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38640" windowHeight="15840" tabRatio="952" activeTab="10"/>
  </bookViews>
  <sheets>
    <sheet name="765 (2024)" sheetId="25" r:id="rId1"/>
    <sheet name="677 (2023)" sheetId="24" r:id="rId2"/>
    <sheet name="666 (2022)" sheetId="19" r:id="rId3"/>
    <sheet name="1055 (2021)" sheetId="18" r:id="rId4"/>
    <sheet name="907 (2020)" sheetId="15" r:id="rId5"/>
    <sheet name="1037 (2019)" sheetId="14" r:id="rId6"/>
    <sheet name="1443 (2018)" sheetId="9" r:id="rId7"/>
    <sheet name="1938 (2017)" sheetId="7" r:id="rId8"/>
    <sheet name="1548 (2016)" sheetId="2" r:id="rId9"/>
    <sheet name="134 (2015)" sheetId="8" r:id="rId10"/>
    <sheet name="Все лифты" sheetId="11" r:id="rId11"/>
  </sheets>
  <definedNames>
    <definedName name="_xlnm._FilterDatabase" localSheetId="5" hidden="1">'1037 (2019)'!$A$1:$V$1358</definedName>
    <definedName name="_xlnm._FilterDatabase" localSheetId="3" hidden="1">'1055 (2021)'!$A$1:$R$1057</definedName>
    <definedName name="_xlnm._FilterDatabase" localSheetId="9" hidden="1">'134 (2015)'!$A$1:$R$137</definedName>
    <definedName name="_xlnm._FilterDatabase" localSheetId="6" hidden="1">'1443 (2018)'!$A$1:$T$1597</definedName>
    <definedName name="_xlnm._FilterDatabase" localSheetId="8" hidden="1">'1548 (2016)'!$A$1:$T$1551</definedName>
    <definedName name="_xlnm._FilterDatabase" localSheetId="7" hidden="1">'1938 (2017)'!$A$1:$U$1941</definedName>
    <definedName name="_xlnm._FilterDatabase" localSheetId="2" hidden="1">'666 (2022)'!$A$1:$S$667</definedName>
    <definedName name="_xlnm._FilterDatabase" localSheetId="1" hidden="1">'677 (2023)'!$A$1:$R$678</definedName>
    <definedName name="_xlnm._FilterDatabase" localSheetId="0" hidden="1">'765 (2024)'!$A$1:$R$766</definedName>
    <definedName name="_xlnm._FilterDatabase" localSheetId="4" hidden="1">'907 (2020)'!$A$1:$U$910</definedName>
    <definedName name="_xlnm._FilterDatabase" localSheetId="10" hidden="1">'Все лифты'!$A$1:$P$1079</definedName>
  </definedNames>
  <calcPr calcId="191029"/>
</workbook>
</file>

<file path=xl/calcChain.xml><?xml version="1.0" encoding="utf-8"?>
<calcChain xmlns="http://schemas.openxmlformats.org/spreadsheetml/2006/main">
  <c r="K1081" i="11" l="1"/>
  <c r="P1081" i="11"/>
  <c r="J106" i="2"/>
  <c r="J105" i="2"/>
  <c r="J104" i="2"/>
  <c r="J103" i="2"/>
  <c r="J415" i="25"/>
  <c r="J426" i="25"/>
  <c r="J434" i="25"/>
  <c r="J490" i="25"/>
  <c r="J510" i="25"/>
  <c r="J511" i="25"/>
  <c r="J522" i="25"/>
  <c r="J534" i="25"/>
  <c r="J446" i="25"/>
  <c r="J476" i="25"/>
  <c r="J477" i="25"/>
  <c r="J487" i="25"/>
  <c r="J504" i="25"/>
  <c r="J543" i="25"/>
  <c r="J557" i="25"/>
  <c r="J428" i="25"/>
  <c r="J411" i="25"/>
  <c r="J414" i="25"/>
  <c r="J440" i="25"/>
  <c r="J459" i="25"/>
  <c r="J462" i="25"/>
  <c r="J492" i="25"/>
  <c r="J500" i="25"/>
  <c r="J519" i="25"/>
  <c r="J532" i="25"/>
  <c r="J545" i="25"/>
  <c r="J547" i="25"/>
  <c r="J413" i="25"/>
  <c r="J416" i="25"/>
  <c r="J429" i="25"/>
  <c r="J449" i="25"/>
  <c r="J460" i="25"/>
  <c r="J463" i="25"/>
  <c r="J465" i="25"/>
  <c r="J468" i="25"/>
  <c r="J488" i="25"/>
  <c r="J495" i="25"/>
  <c r="J506" i="25"/>
  <c r="J508" i="25"/>
  <c r="J509" i="25"/>
  <c r="J512" i="25"/>
  <c r="J513" i="25"/>
  <c r="J518" i="25"/>
  <c r="J521" i="25"/>
  <c r="J525" i="25"/>
  <c r="J528" i="25"/>
  <c r="J499" i="25"/>
  <c r="J412" i="25"/>
  <c r="J475" i="25"/>
  <c r="J419" i="25"/>
  <c r="J420" i="25"/>
  <c r="J422" i="25"/>
  <c r="J425" i="25"/>
  <c r="J427" i="25"/>
  <c r="J430" i="25"/>
  <c r="J431" i="25"/>
  <c r="J450" i="25"/>
  <c r="J454" i="25"/>
  <c r="J464" i="25"/>
  <c r="J466" i="25"/>
  <c r="J467" i="25"/>
  <c r="J471" i="25"/>
  <c r="J473" i="25"/>
  <c r="J479" i="25"/>
  <c r="J481" i="25"/>
  <c r="J484" i="25"/>
  <c r="J489" i="25"/>
  <c r="J498" i="25"/>
  <c r="J501" i="25"/>
  <c r="J502" i="25"/>
  <c r="J503" i="25"/>
  <c r="J515" i="25"/>
  <c r="J520" i="25"/>
  <c r="J527" i="25"/>
  <c r="J533" i="25"/>
  <c r="J535" i="25"/>
  <c r="J548" i="25"/>
  <c r="J550" i="25"/>
  <c r="J417" i="25"/>
  <c r="J448" i="25"/>
  <c r="J451" i="25"/>
  <c r="J478" i="25"/>
  <c r="J482" i="25"/>
  <c r="J483" i="25"/>
  <c r="J485" i="25"/>
  <c r="J491" i="25"/>
  <c r="J493" i="25"/>
  <c r="J494" i="25"/>
  <c r="J497" i="25"/>
  <c r="J516" i="25"/>
  <c r="J526" i="25"/>
  <c r="J537" i="25"/>
  <c r="J540" i="25"/>
  <c r="J541" i="25"/>
  <c r="J546" i="25"/>
  <c r="J552" i="25"/>
  <c r="J480" i="25"/>
  <c r="J517" i="25"/>
  <c r="J418" i="25"/>
  <c r="J423" i="25"/>
  <c r="J424" i="25"/>
  <c r="J432" i="25"/>
  <c r="J433" i="25"/>
  <c r="J437" i="25"/>
  <c r="J438" i="25"/>
  <c r="J439" i="25"/>
  <c r="J441" i="25"/>
  <c r="J442" i="25"/>
  <c r="J443" i="25"/>
  <c r="J444" i="25"/>
  <c r="J445" i="25"/>
  <c r="J447" i="25"/>
  <c r="J452" i="25"/>
  <c r="J453" i="25"/>
  <c r="J455" i="25"/>
  <c r="J456" i="25"/>
  <c r="J457" i="25"/>
  <c r="J458" i="25"/>
  <c r="J461" i="25"/>
  <c r="J469" i="25"/>
  <c r="J470" i="25"/>
  <c r="J472" i="25"/>
  <c r="J474" i="25"/>
  <c r="J486" i="25"/>
  <c r="J496" i="25"/>
  <c r="J507" i="25"/>
  <c r="J514" i="25"/>
  <c r="J523" i="25"/>
  <c r="J524" i="25"/>
  <c r="J529" i="25"/>
  <c r="J530" i="25"/>
  <c r="J531" i="25"/>
  <c r="J536" i="25"/>
  <c r="J538" i="25"/>
  <c r="J539" i="25"/>
  <c r="J542" i="25"/>
  <c r="J544" i="25"/>
  <c r="J549" i="25"/>
  <c r="J553" i="25"/>
  <c r="J554" i="25"/>
  <c r="J555" i="25"/>
  <c r="J556" i="25"/>
  <c r="J421" i="25"/>
  <c r="J435" i="25"/>
  <c r="J436" i="25"/>
  <c r="J505" i="25"/>
  <c r="J551" i="25"/>
  <c r="J325" i="25"/>
  <c r="J348" i="25"/>
  <c r="J402" i="25"/>
  <c r="J358" i="25"/>
  <c r="J405" i="25"/>
  <c r="J404" i="25"/>
  <c r="J21" i="25"/>
  <c r="J719" i="25"/>
  <c r="J359" i="25"/>
  <c r="J49" i="25"/>
  <c r="J736" i="25"/>
  <c r="J6" i="25"/>
  <c r="J27" i="25"/>
  <c r="J733" i="25"/>
  <c r="J7" i="25"/>
  <c r="J31" i="25"/>
  <c r="J52" i="25"/>
  <c r="J58" i="25"/>
  <c r="J56" i="25"/>
  <c r="J164" i="25"/>
  <c r="J311" i="25"/>
  <c r="J312" i="25"/>
  <c r="J317" i="25"/>
  <c r="J336" i="25"/>
  <c r="J338" i="25"/>
  <c r="J360" i="25"/>
  <c r="J304" i="25"/>
  <c r="J305" i="25"/>
  <c r="J306" i="25"/>
  <c r="J307" i="25"/>
  <c r="J308" i="25"/>
  <c r="J406" i="25"/>
  <c r="J408" i="25"/>
  <c r="J410" i="25"/>
  <c r="J720" i="25"/>
  <c r="J727" i="25"/>
  <c r="J734" i="25"/>
  <c r="J735" i="25"/>
  <c r="J737" i="25"/>
  <c r="J161" i="25"/>
  <c r="J8" i="25"/>
  <c r="J24" i="25"/>
  <c r="J55" i="25"/>
  <c r="J64" i="25"/>
  <c r="J65" i="25"/>
  <c r="J158" i="25"/>
  <c r="J160" i="25"/>
  <c r="J314" i="25"/>
  <c r="J319" i="25"/>
  <c r="J335" i="25"/>
  <c r="J362" i="25"/>
  <c r="J303" i="25"/>
  <c r="J23" i="25"/>
  <c r="J38" i="25"/>
  <c r="J159" i="25"/>
  <c r="J162" i="25"/>
  <c r="J163" i="25"/>
  <c r="J310" i="25"/>
  <c r="J332" i="25"/>
  <c r="J353" i="25"/>
  <c r="J361" i="25"/>
  <c r="J365" i="25"/>
  <c r="J407" i="25"/>
  <c r="J409" i="25"/>
  <c r="J728" i="25"/>
  <c r="J731" i="25"/>
  <c r="J732" i="25"/>
  <c r="J309" i="25"/>
  <c r="J9" i="25"/>
  <c r="J25" i="25"/>
  <c r="J26" i="25"/>
  <c r="J28" i="25"/>
  <c r="J35" i="25"/>
  <c r="J36" i="25"/>
  <c r="J42" i="25"/>
  <c r="J67" i="25"/>
  <c r="J313" i="25"/>
  <c r="J315" i="25"/>
  <c r="J324" i="25"/>
  <c r="J327" i="25"/>
  <c r="J334" i="25"/>
  <c r="J345" i="25"/>
  <c r="J347" i="25"/>
  <c r="J349" i="25"/>
  <c r="J350" i="25"/>
  <c r="J352" i="25"/>
  <c r="J364" i="25"/>
  <c r="J366" i="25"/>
  <c r="J722" i="25"/>
  <c r="J729" i="25"/>
  <c r="J730" i="25"/>
  <c r="J29" i="25"/>
  <c r="J33" i="25"/>
  <c r="J39" i="25"/>
  <c r="J53" i="25"/>
  <c r="J63" i="25"/>
  <c r="J66" i="25"/>
  <c r="J316" i="25"/>
  <c r="J320" i="25"/>
  <c r="J321" i="25"/>
  <c r="J322" i="25"/>
  <c r="J323" i="25"/>
  <c r="J326" i="25"/>
  <c r="J328" i="25"/>
  <c r="J330" i="25"/>
  <c r="J333" i="25"/>
  <c r="J337" i="25"/>
  <c r="J340" i="25"/>
  <c r="J341" i="25"/>
  <c r="J344" i="25"/>
  <c r="J346" i="25"/>
  <c r="J351" i="25"/>
  <c r="J354" i="25"/>
  <c r="J355" i="25"/>
  <c r="J357" i="25"/>
  <c r="J363" i="25"/>
  <c r="J403" i="25"/>
  <c r="J721" i="25"/>
  <c r="J723" i="25"/>
  <c r="J726" i="25"/>
  <c r="J22" i="25"/>
  <c r="J30" i="25"/>
  <c r="J59" i="25"/>
  <c r="J62" i="25"/>
  <c r="J57" i="25"/>
  <c r="J318" i="25"/>
  <c r="J329" i="25"/>
  <c r="J339" i="25"/>
  <c r="J342" i="25"/>
  <c r="J343" i="25"/>
  <c r="J356" i="25"/>
  <c r="J725" i="25"/>
  <c r="J168" i="25"/>
  <c r="J40" i="25"/>
  <c r="J32" i="25"/>
  <c r="J10" i="25"/>
  <c r="J34" i="25"/>
  <c r="J37" i="25"/>
  <c r="J41" i="25"/>
  <c r="J50" i="25"/>
  <c r="J51" i="25"/>
  <c r="J54" i="25"/>
  <c r="J60" i="25"/>
  <c r="J61" i="25"/>
  <c r="J331" i="25"/>
  <c r="J724" i="25"/>
  <c r="J167" i="25"/>
  <c r="J183" i="25"/>
  <c r="J619" i="25"/>
  <c r="J714" i="25"/>
  <c r="J383" i="25"/>
  <c r="J96" i="25"/>
  <c r="J611" i="25"/>
  <c r="J704" i="25"/>
  <c r="J81" i="25"/>
  <c r="J82" i="25"/>
  <c r="J381" i="25"/>
  <c r="J604" i="25"/>
  <c r="J605" i="25"/>
  <c r="J609" i="25"/>
  <c r="J612" i="25"/>
  <c r="J602" i="25"/>
  <c r="J603" i="25"/>
  <c r="J606" i="25"/>
  <c r="J97" i="25"/>
  <c r="J119" i="25"/>
  <c r="J181" i="25"/>
  <c r="J219" i="25"/>
  <c r="J107" i="25"/>
  <c r="J607" i="25"/>
  <c r="J608" i="25"/>
  <c r="J706" i="25"/>
  <c r="J710" i="25"/>
  <c r="J711" i="25"/>
  <c r="J100" i="25"/>
  <c r="J205" i="25"/>
  <c r="J218" i="25"/>
  <c r="J613" i="25"/>
  <c r="J614" i="25"/>
  <c r="J615" i="25"/>
  <c r="J185" i="25"/>
  <c r="J186" i="25"/>
  <c r="J599" i="25"/>
  <c r="J83" i="25"/>
  <c r="J173" i="25"/>
  <c r="J174" i="25"/>
  <c r="J176" i="25"/>
  <c r="J179" i="25"/>
  <c r="J380" i="25"/>
  <c r="J382" i="25"/>
  <c r="J203" i="25"/>
  <c r="J220" i="25"/>
  <c r="J610" i="25"/>
  <c r="J698" i="25"/>
  <c r="J699" i="25"/>
  <c r="J712" i="25"/>
  <c r="J102" i="25"/>
  <c r="J191" i="25"/>
  <c r="J192" i="25"/>
  <c r="J206" i="25"/>
  <c r="J209" i="25"/>
  <c r="J95" i="25"/>
  <c r="J101" i="25"/>
  <c r="J108" i="25"/>
  <c r="J110" i="25"/>
  <c r="J111" i="25"/>
  <c r="J600" i="25"/>
  <c r="J601" i="25"/>
  <c r="J705" i="25"/>
  <c r="J708" i="25"/>
  <c r="J98" i="25"/>
  <c r="J375" i="25"/>
  <c r="J109" i="25"/>
  <c r="J114" i="25"/>
  <c r="J115" i="25"/>
  <c r="J116" i="25"/>
  <c r="J117" i="25"/>
  <c r="J715" i="25"/>
  <c r="J170" i="25"/>
  <c r="J172" i="25"/>
  <c r="J175" i="25"/>
  <c r="J178" i="25"/>
  <c r="J195" i="25"/>
  <c r="J197" i="25"/>
  <c r="J208" i="25"/>
  <c r="J215" i="25"/>
  <c r="J223" i="25"/>
  <c r="J103" i="25"/>
  <c r="J104" i="25"/>
  <c r="J105" i="25"/>
  <c r="J106" i="25"/>
  <c r="J118" i="25"/>
  <c r="J171" i="25"/>
  <c r="J379" i="25"/>
  <c r="J200" i="25"/>
  <c r="J113" i="25"/>
  <c r="J377" i="25"/>
  <c r="J210" i="25"/>
  <c r="J222" i="25"/>
  <c r="J617" i="25"/>
  <c r="J701" i="25"/>
  <c r="J703" i="25"/>
  <c r="J616" i="25"/>
  <c r="J618" i="25"/>
  <c r="J290" i="25"/>
  <c r="J291" i="25"/>
  <c r="J292" i="25"/>
  <c r="J293" i="25"/>
  <c r="J295" i="25"/>
  <c r="J297" i="25"/>
  <c r="J713" i="25"/>
  <c r="J294" i="25"/>
  <c r="J296" i="25"/>
  <c r="J169" i="25"/>
  <c r="J180" i="25"/>
  <c r="J184" i="25"/>
  <c r="J187" i="25"/>
  <c r="J189" i="25"/>
  <c r="J190" i="25"/>
  <c r="J193" i="25"/>
  <c r="J198" i="25"/>
  <c r="J199" i="25"/>
  <c r="J201" i="25"/>
  <c r="J202" i="25"/>
  <c r="J204" i="25"/>
  <c r="J213" i="25"/>
  <c r="J214" i="25"/>
  <c r="J217" i="25"/>
  <c r="J92" i="25"/>
  <c r="J93" i="25"/>
  <c r="J94" i="25"/>
  <c r="J702" i="25"/>
  <c r="J112" i="25"/>
  <c r="J194" i="25"/>
  <c r="J196" i="25"/>
  <c r="J378" i="25"/>
  <c r="J188" i="25"/>
  <c r="J709" i="25"/>
  <c r="J716" i="25"/>
  <c r="J80" i="25"/>
  <c r="J177" i="25"/>
  <c r="J182" i="25"/>
  <c r="J376" i="25"/>
  <c r="J207" i="25"/>
  <c r="J211" i="25"/>
  <c r="J212" i="25"/>
  <c r="J216" i="25"/>
  <c r="J221" i="25"/>
  <c r="J99" i="25"/>
  <c r="J700" i="25"/>
  <c r="J707" i="25"/>
  <c r="J680" i="25"/>
  <c r="J595" i="25"/>
  <c r="J585" i="25"/>
  <c r="J675" i="25"/>
  <c r="J589" i="25"/>
  <c r="J596" i="25"/>
  <c r="J128" i="25"/>
  <c r="J137" i="25"/>
  <c r="J138" i="25"/>
  <c r="J143" i="25"/>
  <c r="J242" i="25"/>
  <c r="J254" i="25"/>
  <c r="J282" i="25"/>
  <c r="J587" i="25"/>
  <c r="J225" i="25"/>
  <c r="J251" i="25"/>
  <c r="J253" i="25"/>
  <c r="J671" i="25"/>
  <c r="J677" i="25"/>
  <c r="J678" i="25"/>
  <c r="J586" i="25"/>
  <c r="J597" i="25"/>
  <c r="J20" i="25"/>
  <c r="J43" i="25"/>
  <c r="J272" i="25"/>
  <c r="J273" i="25"/>
  <c r="J668" i="25"/>
  <c r="J127" i="25"/>
  <c r="J149" i="25"/>
  <c r="J257" i="25"/>
  <c r="J260" i="25"/>
  <c r="J682" i="25"/>
  <c r="J279" i="25"/>
  <c r="J763" i="25"/>
  <c r="J765" i="25"/>
  <c r="J135" i="25"/>
  <c r="J139" i="25"/>
  <c r="J142" i="25"/>
  <c r="J19" i="25"/>
  <c r="J129" i="25"/>
  <c r="J151" i="25"/>
  <c r="J235" i="25"/>
  <c r="J275" i="25"/>
  <c r="J673" i="25"/>
  <c r="J280" i="25"/>
  <c r="J281" i="25"/>
  <c r="J598" i="25"/>
  <c r="J44" i="25"/>
  <c r="J131" i="25"/>
  <c r="J132" i="25"/>
  <c r="J152" i="25"/>
  <c r="J233" i="25"/>
  <c r="J255" i="25"/>
  <c r="J256" i="25"/>
  <c r="J258" i="25"/>
  <c r="J259" i="25"/>
  <c r="J277" i="25"/>
  <c r="J766" i="25"/>
  <c r="J126" i="25"/>
  <c r="J154" i="25"/>
  <c r="J156" i="25"/>
  <c r="J18" i="25"/>
  <c r="J584" i="25"/>
  <c r="J136" i="25"/>
  <c r="J140" i="25"/>
  <c r="J141" i="25"/>
  <c r="J153" i="25"/>
  <c r="J237" i="25"/>
  <c r="J245" i="25"/>
  <c r="J246" i="25"/>
  <c r="J252" i="25"/>
  <c r="J261" i="25"/>
  <c r="J264" i="25"/>
  <c r="J274" i="25"/>
  <c r="J669" i="25"/>
  <c r="J670" i="25"/>
  <c r="J674" i="25"/>
  <c r="J286" i="25"/>
  <c r="J590" i="25"/>
  <c r="J591" i="25"/>
  <c r="J592" i="25"/>
  <c r="J593" i="25"/>
  <c r="J594" i="25"/>
  <c r="J240" i="25"/>
  <c r="J244" i="25"/>
  <c r="J278" i="25"/>
  <c r="J283" i="25"/>
  <c r="J130" i="25"/>
  <c r="J133" i="25"/>
  <c r="J134" i="25"/>
  <c r="J155" i="25"/>
  <c r="J157" i="25"/>
  <c r="J271" i="25"/>
  <c r="J276" i="25"/>
  <c r="J672" i="25"/>
  <c r="J679" i="25"/>
  <c r="J287" i="25"/>
  <c r="J764" i="25"/>
  <c r="J588" i="25"/>
  <c r="J236" i="25"/>
  <c r="J150" i="25"/>
  <c r="J224" i="25"/>
  <c r="J226" i="25"/>
  <c r="J227" i="25"/>
  <c r="J228" i="25"/>
  <c r="J229" i="25"/>
  <c r="J230" i="25"/>
  <c r="J231" i="25"/>
  <c r="J232" i="25"/>
  <c r="J234" i="25"/>
  <c r="J238" i="25"/>
  <c r="J239" i="25"/>
  <c r="J241" i="25"/>
  <c r="J243" i="25"/>
  <c r="J247" i="25"/>
  <c r="J248" i="25"/>
  <c r="J249" i="25"/>
  <c r="J250" i="25"/>
  <c r="J262" i="25"/>
  <c r="J263" i="25"/>
  <c r="J265" i="25"/>
  <c r="J266" i="25"/>
  <c r="J267" i="25"/>
  <c r="J268" i="25"/>
  <c r="J269" i="25"/>
  <c r="J270" i="25"/>
  <c r="J676" i="25"/>
  <c r="J681" i="25"/>
  <c r="J284" i="25"/>
  <c r="J285" i="25"/>
  <c r="J288" i="25"/>
  <c r="J289" i="25"/>
  <c r="J762" i="25"/>
  <c r="J567" i="25"/>
  <c r="J77" i="25"/>
  <c r="J388" i="25"/>
  <c r="J75" i="25"/>
  <c r="J76" i="25"/>
  <c r="J144" i="25"/>
  <c r="J145" i="25"/>
  <c r="J146" i="25"/>
  <c r="J147" i="25"/>
  <c r="J683" i="25"/>
  <c r="J391" i="25"/>
  <c r="J568" i="25"/>
  <c r="J577" i="25"/>
  <c r="J578" i="25"/>
  <c r="J69" i="25"/>
  <c r="J70" i="25"/>
  <c r="J71" i="25"/>
  <c r="J78" i="25"/>
  <c r="J121" i="25"/>
  <c r="J122" i="25"/>
  <c r="J124" i="25"/>
  <c r="J125" i="25"/>
  <c r="J684" i="25"/>
  <c r="J685" i="25"/>
  <c r="J384" i="25"/>
  <c r="J389" i="25"/>
  <c r="J390" i="25"/>
  <c r="J569" i="25"/>
  <c r="J570" i="25"/>
  <c r="J571" i="25"/>
  <c r="J576" i="25"/>
  <c r="J580" i="25"/>
  <c r="J581" i="25"/>
  <c r="J583" i="25"/>
  <c r="J88" i="25"/>
  <c r="J627" i="25"/>
  <c r="J633" i="25"/>
  <c r="J654" i="25"/>
  <c r="J165" i="25"/>
  <c r="J166" i="25"/>
  <c r="J575" i="25"/>
  <c r="J582" i="25"/>
  <c r="J84" i="25"/>
  <c r="J87" i="25"/>
  <c r="J566" i="25"/>
  <c r="J148" i="25"/>
  <c r="J621" i="25"/>
  <c r="J624" i="25"/>
  <c r="J625" i="25"/>
  <c r="J628" i="25"/>
  <c r="J639" i="25"/>
  <c r="J652" i="25"/>
  <c r="J662" i="25"/>
  <c r="J663" i="25"/>
  <c r="J664" i="25"/>
  <c r="J68" i="25"/>
  <c r="J72" i="25"/>
  <c r="J73" i="25"/>
  <c r="J79" i="25"/>
  <c r="J120" i="25"/>
  <c r="J392" i="25"/>
  <c r="J393" i="25"/>
  <c r="J573" i="25"/>
  <c r="J574" i="25"/>
  <c r="J579" i="25"/>
  <c r="J85" i="25"/>
  <c r="J74" i="25"/>
  <c r="J123" i="25"/>
  <c r="J572" i="25"/>
  <c r="J89" i="25"/>
  <c r="J90" i="25"/>
  <c r="J635" i="25"/>
  <c r="J636" i="25"/>
  <c r="J637" i="25"/>
  <c r="J640" i="25"/>
  <c r="J651" i="25"/>
  <c r="J653" i="25"/>
  <c r="J661" i="25"/>
  <c r="J667" i="25"/>
  <c r="J86" i="25"/>
  <c r="J660" i="25"/>
  <c r="J395" i="25"/>
  <c r="J638" i="25"/>
  <c r="J642" i="25"/>
  <c r="J655" i="25"/>
  <c r="J622" i="25"/>
  <c r="J626" i="25"/>
  <c r="J385" i="25"/>
  <c r="J647" i="25"/>
  <c r="J649" i="25"/>
  <c r="J387" i="25"/>
  <c r="J394" i="25"/>
  <c r="J396" i="25"/>
  <c r="J397" i="25"/>
  <c r="J620" i="25"/>
  <c r="J623" i="25"/>
  <c r="J643" i="25"/>
  <c r="J644" i="25"/>
  <c r="J658" i="25"/>
  <c r="J665" i="25"/>
  <c r="J386" i="25"/>
  <c r="J398" i="25"/>
  <c r="J399" i="25"/>
  <c r="J400" i="25"/>
  <c r="J401" i="25"/>
  <c r="J629" i="25"/>
  <c r="J630" i="25"/>
  <c r="J631" i="25"/>
  <c r="J632" i="25"/>
  <c r="J634" i="25"/>
  <c r="J641" i="25"/>
  <c r="J645" i="25"/>
  <c r="J646" i="25"/>
  <c r="J648" i="25"/>
  <c r="J650" i="25"/>
  <c r="J656" i="25"/>
  <c r="J657" i="25"/>
  <c r="J659" i="25"/>
  <c r="J666" i="25"/>
  <c r="J560" i="25"/>
  <c r="J688" i="25"/>
  <c r="J561" i="25"/>
  <c r="J690" i="25"/>
  <c r="J746" i="25"/>
  <c r="J750" i="25"/>
  <c r="J46" i="25"/>
  <c r="J11" i="25"/>
  <c r="J15" i="25"/>
  <c r="J91" i="25"/>
  <c r="J562" i="25"/>
  <c r="J565" i="25"/>
  <c r="J13" i="25"/>
  <c r="J298" i="25"/>
  <c r="J696" i="25"/>
  <c r="J740" i="25"/>
  <c r="J742" i="25"/>
  <c r="J747" i="25"/>
  <c r="J717" i="25"/>
  <c r="J4" i="25"/>
  <c r="J371" i="25"/>
  <c r="J695" i="25"/>
  <c r="J718" i="25"/>
  <c r="J689" i="25"/>
  <c r="J299" i="25"/>
  <c r="J301" i="25"/>
  <c r="J3" i="25"/>
  <c r="J693" i="25"/>
  <c r="J738" i="25"/>
  <c r="J739" i="25"/>
  <c r="J741" i="25"/>
  <c r="J752" i="25"/>
  <c r="J373" i="25"/>
  <c r="J14" i="25"/>
  <c r="J559" i="25"/>
  <c r="J5" i="25"/>
  <c r="J12" i="25"/>
  <c r="J17" i="25"/>
  <c r="J368" i="25"/>
  <c r="J694" i="25"/>
  <c r="J751" i="25"/>
  <c r="J754" i="25"/>
  <c r="J756" i="25"/>
  <c r="J758" i="25"/>
  <c r="J759" i="25"/>
  <c r="J372" i="25"/>
  <c r="J16" i="25"/>
  <c r="J563" i="25"/>
  <c r="J367" i="25"/>
  <c r="J370" i="25"/>
  <c r="J2" i="25"/>
  <c r="J686" i="25"/>
  <c r="J743" i="25"/>
  <c r="J744" i="25"/>
  <c r="J745" i="25"/>
  <c r="J757" i="25"/>
  <c r="J760" i="25"/>
  <c r="J47" i="25"/>
  <c r="J48" i="25"/>
  <c r="J749" i="25"/>
  <c r="J697" i="25"/>
  <c r="J755" i="25"/>
  <c r="J558" i="25"/>
  <c r="J302" i="25"/>
  <c r="J369" i="25"/>
  <c r="J687" i="25"/>
  <c r="J748" i="25"/>
  <c r="J45" i="25"/>
  <c r="J753" i="25"/>
  <c r="J374" i="25"/>
  <c r="J300" i="25"/>
  <c r="J691" i="25"/>
  <c r="J692" i="25"/>
  <c r="J761" i="25"/>
  <c r="J564" i="25"/>
  <c r="M531" i="9" l="1"/>
  <c r="K680" i="24" l="1"/>
  <c r="M680" i="24"/>
  <c r="L680" i="24"/>
  <c r="J145" i="24" l="1"/>
  <c r="J633" i="24"/>
  <c r="J319" i="24"/>
  <c r="J318" i="24"/>
  <c r="J367" i="24"/>
  <c r="J373" i="24"/>
  <c r="J376" i="24"/>
  <c r="J388" i="24"/>
  <c r="J391" i="24"/>
  <c r="J414" i="24"/>
  <c r="J416" i="24"/>
  <c r="J419" i="24"/>
  <c r="J420" i="24"/>
  <c r="J425" i="24"/>
  <c r="J426" i="24"/>
  <c r="J441" i="24"/>
  <c r="J456" i="24"/>
  <c r="J457" i="24"/>
  <c r="J465" i="24"/>
  <c r="J377" i="24"/>
  <c r="J378" i="24"/>
  <c r="J379" i="24"/>
  <c r="J380" i="24"/>
  <c r="J381" i="24"/>
  <c r="J382" i="24"/>
  <c r="J383" i="24"/>
  <c r="J384" i="24"/>
  <c r="J385" i="24"/>
  <c r="J386" i="24"/>
  <c r="J387" i="24"/>
  <c r="J393" i="24"/>
  <c r="J394" i="24"/>
  <c r="J427" i="24"/>
  <c r="J447" i="24"/>
  <c r="J429" i="24"/>
  <c r="J389" i="24"/>
  <c r="J390" i="24"/>
  <c r="J424" i="24"/>
  <c r="J445" i="24"/>
  <c r="J452" i="24"/>
  <c r="J361" i="24"/>
  <c r="J396" i="24"/>
  <c r="J423" i="24"/>
  <c r="J440" i="24"/>
  <c r="J443" i="24"/>
  <c r="J446" i="24"/>
  <c r="J448" i="24"/>
  <c r="J395" i="24"/>
  <c r="J412" i="24"/>
  <c r="J453" i="24"/>
  <c r="J450" i="24"/>
  <c r="J454" i="24"/>
  <c r="J407" i="24"/>
  <c r="J362" i="24"/>
  <c r="J363" i="24"/>
  <c r="J364" i="24"/>
  <c r="J365" i="24"/>
  <c r="J371" i="24"/>
  <c r="J375" i="24"/>
  <c r="J392" i="24"/>
  <c r="J406" i="24"/>
  <c r="J410" i="24"/>
  <c r="J411" i="24"/>
  <c r="J413" i="24"/>
  <c r="J415" i="24"/>
  <c r="J417" i="24"/>
  <c r="J418" i="24"/>
  <c r="J421" i="24"/>
  <c r="J431" i="24"/>
  <c r="J435" i="24"/>
  <c r="J442" i="24"/>
  <c r="J451" i="24"/>
  <c r="J455" i="24"/>
  <c r="J459" i="24"/>
  <c r="J463" i="24"/>
  <c r="J398" i="24"/>
  <c r="J466" i="24"/>
  <c r="J366" i="24"/>
  <c r="J368" i="24"/>
  <c r="J370" i="24"/>
  <c r="J374" i="24"/>
  <c r="J399" i="24"/>
  <c r="J400" i="24"/>
  <c r="J401" i="24"/>
  <c r="J402" i="24"/>
  <c r="J403" i="24"/>
  <c r="J404" i="24"/>
  <c r="J405" i="24"/>
  <c r="J422" i="24"/>
  <c r="J433" i="24"/>
  <c r="J434" i="24"/>
  <c r="J436" i="24"/>
  <c r="J439" i="24"/>
  <c r="J444" i="24"/>
  <c r="J449" i="24"/>
  <c r="J460" i="24"/>
  <c r="J464" i="24"/>
  <c r="J369" i="24"/>
  <c r="J372" i="24"/>
  <c r="J397" i="24"/>
  <c r="J408" i="24"/>
  <c r="J409" i="24"/>
  <c r="J428" i="24"/>
  <c r="J430" i="24"/>
  <c r="J432" i="24"/>
  <c r="J437" i="24"/>
  <c r="J438" i="24"/>
  <c r="J458" i="24"/>
  <c r="J461" i="24"/>
  <c r="J462" i="24"/>
  <c r="J276" i="24"/>
  <c r="J257" i="24"/>
  <c r="J265" i="24"/>
  <c r="J262" i="24"/>
  <c r="J359" i="24"/>
  <c r="J287" i="24"/>
  <c r="J31" i="24"/>
  <c r="J49" i="24"/>
  <c r="J280" i="24"/>
  <c r="J355" i="24"/>
  <c r="J54" i="24"/>
  <c r="J639" i="24"/>
  <c r="J259" i="24"/>
  <c r="J266" i="24"/>
  <c r="J267" i="24"/>
  <c r="J636" i="24"/>
  <c r="J637" i="24"/>
  <c r="J638" i="24"/>
  <c r="J649" i="24"/>
  <c r="J650" i="24"/>
  <c r="J274" i="24"/>
  <c r="J7" i="24"/>
  <c r="J8" i="24"/>
  <c r="J10" i="24"/>
  <c r="J30" i="24"/>
  <c r="J635" i="24"/>
  <c r="J642" i="24"/>
  <c r="J648" i="24"/>
  <c r="J356" i="24"/>
  <c r="J9" i="24"/>
  <c r="J11" i="24"/>
  <c r="J20" i="24"/>
  <c r="J24" i="24"/>
  <c r="J25" i="24"/>
  <c r="J29" i="24"/>
  <c r="J43" i="24"/>
  <c r="J44" i="24"/>
  <c r="J45" i="24"/>
  <c r="J52" i="24"/>
  <c r="J56" i="24"/>
  <c r="J139" i="24"/>
  <c r="J140" i="24"/>
  <c r="J282" i="24"/>
  <c r="J285" i="24"/>
  <c r="J286" i="24"/>
  <c r="J308" i="24"/>
  <c r="J264" i="24"/>
  <c r="J357" i="24"/>
  <c r="J630" i="24"/>
  <c r="J634" i="24"/>
  <c r="J641" i="24"/>
  <c r="J644" i="24"/>
  <c r="J645" i="24"/>
  <c r="J622" i="24"/>
  <c r="J23" i="24"/>
  <c r="J27" i="24"/>
  <c r="J35" i="24"/>
  <c r="J42" i="24"/>
  <c r="J46" i="24"/>
  <c r="J55" i="24"/>
  <c r="J57" i="24"/>
  <c r="J141" i="24"/>
  <c r="J275" i="24"/>
  <c r="J277" i="24"/>
  <c r="J291" i="24"/>
  <c r="J298" i="24"/>
  <c r="J300" i="24"/>
  <c r="J314" i="24"/>
  <c r="J258" i="24"/>
  <c r="J358" i="24"/>
  <c r="J620" i="24"/>
  <c r="J643" i="24"/>
  <c r="J290" i="24"/>
  <c r="J625" i="24"/>
  <c r="J268" i="24"/>
  <c r="J623" i="24"/>
  <c r="J647" i="24"/>
  <c r="J47" i="24"/>
  <c r="J281" i="24"/>
  <c r="J301" i="24"/>
  <c r="J303" i="24"/>
  <c r="J312" i="24"/>
  <c r="J21" i="24"/>
  <c r="J33" i="24"/>
  <c r="J53" i="24"/>
  <c r="J48" i="24"/>
  <c r="J50" i="24"/>
  <c r="J142" i="24"/>
  <c r="J143" i="24"/>
  <c r="J144" i="24"/>
  <c r="J270" i="24"/>
  <c r="J271" i="24"/>
  <c r="J272" i="24"/>
  <c r="J289" i="24"/>
  <c r="J294" i="24"/>
  <c r="J295" i="24"/>
  <c r="J297" i="24"/>
  <c r="J316" i="24"/>
  <c r="J260" i="24"/>
  <c r="J261" i="24"/>
  <c r="J354" i="24"/>
  <c r="J360" i="24"/>
  <c r="J619" i="24"/>
  <c r="J621" i="24"/>
  <c r="J624" i="24"/>
  <c r="J628" i="24"/>
  <c r="J632" i="24"/>
  <c r="J646" i="24"/>
  <c r="J28" i="24"/>
  <c r="J299" i="24"/>
  <c r="J32" i="24"/>
  <c r="J51" i="24"/>
  <c r="J284" i="24"/>
  <c r="J305" i="24"/>
  <c r="J307" i="24"/>
  <c r="J309" i="24"/>
  <c r="J315" i="24"/>
  <c r="J263" i="24"/>
  <c r="J629" i="24"/>
  <c r="J640" i="24"/>
  <c r="J36" i="24"/>
  <c r="J279" i="24"/>
  <c r="J283" i="24"/>
  <c r="J296" i="24"/>
  <c r="J302" i="24"/>
  <c r="J304" i="24"/>
  <c r="J306" i="24"/>
  <c r="J310" i="24"/>
  <c r="J627" i="24"/>
  <c r="J147" i="24"/>
  <c r="J22" i="24"/>
  <c r="J26" i="24"/>
  <c r="J34" i="24"/>
  <c r="J269" i="24"/>
  <c r="J273" i="24"/>
  <c r="J278" i="24"/>
  <c r="J288" i="24"/>
  <c r="J292" i="24"/>
  <c r="J293" i="24"/>
  <c r="J311" i="24"/>
  <c r="J313" i="24"/>
  <c r="J626" i="24"/>
  <c r="J631" i="24"/>
  <c r="J149" i="24"/>
  <c r="J327" i="24"/>
  <c r="J165" i="24"/>
  <c r="J166" i="24"/>
  <c r="J173" i="24"/>
  <c r="J174" i="24"/>
  <c r="J184" i="24"/>
  <c r="J189" i="24"/>
  <c r="J192" i="24"/>
  <c r="J89" i="24"/>
  <c r="J90" i="24"/>
  <c r="J91" i="24"/>
  <c r="J65" i="24"/>
  <c r="J66" i="24"/>
  <c r="J596" i="24"/>
  <c r="J597" i="24"/>
  <c r="J600" i="24"/>
  <c r="J497" i="24"/>
  <c r="J501" i="24"/>
  <c r="J598" i="24"/>
  <c r="J599" i="24"/>
  <c r="J70" i="24"/>
  <c r="J85" i="24"/>
  <c r="J152" i="24"/>
  <c r="J96" i="24"/>
  <c r="J150" i="24"/>
  <c r="J155" i="24"/>
  <c r="J156" i="24"/>
  <c r="J157" i="24"/>
  <c r="J84" i="24"/>
  <c r="J589" i="24"/>
  <c r="J605" i="24"/>
  <c r="J159" i="24"/>
  <c r="J80" i="24"/>
  <c r="J93" i="24"/>
  <c r="J329" i="24"/>
  <c r="J83" i="24"/>
  <c r="J499" i="24"/>
  <c r="J502" i="24"/>
  <c r="J98" i="24"/>
  <c r="J505" i="24"/>
  <c r="J581" i="24"/>
  <c r="J604" i="24"/>
  <c r="J79" i="24"/>
  <c r="J170" i="24"/>
  <c r="J176" i="24"/>
  <c r="J564" i="24"/>
  <c r="J567" i="24"/>
  <c r="J572" i="24"/>
  <c r="J576" i="24"/>
  <c r="J161" i="24"/>
  <c r="J167" i="24"/>
  <c r="J168" i="24"/>
  <c r="J171" i="24"/>
  <c r="J175" i="24"/>
  <c r="J178" i="24"/>
  <c r="J94" i="24"/>
  <c r="J97" i="24"/>
  <c r="J504" i="24"/>
  <c r="J560" i="24"/>
  <c r="J563" i="24"/>
  <c r="J565" i="24"/>
  <c r="J566" i="24"/>
  <c r="J568" i="24"/>
  <c r="J571" i="24"/>
  <c r="J573" i="24"/>
  <c r="J574" i="24"/>
  <c r="J578" i="24"/>
  <c r="J579" i="24"/>
  <c r="J580" i="24"/>
  <c r="J601" i="24"/>
  <c r="J603" i="24"/>
  <c r="J607" i="24"/>
  <c r="J608" i="24"/>
  <c r="J609" i="24"/>
  <c r="J613" i="24"/>
  <c r="J615" i="24"/>
  <c r="J616" i="24"/>
  <c r="J577" i="24"/>
  <c r="J194" i="24"/>
  <c r="J591" i="24"/>
  <c r="J73" i="24"/>
  <c r="J163" i="24"/>
  <c r="J82" i="24"/>
  <c r="J100" i="24"/>
  <c r="J101" i="24"/>
  <c r="J593" i="24"/>
  <c r="J193" i="24"/>
  <c r="J326" i="24"/>
  <c r="J328" i="24"/>
  <c r="J87" i="24"/>
  <c r="J95" i="24"/>
  <c r="J492" i="24"/>
  <c r="J495" i="24"/>
  <c r="J500" i="24"/>
  <c r="J561" i="24"/>
  <c r="J569" i="24"/>
  <c r="J590" i="24"/>
  <c r="J595" i="24"/>
  <c r="J612" i="24"/>
  <c r="J74" i="24"/>
  <c r="J169" i="24"/>
  <c r="J177" i="24"/>
  <c r="J86" i="24"/>
  <c r="J78" i="24"/>
  <c r="J92" i="24"/>
  <c r="J493" i="24"/>
  <c r="J249" i="24"/>
  <c r="J250" i="24"/>
  <c r="J251" i="24"/>
  <c r="J330" i="24"/>
  <c r="J195" i="24"/>
  <c r="J584" i="24"/>
  <c r="J588" i="24"/>
  <c r="J594" i="24"/>
  <c r="J610" i="24"/>
  <c r="J611" i="24"/>
  <c r="J617" i="24"/>
  <c r="J64" i="24"/>
  <c r="J68" i="24"/>
  <c r="J72" i="24"/>
  <c r="J246" i="24"/>
  <c r="J252" i="24"/>
  <c r="J153" i="24"/>
  <c r="J160" i="24"/>
  <c r="J172" i="24"/>
  <c r="J179" i="24"/>
  <c r="J503" i="24"/>
  <c r="J582" i="24"/>
  <c r="J247" i="24"/>
  <c r="J151" i="24"/>
  <c r="J180" i="24"/>
  <c r="J191" i="24"/>
  <c r="J575" i="24"/>
  <c r="J148" i="24"/>
  <c r="J158" i="24"/>
  <c r="J162" i="24"/>
  <c r="J187" i="24"/>
  <c r="J188" i="24"/>
  <c r="J602" i="24"/>
  <c r="J71" i="24"/>
  <c r="J154" i="24"/>
  <c r="J570" i="24"/>
  <c r="J586" i="24"/>
  <c r="J592" i="24"/>
  <c r="J606" i="24"/>
  <c r="J614" i="24"/>
  <c r="J253" i="24"/>
  <c r="J190" i="24"/>
  <c r="J245" i="24"/>
  <c r="J325" i="24"/>
  <c r="J181" i="24"/>
  <c r="J182" i="24"/>
  <c r="J185" i="24"/>
  <c r="J186" i="24"/>
  <c r="J99" i="24"/>
  <c r="J494" i="24"/>
  <c r="J496" i="24"/>
  <c r="J498" i="24"/>
  <c r="J203" i="24"/>
  <c r="J204" i="24"/>
  <c r="J562" i="24"/>
  <c r="J583" i="24"/>
  <c r="J585" i="24"/>
  <c r="J587" i="24"/>
  <c r="J197" i="24"/>
  <c r="J491" i="24"/>
  <c r="J67" i="24"/>
  <c r="J69" i="24"/>
  <c r="J75" i="24"/>
  <c r="J248" i="24"/>
  <c r="J164" i="24"/>
  <c r="J183" i="24"/>
  <c r="J196" i="24"/>
  <c r="J198" i="24"/>
  <c r="J199" i="24"/>
  <c r="J81" i="24"/>
  <c r="J88" i="24"/>
  <c r="J210" i="24"/>
  <c r="J220" i="24"/>
  <c r="J538" i="24"/>
  <c r="J540" i="24"/>
  <c r="J484" i="24"/>
  <c r="J545" i="24"/>
  <c r="J243" i="24"/>
  <c r="J133" i="24"/>
  <c r="J120" i="24"/>
  <c r="J490" i="24"/>
  <c r="J37" i="24"/>
  <c r="J226" i="24"/>
  <c r="J227" i="24"/>
  <c r="J132" i="24"/>
  <c r="J113" i="24"/>
  <c r="J136" i="24"/>
  <c r="J536" i="24"/>
  <c r="J228" i="24"/>
  <c r="J230" i="24"/>
  <c r="J678" i="24"/>
  <c r="J131" i="24"/>
  <c r="J234" i="24"/>
  <c r="J235" i="24"/>
  <c r="J489" i="24"/>
  <c r="J241" i="24"/>
  <c r="J19" i="24"/>
  <c r="J482" i="24"/>
  <c r="J483" i="24"/>
  <c r="J229" i="24"/>
  <c r="J242" i="24"/>
  <c r="J244" i="24"/>
  <c r="J486" i="24"/>
  <c r="J488" i="24"/>
  <c r="J202" i="24"/>
  <c r="J216" i="24"/>
  <c r="J217" i="24"/>
  <c r="J218" i="24"/>
  <c r="J222" i="24"/>
  <c r="J537" i="24"/>
  <c r="J543" i="24"/>
  <c r="J544" i="24"/>
  <c r="J224" i="24"/>
  <c r="J238" i="24"/>
  <c r="J239" i="24"/>
  <c r="J531" i="24"/>
  <c r="J532" i="24"/>
  <c r="J533" i="24"/>
  <c r="J232" i="24"/>
  <c r="J223" i="24"/>
  <c r="J122" i="24"/>
  <c r="J125" i="24"/>
  <c r="J546" i="24"/>
  <c r="J542" i="24"/>
  <c r="J124" i="24"/>
  <c r="J205" i="24"/>
  <c r="J208" i="24"/>
  <c r="J209" i="24"/>
  <c r="J114" i="24"/>
  <c r="J116" i="24"/>
  <c r="J117" i="24"/>
  <c r="J118" i="24"/>
  <c r="J119" i="24"/>
  <c r="J121" i="24"/>
  <c r="J123" i="24"/>
  <c r="J126" i="24"/>
  <c r="J135" i="24"/>
  <c r="J201" i="24"/>
  <c r="J207" i="24"/>
  <c r="J219" i="24"/>
  <c r="J221" i="24"/>
  <c r="J534" i="24"/>
  <c r="J231" i="24"/>
  <c r="J236" i="24"/>
  <c r="J240" i="24"/>
  <c r="J485" i="24"/>
  <c r="J487" i="24"/>
  <c r="J225" i="24"/>
  <c r="J115" i="24"/>
  <c r="J200" i="24"/>
  <c r="J206" i="24"/>
  <c r="J212" i="24"/>
  <c r="J213" i="24"/>
  <c r="J214" i="24"/>
  <c r="J215" i="24"/>
  <c r="J535" i="24"/>
  <c r="J539" i="24"/>
  <c r="J233" i="24"/>
  <c r="J237" i="24"/>
  <c r="J134" i="24"/>
  <c r="J137" i="24"/>
  <c r="J138" i="24"/>
  <c r="J211" i="24"/>
  <c r="J541" i="24"/>
  <c r="J677" i="24"/>
  <c r="J473" i="24"/>
  <c r="J146" i="24"/>
  <c r="J481" i="24"/>
  <c r="J76" i="24"/>
  <c r="J340" i="24"/>
  <c r="J341" i="24"/>
  <c r="J342" i="24"/>
  <c r="J343" i="24"/>
  <c r="J63" i="24"/>
  <c r="J111" i="24"/>
  <c r="J112" i="24"/>
  <c r="J334" i="24"/>
  <c r="J338" i="24"/>
  <c r="J352" i="24"/>
  <c r="J476" i="24"/>
  <c r="J480" i="24"/>
  <c r="J510" i="24"/>
  <c r="J511" i="24"/>
  <c r="J474" i="24"/>
  <c r="J104" i="24"/>
  <c r="J332" i="24"/>
  <c r="J344" i="24"/>
  <c r="J345" i="24"/>
  <c r="J348" i="24"/>
  <c r="J350" i="24"/>
  <c r="J506" i="24"/>
  <c r="J507" i="24"/>
  <c r="J512" i="24"/>
  <c r="J519" i="24"/>
  <c r="J521" i="24"/>
  <c r="J524" i="24"/>
  <c r="J525" i="24"/>
  <c r="J475" i="24"/>
  <c r="J547" i="24"/>
  <c r="J62" i="24"/>
  <c r="J102" i="24"/>
  <c r="J103" i="24"/>
  <c r="J105" i="24"/>
  <c r="J106" i="24"/>
  <c r="J107" i="24"/>
  <c r="J108" i="24"/>
  <c r="J109" i="24"/>
  <c r="J110" i="24"/>
  <c r="J331" i="24"/>
  <c r="J333" i="24"/>
  <c r="J346" i="24"/>
  <c r="J347" i="24"/>
  <c r="J349" i="24"/>
  <c r="J351" i="24"/>
  <c r="J353" i="24"/>
  <c r="J479" i="24"/>
  <c r="J508" i="24"/>
  <c r="J509" i="24"/>
  <c r="J513" i="24"/>
  <c r="J518" i="24"/>
  <c r="J522" i="24"/>
  <c r="J523" i="24"/>
  <c r="J526" i="24"/>
  <c r="J527" i="24"/>
  <c r="J528" i="24"/>
  <c r="J530" i="24"/>
  <c r="J516" i="24"/>
  <c r="J130" i="24"/>
  <c r="J477" i="24"/>
  <c r="J58" i="24"/>
  <c r="J59" i="24"/>
  <c r="J61" i="24"/>
  <c r="J127" i="24"/>
  <c r="J128" i="24"/>
  <c r="J478" i="24"/>
  <c r="J517" i="24"/>
  <c r="J529" i="24"/>
  <c r="J129" i="24"/>
  <c r="J335" i="24"/>
  <c r="J337" i="24"/>
  <c r="J60" i="24"/>
  <c r="J336" i="24"/>
  <c r="J339" i="24"/>
  <c r="J514" i="24"/>
  <c r="J515" i="24"/>
  <c r="J520" i="24"/>
  <c r="J6" i="24" l="1"/>
  <c r="J40" i="24"/>
  <c r="J467" i="24"/>
  <c r="J556" i="24"/>
  <c r="J555" i="24"/>
  <c r="J12" i="24"/>
  <c r="J664" i="24"/>
  <c r="J668" i="24"/>
  <c r="J670" i="24"/>
  <c r="J13" i="24"/>
  <c r="J553" i="24"/>
  <c r="J15" i="24"/>
  <c r="J16" i="24"/>
  <c r="J17" i="24"/>
  <c r="J558" i="24"/>
  <c r="J322" i="24"/>
  <c r="J618" i="24"/>
  <c r="J4" i="24"/>
  <c r="J256" i="24"/>
  <c r="J321" i="24"/>
  <c r="J14" i="24"/>
  <c r="J18" i="24"/>
  <c r="J77" i="24"/>
  <c r="J255" i="24"/>
  <c r="J548" i="24"/>
  <c r="J559" i="24"/>
  <c r="J41" i="24"/>
  <c r="J471" i="24"/>
  <c r="J472" i="24"/>
  <c r="J324" i="24"/>
  <c r="J654" i="24"/>
  <c r="J557" i="24"/>
  <c r="J672" i="24"/>
  <c r="J470" i="24"/>
  <c r="J652" i="24"/>
  <c r="J653" i="24"/>
  <c r="J658" i="24"/>
  <c r="J661" i="24"/>
  <c r="J665" i="24"/>
  <c r="J666" i="24"/>
  <c r="J669" i="24"/>
  <c r="J671" i="24"/>
  <c r="J674" i="24"/>
  <c r="J676" i="24"/>
  <c r="J323" i="24"/>
  <c r="J2" i="24"/>
  <c r="J317" i="24"/>
  <c r="J554" i="24"/>
  <c r="J673" i="24"/>
  <c r="J469" i="24"/>
  <c r="J662" i="24"/>
  <c r="J5" i="24"/>
  <c r="J550" i="24"/>
  <c r="J551" i="24"/>
  <c r="J552" i="24"/>
  <c r="J655" i="24"/>
  <c r="J656" i="24"/>
  <c r="J657" i="24"/>
  <c r="J659" i="24"/>
  <c r="J660" i="24"/>
  <c r="J663" i="24"/>
  <c r="J667" i="24"/>
  <c r="J675" i="24"/>
  <c r="J38" i="24"/>
  <c r="J39" i="24"/>
  <c r="J320" i="24"/>
  <c r="J468" i="24"/>
  <c r="J549" i="24"/>
  <c r="J651" i="24"/>
  <c r="J254" i="24"/>
  <c r="J3" i="24"/>
  <c r="J3" i="7" l="1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J467" i="7"/>
  <c r="J468" i="7"/>
  <c r="J469" i="7"/>
  <c r="J470" i="7"/>
  <c r="J471" i="7"/>
  <c r="J472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5" i="7"/>
  <c r="J496" i="7"/>
  <c r="J497" i="7"/>
  <c r="J498" i="7"/>
  <c r="J499" i="7"/>
  <c r="J500" i="7"/>
  <c r="J501" i="7"/>
  <c r="J502" i="7"/>
  <c r="J503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7" i="7"/>
  <c r="J518" i="7"/>
  <c r="J519" i="7"/>
  <c r="J520" i="7"/>
  <c r="J521" i="7"/>
  <c r="J522" i="7"/>
  <c r="J523" i="7"/>
  <c r="J524" i="7"/>
  <c r="J525" i="7"/>
  <c r="J526" i="7"/>
  <c r="J527" i="7"/>
  <c r="J528" i="7"/>
  <c r="J529" i="7"/>
  <c r="J530" i="7"/>
  <c r="J531" i="7"/>
  <c r="J532" i="7"/>
  <c r="J533" i="7"/>
  <c r="J534" i="7"/>
  <c r="J535" i="7"/>
  <c r="J536" i="7"/>
  <c r="J537" i="7"/>
  <c r="J538" i="7"/>
  <c r="J539" i="7"/>
  <c r="J540" i="7"/>
  <c r="J541" i="7"/>
  <c r="J542" i="7"/>
  <c r="J543" i="7"/>
  <c r="J544" i="7"/>
  <c r="J545" i="7"/>
  <c r="J546" i="7"/>
  <c r="J547" i="7"/>
  <c r="J548" i="7"/>
  <c r="J549" i="7"/>
  <c r="J550" i="7"/>
  <c r="J551" i="7"/>
  <c r="J552" i="7"/>
  <c r="J553" i="7"/>
  <c r="J554" i="7"/>
  <c r="J555" i="7"/>
  <c r="J556" i="7"/>
  <c r="J557" i="7"/>
  <c r="J558" i="7"/>
  <c r="J559" i="7"/>
  <c r="J560" i="7"/>
  <c r="J561" i="7"/>
  <c r="J562" i="7"/>
  <c r="J563" i="7"/>
  <c r="J564" i="7"/>
  <c r="J565" i="7"/>
  <c r="J566" i="7"/>
  <c r="J567" i="7"/>
  <c r="J568" i="7"/>
  <c r="J569" i="7"/>
  <c r="J570" i="7"/>
  <c r="J571" i="7"/>
  <c r="J572" i="7"/>
  <c r="J573" i="7"/>
  <c r="J574" i="7"/>
  <c r="J575" i="7"/>
  <c r="J576" i="7"/>
  <c r="J577" i="7"/>
  <c r="J578" i="7"/>
  <c r="J579" i="7"/>
  <c r="J580" i="7"/>
  <c r="J581" i="7"/>
  <c r="J582" i="7"/>
  <c r="J583" i="7"/>
  <c r="J584" i="7"/>
  <c r="J585" i="7"/>
  <c r="J586" i="7"/>
  <c r="J587" i="7"/>
  <c r="J588" i="7"/>
  <c r="J589" i="7"/>
  <c r="J590" i="7"/>
  <c r="J591" i="7"/>
  <c r="J592" i="7"/>
  <c r="J593" i="7"/>
  <c r="J594" i="7"/>
  <c r="J595" i="7"/>
  <c r="J596" i="7"/>
  <c r="J597" i="7"/>
  <c r="J598" i="7"/>
  <c r="J599" i="7"/>
  <c r="J600" i="7"/>
  <c r="J601" i="7"/>
  <c r="J602" i="7"/>
  <c r="J603" i="7"/>
  <c r="J604" i="7"/>
  <c r="J605" i="7"/>
  <c r="J606" i="7"/>
  <c r="J607" i="7"/>
  <c r="J608" i="7"/>
  <c r="J609" i="7"/>
  <c r="J610" i="7"/>
  <c r="J611" i="7"/>
  <c r="J612" i="7"/>
  <c r="J613" i="7"/>
  <c r="J614" i="7"/>
  <c r="J615" i="7"/>
  <c r="J616" i="7"/>
  <c r="J617" i="7"/>
  <c r="J618" i="7"/>
  <c r="J619" i="7"/>
  <c r="J620" i="7"/>
  <c r="J621" i="7"/>
  <c r="J622" i="7"/>
  <c r="J623" i="7"/>
  <c r="J624" i="7"/>
  <c r="J625" i="7"/>
  <c r="J626" i="7"/>
  <c r="J627" i="7"/>
  <c r="J628" i="7"/>
  <c r="J629" i="7"/>
  <c r="J630" i="7"/>
  <c r="J631" i="7"/>
  <c r="J632" i="7"/>
  <c r="J633" i="7"/>
  <c r="J634" i="7"/>
  <c r="J635" i="7"/>
  <c r="J636" i="7"/>
  <c r="J637" i="7"/>
  <c r="J638" i="7"/>
  <c r="J639" i="7"/>
  <c r="J640" i="7"/>
  <c r="J641" i="7"/>
  <c r="J642" i="7"/>
  <c r="J643" i="7"/>
  <c r="J644" i="7"/>
  <c r="J645" i="7"/>
  <c r="J646" i="7"/>
  <c r="J647" i="7"/>
  <c r="J648" i="7"/>
  <c r="J649" i="7"/>
  <c r="J650" i="7"/>
  <c r="J651" i="7"/>
  <c r="J652" i="7"/>
  <c r="J653" i="7"/>
  <c r="J654" i="7"/>
  <c r="J655" i="7"/>
  <c r="J656" i="7"/>
  <c r="J657" i="7"/>
  <c r="J658" i="7"/>
  <c r="J659" i="7"/>
  <c r="J660" i="7"/>
  <c r="J661" i="7"/>
  <c r="J662" i="7"/>
  <c r="J663" i="7"/>
  <c r="J664" i="7"/>
  <c r="J665" i="7"/>
  <c r="J666" i="7"/>
  <c r="J667" i="7"/>
  <c r="J668" i="7"/>
  <c r="J669" i="7"/>
  <c r="J670" i="7"/>
  <c r="J671" i="7"/>
  <c r="J672" i="7"/>
  <c r="J673" i="7"/>
  <c r="J674" i="7"/>
  <c r="J675" i="7"/>
  <c r="J676" i="7"/>
  <c r="J677" i="7"/>
  <c r="J678" i="7"/>
  <c r="J679" i="7"/>
  <c r="J680" i="7"/>
  <c r="J681" i="7"/>
  <c r="J682" i="7"/>
  <c r="J683" i="7"/>
  <c r="J684" i="7"/>
  <c r="J685" i="7"/>
  <c r="J686" i="7"/>
  <c r="J687" i="7"/>
  <c r="J688" i="7"/>
  <c r="J689" i="7"/>
  <c r="J690" i="7"/>
  <c r="J691" i="7"/>
  <c r="J692" i="7"/>
  <c r="J693" i="7"/>
  <c r="J694" i="7"/>
  <c r="J695" i="7"/>
  <c r="J696" i="7"/>
  <c r="J697" i="7"/>
  <c r="J698" i="7"/>
  <c r="J699" i="7"/>
  <c r="J700" i="7"/>
  <c r="J701" i="7"/>
  <c r="J702" i="7"/>
  <c r="J703" i="7"/>
  <c r="J704" i="7"/>
  <c r="J705" i="7"/>
  <c r="J706" i="7"/>
  <c r="J707" i="7"/>
  <c r="J708" i="7"/>
  <c r="J709" i="7"/>
  <c r="J710" i="7"/>
  <c r="J711" i="7"/>
  <c r="J712" i="7"/>
  <c r="J713" i="7"/>
  <c r="J714" i="7"/>
  <c r="J715" i="7"/>
  <c r="J716" i="7"/>
  <c r="J717" i="7"/>
  <c r="J718" i="7"/>
  <c r="J719" i="7"/>
  <c r="J720" i="7"/>
  <c r="J721" i="7"/>
  <c r="J722" i="7"/>
  <c r="J723" i="7"/>
  <c r="J724" i="7"/>
  <c r="J725" i="7"/>
  <c r="J726" i="7"/>
  <c r="J727" i="7"/>
  <c r="J728" i="7"/>
  <c r="J729" i="7"/>
  <c r="J730" i="7"/>
  <c r="J731" i="7"/>
  <c r="J732" i="7"/>
  <c r="J733" i="7"/>
  <c r="J734" i="7"/>
  <c r="J735" i="7"/>
  <c r="J736" i="7"/>
  <c r="J737" i="7"/>
  <c r="J738" i="7"/>
  <c r="J739" i="7"/>
  <c r="J740" i="7"/>
  <c r="J741" i="7"/>
  <c r="J742" i="7"/>
  <c r="J743" i="7"/>
  <c r="J744" i="7"/>
  <c r="J745" i="7"/>
  <c r="J746" i="7"/>
  <c r="J747" i="7"/>
  <c r="J748" i="7"/>
  <c r="J749" i="7"/>
  <c r="J750" i="7"/>
  <c r="J751" i="7"/>
  <c r="J752" i="7"/>
  <c r="J753" i="7"/>
  <c r="J754" i="7"/>
  <c r="J755" i="7"/>
  <c r="J756" i="7"/>
  <c r="J757" i="7"/>
  <c r="J758" i="7"/>
  <c r="J759" i="7"/>
  <c r="J760" i="7"/>
  <c r="J761" i="7"/>
  <c r="J762" i="7"/>
  <c r="J763" i="7"/>
  <c r="J764" i="7"/>
  <c r="J765" i="7"/>
  <c r="J766" i="7"/>
  <c r="J767" i="7"/>
  <c r="J768" i="7"/>
  <c r="J769" i="7"/>
  <c r="J770" i="7"/>
  <c r="J771" i="7"/>
  <c r="J772" i="7"/>
  <c r="J773" i="7"/>
  <c r="J774" i="7"/>
  <c r="J775" i="7"/>
  <c r="J776" i="7"/>
  <c r="J777" i="7"/>
  <c r="J778" i="7"/>
  <c r="J779" i="7"/>
  <c r="J780" i="7"/>
  <c r="J781" i="7"/>
  <c r="J782" i="7"/>
  <c r="J783" i="7"/>
  <c r="J784" i="7"/>
  <c r="J785" i="7"/>
  <c r="J786" i="7"/>
  <c r="J787" i="7"/>
  <c r="J788" i="7"/>
  <c r="J789" i="7"/>
  <c r="J790" i="7"/>
  <c r="J791" i="7"/>
  <c r="J792" i="7"/>
  <c r="J793" i="7"/>
  <c r="J794" i="7"/>
  <c r="J795" i="7"/>
  <c r="J796" i="7"/>
  <c r="J797" i="7"/>
  <c r="J798" i="7"/>
  <c r="J799" i="7"/>
  <c r="J800" i="7"/>
  <c r="J801" i="7"/>
  <c r="J802" i="7"/>
  <c r="J803" i="7"/>
  <c r="J804" i="7"/>
  <c r="J805" i="7"/>
  <c r="J806" i="7"/>
  <c r="J807" i="7"/>
  <c r="J808" i="7"/>
  <c r="J809" i="7"/>
  <c r="J810" i="7"/>
  <c r="J811" i="7"/>
  <c r="J812" i="7"/>
  <c r="J813" i="7"/>
  <c r="J814" i="7"/>
  <c r="J815" i="7"/>
  <c r="J816" i="7"/>
  <c r="J817" i="7"/>
  <c r="J818" i="7"/>
  <c r="J819" i="7"/>
  <c r="J820" i="7"/>
  <c r="J821" i="7"/>
  <c r="J822" i="7"/>
  <c r="J823" i="7"/>
  <c r="J824" i="7"/>
  <c r="J825" i="7"/>
  <c r="J826" i="7"/>
  <c r="J827" i="7"/>
  <c r="J828" i="7"/>
  <c r="J829" i="7"/>
  <c r="J830" i="7"/>
  <c r="J831" i="7"/>
  <c r="J832" i="7"/>
  <c r="J833" i="7"/>
  <c r="J834" i="7"/>
  <c r="J835" i="7"/>
  <c r="J836" i="7"/>
  <c r="J837" i="7"/>
  <c r="J838" i="7"/>
  <c r="J839" i="7"/>
  <c r="J840" i="7"/>
  <c r="J841" i="7"/>
  <c r="J842" i="7"/>
  <c r="J843" i="7"/>
  <c r="J844" i="7"/>
  <c r="J845" i="7"/>
  <c r="J846" i="7"/>
  <c r="J847" i="7"/>
  <c r="J848" i="7"/>
  <c r="J849" i="7"/>
  <c r="J850" i="7"/>
  <c r="J851" i="7"/>
  <c r="J852" i="7"/>
  <c r="J853" i="7"/>
  <c r="J854" i="7"/>
  <c r="J855" i="7"/>
  <c r="J856" i="7"/>
  <c r="J857" i="7"/>
  <c r="J858" i="7"/>
  <c r="J859" i="7"/>
  <c r="J860" i="7"/>
  <c r="J861" i="7"/>
  <c r="J862" i="7"/>
  <c r="J863" i="7"/>
  <c r="J864" i="7"/>
  <c r="J865" i="7"/>
  <c r="J866" i="7"/>
  <c r="J867" i="7"/>
  <c r="J868" i="7"/>
  <c r="J869" i="7"/>
  <c r="J870" i="7"/>
  <c r="J871" i="7"/>
  <c r="J872" i="7"/>
  <c r="J873" i="7"/>
  <c r="J874" i="7"/>
  <c r="J875" i="7"/>
  <c r="J876" i="7"/>
  <c r="J877" i="7"/>
  <c r="J878" i="7"/>
  <c r="J879" i="7"/>
  <c r="J880" i="7"/>
  <c r="J881" i="7"/>
  <c r="J882" i="7"/>
  <c r="J883" i="7"/>
  <c r="J884" i="7"/>
  <c r="J885" i="7"/>
  <c r="J886" i="7"/>
  <c r="J887" i="7"/>
  <c r="J888" i="7"/>
  <c r="J889" i="7"/>
  <c r="J890" i="7"/>
  <c r="J891" i="7"/>
  <c r="J892" i="7"/>
  <c r="J893" i="7"/>
  <c r="J894" i="7"/>
  <c r="J895" i="7"/>
  <c r="J896" i="7"/>
  <c r="J897" i="7"/>
  <c r="J898" i="7"/>
  <c r="J899" i="7"/>
  <c r="J900" i="7"/>
  <c r="J901" i="7"/>
  <c r="J902" i="7"/>
  <c r="J903" i="7"/>
  <c r="J904" i="7"/>
  <c r="J905" i="7"/>
  <c r="J906" i="7"/>
  <c r="J907" i="7"/>
  <c r="J908" i="7"/>
  <c r="J909" i="7"/>
  <c r="J910" i="7"/>
  <c r="J911" i="7"/>
  <c r="J912" i="7"/>
  <c r="J913" i="7"/>
  <c r="J914" i="7"/>
  <c r="J915" i="7"/>
  <c r="J916" i="7"/>
  <c r="J917" i="7"/>
  <c r="J918" i="7"/>
  <c r="J919" i="7"/>
  <c r="J920" i="7"/>
  <c r="J921" i="7"/>
  <c r="J922" i="7"/>
  <c r="J923" i="7"/>
  <c r="J924" i="7"/>
  <c r="J925" i="7"/>
  <c r="J926" i="7"/>
  <c r="J927" i="7"/>
  <c r="J928" i="7"/>
  <c r="J929" i="7"/>
  <c r="J930" i="7"/>
  <c r="J931" i="7"/>
  <c r="J932" i="7"/>
  <c r="J933" i="7"/>
  <c r="J934" i="7"/>
  <c r="J935" i="7"/>
  <c r="J936" i="7"/>
  <c r="J937" i="7"/>
  <c r="J938" i="7"/>
  <c r="J939" i="7"/>
  <c r="J940" i="7"/>
  <c r="J941" i="7"/>
  <c r="J942" i="7"/>
  <c r="J943" i="7"/>
  <c r="J944" i="7"/>
  <c r="J945" i="7"/>
  <c r="J946" i="7"/>
  <c r="J947" i="7"/>
  <c r="J948" i="7"/>
  <c r="J949" i="7"/>
  <c r="J950" i="7"/>
  <c r="J951" i="7"/>
  <c r="J952" i="7"/>
  <c r="J953" i="7"/>
  <c r="J954" i="7"/>
  <c r="J955" i="7"/>
  <c r="J956" i="7"/>
  <c r="J957" i="7"/>
  <c r="J958" i="7"/>
  <c r="J959" i="7"/>
  <c r="J960" i="7"/>
  <c r="J961" i="7"/>
  <c r="J962" i="7"/>
  <c r="J963" i="7"/>
  <c r="J964" i="7"/>
  <c r="J965" i="7"/>
  <c r="J966" i="7"/>
  <c r="J967" i="7"/>
  <c r="J968" i="7"/>
  <c r="J969" i="7"/>
  <c r="J970" i="7"/>
  <c r="J971" i="7"/>
  <c r="J972" i="7"/>
  <c r="J973" i="7"/>
  <c r="J974" i="7"/>
  <c r="J975" i="7"/>
  <c r="J976" i="7"/>
  <c r="J977" i="7"/>
  <c r="J978" i="7"/>
  <c r="J979" i="7"/>
  <c r="J980" i="7"/>
  <c r="J981" i="7"/>
  <c r="J982" i="7"/>
  <c r="J983" i="7"/>
  <c r="J984" i="7"/>
  <c r="J985" i="7"/>
  <c r="J986" i="7"/>
  <c r="J987" i="7"/>
  <c r="J988" i="7"/>
  <c r="J989" i="7"/>
  <c r="J990" i="7"/>
  <c r="J991" i="7"/>
  <c r="J992" i="7"/>
  <c r="J993" i="7"/>
  <c r="J994" i="7"/>
  <c r="J995" i="7"/>
  <c r="J996" i="7"/>
  <c r="J997" i="7"/>
  <c r="J998" i="7"/>
  <c r="J999" i="7"/>
  <c r="J1000" i="7"/>
  <c r="J1001" i="7"/>
  <c r="J1002" i="7"/>
  <c r="J1003" i="7"/>
  <c r="J1004" i="7"/>
  <c r="J1005" i="7"/>
  <c r="J1006" i="7"/>
  <c r="J1007" i="7"/>
  <c r="J1008" i="7"/>
  <c r="J1009" i="7"/>
  <c r="J1010" i="7"/>
  <c r="J1011" i="7"/>
  <c r="J1012" i="7"/>
  <c r="J1013" i="7"/>
  <c r="J1014" i="7"/>
  <c r="J1015" i="7"/>
  <c r="J1016" i="7"/>
  <c r="J1017" i="7"/>
  <c r="J1018" i="7"/>
  <c r="J1019" i="7"/>
  <c r="J1020" i="7"/>
  <c r="J1021" i="7"/>
  <c r="J1022" i="7"/>
  <c r="J1023" i="7"/>
  <c r="J1024" i="7"/>
  <c r="J1025" i="7"/>
  <c r="J1026" i="7"/>
  <c r="J1027" i="7"/>
  <c r="J1028" i="7"/>
  <c r="J1029" i="7"/>
  <c r="J1030" i="7"/>
  <c r="J1031" i="7"/>
  <c r="J1032" i="7"/>
  <c r="J1033" i="7"/>
  <c r="J1034" i="7"/>
  <c r="J1035" i="7"/>
  <c r="J1036" i="7"/>
  <c r="J1037" i="7"/>
  <c r="J1038" i="7"/>
  <c r="J1039" i="7"/>
  <c r="J1040" i="7"/>
  <c r="J1041" i="7"/>
  <c r="J1042" i="7"/>
  <c r="J1043" i="7"/>
  <c r="J1044" i="7"/>
  <c r="J1045" i="7"/>
  <c r="J1046" i="7"/>
  <c r="J1047" i="7"/>
  <c r="J1048" i="7"/>
  <c r="J1049" i="7"/>
  <c r="J1050" i="7"/>
  <c r="J1051" i="7"/>
  <c r="J1052" i="7"/>
  <c r="J1053" i="7"/>
  <c r="J1054" i="7"/>
  <c r="J1055" i="7"/>
  <c r="J1056" i="7"/>
  <c r="J1057" i="7"/>
  <c r="J1058" i="7"/>
  <c r="J1059" i="7"/>
  <c r="J1060" i="7"/>
  <c r="J1061" i="7"/>
  <c r="J1062" i="7"/>
  <c r="J1063" i="7"/>
  <c r="J1064" i="7"/>
  <c r="J1065" i="7"/>
  <c r="J1066" i="7"/>
  <c r="J1067" i="7"/>
  <c r="J1068" i="7"/>
  <c r="J1069" i="7"/>
  <c r="J1070" i="7"/>
  <c r="J1071" i="7"/>
  <c r="J1072" i="7"/>
  <c r="J1073" i="7"/>
  <c r="J1074" i="7"/>
  <c r="J1075" i="7"/>
  <c r="J1076" i="7"/>
  <c r="J1077" i="7"/>
  <c r="J1078" i="7"/>
  <c r="J1079" i="7"/>
  <c r="J1080" i="7"/>
  <c r="J1081" i="7"/>
  <c r="J1082" i="7"/>
  <c r="J1083" i="7"/>
  <c r="J1084" i="7"/>
  <c r="J1085" i="7"/>
  <c r="J1086" i="7"/>
  <c r="J1087" i="7"/>
  <c r="J1088" i="7"/>
  <c r="J1089" i="7"/>
  <c r="J1090" i="7"/>
  <c r="J1091" i="7"/>
  <c r="J1092" i="7"/>
  <c r="J1093" i="7"/>
  <c r="J1094" i="7"/>
  <c r="J1095" i="7"/>
  <c r="J1096" i="7"/>
  <c r="J1097" i="7"/>
  <c r="J1098" i="7"/>
  <c r="J1099" i="7"/>
  <c r="J1100" i="7"/>
  <c r="J1101" i="7"/>
  <c r="J1102" i="7"/>
  <c r="J1103" i="7"/>
  <c r="J1104" i="7"/>
  <c r="J1105" i="7"/>
  <c r="J1106" i="7"/>
  <c r="J1107" i="7"/>
  <c r="J1108" i="7"/>
  <c r="J1109" i="7"/>
  <c r="J1110" i="7"/>
  <c r="J1111" i="7"/>
  <c r="J1112" i="7"/>
  <c r="J1113" i="7"/>
  <c r="J1114" i="7"/>
  <c r="J1115" i="7"/>
  <c r="J1116" i="7"/>
  <c r="J1117" i="7"/>
  <c r="J1118" i="7"/>
  <c r="J1119" i="7"/>
  <c r="J1120" i="7"/>
  <c r="J1121" i="7"/>
  <c r="J1122" i="7"/>
  <c r="J1123" i="7"/>
  <c r="J1124" i="7"/>
  <c r="J1125" i="7"/>
  <c r="J1126" i="7"/>
  <c r="J1127" i="7"/>
  <c r="J1128" i="7"/>
  <c r="J1129" i="7"/>
  <c r="J1130" i="7"/>
  <c r="J1131" i="7"/>
  <c r="J1132" i="7"/>
  <c r="J1133" i="7"/>
  <c r="J1134" i="7"/>
  <c r="J1135" i="7"/>
  <c r="J1136" i="7"/>
  <c r="J1137" i="7"/>
  <c r="J1138" i="7"/>
  <c r="J1139" i="7"/>
  <c r="J1140" i="7"/>
  <c r="J1141" i="7"/>
  <c r="J1142" i="7"/>
  <c r="J1143" i="7"/>
  <c r="J1144" i="7"/>
  <c r="J1145" i="7"/>
  <c r="J1146" i="7"/>
  <c r="J1147" i="7"/>
  <c r="J1148" i="7"/>
  <c r="J1149" i="7"/>
  <c r="J1150" i="7"/>
  <c r="J1151" i="7"/>
  <c r="J1152" i="7"/>
  <c r="J1153" i="7"/>
  <c r="J1154" i="7"/>
  <c r="J1155" i="7"/>
  <c r="J1156" i="7"/>
  <c r="J1157" i="7"/>
  <c r="J1158" i="7"/>
  <c r="J1159" i="7"/>
  <c r="J1160" i="7"/>
  <c r="J1161" i="7"/>
  <c r="J1162" i="7"/>
  <c r="J1163" i="7"/>
  <c r="J1164" i="7"/>
  <c r="J1165" i="7"/>
  <c r="J1166" i="7"/>
  <c r="J1167" i="7"/>
  <c r="J1168" i="7"/>
  <c r="J1169" i="7"/>
  <c r="J1170" i="7"/>
  <c r="J1171" i="7"/>
  <c r="J1172" i="7"/>
  <c r="J1173" i="7"/>
  <c r="J1174" i="7"/>
  <c r="J1175" i="7"/>
  <c r="J1176" i="7"/>
  <c r="J1177" i="7"/>
  <c r="J1178" i="7"/>
  <c r="J1179" i="7"/>
  <c r="J1180" i="7"/>
  <c r="J1181" i="7"/>
  <c r="J1182" i="7"/>
  <c r="J1183" i="7"/>
  <c r="J1184" i="7"/>
  <c r="J1185" i="7"/>
  <c r="J1186" i="7"/>
  <c r="J1187" i="7"/>
  <c r="J1188" i="7"/>
  <c r="J1189" i="7"/>
  <c r="J1190" i="7"/>
  <c r="J1191" i="7"/>
  <c r="J1192" i="7"/>
  <c r="J1193" i="7"/>
  <c r="J1194" i="7"/>
  <c r="J1195" i="7"/>
  <c r="J1196" i="7"/>
  <c r="J1197" i="7"/>
  <c r="J1198" i="7"/>
  <c r="J1199" i="7"/>
  <c r="J1200" i="7"/>
  <c r="J1201" i="7"/>
  <c r="J1202" i="7"/>
  <c r="J1203" i="7"/>
  <c r="J1204" i="7"/>
  <c r="J1205" i="7"/>
  <c r="J1206" i="7"/>
  <c r="J1207" i="7"/>
  <c r="J1208" i="7"/>
  <c r="J1209" i="7"/>
  <c r="J1210" i="7"/>
  <c r="J1211" i="7"/>
  <c r="J1212" i="7"/>
  <c r="J1213" i="7"/>
  <c r="J1214" i="7"/>
  <c r="J1215" i="7"/>
  <c r="J1216" i="7"/>
  <c r="J1217" i="7"/>
  <c r="J1218" i="7"/>
  <c r="J1219" i="7"/>
  <c r="J1220" i="7"/>
  <c r="J1221" i="7"/>
  <c r="J1222" i="7"/>
  <c r="J1223" i="7"/>
  <c r="J1224" i="7"/>
  <c r="J1225" i="7"/>
  <c r="J1226" i="7"/>
  <c r="J1227" i="7"/>
  <c r="J1228" i="7"/>
  <c r="J1229" i="7"/>
  <c r="J1230" i="7"/>
  <c r="J1231" i="7"/>
  <c r="J1232" i="7"/>
  <c r="J1233" i="7"/>
  <c r="J1234" i="7"/>
  <c r="J1235" i="7"/>
  <c r="J1236" i="7"/>
  <c r="J1237" i="7"/>
  <c r="J1238" i="7"/>
  <c r="J1239" i="7"/>
  <c r="J1240" i="7"/>
  <c r="J1241" i="7"/>
  <c r="J1242" i="7"/>
  <c r="J1243" i="7"/>
  <c r="J1244" i="7"/>
  <c r="J1245" i="7"/>
  <c r="J1246" i="7"/>
  <c r="J1247" i="7"/>
  <c r="J1248" i="7"/>
  <c r="J1249" i="7"/>
  <c r="J1250" i="7"/>
  <c r="J1251" i="7"/>
  <c r="J1252" i="7"/>
  <c r="J1253" i="7"/>
  <c r="J1254" i="7"/>
  <c r="J1255" i="7"/>
  <c r="J1256" i="7"/>
  <c r="J1257" i="7"/>
  <c r="J1258" i="7"/>
  <c r="J1259" i="7"/>
  <c r="J1260" i="7"/>
  <c r="J1261" i="7"/>
  <c r="J1262" i="7"/>
  <c r="J1263" i="7"/>
  <c r="J1264" i="7"/>
  <c r="J1265" i="7"/>
  <c r="J1266" i="7"/>
  <c r="J1267" i="7"/>
  <c r="J1268" i="7"/>
  <c r="J1269" i="7"/>
  <c r="J1270" i="7"/>
  <c r="J1271" i="7"/>
  <c r="J1272" i="7"/>
  <c r="J1273" i="7"/>
  <c r="J1274" i="7"/>
  <c r="J1275" i="7"/>
  <c r="J1276" i="7"/>
  <c r="J1277" i="7"/>
  <c r="J1278" i="7"/>
  <c r="J1279" i="7"/>
  <c r="J1280" i="7"/>
  <c r="J1281" i="7"/>
  <c r="J1282" i="7"/>
  <c r="J1283" i="7"/>
  <c r="J1284" i="7"/>
  <c r="J1285" i="7"/>
  <c r="J1286" i="7"/>
  <c r="J1287" i="7"/>
  <c r="J1288" i="7"/>
  <c r="J1289" i="7"/>
  <c r="J1290" i="7"/>
  <c r="J1291" i="7"/>
  <c r="J1292" i="7"/>
  <c r="J1293" i="7"/>
  <c r="J1294" i="7"/>
  <c r="J1295" i="7"/>
  <c r="J1296" i="7"/>
  <c r="J1297" i="7"/>
  <c r="J1298" i="7"/>
  <c r="J1299" i="7"/>
  <c r="J1300" i="7"/>
  <c r="J1301" i="7"/>
  <c r="J1302" i="7"/>
  <c r="J1303" i="7"/>
  <c r="J1304" i="7"/>
  <c r="J1305" i="7"/>
  <c r="J1306" i="7"/>
  <c r="J1307" i="7"/>
  <c r="J1308" i="7"/>
  <c r="J1309" i="7"/>
  <c r="J1310" i="7"/>
  <c r="J1311" i="7"/>
  <c r="J1312" i="7"/>
  <c r="J1313" i="7"/>
  <c r="J1314" i="7"/>
  <c r="J1315" i="7"/>
  <c r="J1316" i="7"/>
  <c r="J1317" i="7"/>
  <c r="J1318" i="7"/>
  <c r="J1319" i="7"/>
  <c r="J1320" i="7"/>
  <c r="J1321" i="7"/>
  <c r="J1322" i="7"/>
  <c r="J1323" i="7"/>
  <c r="J1324" i="7"/>
  <c r="J1325" i="7"/>
  <c r="J1326" i="7"/>
  <c r="J1327" i="7"/>
  <c r="J1328" i="7"/>
  <c r="J1329" i="7"/>
  <c r="J1330" i="7"/>
  <c r="J1331" i="7"/>
  <c r="J1332" i="7"/>
  <c r="J1333" i="7"/>
  <c r="J1334" i="7"/>
  <c r="J1335" i="7"/>
  <c r="J1336" i="7"/>
  <c r="J1337" i="7"/>
  <c r="J1338" i="7"/>
  <c r="J1339" i="7"/>
  <c r="J1340" i="7"/>
  <c r="J1341" i="7"/>
  <c r="J1342" i="7"/>
  <c r="J1343" i="7"/>
  <c r="J1344" i="7"/>
  <c r="J1345" i="7"/>
  <c r="J1346" i="7"/>
  <c r="J1347" i="7"/>
  <c r="J1348" i="7"/>
  <c r="J1349" i="7"/>
  <c r="J1350" i="7"/>
  <c r="J1351" i="7"/>
  <c r="J1352" i="7"/>
  <c r="J1353" i="7"/>
  <c r="J1354" i="7"/>
  <c r="J1355" i="7"/>
  <c r="J1356" i="7"/>
  <c r="J1357" i="7"/>
  <c r="J1358" i="7"/>
  <c r="J1359" i="7"/>
  <c r="J1360" i="7"/>
  <c r="J1361" i="7"/>
  <c r="J1362" i="7"/>
  <c r="J1363" i="7"/>
  <c r="J1364" i="7"/>
  <c r="J1365" i="7"/>
  <c r="J1366" i="7"/>
  <c r="J1367" i="7"/>
  <c r="J1368" i="7"/>
  <c r="J1369" i="7"/>
  <c r="J1370" i="7"/>
  <c r="J1371" i="7"/>
  <c r="J1372" i="7"/>
  <c r="J1373" i="7"/>
  <c r="J1374" i="7"/>
  <c r="J1375" i="7"/>
  <c r="J1376" i="7"/>
  <c r="J1377" i="7"/>
  <c r="J1378" i="7"/>
  <c r="J1379" i="7"/>
  <c r="J1380" i="7"/>
  <c r="J1381" i="7"/>
  <c r="J1382" i="7"/>
  <c r="J1383" i="7"/>
  <c r="J1384" i="7"/>
  <c r="J1385" i="7"/>
  <c r="J1386" i="7"/>
  <c r="J1387" i="7"/>
  <c r="J1388" i="7"/>
  <c r="J1389" i="7"/>
  <c r="J1390" i="7"/>
  <c r="J1391" i="7"/>
  <c r="J1392" i="7"/>
  <c r="J1393" i="7"/>
  <c r="J1394" i="7"/>
  <c r="J1395" i="7"/>
  <c r="J1396" i="7"/>
  <c r="J1397" i="7"/>
  <c r="J1398" i="7"/>
  <c r="J1399" i="7"/>
  <c r="J1400" i="7"/>
  <c r="J1401" i="7"/>
  <c r="J1402" i="7"/>
  <c r="J1403" i="7"/>
  <c r="J1404" i="7"/>
  <c r="J1405" i="7"/>
  <c r="J1406" i="7"/>
  <c r="J1407" i="7"/>
  <c r="J1408" i="7"/>
  <c r="J1409" i="7"/>
  <c r="J1410" i="7"/>
  <c r="J1411" i="7"/>
  <c r="J1412" i="7"/>
  <c r="J1413" i="7"/>
  <c r="J1414" i="7"/>
  <c r="J1415" i="7"/>
  <c r="J1416" i="7"/>
  <c r="J1417" i="7"/>
  <c r="J1418" i="7"/>
  <c r="J1419" i="7"/>
  <c r="J1420" i="7"/>
  <c r="J1421" i="7"/>
  <c r="J1422" i="7"/>
  <c r="J1423" i="7"/>
  <c r="J1424" i="7"/>
  <c r="J1425" i="7"/>
  <c r="J1426" i="7"/>
  <c r="J1427" i="7"/>
  <c r="J1428" i="7"/>
  <c r="J1429" i="7"/>
  <c r="J1430" i="7"/>
  <c r="J1431" i="7"/>
  <c r="J1432" i="7"/>
  <c r="J1433" i="7"/>
  <c r="J1434" i="7"/>
  <c r="J1435" i="7"/>
  <c r="J1436" i="7"/>
  <c r="J1437" i="7"/>
  <c r="J1438" i="7"/>
  <c r="J1439" i="7"/>
  <c r="J1440" i="7"/>
  <c r="J1441" i="7"/>
  <c r="J1442" i="7"/>
  <c r="J1443" i="7"/>
  <c r="J1444" i="7"/>
  <c r="J1445" i="7"/>
  <c r="J1446" i="7"/>
  <c r="J1447" i="7"/>
  <c r="J1448" i="7"/>
  <c r="J1449" i="7"/>
  <c r="J1450" i="7"/>
  <c r="J1451" i="7"/>
  <c r="J1452" i="7"/>
  <c r="J1453" i="7"/>
  <c r="J1454" i="7"/>
  <c r="J1455" i="7"/>
  <c r="J1456" i="7"/>
  <c r="J1457" i="7"/>
  <c r="J1458" i="7"/>
  <c r="J1459" i="7"/>
  <c r="J1460" i="7"/>
  <c r="J1461" i="7"/>
  <c r="J1462" i="7"/>
  <c r="J1463" i="7"/>
  <c r="J1464" i="7"/>
  <c r="J1465" i="7"/>
  <c r="J1466" i="7"/>
  <c r="J1467" i="7"/>
  <c r="J1468" i="7"/>
  <c r="J1469" i="7"/>
  <c r="J1470" i="7"/>
  <c r="J1471" i="7"/>
  <c r="J1472" i="7"/>
  <c r="J1473" i="7"/>
  <c r="J1474" i="7"/>
  <c r="J1475" i="7"/>
  <c r="J1476" i="7"/>
  <c r="J1477" i="7"/>
  <c r="J1478" i="7"/>
  <c r="J1479" i="7"/>
  <c r="J1480" i="7"/>
  <c r="J1481" i="7"/>
  <c r="J1482" i="7"/>
  <c r="J1483" i="7"/>
  <c r="J1484" i="7"/>
  <c r="J1485" i="7"/>
  <c r="J1486" i="7"/>
  <c r="J1487" i="7"/>
  <c r="J1488" i="7"/>
  <c r="J1489" i="7"/>
  <c r="J1490" i="7"/>
  <c r="J1491" i="7"/>
  <c r="J1492" i="7"/>
  <c r="J1493" i="7"/>
  <c r="J1494" i="7"/>
  <c r="J1495" i="7"/>
  <c r="J1496" i="7"/>
  <c r="J1497" i="7"/>
  <c r="J1498" i="7"/>
  <c r="J1499" i="7"/>
  <c r="J1500" i="7"/>
  <c r="J1501" i="7"/>
  <c r="J1502" i="7"/>
  <c r="J1503" i="7"/>
  <c r="J1504" i="7"/>
  <c r="J1505" i="7"/>
  <c r="J1506" i="7"/>
  <c r="J1507" i="7"/>
  <c r="J1508" i="7"/>
  <c r="J1509" i="7"/>
  <c r="J1510" i="7"/>
  <c r="J1511" i="7"/>
  <c r="J1512" i="7"/>
  <c r="J1513" i="7"/>
  <c r="J1514" i="7"/>
  <c r="J1515" i="7"/>
  <c r="J1516" i="7"/>
  <c r="J1517" i="7"/>
  <c r="J1518" i="7"/>
  <c r="J1519" i="7"/>
  <c r="J1520" i="7"/>
  <c r="J1521" i="7"/>
  <c r="J1522" i="7"/>
  <c r="J1523" i="7"/>
  <c r="J1524" i="7"/>
  <c r="J1525" i="7"/>
  <c r="J1526" i="7"/>
  <c r="J1527" i="7"/>
  <c r="J1528" i="7"/>
  <c r="J1529" i="7"/>
  <c r="J1530" i="7"/>
  <c r="J1531" i="7"/>
  <c r="J1532" i="7"/>
  <c r="J1533" i="7"/>
  <c r="J1534" i="7"/>
  <c r="J1535" i="7"/>
  <c r="J1536" i="7"/>
  <c r="J1537" i="7"/>
  <c r="J1538" i="7"/>
  <c r="J1539" i="7"/>
  <c r="J1540" i="7"/>
  <c r="J1541" i="7"/>
  <c r="J1542" i="7"/>
  <c r="J1543" i="7"/>
  <c r="J1544" i="7"/>
  <c r="J1545" i="7"/>
  <c r="J1546" i="7"/>
  <c r="J1547" i="7"/>
  <c r="J1548" i="7"/>
  <c r="J1549" i="7"/>
  <c r="J1550" i="7"/>
  <c r="J1551" i="7"/>
  <c r="J1552" i="7"/>
  <c r="J1553" i="7"/>
  <c r="J1554" i="7"/>
  <c r="J1555" i="7"/>
  <c r="J1556" i="7"/>
  <c r="J1557" i="7"/>
  <c r="J1558" i="7"/>
  <c r="J1559" i="7"/>
  <c r="J1560" i="7"/>
  <c r="J1561" i="7"/>
  <c r="J1562" i="7"/>
  <c r="J1563" i="7"/>
  <c r="J1564" i="7"/>
  <c r="J1565" i="7"/>
  <c r="J1566" i="7"/>
  <c r="J1567" i="7"/>
  <c r="J1568" i="7"/>
  <c r="J1569" i="7"/>
  <c r="J1570" i="7"/>
  <c r="J1571" i="7"/>
  <c r="J1572" i="7"/>
  <c r="J1573" i="7"/>
  <c r="J1574" i="7"/>
  <c r="J1575" i="7"/>
  <c r="J1576" i="7"/>
  <c r="J1577" i="7"/>
  <c r="J1578" i="7"/>
  <c r="J1579" i="7"/>
  <c r="J1580" i="7"/>
  <c r="J1581" i="7"/>
  <c r="J1582" i="7"/>
  <c r="J1583" i="7"/>
  <c r="J1584" i="7"/>
  <c r="J1585" i="7"/>
  <c r="J1586" i="7"/>
  <c r="J1587" i="7"/>
  <c r="J1588" i="7"/>
  <c r="J1589" i="7"/>
  <c r="J1590" i="7"/>
  <c r="J1591" i="7"/>
  <c r="J1592" i="7"/>
  <c r="J1593" i="7"/>
  <c r="J1594" i="7"/>
  <c r="J1595" i="7"/>
  <c r="J1596" i="7"/>
  <c r="J1597" i="7"/>
  <c r="J1598" i="7"/>
  <c r="J1599" i="7"/>
  <c r="J1600" i="7"/>
  <c r="J1601" i="7"/>
  <c r="J1602" i="7"/>
  <c r="J1603" i="7"/>
  <c r="J1604" i="7"/>
  <c r="J1605" i="7"/>
  <c r="J1606" i="7"/>
  <c r="J1607" i="7"/>
  <c r="J1608" i="7"/>
  <c r="J1609" i="7"/>
  <c r="J1610" i="7"/>
  <c r="J1611" i="7"/>
  <c r="J1612" i="7"/>
  <c r="J1613" i="7"/>
  <c r="J1614" i="7"/>
  <c r="J1615" i="7"/>
  <c r="J1616" i="7"/>
  <c r="J1617" i="7"/>
  <c r="J1618" i="7"/>
  <c r="J1619" i="7"/>
  <c r="J1620" i="7"/>
  <c r="J1621" i="7"/>
  <c r="J1622" i="7"/>
  <c r="J1623" i="7"/>
  <c r="J1624" i="7"/>
  <c r="J1625" i="7"/>
  <c r="J1626" i="7"/>
  <c r="J1627" i="7"/>
  <c r="J1628" i="7"/>
  <c r="J1629" i="7"/>
  <c r="J1630" i="7"/>
  <c r="J1631" i="7"/>
  <c r="J1632" i="7"/>
  <c r="J1633" i="7"/>
  <c r="J1634" i="7"/>
  <c r="J1635" i="7"/>
  <c r="J1636" i="7"/>
  <c r="J1637" i="7"/>
  <c r="J1638" i="7"/>
  <c r="J1639" i="7"/>
  <c r="J1640" i="7"/>
  <c r="J1641" i="7"/>
  <c r="J1642" i="7"/>
  <c r="J1643" i="7"/>
  <c r="J1644" i="7"/>
  <c r="J1645" i="7"/>
  <c r="J1646" i="7"/>
  <c r="J1647" i="7"/>
  <c r="J1648" i="7"/>
  <c r="J1649" i="7"/>
  <c r="J1650" i="7"/>
  <c r="J1651" i="7"/>
  <c r="J1652" i="7"/>
  <c r="J1653" i="7"/>
  <c r="J1654" i="7"/>
  <c r="J1655" i="7"/>
  <c r="J1656" i="7"/>
  <c r="J1657" i="7"/>
  <c r="J1658" i="7"/>
  <c r="J1659" i="7"/>
  <c r="J1660" i="7"/>
  <c r="J1661" i="7"/>
  <c r="J1662" i="7"/>
  <c r="J1663" i="7"/>
  <c r="J1664" i="7"/>
  <c r="J1665" i="7"/>
  <c r="J1666" i="7"/>
  <c r="J1667" i="7"/>
  <c r="J1668" i="7"/>
  <c r="J1669" i="7"/>
  <c r="J1670" i="7"/>
  <c r="J1671" i="7"/>
  <c r="J1672" i="7"/>
  <c r="J1673" i="7"/>
  <c r="J1674" i="7"/>
  <c r="J1675" i="7"/>
  <c r="J1676" i="7"/>
  <c r="J1677" i="7"/>
  <c r="J1678" i="7"/>
  <c r="J1679" i="7"/>
  <c r="J1680" i="7"/>
  <c r="J1681" i="7"/>
  <c r="J1682" i="7"/>
  <c r="J1683" i="7"/>
  <c r="J1684" i="7"/>
  <c r="J1685" i="7"/>
  <c r="J1686" i="7"/>
  <c r="J1687" i="7"/>
  <c r="J1688" i="7"/>
  <c r="J1689" i="7"/>
  <c r="J1690" i="7"/>
  <c r="J1691" i="7"/>
  <c r="J1692" i="7"/>
  <c r="J1693" i="7"/>
  <c r="J1694" i="7"/>
  <c r="J1695" i="7"/>
  <c r="J1696" i="7"/>
  <c r="J1697" i="7"/>
  <c r="J1698" i="7"/>
  <c r="J1699" i="7"/>
  <c r="J1700" i="7"/>
  <c r="J1701" i="7"/>
  <c r="J1702" i="7"/>
  <c r="J1703" i="7"/>
  <c r="J1704" i="7"/>
  <c r="J1705" i="7"/>
  <c r="J1706" i="7"/>
  <c r="J1707" i="7"/>
  <c r="J1708" i="7"/>
  <c r="J1709" i="7"/>
  <c r="J1710" i="7"/>
  <c r="J1711" i="7"/>
  <c r="J1712" i="7"/>
  <c r="J1713" i="7"/>
  <c r="J1714" i="7"/>
  <c r="J1715" i="7"/>
  <c r="J1716" i="7"/>
  <c r="J1717" i="7"/>
  <c r="J1718" i="7"/>
  <c r="J1719" i="7"/>
  <c r="J1720" i="7"/>
  <c r="J1721" i="7"/>
  <c r="J1722" i="7"/>
  <c r="J1723" i="7"/>
  <c r="J1724" i="7"/>
  <c r="J1725" i="7"/>
  <c r="J1726" i="7"/>
  <c r="J1727" i="7"/>
  <c r="J1728" i="7"/>
  <c r="J1729" i="7"/>
  <c r="J1730" i="7"/>
  <c r="J1731" i="7"/>
  <c r="J1732" i="7"/>
  <c r="J1733" i="7"/>
  <c r="J1734" i="7"/>
  <c r="J1735" i="7"/>
  <c r="J1736" i="7"/>
  <c r="J1737" i="7"/>
  <c r="J1738" i="7"/>
  <c r="J1739" i="7"/>
  <c r="J1740" i="7"/>
  <c r="J1741" i="7"/>
  <c r="J1742" i="7"/>
  <c r="J1743" i="7"/>
  <c r="J1744" i="7"/>
  <c r="J1745" i="7"/>
  <c r="J1746" i="7"/>
  <c r="J1747" i="7"/>
  <c r="J1748" i="7"/>
  <c r="J1749" i="7"/>
  <c r="J1750" i="7"/>
  <c r="J1751" i="7"/>
  <c r="J1752" i="7"/>
  <c r="J1753" i="7"/>
  <c r="J1754" i="7"/>
  <c r="J1755" i="7"/>
  <c r="J1756" i="7"/>
  <c r="J1757" i="7"/>
  <c r="J1758" i="7"/>
  <c r="J1759" i="7"/>
  <c r="J1760" i="7"/>
  <c r="J1761" i="7"/>
  <c r="J1762" i="7"/>
  <c r="J1763" i="7"/>
  <c r="J1764" i="7"/>
  <c r="J1765" i="7"/>
  <c r="J1766" i="7"/>
  <c r="J1767" i="7"/>
  <c r="J1768" i="7"/>
  <c r="J1769" i="7"/>
  <c r="J1770" i="7"/>
  <c r="J1771" i="7"/>
  <c r="J1772" i="7"/>
  <c r="J1773" i="7"/>
  <c r="J1774" i="7"/>
  <c r="J1775" i="7"/>
  <c r="J1776" i="7"/>
  <c r="J1777" i="7"/>
  <c r="J1778" i="7"/>
  <c r="J1779" i="7"/>
  <c r="J1780" i="7"/>
  <c r="J1781" i="7"/>
  <c r="J1782" i="7"/>
  <c r="J1783" i="7"/>
  <c r="J1784" i="7"/>
  <c r="J1785" i="7"/>
  <c r="J1786" i="7"/>
  <c r="J1787" i="7"/>
  <c r="J1788" i="7"/>
  <c r="J1789" i="7"/>
  <c r="J1790" i="7"/>
  <c r="J1791" i="7"/>
  <c r="J1792" i="7"/>
  <c r="J1793" i="7"/>
  <c r="J1794" i="7"/>
  <c r="J1795" i="7"/>
  <c r="J1796" i="7"/>
  <c r="J1797" i="7"/>
  <c r="J1798" i="7"/>
  <c r="J1799" i="7"/>
  <c r="J1800" i="7"/>
  <c r="J1801" i="7"/>
  <c r="J1802" i="7"/>
  <c r="J1803" i="7"/>
  <c r="J1804" i="7"/>
  <c r="J1805" i="7"/>
  <c r="J1806" i="7"/>
  <c r="J1807" i="7"/>
  <c r="J1808" i="7"/>
  <c r="J1809" i="7"/>
  <c r="J1810" i="7"/>
  <c r="J1811" i="7"/>
  <c r="J1812" i="7"/>
  <c r="J1813" i="7"/>
  <c r="J1814" i="7"/>
  <c r="J1815" i="7"/>
  <c r="J1816" i="7"/>
  <c r="J1817" i="7"/>
  <c r="J1818" i="7"/>
  <c r="J1819" i="7"/>
  <c r="J1820" i="7"/>
  <c r="J1821" i="7"/>
  <c r="J1822" i="7"/>
  <c r="J1823" i="7"/>
  <c r="J1824" i="7"/>
  <c r="J1825" i="7"/>
  <c r="J1826" i="7"/>
  <c r="J1827" i="7"/>
  <c r="J1828" i="7"/>
  <c r="J1829" i="7"/>
  <c r="J1830" i="7"/>
  <c r="J1831" i="7"/>
  <c r="J1832" i="7"/>
  <c r="J1833" i="7"/>
  <c r="J1834" i="7"/>
  <c r="J1835" i="7"/>
  <c r="J1836" i="7"/>
  <c r="J1837" i="7"/>
  <c r="J1838" i="7"/>
  <c r="J1839" i="7"/>
  <c r="J1840" i="7"/>
  <c r="J1841" i="7"/>
  <c r="J1842" i="7"/>
  <c r="J1843" i="7"/>
  <c r="J1844" i="7"/>
  <c r="J1845" i="7"/>
  <c r="J1846" i="7"/>
  <c r="J1847" i="7"/>
  <c r="J1848" i="7"/>
  <c r="J1849" i="7"/>
  <c r="J1850" i="7"/>
  <c r="J1851" i="7"/>
  <c r="J1852" i="7"/>
  <c r="J1853" i="7"/>
  <c r="J1854" i="7"/>
  <c r="J1855" i="7"/>
  <c r="J1856" i="7"/>
  <c r="J1857" i="7"/>
  <c r="J1858" i="7"/>
  <c r="J1859" i="7"/>
  <c r="J1860" i="7"/>
  <c r="J1861" i="7"/>
  <c r="J1862" i="7"/>
  <c r="J1863" i="7"/>
  <c r="J1864" i="7"/>
  <c r="J1865" i="7"/>
  <c r="J1866" i="7"/>
  <c r="J1867" i="7"/>
  <c r="J1868" i="7"/>
  <c r="J1869" i="7"/>
  <c r="J1870" i="7"/>
  <c r="J1871" i="7"/>
  <c r="J1872" i="7"/>
  <c r="J1873" i="7"/>
  <c r="J1874" i="7"/>
  <c r="J1875" i="7"/>
  <c r="J1876" i="7"/>
  <c r="J1877" i="7"/>
  <c r="J1878" i="7"/>
  <c r="J1879" i="7"/>
  <c r="J1880" i="7"/>
  <c r="J1881" i="7"/>
  <c r="J1882" i="7"/>
  <c r="J1883" i="7"/>
  <c r="J1884" i="7"/>
  <c r="J1885" i="7"/>
  <c r="J1886" i="7"/>
  <c r="J1887" i="7"/>
  <c r="J1888" i="7"/>
  <c r="J1889" i="7"/>
  <c r="J1890" i="7"/>
  <c r="J1891" i="7"/>
  <c r="J1892" i="7"/>
  <c r="J1893" i="7"/>
  <c r="J1894" i="7"/>
  <c r="J1895" i="7"/>
  <c r="J1896" i="7"/>
  <c r="J1897" i="7"/>
  <c r="J1898" i="7"/>
  <c r="J1899" i="7"/>
  <c r="J1900" i="7"/>
  <c r="J1901" i="7"/>
  <c r="J1902" i="7"/>
  <c r="J1903" i="7"/>
  <c r="J1904" i="7"/>
  <c r="J1905" i="7"/>
  <c r="J1906" i="7"/>
  <c r="J1907" i="7"/>
  <c r="J1908" i="7"/>
  <c r="J1909" i="7"/>
  <c r="J1910" i="7"/>
  <c r="J1911" i="7"/>
  <c r="J1912" i="7"/>
  <c r="J1913" i="7"/>
  <c r="J1914" i="7"/>
  <c r="J1915" i="7"/>
  <c r="J1916" i="7"/>
  <c r="J1917" i="7"/>
  <c r="J1918" i="7"/>
  <c r="J1919" i="7"/>
  <c r="J1920" i="7"/>
  <c r="J1921" i="7"/>
  <c r="J1922" i="7"/>
  <c r="J1923" i="7"/>
  <c r="J1924" i="7"/>
  <c r="J1925" i="7"/>
  <c r="J1926" i="7"/>
  <c r="J1927" i="7"/>
  <c r="J1928" i="7"/>
  <c r="J1929" i="7"/>
  <c r="J1930" i="7"/>
  <c r="J1931" i="7"/>
  <c r="J1932" i="7"/>
  <c r="J1933" i="7"/>
  <c r="J1934" i="7"/>
  <c r="J1935" i="7"/>
  <c r="J1936" i="7"/>
  <c r="J1937" i="7"/>
  <c r="J1938" i="7"/>
  <c r="J1939" i="7"/>
  <c r="J2" i="7"/>
  <c r="M669" i="19"/>
  <c r="M1059" i="18"/>
  <c r="M910" i="15"/>
  <c r="M1040" i="14"/>
  <c r="M1447" i="9"/>
  <c r="M1941" i="7"/>
  <c r="M1551" i="2"/>
  <c r="M137" i="8"/>
  <c r="Q669" i="19"/>
  <c r="K669" i="19"/>
  <c r="K1059" i="18"/>
  <c r="Q910" i="15"/>
  <c r="K910" i="15"/>
  <c r="K1040" i="14"/>
  <c r="K1447" i="9"/>
  <c r="K1941" i="7"/>
  <c r="K1551" i="2"/>
  <c r="K137" i="8"/>
  <c r="J3" i="11"/>
  <c r="J4" i="11"/>
  <c r="J5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304" i="11"/>
  <c r="J305" i="11"/>
  <c r="J306" i="11"/>
  <c r="J307" i="11"/>
  <c r="J308" i="11"/>
  <c r="J309" i="11"/>
  <c r="J310" i="11"/>
  <c r="J311" i="11"/>
  <c r="J312" i="11"/>
  <c r="J313" i="11"/>
  <c r="J314" i="11"/>
  <c r="J315" i="11"/>
  <c r="J316" i="11"/>
  <c r="J317" i="11"/>
  <c r="J318" i="11"/>
  <c r="J319" i="11"/>
  <c r="J320" i="11"/>
  <c r="J321" i="11"/>
  <c r="J322" i="11"/>
  <c r="J323" i="11"/>
  <c r="J324" i="11"/>
  <c r="J325" i="11"/>
  <c r="J326" i="11"/>
  <c r="J327" i="11"/>
  <c r="J328" i="11"/>
  <c r="J329" i="11"/>
  <c r="J330" i="11"/>
  <c r="J331" i="11"/>
  <c r="J332" i="11"/>
  <c r="J333" i="11"/>
  <c r="J334" i="11"/>
  <c r="J335" i="11"/>
  <c r="J336" i="11"/>
  <c r="J337" i="11"/>
  <c r="J338" i="11"/>
  <c r="J339" i="11"/>
  <c r="J340" i="11"/>
  <c r="J341" i="11"/>
  <c r="J342" i="11"/>
  <c r="J343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68" i="11"/>
  <c r="J369" i="11"/>
  <c r="J370" i="11"/>
  <c r="J371" i="11"/>
  <c r="J372" i="11"/>
  <c r="J373" i="11"/>
  <c r="J374" i="11"/>
  <c r="J375" i="11"/>
  <c r="J376" i="11"/>
  <c r="J377" i="11"/>
  <c r="J378" i="11"/>
  <c r="J379" i="11"/>
  <c r="J380" i="11"/>
  <c r="J381" i="11"/>
  <c r="J382" i="11"/>
  <c r="J383" i="11"/>
  <c r="J384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13" i="11"/>
  <c r="J414" i="11"/>
  <c r="J415" i="11"/>
  <c r="J416" i="11"/>
  <c r="J417" i="11"/>
  <c r="J418" i="11"/>
  <c r="J419" i="11"/>
  <c r="J420" i="11"/>
  <c r="J421" i="11"/>
  <c r="J422" i="11"/>
  <c r="J423" i="11"/>
  <c r="J424" i="11"/>
  <c r="J425" i="11"/>
  <c r="J426" i="11"/>
  <c r="J427" i="11"/>
  <c r="J428" i="11"/>
  <c r="J429" i="11"/>
  <c r="J430" i="11"/>
  <c r="J431" i="11"/>
  <c r="J432" i="11"/>
  <c r="J433" i="11"/>
  <c r="J434" i="11"/>
  <c r="J435" i="11"/>
  <c r="J436" i="11"/>
  <c r="J437" i="11"/>
  <c r="J438" i="11"/>
  <c r="J439" i="11"/>
  <c r="J440" i="11"/>
  <c r="J441" i="11"/>
  <c r="J442" i="11"/>
  <c r="J443" i="11"/>
  <c r="J444" i="11"/>
  <c r="J445" i="11"/>
  <c r="J446" i="11"/>
  <c r="J447" i="11"/>
  <c r="J448" i="11"/>
  <c r="J449" i="11"/>
  <c r="J450" i="11"/>
  <c r="J451" i="11"/>
  <c r="J452" i="11"/>
  <c r="J453" i="11"/>
  <c r="J454" i="11"/>
  <c r="J455" i="11"/>
  <c r="J456" i="11"/>
  <c r="J457" i="11"/>
  <c r="J458" i="11"/>
  <c r="J459" i="11"/>
  <c r="J460" i="11"/>
  <c r="J461" i="11"/>
  <c r="J462" i="11"/>
  <c r="J463" i="11"/>
  <c r="J464" i="11"/>
  <c r="J465" i="11"/>
  <c r="J466" i="11"/>
  <c r="J467" i="11"/>
  <c r="J468" i="11"/>
  <c r="J469" i="11"/>
  <c r="J470" i="11"/>
  <c r="J471" i="11"/>
  <c r="J472" i="11"/>
  <c r="J473" i="11"/>
  <c r="J474" i="11"/>
  <c r="J475" i="11"/>
  <c r="J476" i="11"/>
  <c r="J477" i="11"/>
  <c r="J478" i="11"/>
  <c r="J479" i="11"/>
  <c r="J480" i="11"/>
  <c r="J481" i="11"/>
  <c r="J482" i="11"/>
  <c r="J483" i="11"/>
  <c r="J484" i="11"/>
  <c r="J485" i="11"/>
  <c r="J486" i="11"/>
  <c r="J487" i="11"/>
  <c r="J488" i="11"/>
  <c r="J489" i="11"/>
  <c r="J490" i="11"/>
  <c r="J491" i="11"/>
  <c r="J492" i="11"/>
  <c r="J493" i="11"/>
  <c r="J494" i="11"/>
  <c r="J495" i="11"/>
  <c r="J496" i="11"/>
  <c r="J497" i="11"/>
  <c r="J498" i="11"/>
  <c r="J499" i="11"/>
  <c r="J500" i="11"/>
  <c r="J501" i="11"/>
  <c r="J502" i="11"/>
  <c r="J503" i="11"/>
  <c r="J504" i="11"/>
  <c r="J505" i="11"/>
  <c r="J506" i="11"/>
  <c r="J507" i="11"/>
  <c r="J508" i="11"/>
  <c r="J509" i="11"/>
  <c r="J510" i="11"/>
  <c r="J511" i="11"/>
  <c r="J512" i="11"/>
  <c r="J513" i="11"/>
  <c r="J514" i="11"/>
  <c r="J515" i="11"/>
  <c r="J516" i="11"/>
  <c r="J517" i="11"/>
  <c r="J518" i="11"/>
  <c r="J519" i="11"/>
  <c r="J520" i="11"/>
  <c r="J521" i="11"/>
  <c r="J522" i="11"/>
  <c r="J523" i="11"/>
  <c r="J524" i="11"/>
  <c r="J525" i="11"/>
  <c r="J526" i="11"/>
  <c r="J527" i="11"/>
  <c r="J528" i="11"/>
  <c r="J529" i="11"/>
  <c r="J530" i="11"/>
  <c r="J531" i="11"/>
  <c r="J532" i="11"/>
  <c r="J533" i="11"/>
  <c r="J534" i="11"/>
  <c r="J535" i="11"/>
  <c r="J536" i="11"/>
  <c r="J537" i="11"/>
  <c r="J538" i="11"/>
  <c r="J539" i="11"/>
  <c r="J540" i="11"/>
  <c r="J541" i="11"/>
  <c r="J542" i="11"/>
  <c r="J543" i="11"/>
  <c r="J544" i="11"/>
  <c r="J545" i="11"/>
  <c r="J546" i="11"/>
  <c r="J547" i="11"/>
  <c r="J548" i="11"/>
  <c r="J549" i="11"/>
  <c r="J550" i="11"/>
  <c r="J551" i="11"/>
  <c r="J552" i="11"/>
  <c r="J553" i="11"/>
  <c r="J554" i="11"/>
  <c r="J555" i="11"/>
  <c r="J556" i="11"/>
  <c r="J557" i="11"/>
  <c r="J558" i="11"/>
  <c r="J559" i="11"/>
  <c r="J560" i="11"/>
  <c r="J561" i="11"/>
  <c r="J562" i="11"/>
  <c r="J563" i="11"/>
  <c r="J564" i="11"/>
  <c r="J565" i="11"/>
  <c r="J566" i="11"/>
  <c r="J567" i="11"/>
  <c r="J568" i="11"/>
  <c r="J569" i="11"/>
  <c r="J570" i="11"/>
  <c r="J571" i="11"/>
  <c r="J572" i="11"/>
  <c r="J573" i="11"/>
  <c r="J574" i="11"/>
  <c r="J575" i="11"/>
  <c r="J576" i="11"/>
  <c r="J577" i="11"/>
  <c r="J578" i="11"/>
  <c r="J579" i="11"/>
  <c r="J580" i="11"/>
  <c r="J581" i="11"/>
  <c r="J582" i="11"/>
  <c r="J583" i="11"/>
  <c r="J584" i="11"/>
  <c r="J585" i="11"/>
  <c r="J586" i="11"/>
  <c r="J587" i="11"/>
  <c r="J588" i="11"/>
  <c r="J589" i="11"/>
  <c r="J590" i="11"/>
  <c r="J591" i="11"/>
  <c r="J592" i="11"/>
  <c r="J593" i="11"/>
  <c r="J594" i="11"/>
  <c r="J595" i="11"/>
  <c r="J596" i="11"/>
  <c r="J597" i="11"/>
  <c r="J598" i="11"/>
  <c r="J599" i="11"/>
  <c r="J600" i="11"/>
  <c r="J601" i="11"/>
  <c r="J602" i="11"/>
  <c r="J603" i="11"/>
  <c r="J604" i="11"/>
  <c r="J605" i="11"/>
  <c r="J606" i="11"/>
  <c r="J607" i="11"/>
  <c r="J608" i="11"/>
  <c r="J609" i="11"/>
  <c r="J610" i="11"/>
  <c r="J611" i="11"/>
  <c r="J612" i="11"/>
  <c r="J613" i="11"/>
  <c r="J614" i="11"/>
  <c r="J615" i="11"/>
  <c r="J616" i="11"/>
  <c r="J617" i="11"/>
  <c r="J618" i="11"/>
  <c r="J619" i="11"/>
  <c r="J620" i="11"/>
  <c r="J621" i="11"/>
  <c r="J622" i="11"/>
  <c r="J623" i="11"/>
  <c r="J624" i="11"/>
  <c r="J625" i="11"/>
  <c r="J626" i="11"/>
  <c r="J627" i="11"/>
  <c r="J628" i="11"/>
  <c r="J629" i="11"/>
  <c r="J630" i="11"/>
  <c r="J631" i="11"/>
  <c r="J632" i="11"/>
  <c r="J633" i="11"/>
  <c r="J634" i="11"/>
  <c r="J635" i="11"/>
  <c r="J636" i="11"/>
  <c r="J637" i="11"/>
  <c r="J638" i="11"/>
  <c r="J639" i="11"/>
  <c r="J640" i="11"/>
  <c r="J641" i="11"/>
  <c r="J642" i="11"/>
  <c r="J643" i="11"/>
  <c r="J644" i="11"/>
  <c r="J645" i="11"/>
  <c r="J646" i="11"/>
  <c r="J647" i="11"/>
  <c r="J648" i="11"/>
  <c r="J649" i="11"/>
  <c r="J650" i="11"/>
  <c r="J651" i="11"/>
  <c r="J652" i="11"/>
  <c r="J653" i="11"/>
  <c r="J654" i="11"/>
  <c r="J655" i="11"/>
  <c r="J656" i="11"/>
  <c r="J657" i="11"/>
  <c r="J658" i="11"/>
  <c r="J659" i="11"/>
  <c r="J660" i="11"/>
  <c r="J661" i="11"/>
  <c r="J662" i="11"/>
  <c r="J663" i="11"/>
  <c r="J664" i="11"/>
  <c r="J665" i="11"/>
  <c r="J666" i="11"/>
  <c r="J667" i="11"/>
  <c r="J668" i="11"/>
  <c r="J669" i="11"/>
  <c r="J670" i="11"/>
  <c r="J671" i="11"/>
  <c r="J672" i="11"/>
  <c r="J673" i="11"/>
  <c r="J674" i="11"/>
  <c r="J675" i="11"/>
  <c r="J676" i="11"/>
  <c r="J677" i="11"/>
  <c r="J678" i="11"/>
  <c r="J679" i="11"/>
  <c r="J680" i="11"/>
  <c r="J681" i="11"/>
  <c r="J682" i="11"/>
  <c r="J683" i="11"/>
  <c r="J684" i="11"/>
  <c r="J685" i="11"/>
  <c r="J686" i="11"/>
  <c r="J687" i="11"/>
  <c r="J688" i="11"/>
  <c r="J689" i="11"/>
  <c r="J690" i="11"/>
  <c r="J691" i="11"/>
  <c r="J692" i="11"/>
  <c r="J693" i="11"/>
  <c r="J694" i="11"/>
  <c r="J695" i="11"/>
  <c r="J696" i="11"/>
  <c r="J697" i="11"/>
  <c r="J698" i="11"/>
  <c r="J699" i="11"/>
  <c r="J700" i="11"/>
  <c r="J701" i="11"/>
  <c r="J702" i="11"/>
  <c r="J703" i="11"/>
  <c r="J704" i="11"/>
  <c r="J705" i="11"/>
  <c r="J706" i="11"/>
  <c r="J707" i="11"/>
  <c r="J708" i="11"/>
  <c r="J709" i="11"/>
  <c r="J710" i="11"/>
  <c r="J711" i="11"/>
  <c r="J712" i="11"/>
  <c r="J713" i="11"/>
  <c r="J714" i="11"/>
  <c r="J715" i="11"/>
  <c r="J716" i="11"/>
  <c r="J717" i="11"/>
  <c r="J718" i="11"/>
  <c r="J719" i="11"/>
  <c r="J720" i="11"/>
  <c r="J721" i="11"/>
  <c r="J722" i="11"/>
  <c r="J723" i="11"/>
  <c r="J724" i="11"/>
  <c r="J725" i="11"/>
  <c r="J726" i="11"/>
  <c r="J727" i="11"/>
  <c r="J728" i="11"/>
  <c r="J729" i="11"/>
  <c r="J730" i="11"/>
  <c r="J731" i="11"/>
  <c r="J732" i="11"/>
  <c r="J733" i="11"/>
  <c r="J734" i="11"/>
  <c r="J735" i="11"/>
  <c r="J736" i="11"/>
  <c r="J737" i="11"/>
  <c r="J738" i="11"/>
  <c r="J739" i="11"/>
  <c r="J740" i="11"/>
  <c r="J741" i="11"/>
  <c r="J742" i="11"/>
  <c r="J743" i="11"/>
  <c r="J744" i="11"/>
  <c r="J745" i="11"/>
  <c r="J746" i="11"/>
  <c r="J747" i="11"/>
  <c r="J748" i="11"/>
  <c r="J749" i="11"/>
  <c r="J750" i="11"/>
  <c r="J751" i="11"/>
  <c r="J752" i="11"/>
  <c r="J753" i="11"/>
  <c r="J754" i="11"/>
  <c r="J755" i="11"/>
  <c r="J756" i="11"/>
  <c r="J757" i="11"/>
  <c r="J758" i="11"/>
  <c r="J759" i="11"/>
  <c r="J760" i="11"/>
  <c r="J761" i="11"/>
  <c r="J762" i="11"/>
  <c r="J763" i="11"/>
  <c r="J764" i="11"/>
  <c r="J765" i="11"/>
  <c r="J766" i="11"/>
  <c r="J767" i="11"/>
  <c r="J768" i="11"/>
  <c r="J769" i="11"/>
  <c r="J770" i="11"/>
  <c r="J771" i="11"/>
  <c r="J772" i="11"/>
  <c r="J773" i="11"/>
  <c r="J774" i="11"/>
  <c r="J775" i="11"/>
  <c r="J776" i="11"/>
  <c r="J777" i="11"/>
  <c r="J778" i="11"/>
  <c r="J779" i="11"/>
  <c r="J780" i="11"/>
  <c r="J781" i="11"/>
  <c r="J782" i="11"/>
  <c r="J783" i="11"/>
  <c r="J784" i="11"/>
  <c r="J785" i="11"/>
  <c r="J786" i="11"/>
  <c r="J787" i="11"/>
  <c r="J788" i="11"/>
  <c r="J789" i="11"/>
  <c r="J790" i="11"/>
  <c r="J791" i="11"/>
  <c r="J792" i="11"/>
  <c r="J793" i="11"/>
  <c r="J794" i="11"/>
  <c r="J795" i="11"/>
  <c r="J796" i="11"/>
  <c r="J797" i="11"/>
  <c r="J798" i="11"/>
  <c r="J799" i="11"/>
  <c r="J800" i="11"/>
  <c r="J801" i="11"/>
  <c r="J802" i="11"/>
  <c r="J803" i="11"/>
  <c r="J804" i="11"/>
  <c r="J805" i="11"/>
  <c r="J806" i="11"/>
  <c r="J807" i="11"/>
  <c r="J808" i="11"/>
  <c r="J809" i="11"/>
  <c r="J810" i="11"/>
  <c r="J811" i="11"/>
  <c r="J812" i="11"/>
  <c r="J813" i="11"/>
  <c r="J814" i="11"/>
  <c r="J815" i="11"/>
  <c r="J816" i="11"/>
  <c r="J817" i="11"/>
  <c r="J818" i="11"/>
  <c r="J819" i="11"/>
  <c r="J820" i="11"/>
  <c r="J821" i="11"/>
  <c r="J822" i="11"/>
  <c r="J823" i="11"/>
  <c r="J824" i="11"/>
  <c r="J825" i="11"/>
  <c r="J826" i="11"/>
  <c r="J827" i="11"/>
  <c r="J828" i="11"/>
  <c r="J829" i="11"/>
  <c r="J830" i="11"/>
  <c r="J831" i="11"/>
  <c r="J832" i="11"/>
  <c r="J833" i="11"/>
  <c r="J834" i="11"/>
  <c r="J835" i="11"/>
  <c r="J836" i="11"/>
  <c r="J837" i="11"/>
  <c r="J838" i="11"/>
  <c r="J839" i="11"/>
  <c r="J840" i="11"/>
  <c r="J841" i="11"/>
  <c r="J842" i="11"/>
  <c r="J843" i="11"/>
  <c r="J844" i="11"/>
  <c r="J845" i="11"/>
  <c r="J846" i="11"/>
  <c r="J847" i="11"/>
  <c r="J848" i="11"/>
  <c r="J849" i="11"/>
  <c r="J850" i="11"/>
  <c r="J851" i="11"/>
  <c r="J852" i="11"/>
  <c r="J853" i="11"/>
  <c r="J854" i="11"/>
  <c r="J855" i="11"/>
  <c r="J856" i="11"/>
  <c r="J857" i="11"/>
  <c r="J858" i="11"/>
  <c r="J859" i="11"/>
  <c r="J860" i="11"/>
  <c r="J861" i="11"/>
  <c r="J862" i="11"/>
  <c r="J863" i="11"/>
  <c r="J864" i="11"/>
  <c r="J865" i="11"/>
  <c r="J866" i="11"/>
  <c r="J867" i="11"/>
  <c r="J868" i="11"/>
  <c r="J869" i="11"/>
  <c r="J870" i="11"/>
  <c r="J871" i="11"/>
  <c r="J872" i="11"/>
  <c r="J873" i="11"/>
  <c r="J874" i="11"/>
  <c r="J875" i="11"/>
  <c r="J876" i="11"/>
  <c r="J877" i="11"/>
  <c r="J878" i="11"/>
  <c r="J879" i="11"/>
  <c r="J880" i="11"/>
  <c r="J881" i="11"/>
  <c r="J882" i="11"/>
  <c r="J883" i="11"/>
  <c r="J884" i="11"/>
  <c r="J885" i="11"/>
  <c r="J886" i="11"/>
  <c r="J887" i="11"/>
  <c r="J888" i="11"/>
  <c r="J889" i="11"/>
  <c r="J890" i="11"/>
  <c r="J891" i="11"/>
  <c r="J892" i="11"/>
  <c r="J893" i="11"/>
  <c r="J894" i="11"/>
  <c r="J895" i="11"/>
  <c r="J896" i="11"/>
  <c r="J897" i="11"/>
  <c r="J898" i="11"/>
  <c r="J899" i="11"/>
  <c r="J900" i="11"/>
  <c r="J901" i="11"/>
  <c r="J902" i="11"/>
  <c r="J903" i="11"/>
  <c r="J904" i="11"/>
  <c r="J905" i="11"/>
  <c r="J906" i="11"/>
  <c r="J907" i="11"/>
  <c r="J908" i="11"/>
  <c r="J909" i="11"/>
  <c r="J910" i="11"/>
  <c r="J911" i="11"/>
  <c r="J912" i="11"/>
  <c r="J913" i="11"/>
  <c r="J914" i="11"/>
  <c r="J915" i="11"/>
  <c r="J916" i="11"/>
  <c r="J917" i="11"/>
  <c r="J918" i="11"/>
  <c r="J919" i="11"/>
  <c r="J920" i="11"/>
  <c r="J921" i="11"/>
  <c r="J922" i="11"/>
  <c r="J923" i="11"/>
  <c r="J924" i="11"/>
  <c r="J925" i="11"/>
  <c r="J926" i="11"/>
  <c r="J927" i="11"/>
  <c r="J928" i="11"/>
  <c r="J929" i="11"/>
  <c r="J930" i="11"/>
  <c r="J931" i="11"/>
  <c r="J932" i="11"/>
  <c r="J933" i="11"/>
  <c r="J934" i="11"/>
  <c r="J935" i="11"/>
  <c r="J936" i="11"/>
  <c r="J937" i="11"/>
  <c r="J938" i="11"/>
  <c r="J939" i="11"/>
  <c r="J940" i="11"/>
  <c r="J941" i="11"/>
  <c r="J942" i="11"/>
  <c r="J943" i="11"/>
  <c r="J944" i="11"/>
  <c r="J945" i="11"/>
  <c r="J946" i="11"/>
  <c r="J947" i="11"/>
  <c r="J948" i="11"/>
  <c r="J949" i="11"/>
  <c r="J950" i="11"/>
  <c r="J951" i="11"/>
  <c r="J952" i="11"/>
  <c r="J953" i="11"/>
  <c r="J954" i="11"/>
  <c r="J955" i="11"/>
  <c r="J956" i="11"/>
  <c r="J957" i="11"/>
  <c r="J958" i="11"/>
  <c r="J959" i="11"/>
  <c r="J960" i="11"/>
  <c r="J961" i="11"/>
  <c r="J962" i="11"/>
  <c r="J963" i="11"/>
  <c r="J964" i="11"/>
  <c r="J965" i="11"/>
  <c r="J966" i="11"/>
  <c r="J967" i="11"/>
  <c r="J968" i="11"/>
  <c r="J969" i="11"/>
  <c r="J970" i="11"/>
  <c r="J971" i="11"/>
  <c r="J972" i="11"/>
  <c r="J973" i="11"/>
  <c r="J974" i="11"/>
  <c r="J975" i="11"/>
  <c r="J976" i="11"/>
  <c r="J977" i="11"/>
  <c r="J978" i="11"/>
  <c r="J979" i="11"/>
  <c r="J980" i="11"/>
  <c r="J981" i="11"/>
  <c r="J982" i="11"/>
  <c r="J983" i="11"/>
  <c r="J984" i="11"/>
  <c r="J985" i="11"/>
  <c r="J986" i="11"/>
  <c r="J987" i="11"/>
  <c r="J988" i="11"/>
  <c r="J989" i="11"/>
  <c r="J990" i="11"/>
  <c r="J991" i="11"/>
  <c r="J992" i="11"/>
  <c r="J993" i="11"/>
  <c r="J994" i="11"/>
  <c r="J995" i="11"/>
  <c r="J996" i="11"/>
  <c r="J997" i="11"/>
  <c r="J998" i="11"/>
  <c r="J999" i="11"/>
  <c r="J1000" i="11"/>
  <c r="J1001" i="11"/>
  <c r="J1002" i="11"/>
  <c r="J1003" i="11"/>
  <c r="J2" i="11"/>
  <c r="J630" i="19" l="1"/>
  <c r="J629" i="19"/>
  <c r="J563" i="19"/>
  <c r="J562" i="19"/>
  <c r="J224" i="19"/>
  <c r="J2" i="19" l="1"/>
  <c r="J3" i="19"/>
  <c r="J4" i="19"/>
  <c r="J5" i="19"/>
  <c r="J481" i="19"/>
  <c r="J479" i="19"/>
  <c r="J480" i="19"/>
  <c r="J12" i="19"/>
  <c r="J18" i="19"/>
  <c r="J298" i="19"/>
  <c r="J17" i="19"/>
  <c r="J585" i="19"/>
  <c r="J586" i="19"/>
  <c r="J10" i="19"/>
  <c r="J578" i="19"/>
  <c r="J13" i="19"/>
  <c r="J14" i="19"/>
  <c r="J15" i="19"/>
  <c r="J16" i="19"/>
  <c r="J591" i="19"/>
  <c r="J660" i="19"/>
  <c r="J296" i="19"/>
  <c r="J259" i="19"/>
  <c r="J579" i="19"/>
  <c r="J580" i="19"/>
  <c r="J589" i="19"/>
  <c r="J588" i="19"/>
  <c r="J11" i="19"/>
  <c r="J577" i="19"/>
  <c r="J587" i="19"/>
  <c r="J570" i="19"/>
  <c r="J590" i="19"/>
  <c r="J9" i="19"/>
  <c r="J295" i="19"/>
  <c r="J47" i="19"/>
  <c r="J592" i="19"/>
  <c r="J621" i="19"/>
  <c r="J582" i="19"/>
  <c r="J581" i="19"/>
  <c r="J583" i="19"/>
  <c r="J654" i="19"/>
  <c r="J482" i="19"/>
  <c r="J584" i="19"/>
  <c r="J46" i="19"/>
  <c r="J255" i="19"/>
  <c r="J256" i="19"/>
  <c r="J258" i="19"/>
  <c r="J260" i="19"/>
  <c r="J571" i="19"/>
  <c r="J574" i="19"/>
  <c r="J652" i="19"/>
  <c r="J653" i="19"/>
  <c r="J656" i="19"/>
  <c r="J658" i="19"/>
  <c r="J659" i="19"/>
  <c r="J661" i="19"/>
  <c r="J662" i="19"/>
  <c r="J667" i="19"/>
  <c r="J572" i="19"/>
  <c r="J573" i="19"/>
  <c r="J575" i="19"/>
  <c r="J576" i="19"/>
  <c r="J257" i="19"/>
  <c r="J48" i="19"/>
  <c r="J45" i="19"/>
  <c r="J655" i="19"/>
  <c r="J657" i="19"/>
  <c r="J663" i="19"/>
  <c r="J664" i="19"/>
  <c r="J665" i="19"/>
  <c r="J666" i="19"/>
  <c r="J564" i="19"/>
  <c r="J132" i="19"/>
  <c r="J137" i="19"/>
  <c r="J320" i="19"/>
  <c r="J134" i="19"/>
  <c r="J118" i="19"/>
  <c r="J569" i="19"/>
  <c r="J135" i="19"/>
  <c r="J136" i="19"/>
  <c r="J116" i="19"/>
  <c r="J485" i="19"/>
  <c r="J566" i="19"/>
  <c r="J117" i="19"/>
  <c r="J547" i="19"/>
  <c r="J567" i="19"/>
  <c r="J483" i="19"/>
  <c r="J565" i="19"/>
  <c r="J484" i="19"/>
  <c r="J73" i="19"/>
  <c r="J305" i="19"/>
  <c r="J133" i="19"/>
  <c r="J76" i="19"/>
  <c r="J77" i="19"/>
  <c r="J74" i="19"/>
  <c r="J75" i="19"/>
  <c r="J527" i="19"/>
  <c r="J568" i="19"/>
  <c r="J95" i="19"/>
  <c r="J310" i="19"/>
  <c r="J312" i="19"/>
  <c r="J488" i="19"/>
  <c r="J493" i="19"/>
  <c r="J67" i="19"/>
  <c r="J72" i="19"/>
  <c r="J115" i="19"/>
  <c r="J307" i="19"/>
  <c r="J309" i="19"/>
  <c r="J313" i="19"/>
  <c r="J314" i="19"/>
  <c r="J315" i="19"/>
  <c r="J486" i="19"/>
  <c r="J487" i="19"/>
  <c r="J491" i="19"/>
  <c r="J492" i="19"/>
  <c r="J97" i="19"/>
  <c r="J98" i="19"/>
  <c r="J525" i="19"/>
  <c r="J526" i="19"/>
  <c r="J528" i="19"/>
  <c r="J530" i="19"/>
  <c r="J531" i="19"/>
  <c r="J532" i="19"/>
  <c r="J539" i="19"/>
  <c r="J541" i="19"/>
  <c r="J542" i="19"/>
  <c r="J548" i="19"/>
  <c r="J549" i="19"/>
  <c r="J489" i="19"/>
  <c r="J536" i="19"/>
  <c r="J316" i="19"/>
  <c r="J66" i="19"/>
  <c r="J69" i="19"/>
  <c r="J304" i="19"/>
  <c r="J529" i="19"/>
  <c r="J71" i="19"/>
  <c r="J308" i="19"/>
  <c r="J311" i="19"/>
  <c r="J306" i="19"/>
  <c r="J149" i="19"/>
  <c r="J68" i="19"/>
  <c r="J490" i="19"/>
  <c r="J70" i="19"/>
  <c r="J93" i="19"/>
  <c r="J546" i="19"/>
  <c r="J533" i="19"/>
  <c r="J534" i="19"/>
  <c r="J317" i="19"/>
  <c r="J318" i="19"/>
  <c r="J319" i="19"/>
  <c r="J321" i="19"/>
  <c r="J322" i="19"/>
  <c r="J323" i="19"/>
  <c r="J94" i="19"/>
  <c r="J96" i="19"/>
  <c r="J535" i="19"/>
  <c r="J537" i="19"/>
  <c r="J538" i="19"/>
  <c r="J540" i="19"/>
  <c r="J543" i="19"/>
  <c r="J544" i="19"/>
  <c r="J545" i="19"/>
  <c r="J138" i="19"/>
  <c r="J225" i="19"/>
  <c r="J237" i="19"/>
  <c r="J246" i="19"/>
  <c r="J500" i="19"/>
  <c r="J206" i="19"/>
  <c r="J235" i="19"/>
  <c r="J244" i="19"/>
  <c r="J496" i="19"/>
  <c r="J501" i="19"/>
  <c r="J502" i="19"/>
  <c r="J503" i="19"/>
  <c r="J504" i="19"/>
  <c r="J242" i="19"/>
  <c r="J43" i="19"/>
  <c r="J44" i="19"/>
  <c r="J140" i="19"/>
  <c r="J204" i="19"/>
  <c r="J553" i="19"/>
  <c r="J236" i="19"/>
  <c r="J238" i="19"/>
  <c r="J239" i="19"/>
  <c r="J497" i="19"/>
  <c r="J555" i="19"/>
  <c r="J556" i="19"/>
  <c r="J557" i="19"/>
  <c r="J558" i="19"/>
  <c r="J560" i="19"/>
  <c r="J230" i="19"/>
  <c r="J241" i="19"/>
  <c r="J498" i="19"/>
  <c r="J42" i="19"/>
  <c r="J211" i="19"/>
  <c r="J212" i="19"/>
  <c r="J228" i="19"/>
  <c r="J233" i="19"/>
  <c r="J234" i="19"/>
  <c r="J240" i="19"/>
  <c r="J243" i="19"/>
  <c r="J139" i="19"/>
  <c r="J554" i="19"/>
  <c r="J559" i="19"/>
  <c r="J499" i="19"/>
  <c r="J130" i="19"/>
  <c r="J131" i="19"/>
  <c r="J205" i="19"/>
  <c r="J245" i="19"/>
  <c r="J119" i="19"/>
  <c r="J125" i="19"/>
  <c r="J126" i="19"/>
  <c r="J127" i="19"/>
  <c r="J129" i="19"/>
  <c r="J223" i="19"/>
  <c r="J231" i="19"/>
  <c r="J220" i="19"/>
  <c r="J222" i="19"/>
  <c r="J550" i="19"/>
  <c r="J551" i="19"/>
  <c r="J552" i="19"/>
  <c r="J19" i="19"/>
  <c r="J494" i="19"/>
  <c r="J495" i="19"/>
  <c r="J120" i="19"/>
  <c r="J121" i="19"/>
  <c r="J122" i="19"/>
  <c r="J123" i="19"/>
  <c r="J124" i="19"/>
  <c r="J128" i="19"/>
  <c r="J203" i="19"/>
  <c r="J207" i="19"/>
  <c r="J208" i="19"/>
  <c r="J210" i="19"/>
  <c r="J213" i="19"/>
  <c r="J214" i="19"/>
  <c r="J215" i="19"/>
  <c r="J216" i="19"/>
  <c r="J217" i="19"/>
  <c r="J218" i="19"/>
  <c r="J219" i="19"/>
  <c r="J221" i="19"/>
  <c r="J561" i="19"/>
  <c r="J226" i="19"/>
  <c r="J227" i="19"/>
  <c r="J229" i="19"/>
  <c r="J232" i="19"/>
  <c r="J518" i="19"/>
  <c r="J522" i="19"/>
  <c r="J618" i="19"/>
  <c r="J248" i="19"/>
  <c r="J153" i="19"/>
  <c r="J524" i="19"/>
  <c r="J517" i="19"/>
  <c r="J599" i="19"/>
  <c r="J78" i="19"/>
  <c r="J253" i="19"/>
  <c r="J254" i="19"/>
  <c r="J301" i="19"/>
  <c r="J520" i="19"/>
  <c r="J521" i="19"/>
  <c r="J523" i="19"/>
  <c r="J604" i="19"/>
  <c r="J606" i="19"/>
  <c r="J608" i="19"/>
  <c r="J609" i="19"/>
  <c r="J79" i="19"/>
  <c r="J81" i="19"/>
  <c r="J82" i="19"/>
  <c r="J88" i="19"/>
  <c r="J89" i="19"/>
  <c r="J91" i="19"/>
  <c r="J247" i="19"/>
  <c r="J150" i="19"/>
  <c r="J151" i="19"/>
  <c r="J154" i="19"/>
  <c r="J155" i="19"/>
  <c r="J164" i="19"/>
  <c r="J165" i="19"/>
  <c r="J166" i="19"/>
  <c r="J167" i="19"/>
  <c r="J169" i="19"/>
  <c r="J170" i="19"/>
  <c r="J171" i="19"/>
  <c r="J176" i="19"/>
  <c r="J177" i="19"/>
  <c r="J178" i="19"/>
  <c r="J180" i="19"/>
  <c r="J191" i="19"/>
  <c r="J194" i="19"/>
  <c r="J197" i="19"/>
  <c r="J101" i="19"/>
  <c r="J102" i="19"/>
  <c r="J106" i="19"/>
  <c r="J107" i="19"/>
  <c r="J109" i="19"/>
  <c r="J593" i="19"/>
  <c r="J598" i="19"/>
  <c r="J600" i="19"/>
  <c r="J611" i="19"/>
  <c r="J612" i="19"/>
  <c r="J614" i="19"/>
  <c r="J615" i="19"/>
  <c r="J616" i="19"/>
  <c r="J617" i="19"/>
  <c r="J619" i="19"/>
  <c r="J620" i="19"/>
  <c r="J90" i="19"/>
  <c r="J160" i="19"/>
  <c r="J161" i="19"/>
  <c r="J162" i="19"/>
  <c r="J163" i="19"/>
  <c r="J168" i="19"/>
  <c r="J175" i="19"/>
  <c r="J189" i="19"/>
  <c r="J184" i="19"/>
  <c r="J185" i="19"/>
  <c r="J187" i="19"/>
  <c r="J507" i="19"/>
  <c r="J508" i="19"/>
  <c r="J511" i="19"/>
  <c r="J512" i="19"/>
  <c r="J513" i="19"/>
  <c r="J514" i="19"/>
  <c r="J515" i="19"/>
  <c r="J516" i="19"/>
  <c r="J594" i="19"/>
  <c r="J597" i="19"/>
  <c r="J249" i="19"/>
  <c r="J299" i="19"/>
  <c r="J179" i="19"/>
  <c r="J181" i="19"/>
  <c r="J182" i="19"/>
  <c r="J188" i="19"/>
  <c r="J190" i="19"/>
  <c r="J195" i="19"/>
  <c r="J196" i="19"/>
  <c r="J113" i="19"/>
  <c r="J505" i="19"/>
  <c r="J506" i="19"/>
  <c r="J509" i="19"/>
  <c r="J510" i="19"/>
  <c r="J595" i="19"/>
  <c r="J596" i="19"/>
  <c r="J610" i="19"/>
  <c r="J80" i="19"/>
  <c r="J173" i="19"/>
  <c r="J174" i="19"/>
  <c r="J193" i="19"/>
  <c r="J104" i="19"/>
  <c r="J110" i="19"/>
  <c r="J114" i="19"/>
  <c r="J519" i="19"/>
  <c r="J601" i="19"/>
  <c r="J607" i="19"/>
  <c r="J152" i="19"/>
  <c r="J156" i="19"/>
  <c r="J172" i="19"/>
  <c r="J183" i="19"/>
  <c r="J186" i="19"/>
  <c r="J192" i="19"/>
  <c r="J103" i="19"/>
  <c r="J105" i="19"/>
  <c r="J111" i="19"/>
  <c r="J92" i="19"/>
  <c r="J300" i="19"/>
  <c r="J302" i="19"/>
  <c r="J303" i="19"/>
  <c r="J613" i="19"/>
  <c r="J250" i="19"/>
  <c r="J251" i="19"/>
  <c r="J252" i="19"/>
  <c r="J158" i="19"/>
  <c r="J159" i="19"/>
  <c r="J198" i="19"/>
  <c r="J201" i="19"/>
  <c r="J202" i="19"/>
  <c r="J99" i="19"/>
  <c r="J108" i="19"/>
  <c r="J603" i="19"/>
  <c r="J605" i="19"/>
  <c r="J83" i="19"/>
  <c r="J84" i="19"/>
  <c r="J85" i="19"/>
  <c r="J86" i="19"/>
  <c r="J87" i="19"/>
  <c r="J157" i="19"/>
  <c r="J199" i="19"/>
  <c r="J200" i="19"/>
  <c r="J100" i="19"/>
  <c r="J112" i="19"/>
  <c r="J209" i="19"/>
  <c r="J602" i="19"/>
  <c r="J65" i="19"/>
  <c r="J292" i="19"/>
  <c r="J52" i="19"/>
  <c r="J59" i="19"/>
  <c r="J143" i="19"/>
  <c r="J25" i="19"/>
  <c r="J290" i="19"/>
  <c r="J36" i="19"/>
  <c r="J327" i="19"/>
  <c r="J280" i="19"/>
  <c r="J325" i="19"/>
  <c r="J49" i="19"/>
  <c r="J50" i="19"/>
  <c r="J63" i="19"/>
  <c r="J281" i="19"/>
  <c r="J289" i="19"/>
  <c r="J267" i="19"/>
  <c r="J28" i="19"/>
  <c r="J274" i="19"/>
  <c r="J263" i="19"/>
  <c r="J266" i="19"/>
  <c r="J270" i="19"/>
  <c r="J273" i="19"/>
  <c r="J275" i="19"/>
  <c r="J276" i="19"/>
  <c r="J51" i="19"/>
  <c r="J624" i="19"/>
  <c r="J625" i="19"/>
  <c r="J20" i="19"/>
  <c r="J21" i="19"/>
  <c r="J24" i="19"/>
  <c r="J27" i="19"/>
  <c r="J37" i="19"/>
  <c r="J38" i="19"/>
  <c r="J40" i="19"/>
  <c r="J41" i="19"/>
  <c r="J57" i="19"/>
  <c r="J278" i="19"/>
  <c r="J279" i="19"/>
  <c r="J283" i="19"/>
  <c r="J284" i="19"/>
  <c r="J288" i="19"/>
  <c r="J262" i="19"/>
  <c r="J265" i="19"/>
  <c r="J269" i="19"/>
  <c r="J324" i="19"/>
  <c r="J326" i="19"/>
  <c r="J626" i="19"/>
  <c r="J639" i="19"/>
  <c r="J641" i="19"/>
  <c r="J642" i="19"/>
  <c r="J643" i="19"/>
  <c r="J277" i="19"/>
  <c r="J268" i="19"/>
  <c r="J645" i="19"/>
  <c r="J286" i="19"/>
  <c r="J285" i="19"/>
  <c r="J622" i="19"/>
  <c r="J627" i="19"/>
  <c r="J635" i="19"/>
  <c r="J648" i="19"/>
  <c r="J8" i="19"/>
  <c r="J264" i="19"/>
  <c r="J271" i="19"/>
  <c r="J623" i="19"/>
  <c r="J628" i="19"/>
  <c r="J651" i="19"/>
  <c r="J22" i="19"/>
  <c r="J35" i="19"/>
  <c r="J64" i="19"/>
  <c r="J272" i="19"/>
  <c r="J638" i="19"/>
  <c r="J640" i="19"/>
  <c r="J282" i="19"/>
  <c r="J261" i="19"/>
  <c r="J287" i="19"/>
  <c r="J7" i="19"/>
  <c r="J39" i="19"/>
  <c r="J61" i="19"/>
  <c r="J141" i="19"/>
  <c r="J294" i="19"/>
  <c r="J649" i="19"/>
  <c r="J26" i="19"/>
  <c r="J30" i="19"/>
  <c r="J31" i="19"/>
  <c r="J32" i="19"/>
  <c r="J33" i="19"/>
  <c r="J146" i="19"/>
  <c r="J145" i="19"/>
  <c r="J6" i="19"/>
  <c r="J23" i="19"/>
  <c r="J29" i="19"/>
  <c r="J34" i="19"/>
  <c r="J56" i="19"/>
  <c r="J58" i="19"/>
  <c r="J60" i="19"/>
  <c r="J62" i="19"/>
  <c r="J53" i="19"/>
  <c r="J54" i="19"/>
  <c r="J55" i="19"/>
  <c r="J142" i="19"/>
  <c r="J144" i="19"/>
  <c r="J147" i="19"/>
  <c r="J148" i="19"/>
  <c r="J291" i="19"/>
  <c r="J293" i="19"/>
  <c r="J631" i="19"/>
  <c r="J632" i="19"/>
  <c r="J633" i="19"/>
  <c r="J634" i="19"/>
  <c r="J636" i="19"/>
  <c r="J637" i="19"/>
  <c r="J644" i="19"/>
  <c r="J646" i="19"/>
  <c r="J647" i="19"/>
  <c r="J650" i="19"/>
  <c r="J454" i="19"/>
  <c r="J443" i="19"/>
  <c r="J432" i="19"/>
  <c r="J334" i="19"/>
  <c r="J452" i="19"/>
  <c r="J333" i="19"/>
  <c r="J417" i="19"/>
  <c r="J456" i="19"/>
  <c r="J438" i="19"/>
  <c r="J373" i="19"/>
  <c r="J331" i="19"/>
  <c r="J335" i="19"/>
  <c r="J344" i="19"/>
  <c r="J346" i="19"/>
  <c r="J347" i="19"/>
  <c r="J352" i="19"/>
  <c r="J358" i="19"/>
  <c r="J369" i="19"/>
  <c r="J376" i="19"/>
  <c r="J377" i="19"/>
  <c r="J379" i="19"/>
  <c r="J380" i="19"/>
  <c r="J381" i="19"/>
  <c r="J402" i="19"/>
  <c r="J404" i="19"/>
  <c r="J405" i="19"/>
  <c r="J412" i="19"/>
  <c r="J414" i="19"/>
  <c r="J420" i="19"/>
  <c r="J421" i="19"/>
  <c r="J425" i="19"/>
  <c r="J431" i="19"/>
  <c r="J433" i="19"/>
  <c r="J435" i="19"/>
  <c r="J436" i="19"/>
  <c r="J437" i="19"/>
  <c r="J441" i="19"/>
  <c r="J446" i="19"/>
  <c r="J450" i="19"/>
  <c r="J455" i="19"/>
  <c r="J465" i="19"/>
  <c r="J467" i="19"/>
  <c r="J468" i="19"/>
  <c r="J397" i="19"/>
  <c r="J411" i="19"/>
  <c r="J463" i="19"/>
  <c r="J474" i="19"/>
  <c r="J338" i="19"/>
  <c r="J403" i="19"/>
  <c r="J471" i="19"/>
  <c r="J472" i="19"/>
  <c r="J371" i="19"/>
  <c r="J451" i="19"/>
  <c r="J470" i="19"/>
  <c r="J392" i="19"/>
  <c r="J477" i="19"/>
  <c r="J478" i="19"/>
  <c r="J337" i="19"/>
  <c r="J332" i="19"/>
  <c r="J336" i="19"/>
  <c r="J339" i="19"/>
  <c r="J340" i="19"/>
  <c r="J341" i="19"/>
  <c r="J343" i="19"/>
  <c r="J345" i="19"/>
  <c r="J348" i="19"/>
  <c r="J349" i="19"/>
  <c r="J350" i="19"/>
  <c r="J351" i="19"/>
  <c r="J354" i="19"/>
  <c r="J356" i="19"/>
  <c r="J357" i="19"/>
  <c r="J359" i="19"/>
  <c r="J360" i="19"/>
  <c r="J361" i="19"/>
  <c r="J362" i="19"/>
  <c r="J366" i="19"/>
  <c r="J367" i="19"/>
  <c r="J368" i="19"/>
  <c r="J370" i="19"/>
  <c r="J378" i="19"/>
  <c r="J383" i="19"/>
  <c r="J385" i="19"/>
  <c r="J386" i="19"/>
  <c r="J387" i="19"/>
  <c r="J388" i="19"/>
  <c r="J389" i="19"/>
  <c r="J390" i="19"/>
  <c r="J391" i="19"/>
  <c r="J393" i="19"/>
  <c r="J394" i="19"/>
  <c r="J395" i="19"/>
  <c r="J396" i="19"/>
  <c r="J398" i="19"/>
  <c r="J399" i="19"/>
  <c r="J400" i="19"/>
  <c r="J406" i="19"/>
  <c r="J407" i="19"/>
  <c r="J408" i="19"/>
  <c r="J409" i="19"/>
  <c r="J410" i="19"/>
  <c r="J413" i="19"/>
  <c r="J415" i="19"/>
  <c r="J416" i="19"/>
  <c r="J418" i="19"/>
  <c r="J422" i="19"/>
  <c r="J423" i="19"/>
  <c r="J424" i="19"/>
  <c r="J426" i="19"/>
  <c r="J427" i="19"/>
  <c r="J428" i="19"/>
  <c r="J429" i="19"/>
  <c r="J430" i="19"/>
  <c r="J434" i="19"/>
  <c r="J442" i="19"/>
  <c r="J447" i="19"/>
  <c r="J449" i="19"/>
  <c r="J453" i="19"/>
  <c r="J464" i="19"/>
  <c r="J466" i="19"/>
  <c r="J469" i="19"/>
  <c r="J475" i="19"/>
  <c r="J476" i="19"/>
  <c r="J419" i="19"/>
  <c r="J328" i="19"/>
  <c r="J329" i="19"/>
  <c r="J330" i="19"/>
  <c r="J342" i="19"/>
  <c r="J353" i="19"/>
  <c r="J355" i="19"/>
  <c r="J363" i="19"/>
  <c r="J364" i="19"/>
  <c r="J365" i="19"/>
  <c r="J372" i="19"/>
  <c r="J374" i="19"/>
  <c r="J375" i="19"/>
  <c r="J382" i="19"/>
  <c r="J384" i="19"/>
  <c r="J401" i="19"/>
  <c r="J439" i="19"/>
  <c r="J440" i="19"/>
  <c r="J444" i="19"/>
  <c r="J445" i="19"/>
  <c r="J448" i="19"/>
  <c r="J457" i="19"/>
  <c r="J458" i="19"/>
  <c r="J459" i="19"/>
  <c r="J460" i="19"/>
  <c r="J461" i="19"/>
  <c r="J462" i="19"/>
  <c r="J473" i="19"/>
  <c r="J297" i="19"/>
  <c r="J2" i="18" l="1"/>
  <c r="Q643" i="18" l="1"/>
  <c r="Q1330" i="9" l="1"/>
  <c r="Q1105" i="9"/>
  <c r="Q996" i="9"/>
  <c r="Q944" i="9"/>
  <c r="Q938" i="9"/>
  <c r="Q1447" i="9" l="1"/>
  <c r="Q814" i="7"/>
  <c r="Q148" i="7"/>
  <c r="Q69" i="7"/>
  <c r="Q1118" i="7"/>
  <c r="Q1047" i="7" l="1"/>
  <c r="Q1027" i="7"/>
  <c r="Q187" i="7"/>
  <c r="Q1941" i="7" l="1"/>
  <c r="Q914" i="2"/>
  <c r="Q139" i="2" l="1"/>
  <c r="Q1551" i="2" s="1"/>
  <c r="J3" i="18" l="1"/>
  <c r="Q826" i="18" l="1"/>
  <c r="Q812" i="18"/>
  <c r="Q553" i="18"/>
  <c r="Q687" i="18"/>
  <c r="Q808" i="18"/>
  <c r="Q809" i="18"/>
  <c r="Q811" i="18"/>
  <c r="Q810" i="18"/>
  <c r="Q625" i="18"/>
  <c r="Q983" i="18" l="1"/>
  <c r="Q980" i="18"/>
  <c r="Q964" i="18"/>
  <c r="Q963" i="18"/>
  <c r="Q958" i="18"/>
  <c r="Q955" i="18"/>
  <c r="Q951" i="18"/>
  <c r="Q950" i="18"/>
  <c r="Q949" i="18"/>
  <c r="Q948" i="18"/>
  <c r="Q918" i="18"/>
  <c r="Q915" i="18" l="1"/>
  <c r="Q912" i="18"/>
  <c r="Q909" i="18"/>
  <c r="Q906" i="18"/>
  <c r="Q905" i="18"/>
  <c r="Q900" i="18"/>
  <c r="Q850" i="18"/>
  <c r="Q519" i="18"/>
  <c r="Q518" i="18"/>
  <c r="Q517" i="18"/>
  <c r="Q776" i="18"/>
  <c r="Q747" i="18"/>
  <c r="Q691" i="18"/>
  <c r="Q575" i="18"/>
  <c r="Q574" i="18"/>
  <c r="Q557" i="18"/>
  <c r="Q556" i="18"/>
  <c r="Q754" i="18"/>
  <c r="Q607" i="18"/>
  <c r="Q622" i="18"/>
  <c r="Q627" i="18"/>
  <c r="Q657" i="18"/>
  <c r="Q587" i="18"/>
  <c r="Q507" i="18"/>
  <c r="Q551" i="18"/>
  <c r="Q550" i="18"/>
  <c r="Q636" i="18"/>
  <c r="Q558" i="18"/>
  <c r="Q549" i="18"/>
  <c r="Q788" i="18"/>
  <c r="Q787" i="18"/>
  <c r="Q554" i="18"/>
  <c r="Q701" i="18"/>
  <c r="Q682" i="18"/>
  <c r="Q765" i="18"/>
  <c r="Q521" i="18"/>
  <c r="Q680" i="18"/>
  <c r="Q679" i="18"/>
  <c r="Q570" i="18"/>
  <c r="Q721" i="18"/>
  <c r="Q594" i="18"/>
  <c r="Q814" i="18"/>
  <c r="Q731" i="18"/>
  <c r="Q623" i="18"/>
  <c r="Q737" i="18"/>
  <c r="Q736" i="18"/>
  <c r="Q619" i="18"/>
  <c r="Q688" i="18"/>
  <c r="Q767" i="18"/>
  <c r="Q495" i="18"/>
  <c r="Q626" i="18"/>
  <c r="Q630" i="18"/>
  <c r="Q576" i="18"/>
  <c r="Q522" i="18"/>
  <c r="Q681" i="18"/>
  <c r="Q670" i="18"/>
  <c r="Q664" i="18"/>
  <c r="Q781" i="18"/>
  <c r="Q726" i="18"/>
  <c r="Q755" i="18"/>
  <c r="Q638" i="18"/>
  <c r="Q493" i="18"/>
  <c r="Q828" i="18"/>
  <c r="Q514" i="18"/>
  <c r="Q597" i="18"/>
  <c r="Q579" i="18"/>
  <c r="Q492" i="18"/>
  <c r="Q460" i="18" l="1"/>
  <c r="Q457" i="18"/>
  <c r="Q363" i="18"/>
  <c r="Q362" i="18"/>
  <c r="Q352" i="18"/>
  <c r="Q339" i="18"/>
  <c r="Q336" i="18"/>
  <c r="Q335" i="18"/>
  <c r="Q330" i="18"/>
  <c r="Q320" i="18"/>
  <c r="Q319" i="18"/>
  <c r="Q317" i="18"/>
  <c r="Q313" i="18"/>
  <c r="Q311" i="18"/>
  <c r="Q192" i="18"/>
  <c r="Q189" i="18"/>
  <c r="Q182" i="18" l="1"/>
  <c r="Q168" i="18"/>
  <c r="Q156" i="18"/>
  <c r="Q107" i="18"/>
  <c r="Q79" i="18"/>
  <c r="Q57" i="18"/>
  <c r="Q54" i="18"/>
  <c r="Q53" i="18"/>
  <c r="Q52" i="18"/>
  <c r="Q1059" i="18" l="1"/>
  <c r="P747" i="11"/>
  <c r="P736" i="11"/>
  <c r="P727" i="11"/>
  <c r="P722" i="11"/>
  <c r="P660" i="11"/>
  <c r="P620" i="11"/>
  <c r="P594" i="11"/>
  <c r="P561" i="11"/>
  <c r="J384" i="15" l="1"/>
  <c r="J267" i="15"/>
  <c r="J157" i="15"/>
  <c r="J330" i="15"/>
  <c r="J4" i="15"/>
  <c r="Q682" i="14" l="1"/>
  <c r="Q1040" i="14" s="1"/>
  <c r="J469" i="14" l="1"/>
  <c r="L1057" i="18" l="1"/>
  <c r="J38" i="18"/>
  <c r="J37" i="18"/>
  <c r="J36" i="18"/>
  <c r="J850" i="18"/>
  <c r="L909" i="15"/>
  <c r="J68" i="15"/>
  <c r="L1039" i="14"/>
  <c r="J508" i="14"/>
  <c r="L1445" i="9"/>
  <c r="L1940" i="7"/>
  <c r="L1550" i="2" l="1"/>
  <c r="L136" i="8" l="1"/>
  <c r="J207" i="14" l="1"/>
  <c r="J490" i="14"/>
  <c r="J457" i="14"/>
  <c r="J931" i="14" l="1"/>
  <c r="J403" i="14"/>
  <c r="J2" i="9" l="1"/>
  <c r="J19" i="15" l="1"/>
  <c r="J72" i="18" l="1"/>
  <c r="J889" i="18"/>
  <c r="J890" i="18"/>
  <c r="J891" i="18"/>
  <c r="J287" i="18"/>
  <c r="J187" i="18"/>
  <c r="J188" i="18"/>
  <c r="J190" i="18"/>
  <c r="J191" i="18"/>
  <c r="J204" i="18"/>
  <c r="J452" i="18"/>
  <c r="J453" i="18"/>
  <c r="J454" i="18"/>
  <c r="J455" i="18"/>
  <c r="J456" i="18"/>
  <c r="J458" i="18"/>
  <c r="J459" i="18"/>
  <c r="J460" i="18"/>
  <c r="J461" i="18"/>
  <c r="J208" i="18"/>
  <c r="J209" i="18"/>
  <c r="J210" i="18"/>
  <c r="J211" i="18"/>
  <c r="J223" i="18"/>
  <c r="J233" i="18"/>
  <c r="J234" i="18"/>
  <c r="J245" i="18"/>
  <c r="J253" i="18"/>
  <c r="J254" i="18"/>
  <c r="J882" i="18"/>
  <c r="J883" i="18"/>
  <c r="J977" i="18"/>
  <c r="J225" i="18"/>
  <c r="J231" i="18"/>
  <c r="J236" i="18"/>
  <c r="J256" i="18"/>
  <c r="J257" i="18"/>
  <c r="J259" i="18"/>
  <c r="J972" i="18"/>
  <c r="J973" i="18"/>
  <c r="J192" i="18"/>
  <c r="J196" i="18"/>
  <c r="J203" i="18"/>
  <c r="J258" i="18"/>
  <c r="J260" i="18"/>
  <c r="J995" i="18"/>
  <c r="J879" i="18"/>
  <c r="J968" i="18"/>
  <c r="J985" i="18"/>
  <c r="J197" i="18"/>
  <c r="J198" i="18"/>
  <c r="J974" i="18"/>
  <c r="J212" i="18"/>
  <c r="J213" i="18"/>
  <c r="J214" i="18"/>
  <c r="J993" i="18"/>
  <c r="J68" i="18"/>
  <c r="J887" i="18"/>
  <c r="J888" i="18"/>
  <c r="J202" i="18"/>
  <c r="J970" i="18"/>
  <c r="J976" i="18"/>
  <c r="J982" i="18"/>
  <c r="J216" i="18"/>
  <c r="J217" i="18"/>
  <c r="J218" i="18"/>
  <c r="J219" i="18"/>
  <c r="J220" i="18"/>
  <c r="J221" i="18"/>
  <c r="J224" i="18"/>
  <c r="J227" i="18"/>
  <c r="J228" i="18"/>
  <c r="J229" i="18"/>
  <c r="J235" i="18"/>
  <c r="J255" i="18"/>
  <c r="J870" i="18"/>
  <c r="J238" i="18"/>
  <c r="J239" i="18"/>
  <c r="J252" i="18"/>
  <c r="J881" i="18"/>
  <c r="J892" i="18"/>
  <c r="J893" i="18"/>
  <c r="J894" i="18"/>
  <c r="J971" i="18"/>
  <c r="J978" i="18"/>
  <c r="J981" i="18"/>
  <c r="J984" i="18"/>
  <c r="J988" i="18"/>
  <c r="J989" i="18"/>
  <c r="J990" i="18"/>
  <c r="J991" i="18"/>
  <c r="J979" i="18"/>
  <c r="J457" i="18"/>
  <c r="J975" i="18"/>
  <c r="J980" i="18"/>
  <c r="J992" i="18"/>
  <c r="J67" i="18"/>
  <c r="J69" i="18"/>
  <c r="J362" i="18"/>
  <c r="J363" i="18"/>
  <c r="J366" i="18"/>
  <c r="J185" i="18"/>
  <c r="J186" i="18"/>
  <c r="J189" i="18"/>
  <c r="J193" i="18"/>
  <c r="J194" i="18"/>
  <c r="J195" i="18"/>
  <c r="J199" i="18"/>
  <c r="J200" i="18"/>
  <c r="J201" i="18"/>
  <c r="J462" i="18"/>
  <c r="J463" i="18"/>
  <c r="J215" i="18"/>
  <c r="J226" i="18"/>
  <c r="J232" i="18"/>
  <c r="J237" i="18"/>
  <c r="J240" i="18"/>
  <c r="J246" i="18"/>
  <c r="J250" i="18"/>
  <c r="J263" i="18"/>
  <c r="J264" i="18"/>
  <c r="J266" i="18"/>
  <c r="J267" i="18"/>
  <c r="J268" i="18"/>
  <c r="J269" i="18"/>
  <c r="J270" i="18"/>
  <c r="J271" i="18"/>
  <c r="J272" i="18"/>
  <c r="J958" i="18"/>
  <c r="J960" i="18"/>
  <c r="J961" i="18"/>
  <c r="J963" i="18"/>
  <c r="J964" i="18"/>
  <c r="J965" i="18"/>
  <c r="J969" i="18"/>
  <c r="J986" i="18"/>
  <c r="J987" i="18"/>
  <c r="J994" i="18"/>
  <c r="J71" i="18"/>
  <c r="J364" i="18"/>
  <c r="J365" i="18"/>
  <c r="J205" i="18"/>
  <c r="J206" i="18"/>
  <c r="J207" i="18"/>
  <c r="J222" i="18"/>
  <c r="J230" i="18"/>
  <c r="J242" i="18"/>
  <c r="J243" i="18"/>
  <c r="J244" i="18"/>
  <c r="J247" i="18"/>
  <c r="J248" i="18"/>
  <c r="J261" i="18"/>
  <c r="J262" i="18"/>
  <c r="J873" i="18"/>
  <c r="J874" i="18"/>
  <c r="J875" i="18"/>
  <c r="J876" i="18"/>
  <c r="J877" i="18"/>
  <c r="J878" i="18"/>
  <c r="J885" i="18"/>
  <c r="J886" i="18"/>
  <c r="J962" i="18"/>
  <c r="J966" i="18"/>
  <c r="J967" i="18"/>
  <c r="J983" i="18"/>
  <c r="J70" i="18"/>
  <c r="J241" i="18"/>
  <c r="J249" i="18"/>
  <c r="J251" i="18"/>
  <c r="J265" i="18"/>
  <c r="J121" i="18"/>
  <c r="J122" i="18"/>
  <c r="J123" i="18"/>
  <c r="J124" i="18"/>
  <c r="J125" i="18"/>
  <c r="J126" i="18"/>
  <c r="J127" i="18"/>
  <c r="J871" i="18"/>
  <c r="J872" i="18"/>
  <c r="J880" i="18"/>
  <c r="J884" i="18"/>
  <c r="J959" i="18"/>
  <c r="J996" i="18"/>
  <c r="J743" i="18"/>
  <c r="J689" i="18"/>
  <c r="J535" i="18"/>
  <c r="J705" i="18"/>
  <c r="J496" i="18"/>
  <c r="J504" i="18"/>
  <c r="J520" i="18"/>
  <c r="J531" i="18"/>
  <c r="J540" i="18"/>
  <c r="J571" i="18"/>
  <c r="J573" i="18"/>
  <c r="J585" i="18"/>
  <c r="J591" i="18"/>
  <c r="J626" i="18"/>
  <c r="J628" i="18"/>
  <c r="J667" i="18"/>
  <c r="J669" i="18"/>
  <c r="J674" i="18"/>
  <c r="J707" i="18"/>
  <c r="J713" i="18"/>
  <c r="J719" i="18"/>
  <c r="J738" i="18"/>
  <c r="J744" i="18"/>
  <c r="J745" i="18"/>
  <c r="J746" i="18"/>
  <c r="J756" i="18"/>
  <c r="J757" i="18"/>
  <c r="J758" i="18"/>
  <c r="J768" i="18"/>
  <c r="J782" i="18"/>
  <c r="J815" i="18"/>
  <c r="J817" i="18"/>
  <c r="J818" i="18"/>
  <c r="J821" i="18"/>
  <c r="J711" i="18"/>
  <c r="J683" i="18"/>
  <c r="J728" i="18"/>
  <c r="J716" i="18"/>
  <c r="J624" i="18"/>
  <c r="J613" i="18"/>
  <c r="J791" i="18"/>
  <c r="J614" i="18"/>
  <c r="J827" i="18"/>
  <c r="J599" i="18"/>
  <c r="J645" i="18"/>
  <c r="J753" i="18"/>
  <c r="J816" i="18"/>
  <c r="J601" i="18"/>
  <c r="J784" i="18"/>
  <c r="J605" i="18"/>
  <c r="J724" i="18"/>
  <c r="J792" i="18"/>
  <c r="J793" i="18"/>
  <c r="J794" i="18"/>
  <c r="J740" i="18"/>
  <c r="J668" i="18"/>
  <c r="J500" i="18"/>
  <c r="J590" i="18"/>
  <c r="J823" i="18"/>
  <c r="J522" i="18"/>
  <c r="J600" i="18"/>
  <c r="J502" i="18"/>
  <c r="J546" i="18"/>
  <c r="J530" i="18"/>
  <c r="J714" i="18"/>
  <c r="J769" i="18"/>
  <c r="J772" i="18"/>
  <c r="J773" i="18"/>
  <c r="J774" i="18"/>
  <c r="J786" i="18"/>
  <c r="J548" i="18"/>
  <c r="J654" i="18"/>
  <c r="J742" i="18"/>
  <c r="J582" i="18"/>
  <c r="J516" i="18"/>
  <c r="J661" i="18"/>
  <c r="J819" i="18"/>
  <c r="J501" i="18"/>
  <c r="J497" i="18"/>
  <c r="J612" i="18"/>
  <c r="J755" i="18"/>
  <c r="J765" i="18"/>
  <c r="J828" i="18"/>
  <c r="J800" i="18"/>
  <c r="J536" i="18"/>
  <c r="J555" i="18"/>
  <c r="J569" i="18"/>
  <c r="J632" i="18"/>
  <c r="J795" i="18"/>
  <c r="J778" i="18"/>
  <c r="J627" i="18"/>
  <c r="J826" i="18"/>
  <c r="J523" i="18"/>
  <c r="J633" i="18"/>
  <c r="J634" i="18"/>
  <c r="J682" i="18"/>
  <c r="J783" i="18"/>
  <c r="J567" i="18"/>
  <c r="J574" i="18"/>
  <c r="J621" i="18"/>
  <c r="J775" i="18"/>
  <c r="J575" i="18"/>
  <c r="J515" i="18"/>
  <c r="J759" i="18"/>
  <c r="J703" i="18"/>
  <c r="J525" i="18"/>
  <c r="J625" i="18"/>
  <c r="J679" i="18"/>
  <c r="J680" i="18"/>
  <c r="J811" i="18"/>
  <c r="J822" i="18"/>
  <c r="J643" i="18"/>
  <c r="J553" i="18"/>
  <c r="J702" i="18"/>
  <c r="J737" i="18"/>
  <c r="J770" i="18"/>
  <c r="J731" i="18"/>
  <c r="J787" i="18"/>
  <c r="J788" i="18"/>
  <c r="J690" i="18"/>
  <c r="J688" i="18"/>
  <c r="J736" i="18"/>
  <c r="J638" i="18"/>
  <c r="J812" i="18"/>
  <c r="J810" i="18"/>
  <c r="J809" i="18"/>
  <c r="J808" i="18"/>
  <c r="J623" i="18"/>
  <c r="J749" i="18"/>
  <c r="J506" i="18"/>
  <c r="J646" i="18"/>
  <c r="J653" i="18"/>
  <c r="J665" i="18"/>
  <c r="J666" i="18"/>
  <c r="J717" i="18"/>
  <c r="J651" i="18"/>
  <c r="J710" i="18"/>
  <c r="J709" i="18"/>
  <c r="J725" i="18"/>
  <c r="J825" i="18"/>
  <c r="J779" i="18"/>
  <c r="J692" i="18"/>
  <c r="J781" i="18"/>
  <c r="J498" i="18"/>
  <c r="J499" i="18"/>
  <c r="J505" i="18"/>
  <c r="J529" i="18"/>
  <c r="J534" i="18"/>
  <c r="J541" i="18"/>
  <c r="J578" i="18"/>
  <c r="J658" i="18"/>
  <c r="J664" i="18"/>
  <c r="J729" i="18"/>
  <c r="J752" i="18"/>
  <c r="J824" i="18"/>
  <c r="J592" i="18"/>
  <c r="J491" i="18"/>
  <c r="J503" i="18"/>
  <c r="J508" i="18"/>
  <c r="J509" i="18"/>
  <c r="J510" i="18"/>
  <c r="J511" i="18"/>
  <c r="J512" i="18"/>
  <c r="J513" i="18"/>
  <c r="J514" i="18"/>
  <c r="J517" i="18"/>
  <c r="J518" i="18"/>
  <c r="J519" i="18"/>
  <c r="J521" i="18"/>
  <c r="J524" i="18"/>
  <c r="J526" i="18"/>
  <c r="J527" i="18"/>
  <c r="J528" i="18"/>
  <c r="J532" i="18"/>
  <c r="J537" i="18"/>
  <c r="J538" i="18"/>
  <c r="J542" i="18"/>
  <c r="J543" i="18"/>
  <c r="J545" i="18"/>
  <c r="J547" i="18"/>
  <c r="J552" i="18"/>
  <c r="J554" i="18"/>
  <c r="J558" i="18"/>
  <c r="J561" i="18"/>
  <c r="J562" i="18"/>
  <c r="J563" i="18"/>
  <c r="J564" i="18"/>
  <c r="J566" i="18"/>
  <c r="J576" i="18"/>
  <c r="J577" i="18"/>
  <c r="J579" i="18"/>
  <c r="J580" i="18"/>
  <c r="J581" i="18"/>
  <c r="J584" i="18"/>
  <c r="J586" i="18"/>
  <c r="J587" i="18"/>
  <c r="J593" i="18"/>
  <c r="J594" i="18"/>
  <c r="J595" i="18"/>
  <c r="J596" i="18"/>
  <c r="J597" i="18"/>
  <c r="J598" i="18"/>
  <c r="J602" i="18"/>
  <c r="J607" i="18"/>
  <c r="J608" i="18"/>
  <c r="J609" i="18"/>
  <c r="J610" i="18"/>
  <c r="J611" i="18"/>
  <c r="J615" i="18"/>
  <c r="J616" i="18"/>
  <c r="J617" i="18"/>
  <c r="J618" i="18"/>
  <c r="J619" i="18"/>
  <c r="J620" i="18"/>
  <c r="J622" i="18"/>
  <c r="J631" i="18"/>
  <c r="J635" i="18"/>
  <c r="J636" i="18"/>
  <c r="J640" i="18"/>
  <c r="J641" i="18"/>
  <c r="J642" i="18"/>
  <c r="J644" i="18"/>
  <c r="J647" i="18"/>
  <c r="J648" i="18"/>
  <c r="J649" i="18"/>
  <c r="J650" i="18"/>
  <c r="J652" i="18"/>
  <c r="J657" i="18"/>
  <c r="J659" i="18"/>
  <c r="J660" i="18"/>
  <c r="J663" i="18"/>
  <c r="J670" i="18"/>
  <c r="J671" i="18"/>
  <c r="J672" i="18"/>
  <c r="J673" i="18"/>
  <c r="J675" i="18"/>
  <c r="J676" i="18"/>
  <c r="J681" i="18"/>
  <c r="J685" i="18"/>
  <c r="J693" i="18"/>
  <c r="J695" i="18"/>
  <c r="J696" i="18"/>
  <c r="J697" i="18"/>
  <c r="J698" i="18"/>
  <c r="J699" i="18"/>
  <c r="J700" i="18"/>
  <c r="J701" i="18"/>
  <c r="J704" i="18"/>
  <c r="J706" i="18"/>
  <c r="J708" i="18"/>
  <c r="J722" i="18"/>
  <c r="J726" i="18"/>
  <c r="J727" i="18"/>
  <c r="J741" i="18"/>
  <c r="J747" i="18"/>
  <c r="J748" i="18"/>
  <c r="J750" i="18"/>
  <c r="J766" i="18"/>
  <c r="J767" i="18"/>
  <c r="J771" i="18"/>
  <c r="J780" i="18"/>
  <c r="J785" i="18"/>
  <c r="J796" i="18"/>
  <c r="J797" i="18"/>
  <c r="J798" i="18"/>
  <c r="J799" i="18"/>
  <c r="J801" i="18"/>
  <c r="J802" i="18"/>
  <c r="J803" i="18"/>
  <c r="J814" i="18"/>
  <c r="J492" i="18"/>
  <c r="J493" i="18"/>
  <c r="J494" i="18"/>
  <c r="J495" i="18"/>
  <c r="J507" i="18"/>
  <c r="J533" i="18"/>
  <c r="J539" i="18"/>
  <c r="J544" i="18"/>
  <c r="J549" i="18"/>
  <c r="J550" i="18"/>
  <c r="J551" i="18"/>
  <c r="J556" i="18"/>
  <c r="J557" i="18"/>
  <c r="J559" i="18"/>
  <c r="J560" i="18"/>
  <c r="J565" i="18"/>
  <c r="J568" i="18"/>
  <c r="J570" i="18"/>
  <c r="J572" i="18"/>
  <c r="J583" i="18"/>
  <c r="J588" i="18"/>
  <c r="J589" i="18"/>
  <c r="J603" i="18"/>
  <c r="J604" i="18"/>
  <c r="J606" i="18"/>
  <c r="J629" i="18"/>
  <c r="J630" i="18"/>
  <c r="J637" i="18"/>
  <c r="J639" i="18"/>
  <c r="J655" i="18"/>
  <c r="J656" i="18"/>
  <c r="J662" i="18"/>
  <c r="J677" i="18"/>
  <c r="J678" i="18"/>
  <c r="J684" i="18"/>
  <c r="J686" i="18"/>
  <c r="J687" i="18"/>
  <c r="J691" i="18"/>
  <c r="J694" i="18"/>
  <c r="J712" i="18"/>
  <c r="J715" i="18"/>
  <c r="J718" i="18"/>
  <c r="J720" i="18"/>
  <c r="J721" i="18"/>
  <c r="J723" i="18"/>
  <c r="J730" i="18"/>
  <c r="J732" i="18"/>
  <c r="J733" i="18"/>
  <c r="J734" i="18"/>
  <c r="J735" i="18"/>
  <c r="J739" i="18"/>
  <c r="J751" i="18"/>
  <c r="J754" i="18"/>
  <c r="J760" i="18"/>
  <c r="J761" i="18"/>
  <c r="J762" i="18"/>
  <c r="J763" i="18"/>
  <c r="J764" i="18"/>
  <c r="J776" i="18"/>
  <c r="J777" i="18"/>
  <c r="J789" i="18"/>
  <c r="J790" i="18"/>
  <c r="J804" i="18"/>
  <c r="J805" i="18"/>
  <c r="J806" i="18"/>
  <c r="J807" i="18"/>
  <c r="J813" i="18"/>
  <c r="J820" i="18"/>
  <c r="J489" i="18" l="1"/>
  <c r="J34" i="18"/>
  <c r="J14" i="18"/>
  <c r="J35" i="18"/>
  <c r="J1003" i="18"/>
  <c r="J33" i="18"/>
  <c r="J12" i="18"/>
  <c r="J415" i="18"/>
  <c r="J399" i="18"/>
  <c r="J16" i="18"/>
  <c r="J417" i="18"/>
  <c r="J400" i="18"/>
  <c r="J18" i="18"/>
  <c r="J20" i="18"/>
  <c r="J171" i="18"/>
  <c r="J173" i="18"/>
  <c r="J174" i="18"/>
  <c r="J175" i="18"/>
  <c r="J176" i="18"/>
  <c r="J381" i="18"/>
  <c r="J382" i="18"/>
  <c r="J384" i="18"/>
  <c r="J385" i="18"/>
  <c r="J392" i="18"/>
  <c r="J407" i="18"/>
  <c r="J408" i="18"/>
  <c r="J410" i="18"/>
  <c r="J413" i="18"/>
  <c r="J414" i="18"/>
  <c r="J433" i="18"/>
  <c r="J438" i="18"/>
  <c r="J445" i="18"/>
  <c r="J1002" i="18"/>
  <c r="J416" i="18"/>
  <c r="J1028" i="18"/>
  <c r="J434" i="18"/>
  <c r="J447" i="18"/>
  <c r="J401" i="18"/>
  <c r="J56" i="18"/>
  <c r="J386" i="18"/>
  <c r="J396" i="18"/>
  <c r="J397" i="18"/>
  <c r="J172" i="18"/>
  <c r="J1019" i="18"/>
  <c r="J425" i="18"/>
  <c r="J27" i="18"/>
  <c r="J19" i="18"/>
  <c r="J487" i="18"/>
  <c r="J490" i="18"/>
  <c r="J1000" i="18"/>
  <c r="J1004" i="18"/>
  <c r="J23" i="18"/>
  <c r="J435" i="18"/>
  <c r="J450" i="18"/>
  <c r="J1018" i="18"/>
  <c r="J178" i="18"/>
  <c r="J394" i="18"/>
  <c r="J398" i="18"/>
  <c r="J44" i="18"/>
  <c r="J45" i="18"/>
  <c r="J58" i="18"/>
  <c r="J1006" i="18"/>
  <c r="J1007" i="18"/>
  <c r="J28" i="18"/>
  <c r="J420" i="18"/>
  <c r="J372" i="18"/>
  <c r="J371" i="18"/>
  <c r="J418" i="18"/>
  <c r="J419" i="18"/>
  <c r="J428" i="18"/>
  <c r="J443" i="18"/>
  <c r="J444" i="18"/>
  <c r="J448" i="18"/>
  <c r="J449" i="18"/>
  <c r="J377" i="18"/>
  <c r="J1001" i="18"/>
  <c r="J25" i="18"/>
  <c r="J50" i="18"/>
  <c r="J388" i="18"/>
  <c r="J1011" i="18"/>
  <c r="J1013" i="18"/>
  <c r="J442" i="18"/>
  <c r="J404" i="18"/>
  <c r="J409" i="18"/>
  <c r="J436" i="18"/>
  <c r="J446" i="18"/>
  <c r="J13" i="18"/>
  <c r="J380" i="18"/>
  <c r="J405" i="18"/>
  <c r="J439" i="18"/>
  <c r="J177" i="18"/>
  <c r="J395" i="18"/>
  <c r="J373" i="18"/>
  <c r="J379" i="18"/>
  <c r="J1005" i="18"/>
  <c r="J1008" i="18"/>
  <c r="J1009" i="18"/>
  <c r="J55" i="18"/>
  <c r="J378" i="18"/>
  <c r="J43" i="18"/>
  <c r="J46" i="18"/>
  <c r="J51" i="18"/>
  <c r="J387" i="18"/>
  <c r="J389" i="18"/>
  <c r="J423" i="18"/>
  <c r="J440" i="18"/>
  <c r="J10" i="18"/>
  <c r="J11" i="18"/>
  <c r="J15" i="18"/>
  <c r="J17" i="18"/>
  <c r="J21" i="18"/>
  <c r="J22" i="18"/>
  <c r="J24" i="18"/>
  <c r="J26" i="18"/>
  <c r="J29" i="18"/>
  <c r="J30" i="18"/>
  <c r="J31" i="18"/>
  <c r="J32" i="18"/>
  <c r="J48" i="18"/>
  <c r="J49" i="18"/>
  <c r="J52" i="18"/>
  <c r="J53" i="18"/>
  <c r="J54" i="18"/>
  <c r="J57" i="18"/>
  <c r="J47" i="18"/>
  <c r="J179" i="18"/>
  <c r="J180" i="18"/>
  <c r="J181" i="18"/>
  <c r="J383" i="18"/>
  <c r="J390" i="18"/>
  <c r="J391" i="18"/>
  <c r="J393" i="18"/>
  <c r="J402" i="18"/>
  <c r="J403" i="18"/>
  <c r="J406" i="18"/>
  <c r="J411" i="18"/>
  <c r="J412" i="18"/>
  <c r="J421" i="18"/>
  <c r="J422" i="18"/>
  <c r="J424" i="18"/>
  <c r="J426" i="18"/>
  <c r="J427" i="18"/>
  <c r="J429" i="18"/>
  <c r="J430" i="18"/>
  <c r="J431" i="18"/>
  <c r="J432" i="18"/>
  <c r="J437" i="18"/>
  <c r="J441" i="18"/>
  <c r="J374" i="18"/>
  <c r="J375" i="18"/>
  <c r="J376" i="18"/>
  <c r="J488" i="18"/>
  <c r="J1010" i="18"/>
  <c r="J1012" i="18"/>
  <c r="J1014" i="18"/>
  <c r="J1015" i="18"/>
  <c r="J1016" i="18"/>
  <c r="J1017" i="18"/>
  <c r="J1020" i="18"/>
  <c r="J1021" i="18"/>
  <c r="J1022" i="18"/>
  <c r="J1023" i="18"/>
  <c r="J1024" i="18"/>
  <c r="J1025" i="18"/>
  <c r="J1026" i="18"/>
  <c r="J1027" i="18"/>
  <c r="J183" i="18"/>
  <c r="J184" i="18"/>
  <c r="J1055" i="18" l="1"/>
  <c r="J1056" i="18"/>
  <c r="J859" i="18"/>
  <c r="J919" i="18"/>
  <c r="J920" i="18"/>
  <c r="J921" i="18"/>
  <c r="J922" i="18"/>
  <c r="J923" i="18"/>
  <c r="J924" i="18"/>
  <c r="J925" i="18"/>
  <c r="J926" i="18"/>
  <c r="J927" i="18"/>
  <c r="J928" i="18"/>
  <c r="J929" i="18"/>
  <c r="J932" i="18"/>
  <c r="J936" i="18"/>
  <c r="J938" i="18"/>
  <c r="J858" i="18"/>
  <c r="J862" i="18"/>
  <c r="J139" i="18"/>
  <c r="J151" i="18"/>
  <c r="J1054" i="18"/>
  <c r="J8" i="18"/>
  <c r="J141" i="18"/>
  <c r="J143" i="18"/>
  <c r="J148" i="18"/>
  <c r="J153" i="18"/>
  <c r="J860" i="18"/>
  <c r="J316" i="18"/>
  <c r="J327" i="18"/>
  <c r="J338" i="18"/>
  <c r="J933" i="18"/>
  <c r="J935" i="18"/>
  <c r="J140" i="18"/>
  <c r="J861" i="18"/>
  <c r="J343" i="18"/>
  <c r="J934" i="18"/>
  <c r="J937" i="18"/>
  <c r="J865" i="18"/>
  <c r="J39" i="18"/>
  <c r="J347" i="18"/>
  <c r="J348" i="18"/>
  <c r="J346" i="18"/>
  <c r="J355" i="18"/>
  <c r="J161" i="18"/>
  <c r="J930" i="18"/>
  <c r="J939" i="18"/>
  <c r="J344" i="18"/>
  <c r="J349" i="18"/>
  <c r="J867" i="18"/>
  <c r="J868" i="18"/>
  <c r="J157" i="18"/>
  <c r="J152" i="18"/>
  <c r="J345" i="18"/>
  <c r="J144" i="18"/>
  <c r="J149" i="18"/>
  <c r="J290" i="18"/>
  <c r="J294" i="18"/>
  <c r="J295" i="18"/>
  <c r="J296" i="18"/>
  <c r="J297" i="18"/>
  <c r="J298" i="18"/>
  <c r="J300" i="18"/>
  <c r="J301" i="18"/>
  <c r="J302" i="18"/>
  <c r="J307" i="18"/>
  <c r="J312" i="18"/>
  <c r="J314" i="18"/>
  <c r="J318" i="18"/>
  <c r="J321" i="18"/>
  <c r="J328" i="18"/>
  <c r="J329" i="18"/>
  <c r="J308" i="18"/>
  <c r="J335" i="18"/>
  <c r="J311" i="18"/>
  <c r="J276" i="18"/>
  <c r="J293" i="18"/>
  <c r="J299" i="18"/>
  <c r="J317" i="18"/>
  <c r="J319" i="18"/>
  <c r="J320" i="18"/>
  <c r="J326" i="18"/>
  <c r="J333" i="18"/>
  <c r="J334" i="18"/>
  <c r="J336" i="18"/>
  <c r="J342" i="18"/>
  <c r="J863" i="18"/>
  <c r="J330" i="18"/>
  <c r="J351" i="18"/>
  <c r="J352" i="18"/>
  <c r="J356" i="18"/>
  <c r="J357" i="18"/>
  <c r="J313" i="18"/>
  <c r="J41" i="18"/>
  <c r="J322" i="18"/>
  <c r="J931" i="18"/>
  <c r="J359" i="18"/>
  <c r="J360" i="18"/>
  <c r="J9" i="18"/>
  <c r="J40" i="18"/>
  <c r="J150" i="18"/>
  <c r="J167" i="18"/>
  <c r="J168" i="18"/>
  <c r="J169" i="18"/>
  <c r="J170" i="18"/>
  <c r="J278" i="18"/>
  <c r="J361" i="18"/>
  <c r="J857" i="18"/>
  <c r="J866" i="18"/>
  <c r="J273" i="18"/>
  <c r="J279" i="18"/>
  <c r="J291" i="18"/>
  <c r="J332" i="18"/>
  <c r="J339" i="18"/>
  <c r="J855" i="18"/>
  <c r="J856" i="18"/>
  <c r="J136" i="18"/>
  <c r="J137" i="18"/>
  <c r="J138" i="18"/>
  <c r="J142" i="18"/>
  <c r="J145" i="18"/>
  <c r="J146" i="18"/>
  <c r="J147" i="18"/>
  <c r="J154" i="18"/>
  <c r="J155" i="18"/>
  <c r="J156" i="18"/>
  <c r="J158" i="18"/>
  <c r="J159" i="18"/>
  <c r="J160" i="18"/>
  <c r="J274" i="18"/>
  <c r="J275" i="18"/>
  <c r="J277" i="18"/>
  <c r="J280" i="18"/>
  <c r="J281" i="18"/>
  <c r="J288" i="18"/>
  <c r="J289" i="18"/>
  <c r="J292" i="18"/>
  <c r="J303" i="18"/>
  <c r="J304" i="18"/>
  <c r="J305" i="18"/>
  <c r="J306" i="18"/>
  <c r="J309" i="18"/>
  <c r="J310" i="18"/>
  <c r="J315" i="18"/>
  <c r="J323" i="18"/>
  <c r="J324" i="18"/>
  <c r="J325" i="18"/>
  <c r="J331" i="18"/>
  <c r="J337" i="18"/>
  <c r="J340" i="18"/>
  <c r="J341" i="18"/>
  <c r="J350" i="18"/>
  <c r="J353" i="18"/>
  <c r="J354" i="18"/>
  <c r="J358" i="18"/>
  <c r="J864" i="18"/>
  <c r="J869" i="18"/>
  <c r="J129" i="18" l="1"/>
  <c r="J130" i="18"/>
  <c r="J131" i="18"/>
  <c r="J135" i="18"/>
  <c r="J941" i="18"/>
  <c r="J74" i="18"/>
  <c r="J162" i="18"/>
  <c r="J165" i="18"/>
  <c r="J940" i="18"/>
  <c r="J134" i="18"/>
  <c r="J166" i="18"/>
  <c r="J163" i="18"/>
  <c r="J132" i="18"/>
  <c r="J479" i="18"/>
  <c r="J286" i="18"/>
  <c r="J80" i="18"/>
  <c r="J85" i="18"/>
  <c r="J94" i="18"/>
  <c r="J95" i="18"/>
  <c r="J98" i="18"/>
  <c r="J99" i="18"/>
  <c r="J101" i="18"/>
  <c r="J102" i="18"/>
  <c r="J108" i="18"/>
  <c r="J109" i="18"/>
  <c r="J110" i="18"/>
  <c r="J111" i="18"/>
  <c r="J114" i="18"/>
  <c r="J117" i="18"/>
  <c r="J88" i="18"/>
  <c r="J93" i="18"/>
  <c r="J97" i="18"/>
  <c r="J913" i="18"/>
  <c r="J478" i="18"/>
  <c r="J908" i="18"/>
  <c r="J847" i="18"/>
  <c r="J285" i="18"/>
  <c r="J87" i="18"/>
  <c r="J128" i="18"/>
  <c r="J164" i="18"/>
  <c r="J75" i="18"/>
  <c r="J78" i="18"/>
  <c r="J81" i="18"/>
  <c r="J84" i="18"/>
  <c r="J86" i="18"/>
  <c r="J89" i="18"/>
  <c r="J90" i="18"/>
  <c r="J100" i="18"/>
  <c r="J113" i="18"/>
  <c r="J116" i="18"/>
  <c r="J119" i="18"/>
  <c r="J133" i="18"/>
  <c r="J944" i="18"/>
  <c r="J476" i="18"/>
  <c r="J76" i="18"/>
  <c r="J104" i="18"/>
  <c r="J468" i="18"/>
  <c r="J477" i="18"/>
  <c r="J480" i="18"/>
  <c r="J469" i="18"/>
  <c r="J844" i="18"/>
  <c r="J845" i="18"/>
  <c r="J79" i="18"/>
  <c r="J91" i="18"/>
  <c r="J103" i="18"/>
  <c r="J118" i="18"/>
  <c r="J897" i="18"/>
  <c r="J907" i="18"/>
  <c r="J916" i="18"/>
  <c r="J466" i="18"/>
  <c r="J471" i="18"/>
  <c r="J92" i="18"/>
  <c r="J112" i="18"/>
  <c r="J107" i="18"/>
  <c r="J105" i="18"/>
  <c r="J77" i="18"/>
  <c r="J910" i="18"/>
  <c r="J83" i="18"/>
  <c r="J106" i="18"/>
  <c r="J120" i="18"/>
  <c r="J82" i="18"/>
  <c r="J895" i="18"/>
  <c r="J902" i="18"/>
  <c r="J914" i="18"/>
  <c r="J915" i="18"/>
  <c r="J73" i="18"/>
  <c r="J96" i="18"/>
  <c r="J115" i="18"/>
  <c r="J900" i="18"/>
  <c r="J63" i="18"/>
  <c r="J64" i="18"/>
  <c r="J60" i="18"/>
  <c r="J61" i="18"/>
  <c r="J62" i="18"/>
  <c r="J475" i="18"/>
  <c r="J282" i="18"/>
  <c r="J903" i="18"/>
  <c r="J909" i="18"/>
  <c r="J911" i="18"/>
  <c r="J59" i="18"/>
  <c r="J65" i="18"/>
  <c r="J66" i="18"/>
  <c r="J474" i="18"/>
  <c r="J848" i="18"/>
  <c r="J284" i="18"/>
  <c r="J943" i="18"/>
  <c r="J846" i="18"/>
  <c r="J901" i="18"/>
  <c r="J841" i="18"/>
  <c r="J843" i="18"/>
  <c r="J942" i="18"/>
  <c r="J481" i="18"/>
  <c r="J482" i="18"/>
  <c r="J484" i="18"/>
  <c r="J485" i="18"/>
  <c r="J851" i="18"/>
  <c r="J852" i="18"/>
  <c r="J853" i="18"/>
  <c r="J854" i="18"/>
  <c r="J283" i="18"/>
  <c r="J896" i="18"/>
  <c r="J898" i="18"/>
  <c r="J904" i="18"/>
  <c r="J917" i="18"/>
  <c r="J182" i="18"/>
  <c r="J899" i="18"/>
  <c r="J842" i="18"/>
  <c r="J464" i="18"/>
  <c r="J465" i="18"/>
  <c r="J467" i="18"/>
  <c r="J470" i="18"/>
  <c r="J472" i="18"/>
  <c r="J473" i="18"/>
  <c r="J483" i="18"/>
  <c r="J486" i="18"/>
  <c r="J849" i="18"/>
  <c r="J905" i="18"/>
  <c r="J906" i="18"/>
  <c r="J912" i="18"/>
  <c r="J918" i="18"/>
  <c r="J948" i="18"/>
  <c r="J368" i="18"/>
  <c r="J836" i="18"/>
  <c r="J950" i="18"/>
  <c r="J951" i="18"/>
  <c r="J953" i="18"/>
  <c r="J954" i="18"/>
  <c r="J956" i="18"/>
  <c r="J949" i="18"/>
  <c r="J829" i="18"/>
  <c r="J831" i="18"/>
  <c r="J370" i="18"/>
  <c r="J997" i="18"/>
  <c r="J1044" i="18"/>
  <c r="J955" i="18"/>
  <c r="J830" i="18"/>
  <c r="J832" i="18"/>
  <c r="J834" i="18"/>
  <c r="J840" i="18"/>
  <c r="J7" i="18"/>
  <c r="J957" i="18"/>
  <c r="J1042" i="18"/>
  <c r="J1047" i="18"/>
  <c r="J998" i="18"/>
  <c r="J837" i="18"/>
  <c r="J839" i="18"/>
  <c r="J952" i="18"/>
  <c r="J838" i="18"/>
  <c r="J833" i="18"/>
  <c r="J1032" i="18"/>
  <c r="J1037" i="18"/>
  <c r="J1039" i="18"/>
  <c r="J1043" i="18"/>
  <c r="J835" i="18"/>
  <c r="J1031" i="18"/>
  <c r="J1033" i="18"/>
  <c r="J5" i="18"/>
  <c r="J1029" i="18"/>
  <c r="J1038" i="18"/>
  <c r="J451" i="18"/>
  <c r="J369" i="18"/>
  <c r="J367" i="18"/>
  <c r="J945" i="18"/>
  <c r="J947" i="18"/>
  <c r="J999" i="18"/>
  <c r="J1030" i="18"/>
  <c r="J1034" i="18"/>
  <c r="J42" i="18"/>
  <c r="J946" i="18"/>
  <c r="J1040" i="18"/>
  <c r="J1041" i="18"/>
  <c r="J1036" i="18"/>
  <c r="J1050" i="18"/>
  <c r="J4" i="18"/>
  <c r="J1035" i="18"/>
  <c r="J1045" i="18"/>
  <c r="J1046" i="18"/>
  <c r="J1048" i="18"/>
  <c r="J1049" i="18"/>
  <c r="J1051" i="18"/>
  <c r="J1052" i="18"/>
  <c r="J1053" i="18"/>
  <c r="J6" i="18"/>
  <c r="J866" i="15" l="1"/>
  <c r="J3" i="15"/>
  <c r="J5" i="15"/>
  <c r="J6" i="15"/>
  <c r="J7" i="15"/>
  <c r="J8" i="15"/>
  <c r="J9" i="15"/>
  <c r="J10" i="15"/>
  <c r="J11" i="15"/>
  <c r="J12" i="15"/>
  <c r="J13" i="15"/>
  <c r="J14" i="15"/>
  <c r="J15" i="15"/>
  <c r="J16" i="15"/>
  <c r="J17" i="15"/>
  <c r="J18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53" i="15"/>
  <c r="J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98" i="15"/>
  <c r="J99" i="15"/>
  <c r="J100" i="15"/>
  <c r="J101" i="15"/>
  <c r="J102" i="15"/>
  <c r="J103" i="15"/>
  <c r="J104" i="15"/>
  <c r="J105" i="15"/>
  <c r="J106" i="15"/>
  <c r="J107" i="15"/>
  <c r="J108" i="15"/>
  <c r="J109" i="15"/>
  <c r="J110" i="15"/>
  <c r="J111" i="15"/>
  <c r="J112" i="15"/>
  <c r="J331" i="15"/>
  <c r="J332" i="15"/>
  <c r="J333" i="15"/>
  <c r="J334" i="15"/>
  <c r="J335" i="15"/>
  <c r="J336" i="15"/>
  <c r="J337" i="15"/>
  <c r="J338" i="15"/>
  <c r="J339" i="15"/>
  <c r="J340" i="15"/>
  <c r="J341" i="15"/>
  <c r="J342" i="15"/>
  <c r="J343" i="15"/>
  <c r="J344" i="15"/>
  <c r="J345" i="15"/>
  <c r="J346" i="15"/>
  <c r="J347" i="15"/>
  <c r="J348" i="15"/>
  <c r="J349" i="15"/>
  <c r="J350" i="15"/>
  <c r="J351" i="15"/>
  <c r="J352" i="15"/>
  <c r="J353" i="15"/>
  <c r="J354" i="15"/>
  <c r="J355" i="15"/>
  <c r="J356" i="15"/>
  <c r="J357" i="15"/>
  <c r="J358" i="15"/>
  <c r="J359" i="15"/>
  <c r="J360" i="15"/>
  <c r="J361" i="15"/>
  <c r="J362" i="15"/>
  <c r="J363" i="15"/>
  <c r="J364" i="15"/>
  <c r="J365" i="15"/>
  <c r="J366" i="15"/>
  <c r="J367" i="15"/>
  <c r="J368" i="15"/>
  <c r="J369" i="15"/>
  <c r="J370" i="15"/>
  <c r="J371" i="15"/>
  <c r="J372" i="15"/>
  <c r="J373" i="15"/>
  <c r="J374" i="15"/>
  <c r="J375" i="15"/>
  <c r="J376" i="15"/>
  <c r="J377" i="15"/>
  <c r="J378" i="15"/>
  <c r="J379" i="15"/>
  <c r="J380" i="15"/>
  <c r="J381" i="15"/>
  <c r="J382" i="15"/>
  <c r="J383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J211" i="15"/>
  <c r="J212" i="15"/>
  <c r="J213" i="15"/>
  <c r="J214" i="15"/>
  <c r="J215" i="15"/>
  <c r="J216" i="15"/>
  <c r="J217" i="15"/>
  <c r="J218" i="15"/>
  <c r="J220" i="15"/>
  <c r="J221" i="15"/>
  <c r="J222" i="15"/>
  <c r="J223" i="15"/>
  <c r="J224" i="15"/>
  <c r="J225" i="15"/>
  <c r="J226" i="15"/>
  <c r="J227" i="15"/>
  <c r="J228" i="15"/>
  <c r="J229" i="15"/>
  <c r="J230" i="15"/>
  <c r="J231" i="15"/>
  <c r="J232" i="15"/>
  <c r="J233" i="15"/>
  <c r="J234" i="15"/>
  <c r="J235" i="15"/>
  <c r="J236" i="15"/>
  <c r="J237" i="15"/>
  <c r="J238" i="15"/>
  <c r="J239" i="15"/>
  <c r="J240" i="15"/>
  <c r="J241" i="15"/>
  <c r="J242" i="15"/>
  <c r="J243" i="15"/>
  <c r="J244" i="15"/>
  <c r="J245" i="15"/>
  <c r="J246" i="15"/>
  <c r="J247" i="15"/>
  <c r="J248" i="15"/>
  <c r="J249" i="15"/>
  <c r="J250" i="15"/>
  <c r="J251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8" i="15"/>
  <c r="J269" i="15"/>
  <c r="J270" i="15"/>
  <c r="J271" i="15"/>
  <c r="J272" i="15"/>
  <c r="J273" i="15"/>
  <c r="J274" i="15"/>
  <c r="J275" i="15"/>
  <c r="J276" i="15"/>
  <c r="J277" i="15"/>
  <c r="J278" i="15"/>
  <c r="J279" i="15"/>
  <c r="J280" i="15"/>
  <c r="J281" i="15"/>
  <c r="J282" i="15"/>
  <c r="J283" i="15"/>
  <c r="J284" i="15"/>
  <c r="J285" i="15"/>
  <c r="J286" i="15"/>
  <c r="J287" i="15"/>
  <c r="J288" i="15"/>
  <c r="J289" i="15"/>
  <c r="J290" i="15"/>
  <c r="J291" i="15"/>
  <c r="J292" i="15"/>
  <c r="J293" i="15"/>
  <c r="J294" i="15"/>
  <c r="J295" i="15"/>
  <c r="J296" i="15"/>
  <c r="J297" i="15"/>
  <c r="J298" i="15"/>
  <c r="J299" i="15"/>
  <c r="J300" i="15"/>
  <c r="J301" i="15"/>
  <c r="J302" i="15"/>
  <c r="J303" i="15"/>
  <c r="J304" i="15"/>
  <c r="J305" i="15"/>
  <c r="J306" i="15"/>
  <c r="J307" i="15"/>
  <c r="J308" i="15"/>
  <c r="J309" i="15"/>
  <c r="J310" i="15"/>
  <c r="J311" i="15"/>
  <c r="J312" i="15"/>
  <c r="J313" i="15"/>
  <c r="J314" i="15"/>
  <c r="J315" i="15"/>
  <c r="J316" i="15"/>
  <c r="J317" i="15"/>
  <c r="J318" i="15"/>
  <c r="J319" i="15"/>
  <c r="J320" i="15"/>
  <c r="J321" i="15"/>
  <c r="J322" i="15"/>
  <c r="J323" i="15"/>
  <c r="J324" i="15"/>
  <c r="J325" i="15"/>
  <c r="J326" i="15"/>
  <c r="J327" i="15"/>
  <c r="J328" i="15"/>
  <c r="J329" i="15"/>
  <c r="J385" i="15"/>
  <c r="J386" i="15"/>
  <c r="J387" i="15"/>
  <c r="J388" i="15"/>
  <c r="J389" i="15"/>
  <c r="J390" i="15"/>
  <c r="J391" i="15"/>
  <c r="J392" i="15"/>
  <c r="J393" i="15"/>
  <c r="J394" i="15"/>
  <c r="J395" i="15"/>
  <c r="J396" i="15"/>
  <c r="J397" i="15"/>
  <c r="J398" i="15"/>
  <c r="J399" i="15"/>
  <c r="J400" i="15"/>
  <c r="J401" i="15"/>
  <c r="J402" i="15"/>
  <c r="J403" i="15"/>
  <c r="J404" i="15"/>
  <c r="J405" i="15"/>
  <c r="J406" i="15"/>
  <c r="J407" i="15"/>
  <c r="J408" i="15"/>
  <c r="J409" i="15"/>
  <c r="J410" i="15"/>
  <c r="J411" i="15"/>
  <c r="J412" i="15"/>
  <c r="J413" i="15"/>
  <c r="J414" i="15"/>
  <c r="J415" i="15"/>
  <c r="J416" i="15"/>
  <c r="J417" i="15"/>
  <c r="J418" i="15"/>
  <c r="J419" i="15"/>
  <c r="J420" i="15"/>
  <c r="J421" i="15"/>
  <c r="J422" i="15"/>
  <c r="J423" i="15"/>
  <c r="J424" i="15"/>
  <c r="J425" i="15"/>
  <c r="J426" i="15"/>
  <c r="J427" i="15"/>
  <c r="J428" i="15"/>
  <c r="J429" i="15"/>
  <c r="J430" i="15"/>
  <c r="J431" i="15"/>
  <c r="J432" i="15"/>
  <c r="J433" i="15"/>
  <c r="J434" i="15"/>
  <c r="J435" i="15"/>
  <c r="J436" i="15"/>
  <c r="J437" i="15"/>
  <c r="J438" i="15"/>
  <c r="J439" i="15"/>
  <c r="J440" i="15"/>
  <c r="J441" i="15"/>
  <c r="J442" i="15"/>
  <c r="J443" i="15"/>
  <c r="J444" i="15"/>
  <c r="J445" i="15"/>
  <c r="J446" i="15"/>
  <c r="J447" i="15"/>
  <c r="J448" i="15"/>
  <c r="J449" i="15"/>
  <c r="J450" i="15"/>
  <c r="J451" i="15"/>
  <c r="J452" i="15"/>
  <c r="J453" i="15"/>
  <c r="J454" i="15"/>
  <c r="J455" i="15"/>
  <c r="J456" i="15"/>
  <c r="J457" i="15"/>
  <c r="J458" i="15"/>
  <c r="J459" i="15"/>
  <c r="J460" i="15"/>
  <c r="J461" i="15"/>
  <c r="J462" i="15"/>
  <c r="J463" i="15"/>
  <c r="J464" i="15"/>
  <c r="J465" i="15"/>
  <c r="J466" i="15"/>
  <c r="J467" i="15"/>
  <c r="J468" i="15"/>
  <c r="J469" i="15"/>
  <c r="J470" i="15"/>
  <c r="J471" i="15"/>
  <c r="J472" i="15"/>
  <c r="J473" i="15"/>
  <c r="J474" i="15"/>
  <c r="J475" i="15"/>
  <c r="J476" i="15"/>
  <c r="J477" i="15"/>
  <c r="J478" i="15"/>
  <c r="J479" i="15"/>
  <c r="J480" i="15"/>
  <c r="J481" i="15"/>
  <c r="J482" i="15"/>
  <c r="J483" i="15"/>
  <c r="J484" i="15"/>
  <c r="J485" i="15"/>
  <c r="J486" i="15"/>
  <c r="J487" i="15"/>
  <c r="J488" i="15"/>
  <c r="J489" i="15"/>
  <c r="J490" i="15"/>
  <c r="J491" i="15"/>
  <c r="J492" i="15"/>
  <c r="J493" i="15"/>
  <c r="J494" i="15"/>
  <c r="J495" i="15"/>
  <c r="J496" i="15"/>
  <c r="J497" i="15"/>
  <c r="J498" i="15"/>
  <c r="J499" i="15"/>
  <c r="J500" i="15"/>
  <c r="J501" i="15"/>
  <c r="J502" i="15"/>
  <c r="J503" i="15"/>
  <c r="J504" i="15"/>
  <c r="J505" i="15"/>
  <c r="J506" i="15"/>
  <c r="J507" i="15"/>
  <c r="J508" i="15"/>
  <c r="J509" i="15"/>
  <c r="J510" i="15"/>
  <c r="J511" i="15"/>
  <c r="J512" i="15"/>
  <c r="J513" i="15"/>
  <c r="J514" i="15"/>
  <c r="J515" i="15"/>
  <c r="J516" i="15"/>
  <c r="J517" i="15"/>
  <c r="J518" i="15"/>
  <c r="J519" i="15"/>
  <c r="J520" i="15"/>
  <c r="J521" i="15"/>
  <c r="J522" i="15"/>
  <c r="J523" i="15"/>
  <c r="J524" i="15"/>
  <c r="J525" i="15"/>
  <c r="J526" i="15"/>
  <c r="J527" i="15"/>
  <c r="J528" i="15"/>
  <c r="J529" i="15"/>
  <c r="J530" i="15"/>
  <c r="J531" i="15"/>
  <c r="J532" i="15"/>
  <c r="J533" i="15"/>
  <c r="J534" i="15"/>
  <c r="J535" i="15"/>
  <c r="J536" i="15"/>
  <c r="J537" i="15"/>
  <c r="J538" i="15"/>
  <c r="J539" i="15"/>
  <c r="J540" i="15"/>
  <c r="J541" i="15"/>
  <c r="J542" i="15"/>
  <c r="J543" i="15"/>
  <c r="J544" i="15"/>
  <c r="J545" i="15"/>
  <c r="J546" i="15"/>
  <c r="J547" i="15"/>
  <c r="J548" i="15"/>
  <c r="J549" i="15"/>
  <c r="J550" i="15"/>
  <c r="J551" i="15"/>
  <c r="J552" i="15"/>
  <c r="J553" i="15"/>
  <c r="J554" i="15"/>
  <c r="J555" i="15"/>
  <c r="J556" i="15"/>
  <c r="J557" i="15"/>
  <c r="J558" i="15"/>
  <c r="J559" i="15"/>
  <c r="J560" i="15"/>
  <c r="J561" i="15"/>
  <c r="J562" i="15"/>
  <c r="J563" i="15"/>
  <c r="J564" i="15"/>
  <c r="J565" i="15"/>
  <c r="J566" i="15"/>
  <c r="J567" i="15"/>
  <c r="J568" i="15"/>
  <c r="J569" i="15"/>
  <c r="J570" i="15"/>
  <c r="J571" i="15"/>
  <c r="J572" i="15"/>
  <c r="J573" i="15"/>
  <c r="J574" i="15"/>
  <c r="J575" i="15"/>
  <c r="J576" i="15"/>
  <c r="J577" i="15"/>
  <c r="J578" i="15"/>
  <c r="J579" i="15"/>
  <c r="J580" i="15"/>
  <c r="J581" i="15"/>
  <c r="J582" i="15"/>
  <c r="J583" i="15"/>
  <c r="J584" i="15"/>
  <c r="J585" i="15"/>
  <c r="J586" i="15"/>
  <c r="J587" i="15"/>
  <c r="J588" i="15"/>
  <c r="J589" i="15"/>
  <c r="J590" i="15"/>
  <c r="J591" i="15"/>
  <c r="J592" i="15"/>
  <c r="J593" i="15"/>
  <c r="J594" i="15"/>
  <c r="J595" i="15"/>
  <c r="J596" i="15"/>
  <c r="J597" i="15"/>
  <c r="J598" i="15"/>
  <c r="J599" i="15"/>
  <c r="J600" i="15"/>
  <c r="J601" i="15"/>
  <c r="J602" i="15"/>
  <c r="J603" i="15"/>
  <c r="J604" i="15"/>
  <c r="J605" i="15"/>
  <c r="J606" i="15"/>
  <c r="J607" i="15"/>
  <c r="J608" i="15"/>
  <c r="J609" i="15"/>
  <c r="J610" i="15"/>
  <c r="J611" i="15"/>
  <c r="J612" i="15"/>
  <c r="J613" i="15"/>
  <c r="J614" i="15"/>
  <c r="J615" i="15"/>
  <c r="J616" i="15"/>
  <c r="J617" i="15"/>
  <c r="J618" i="15"/>
  <c r="J619" i="15"/>
  <c r="J620" i="15"/>
  <c r="J621" i="15"/>
  <c r="J622" i="15"/>
  <c r="J623" i="15"/>
  <c r="J624" i="15"/>
  <c r="J625" i="15"/>
  <c r="J626" i="15"/>
  <c r="J627" i="15"/>
  <c r="J628" i="15"/>
  <c r="J629" i="15"/>
  <c r="J630" i="15"/>
  <c r="J631" i="15"/>
  <c r="J632" i="15"/>
  <c r="J633" i="15"/>
  <c r="J634" i="15"/>
  <c r="J635" i="15"/>
  <c r="J636" i="15"/>
  <c r="J637" i="15"/>
  <c r="J638" i="15"/>
  <c r="J639" i="15"/>
  <c r="J640" i="15"/>
  <c r="J641" i="15"/>
  <c r="J642" i="15"/>
  <c r="J643" i="15"/>
  <c r="J644" i="15"/>
  <c r="J645" i="15"/>
  <c r="J646" i="15"/>
  <c r="J647" i="15"/>
  <c r="J648" i="15"/>
  <c r="J649" i="15"/>
  <c r="J650" i="15"/>
  <c r="J651" i="15"/>
  <c r="J652" i="15"/>
  <c r="J653" i="15"/>
  <c r="J654" i="15"/>
  <c r="J655" i="15"/>
  <c r="J656" i="15"/>
  <c r="J657" i="15"/>
  <c r="J658" i="15"/>
  <c r="J659" i="15"/>
  <c r="J660" i="15"/>
  <c r="J661" i="15"/>
  <c r="J662" i="15"/>
  <c r="J663" i="15"/>
  <c r="J664" i="15"/>
  <c r="J665" i="15"/>
  <c r="J666" i="15"/>
  <c r="J667" i="15"/>
  <c r="J668" i="15"/>
  <c r="J669" i="15"/>
  <c r="J670" i="15"/>
  <c r="J671" i="15"/>
  <c r="J672" i="15"/>
  <c r="J673" i="15"/>
  <c r="J674" i="15"/>
  <c r="J675" i="15"/>
  <c r="J676" i="15"/>
  <c r="J677" i="15"/>
  <c r="J678" i="15"/>
  <c r="J679" i="15"/>
  <c r="J680" i="15"/>
  <c r="J681" i="15"/>
  <c r="J682" i="15"/>
  <c r="J683" i="15"/>
  <c r="J684" i="15"/>
  <c r="J685" i="15"/>
  <c r="J686" i="15"/>
  <c r="J687" i="15"/>
  <c r="J688" i="15"/>
  <c r="J219" i="15"/>
  <c r="J689" i="15"/>
  <c r="J690" i="15"/>
  <c r="J691" i="15"/>
  <c r="J692" i="15"/>
  <c r="J693" i="15"/>
  <c r="J694" i="15"/>
  <c r="J695" i="15"/>
  <c r="J696" i="15"/>
  <c r="J697" i="15"/>
  <c r="J698" i="15"/>
  <c r="J699" i="15"/>
  <c r="J700" i="15"/>
  <c r="J701" i="15"/>
  <c r="J702" i="15"/>
  <c r="J703" i="15"/>
  <c r="J704" i="15"/>
  <c r="J705" i="15"/>
  <c r="J707" i="15"/>
  <c r="J708" i="15"/>
  <c r="J709" i="15"/>
  <c r="J706" i="15"/>
  <c r="J710" i="15"/>
  <c r="J711" i="15"/>
  <c r="J712" i="15"/>
  <c r="J713" i="15"/>
  <c r="J714" i="15"/>
  <c r="J715" i="15"/>
  <c r="J716" i="15"/>
  <c r="J717" i="15"/>
  <c r="J718" i="15"/>
  <c r="J719" i="15"/>
  <c r="J720" i="15"/>
  <c r="J721" i="15"/>
  <c r="J722" i="15"/>
  <c r="J723" i="15"/>
  <c r="J724" i="15"/>
  <c r="J725" i="15"/>
  <c r="J726" i="15"/>
  <c r="J727" i="15"/>
  <c r="J728" i="15"/>
  <c r="J729" i="15"/>
  <c r="J730" i="15"/>
  <c r="J731" i="15"/>
  <c r="J732" i="15"/>
  <c r="J733" i="15"/>
  <c r="J734" i="15"/>
  <c r="J735" i="15"/>
  <c r="J736" i="15"/>
  <c r="J737" i="15"/>
  <c r="J738" i="15"/>
  <c r="J739" i="15"/>
  <c r="J740" i="15"/>
  <c r="J741" i="15"/>
  <c r="J742" i="15"/>
  <c r="J743" i="15"/>
  <c r="J744" i="15"/>
  <c r="J745" i="15"/>
  <c r="J746" i="15"/>
  <c r="J747" i="15"/>
  <c r="J748" i="15"/>
  <c r="J749" i="15"/>
  <c r="J750" i="15"/>
  <c r="J751" i="15"/>
  <c r="J752" i="15"/>
  <c r="J753" i="15"/>
  <c r="J754" i="15"/>
  <c r="J755" i="15"/>
  <c r="J756" i="15"/>
  <c r="J757" i="15"/>
  <c r="J758" i="15"/>
  <c r="J759" i="15"/>
  <c r="J760" i="15"/>
  <c r="J761" i="15"/>
  <c r="J762" i="15"/>
  <c r="J763" i="15"/>
  <c r="J764" i="15"/>
  <c r="J765" i="15"/>
  <c r="J766" i="15"/>
  <c r="J767" i="15"/>
  <c r="J768" i="15"/>
  <c r="J769" i="15"/>
  <c r="J770" i="15"/>
  <c r="J771" i="15"/>
  <c r="J772" i="15"/>
  <c r="J773" i="15"/>
  <c r="J774" i="15"/>
  <c r="J775" i="15"/>
  <c r="J776" i="15"/>
  <c r="J777" i="15"/>
  <c r="J778" i="15"/>
  <c r="J779" i="15"/>
  <c r="J780" i="15"/>
  <c r="J781" i="15"/>
  <c r="J782" i="15"/>
  <c r="J783" i="15"/>
  <c r="J784" i="15"/>
  <c r="J785" i="15"/>
  <c r="J786" i="15"/>
  <c r="J787" i="15"/>
  <c r="J788" i="15"/>
  <c r="J789" i="15"/>
  <c r="J790" i="15"/>
  <c r="J791" i="15"/>
  <c r="J792" i="15"/>
  <c r="J793" i="15"/>
  <c r="J794" i="15"/>
  <c r="J795" i="15"/>
  <c r="J796" i="15"/>
  <c r="J797" i="15"/>
  <c r="J798" i="15"/>
  <c r="J799" i="15"/>
  <c r="J800" i="15"/>
  <c r="J801" i="15"/>
  <c r="J802" i="15"/>
  <c r="J803" i="15"/>
  <c r="J804" i="15"/>
  <c r="J805" i="15"/>
  <c r="J806" i="15"/>
  <c r="J807" i="15"/>
  <c r="J808" i="15"/>
  <c r="J809" i="15"/>
  <c r="J810" i="15"/>
  <c r="J811" i="15"/>
  <c r="J812" i="15"/>
  <c r="J813" i="15"/>
  <c r="J814" i="15"/>
  <c r="J815" i="15"/>
  <c r="J816" i="15"/>
  <c r="J817" i="15"/>
  <c r="J818" i="15"/>
  <c r="J819" i="15"/>
  <c r="J820" i="15"/>
  <c r="J821" i="15"/>
  <c r="J822" i="15"/>
  <c r="J823" i="15"/>
  <c r="J824" i="15"/>
  <c r="J825" i="15"/>
  <c r="J826" i="15"/>
  <c r="J827" i="15"/>
  <c r="J828" i="15"/>
  <c r="J829" i="15"/>
  <c r="J830" i="15"/>
  <c r="J831" i="15"/>
  <c r="J832" i="15"/>
  <c r="J833" i="15"/>
  <c r="J834" i="15"/>
  <c r="J835" i="15"/>
  <c r="J836" i="15"/>
  <c r="J837" i="15"/>
  <c r="J838" i="15"/>
  <c r="J839" i="15"/>
  <c r="J840" i="15"/>
  <c r="J841" i="15"/>
  <c r="J842" i="15"/>
  <c r="J843" i="15"/>
  <c r="J844" i="15"/>
  <c r="J845" i="15"/>
  <c r="J846" i="15"/>
  <c r="J847" i="15"/>
  <c r="J848" i="15"/>
  <c r="J849" i="15"/>
  <c r="J850" i="15"/>
  <c r="J851" i="15"/>
  <c r="J852" i="15"/>
  <c r="J853" i="15"/>
  <c r="J854" i="15"/>
  <c r="J855" i="15"/>
  <c r="J856" i="15"/>
  <c r="J857" i="15"/>
  <c r="J858" i="15"/>
  <c r="J859" i="15"/>
  <c r="J860" i="15"/>
  <c r="J861" i="15"/>
  <c r="J862" i="15"/>
  <c r="J863" i="15"/>
  <c r="J864" i="15"/>
  <c r="J865" i="15"/>
  <c r="J867" i="15"/>
  <c r="J868" i="15"/>
  <c r="J869" i="15"/>
  <c r="J870" i="15"/>
  <c r="J871" i="15"/>
  <c r="J872" i="15"/>
  <c r="J873" i="15"/>
  <c r="J874" i="15"/>
  <c r="J875" i="15"/>
  <c r="J876" i="15"/>
  <c r="J877" i="15"/>
  <c r="J878" i="15"/>
  <c r="J879" i="15"/>
  <c r="J880" i="15"/>
  <c r="J881" i="15"/>
  <c r="J882" i="15"/>
  <c r="J883" i="15"/>
  <c r="J884" i="15"/>
  <c r="J885" i="15"/>
  <c r="J886" i="15"/>
  <c r="J887" i="15"/>
  <c r="J888" i="15"/>
  <c r="J889" i="15"/>
  <c r="J890" i="15"/>
  <c r="J891" i="15"/>
  <c r="J892" i="15"/>
  <c r="J893" i="15"/>
  <c r="J894" i="15"/>
  <c r="J895" i="15"/>
  <c r="J896" i="15"/>
  <c r="J897" i="15"/>
  <c r="J898" i="15"/>
  <c r="J899" i="15"/>
  <c r="J900" i="15"/>
  <c r="J901" i="15"/>
  <c r="J902" i="15"/>
  <c r="J903" i="15"/>
  <c r="J904" i="15"/>
  <c r="J905" i="15"/>
  <c r="J906" i="15"/>
  <c r="J907" i="15"/>
  <c r="J908" i="15"/>
  <c r="J2" i="15"/>
  <c r="J999" i="14"/>
  <c r="J3" i="14"/>
  <c r="J4" i="14"/>
  <c r="J5" i="14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7" i="14"/>
  <c r="J56" i="14"/>
  <c r="J58" i="14"/>
  <c r="J62" i="14"/>
  <c r="J59" i="14"/>
  <c r="J60" i="14"/>
  <c r="J61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458" i="14"/>
  <c r="J459" i="14"/>
  <c r="J460" i="14"/>
  <c r="J461" i="14"/>
  <c r="J462" i="14"/>
  <c r="J463" i="14"/>
  <c r="J464" i="14"/>
  <c r="J465" i="14"/>
  <c r="J466" i="14"/>
  <c r="J467" i="14"/>
  <c r="J468" i="14"/>
  <c r="J470" i="14"/>
  <c r="J471" i="14"/>
  <c r="J472" i="14"/>
  <c r="J473" i="14"/>
  <c r="J474" i="14"/>
  <c r="J475" i="14"/>
  <c r="J476" i="14"/>
  <c r="J477" i="14"/>
  <c r="J478" i="14"/>
  <c r="J479" i="14"/>
  <c r="J480" i="14"/>
  <c r="J481" i="14"/>
  <c r="J482" i="14"/>
  <c r="J483" i="14"/>
  <c r="J484" i="14"/>
  <c r="J485" i="14"/>
  <c r="J486" i="14"/>
  <c r="J487" i="14"/>
  <c r="J488" i="14"/>
  <c r="J489" i="14"/>
  <c r="J491" i="14"/>
  <c r="J492" i="14"/>
  <c r="J493" i="14"/>
  <c r="J494" i="14"/>
  <c r="J495" i="14"/>
  <c r="J496" i="14"/>
  <c r="J497" i="14"/>
  <c r="J498" i="14"/>
  <c r="J499" i="14"/>
  <c r="J500" i="14"/>
  <c r="J501" i="14"/>
  <c r="J502" i="14"/>
  <c r="J503" i="14"/>
  <c r="J504" i="14"/>
  <c r="J505" i="14"/>
  <c r="J506" i="14"/>
  <c r="J507" i="14"/>
  <c r="J509" i="14"/>
  <c r="J510" i="14"/>
  <c r="J511" i="14"/>
  <c r="J512" i="14"/>
  <c r="J513" i="14"/>
  <c r="J514" i="14"/>
  <c r="J515" i="14"/>
  <c r="J516" i="14"/>
  <c r="J517" i="14"/>
  <c r="J518" i="14"/>
  <c r="J519" i="14"/>
  <c r="J520" i="14"/>
  <c r="J521" i="14"/>
  <c r="J161" i="14"/>
  <c r="J162" i="14"/>
  <c r="J163" i="14"/>
  <c r="J164" i="14"/>
  <c r="J165" i="14"/>
  <c r="J166" i="14"/>
  <c r="J167" i="14"/>
  <c r="J168" i="14"/>
  <c r="J169" i="14"/>
  <c r="J170" i="14"/>
  <c r="J171" i="14"/>
  <c r="J172" i="14"/>
  <c r="J173" i="14"/>
  <c r="J174" i="14"/>
  <c r="J175" i="14"/>
  <c r="J176" i="14"/>
  <c r="J177" i="14"/>
  <c r="J178" i="14"/>
  <c r="J179" i="14"/>
  <c r="J180" i="14"/>
  <c r="J181" i="14"/>
  <c r="J182" i="14"/>
  <c r="J183" i="14"/>
  <c r="J184" i="14"/>
  <c r="J185" i="14"/>
  <c r="J186" i="14"/>
  <c r="J187" i="14"/>
  <c r="J188" i="14"/>
  <c r="J189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4" i="14"/>
  <c r="J205" i="14"/>
  <c r="J206" i="14"/>
  <c r="J208" i="14"/>
  <c r="J209" i="14"/>
  <c r="J210" i="14"/>
  <c r="J211" i="14"/>
  <c r="J212" i="14"/>
  <c r="J213" i="14"/>
  <c r="J214" i="14"/>
  <c r="J215" i="14"/>
  <c r="J216" i="14"/>
  <c r="J217" i="14"/>
  <c r="J218" i="14"/>
  <c r="J219" i="14"/>
  <c r="J220" i="14"/>
  <c r="J221" i="14"/>
  <c r="J222" i="14"/>
  <c r="J223" i="14"/>
  <c r="J224" i="14"/>
  <c r="J225" i="14"/>
  <c r="J226" i="14"/>
  <c r="J227" i="14"/>
  <c r="J228" i="14"/>
  <c r="J229" i="14"/>
  <c r="J230" i="14"/>
  <c r="J231" i="14"/>
  <c r="J232" i="14"/>
  <c r="J233" i="14"/>
  <c r="J234" i="14"/>
  <c r="J235" i="14"/>
  <c r="J236" i="14"/>
  <c r="J237" i="14"/>
  <c r="J238" i="14"/>
  <c r="J239" i="14"/>
  <c r="J240" i="14"/>
  <c r="J241" i="14"/>
  <c r="J242" i="14"/>
  <c r="J243" i="14"/>
  <c r="J244" i="14"/>
  <c r="J245" i="14"/>
  <c r="J246" i="14"/>
  <c r="J247" i="14"/>
  <c r="J248" i="14"/>
  <c r="J249" i="14"/>
  <c r="J250" i="14"/>
  <c r="J251" i="14"/>
  <c r="J252" i="14"/>
  <c r="J253" i="14"/>
  <c r="J254" i="14"/>
  <c r="J255" i="14"/>
  <c r="J256" i="14"/>
  <c r="J257" i="14"/>
  <c r="J258" i="14"/>
  <c r="J259" i="14"/>
  <c r="J260" i="14"/>
  <c r="J261" i="14"/>
  <c r="J262" i="14"/>
  <c r="J263" i="14"/>
  <c r="J264" i="14"/>
  <c r="J265" i="14"/>
  <c r="J266" i="14"/>
  <c r="J267" i="14"/>
  <c r="J268" i="14"/>
  <c r="J269" i="14"/>
  <c r="J270" i="14"/>
  <c r="J271" i="14"/>
  <c r="J272" i="14"/>
  <c r="J273" i="14"/>
  <c r="J274" i="14"/>
  <c r="J275" i="14"/>
  <c r="J276" i="14"/>
  <c r="J277" i="14"/>
  <c r="J278" i="14"/>
  <c r="J279" i="14"/>
  <c r="J280" i="14"/>
  <c r="J281" i="14"/>
  <c r="J282" i="14"/>
  <c r="J283" i="14"/>
  <c r="J284" i="14"/>
  <c r="J285" i="14"/>
  <c r="J286" i="14"/>
  <c r="J287" i="14"/>
  <c r="J288" i="14"/>
  <c r="J289" i="14"/>
  <c r="J290" i="14"/>
  <c r="J291" i="14"/>
  <c r="J292" i="14"/>
  <c r="J293" i="14"/>
  <c r="J294" i="14"/>
  <c r="J295" i="14"/>
  <c r="J296" i="14"/>
  <c r="J297" i="14"/>
  <c r="J298" i="14"/>
  <c r="J299" i="14"/>
  <c r="J300" i="14"/>
  <c r="J301" i="14"/>
  <c r="J302" i="14"/>
  <c r="J303" i="14"/>
  <c r="J304" i="14"/>
  <c r="J305" i="14"/>
  <c r="J306" i="14"/>
  <c r="J307" i="14"/>
  <c r="J308" i="14"/>
  <c r="J309" i="14"/>
  <c r="J310" i="14"/>
  <c r="J311" i="14"/>
  <c r="J312" i="14"/>
  <c r="J313" i="14"/>
  <c r="J314" i="14"/>
  <c r="J315" i="14"/>
  <c r="J316" i="14"/>
  <c r="J317" i="14"/>
  <c r="J318" i="14"/>
  <c r="J319" i="14"/>
  <c r="J320" i="14"/>
  <c r="J321" i="14"/>
  <c r="J322" i="14"/>
  <c r="J323" i="14"/>
  <c r="J324" i="14"/>
  <c r="J325" i="14"/>
  <c r="J326" i="14"/>
  <c r="J327" i="14"/>
  <c r="J328" i="14"/>
  <c r="J329" i="14"/>
  <c r="J330" i="14"/>
  <c r="J331" i="14"/>
  <c r="J332" i="14"/>
  <c r="J333" i="14"/>
  <c r="J334" i="14"/>
  <c r="J335" i="14"/>
  <c r="J336" i="14"/>
  <c r="J337" i="14"/>
  <c r="J338" i="14"/>
  <c r="J339" i="14"/>
  <c r="J340" i="14"/>
  <c r="J341" i="14"/>
  <c r="J342" i="14"/>
  <c r="J343" i="14"/>
  <c r="J344" i="14"/>
  <c r="J345" i="14"/>
  <c r="J346" i="14"/>
  <c r="J347" i="14"/>
  <c r="J348" i="14"/>
  <c r="J349" i="14"/>
  <c r="J350" i="14"/>
  <c r="J351" i="14"/>
  <c r="J352" i="14"/>
  <c r="J353" i="14"/>
  <c r="J354" i="14"/>
  <c r="J355" i="14"/>
  <c r="J356" i="14"/>
  <c r="J357" i="14"/>
  <c r="J358" i="14"/>
  <c r="J359" i="14"/>
  <c r="J360" i="14"/>
  <c r="J361" i="14"/>
  <c r="J362" i="14"/>
  <c r="J363" i="14"/>
  <c r="J364" i="14"/>
  <c r="J365" i="14"/>
  <c r="J366" i="14"/>
  <c r="J367" i="14"/>
  <c r="J368" i="14"/>
  <c r="J369" i="14"/>
  <c r="J370" i="14"/>
  <c r="J371" i="14"/>
  <c r="J372" i="14"/>
  <c r="J373" i="14"/>
  <c r="J374" i="14"/>
  <c r="J375" i="14"/>
  <c r="J376" i="14"/>
  <c r="J377" i="14"/>
  <c r="J378" i="14"/>
  <c r="J379" i="14"/>
  <c r="J380" i="14"/>
  <c r="J381" i="14"/>
  <c r="J382" i="14"/>
  <c r="J383" i="14"/>
  <c r="J384" i="14"/>
  <c r="J385" i="14"/>
  <c r="J386" i="14"/>
  <c r="J387" i="14"/>
  <c r="J388" i="14"/>
  <c r="J389" i="14"/>
  <c r="J390" i="14"/>
  <c r="J391" i="14"/>
  <c r="J392" i="14"/>
  <c r="J393" i="14"/>
  <c r="J394" i="14"/>
  <c r="J395" i="14"/>
  <c r="J396" i="14"/>
  <c r="J397" i="14"/>
  <c r="J399" i="14"/>
  <c r="J400" i="14"/>
  <c r="J401" i="14"/>
  <c r="J402" i="14"/>
  <c r="J404" i="14"/>
  <c r="J405" i="14"/>
  <c r="J406" i="14"/>
  <c r="J407" i="14"/>
  <c r="J408" i="14"/>
  <c r="J409" i="14"/>
  <c r="J410" i="14"/>
  <c r="J411" i="14"/>
  <c r="J412" i="14"/>
  <c r="J413" i="14"/>
  <c r="J398" i="14"/>
  <c r="J414" i="14"/>
  <c r="J415" i="14"/>
  <c r="J416" i="14"/>
  <c r="J417" i="14"/>
  <c r="J418" i="14"/>
  <c r="J419" i="14"/>
  <c r="J420" i="14"/>
  <c r="J421" i="14"/>
  <c r="J422" i="14"/>
  <c r="J423" i="14"/>
  <c r="J424" i="14"/>
  <c r="J425" i="14"/>
  <c r="J426" i="14"/>
  <c r="J427" i="14"/>
  <c r="J428" i="14"/>
  <c r="J429" i="14"/>
  <c r="J430" i="14"/>
  <c r="J431" i="14"/>
  <c r="J432" i="14"/>
  <c r="J433" i="14"/>
  <c r="J434" i="14"/>
  <c r="J435" i="14"/>
  <c r="J436" i="14"/>
  <c r="J437" i="14"/>
  <c r="J438" i="14"/>
  <c r="J439" i="14"/>
  <c r="J440" i="14"/>
  <c r="J441" i="14"/>
  <c r="J442" i="14"/>
  <c r="J444" i="14"/>
  <c r="J445" i="14"/>
  <c r="J446" i="14"/>
  <c r="J447" i="14"/>
  <c r="J443" i="14"/>
  <c r="J448" i="14"/>
  <c r="J449" i="14"/>
  <c r="J450" i="14"/>
  <c r="J451" i="14"/>
  <c r="J452" i="14"/>
  <c r="J453" i="14"/>
  <c r="J454" i="14"/>
  <c r="J455" i="14"/>
  <c r="J456" i="14"/>
  <c r="J522" i="14"/>
  <c r="J523" i="14"/>
  <c r="J524" i="14"/>
  <c r="J525" i="14"/>
  <c r="J526" i="14"/>
  <c r="J527" i="14"/>
  <c r="J528" i="14"/>
  <c r="J529" i="14"/>
  <c r="J530" i="14"/>
  <c r="J531" i="14"/>
  <c r="J532" i="14"/>
  <c r="J533" i="14"/>
  <c r="J534" i="14"/>
  <c r="J535" i="14"/>
  <c r="J536" i="14"/>
  <c r="J537" i="14"/>
  <c r="J538" i="14"/>
  <c r="J539" i="14"/>
  <c r="J540" i="14"/>
  <c r="J541" i="14"/>
  <c r="J542" i="14"/>
  <c r="J543" i="14"/>
  <c r="J544" i="14"/>
  <c r="J545" i="14"/>
  <c r="J546" i="14"/>
  <c r="J547" i="14"/>
  <c r="J548" i="14"/>
  <c r="J549" i="14"/>
  <c r="J550" i="14"/>
  <c r="J551" i="14"/>
  <c r="J552" i="14"/>
  <c r="J553" i="14"/>
  <c r="J554" i="14"/>
  <c r="J555" i="14"/>
  <c r="J556" i="14"/>
  <c r="J557" i="14"/>
  <c r="J558" i="14"/>
  <c r="J559" i="14"/>
  <c r="J560" i="14"/>
  <c r="J561" i="14"/>
  <c r="J563" i="14"/>
  <c r="J562" i="14"/>
  <c r="J564" i="14"/>
  <c r="J565" i="14"/>
  <c r="J566" i="14"/>
  <c r="J567" i="14"/>
  <c r="J568" i="14"/>
  <c r="J569" i="14"/>
  <c r="J570" i="14"/>
  <c r="J571" i="14"/>
  <c r="J572" i="14"/>
  <c r="J573" i="14"/>
  <c r="J574" i="14"/>
  <c r="J575" i="14"/>
  <c r="J576" i="14"/>
  <c r="J577" i="14"/>
  <c r="J578" i="14"/>
  <c r="J579" i="14"/>
  <c r="J580" i="14"/>
  <c r="J581" i="14"/>
  <c r="J582" i="14"/>
  <c r="J583" i="14"/>
  <c r="J584" i="14"/>
  <c r="J585" i="14"/>
  <c r="J586" i="14"/>
  <c r="J587" i="14"/>
  <c r="J588" i="14"/>
  <c r="J589" i="14"/>
  <c r="J590" i="14"/>
  <c r="J591" i="14"/>
  <c r="J592" i="14"/>
  <c r="J593" i="14"/>
  <c r="J594" i="14"/>
  <c r="J595" i="14"/>
  <c r="J596" i="14"/>
  <c r="J597" i="14"/>
  <c r="J598" i="14"/>
  <c r="J599" i="14"/>
  <c r="J600" i="14"/>
  <c r="J601" i="14"/>
  <c r="J602" i="14"/>
  <c r="J603" i="14"/>
  <c r="J604" i="14"/>
  <c r="J605" i="14"/>
  <c r="J606" i="14"/>
  <c r="J607" i="14"/>
  <c r="J608" i="14"/>
  <c r="J609" i="14"/>
  <c r="J610" i="14"/>
  <c r="J611" i="14"/>
  <c r="J612" i="14"/>
  <c r="J613" i="14"/>
  <c r="J614" i="14"/>
  <c r="J615" i="14"/>
  <c r="J616" i="14"/>
  <c r="J617" i="14"/>
  <c r="J618" i="14"/>
  <c r="J619" i="14"/>
  <c r="J620" i="14"/>
  <c r="J621" i="14"/>
  <c r="J622" i="14"/>
  <c r="J623" i="14"/>
  <c r="J624" i="14"/>
  <c r="J625" i="14"/>
  <c r="J626" i="14"/>
  <c r="J627" i="14"/>
  <c r="J628" i="14"/>
  <c r="J629" i="14"/>
  <c r="J630" i="14"/>
  <c r="J631" i="14"/>
  <c r="J632" i="14"/>
  <c r="J633" i="14"/>
  <c r="J634" i="14"/>
  <c r="J635" i="14"/>
  <c r="J636" i="14"/>
  <c r="J637" i="14"/>
  <c r="J638" i="14"/>
  <c r="J639" i="14"/>
  <c r="J640" i="14"/>
  <c r="J641" i="14"/>
  <c r="J642" i="14"/>
  <c r="J643" i="14"/>
  <c r="J644" i="14"/>
  <c r="J645" i="14"/>
  <c r="J646" i="14"/>
  <c r="J647" i="14"/>
  <c r="J648" i="14"/>
  <c r="J649" i="14"/>
  <c r="J650" i="14"/>
  <c r="J651" i="14"/>
  <c r="J652" i="14"/>
  <c r="J653" i="14"/>
  <c r="J654" i="14"/>
  <c r="J655" i="14"/>
  <c r="J656" i="14"/>
  <c r="J657" i="14"/>
  <c r="J658" i="14"/>
  <c r="J659" i="14"/>
  <c r="J660" i="14"/>
  <c r="J661" i="14"/>
  <c r="J662" i="14"/>
  <c r="J663" i="14"/>
  <c r="J664" i="14"/>
  <c r="J665" i="14"/>
  <c r="J666" i="14"/>
  <c r="J667" i="14"/>
  <c r="J668" i="14"/>
  <c r="J669" i="14"/>
  <c r="J670" i="14"/>
  <c r="J671" i="14"/>
  <c r="J672" i="14"/>
  <c r="J673" i="14"/>
  <c r="J674" i="14"/>
  <c r="J675" i="14"/>
  <c r="J676" i="14"/>
  <c r="J677" i="14"/>
  <c r="J678" i="14"/>
  <c r="J679" i="14"/>
  <c r="J680" i="14"/>
  <c r="J681" i="14"/>
  <c r="J682" i="14"/>
  <c r="J683" i="14"/>
  <c r="J684" i="14"/>
  <c r="J685" i="14"/>
  <c r="J686" i="14"/>
  <c r="J687" i="14"/>
  <c r="J688" i="14"/>
  <c r="J689" i="14"/>
  <c r="J690" i="14"/>
  <c r="J691" i="14"/>
  <c r="J692" i="14"/>
  <c r="J693" i="14"/>
  <c r="J694" i="14"/>
  <c r="J695" i="14"/>
  <c r="J696" i="14"/>
  <c r="J697" i="14"/>
  <c r="J698" i="14"/>
  <c r="J699" i="14"/>
  <c r="J700" i="14"/>
  <c r="J701" i="14"/>
  <c r="J702" i="14"/>
  <c r="J703" i="14"/>
  <c r="J704" i="14"/>
  <c r="J705" i="14"/>
  <c r="J706" i="14"/>
  <c r="J707" i="14"/>
  <c r="J708" i="14"/>
  <c r="J709" i="14"/>
  <c r="J710" i="14"/>
  <c r="J711" i="14"/>
  <c r="J712" i="14"/>
  <c r="J713" i="14"/>
  <c r="J714" i="14"/>
  <c r="J715" i="14"/>
  <c r="J716" i="14"/>
  <c r="J717" i="14"/>
  <c r="J718" i="14"/>
  <c r="J719" i="14"/>
  <c r="J720" i="14"/>
  <c r="J721" i="14"/>
  <c r="J722" i="14"/>
  <c r="J723" i="14"/>
  <c r="J724" i="14"/>
  <c r="J725" i="14"/>
  <c r="J726" i="14"/>
  <c r="J727" i="14"/>
  <c r="J728" i="14"/>
  <c r="J729" i="14"/>
  <c r="J730" i="14"/>
  <c r="J731" i="14"/>
  <c r="J732" i="14"/>
  <c r="J733" i="14"/>
  <c r="J734" i="14"/>
  <c r="J735" i="14"/>
  <c r="J736" i="14"/>
  <c r="J737" i="14"/>
  <c r="J738" i="14"/>
  <c r="J739" i="14"/>
  <c r="J740" i="14"/>
  <c r="J741" i="14"/>
  <c r="J742" i="14"/>
  <c r="J743" i="14"/>
  <c r="J744" i="14"/>
  <c r="J745" i="14"/>
  <c r="J746" i="14"/>
  <c r="J747" i="14"/>
  <c r="J748" i="14"/>
  <c r="J749" i="14"/>
  <c r="J750" i="14"/>
  <c r="J751" i="14"/>
  <c r="J752" i="14"/>
  <c r="J753" i="14"/>
  <c r="J754" i="14"/>
  <c r="J755" i="14"/>
  <c r="J756" i="14"/>
  <c r="J757" i="14"/>
  <c r="J758" i="14"/>
  <c r="J759" i="14"/>
  <c r="J760" i="14"/>
  <c r="J761" i="14"/>
  <c r="J762" i="14"/>
  <c r="J763" i="14"/>
  <c r="J764" i="14"/>
  <c r="J766" i="14"/>
  <c r="J768" i="14"/>
  <c r="J767" i="14"/>
  <c r="J765" i="14"/>
  <c r="J769" i="14"/>
  <c r="J770" i="14"/>
  <c r="J771" i="14"/>
  <c r="J772" i="14"/>
  <c r="J773" i="14"/>
  <c r="J774" i="14"/>
  <c r="J775" i="14"/>
  <c r="J776" i="14"/>
  <c r="J777" i="14"/>
  <c r="J778" i="14"/>
  <c r="J779" i="14"/>
  <c r="J780" i="14"/>
  <c r="J781" i="14"/>
  <c r="J782" i="14"/>
  <c r="J783" i="14"/>
  <c r="J784" i="14"/>
  <c r="J785" i="14"/>
  <c r="J786" i="14"/>
  <c r="J787" i="14"/>
  <c r="J788" i="14"/>
  <c r="J789" i="14"/>
  <c r="J790" i="14"/>
  <c r="J791" i="14"/>
  <c r="J792" i="14"/>
  <c r="J793" i="14"/>
  <c r="J794" i="14"/>
  <c r="J795" i="14"/>
  <c r="J796" i="14"/>
  <c r="J797" i="14"/>
  <c r="J798" i="14"/>
  <c r="J799" i="14"/>
  <c r="J800" i="14"/>
  <c r="J801" i="14"/>
  <c r="J802" i="14"/>
  <c r="J803" i="14"/>
  <c r="J804" i="14"/>
  <c r="J805" i="14"/>
  <c r="J806" i="14"/>
  <c r="J807" i="14"/>
  <c r="J808" i="14"/>
  <c r="J809" i="14"/>
  <c r="J810" i="14"/>
  <c r="J811" i="14"/>
  <c r="J812" i="14"/>
  <c r="J813" i="14"/>
  <c r="J814" i="14"/>
  <c r="J815" i="14"/>
  <c r="J816" i="14"/>
  <c r="J817" i="14"/>
  <c r="J818" i="14"/>
  <c r="J819" i="14"/>
  <c r="J820" i="14"/>
  <c r="J821" i="14"/>
  <c r="J822" i="14"/>
  <c r="J823" i="14"/>
  <c r="J824" i="14"/>
  <c r="J825" i="14"/>
  <c r="J826" i="14"/>
  <c r="J827" i="14"/>
  <c r="J828" i="14"/>
  <c r="J829" i="14"/>
  <c r="J830" i="14"/>
  <c r="J831" i="14"/>
  <c r="J832" i="14"/>
  <c r="J833" i="14"/>
  <c r="J834" i="14"/>
  <c r="J835" i="14"/>
  <c r="J836" i="14"/>
  <c r="J837" i="14"/>
  <c r="J838" i="14"/>
  <c r="J839" i="14"/>
  <c r="J840" i="14"/>
  <c r="J841" i="14"/>
  <c r="J842" i="14"/>
  <c r="J843" i="14"/>
  <c r="J844" i="14"/>
  <c r="J845" i="14"/>
  <c r="J846" i="14"/>
  <c r="J847" i="14"/>
  <c r="J848" i="14"/>
  <c r="J849" i="14"/>
  <c r="J850" i="14"/>
  <c r="J851" i="14"/>
  <c r="J852" i="14"/>
  <c r="J853" i="14"/>
  <c r="J854" i="14"/>
  <c r="J855" i="14"/>
  <c r="J856" i="14"/>
  <c r="J857" i="14"/>
  <c r="J858" i="14"/>
  <c r="J859" i="14"/>
  <c r="J860" i="14"/>
  <c r="J861" i="14"/>
  <c r="J862" i="14"/>
  <c r="J863" i="14"/>
  <c r="J864" i="14"/>
  <c r="J865" i="14"/>
  <c r="J866" i="14"/>
  <c r="J867" i="14"/>
  <c r="J868" i="14"/>
  <c r="J869" i="14"/>
  <c r="J870" i="14"/>
  <c r="J871" i="14"/>
  <c r="J872" i="14"/>
  <c r="J873" i="14"/>
  <c r="J874" i="14"/>
  <c r="J875" i="14"/>
  <c r="J876" i="14"/>
  <c r="J877" i="14"/>
  <c r="J878" i="14"/>
  <c r="J879" i="14"/>
  <c r="J880" i="14"/>
  <c r="J881" i="14"/>
  <c r="J882" i="14"/>
  <c r="J883" i="14"/>
  <c r="J884" i="14"/>
  <c r="J885" i="14"/>
  <c r="J886" i="14"/>
  <c r="J887" i="14"/>
  <c r="J888" i="14"/>
  <c r="J889" i="14"/>
  <c r="J890" i="14"/>
  <c r="J891" i="14"/>
  <c r="J892" i="14"/>
  <c r="J893" i="14"/>
  <c r="J894" i="14"/>
  <c r="J895" i="14"/>
  <c r="J896" i="14"/>
  <c r="J897" i="14"/>
  <c r="J898" i="14"/>
  <c r="J899" i="14"/>
  <c r="J900" i="14"/>
  <c r="J901" i="14"/>
  <c r="J902" i="14"/>
  <c r="J903" i="14"/>
  <c r="J904" i="14"/>
  <c r="J905" i="14"/>
  <c r="J906" i="14"/>
  <c r="J907" i="14"/>
  <c r="J908" i="14"/>
  <c r="J909" i="14"/>
  <c r="J910" i="14"/>
  <c r="J911" i="14"/>
  <c r="J912" i="14"/>
  <c r="J913" i="14"/>
  <c r="J914" i="14"/>
  <c r="J915" i="14"/>
  <c r="J916" i="14"/>
  <c r="J917" i="14"/>
  <c r="J918" i="14"/>
  <c r="J919" i="14"/>
  <c r="J920" i="14"/>
  <c r="J921" i="14"/>
  <c r="J922" i="14"/>
  <c r="J923" i="14"/>
  <c r="J924" i="14"/>
  <c r="J925" i="14"/>
  <c r="J926" i="14"/>
  <c r="J927" i="14"/>
  <c r="J928" i="14"/>
  <c r="J929" i="14"/>
  <c r="J930" i="14"/>
  <c r="J932" i="14"/>
  <c r="J933" i="14"/>
  <c r="J934" i="14"/>
  <c r="J935" i="14"/>
  <c r="J936" i="14"/>
  <c r="J937" i="14"/>
  <c r="J938" i="14"/>
  <c r="J939" i="14"/>
  <c r="J940" i="14"/>
  <c r="J941" i="14"/>
  <c r="J942" i="14"/>
  <c r="J943" i="14"/>
  <c r="J944" i="14"/>
  <c r="J945" i="14"/>
  <c r="J946" i="14"/>
  <c r="J947" i="14"/>
  <c r="J948" i="14"/>
  <c r="J949" i="14"/>
  <c r="J950" i="14"/>
  <c r="J951" i="14"/>
  <c r="J952" i="14"/>
  <c r="J953" i="14"/>
  <c r="J954" i="14"/>
  <c r="J955" i="14"/>
  <c r="J956" i="14"/>
  <c r="J957" i="14"/>
  <c r="J958" i="14"/>
  <c r="J959" i="14"/>
  <c r="J960" i="14"/>
  <c r="J961" i="14"/>
  <c r="J962" i="14"/>
  <c r="J963" i="14"/>
  <c r="J964" i="14"/>
  <c r="J965" i="14"/>
  <c r="J966" i="14"/>
  <c r="J967" i="14"/>
  <c r="J968" i="14"/>
  <c r="J969" i="14"/>
  <c r="J970" i="14"/>
  <c r="J971" i="14"/>
  <c r="J972" i="14"/>
  <c r="J973" i="14"/>
  <c r="J974" i="14"/>
  <c r="J975" i="14"/>
  <c r="J976" i="14"/>
  <c r="J977" i="14"/>
  <c r="J978" i="14"/>
  <c r="J979" i="14"/>
  <c r="J980" i="14"/>
  <c r="J981" i="14"/>
  <c r="J982" i="14"/>
  <c r="J983" i="14"/>
  <c r="J984" i="14"/>
  <c r="J985" i="14"/>
  <c r="J986" i="14"/>
  <c r="J987" i="14"/>
  <c r="J988" i="14"/>
  <c r="J989" i="14"/>
  <c r="J990" i="14"/>
  <c r="J991" i="14"/>
  <c r="J992" i="14"/>
  <c r="J993" i="14"/>
  <c r="J994" i="14"/>
  <c r="J995" i="14"/>
  <c r="J996" i="14"/>
  <c r="J997" i="14"/>
  <c r="J998" i="14"/>
  <c r="J1000" i="14"/>
  <c r="J1001" i="14"/>
  <c r="J1002" i="14"/>
  <c r="J1003" i="14"/>
  <c r="J1004" i="14"/>
  <c r="J1005" i="14"/>
  <c r="J1006" i="14"/>
  <c r="J1007" i="14"/>
  <c r="J1008" i="14"/>
  <c r="J1009" i="14"/>
  <c r="J1010" i="14"/>
  <c r="J1011" i="14"/>
  <c r="J1012" i="14"/>
  <c r="J1013" i="14"/>
  <c r="J1014" i="14"/>
  <c r="J1015" i="14"/>
  <c r="J1016" i="14"/>
  <c r="J1017" i="14"/>
  <c r="J1018" i="14"/>
  <c r="J1019" i="14"/>
  <c r="J1020" i="14"/>
  <c r="J1021" i="14"/>
  <c r="J1022" i="14"/>
  <c r="J1023" i="14"/>
  <c r="J1024" i="14"/>
  <c r="J1025" i="14"/>
  <c r="J1026" i="14"/>
  <c r="J1027" i="14"/>
  <c r="J1028" i="14"/>
  <c r="J1029" i="14"/>
  <c r="J1030" i="14"/>
  <c r="J1031" i="14"/>
  <c r="J1033" i="14"/>
  <c r="J1032" i="14"/>
  <c r="J1034" i="14"/>
  <c r="J1035" i="14"/>
  <c r="J1036" i="14"/>
  <c r="J1037" i="14"/>
  <c r="J1038" i="14"/>
  <c r="J2" i="14"/>
  <c r="J1409" i="9"/>
  <c r="J3" i="9"/>
  <c r="J4" i="9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531" i="9"/>
  <c r="J532" i="9"/>
  <c r="J533" i="9"/>
  <c r="J534" i="9"/>
  <c r="J535" i="9"/>
  <c r="J536" i="9"/>
  <c r="J537" i="9"/>
  <c r="J538" i="9"/>
  <c r="J539" i="9"/>
  <c r="J540" i="9"/>
  <c r="J541" i="9"/>
  <c r="J542" i="9"/>
  <c r="J543" i="9"/>
  <c r="J544" i="9"/>
  <c r="J545" i="9"/>
  <c r="J546" i="9"/>
  <c r="J547" i="9"/>
  <c r="J548" i="9"/>
  <c r="J549" i="9"/>
  <c r="J550" i="9"/>
  <c r="J551" i="9"/>
  <c r="J552" i="9"/>
  <c r="J553" i="9"/>
  <c r="J554" i="9"/>
  <c r="J555" i="9"/>
  <c r="J556" i="9"/>
  <c r="J557" i="9"/>
  <c r="J558" i="9"/>
  <c r="J559" i="9"/>
  <c r="J560" i="9"/>
  <c r="J561" i="9"/>
  <c r="J562" i="9"/>
  <c r="J563" i="9"/>
  <c r="J564" i="9"/>
  <c r="J565" i="9"/>
  <c r="J566" i="9"/>
  <c r="J567" i="9"/>
  <c r="J568" i="9"/>
  <c r="J569" i="9"/>
  <c r="J570" i="9"/>
  <c r="J571" i="9"/>
  <c r="J572" i="9"/>
  <c r="J573" i="9"/>
  <c r="J574" i="9"/>
  <c r="J575" i="9"/>
  <c r="J576" i="9"/>
  <c r="J577" i="9"/>
  <c r="J578" i="9"/>
  <c r="J579" i="9"/>
  <c r="J580" i="9"/>
  <c r="J581" i="9"/>
  <c r="J582" i="9"/>
  <c r="J583" i="9"/>
  <c r="J584" i="9"/>
  <c r="J585" i="9"/>
  <c r="J586" i="9"/>
  <c r="J587" i="9"/>
  <c r="J588" i="9"/>
  <c r="J589" i="9"/>
  <c r="J590" i="9"/>
  <c r="J591" i="9"/>
  <c r="J592" i="9"/>
  <c r="J593" i="9"/>
  <c r="J594" i="9"/>
  <c r="J595" i="9"/>
  <c r="J596" i="9"/>
  <c r="J597" i="9"/>
  <c r="J598" i="9"/>
  <c r="J599" i="9"/>
  <c r="J600" i="9"/>
  <c r="J601" i="9"/>
  <c r="J602" i="9"/>
  <c r="J603" i="9"/>
  <c r="J604" i="9"/>
  <c r="J605" i="9"/>
  <c r="J606" i="9"/>
  <c r="J607" i="9"/>
  <c r="J608" i="9"/>
  <c r="J609" i="9"/>
  <c r="J610" i="9"/>
  <c r="J611" i="9"/>
  <c r="J612" i="9"/>
  <c r="J613" i="9"/>
  <c r="J614" i="9"/>
  <c r="J615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29" i="9"/>
  <c r="J330" i="9"/>
  <c r="J331" i="9"/>
  <c r="J332" i="9"/>
  <c r="J333" i="9"/>
  <c r="J334" i="9"/>
  <c r="J335" i="9"/>
  <c r="J336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75" i="9"/>
  <c r="J376" i="9"/>
  <c r="J377" i="9"/>
  <c r="J378" i="9"/>
  <c r="J379" i="9"/>
  <c r="J380" i="9"/>
  <c r="J381" i="9"/>
  <c r="J382" i="9"/>
  <c r="J383" i="9"/>
  <c r="J384" i="9"/>
  <c r="J385" i="9"/>
  <c r="J386" i="9"/>
  <c r="J387" i="9"/>
  <c r="J388" i="9"/>
  <c r="J389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13" i="9"/>
  <c r="J414" i="9"/>
  <c r="J415" i="9"/>
  <c r="J416" i="9"/>
  <c r="J417" i="9"/>
  <c r="J418" i="9"/>
  <c r="J419" i="9"/>
  <c r="J420" i="9"/>
  <c r="J421" i="9"/>
  <c r="J422" i="9"/>
  <c r="J423" i="9"/>
  <c r="J424" i="9"/>
  <c r="J425" i="9"/>
  <c r="J426" i="9"/>
  <c r="J427" i="9"/>
  <c r="J428" i="9"/>
  <c r="J431" i="9"/>
  <c r="J432" i="9"/>
  <c r="J433" i="9"/>
  <c r="J434" i="9"/>
  <c r="J435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J458" i="9"/>
  <c r="J459" i="9"/>
  <c r="J460" i="9"/>
  <c r="J461" i="9"/>
  <c r="J462" i="9"/>
  <c r="J463" i="9"/>
  <c r="J464" i="9"/>
  <c r="J465" i="9"/>
  <c r="J466" i="9"/>
  <c r="J429" i="9"/>
  <c r="J430" i="9"/>
  <c r="J467" i="9"/>
  <c r="J468" i="9"/>
  <c r="J469" i="9"/>
  <c r="J470" i="9"/>
  <c r="J471" i="9"/>
  <c r="J472" i="9"/>
  <c r="J473" i="9"/>
  <c r="J474" i="9"/>
  <c r="J475" i="9"/>
  <c r="J477" i="9"/>
  <c r="J478" i="9"/>
  <c r="J479" i="9"/>
  <c r="J480" i="9"/>
  <c r="J481" i="9"/>
  <c r="J482" i="9"/>
  <c r="J483" i="9"/>
  <c r="J484" i="9"/>
  <c r="J485" i="9"/>
  <c r="J486" i="9"/>
  <c r="J487" i="9"/>
  <c r="J488" i="9"/>
  <c r="J489" i="9"/>
  <c r="J490" i="9"/>
  <c r="J491" i="9"/>
  <c r="J492" i="9"/>
  <c r="J493" i="9"/>
  <c r="J494" i="9"/>
  <c r="J495" i="9"/>
  <c r="J496" i="9"/>
  <c r="J497" i="9"/>
  <c r="J498" i="9"/>
  <c r="J499" i="9"/>
  <c r="J500" i="9"/>
  <c r="J501" i="9"/>
  <c r="J502" i="9"/>
  <c r="J503" i="9"/>
  <c r="J504" i="9"/>
  <c r="J505" i="9"/>
  <c r="J506" i="9"/>
  <c r="J507" i="9"/>
  <c r="J508" i="9"/>
  <c r="J509" i="9"/>
  <c r="J510" i="9"/>
  <c r="J511" i="9"/>
  <c r="J512" i="9"/>
  <c r="J513" i="9"/>
  <c r="J514" i="9"/>
  <c r="J515" i="9"/>
  <c r="J516" i="9"/>
  <c r="J518" i="9"/>
  <c r="J517" i="9"/>
  <c r="J519" i="9"/>
  <c r="J520" i="9"/>
  <c r="J521" i="9"/>
  <c r="J522" i="9"/>
  <c r="J525" i="9"/>
  <c r="J523" i="9"/>
  <c r="J524" i="9"/>
  <c r="J526" i="9"/>
  <c r="J527" i="9"/>
  <c r="J528" i="9"/>
  <c r="J529" i="9"/>
  <c r="J530" i="9"/>
  <c r="J616" i="9"/>
  <c r="J617" i="9"/>
  <c r="J618" i="9"/>
  <c r="J619" i="9"/>
  <c r="J620" i="9"/>
  <c r="J621" i="9"/>
  <c r="J622" i="9"/>
  <c r="J623" i="9"/>
  <c r="J624" i="9"/>
  <c r="J625" i="9"/>
  <c r="J626" i="9"/>
  <c r="J627" i="9"/>
  <c r="J628" i="9"/>
  <c r="J629" i="9"/>
  <c r="J630" i="9"/>
  <c r="J631" i="9"/>
  <c r="J632" i="9"/>
  <c r="J633" i="9"/>
  <c r="J634" i="9"/>
  <c r="J635" i="9"/>
  <c r="J636" i="9"/>
  <c r="J637" i="9"/>
  <c r="J638" i="9"/>
  <c r="J639" i="9"/>
  <c r="J640" i="9"/>
  <c r="J641" i="9"/>
  <c r="J642" i="9"/>
  <c r="J643" i="9"/>
  <c r="J644" i="9"/>
  <c r="J645" i="9"/>
  <c r="J646" i="9"/>
  <c r="J647" i="9"/>
  <c r="J648" i="9"/>
  <c r="J649" i="9"/>
  <c r="J650" i="9"/>
  <c r="J651" i="9"/>
  <c r="J652" i="9"/>
  <c r="J653" i="9"/>
  <c r="J654" i="9"/>
  <c r="J655" i="9"/>
  <c r="J656" i="9"/>
  <c r="J657" i="9"/>
  <c r="J658" i="9"/>
  <c r="J659" i="9"/>
  <c r="J660" i="9"/>
  <c r="J661" i="9"/>
  <c r="J662" i="9"/>
  <c r="J663" i="9"/>
  <c r="J664" i="9"/>
  <c r="J665" i="9"/>
  <c r="J666" i="9"/>
  <c r="J667" i="9"/>
  <c r="J668" i="9"/>
  <c r="J669" i="9"/>
  <c r="J670" i="9"/>
  <c r="J671" i="9"/>
  <c r="J672" i="9"/>
  <c r="J673" i="9"/>
  <c r="J674" i="9"/>
  <c r="J675" i="9"/>
  <c r="J676" i="9"/>
  <c r="J677" i="9"/>
  <c r="J678" i="9"/>
  <c r="J679" i="9"/>
  <c r="J681" i="9"/>
  <c r="J682" i="9"/>
  <c r="J683" i="9"/>
  <c r="J684" i="9"/>
  <c r="J685" i="9"/>
  <c r="J686" i="9"/>
  <c r="J687" i="9"/>
  <c r="J688" i="9"/>
  <c r="J689" i="9"/>
  <c r="J690" i="9"/>
  <c r="J691" i="9"/>
  <c r="J692" i="9"/>
  <c r="J693" i="9"/>
  <c r="J694" i="9"/>
  <c r="J695" i="9"/>
  <c r="J696" i="9"/>
  <c r="J697" i="9"/>
  <c r="J698" i="9"/>
  <c r="J699" i="9"/>
  <c r="J700" i="9"/>
  <c r="J701" i="9"/>
  <c r="J702" i="9"/>
  <c r="J703" i="9"/>
  <c r="J704" i="9"/>
  <c r="J705" i="9"/>
  <c r="J706" i="9"/>
  <c r="J707" i="9"/>
  <c r="J708" i="9"/>
  <c r="J709" i="9"/>
  <c r="J710" i="9"/>
  <c r="J711" i="9"/>
  <c r="J712" i="9"/>
  <c r="J713" i="9"/>
  <c r="J714" i="9"/>
  <c r="J715" i="9"/>
  <c r="J716" i="9"/>
  <c r="J717" i="9"/>
  <c r="J718" i="9"/>
  <c r="J719" i="9"/>
  <c r="J720" i="9"/>
  <c r="J721" i="9"/>
  <c r="J722" i="9"/>
  <c r="J723" i="9"/>
  <c r="J724" i="9"/>
  <c r="J725" i="9"/>
  <c r="J726" i="9"/>
  <c r="J727" i="9"/>
  <c r="J728" i="9"/>
  <c r="J729" i="9"/>
  <c r="J730" i="9"/>
  <c r="J731" i="9"/>
  <c r="J732" i="9"/>
  <c r="J733" i="9"/>
  <c r="J734" i="9"/>
  <c r="J735" i="9"/>
  <c r="J736" i="9"/>
  <c r="J737" i="9"/>
  <c r="J738" i="9"/>
  <c r="J739" i="9"/>
  <c r="J740" i="9"/>
  <c r="J741" i="9"/>
  <c r="J742" i="9"/>
  <c r="J743" i="9"/>
  <c r="J744" i="9"/>
  <c r="J745" i="9"/>
  <c r="J746" i="9"/>
  <c r="J747" i="9"/>
  <c r="J748" i="9"/>
  <c r="J749" i="9"/>
  <c r="J750" i="9"/>
  <c r="J751" i="9"/>
  <c r="J752" i="9"/>
  <c r="J753" i="9"/>
  <c r="J754" i="9"/>
  <c r="J755" i="9"/>
  <c r="J756" i="9"/>
  <c r="J757" i="9"/>
  <c r="J758" i="9"/>
  <c r="J759" i="9"/>
  <c r="J760" i="9"/>
  <c r="J761" i="9"/>
  <c r="J762" i="9"/>
  <c r="J763" i="9"/>
  <c r="J764" i="9"/>
  <c r="J765" i="9"/>
  <c r="J766" i="9"/>
  <c r="J767" i="9"/>
  <c r="J768" i="9"/>
  <c r="J769" i="9"/>
  <c r="J770" i="9"/>
  <c r="J771" i="9"/>
  <c r="J772" i="9"/>
  <c r="J773" i="9"/>
  <c r="J774" i="9"/>
  <c r="J775" i="9"/>
  <c r="J776" i="9"/>
  <c r="J777" i="9"/>
  <c r="J778" i="9"/>
  <c r="J779" i="9"/>
  <c r="J780" i="9"/>
  <c r="J781" i="9"/>
  <c r="J782" i="9"/>
  <c r="J783" i="9"/>
  <c r="J784" i="9"/>
  <c r="J785" i="9"/>
  <c r="J786" i="9"/>
  <c r="J787" i="9"/>
  <c r="J788" i="9"/>
  <c r="J789" i="9"/>
  <c r="J790" i="9"/>
  <c r="J791" i="9"/>
  <c r="J792" i="9"/>
  <c r="J793" i="9"/>
  <c r="J794" i="9"/>
  <c r="J795" i="9"/>
  <c r="J796" i="9"/>
  <c r="J797" i="9"/>
  <c r="J798" i="9"/>
  <c r="J799" i="9"/>
  <c r="J800" i="9"/>
  <c r="J801" i="9"/>
  <c r="J802" i="9"/>
  <c r="J803" i="9"/>
  <c r="J804" i="9"/>
  <c r="J805" i="9"/>
  <c r="J806" i="9"/>
  <c r="J807" i="9"/>
  <c r="J808" i="9"/>
  <c r="J809" i="9"/>
  <c r="J810" i="9"/>
  <c r="J811" i="9"/>
  <c r="J812" i="9"/>
  <c r="J813" i="9"/>
  <c r="J814" i="9"/>
  <c r="J815" i="9"/>
  <c r="J816" i="9"/>
  <c r="J817" i="9"/>
  <c r="J818" i="9"/>
  <c r="J819" i="9"/>
  <c r="J820" i="9"/>
  <c r="J821" i="9"/>
  <c r="J822" i="9"/>
  <c r="J823" i="9"/>
  <c r="J824" i="9"/>
  <c r="J825" i="9"/>
  <c r="J826" i="9"/>
  <c r="J827" i="9"/>
  <c r="J828" i="9"/>
  <c r="J680" i="9"/>
  <c r="J829" i="9"/>
  <c r="J830" i="9"/>
  <c r="J831" i="9"/>
  <c r="J832" i="9"/>
  <c r="J833" i="9"/>
  <c r="J834" i="9"/>
  <c r="J835" i="9"/>
  <c r="J836" i="9"/>
  <c r="J837" i="9"/>
  <c r="J838" i="9"/>
  <c r="J839" i="9"/>
  <c r="J840" i="9"/>
  <c r="J841" i="9"/>
  <c r="J842" i="9"/>
  <c r="J843" i="9"/>
  <c r="J844" i="9"/>
  <c r="J845" i="9"/>
  <c r="J846" i="9"/>
  <c r="J847" i="9"/>
  <c r="J848" i="9"/>
  <c r="J849" i="9"/>
  <c r="J850" i="9"/>
  <c r="J851" i="9"/>
  <c r="J852" i="9"/>
  <c r="J853" i="9"/>
  <c r="J854" i="9"/>
  <c r="J855" i="9"/>
  <c r="J856" i="9"/>
  <c r="J857" i="9"/>
  <c r="J858" i="9"/>
  <c r="J859" i="9"/>
  <c r="J860" i="9"/>
  <c r="J861" i="9"/>
  <c r="J862" i="9"/>
  <c r="J863" i="9"/>
  <c r="J864" i="9"/>
  <c r="J865" i="9"/>
  <c r="J866" i="9"/>
  <c r="J867" i="9"/>
  <c r="J868" i="9"/>
  <c r="J869" i="9"/>
  <c r="J870" i="9"/>
  <c r="J871" i="9"/>
  <c r="J872" i="9"/>
  <c r="J873" i="9"/>
  <c r="J874" i="9"/>
  <c r="J875" i="9"/>
  <c r="J876" i="9"/>
  <c r="J877" i="9"/>
  <c r="J878" i="9"/>
  <c r="J879" i="9"/>
  <c r="J880" i="9"/>
  <c r="J881" i="9"/>
  <c r="J882" i="9"/>
  <c r="J883" i="9"/>
  <c r="J884" i="9"/>
  <c r="J885" i="9"/>
  <c r="J886" i="9"/>
  <c r="J887" i="9"/>
  <c r="J888" i="9"/>
  <c r="J889" i="9"/>
  <c r="J890" i="9"/>
  <c r="J891" i="9"/>
  <c r="J892" i="9"/>
  <c r="J893" i="9"/>
  <c r="J894" i="9"/>
  <c r="J895" i="9"/>
  <c r="J896" i="9"/>
  <c r="J897" i="9"/>
  <c r="J898" i="9"/>
  <c r="J899" i="9"/>
  <c r="J900" i="9"/>
  <c r="J901" i="9"/>
  <c r="J902" i="9"/>
  <c r="J903" i="9"/>
  <c r="J904" i="9"/>
  <c r="J905" i="9"/>
  <c r="J906" i="9"/>
  <c r="J907" i="9"/>
  <c r="J908" i="9"/>
  <c r="J909" i="9"/>
  <c r="J910" i="9"/>
  <c r="J911" i="9"/>
  <c r="J912" i="9"/>
  <c r="J913" i="9"/>
  <c r="J914" i="9"/>
  <c r="J915" i="9"/>
  <c r="J916" i="9"/>
  <c r="J917" i="9"/>
  <c r="J918" i="9"/>
  <c r="J919" i="9"/>
  <c r="J920" i="9"/>
  <c r="J921" i="9"/>
  <c r="J922" i="9"/>
  <c r="J923" i="9"/>
  <c r="J924" i="9"/>
  <c r="J925" i="9"/>
  <c r="J926" i="9"/>
  <c r="J927" i="9"/>
  <c r="J928" i="9"/>
  <c r="J929" i="9"/>
  <c r="J930" i="9"/>
  <c r="J931" i="9"/>
  <c r="J932" i="9"/>
  <c r="J933" i="9"/>
  <c r="J934" i="9"/>
  <c r="J935" i="9"/>
  <c r="J936" i="9"/>
  <c r="J937" i="9"/>
  <c r="J938" i="9"/>
  <c r="J939" i="9"/>
  <c r="J940" i="9"/>
  <c r="J941" i="9"/>
  <c r="J942" i="9"/>
  <c r="J943" i="9"/>
  <c r="J944" i="9"/>
  <c r="J945" i="9"/>
  <c r="J946" i="9"/>
  <c r="J947" i="9"/>
  <c r="J948" i="9"/>
  <c r="J949" i="9"/>
  <c r="J950" i="9"/>
  <c r="J951" i="9"/>
  <c r="J952" i="9"/>
  <c r="J953" i="9"/>
  <c r="J954" i="9"/>
  <c r="J955" i="9"/>
  <c r="J956" i="9"/>
  <c r="J957" i="9"/>
  <c r="J958" i="9"/>
  <c r="J959" i="9"/>
  <c r="J960" i="9"/>
  <c r="J961" i="9"/>
  <c r="J962" i="9"/>
  <c r="J963" i="9"/>
  <c r="J964" i="9"/>
  <c r="J965" i="9"/>
  <c r="J966" i="9"/>
  <c r="J967" i="9"/>
  <c r="J968" i="9"/>
  <c r="J969" i="9"/>
  <c r="J970" i="9"/>
  <c r="J971" i="9"/>
  <c r="J972" i="9"/>
  <c r="J973" i="9"/>
  <c r="J974" i="9"/>
  <c r="J975" i="9"/>
  <c r="J976" i="9"/>
  <c r="J977" i="9"/>
  <c r="J978" i="9"/>
  <c r="J979" i="9"/>
  <c r="J980" i="9"/>
  <c r="J981" i="9"/>
  <c r="J982" i="9"/>
  <c r="J983" i="9"/>
  <c r="J984" i="9"/>
  <c r="J985" i="9"/>
  <c r="J986" i="9"/>
  <c r="J987" i="9"/>
  <c r="J988" i="9"/>
  <c r="J989" i="9"/>
  <c r="J990" i="9"/>
  <c r="J991" i="9"/>
  <c r="J992" i="9"/>
  <c r="J993" i="9"/>
  <c r="J994" i="9"/>
  <c r="J995" i="9"/>
  <c r="J996" i="9"/>
  <c r="J997" i="9"/>
  <c r="J998" i="9"/>
  <c r="J999" i="9"/>
  <c r="J1000" i="9"/>
  <c r="J1001" i="9"/>
  <c r="J1002" i="9"/>
  <c r="J1003" i="9"/>
  <c r="J1004" i="9"/>
  <c r="J1005" i="9"/>
  <c r="J1006" i="9"/>
  <c r="J1007" i="9"/>
  <c r="J1008" i="9"/>
  <c r="J1009" i="9"/>
  <c r="J1010" i="9"/>
  <c r="J1011" i="9"/>
  <c r="J1012" i="9"/>
  <c r="J1013" i="9"/>
  <c r="J1014" i="9"/>
  <c r="J1015" i="9"/>
  <c r="J1016" i="9"/>
  <c r="J1017" i="9"/>
  <c r="J1018" i="9"/>
  <c r="J1019" i="9"/>
  <c r="J1020" i="9"/>
  <c r="J1021" i="9"/>
  <c r="J1022" i="9"/>
  <c r="J1023" i="9"/>
  <c r="J1024" i="9"/>
  <c r="J1025" i="9"/>
  <c r="J1026" i="9"/>
  <c r="J1027" i="9"/>
  <c r="J1028" i="9"/>
  <c r="J1029" i="9"/>
  <c r="J1030" i="9"/>
  <c r="J1031" i="9"/>
  <c r="J1032" i="9"/>
  <c r="J1033" i="9"/>
  <c r="J1034" i="9"/>
  <c r="J1035" i="9"/>
  <c r="J1036" i="9"/>
  <c r="J1037" i="9"/>
  <c r="J1038" i="9"/>
  <c r="J1039" i="9"/>
  <c r="J1040" i="9"/>
  <c r="J1041" i="9"/>
  <c r="J1042" i="9"/>
  <c r="J1043" i="9"/>
  <c r="J1044" i="9"/>
  <c r="J1045" i="9"/>
  <c r="J1046" i="9"/>
  <c r="J1047" i="9"/>
  <c r="J1048" i="9"/>
  <c r="J1049" i="9"/>
  <c r="J1050" i="9"/>
  <c r="J1051" i="9"/>
  <c r="J1052" i="9"/>
  <c r="J1053" i="9"/>
  <c r="J1054" i="9"/>
  <c r="J1055" i="9"/>
  <c r="J1056" i="9"/>
  <c r="J1057" i="9"/>
  <c r="J1058" i="9"/>
  <c r="J1059" i="9"/>
  <c r="J1060" i="9"/>
  <c r="J1061" i="9"/>
  <c r="J1062" i="9"/>
  <c r="J1063" i="9"/>
  <c r="J1064" i="9"/>
  <c r="J1065" i="9"/>
  <c r="J1066" i="9"/>
  <c r="J1067" i="9"/>
  <c r="J1068" i="9"/>
  <c r="J1069" i="9"/>
  <c r="J1070" i="9"/>
  <c r="J1071" i="9"/>
  <c r="J1072" i="9"/>
  <c r="J1073" i="9"/>
  <c r="J1074" i="9"/>
  <c r="J1075" i="9"/>
  <c r="J1076" i="9"/>
  <c r="J1077" i="9"/>
  <c r="J1078" i="9"/>
  <c r="J1079" i="9"/>
  <c r="J1080" i="9"/>
  <c r="J1081" i="9"/>
  <c r="J1082" i="9"/>
  <c r="J1083" i="9"/>
  <c r="J1084" i="9"/>
  <c r="J1085" i="9"/>
  <c r="J1086" i="9"/>
  <c r="J1087" i="9"/>
  <c r="J1088" i="9"/>
  <c r="J1089" i="9"/>
  <c r="J1090" i="9"/>
  <c r="J1091" i="9"/>
  <c r="J1092" i="9"/>
  <c r="J1093" i="9"/>
  <c r="J1094" i="9"/>
  <c r="J1095" i="9"/>
  <c r="J1096" i="9"/>
  <c r="J1097" i="9"/>
  <c r="J1098" i="9"/>
  <c r="J1099" i="9"/>
  <c r="J1100" i="9"/>
  <c r="J1101" i="9"/>
  <c r="J1102" i="9"/>
  <c r="J1103" i="9"/>
  <c r="J1104" i="9"/>
  <c r="J1105" i="9"/>
  <c r="J1106" i="9"/>
  <c r="J1107" i="9"/>
  <c r="J1108" i="9"/>
  <c r="J1109" i="9"/>
  <c r="J1110" i="9"/>
  <c r="J1111" i="9"/>
  <c r="J1112" i="9"/>
  <c r="J1113" i="9"/>
  <c r="J1114" i="9"/>
  <c r="J1115" i="9"/>
  <c r="J1116" i="9"/>
  <c r="J1117" i="9"/>
  <c r="J1118" i="9"/>
  <c r="J1119" i="9"/>
  <c r="J1120" i="9"/>
  <c r="J1121" i="9"/>
  <c r="J1122" i="9"/>
  <c r="J1123" i="9"/>
  <c r="J1124" i="9"/>
  <c r="J1125" i="9"/>
  <c r="J1126" i="9"/>
  <c r="J1127" i="9"/>
  <c r="J1128" i="9"/>
  <c r="J1129" i="9"/>
  <c r="J1130" i="9"/>
  <c r="J1131" i="9"/>
  <c r="J1132" i="9"/>
  <c r="J1133" i="9"/>
  <c r="J1134" i="9"/>
  <c r="J1135" i="9"/>
  <c r="J1136" i="9"/>
  <c r="J1137" i="9"/>
  <c r="J1138" i="9"/>
  <c r="J1139" i="9"/>
  <c r="J1140" i="9"/>
  <c r="J1141" i="9"/>
  <c r="J1142" i="9"/>
  <c r="J1143" i="9"/>
  <c r="J1144" i="9"/>
  <c r="J1145" i="9"/>
  <c r="J1146" i="9"/>
  <c r="J1147" i="9"/>
  <c r="J1148" i="9"/>
  <c r="J1149" i="9"/>
  <c r="J1150" i="9"/>
  <c r="J1151" i="9"/>
  <c r="J1152" i="9"/>
  <c r="J1153" i="9"/>
  <c r="J1154" i="9"/>
  <c r="J1155" i="9"/>
  <c r="J1156" i="9"/>
  <c r="J1157" i="9"/>
  <c r="J1158" i="9"/>
  <c r="J1159" i="9"/>
  <c r="J1160" i="9"/>
  <c r="J1161" i="9"/>
  <c r="J1162" i="9"/>
  <c r="J1163" i="9"/>
  <c r="J1164" i="9"/>
  <c r="J1165" i="9"/>
  <c r="J205" i="9"/>
  <c r="J206" i="9"/>
  <c r="J207" i="9"/>
  <c r="J208" i="9"/>
  <c r="J209" i="9"/>
  <c r="J1166" i="9"/>
  <c r="J1167" i="9"/>
  <c r="J1168" i="9"/>
  <c r="J1169" i="9"/>
  <c r="J1170" i="9"/>
  <c r="J1171" i="9"/>
  <c r="J1172" i="9"/>
  <c r="J1173" i="9"/>
  <c r="J1174" i="9"/>
  <c r="J1175" i="9"/>
  <c r="J1176" i="9"/>
  <c r="J1177" i="9"/>
  <c r="J1178" i="9"/>
  <c r="J1179" i="9"/>
  <c r="J1180" i="9"/>
  <c r="J1181" i="9"/>
  <c r="J1185" i="9"/>
  <c r="J1186" i="9"/>
  <c r="J1187" i="9"/>
  <c r="J1182" i="9"/>
  <c r="J1183" i="9"/>
  <c r="J1184" i="9"/>
  <c r="J1188" i="9"/>
  <c r="J1189" i="9"/>
  <c r="J1190" i="9"/>
  <c r="J1191" i="9"/>
  <c r="J1192" i="9"/>
  <c r="J1193" i="9"/>
  <c r="J1194" i="9"/>
  <c r="J1195" i="9"/>
  <c r="J1196" i="9"/>
  <c r="J1197" i="9"/>
  <c r="J1198" i="9"/>
  <c r="J1199" i="9"/>
  <c r="J1200" i="9"/>
  <c r="J1201" i="9"/>
  <c r="J1202" i="9"/>
  <c r="J1203" i="9"/>
  <c r="J1204" i="9"/>
  <c r="J1205" i="9"/>
  <c r="J1206" i="9"/>
  <c r="J1207" i="9"/>
  <c r="J1208" i="9"/>
  <c r="J1209" i="9"/>
  <c r="J1210" i="9"/>
  <c r="J1211" i="9"/>
  <c r="J1212" i="9"/>
  <c r="J1213" i="9"/>
  <c r="J1214" i="9"/>
  <c r="J1215" i="9"/>
  <c r="J1216" i="9"/>
  <c r="J1217" i="9"/>
  <c r="J1218" i="9"/>
  <c r="J1219" i="9"/>
  <c r="J1220" i="9"/>
  <c r="J1221" i="9"/>
  <c r="J1222" i="9"/>
  <c r="J1223" i="9"/>
  <c r="J1224" i="9"/>
  <c r="J1225" i="9"/>
  <c r="J1226" i="9"/>
  <c r="J1227" i="9"/>
  <c r="J1228" i="9"/>
  <c r="J1229" i="9"/>
  <c r="J1230" i="9"/>
  <c r="J1231" i="9"/>
  <c r="J1232" i="9"/>
  <c r="J1233" i="9"/>
  <c r="J1234" i="9"/>
  <c r="J1235" i="9"/>
  <c r="J1236" i="9"/>
  <c r="J1237" i="9"/>
  <c r="J1238" i="9"/>
  <c r="J1239" i="9"/>
  <c r="J1240" i="9"/>
  <c r="J1241" i="9"/>
  <c r="J1242" i="9"/>
  <c r="J1243" i="9"/>
  <c r="J1244" i="9"/>
  <c r="J1245" i="9"/>
  <c r="J1246" i="9"/>
  <c r="J1247" i="9"/>
  <c r="J1248" i="9"/>
  <c r="J1249" i="9"/>
  <c r="J1250" i="9"/>
  <c r="J1251" i="9"/>
  <c r="J1252" i="9"/>
  <c r="J1253" i="9"/>
  <c r="J1254" i="9"/>
  <c r="J1255" i="9"/>
  <c r="J1256" i="9"/>
  <c r="J1257" i="9"/>
  <c r="J1258" i="9"/>
  <c r="J1259" i="9"/>
  <c r="J1260" i="9"/>
  <c r="J1261" i="9"/>
  <c r="J1262" i="9"/>
  <c r="J1263" i="9"/>
  <c r="J1264" i="9"/>
  <c r="J1265" i="9"/>
  <c r="J1266" i="9"/>
  <c r="J1267" i="9"/>
  <c r="J1268" i="9"/>
  <c r="J1269" i="9"/>
  <c r="J1270" i="9"/>
  <c r="J1271" i="9"/>
  <c r="J1272" i="9"/>
  <c r="J1273" i="9"/>
  <c r="J1274" i="9"/>
  <c r="J1275" i="9"/>
  <c r="J1276" i="9"/>
  <c r="J1277" i="9"/>
  <c r="J1278" i="9"/>
  <c r="J1279" i="9"/>
  <c r="J1280" i="9"/>
  <c r="J1281" i="9"/>
  <c r="J1282" i="9"/>
  <c r="J1283" i="9"/>
  <c r="J1284" i="9"/>
  <c r="J1285" i="9"/>
  <c r="J1286" i="9"/>
  <c r="J1287" i="9"/>
  <c r="J1288" i="9"/>
  <c r="J1289" i="9"/>
  <c r="J1290" i="9"/>
  <c r="J1291" i="9"/>
  <c r="J1292" i="9"/>
  <c r="J1293" i="9"/>
  <c r="J1294" i="9"/>
  <c r="J1295" i="9"/>
  <c r="J1296" i="9"/>
  <c r="J1297" i="9"/>
  <c r="J1298" i="9"/>
  <c r="J1299" i="9"/>
  <c r="J1300" i="9"/>
  <c r="J1301" i="9"/>
  <c r="J1302" i="9"/>
  <c r="J1303" i="9"/>
  <c r="J1304" i="9"/>
  <c r="J1305" i="9"/>
  <c r="J1306" i="9"/>
  <c r="J1307" i="9"/>
  <c r="J1308" i="9"/>
  <c r="J1309" i="9"/>
  <c r="J1310" i="9"/>
  <c r="J1311" i="9"/>
  <c r="J1312" i="9"/>
  <c r="J1313" i="9"/>
  <c r="J1314" i="9"/>
  <c r="J1315" i="9"/>
  <c r="J1316" i="9"/>
  <c r="J1317" i="9"/>
  <c r="J1318" i="9"/>
  <c r="J1319" i="9"/>
  <c r="J1320" i="9"/>
  <c r="J1321" i="9"/>
  <c r="J1322" i="9"/>
  <c r="J1323" i="9"/>
  <c r="J1324" i="9"/>
  <c r="J1325" i="9"/>
  <c r="J1326" i="9"/>
  <c r="J1327" i="9"/>
  <c r="J1328" i="9"/>
  <c r="J1329" i="9"/>
  <c r="J1330" i="9"/>
  <c r="J1331" i="9"/>
  <c r="J1332" i="9"/>
  <c r="J1333" i="9"/>
  <c r="J1334" i="9"/>
  <c r="J1335" i="9"/>
  <c r="J1336" i="9"/>
  <c r="J1337" i="9"/>
  <c r="J1338" i="9"/>
  <c r="J1339" i="9"/>
  <c r="J1340" i="9"/>
  <c r="J1341" i="9"/>
  <c r="J1342" i="9"/>
  <c r="J1343" i="9"/>
  <c r="J1344" i="9"/>
  <c r="J1345" i="9"/>
  <c r="J1346" i="9"/>
  <c r="J1347" i="9"/>
  <c r="J1348" i="9"/>
  <c r="J1349" i="9"/>
  <c r="J1350" i="9"/>
  <c r="J1351" i="9"/>
  <c r="J1352" i="9"/>
  <c r="J1353" i="9"/>
  <c r="J1354" i="9"/>
  <c r="J1355" i="9"/>
  <c r="J1356" i="9"/>
  <c r="J1357" i="9"/>
  <c r="J1358" i="9"/>
  <c r="J1359" i="9"/>
  <c r="J1360" i="9"/>
  <c r="J1361" i="9"/>
  <c r="J1362" i="9"/>
  <c r="J1363" i="9"/>
  <c r="J1364" i="9"/>
  <c r="J1365" i="9"/>
  <c r="J1366" i="9"/>
  <c r="J1367" i="9"/>
  <c r="J1368" i="9"/>
  <c r="J1369" i="9"/>
  <c r="J1370" i="9"/>
  <c r="J1371" i="9"/>
  <c r="J1372" i="9"/>
  <c r="J1373" i="9"/>
  <c r="J1374" i="9"/>
  <c r="J1375" i="9"/>
  <c r="J1376" i="9"/>
  <c r="J1377" i="9"/>
  <c r="J1378" i="9"/>
  <c r="J1379" i="9"/>
  <c r="J1380" i="9"/>
  <c r="J1381" i="9"/>
  <c r="J1382" i="9"/>
  <c r="J1383" i="9"/>
  <c r="J1384" i="9"/>
  <c r="J1385" i="9"/>
  <c r="J1386" i="9"/>
  <c r="J1387" i="9"/>
  <c r="J1388" i="9"/>
  <c r="J1389" i="9"/>
  <c r="J1390" i="9"/>
  <c r="J1391" i="9"/>
  <c r="J1392" i="9"/>
  <c r="J1393" i="9"/>
  <c r="J1394" i="9"/>
  <c r="J1395" i="9"/>
  <c r="J1396" i="9"/>
  <c r="J1397" i="9"/>
  <c r="J1398" i="9"/>
  <c r="J1399" i="9"/>
  <c r="J1400" i="9"/>
  <c r="J1401" i="9"/>
  <c r="J1402" i="9"/>
  <c r="J1403" i="9"/>
  <c r="J1404" i="9"/>
  <c r="J1405" i="9"/>
  <c r="J1406" i="9"/>
  <c r="J1407" i="9"/>
  <c r="J1408" i="9"/>
  <c r="J1410" i="9"/>
  <c r="J1411" i="9"/>
  <c r="J1412" i="9"/>
  <c r="J1413" i="9"/>
  <c r="J1414" i="9"/>
  <c r="J1415" i="9"/>
  <c r="J1416" i="9"/>
  <c r="J1417" i="9"/>
  <c r="J1418" i="9"/>
  <c r="J1419" i="9"/>
  <c r="J1420" i="9"/>
  <c r="J1421" i="9"/>
  <c r="J1422" i="9"/>
  <c r="J1423" i="9"/>
  <c r="J1424" i="9"/>
  <c r="J1425" i="9"/>
  <c r="J1426" i="9"/>
  <c r="J1427" i="9"/>
  <c r="J1428" i="9"/>
  <c r="J1429" i="9"/>
  <c r="J1430" i="9"/>
  <c r="J1431" i="9"/>
  <c r="J1432" i="9"/>
  <c r="J1433" i="9"/>
  <c r="J1434" i="9"/>
  <c r="J1435" i="9"/>
  <c r="J1436" i="9"/>
  <c r="J1437" i="9"/>
  <c r="J1438" i="9"/>
  <c r="J1439" i="9"/>
  <c r="J1440" i="9"/>
  <c r="J1441" i="9"/>
  <c r="J1442" i="9"/>
  <c r="J1443" i="9"/>
  <c r="J1444" i="9"/>
  <c r="J9" i="2" l="1"/>
  <c r="Q72" i="8" l="1"/>
  <c r="Q71" i="8"/>
  <c r="Q38" i="8"/>
  <c r="J3" i="8"/>
  <c r="J4" i="8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94" i="8"/>
  <c r="J95" i="8"/>
  <c r="J96" i="8"/>
  <c r="J97" i="8"/>
  <c r="J98" i="8"/>
  <c r="J99" i="8"/>
  <c r="J100" i="8"/>
  <c r="J101" i="8"/>
  <c r="J102" i="8"/>
  <c r="J103" i="8"/>
  <c r="J104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63" i="8"/>
  <c r="J64" i="8"/>
  <c r="J65" i="8"/>
  <c r="J66" i="8"/>
  <c r="J67" i="8"/>
  <c r="J68" i="8"/>
  <c r="J69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2" i="8"/>
  <c r="K1796" i="2"/>
  <c r="J1276" i="2"/>
  <c r="J1148" i="2"/>
  <c r="J43" i="2"/>
  <c r="J40" i="2"/>
  <c r="J12" i="2"/>
  <c r="J5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453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55" i="2"/>
  <c r="J135" i="8"/>
  <c r="J885" i="2"/>
  <c r="J1549" i="2"/>
  <c r="J1548" i="2"/>
  <c r="J1547" i="2"/>
  <c r="J1546" i="2"/>
  <c r="J1545" i="2"/>
  <c r="J1544" i="2"/>
  <c r="J1543" i="2"/>
  <c r="J1542" i="2"/>
  <c r="J1541" i="2"/>
  <c r="J1540" i="2"/>
  <c r="J1539" i="2"/>
  <c r="J1538" i="2"/>
  <c r="J1537" i="2"/>
  <c r="J1536" i="2"/>
  <c r="J1535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455" i="2"/>
  <c r="J1454" i="2"/>
  <c r="J1458" i="2"/>
  <c r="J1457" i="2"/>
  <c r="J1456" i="2"/>
  <c r="J1452" i="2"/>
  <c r="J1451" i="2"/>
  <c r="J1450" i="2"/>
  <c r="J1449" i="2"/>
  <c r="J1448" i="2"/>
  <c r="J1447" i="2"/>
  <c r="J1446" i="2"/>
  <c r="J1445" i="2"/>
  <c r="J1443" i="2"/>
  <c r="J1442" i="2"/>
  <c r="J1441" i="2"/>
  <c r="J1440" i="2"/>
  <c r="J1439" i="2"/>
  <c r="J1438" i="2"/>
  <c r="J1437" i="2"/>
  <c r="J1436" i="2"/>
  <c r="J1435" i="2"/>
  <c r="J1434" i="2"/>
  <c r="J1433" i="2"/>
  <c r="J1432" i="2"/>
  <c r="J1431" i="2"/>
  <c r="J1430" i="2"/>
  <c r="J1429" i="2"/>
  <c r="J1428" i="2"/>
  <c r="J1444" i="2"/>
  <c r="J1427" i="2"/>
  <c r="J1426" i="2"/>
  <c r="J1425" i="2"/>
  <c r="J1424" i="2"/>
  <c r="J1423" i="2"/>
  <c r="J1422" i="2"/>
  <c r="J1421" i="2"/>
  <c r="J1420" i="2"/>
  <c r="J1419" i="2"/>
  <c r="J1418" i="2"/>
  <c r="J1417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1" i="2"/>
  <c r="J1390" i="2"/>
  <c r="J1388" i="2"/>
  <c r="J1387" i="2"/>
  <c r="J1389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2" i="2"/>
  <c r="J1331" i="2"/>
  <c r="J1330" i="2"/>
  <c r="J1329" i="2"/>
  <c r="J1328" i="2"/>
  <c r="J1327" i="2"/>
  <c r="J1326" i="2"/>
  <c r="J1325" i="2"/>
  <c r="J1324" i="2"/>
  <c r="J1323" i="2"/>
  <c r="J1322" i="2"/>
  <c r="J1321" i="2"/>
  <c r="J1320" i="2"/>
  <c r="J1319" i="2"/>
  <c r="J1318" i="2"/>
  <c r="J1317" i="2"/>
  <c r="J1316" i="2"/>
  <c r="J1333" i="2"/>
  <c r="J1315" i="2"/>
  <c r="J1314" i="2"/>
  <c r="J1313" i="2"/>
  <c r="J1312" i="2"/>
  <c r="J1311" i="2"/>
  <c r="J1310" i="2"/>
  <c r="J1309" i="2"/>
  <c r="J1308" i="2"/>
  <c r="J1307" i="2"/>
  <c r="J1306" i="2"/>
  <c r="J1305" i="2"/>
  <c r="J1304" i="2"/>
  <c r="J1303" i="2"/>
  <c r="J1302" i="2"/>
  <c r="J1301" i="2"/>
  <c r="J1300" i="2"/>
  <c r="J1299" i="2"/>
  <c r="J1298" i="2"/>
  <c r="J1297" i="2"/>
  <c r="J1296" i="2"/>
  <c r="J1295" i="2"/>
  <c r="J1294" i="2"/>
  <c r="J1293" i="2"/>
  <c r="J1292" i="2"/>
  <c r="J1291" i="2"/>
  <c r="J1290" i="2"/>
  <c r="J1289" i="2"/>
  <c r="J1288" i="2"/>
  <c r="J1287" i="2"/>
  <c r="J1286" i="2"/>
  <c r="J1285" i="2"/>
  <c r="J1284" i="2"/>
  <c r="J1283" i="2"/>
  <c r="J1282" i="2"/>
  <c r="J1281" i="2"/>
  <c r="J1280" i="2"/>
  <c r="J1279" i="2"/>
  <c r="J1278" i="2"/>
  <c r="J1277" i="2"/>
  <c r="J1275" i="2"/>
  <c r="J1274" i="2"/>
  <c r="J1264" i="2"/>
  <c r="J1263" i="2"/>
  <c r="J1262" i="2"/>
  <c r="J1261" i="2"/>
  <c r="J1260" i="2"/>
  <c r="J1258" i="2"/>
  <c r="J1255" i="2"/>
  <c r="J1254" i="2"/>
  <c r="J1253" i="2"/>
  <c r="J1252" i="2"/>
  <c r="J1251" i="2"/>
  <c r="J1247" i="2"/>
  <c r="J1246" i="2"/>
  <c r="J1245" i="2"/>
  <c r="J1238" i="2"/>
  <c r="J1237" i="2"/>
  <c r="J1236" i="2"/>
  <c r="J1235" i="2"/>
  <c r="J1234" i="2"/>
  <c r="J1259" i="2"/>
  <c r="J1257" i="2"/>
  <c r="J1256" i="2"/>
  <c r="J1250" i="2"/>
  <c r="J1249" i="2"/>
  <c r="J1248" i="2"/>
  <c r="J1244" i="2"/>
  <c r="J1243" i="2"/>
  <c r="J1242" i="2"/>
  <c r="J1241" i="2"/>
  <c r="J1240" i="2"/>
  <c r="J1239" i="2"/>
  <c r="J1233" i="2"/>
  <c r="J1232" i="2"/>
  <c r="J1231" i="2"/>
  <c r="J1230" i="2"/>
  <c r="J1229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59" i="2"/>
  <c r="J1158" i="2"/>
  <c r="J1157" i="2"/>
  <c r="J1156" i="2"/>
  <c r="J1150" i="2"/>
  <c r="J1149" i="2"/>
  <c r="J836" i="2"/>
  <c r="J835" i="2"/>
  <c r="J834" i="2"/>
  <c r="J833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2" i="2"/>
  <c r="J291" i="2"/>
  <c r="J290" i="2"/>
  <c r="J293" i="2"/>
  <c r="J1113" i="2"/>
  <c r="J1110" i="2"/>
  <c r="J1109" i="2"/>
  <c r="J1108" i="2"/>
  <c r="J1107" i="2"/>
  <c r="J1112" i="2"/>
  <c r="J1111" i="2"/>
  <c r="J1106" i="2"/>
  <c r="J1105" i="2"/>
  <c r="J1104" i="2"/>
  <c r="J1103" i="2"/>
  <c r="J1102" i="2"/>
  <c r="J1101" i="2"/>
  <c r="J1100" i="2"/>
  <c r="J1099" i="2"/>
  <c r="J1098" i="2"/>
  <c r="J1097" i="2"/>
  <c r="J1096" i="2"/>
  <c r="J400" i="2"/>
  <c r="J399" i="2"/>
  <c r="J1095" i="2"/>
  <c r="J1092" i="2"/>
  <c r="J1094" i="2"/>
  <c r="J1093" i="2"/>
  <c r="J1091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90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884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895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887" i="2"/>
  <c r="J937" i="2"/>
  <c r="J936" i="2"/>
  <c r="J935" i="2"/>
  <c r="J934" i="2"/>
  <c r="J886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1" i="2"/>
  <c r="J910" i="2"/>
  <c r="J909" i="2"/>
  <c r="J912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4" i="2"/>
  <c r="J893" i="2"/>
  <c r="J892" i="2"/>
  <c r="J891" i="2"/>
  <c r="J890" i="2"/>
  <c r="J889" i="2"/>
  <c r="J888" i="2"/>
  <c r="J790" i="2"/>
  <c r="J791" i="2"/>
  <c r="J1153" i="2"/>
  <c r="J1154" i="2"/>
  <c r="J1152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89" i="2"/>
  <c r="J788" i="2"/>
  <c r="J787" i="2"/>
  <c r="J786" i="2"/>
  <c r="J785" i="2"/>
  <c r="J784" i="2"/>
  <c r="J783" i="2"/>
  <c r="J782" i="2"/>
  <c r="J781" i="2"/>
  <c r="J780" i="2"/>
  <c r="J779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2" i="2"/>
  <c r="J673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1483" i="2"/>
  <c r="J1482" i="2"/>
  <c r="J1481" i="2"/>
  <c r="J1463" i="2"/>
  <c r="J1462" i="2"/>
  <c r="J1480" i="2"/>
  <c r="J1479" i="2"/>
  <c r="J1478" i="2"/>
  <c r="J1477" i="2"/>
  <c r="J1476" i="2"/>
  <c r="J1475" i="2"/>
  <c r="J1474" i="2"/>
  <c r="J1473" i="2"/>
  <c r="J1472" i="2"/>
  <c r="J1471" i="2"/>
  <c r="J1470" i="2"/>
  <c r="J1469" i="2"/>
  <c r="J1468" i="2"/>
  <c r="J1467" i="2"/>
  <c r="J1466" i="2"/>
  <c r="J1465" i="2"/>
  <c r="J1464" i="2"/>
  <c r="J1461" i="2"/>
  <c r="J1460" i="2"/>
  <c r="J14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1" i="2"/>
  <c r="J639" i="2"/>
  <c r="J638" i="2"/>
  <c r="J637" i="2"/>
  <c r="J636" i="2"/>
  <c r="J635" i="2"/>
  <c r="J634" i="2"/>
  <c r="J633" i="2"/>
  <c r="J632" i="2"/>
  <c r="J631" i="2"/>
  <c r="J630" i="2"/>
  <c r="J629" i="2"/>
  <c r="J643" i="2"/>
  <c r="J642" i="2"/>
  <c r="J640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628" i="2"/>
  <c r="J517" i="2"/>
  <c r="J516" i="2"/>
  <c r="J515" i="2"/>
  <c r="J593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384" i="2"/>
  <c r="J383" i="2"/>
  <c r="J382" i="2"/>
  <c r="J381" i="2"/>
  <c r="J379" i="2"/>
  <c r="J378" i="2"/>
  <c r="J375" i="2"/>
  <c r="J380" i="2"/>
  <c r="J377" i="2"/>
  <c r="J376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1116" i="2"/>
  <c r="J1115" i="2"/>
  <c r="J1114" i="2"/>
  <c r="J102" i="2"/>
  <c r="J101" i="2"/>
  <c r="J100" i="2"/>
  <c r="J99" i="2"/>
  <c r="J144" i="2"/>
  <c r="J143" i="2"/>
  <c r="J142" i="2"/>
  <c r="J141" i="2"/>
  <c r="J140" i="2"/>
  <c r="J139" i="2"/>
  <c r="J138" i="2"/>
  <c r="J137" i="2"/>
  <c r="J322" i="2"/>
  <c r="J323" i="2"/>
  <c r="J321" i="2"/>
  <c r="J320" i="2"/>
  <c r="J319" i="2"/>
  <c r="J318" i="2"/>
  <c r="J317" i="2"/>
  <c r="J316" i="2"/>
  <c r="J1151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13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1273" i="2"/>
  <c r="J1272" i="2"/>
  <c r="J1271" i="2"/>
  <c r="J1270" i="2"/>
  <c r="J1269" i="2"/>
  <c r="J1268" i="2"/>
  <c r="J1267" i="2"/>
  <c r="J1266" i="2"/>
  <c r="J1265" i="2"/>
  <c r="J186" i="2"/>
  <c r="J185" i="2"/>
  <c r="J184" i="2"/>
  <c r="J183" i="2"/>
  <c r="J182" i="2"/>
  <c r="J181" i="2"/>
  <c r="J180" i="2"/>
  <c r="J179" i="2"/>
  <c r="J178" i="2"/>
  <c r="J177" i="2"/>
  <c r="J176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147" i="2"/>
  <c r="J1146" i="2"/>
  <c r="J1145" i="2"/>
  <c r="J1144" i="2"/>
  <c r="J1143" i="2"/>
  <c r="J1142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98" i="2"/>
  <c r="J97" i="2"/>
  <c r="J96" i="2"/>
  <c r="J94" i="2"/>
  <c r="J93" i="2"/>
  <c r="J92" i="2"/>
  <c r="J91" i="2"/>
  <c r="J95" i="2"/>
  <c r="J90" i="2"/>
  <c r="J89" i="2"/>
  <c r="J88" i="2"/>
  <c r="J87" i="2"/>
  <c r="J85" i="2"/>
  <c r="J86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1" i="2"/>
  <c r="J60" i="2"/>
  <c r="J59" i="2"/>
  <c r="J58" i="2"/>
  <c r="J57" i="2"/>
  <c r="J56" i="2"/>
  <c r="J55" i="2"/>
  <c r="J54" i="2"/>
  <c r="J53" i="2"/>
  <c r="J52" i="2"/>
  <c r="J51" i="2"/>
  <c r="J64" i="2"/>
  <c r="J63" i="2"/>
  <c r="J62" i="2"/>
  <c r="J50" i="2"/>
  <c r="J49" i="2"/>
  <c r="J48" i="2"/>
  <c r="J47" i="2"/>
  <c r="J46" i="2"/>
  <c r="J45" i="2"/>
  <c r="J44" i="2"/>
  <c r="J42" i="2"/>
  <c r="J41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488" i="2"/>
  <c r="J1487" i="2"/>
  <c r="J1486" i="2"/>
  <c r="J1485" i="2"/>
  <c r="J1484" i="2"/>
  <c r="J11" i="2"/>
  <c r="J10" i="2"/>
  <c r="J1489" i="2"/>
  <c r="J8" i="2"/>
  <c r="J7" i="2"/>
  <c r="J6" i="2"/>
  <c r="J2" i="2"/>
  <c r="J4" i="2"/>
  <c r="J3" i="2"/>
  <c r="Q137" i="8" l="1"/>
  <c r="Q143" i="8" s="1"/>
</calcChain>
</file>

<file path=xl/comments1.xml><?xml version="1.0" encoding="utf-8"?>
<comments xmlns="http://schemas.openxmlformats.org/spreadsheetml/2006/main">
  <authors>
    <author>Автор</author>
  </authors>
  <commentList>
    <comment ref="C710" authorId="0" shapeId="0">
      <text>
        <r>
          <rPr>
            <sz val="9"/>
            <color indexed="81"/>
            <rFont val="Tahoma"/>
            <family val="2"/>
            <charset val="204"/>
          </rPr>
          <t xml:space="preserve">Дом закрыт без указанных работ
</t>
        </r>
      </text>
    </comment>
    <comment ref="C867" authorId="0" shapeId="0">
      <text>
        <r>
          <rPr>
            <sz val="9"/>
            <color indexed="81"/>
            <rFont val="Tahoma"/>
            <family val="2"/>
            <charset val="204"/>
          </rPr>
          <t xml:space="preserve">Дом закрыт без указанных работ
</t>
        </r>
      </text>
    </comment>
  </commentList>
</comments>
</file>

<file path=xl/sharedStrings.xml><?xml version="1.0" encoding="utf-8"?>
<sst xmlns="http://schemas.openxmlformats.org/spreadsheetml/2006/main" count="96889" uniqueCount="5551">
  <si>
    <t>№ п/п</t>
  </si>
  <si>
    <t>УО</t>
  </si>
  <si>
    <t>МО</t>
  </si>
  <si>
    <t>Тип НП</t>
  </si>
  <si>
    <t>НП</t>
  </si>
  <si>
    <t>Тип улицы</t>
  </si>
  <si>
    <t>Наименование улицы</t>
  </si>
  <si>
    <t>Номер дома</t>
  </si>
  <si>
    <t>ВУО</t>
  </si>
  <si>
    <t>муниципальное образование город Алапаевск</t>
  </si>
  <si>
    <t>Артемовский городской округ</t>
  </si>
  <si>
    <t>Ирбитское муниципальное образование</t>
  </si>
  <si>
    <t>Пышминский городской округ</t>
  </si>
  <si>
    <t>Режевской городской округ</t>
  </si>
  <si>
    <t>Тавдинский городской округ</t>
  </si>
  <si>
    <t>Талицкий городской округ</t>
  </si>
  <si>
    <t>Тугулымский городской округ</t>
  </si>
  <si>
    <t>Туринский городской округ</t>
  </si>
  <si>
    <t>г.</t>
  </si>
  <si>
    <t>Алапаевск</t>
  </si>
  <si>
    <t>ул.</t>
  </si>
  <si>
    <t>Говырина</t>
  </si>
  <si>
    <t>Горняков</t>
  </si>
  <si>
    <t>Николая Островского</t>
  </si>
  <si>
    <t>Береговая</t>
  </si>
  <si>
    <t>Школьная</t>
  </si>
  <si>
    <t>Сафонова</t>
  </si>
  <si>
    <t>Лизы Чайкиной</t>
  </si>
  <si>
    <t>Калинина</t>
  </si>
  <si>
    <t>с.</t>
  </si>
  <si>
    <t>Арамашево</t>
  </si>
  <si>
    <t>Пушкарева</t>
  </si>
  <si>
    <t>Верхняя Синячиха</t>
  </si>
  <si>
    <t>Коптелово</t>
  </si>
  <si>
    <t>Кирова</t>
  </si>
  <si>
    <t>Невьянское</t>
  </si>
  <si>
    <t>Ленина</t>
  </si>
  <si>
    <t>п.</t>
  </si>
  <si>
    <t>Курорт-Самоцвет</t>
  </si>
  <si>
    <t>Центральная</t>
  </si>
  <si>
    <t>Каменский</t>
  </si>
  <si>
    <t>Садовая</t>
  </si>
  <si>
    <t>Буланаш</t>
  </si>
  <si>
    <t>Вахрушева</t>
  </si>
  <si>
    <t>Александра Невского</t>
  </si>
  <si>
    <t>Грибоедова</t>
  </si>
  <si>
    <t>Театральная</t>
  </si>
  <si>
    <t>Максима Горького</t>
  </si>
  <si>
    <t>Кутузова</t>
  </si>
  <si>
    <t>Коммунальная</t>
  </si>
  <si>
    <t>Артемовский</t>
  </si>
  <si>
    <t>Достоевского</t>
  </si>
  <si>
    <t>Свободы</t>
  </si>
  <si>
    <t>Комсомольская</t>
  </si>
  <si>
    <t>Почтовая</t>
  </si>
  <si>
    <t>Механическая</t>
  </si>
  <si>
    <t>Первомайская</t>
  </si>
  <si>
    <t>Байкалово</t>
  </si>
  <si>
    <t>Мальгина</t>
  </si>
  <si>
    <t>Восход</t>
  </si>
  <si>
    <t>Бердюгина</t>
  </si>
  <si>
    <t>Октябрьская</t>
  </si>
  <si>
    <t>Дубская</t>
  </si>
  <si>
    <t>Горки</t>
  </si>
  <si>
    <t>пер.</t>
  </si>
  <si>
    <t>Почтовый</t>
  </si>
  <si>
    <t>Ключи</t>
  </si>
  <si>
    <t>Урицкого</t>
  </si>
  <si>
    <t>Пионерский</t>
  </si>
  <si>
    <t>Мира</t>
  </si>
  <si>
    <t>Юбилейная</t>
  </si>
  <si>
    <t>Рябиновый</t>
  </si>
  <si>
    <t>Камышлов</t>
  </si>
  <si>
    <t>Вокзальная</t>
  </si>
  <si>
    <t>Гагарина</t>
  </si>
  <si>
    <t>Карла Маркса</t>
  </si>
  <si>
    <t>Красных Орлов</t>
  </si>
  <si>
    <t>Свердлова</t>
  </si>
  <si>
    <t>Восточный</t>
  </si>
  <si>
    <t>Комарова</t>
  </si>
  <si>
    <t>Ирбит</t>
  </si>
  <si>
    <t>Володарского</t>
  </si>
  <si>
    <t>Орджоникидзе</t>
  </si>
  <si>
    <t>Пролетарская</t>
  </si>
  <si>
    <t>Советская</t>
  </si>
  <si>
    <t>Пышма</t>
  </si>
  <si>
    <t>Куйбышева</t>
  </si>
  <si>
    <t>Строителей</t>
  </si>
  <si>
    <t>Трифоново</t>
  </si>
  <si>
    <t>Родина</t>
  </si>
  <si>
    <t>Ворошилова</t>
  </si>
  <si>
    <t>Реж</t>
  </si>
  <si>
    <t>Бажова</t>
  </si>
  <si>
    <t>Говорова</t>
  </si>
  <si>
    <t>Дегтярева</t>
  </si>
  <si>
    <t>Костоусова</t>
  </si>
  <si>
    <t>Металлургов</t>
  </si>
  <si>
    <t>О.Кошевого</t>
  </si>
  <si>
    <t>П.Морозова</t>
  </si>
  <si>
    <t>Чапаева</t>
  </si>
  <si>
    <t>Туринская Слобода</t>
  </si>
  <si>
    <t>Колхозная</t>
  </si>
  <si>
    <t>Тавда</t>
  </si>
  <si>
    <t>3-я Линия</t>
  </si>
  <si>
    <t>Талица</t>
  </si>
  <si>
    <t>70 лет Октября</t>
  </si>
  <si>
    <t>Матросова</t>
  </si>
  <si>
    <t>Щукина</t>
  </si>
  <si>
    <t>Пушкина</t>
  </si>
  <si>
    <t>Циховского</t>
  </si>
  <si>
    <t>Троицкий</t>
  </si>
  <si>
    <t>Юшала</t>
  </si>
  <si>
    <t>Заводская</t>
  </si>
  <si>
    <t>Туринск</t>
  </si>
  <si>
    <t>Крылова</t>
  </si>
  <si>
    <t>1А</t>
  </si>
  <si>
    <t>88А</t>
  </si>
  <si>
    <t>13А</t>
  </si>
  <si>
    <t>14А</t>
  </si>
  <si>
    <t>62А</t>
  </si>
  <si>
    <t>7А</t>
  </si>
  <si>
    <t>55А</t>
  </si>
  <si>
    <t>57А</t>
  </si>
  <si>
    <t>57Б</t>
  </si>
  <si>
    <t>2А</t>
  </si>
  <si>
    <t>38А</t>
  </si>
  <si>
    <t>Верхнесалдинский городской округ</t>
  </si>
  <si>
    <t>Верхняя Салда</t>
  </si>
  <si>
    <t>Крупской</t>
  </si>
  <si>
    <t>25 Октября</t>
  </si>
  <si>
    <t>Евстигнеева</t>
  </si>
  <si>
    <t>Карла Либкнехта</t>
  </si>
  <si>
    <t>Энгельса</t>
  </si>
  <si>
    <t>Горноуральский городской округ</t>
  </si>
  <si>
    <t>Зональный</t>
  </si>
  <si>
    <t>Синегорский</t>
  </si>
  <si>
    <t>Черноисточинск</t>
  </si>
  <si>
    <t>Ломоносова</t>
  </si>
  <si>
    <t>Николо-Павловское</t>
  </si>
  <si>
    <t>Поповича</t>
  </si>
  <si>
    <t>город Нижний Тагил</t>
  </si>
  <si>
    <t>Нижний Тагил</t>
  </si>
  <si>
    <t>Полюсный</t>
  </si>
  <si>
    <t>пр-кт</t>
  </si>
  <si>
    <t>Вагоностроителей</t>
  </si>
  <si>
    <t>Выйская</t>
  </si>
  <si>
    <t>Дзержинского</t>
  </si>
  <si>
    <t>тракт</t>
  </si>
  <si>
    <t>Липовый</t>
  </si>
  <si>
    <t>Гастелло</t>
  </si>
  <si>
    <t>Гвардейская</t>
  </si>
  <si>
    <t>Днепровская</t>
  </si>
  <si>
    <t>Ильича</t>
  </si>
  <si>
    <t>Новострой</t>
  </si>
  <si>
    <t>Октябрьской Революции</t>
  </si>
  <si>
    <t>Пожарского</t>
  </si>
  <si>
    <t>Полюсная</t>
  </si>
  <si>
    <t>Попова</t>
  </si>
  <si>
    <t>Правды</t>
  </si>
  <si>
    <t>Рудянская</t>
  </si>
  <si>
    <t>Сурикова</t>
  </si>
  <si>
    <t>Тимирязева</t>
  </si>
  <si>
    <t>Фрунзе</t>
  </si>
  <si>
    <t>Чаплыгина</t>
  </si>
  <si>
    <t>Черемшанская</t>
  </si>
  <si>
    <t>Чернышевского</t>
  </si>
  <si>
    <t>Шевченко</t>
  </si>
  <si>
    <t>Зари</t>
  </si>
  <si>
    <t>Верх-Нейвинский</t>
  </si>
  <si>
    <t>городской округ Верхний Тагил</t>
  </si>
  <si>
    <t>Верхний Тагил</t>
  </si>
  <si>
    <t>Жуковского</t>
  </si>
  <si>
    <t>Маяковского</t>
  </si>
  <si>
    <t>Ново-Уральская</t>
  </si>
  <si>
    <t>городской округ Верхняя Тура</t>
  </si>
  <si>
    <t>Верхняя Тура</t>
  </si>
  <si>
    <t>Машиностроителей</t>
  </si>
  <si>
    <t>Иканина</t>
  </si>
  <si>
    <t>Свободный</t>
  </si>
  <si>
    <t>Неделина</t>
  </si>
  <si>
    <t>городской округ Нижняя Салда</t>
  </si>
  <si>
    <t>Нижняя Салда</t>
  </si>
  <si>
    <t>Демьяна Бедного</t>
  </si>
  <si>
    <t>Кировградский городской округ</t>
  </si>
  <si>
    <t>Кировград</t>
  </si>
  <si>
    <t>Декабристов</t>
  </si>
  <si>
    <t>Кировградская</t>
  </si>
  <si>
    <t>Парковая</t>
  </si>
  <si>
    <t>Малышева</t>
  </si>
  <si>
    <t>Некрасова</t>
  </si>
  <si>
    <t>б-р</t>
  </si>
  <si>
    <t>Центральный</t>
  </si>
  <si>
    <t>Кушвинский городской округ</t>
  </si>
  <si>
    <t>Кушва</t>
  </si>
  <si>
    <t>Гризодубовой</t>
  </si>
  <si>
    <t>Магистральная</t>
  </si>
  <si>
    <t>Тургенева</t>
  </si>
  <si>
    <t>Шахтеров</t>
  </si>
  <si>
    <t>Баранчинский (г Кушва)</t>
  </si>
  <si>
    <t>Победы</t>
  </si>
  <si>
    <t>Республики</t>
  </si>
  <si>
    <t>Рабочая</t>
  </si>
  <si>
    <t>Фадеевых</t>
  </si>
  <si>
    <t>Луначарского</t>
  </si>
  <si>
    <t>Невьянский городской округ</t>
  </si>
  <si>
    <t>Невьянск</t>
  </si>
  <si>
    <t>Октябрьский</t>
  </si>
  <si>
    <t>Красноармейская</t>
  </si>
  <si>
    <t>Осипенко</t>
  </si>
  <si>
    <t>Семашко</t>
  </si>
  <si>
    <t>Вересковый (г Невьянск)</t>
  </si>
  <si>
    <t>Калиново</t>
  </si>
  <si>
    <t>Матвеева</t>
  </si>
  <si>
    <t>Новоуральск</t>
  </si>
  <si>
    <t>Гоголя</t>
  </si>
  <si>
    <t>Уральская</t>
  </si>
  <si>
    <t>Заречная</t>
  </si>
  <si>
    <t>Мичурина</t>
  </si>
  <si>
    <t>ГЗУО</t>
  </si>
  <si>
    <t>68КОРПУС 1</t>
  </si>
  <si>
    <t>39А</t>
  </si>
  <si>
    <t>19А</t>
  </si>
  <si>
    <t>21Б</t>
  </si>
  <si>
    <t>97/33</t>
  </si>
  <si>
    <t>9А</t>
  </si>
  <si>
    <t>15А</t>
  </si>
  <si>
    <t>30Б</t>
  </si>
  <si>
    <t>ЗУО</t>
  </si>
  <si>
    <t>Артинский городской округ</t>
  </si>
  <si>
    <t>Арти</t>
  </si>
  <si>
    <t>Грязнова</t>
  </si>
  <si>
    <t>Дерябина</t>
  </si>
  <si>
    <t>Королева</t>
  </si>
  <si>
    <t>Сажино</t>
  </si>
  <si>
    <t>Старые Арти</t>
  </si>
  <si>
    <t>Ачитский городской округ</t>
  </si>
  <si>
    <t>Заря</t>
  </si>
  <si>
    <t>Ачит</t>
  </si>
  <si>
    <t>Бисертский городской округ</t>
  </si>
  <si>
    <t>Бисерть</t>
  </si>
  <si>
    <t>40 лет Октября</t>
  </si>
  <si>
    <t>Луговая</t>
  </si>
  <si>
    <t>Верхние Серги</t>
  </si>
  <si>
    <t>городской округ Верхняя Пышма</t>
  </si>
  <si>
    <t>Верхняя Пышма</t>
  </si>
  <si>
    <t>Менделеева</t>
  </si>
  <si>
    <t>Феофанова</t>
  </si>
  <si>
    <t>Чайковского</t>
  </si>
  <si>
    <t>Кедровое (г Верхняя Пышма)</t>
  </si>
  <si>
    <t>Северная</t>
  </si>
  <si>
    <t>Кривоусова</t>
  </si>
  <si>
    <t>Успенский</t>
  </si>
  <si>
    <t>Петрова</t>
  </si>
  <si>
    <t>Уральских рабочих</t>
  </si>
  <si>
    <t>Классона</t>
  </si>
  <si>
    <t>Школьников</t>
  </si>
  <si>
    <t>городской округ Дегтярск</t>
  </si>
  <si>
    <t>Дегтярск</t>
  </si>
  <si>
    <t>пл.</t>
  </si>
  <si>
    <t>Красноуфимск</t>
  </si>
  <si>
    <t>Складской</t>
  </si>
  <si>
    <t>Большая Луговая</t>
  </si>
  <si>
    <t>Интернациональная</t>
  </si>
  <si>
    <t>Ухтомского</t>
  </si>
  <si>
    <t>Мизерова</t>
  </si>
  <si>
    <t>Станционная</t>
  </si>
  <si>
    <t>городской округ Первоуральск</t>
  </si>
  <si>
    <t>Первоуральск</t>
  </si>
  <si>
    <t>50 лет СССР</t>
  </si>
  <si>
    <t>Вайнера</t>
  </si>
  <si>
    <t>Ватутина</t>
  </si>
  <si>
    <t>Герцена</t>
  </si>
  <si>
    <t>Карбышева</t>
  </si>
  <si>
    <t>Физкультурников</t>
  </si>
  <si>
    <t>Чкалова</t>
  </si>
  <si>
    <t>Трубников</t>
  </si>
  <si>
    <t>Медиков</t>
  </si>
  <si>
    <t>Папанинцев</t>
  </si>
  <si>
    <t>Космонавтов</t>
  </si>
  <si>
    <t>городской округ Ревда</t>
  </si>
  <si>
    <t>Ревда</t>
  </si>
  <si>
    <t>Азина</t>
  </si>
  <si>
    <t>Спортивная</t>
  </si>
  <si>
    <t>Павла Зыкина</t>
  </si>
  <si>
    <t>городской округ Среднеуральск</t>
  </si>
  <si>
    <t>Среднеуральск</t>
  </si>
  <si>
    <t>Нижние Серги-3</t>
  </si>
  <si>
    <t>Михайловск</t>
  </si>
  <si>
    <t>муниципальное образование Красноуфимский округ</t>
  </si>
  <si>
    <t>Приданниково</t>
  </si>
  <si>
    <t>Крылово</t>
  </si>
  <si>
    <t>Атиг</t>
  </si>
  <si>
    <t>50 лет Октября</t>
  </si>
  <si>
    <t>Нижние Серги</t>
  </si>
  <si>
    <t>городок</t>
  </si>
  <si>
    <t>Титова</t>
  </si>
  <si>
    <t>Федотова</t>
  </si>
  <si>
    <t>Полевской городской округ</t>
  </si>
  <si>
    <t>Полевской</t>
  </si>
  <si>
    <t>К.Маркса</t>
  </si>
  <si>
    <t>Трояна</t>
  </si>
  <si>
    <t>Хохрякова</t>
  </si>
  <si>
    <t>Сталеваров</t>
  </si>
  <si>
    <t>Вершинина</t>
  </si>
  <si>
    <t>Сысертский городской округ</t>
  </si>
  <si>
    <t>Сысерть</t>
  </si>
  <si>
    <t>Розы Люксембург</t>
  </si>
  <si>
    <t>Трактовая</t>
  </si>
  <si>
    <t>Двуреченск</t>
  </si>
  <si>
    <t>Клубная</t>
  </si>
  <si>
    <t>Большой Исток</t>
  </si>
  <si>
    <t>Кольцевая</t>
  </si>
  <si>
    <t>Шалинский городской округ</t>
  </si>
  <si>
    <t>Шаля</t>
  </si>
  <si>
    <t>58А</t>
  </si>
  <si>
    <t>18Б</t>
  </si>
  <si>
    <t>11А</t>
  </si>
  <si>
    <t>6А</t>
  </si>
  <si>
    <t>6Б</t>
  </si>
  <si>
    <t>18А</t>
  </si>
  <si>
    <t>20Б</t>
  </si>
  <si>
    <t>27А</t>
  </si>
  <si>
    <t>52/2</t>
  </si>
  <si>
    <t>58/1</t>
  </si>
  <si>
    <t>44КОРПУС 1</t>
  </si>
  <si>
    <t>21А</t>
  </si>
  <si>
    <t>85А</t>
  </si>
  <si>
    <t>СУО</t>
  </si>
  <si>
    <t>Волчанский городской округ</t>
  </si>
  <si>
    <t>Волчанск</t>
  </si>
  <si>
    <t>Пионерская</t>
  </si>
  <si>
    <t>Карпинского</t>
  </si>
  <si>
    <t>Мельничная</t>
  </si>
  <si>
    <t>Лесной</t>
  </si>
  <si>
    <t>Коммунистический</t>
  </si>
  <si>
    <t>городской округ Верхотурский</t>
  </si>
  <si>
    <t>Верхотурье</t>
  </si>
  <si>
    <t>Дидковского</t>
  </si>
  <si>
    <t>Ершова</t>
  </si>
  <si>
    <t>городской округ Карпинск</t>
  </si>
  <si>
    <t>Карпинск</t>
  </si>
  <si>
    <t>Федорова</t>
  </si>
  <si>
    <t>городской округ Краснотурьинск</t>
  </si>
  <si>
    <t>Краснотурьинск</t>
  </si>
  <si>
    <t>Базстроевская</t>
  </si>
  <si>
    <t>Зои Космодемьянской</t>
  </si>
  <si>
    <t>Микова</t>
  </si>
  <si>
    <t>Серова</t>
  </si>
  <si>
    <t>Фурманова</t>
  </si>
  <si>
    <t>Рюмина</t>
  </si>
  <si>
    <t>городской округ Красноуральск</t>
  </si>
  <si>
    <t>Красноуральск</t>
  </si>
  <si>
    <t>Каляева</t>
  </si>
  <si>
    <t>Устинова</t>
  </si>
  <si>
    <t>городской округ Пелым</t>
  </si>
  <si>
    <t>Пелым (г Ивдель)</t>
  </si>
  <si>
    <t>Газовиков</t>
  </si>
  <si>
    <t>Ивдельский городской округ</t>
  </si>
  <si>
    <t>Ивдель</t>
  </si>
  <si>
    <t>Полуночное (г Ивдель)</t>
  </si>
  <si>
    <t>Трудовая</t>
  </si>
  <si>
    <t>Качканар</t>
  </si>
  <si>
    <t>мкр.</t>
  </si>
  <si>
    <t>2-й</t>
  </si>
  <si>
    <t>4-й</t>
  </si>
  <si>
    <t>5-й</t>
  </si>
  <si>
    <t>Валериановск (г Качканар)</t>
  </si>
  <si>
    <t>Лесная</t>
  </si>
  <si>
    <t>10-й</t>
  </si>
  <si>
    <t>Нижнетуринский городской округ</t>
  </si>
  <si>
    <t>Нижняя Тура</t>
  </si>
  <si>
    <t>Бондина</t>
  </si>
  <si>
    <t>Яблочкова</t>
  </si>
  <si>
    <t>Новолялинский городской округ</t>
  </si>
  <si>
    <t>Новая Ляля</t>
  </si>
  <si>
    <t>Лобва</t>
  </si>
  <si>
    <t>Североуральский городской округ</t>
  </si>
  <si>
    <t>Североуральск</t>
  </si>
  <si>
    <t>Белинского</t>
  </si>
  <si>
    <t>Каржавина</t>
  </si>
  <si>
    <t>Молодежная</t>
  </si>
  <si>
    <t>Покровск-Уральский (г Североуральск)</t>
  </si>
  <si>
    <t>Серовский городской округ</t>
  </si>
  <si>
    <t>Серов</t>
  </si>
  <si>
    <t>Агломератчиков</t>
  </si>
  <si>
    <t>Братская</t>
  </si>
  <si>
    <t>Кузьмина</t>
  </si>
  <si>
    <t>Народная</t>
  </si>
  <si>
    <t>Льва Толстого</t>
  </si>
  <si>
    <t>Сосьвинская</t>
  </si>
  <si>
    <t>Угольная</t>
  </si>
  <si>
    <t>Больничный Городок</t>
  </si>
  <si>
    <t>Нефтебаза</t>
  </si>
  <si>
    <t>Автодорожная</t>
  </si>
  <si>
    <t>Жданова</t>
  </si>
  <si>
    <t>Североколинская</t>
  </si>
  <si>
    <t>Заславского</t>
  </si>
  <si>
    <t>Сосьвинский городской округ</t>
  </si>
  <si>
    <t>Сосьва</t>
  </si>
  <si>
    <t>7В</t>
  </si>
  <si>
    <t>82А</t>
  </si>
  <si>
    <t>4А</t>
  </si>
  <si>
    <t>2Б</t>
  </si>
  <si>
    <t>23А</t>
  </si>
  <si>
    <t>29А</t>
  </si>
  <si>
    <t>29Б</t>
  </si>
  <si>
    <t>22А</t>
  </si>
  <si>
    <t>30А</t>
  </si>
  <si>
    <t>3А</t>
  </si>
  <si>
    <t>44А</t>
  </si>
  <si>
    <t>10А</t>
  </si>
  <si>
    <t>8А</t>
  </si>
  <si>
    <t>17А</t>
  </si>
  <si>
    <t>75А</t>
  </si>
  <si>
    <t>5А</t>
  </si>
  <si>
    <t>муниципальное образование «город Екатеринбург»</t>
  </si>
  <si>
    <t>Екатеринбург</t>
  </si>
  <si>
    <t>Замятина</t>
  </si>
  <si>
    <t>Запорожский</t>
  </si>
  <si>
    <t>Многостаночников</t>
  </si>
  <si>
    <t>Шадринский</t>
  </si>
  <si>
    <t>Блюхера</t>
  </si>
  <si>
    <t>Бородина</t>
  </si>
  <si>
    <t>Ботаническая</t>
  </si>
  <si>
    <t>Вилонова</t>
  </si>
  <si>
    <t>Даниловская</t>
  </si>
  <si>
    <t>Инженерная</t>
  </si>
  <si>
    <t>Косарева</t>
  </si>
  <si>
    <t>Краснофлотцев</t>
  </si>
  <si>
    <t>Менжинского</t>
  </si>
  <si>
    <t>Студенческая</t>
  </si>
  <si>
    <t>Сулимова</t>
  </si>
  <si>
    <t>Чекистов</t>
  </si>
  <si>
    <t>Шефская</t>
  </si>
  <si>
    <t>Энтузиастов</t>
  </si>
  <si>
    <t>Коллективный</t>
  </si>
  <si>
    <t>Кобозева</t>
  </si>
  <si>
    <t>Лобкова</t>
  </si>
  <si>
    <t>Ползунова</t>
  </si>
  <si>
    <t>Парковый</t>
  </si>
  <si>
    <t>Ирбитская</t>
  </si>
  <si>
    <t>Педагогическая</t>
  </si>
  <si>
    <t>Учителей</t>
  </si>
  <si>
    <t>Кренкеля</t>
  </si>
  <si>
    <t>наб.</t>
  </si>
  <si>
    <t>Хомякова</t>
  </si>
  <si>
    <t>Энергостроителей</t>
  </si>
  <si>
    <t>Аптекарская</t>
  </si>
  <si>
    <t>Ляпустина</t>
  </si>
  <si>
    <t>Ремесленный</t>
  </si>
  <si>
    <t>Санаторная</t>
  </si>
  <si>
    <t>Таллинский</t>
  </si>
  <si>
    <t>Шабровский (г Екатеринбург)</t>
  </si>
  <si>
    <t>Артема</t>
  </si>
  <si>
    <t>Бабушкина</t>
  </si>
  <si>
    <t>Коммунистическая</t>
  </si>
  <si>
    <t>Стрелочников</t>
  </si>
  <si>
    <t>Июльская</t>
  </si>
  <si>
    <t>Черняховского</t>
  </si>
  <si>
    <t>Летчиков</t>
  </si>
  <si>
    <t>Академика Бардина</t>
  </si>
  <si>
    <t>Армавирская</t>
  </si>
  <si>
    <t>Бакинских Комиссаров</t>
  </si>
  <si>
    <t>Бахчиванджи</t>
  </si>
  <si>
    <t>Волгоградская</t>
  </si>
  <si>
    <t>Ереванская</t>
  </si>
  <si>
    <t>Красных командиров</t>
  </si>
  <si>
    <t>Латвийская</t>
  </si>
  <si>
    <t>Московская</t>
  </si>
  <si>
    <t>Народного фронта</t>
  </si>
  <si>
    <t>Пехотинцев</t>
  </si>
  <si>
    <t>Софьи Перовской</t>
  </si>
  <si>
    <t>Старых Большевиков</t>
  </si>
  <si>
    <t>Осоавиахима</t>
  </si>
  <si>
    <t>Папанина</t>
  </si>
  <si>
    <t>Фрезеровщиков</t>
  </si>
  <si>
    <t>Прибалтийская</t>
  </si>
  <si>
    <t>Черниговский</t>
  </si>
  <si>
    <t>Славянская</t>
  </si>
  <si>
    <t>Щорса</t>
  </si>
  <si>
    <t>Нагорная</t>
  </si>
  <si>
    <t>Дагестанская</t>
  </si>
  <si>
    <t>Альпинистов</t>
  </si>
  <si>
    <t>Ракетная</t>
  </si>
  <si>
    <t>Артинская</t>
  </si>
  <si>
    <t>Баумана</t>
  </si>
  <si>
    <t>Репина</t>
  </si>
  <si>
    <t>Высокий</t>
  </si>
  <si>
    <t>Газовый</t>
  </si>
  <si>
    <t>Железнодорожников</t>
  </si>
  <si>
    <t>Лермонтова</t>
  </si>
  <si>
    <t>Сакко и Ванцетти</t>
  </si>
  <si>
    <t>Стачек</t>
  </si>
  <si>
    <t>Торговая</t>
  </si>
  <si>
    <t>Шейнкмана</t>
  </si>
  <si>
    <t>ЦУО</t>
  </si>
  <si>
    <t>53А</t>
  </si>
  <si>
    <t>1/85</t>
  </si>
  <si>
    <t>20А</t>
  </si>
  <si>
    <t>ЮУО</t>
  </si>
  <si>
    <t>Арамиль</t>
  </si>
  <si>
    <t>Светлый</t>
  </si>
  <si>
    <t>Асбестовский городской округ</t>
  </si>
  <si>
    <t>Асбест</t>
  </si>
  <si>
    <t>Ильина</t>
  </si>
  <si>
    <t>Рабочей молодежи</t>
  </si>
  <si>
    <t>Плеханова</t>
  </si>
  <si>
    <t>Белоярский городской округ</t>
  </si>
  <si>
    <t>Белоярский</t>
  </si>
  <si>
    <t>Косулино</t>
  </si>
  <si>
    <t>Кочневское</t>
  </si>
  <si>
    <t>Урожайная</t>
  </si>
  <si>
    <t>Совхозный</t>
  </si>
  <si>
    <t>Железнодорожная</t>
  </si>
  <si>
    <t>Большебрусянское</t>
  </si>
  <si>
    <t>Березовский городской округ</t>
  </si>
  <si>
    <t>Березовский</t>
  </si>
  <si>
    <t>Первомайский</t>
  </si>
  <si>
    <t>Циолковского</t>
  </si>
  <si>
    <t>Шиловская</t>
  </si>
  <si>
    <t>Кедровка (г Березовский)</t>
  </si>
  <si>
    <t>Лосиный (г Березовский)</t>
  </si>
  <si>
    <t>Монетный (г Березовский)</t>
  </si>
  <si>
    <t>Солнечный (г Березовский)</t>
  </si>
  <si>
    <t>Старопышминск (г Березовский)</t>
  </si>
  <si>
    <t>Металлистов</t>
  </si>
  <si>
    <t>Каменск-Уральский</t>
  </si>
  <si>
    <t>ст.</t>
  </si>
  <si>
    <t>УАЗ</t>
  </si>
  <si>
    <t>Алюминиевая</t>
  </si>
  <si>
    <t>Бугарева</t>
  </si>
  <si>
    <t>Войкова</t>
  </si>
  <si>
    <t>Исетская</t>
  </si>
  <si>
    <t>Каменская</t>
  </si>
  <si>
    <t>Ленинградская</t>
  </si>
  <si>
    <t>Беляева</t>
  </si>
  <si>
    <t>1-й Проезд</t>
  </si>
  <si>
    <t>Восточная</t>
  </si>
  <si>
    <t>Сибирская</t>
  </si>
  <si>
    <t>Западная</t>
  </si>
  <si>
    <t>Озерная</t>
  </si>
  <si>
    <t>Богданович</t>
  </si>
  <si>
    <t>Степана Разина</t>
  </si>
  <si>
    <t>Полдневой</t>
  </si>
  <si>
    <t>Сергея Бородина</t>
  </si>
  <si>
    <t>городской округ Верхнее Дуброво</t>
  </si>
  <si>
    <t>Верхнее Дуброво</t>
  </si>
  <si>
    <t>городской округ Заречный</t>
  </si>
  <si>
    <t>Заречный</t>
  </si>
  <si>
    <t>Кузнецова</t>
  </si>
  <si>
    <t>Курчатова</t>
  </si>
  <si>
    <t>городской округ Рефтинский</t>
  </si>
  <si>
    <t>городской округ Сухой Лог</t>
  </si>
  <si>
    <t>Сухой Лог</t>
  </si>
  <si>
    <t>Садовый</t>
  </si>
  <si>
    <t>Фучика</t>
  </si>
  <si>
    <t>Буденного</t>
  </si>
  <si>
    <t>Каменский городской округ</t>
  </si>
  <si>
    <t>Новый Быт</t>
  </si>
  <si>
    <t>Колчедан</t>
  </si>
  <si>
    <t>Малышевский городской округ</t>
  </si>
  <si>
    <t>Мопра</t>
  </si>
  <si>
    <t>Уральский</t>
  </si>
  <si>
    <t>Капитана Флерова</t>
  </si>
  <si>
    <t>16А</t>
  </si>
  <si>
    <t>15КОРПУС 3</t>
  </si>
  <si>
    <t>30КОРПУС 1</t>
  </si>
  <si>
    <t>Литвинова</t>
  </si>
  <si>
    <t>Чурина</t>
  </si>
  <si>
    <t>проезд</t>
  </si>
  <si>
    <t>Красногвардейский</t>
  </si>
  <si>
    <t>Красногвардейская</t>
  </si>
  <si>
    <t>Учительская</t>
  </si>
  <si>
    <t>26А</t>
  </si>
  <si>
    <t>41А</t>
  </si>
  <si>
    <t>74А</t>
  </si>
  <si>
    <t>Олега Кошевого</t>
  </si>
  <si>
    <t>Ярославского</t>
  </si>
  <si>
    <t>Коммуны</t>
  </si>
  <si>
    <t>Зеленый Бор-1</t>
  </si>
  <si>
    <t>50В</t>
  </si>
  <si>
    <t>50А</t>
  </si>
  <si>
    <t>33А</t>
  </si>
  <si>
    <t>Малый Конный п-ов</t>
  </si>
  <si>
    <t>Военная</t>
  </si>
  <si>
    <t>Гаринский</t>
  </si>
  <si>
    <t>Водонасосная</t>
  </si>
  <si>
    <t>Отдельный</t>
  </si>
  <si>
    <t>Антона Валека</t>
  </si>
  <si>
    <t>Белореченская</t>
  </si>
  <si>
    <t>Готвальда</t>
  </si>
  <si>
    <t>Опалихинская</t>
  </si>
  <si>
    <t>Черепанова</t>
  </si>
  <si>
    <t>Ангарская</t>
  </si>
  <si>
    <t>Техническая</t>
  </si>
  <si>
    <t>Избирателей</t>
  </si>
  <si>
    <t>Красных борцов</t>
  </si>
  <si>
    <t>Стахановская</t>
  </si>
  <si>
    <t>Корепина</t>
  </si>
  <si>
    <t>99Б</t>
  </si>
  <si>
    <t>101В</t>
  </si>
  <si>
    <t>101А</t>
  </si>
  <si>
    <t>99А</t>
  </si>
  <si>
    <t>60А</t>
  </si>
  <si>
    <t>45/3</t>
  </si>
  <si>
    <t>45/4</t>
  </si>
  <si>
    <t>45/5</t>
  </si>
  <si>
    <t>Брусницына</t>
  </si>
  <si>
    <t>Свердловская</t>
  </si>
  <si>
    <t>Суворова</t>
  </si>
  <si>
    <t>городской округ Богданович</t>
  </si>
  <si>
    <t>Партизанская</t>
  </si>
  <si>
    <t>Камышево</t>
  </si>
  <si>
    <t>30 лет Победы</t>
  </si>
  <si>
    <t>Некрасово</t>
  </si>
  <si>
    <t>Алексеевская</t>
  </si>
  <si>
    <t>имени Героя Советского Союза Махнева Алексея</t>
  </si>
  <si>
    <t>Челюскинцев</t>
  </si>
  <si>
    <t>15КОРПУС 1</t>
  </si>
  <si>
    <t>15КОРПУС 2</t>
  </si>
  <si>
    <t>81А</t>
  </si>
  <si>
    <t>35А</t>
  </si>
  <si>
    <t>133А</t>
  </si>
  <si>
    <t>Махнёвское муниципальное образование</t>
  </si>
  <si>
    <t>муниципальное образование Алапаевское</t>
  </si>
  <si>
    <t xml:space="preserve">Артемовский р-н, </t>
  </si>
  <si>
    <t xml:space="preserve">Туринский р-н, </t>
  </si>
  <si>
    <t xml:space="preserve">Байкаловский р-н, </t>
  </si>
  <si>
    <t xml:space="preserve">Ирбитский р-н, </t>
  </si>
  <si>
    <t xml:space="preserve">Алапаевский р-н, </t>
  </si>
  <si>
    <t xml:space="preserve">Тугулымский р-н, </t>
  </si>
  <si>
    <t xml:space="preserve">Режевской р-н, </t>
  </si>
  <si>
    <t xml:space="preserve">Пышминский р-н, </t>
  </si>
  <si>
    <t xml:space="preserve">Слободо-Туринский р-н, </t>
  </si>
  <si>
    <t xml:space="preserve">Камышловский р-н, </t>
  </si>
  <si>
    <t xml:space="preserve">Талицкий р-н, </t>
  </si>
  <si>
    <t xml:space="preserve">Таборинский р-н, </t>
  </si>
  <si>
    <t>п.г.т.</t>
  </si>
  <si>
    <t>Ляпуново</t>
  </si>
  <si>
    <t>Карсканова</t>
  </si>
  <si>
    <t>Зайково</t>
  </si>
  <si>
    <t>Харловское</t>
  </si>
  <si>
    <t>Кишкинское</t>
  </si>
  <si>
    <t>Корелина</t>
  </si>
  <si>
    <t>Пятилетки</t>
  </si>
  <si>
    <t>Советский</t>
  </si>
  <si>
    <t>Махнево</t>
  </si>
  <si>
    <t>Городок Карьера</t>
  </si>
  <si>
    <t>8 Марта</t>
  </si>
  <si>
    <t>Каменщиков</t>
  </si>
  <si>
    <t>Чехова</t>
  </si>
  <si>
    <t>19 Партсъезда</t>
  </si>
  <si>
    <t>Шоссейная</t>
  </si>
  <si>
    <t>Галкинское</t>
  </si>
  <si>
    <t>Агрономическая</t>
  </si>
  <si>
    <t>Асбестовский (г Алапаевск)</t>
  </si>
  <si>
    <t>Горького</t>
  </si>
  <si>
    <t>Социалистическая</t>
  </si>
  <si>
    <t>Калина</t>
  </si>
  <si>
    <t>Калиновское</t>
  </si>
  <si>
    <t>Бутка</t>
  </si>
  <si>
    <t>Елань</t>
  </si>
  <si>
    <t>Школьный</t>
  </si>
  <si>
    <t>Ницинское</t>
  </si>
  <si>
    <t>Усть-Ницинское</t>
  </si>
  <si>
    <t>Шанаурина</t>
  </si>
  <si>
    <t>Таборы</t>
  </si>
  <si>
    <t>Городище</t>
  </si>
  <si>
    <t>1В</t>
  </si>
  <si>
    <t>40А</t>
  </si>
  <si>
    <t>97А</t>
  </si>
  <si>
    <t>Починок (г Новоуральск)</t>
  </si>
  <si>
    <t>Тарасково (г Новоуральск)</t>
  </si>
  <si>
    <t xml:space="preserve">Верхнесалдинский р-н, </t>
  </si>
  <si>
    <t>Ленинградский</t>
  </si>
  <si>
    <t>Красная</t>
  </si>
  <si>
    <t>Пихтовая</t>
  </si>
  <si>
    <t>Вязовская</t>
  </si>
  <si>
    <t>Керамиков</t>
  </si>
  <si>
    <t>Оплетина</t>
  </si>
  <si>
    <t xml:space="preserve">Пригородный р-н, </t>
  </si>
  <si>
    <t>Бродово</t>
  </si>
  <si>
    <t>Новая</t>
  </si>
  <si>
    <t>Левиха (г Кировград)</t>
  </si>
  <si>
    <t>Карпушиха (г Кировград)</t>
  </si>
  <si>
    <t>Парижской Коммуны</t>
  </si>
  <si>
    <t>Цементный</t>
  </si>
  <si>
    <t>городской округ Верх-Нейвинский</t>
  </si>
  <si>
    <t>Мамина-Сибиряка</t>
  </si>
  <si>
    <t>Набережная</t>
  </si>
  <si>
    <t>Февральская</t>
  </si>
  <si>
    <t>Расковой</t>
  </si>
  <si>
    <t>Коськович</t>
  </si>
  <si>
    <t>Нейво-Рудянка (г Кировград)</t>
  </si>
  <si>
    <t>2/17</t>
  </si>
  <si>
    <t>64А</t>
  </si>
  <si>
    <t>64Б</t>
  </si>
  <si>
    <t>Юности</t>
  </si>
  <si>
    <t>Данилова</t>
  </si>
  <si>
    <t>Сантехизделий</t>
  </si>
  <si>
    <t xml:space="preserve">Шалинский р-н, </t>
  </si>
  <si>
    <t>Староуткинск</t>
  </si>
  <si>
    <t xml:space="preserve">Нижнесергинский р-н, </t>
  </si>
  <si>
    <t>М.Горького</t>
  </si>
  <si>
    <t>1 Мая</t>
  </si>
  <si>
    <t xml:space="preserve">Красноуфимский р-н, </t>
  </si>
  <si>
    <t>Березовая</t>
  </si>
  <si>
    <t>Октября</t>
  </si>
  <si>
    <t xml:space="preserve">Ачитский р-н, </t>
  </si>
  <si>
    <t>Уфимский</t>
  </si>
  <si>
    <t>Красных Партизан</t>
  </si>
  <si>
    <t>Промышленная</t>
  </si>
  <si>
    <t>Сухобского</t>
  </si>
  <si>
    <t>Лесозаводская</t>
  </si>
  <si>
    <t>Исеть (г Верхняя Пышма)</t>
  </si>
  <si>
    <t xml:space="preserve">Артинский р-н, </t>
  </si>
  <si>
    <t>Больничный</t>
  </si>
  <si>
    <t>Трескова</t>
  </si>
  <si>
    <t>Сарана</t>
  </si>
  <si>
    <t>Патрина</t>
  </si>
  <si>
    <t>Чатлык</t>
  </si>
  <si>
    <t>Бульварная</t>
  </si>
  <si>
    <t>Кленовское</t>
  </si>
  <si>
    <t>Ключевая</t>
  </si>
  <si>
    <t>Дружинино</t>
  </si>
  <si>
    <t>47А</t>
  </si>
  <si>
    <t>19В</t>
  </si>
  <si>
    <t>24А</t>
  </si>
  <si>
    <t>38Б</t>
  </si>
  <si>
    <t>17Б</t>
  </si>
  <si>
    <t>9</t>
  </si>
  <si>
    <t>23</t>
  </si>
  <si>
    <t>51А</t>
  </si>
  <si>
    <t>45А</t>
  </si>
  <si>
    <t>Ис (г Нижняя Тура)</t>
  </si>
  <si>
    <t>Клубный</t>
  </si>
  <si>
    <t>Третий Северный (г Североуральск)</t>
  </si>
  <si>
    <t>Кедровая</t>
  </si>
  <si>
    <t>4 Пятилетки</t>
  </si>
  <si>
    <t>Братьев Горшковых</t>
  </si>
  <si>
    <t>Касаткина</t>
  </si>
  <si>
    <t>Паровозников</t>
  </si>
  <si>
    <t>Углежогов</t>
  </si>
  <si>
    <t xml:space="preserve">Новолялинский р-н, </t>
  </si>
  <si>
    <t>Ким</t>
  </si>
  <si>
    <t>22 Партсъезда</t>
  </si>
  <si>
    <t>Калья (г Североуральск)</t>
  </si>
  <si>
    <t>Рудничный (г Краснотурьинск)</t>
  </si>
  <si>
    <t>Соломенникова</t>
  </si>
  <si>
    <t>Февральской революции</t>
  </si>
  <si>
    <t>Визе</t>
  </si>
  <si>
    <t>Короленко</t>
  </si>
  <si>
    <t xml:space="preserve">Серовский р-н, </t>
  </si>
  <si>
    <t xml:space="preserve">Верхотурский р-н, </t>
  </si>
  <si>
    <t>Дерябино</t>
  </si>
  <si>
    <t xml:space="preserve">Гаринский р-н, </t>
  </si>
  <si>
    <t>Гаринский городской округ</t>
  </si>
  <si>
    <t>Гари</t>
  </si>
  <si>
    <t>Промысловая</t>
  </si>
  <si>
    <t>Лесопильная</t>
  </si>
  <si>
    <t>Иллариона Янкина</t>
  </si>
  <si>
    <t>Пржевальского</t>
  </si>
  <si>
    <t>1Б</t>
  </si>
  <si>
    <t>42А</t>
  </si>
  <si>
    <t>32А</t>
  </si>
  <si>
    <t>79А</t>
  </si>
  <si>
    <t>54А</t>
  </si>
  <si>
    <t>25А</t>
  </si>
  <si>
    <t>49А</t>
  </si>
  <si>
    <t>72А</t>
  </si>
  <si>
    <t>90А</t>
  </si>
  <si>
    <t>7Б</t>
  </si>
  <si>
    <t xml:space="preserve">Сысертский р-н, </t>
  </si>
  <si>
    <t>Коминтерна</t>
  </si>
  <si>
    <t xml:space="preserve">Белоярский р-н, </t>
  </si>
  <si>
    <t>Студенческий</t>
  </si>
  <si>
    <t>Авиаторов</t>
  </si>
  <si>
    <t>Добролюбова</t>
  </si>
  <si>
    <t xml:space="preserve">Богдановичский р-н, </t>
  </si>
  <si>
    <t>Байны</t>
  </si>
  <si>
    <t>Гарашкинское</t>
  </si>
  <si>
    <t>50 лет ВЛКСМ</t>
  </si>
  <si>
    <t>Рефтинский</t>
  </si>
  <si>
    <t>Изумруд (г Асбест)</t>
  </si>
  <si>
    <t>Садовая 5-я</t>
  </si>
  <si>
    <t>Бобровский</t>
  </si>
  <si>
    <t>Демина</t>
  </si>
  <si>
    <t xml:space="preserve">Сухоложский р-н, </t>
  </si>
  <si>
    <t>Пушкинская</t>
  </si>
  <si>
    <t>Речная</t>
  </si>
  <si>
    <t>кв.</t>
  </si>
  <si>
    <t>1-й</t>
  </si>
  <si>
    <t>им С.П.Королева</t>
  </si>
  <si>
    <t xml:space="preserve">Каменский р-н, </t>
  </si>
  <si>
    <t>Привокзальная</t>
  </si>
  <si>
    <t>Тевосяна</t>
  </si>
  <si>
    <t>Автомобилистов</t>
  </si>
  <si>
    <t>Мартюш</t>
  </si>
  <si>
    <t>Кунара</t>
  </si>
  <si>
    <t>4-й Пятилетки</t>
  </si>
  <si>
    <t>Кунавина</t>
  </si>
  <si>
    <t>имени Александра Королева</t>
  </si>
  <si>
    <t>Допризывников</t>
  </si>
  <si>
    <t>37А</t>
  </si>
  <si>
    <t>Сиреневый</t>
  </si>
  <si>
    <t>Асбестовский</t>
  </si>
  <si>
    <t>Малахитовый</t>
  </si>
  <si>
    <t>Седова</t>
  </si>
  <si>
    <t>40-летия Комсомола</t>
  </si>
  <si>
    <t>40-летия Октября</t>
  </si>
  <si>
    <t>Академическая</t>
  </si>
  <si>
    <t>Амундсена</t>
  </si>
  <si>
    <t>Бебеля</t>
  </si>
  <si>
    <t>Бисертская</t>
  </si>
  <si>
    <t>Владимира Высоцкого</t>
  </si>
  <si>
    <t>Восстания</t>
  </si>
  <si>
    <t>Комвузовская</t>
  </si>
  <si>
    <t>Красина</t>
  </si>
  <si>
    <t>Машинная</t>
  </si>
  <si>
    <t>Мурзинская</t>
  </si>
  <si>
    <t>Новгородцевой</t>
  </si>
  <si>
    <t>Ольховская</t>
  </si>
  <si>
    <t>Профсоюзная</t>
  </si>
  <si>
    <t>Рассветная</t>
  </si>
  <si>
    <t>Селькоровская</t>
  </si>
  <si>
    <t>Солнечная</t>
  </si>
  <si>
    <t>Сыромолотова</t>
  </si>
  <si>
    <t>Таватуйская</t>
  </si>
  <si>
    <t>Короткий</t>
  </si>
  <si>
    <t>Черноморский</t>
  </si>
  <si>
    <t>Вишневая</t>
  </si>
  <si>
    <t>Донская</t>
  </si>
  <si>
    <t>Испытателей</t>
  </si>
  <si>
    <t>Карельская</t>
  </si>
  <si>
    <t>Культуры</t>
  </si>
  <si>
    <t>Можайского</t>
  </si>
  <si>
    <t>Отто Шмидта</t>
  </si>
  <si>
    <t>Плодородия</t>
  </si>
  <si>
    <t>Симферопольская</t>
  </si>
  <si>
    <t>Тверитина</t>
  </si>
  <si>
    <t>Пилотная</t>
  </si>
  <si>
    <t>Благодатская</t>
  </si>
  <si>
    <t>Щербакова</t>
  </si>
  <si>
    <t>Сухой</t>
  </si>
  <si>
    <t>Шорный</t>
  </si>
  <si>
    <t>ш.</t>
  </si>
  <si>
    <t>Елизаветинское</t>
  </si>
  <si>
    <t>Кыштымский</t>
  </si>
  <si>
    <t>Банковский</t>
  </si>
  <si>
    <t>Печерская</t>
  </si>
  <si>
    <t>Сысерть (г Екатеринбург)</t>
  </si>
  <si>
    <t>Зерновой</t>
  </si>
  <si>
    <t>Калиновский</t>
  </si>
  <si>
    <t>Электриков</t>
  </si>
  <si>
    <t>Подгорная</t>
  </si>
  <si>
    <t>Посадская</t>
  </si>
  <si>
    <t>Крауля</t>
  </si>
  <si>
    <t>Красный</t>
  </si>
  <si>
    <t>Красных партизан</t>
  </si>
  <si>
    <t>туп.</t>
  </si>
  <si>
    <t>Балаклавский</t>
  </si>
  <si>
    <t>Самаркандская</t>
  </si>
  <si>
    <t>Вечерний</t>
  </si>
  <si>
    <t>Спутников</t>
  </si>
  <si>
    <t>Новокольцовская</t>
  </si>
  <si>
    <t>Варшавская</t>
  </si>
  <si>
    <t>Дружбы</t>
  </si>
  <si>
    <t>Шувакиш (г Екатеринбург)</t>
  </si>
  <si>
    <t>Начдива Васильева</t>
  </si>
  <si>
    <t>Университетский</t>
  </si>
  <si>
    <t>Генеральская</t>
  </si>
  <si>
    <t>Гурзуфская</t>
  </si>
  <si>
    <t>Завокзальная</t>
  </si>
  <si>
    <t>Фестивальная</t>
  </si>
  <si>
    <t>Луганская</t>
  </si>
  <si>
    <t>Круговая</t>
  </si>
  <si>
    <t>Суворовский</t>
  </si>
  <si>
    <t>Большакова</t>
  </si>
  <si>
    <t>Коуровская</t>
  </si>
  <si>
    <t>Кунарская</t>
  </si>
  <si>
    <t>Маневровая</t>
  </si>
  <si>
    <t>Симбирский</t>
  </si>
  <si>
    <t>3КОРПУС 3</t>
  </si>
  <si>
    <t>3Б</t>
  </si>
  <si>
    <t>31Б</t>
  </si>
  <si>
    <t>20КОРПУС 4</t>
  </si>
  <si>
    <t>11В</t>
  </si>
  <si>
    <t>162Б</t>
  </si>
  <si>
    <t>32КОРПУС А</t>
  </si>
  <si>
    <t>102А</t>
  </si>
  <si>
    <t>49КОРПУС А</t>
  </si>
  <si>
    <t>55Б</t>
  </si>
  <si>
    <t>59А</t>
  </si>
  <si>
    <t>59Б</t>
  </si>
  <si>
    <t>2КОРПУС А</t>
  </si>
  <si>
    <t>2КОРПУС Б</t>
  </si>
  <si>
    <t>2КОРПУС В</t>
  </si>
  <si>
    <t>2КОРПУС Г</t>
  </si>
  <si>
    <t>32КОРПУС 3</t>
  </si>
  <si>
    <t>36А</t>
  </si>
  <si>
    <t>31КОРПУС А</t>
  </si>
  <si>
    <t>1КОРПУС В</t>
  </si>
  <si>
    <t>76А</t>
  </si>
  <si>
    <t>16КОРПУС А</t>
  </si>
  <si>
    <t>14КОРПУС А</t>
  </si>
  <si>
    <t>48</t>
  </si>
  <si>
    <t>67А</t>
  </si>
  <si>
    <t>67Б</t>
  </si>
  <si>
    <t>67В</t>
  </si>
  <si>
    <t>78А</t>
  </si>
  <si>
    <t>1КОРПУС А</t>
  </si>
  <si>
    <t>36КОРПУС Б</t>
  </si>
  <si>
    <t>36КОРПУС А</t>
  </si>
  <si>
    <t>29КОРПУС А</t>
  </si>
  <si>
    <t>9КОРПУС А</t>
  </si>
  <si>
    <t>13Б</t>
  </si>
  <si>
    <t>8Б</t>
  </si>
  <si>
    <t>6КОРПУС А</t>
  </si>
  <si>
    <t>23Б</t>
  </si>
  <si>
    <t>23В</t>
  </si>
  <si>
    <t>23КОРПУС А</t>
  </si>
  <si>
    <t>26КОРПУС А</t>
  </si>
  <si>
    <t>30КОРПУС Б</t>
  </si>
  <si>
    <t>37КОРПУС А</t>
  </si>
  <si>
    <t>44КОРПУС Б</t>
  </si>
  <si>
    <t>50КОРПУС 1</t>
  </si>
  <si>
    <t>50КОРПУС 2</t>
  </si>
  <si>
    <t>28А</t>
  </si>
  <si>
    <t>19А КОРПУС 4</t>
  </si>
  <si>
    <t>11КОРПУС А</t>
  </si>
  <si>
    <t>4Б</t>
  </si>
  <si>
    <t>27КОРПУС А</t>
  </si>
  <si>
    <t>48КОРПУС 2</t>
  </si>
  <si>
    <t>19КОРПУС 3</t>
  </si>
  <si>
    <t>43А</t>
  </si>
  <si>
    <t>15КОРПУС А</t>
  </si>
  <si>
    <t>4КОРПУС А</t>
  </si>
  <si>
    <t>3КОРПУС 1</t>
  </si>
  <si>
    <t>3КОРПУС 2</t>
  </si>
  <si>
    <t>15А КОРПУС 1</t>
  </si>
  <si>
    <t>16/18Б</t>
  </si>
  <si>
    <t>57КОРПУС А</t>
  </si>
  <si>
    <t>59В</t>
  </si>
  <si>
    <t>3</t>
  </si>
  <si>
    <t>5</t>
  </si>
  <si>
    <t>7</t>
  </si>
  <si>
    <t>29</t>
  </si>
  <si>
    <t>6</t>
  </si>
  <si>
    <t>17</t>
  </si>
  <si>
    <t>25</t>
  </si>
  <si>
    <t>27</t>
  </si>
  <si>
    <t>32</t>
  </si>
  <si>
    <t>52</t>
  </si>
  <si>
    <t>70</t>
  </si>
  <si>
    <t>81</t>
  </si>
  <si>
    <t>71</t>
  </si>
  <si>
    <t>73</t>
  </si>
  <si>
    <t>73КОРПУС А</t>
  </si>
  <si>
    <t>75</t>
  </si>
  <si>
    <t>14КОРПУС 8</t>
  </si>
  <si>
    <t>62</t>
  </si>
  <si>
    <t>64КОРПУС А</t>
  </si>
  <si>
    <t>12</t>
  </si>
  <si>
    <t>16</t>
  </si>
  <si>
    <t>Синячиха</t>
  </si>
  <si>
    <t>Зюзельский (г Полевской)</t>
  </si>
  <si>
    <t>Революции</t>
  </si>
  <si>
    <t>Покровское</t>
  </si>
  <si>
    <t>Птицеводов</t>
  </si>
  <si>
    <t>3-й Пятилетки</t>
  </si>
  <si>
    <t>Трубная</t>
  </si>
  <si>
    <t>Алапаевская</t>
  </si>
  <si>
    <t>Индивидуальная</t>
  </si>
  <si>
    <t>Семенова</t>
  </si>
  <si>
    <t>Курманка (г Заречный)</t>
  </si>
  <si>
    <t>Мезенское (г Заречный)</t>
  </si>
  <si>
    <t>Чувашково</t>
  </si>
  <si>
    <t>13</t>
  </si>
  <si>
    <t>252</t>
  </si>
  <si>
    <t>14</t>
  </si>
  <si>
    <t>1</t>
  </si>
  <si>
    <t>2</t>
  </si>
  <si>
    <t>33</t>
  </si>
  <si>
    <t>4</t>
  </si>
  <si>
    <t>11</t>
  </si>
  <si>
    <t>39</t>
  </si>
  <si>
    <t>30</t>
  </si>
  <si>
    <t>3КОРПУС А</t>
  </si>
  <si>
    <t>5КОРПУС А</t>
  </si>
  <si>
    <t>7КОРПУС А</t>
  </si>
  <si>
    <t>26</t>
  </si>
  <si>
    <t>28</t>
  </si>
  <si>
    <t>8</t>
  </si>
  <si>
    <t>40</t>
  </si>
  <si>
    <t>50</t>
  </si>
  <si>
    <t>54</t>
  </si>
  <si>
    <t>18</t>
  </si>
  <si>
    <t>20</t>
  </si>
  <si>
    <t>83</t>
  </si>
  <si>
    <t>15</t>
  </si>
  <si>
    <t>19</t>
  </si>
  <si>
    <t>21</t>
  </si>
  <si>
    <t>24</t>
  </si>
  <si>
    <t>45</t>
  </si>
  <si>
    <t>10</t>
  </si>
  <si>
    <t>42</t>
  </si>
  <si>
    <t>56</t>
  </si>
  <si>
    <t>64</t>
  </si>
  <si>
    <t>22</t>
  </si>
  <si>
    <t>44</t>
  </si>
  <si>
    <t>60</t>
  </si>
  <si>
    <t>88</t>
  </si>
  <si>
    <t>51</t>
  </si>
  <si>
    <t>74</t>
  </si>
  <si>
    <t>Мельковская</t>
  </si>
  <si>
    <t>Пирогова</t>
  </si>
  <si>
    <t>173</t>
  </si>
  <si>
    <t>76</t>
  </si>
  <si>
    <t>57</t>
  </si>
  <si>
    <t>58</t>
  </si>
  <si>
    <t>30КОРПУС А</t>
  </si>
  <si>
    <t>48КОРПУС 1</t>
  </si>
  <si>
    <t>28КОРПУС А</t>
  </si>
  <si>
    <t>43</t>
  </si>
  <si>
    <t>55</t>
  </si>
  <si>
    <t>141А</t>
  </si>
  <si>
    <t>16/18И</t>
  </si>
  <si>
    <t>17КОРПУС Б</t>
  </si>
  <si>
    <t>14КОРПУС 3</t>
  </si>
  <si>
    <t>Газорезчиков</t>
  </si>
  <si>
    <t>8В</t>
  </si>
  <si>
    <t>65</t>
  </si>
  <si>
    <t>Мордвинский</t>
  </si>
  <si>
    <t>82</t>
  </si>
  <si>
    <t>50КОРПУС А</t>
  </si>
  <si>
    <t>71КОРПУС А</t>
  </si>
  <si>
    <t>Транспортников</t>
  </si>
  <si>
    <t>14КОРПУС 9</t>
  </si>
  <si>
    <t>15А КОРПУС 2</t>
  </si>
  <si>
    <t>15А КОРПУС 4</t>
  </si>
  <si>
    <t>15А КОРПУС 5</t>
  </si>
  <si>
    <t>15А КОРПУС 6</t>
  </si>
  <si>
    <t>15А КОРПУС 7</t>
  </si>
  <si>
    <t>Маминское</t>
  </si>
  <si>
    <t>138</t>
  </si>
  <si>
    <t>Тугулым</t>
  </si>
  <si>
    <t>46А</t>
  </si>
  <si>
    <t>12КОРПУС А</t>
  </si>
  <si>
    <t>Совхозная</t>
  </si>
  <si>
    <t>Чернокоровское</t>
  </si>
  <si>
    <t>Травянское</t>
  </si>
  <si>
    <t>Клевакинское</t>
  </si>
  <si>
    <t>5Б</t>
  </si>
  <si>
    <t>Рижский</t>
  </si>
  <si>
    <t>Сортировочная</t>
  </si>
  <si>
    <t>Северка (г Екатеринбург)</t>
  </si>
  <si>
    <t>8КОРПУС А</t>
  </si>
  <si>
    <t>18КОРПУС А</t>
  </si>
  <si>
    <t>81-83</t>
  </si>
  <si>
    <t>237А КОРПУС 1</t>
  </si>
  <si>
    <t>8Г</t>
  </si>
  <si>
    <t>Механизаторов</t>
  </si>
  <si>
    <t>Милицейская</t>
  </si>
  <si>
    <t>Килачевское</t>
  </si>
  <si>
    <t>4-я Пятилетка</t>
  </si>
  <si>
    <t>Пархоменко</t>
  </si>
  <si>
    <t>Тагилстроевская</t>
  </si>
  <si>
    <t>Березовская</t>
  </si>
  <si>
    <t>Спиридонова</t>
  </si>
  <si>
    <t>Лодыгина</t>
  </si>
  <si>
    <t>Сибирский</t>
  </si>
  <si>
    <t>Фабричная</t>
  </si>
  <si>
    <t>48А</t>
  </si>
  <si>
    <t>2Г</t>
  </si>
  <si>
    <t>Алещенкова</t>
  </si>
  <si>
    <t>Энергетиков</t>
  </si>
  <si>
    <t>Денисова-Уральского</t>
  </si>
  <si>
    <t>Водная</t>
  </si>
  <si>
    <t>17КОРПУС А</t>
  </si>
  <si>
    <t>13КОРПУС А</t>
  </si>
  <si>
    <t>2/77</t>
  </si>
  <si>
    <t>66КОРПУС 1</t>
  </si>
  <si>
    <t>1КОРПУС 1</t>
  </si>
  <si>
    <t>Финансовый</t>
  </si>
  <si>
    <t>Новоасбест</t>
  </si>
  <si>
    <t>Строительная</t>
  </si>
  <si>
    <t>Кузнецкого</t>
  </si>
  <si>
    <t>Тельмана</t>
  </si>
  <si>
    <t>4-й Проезд</t>
  </si>
  <si>
    <t>Курьи</t>
  </si>
  <si>
    <t>Большевиков</t>
  </si>
  <si>
    <t>15Б</t>
  </si>
  <si>
    <t>52Б</t>
  </si>
  <si>
    <t>Утренний</t>
  </si>
  <si>
    <t>Теплогорский</t>
  </si>
  <si>
    <t>Трамвайный</t>
  </si>
  <si>
    <t>Технологическая</t>
  </si>
  <si>
    <t>10КОРПУС А</t>
  </si>
  <si>
    <t>172А</t>
  </si>
  <si>
    <t>34КОРПУС Б</t>
  </si>
  <si>
    <t>237А КОРПУС 2</t>
  </si>
  <si>
    <t>35/1</t>
  </si>
  <si>
    <t>2/1</t>
  </si>
  <si>
    <t>2/2</t>
  </si>
  <si>
    <t>4/3</t>
  </si>
  <si>
    <t>4/4</t>
  </si>
  <si>
    <t>6/5</t>
  </si>
  <si>
    <t>17/1</t>
  </si>
  <si>
    <t>5/1</t>
  </si>
  <si>
    <t>5/2</t>
  </si>
  <si>
    <t>7/2</t>
  </si>
  <si>
    <t>1КОРПУС 10</t>
  </si>
  <si>
    <t>Кузино (г Первоуральск)</t>
  </si>
  <si>
    <t>Таежный (г Лесной)</t>
  </si>
  <si>
    <t>Зеленая</t>
  </si>
  <si>
    <t>15/6</t>
  </si>
  <si>
    <t>Юрмытское</t>
  </si>
  <si>
    <t>Новый</t>
  </si>
  <si>
    <t>Нейво-Шайтанский (г Алапаевск)</t>
  </si>
  <si>
    <t>Квашнинское</t>
  </si>
  <si>
    <t>Новгородова</t>
  </si>
  <si>
    <t>Молодой Гвардии</t>
  </si>
  <si>
    <t>Тупицыно</t>
  </si>
  <si>
    <t>Проходчиков</t>
  </si>
  <si>
    <t>Гаева</t>
  </si>
  <si>
    <t>38Е</t>
  </si>
  <si>
    <t>Вогульская</t>
  </si>
  <si>
    <t>Всеобуча</t>
  </si>
  <si>
    <t>Газетная</t>
  </si>
  <si>
    <t>Полярная</t>
  </si>
  <si>
    <t>Черных</t>
  </si>
  <si>
    <t>Сабурова</t>
  </si>
  <si>
    <t>Дарвина</t>
  </si>
  <si>
    <t>Молодцова</t>
  </si>
  <si>
    <t>Квартальный</t>
  </si>
  <si>
    <t>Гражданская</t>
  </si>
  <si>
    <t>Автозаводская</t>
  </si>
  <si>
    <t>Алтайская</t>
  </si>
  <si>
    <t>22Б</t>
  </si>
  <si>
    <t>68А</t>
  </si>
  <si>
    <t>41/26</t>
  </si>
  <si>
    <t>Пудлинговый (г Красноуфимск)</t>
  </si>
  <si>
    <t>С.Разина</t>
  </si>
  <si>
    <t>Прокатчиков</t>
  </si>
  <si>
    <t>Цветников</t>
  </si>
  <si>
    <t>Новоуткинск (г Первоуральск)</t>
  </si>
  <si>
    <t>44КОРПУС 2</t>
  </si>
  <si>
    <t>24Б</t>
  </si>
  <si>
    <t>45В</t>
  </si>
  <si>
    <t>Животноводов</t>
  </si>
  <si>
    <t>9-й</t>
  </si>
  <si>
    <t>Котельщиков</t>
  </si>
  <si>
    <t>Пристанционная</t>
  </si>
  <si>
    <t>Трошева</t>
  </si>
  <si>
    <t>30 лет Октября</t>
  </si>
  <si>
    <t>Гирева</t>
  </si>
  <si>
    <t>7Г</t>
  </si>
  <si>
    <t>130Б</t>
  </si>
  <si>
    <t>65А</t>
  </si>
  <si>
    <t>1-е Мая</t>
  </si>
  <si>
    <t>Шестакова</t>
  </si>
  <si>
    <t>56А</t>
  </si>
  <si>
    <t>52А</t>
  </si>
  <si>
    <t>Обходной</t>
  </si>
  <si>
    <t>Ухтомская</t>
  </si>
  <si>
    <t>Тюменская</t>
  </si>
  <si>
    <t>Чаадаева</t>
  </si>
  <si>
    <t>Химиков</t>
  </si>
  <si>
    <t>Амбулаторная</t>
  </si>
  <si>
    <t>Буторина</t>
  </si>
  <si>
    <t>Дошкольная</t>
  </si>
  <si>
    <t>Минометчиков</t>
  </si>
  <si>
    <t>Саввы Белых</t>
  </si>
  <si>
    <t>Сергея Есенина</t>
  </si>
  <si>
    <t>Анны Бычковой</t>
  </si>
  <si>
    <t>Байкальская</t>
  </si>
  <si>
    <t>79Б</t>
  </si>
  <si>
    <t>16/18В</t>
  </si>
  <si>
    <t>20КОРПУС А</t>
  </si>
  <si>
    <t>212КОРПУС 1</t>
  </si>
  <si>
    <t>214КОРПУС 2</t>
  </si>
  <si>
    <t>32КОРПУС 2</t>
  </si>
  <si>
    <t>32КОРПУС 1</t>
  </si>
  <si>
    <t>62/6</t>
  </si>
  <si>
    <t>16/18Г</t>
  </si>
  <si>
    <t>15А КОРПУС 3</t>
  </si>
  <si>
    <t>3КОРПУС Б</t>
  </si>
  <si>
    <t>16/18Д</t>
  </si>
  <si>
    <t>16/18Е</t>
  </si>
  <si>
    <t>53КОРПУС А</t>
  </si>
  <si>
    <t>55КОРПУС А</t>
  </si>
  <si>
    <t>76Б</t>
  </si>
  <si>
    <t>83А</t>
  </si>
  <si>
    <t>210А</t>
  </si>
  <si>
    <t>165В</t>
  </si>
  <si>
    <t>Клары Цеткин</t>
  </si>
  <si>
    <t>Быньги</t>
  </si>
  <si>
    <t>Рылеева</t>
  </si>
  <si>
    <t>Емлина</t>
  </si>
  <si>
    <t>72</t>
  </si>
  <si>
    <t>97</t>
  </si>
  <si>
    <t>93А</t>
  </si>
  <si>
    <t>12/69</t>
  </si>
  <si>
    <t>34А</t>
  </si>
  <si>
    <t>Бакинских комиссаров</t>
  </si>
  <si>
    <t>Старых большевиков</t>
  </si>
  <si>
    <t>Индустрии</t>
  </si>
  <si>
    <t>Виражный</t>
  </si>
  <si>
    <t>Расточная</t>
  </si>
  <si>
    <t>40Б</t>
  </si>
  <si>
    <t>7/22</t>
  </si>
  <si>
    <t>9/11</t>
  </si>
  <si>
    <t>Верхняя Черепанова</t>
  </si>
  <si>
    <t>Ермака</t>
  </si>
  <si>
    <t>31</t>
  </si>
  <si>
    <t>49</t>
  </si>
  <si>
    <t>84А</t>
  </si>
  <si>
    <t>Александра Матросова</t>
  </si>
  <si>
    <t>100А</t>
  </si>
  <si>
    <t>78</t>
  </si>
  <si>
    <t>94</t>
  </si>
  <si>
    <t>67</t>
  </si>
  <si>
    <t>47</t>
  </si>
  <si>
    <t>134</t>
  </si>
  <si>
    <t>136</t>
  </si>
  <si>
    <t>161</t>
  </si>
  <si>
    <t>163</t>
  </si>
  <si>
    <t>35</t>
  </si>
  <si>
    <t>38</t>
  </si>
  <si>
    <t>53</t>
  </si>
  <si>
    <t>63</t>
  </si>
  <si>
    <t>36</t>
  </si>
  <si>
    <t>68</t>
  </si>
  <si>
    <t>34</t>
  </si>
  <si>
    <t>Щелкун</t>
  </si>
  <si>
    <t>Хрустальная</t>
  </si>
  <si>
    <t>Курьинский</t>
  </si>
  <si>
    <t>Лобачевского</t>
  </si>
  <si>
    <t>Переходный</t>
  </si>
  <si>
    <t>Сухумский</t>
  </si>
  <si>
    <t>62/5</t>
  </si>
  <si>
    <t>62/8</t>
  </si>
  <si>
    <t>39КОРПУС А</t>
  </si>
  <si>
    <t>70КОРПУС Г</t>
  </si>
  <si>
    <t>79</t>
  </si>
  <si>
    <t>62/7</t>
  </si>
  <si>
    <t>135</t>
  </si>
  <si>
    <t>112Б</t>
  </si>
  <si>
    <t>89</t>
  </si>
  <si>
    <t>41</t>
  </si>
  <si>
    <t>41/3</t>
  </si>
  <si>
    <t>1КОРПУС Г</t>
  </si>
  <si>
    <t>1КОРПУС Д</t>
  </si>
  <si>
    <t>112</t>
  </si>
  <si>
    <t>130</t>
  </si>
  <si>
    <t>133</t>
  </si>
  <si>
    <t>187</t>
  </si>
  <si>
    <t>85</t>
  </si>
  <si>
    <t>10/53</t>
  </si>
  <si>
    <t>128</t>
  </si>
  <si>
    <t>137А</t>
  </si>
  <si>
    <t>141</t>
  </si>
  <si>
    <t>90</t>
  </si>
  <si>
    <t>206</t>
  </si>
  <si>
    <t>24В</t>
  </si>
  <si>
    <t>9/16</t>
  </si>
  <si>
    <t>59</t>
  </si>
  <si>
    <t>37КОРПУС Б</t>
  </si>
  <si>
    <t>19КОРПУС А</t>
  </si>
  <si>
    <t>69</t>
  </si>
  <si>
    <t>14КОРПУС 2</t>
  </si>
  <si>
    <t>12А</t>
  </si>
  <si>
    <t>Площадь</t>
  </si>
  <si>
    <t>12/1</t>
  </si>
  <si>
    <t>12/2</t>
  </si>
  <si>
    <t>14/2</t>
  </si>
  <si>
    <t>городской округ Староуткинск</t>
  </si>
  <si>
    <t>Красная Поляна</t>
  </si>
  <si>
    <t>Русский Потам</t>
  </si>
  <si>
    <t>Раевского</t>
  </si>
  <si>
    <t>Серафимы Дерябиной</t>
  </si>
  <si>
    <t>Шаумяна</t>
  </si>
  <si>
    <t>Софьи Ковалевской</t>
  </si>
  <si>
    <t>Эскадронная</t>
  </si>
  <si>
    <t>Тобольская</t>
  </si>
  <si>
    <t>2/25</t>
  </si>
  <si>
    <t>112А</t>
  </si>
  <si>
    <t>237А КОРПУС 5</t>
  </si>
  <si>
    <t>45А КОРПУС 2</t>
  </si>
  <si>
    <t>8/24</t>
  </si>
  <si>
    <t>76Б КОРПУС 3</t>
  </si>
  <si>
    <t>Братьев Быковых</t>
  </si>
  <si>
    <t>19/1</t>
  </si>
  <si>
    <t>205/Л-18</t>
  </si>
  <si>
    <t>332/Л-16</t>
  </si>
  <si>
    <t>333/Л-16</t>
  </si>
  <si>
    <t>334/Л-16</t>
  </si>
  <si>
    <t>335/Л-16</t>
  </si>
  <si>
    <t>336/Л-16</t>
  </si>
  <si>
    <t>337/Л-16</t>
  </si>
  <si>
    <t>336/Л-16; 337/Л-16</t>
  </si>
  <si>
    <t>335/Л-16; 336/Л-16; 337/Л-16</t>
  </si>
  <si>
    <t>15-й</t>
  </si>
  <si>
    <t>Тегенцева</t>
  </si>
  <si>
    <t>Пионеров</t>
  </si>
  <si>
    <t>Черноисточинское</t>
  </si>
  <si>
    <t>15/1</t>
  </si>
  <si>
    <t>ООО "ИЛТ"</t>
  </si>
  <si>
    <t>Кардонская</t>
  </si>
  <si>
    <t>Липовское</t>
  </si>
  <si>
    <t>Глинское</t>
  </si>
  <si>
    <t>Павлика Морозова</t>
  </si>
  <si>
    <t>Речной</t>
  </si>
  <si>
    <t>63А</t>
  </si>
  <si>
    <t>Балакинская</t>
  </si>
  <si>
    <t>Носова</t>
  </si>
  <si>
    <t>Черноморская</t>
  </si>
  <si>
    <t>Лая</t>
  </si>
  <si>
    <t>Островского</t>
  </si>
  <si>
    <t>Землячки</t>
  </si>
  <si>
    <t>Высокогорская</t>
  </si>
  <si>
    <t>Новый поселок</t>
  </si>
  <si>
    <t>Проезжая</t>
  </si>
  <si>
    <t>Профсоюзов</t>
  </si>
  <si>
    <t>Комсомольский</t>
  </si>
  <si>
    <t>Электровозников</t>
  </si>
  <si>
    <t>4В</t>
  </si>
  <si>
    <t>103</t>
  </si>
  <si>
    <t>91</t>
  </si>
  <si>
    <t>80</t>
  </si>
  <si>
    <t>142</t>
  </si>
  <si>
    <t>29/1</t>
  </si>
  <si>
    <t>92А</t>
  </si>
  <si>
    <t>98</t>
  </si>
  <si>
    <t>163/40</t>
  </si>
  <si>
    <t>61</t>
  </si>
  <si>
    <t>106</t>
  </si>
  <si>
    <t>151</t>
  </si>
  <si>
    <t>96</t>
  </si>
  <si>
    <t>93</t>
  </si>
  <si>
    <t>66</t>
  </si>
  <si>
    <t>46</t>
  </si>
  <si>
    <t>84</t>
  </si>
  <si>
    <t>17/4</t>
  </si>
  <si>
    <t>37</t>
  </si>
  <si>
    <t>9Б</t>
  </si>
  <si>
    <t>11СТР1</t>
  </si>
  <si>
    <t>Дачная</t>
  </si>
  <si>
    <t>Кривозубова</t>
  </si>
  <si>
    <t>Солнечный</t>
  </si>
  <si>
    <t>Юва</t>
  </si>
  <si>
    <t>Трифанова</t>
  </si>
  <si>
    <t>Натальинск</t>
  </si>
  <si>
    <t>Сарсы-Вторые</t>
  </si>
  <si>
    <t>Ачитская</t>
  </si>
  <si>
    <t>В.Терешковой</t>
  </si>
  <si>
    <t>Полдневая (г Полевской)</t>
  </si>
  <si>
    <t>38Г</t>
  </si>
  <si>
    <t>Шахтерская</t>
  </si>
  <si>
    <t>Ферросплавщиков</t>
  </si>
  <si>
    <t>Фуфачева</t>
  </si>
  <si>
    <t>Коммунаров</t>
  </si>
  <si>
    <t>Привокзальный</t>
  </si>
  <si>
    <t>Угольщиков</t>
  </si>
  <si>
    <t>8-е Марта</t>
  </si>
  <si>
    <t>9-го Мая</t>
  </si>
  <si>
    <t>Ленинского Комсомола</t>
  </si>
  <si>
    <t>68В</t>
  </si>
  <si>
    <t>70А</t>
  </si>
  <si>
    <t>70Б</t>
  </si>
  <si>
    <t>70В</t>
  </si>
  <si>
    <t>130А</t>
  </si>
  <si>
    <t>12/46</t>
  </si>
  <si>
    <t>11Б</t>
  </si>
  <si>
    <t>8/25</t>
  </si>
  <si>
    <t>Еремеева</t>
  </si>
  <si>
    <t>2-й переулок Челюскинцев</t>
  </si>
  <si>
    <t>Анучина</t>
  </si>
  <si>
    <t>Песчаный</t>
  </si>
  <si>
    <t>Тыгиш</t>
  </si>
  <si>
    <t>Коменки</t>
  </si>
  <si>
    <t>Волковское</t>
  </si>
  <si>
    <t>Степана Щипачева</t>
  </si>
  <si>
    <t>имени В.И.Ленина</t>
  </si>
  <si>
    <t>2-й Проезд</t>
  </si>
  <si>
    <t>Белореченский</t>
  </si>
  <si>
    <t>Бруснятское</t>
  </si>
  <si>
    <t>3-й</t>
  </si>
  <si>
    <t>9 Мая</t>
  </si>
  <si>
    <t>Челябинская</t>
  </si>
  <si>
    <t>Рыбниковское</t>
  </si>
  <si>
    <t>Дмитриева</t>
  </si>
  <si>
    <t>Сипавское</t>
  </si>
  <si>
    <t>Знаменское</t>
  </si>
  <si>
    <t>Рокицанская</t>
  </si>
  <si>
    <t>Кашино</t>
  </si>
  <si>
    <t>Ильинское</t>
  </si>
  <si>
    <t>Коммолодежи</t>
  </si>
  <si>
    <t>1КОРПУС 2</t>
  </si>
  <si>
    <t>32Б</t>
  </si>
  <si>
    <t>Атмосферная</t>
  </si>
  <si>
    <t>Бетонщиков</t>
  </si>
  <si>
    <t>Библиотечная</t>
  </si>
  <si>
    <t>Дружининская</t>
  </si>
  <si>
    <t>Хуторская</t>
  </si>
  <si>
    <t>Аркадия Гайдара</t>
  </si>
  <si>
    <t>Шаронова</t>
  </si>
  <si>
    <t>Прониной</t>
  </si>
  <si>
    <t>Каслинский</t>
  </si>
  <si>
    <t>Донбасская</t>
  </si>
  <si>
    <t>Краснодарская</t>
  </si>
  <si>
    <t>Таганская</t>
  </si>
  <si>
    <t>Совхозный (г Екатеринбург)</t>
  </si>
  <si>
    <t>Дружинников</t>
  </si>
  <si>
    <t>Воеводина</t>
  </si>
  <si>
    <t>Кишиневская</t>
  </si>
  <si>
    <t>20КОРПУС В</t>
  </si>
  <si>
    <t>92КОРПУС 1</t>
  </si>
  <si>
    <t>176А</t>
  </si>
  <si>
    <t>182А</t>
  </si>
  <si>
    <t>20КОРПУС Б</t>
  </si>
  <si>
    <t>36/7</t>
  </si>
  <si>
    <t>14КОРПУС 7</t>
  </si>
  <si>
    <t>14КОРПУС 1</t>
  </si>
  <si>
    <t>237А КОРПУС 6</t>
  </si>
  <si>
    <t>6КОРПУС Б</t>
  </si>
  <si>
    <t>16/18Ж</t>
  </si>
  <si>
    <t>61КОРПУС А</t>
  </si>
  <si>
    <t>56КОРПУС А</t>
  </si>
  <si>
    <t>76Б КОРПУС 1</t>
  </si>
  <si>
    <t>Количество работ</t>
  </si>
  <si>
    <t>39КОРПУС 1</t>
  </si>
  <si>
    <t>39КОРПУС 2</t>
  </si>
  <si>
    <t>Академика Патона</t>
  </si>
  <si>
    <t>Большой Конный п-ов</t>
  </si>
  <si>
    <t>25КОРПУС 1</t>
  </si>
  <si>
    <t>25КОРПУС А</t>
  </si>
  <si>
    <t>38КОРПУС А</t>
  </si>
  <si>
    <t>19А КОРПУС 5</t>
  </si>
  <si>
    <t>24КОРПУС А</t>
  </si>
  <si>
    <t>74КОРПУС А</t>
  </si>
  <si>
    <t>76КОРПУС А</t>
  </si>
  <si>
    <t>78КОРПУС А</t>
  </si>
  <si>
    <t>210КОРПУС Б</t>
  </si>
  <si>
    <t>89КОРПУС А</t>
  </si>
  <si>
    <t>91КОРПУС А</t>
  </si>
  <si>
    <t>5КОРПУС Б</t>
  </si>
  <si>
    <t>33КОРПУС А</t>
  </si>
  <si>
    <t>35КОРПУС А</t>
  </si>
  <si>
    <t>34КОРПУС А</t>
  </si>
  <si>
    <t>92А КОРПУС 7</t>
  </si>
  <si>
    <t>36КОРПУС 1</t>
  </si>
  <si>
    <t>36КОРПУС 2</t>
  </si>
  <si>
    <t>36КОРПУС 3</t>
  </si>
  <si>
    <t>Гражданской войны</t>
  </si>
  <si>
    <t>78КОРПУС 1</t>
  </si>
  <si>
    <t>Трудовые Резервы</t>
  </si>
  <si>
    <t>111</t>
  </si>
  <si>
    <t>2КОРПУС 1</t>
  </si>
  <si>
    <t>2КОРПУС 2</t>
  </si>
  <si>
    <t>31КОРПУС 1</t>
  </si>
  <si>
    <t>84КОРПУС В</t>
  </si>
  <si>
    <t>21КОРПУС Г</t>
  </si>
  <si>
    <t>45КОРПУС А</t>
  </si>
  <si>
    <t>67КОРПУС А</t>
  </si>
  <si>
    <t>214КОРПУС 1</t>
  </si>
  <si>
    <t>27КОРПУС 1</t>
  </si>
  <si>
    <t>7КОРПУС 4</t>
  </si>
  <si>
    <t>52КОРПУС А</t>
  </si>
  <si>
    <t>55КОРПУС Б</t>
  </si>
  <si>
    <t>Испанских Рабочих</t>
  </si>
  <si>
    <t>Братьев Серебряковых</t>
  </si>
  <si>
    <t>Ивана Губко</t>
  </si>
  <si>
    <t>294/Л-16</t>
  </si>
  <si>
    <t>296/Л-16</t>
  </si>
  <si>
    <t>295/Л-16</t>
  </si>
  <si>
    <t>331/Л-16</t>
  </si>
  <si>
    <t>302/Л-16</t>
  </si>
  <si>
    <t>298/Л-16</t>
  </si>
  <si>
    <t>297/Л-16</t>
  </si>
  <si>
    <t>303/Л-16</t>
  </si>
  <si>
    <t>300/Л-16</t>
  </si>
  <si>
    <t>299/Л-16</t>
  </si>
  <si>
    <t>301/Л-16</t>
  </si>
  <si>
    <t>294/Л-16; 333/Л-16</t>
  </si>
  <si>
    <t>19.07.2016; 16.08.2016</t>
  </si>
  <si>
    <t>293/Л-16</t>
  </si>
  <si>
    <t>445/Л-17</t>
  </si>
  <si>
    <t>297/Л-16; 334/Л-16</t>
  </si>
  <si>
    <t>29/Л-18</t>
  </si>
  <si>
    <t>335/Л-16; 336/Л-16</t>
  </si>
  <si>
    <t>36/Л-18</t>
  </si>
  <si>
    <t>35/Л-18</t>
  </si>
  <si>
    <t>34/Л-18</t>
  </si>
  <si>
    <t>ООО "ВЕСТ"</t>
  </si>
  <si>
    <t>ООО "СРЕДУРАЛЛИФТ"</t>
  </si>
  <si>
    <t>АО "УРАЛЛИФТНАЛАДКА"</t>
  </si>
  <si>
    <t>АО "ЩЕРБИНСКИЙ ЛИФТОСТРОИТЕЛЬНЫЙ ЗАВОД"</t>
  </si>
  <si>
    <t>ООО "ВЕСТ"; АО "ЩЕРБИНСКИЙ ЛИФТОСТРОИТЕЛЬНЫЙ ЗАВОД"</t>
  </si>
  <si>
    <t>Веры Шляпиной</t>
  </si>
  <si>
    <t>пос.</t>
  </si>
  <si>
    <t>Спорта</t>
  </si>
  <si>
    <t>Осинцевское</t>
  </si>
  <si>
    <t>Молодогвардейская</t>
  </si>
  <si>
    <t>Ожиганова</t>
  </si>
  <si>
    <t>Яр</t>
  </si>
  <si>
    <t>Петеренко</t>
  </si>
  <si>
    <t>Шадринка</t>
  </si>
  <si>
    <t>Жукова</t>
  </si>
  <si>
    <t>Кирга</t>
  </si>
  <si>
    <t>40В</t>
  </si>
  <si>
    <t>25Б</t>
  </si>
  <si>
    <t>16Б</t>
  </si>
  <si>
    <t>Гробова</t>
  </si>
  <si>
    <t>Новопаньшино</t>
  </si>
  <si>
    <t>Краснофлотская</t>
  </si>
  <si>
    <t>Бессонова</t>
  </si>
  <si>
    <t>Окунева</t>
  </si>
  <si>
    <t>Цементная</t>
  </si>
  <si>
    <t>Академика Кикоина</t>
  </si>
  <si>
    <t>Корнилова</t>
  </si>
  <si>
    <t>13/2</t>
  </si>
  <si>
    <t>Шамары</t>
  </si>
  <si>
    <t>Рогозинниковых</t>
  </si>
  <si>
    <t>Черемушки</t>
  </si>
  <si>
    <t>Спортивный</t>
  </si>
  <si>
    <t>9В</t>
  </si>
  <si>
    <t>Овражная</t>
  </si>
  <si>
    <t>Мальского</t>
  </si>
  <si>
    <t>136А</t>
  </si>
  <si>
    <t>68Б</t>
  </si>
  <si>
    <t>Есенина</t>
  </si>
  <si>
    <t>Толбухина</t>
  </si>
  <si>
    <t>Грязновская</t>
  </si>
  <si>
    <t>Александра Смирнова</t>
  </si>
  <si>
    <t>дер.</t>
  </si>
  <si>
    <t>Черноскутова</t>
  </si>
  <si>
    <t>Грязновское</t>
  </si>
  <si>
    <t>Позариха</t>
  </si>
  <si>
    <t>Гладкова</t>
  </si>
  <si>
    <t>Котовского</t>
  </si>
  <si>
    <t>Загвозкина</t>
  </si>
  <si>
    <t>Октябрьской революции</t>
  </si>
  <si>
    <t>Силикатная</t>
  </si>
  <si>
    <t>Чернавских</t>
  </si>
  <si>
    <t>Полевая</t>
  </si>
  <si>
    <t>Бородулино</t>
  </si>
  <si>
    <t>Никольское</t>
  </si>
  <si>
    <t>39/1</t>
  </si>
  <si>
    <t>108</t>
  </si>
  <si>
    <t>121</t>
  </si>
  <si>
    <t>Еремина</t>
  </si>
  <si>
    <t>Искровцев</t>
  </si>
  <si>
    <t>Майкопская</t>
  </si>
  <si>
    <t>Кузнечная</t>
  </si>
  <si>
    <t>Таежная</t>
  </si>
  <si>
    <t>Начдива Онуфриева</t>
  </si>
  <si>
    <t>Патриса Лумумбы</t>
  </si>
  <si>
    <t>Рабочих</t>
  </si>
  <si>
    <t>Хмелева</t>
  </si>
  <si>
    <t>Викулова</t>
  </si>
  <si>
    <t>Самолетная</t>
  </si>
  <si>
    <t>Токарей</t>
  </si>
  <si>
    <t>150</t>
  </si>
  <si>
    <t>41КОРПУС 1</t>
  </si>
  <si>
    <t>193Б</t>
  </si>
  <si>
    <t>13А ЛИТЕР В</t>
  </si>
  <si>
    <t>58КОРПУС А</t>
  </si>
  <si>
    <t>69КОРПУС А</t>
  </si>
  <si>
    <t>76Б КОРПУС 2</t>
  </si>
  <si>
    <t>1Б КОРПУС 2</t>
  </si>
  <si>
    <t>59КОРПУС Б</t>
  </si>
  <si>
    <t>4КОРПУС Б</t>
  </si>
  <si>
    <t>22КОРПУС 1</t>
  </si>
  <si>
    <t>22КОРПУС 2</t>
  </si>
  <si>
    <t>22КОРПУС 3</t>
  </si>
  <si>
    <t>22КОРПУС 4</t>
  </si>
  <si>
    <t>22КОРПУС 5</t>
  </si>
  <si>
    <t>63КОРПУС А</t>
  </si>
  <si>
    <t>65КОРПУС А</t>
  </si>
  <si>
    <t>112Г</t>
  </si>
  <si>
    <t>107КОРПУС 1</t>
  </si>
  <si>
    <t>107КОРПУС 2</t>
  </si>
  <si>
    <t>37КОРПУС 2</t>
  </si>
  <si>
    <t>62/9</t>
  </si>
  <si>
    <t>179А</t>
  </si>
  <si>
    <t>179Б</t>
  </si>
  <si>
    <t>183А</t>
  </si>
  <si>
    <t>59КОРПУС 3</t>
  </si>
  <si>
    <t>4КОРПУС 2</t>
  </si>
  <si>
    <t>31КОРПУС 4</t>
  </si>
  <si>
    <t>16/18Л</t>
  </si>
  <si>
    <t>55КОРПУС 1</t>
  </si>
  <si>
    <t>60КОРПУС 3</t>
  </si>
  <si>
    <t>ООО "Вест"</t>
  </si>
  <si>
    <t>ООО "МОСРЕГИОНЛИФТ"</t>
  </si>
  <si>
    <t>78/Л-20</t>
  </si>
  <si>
    <t>ООО ПО "ЕВРОЛИФТМАШ"</t>
  </si>
  <si>
    <t>АО "ЩЛЗ"</t>
  </si>
  <si>
    <t>АО "ЩЛЗ"; ООО "ТриАлСтрой"</t>
  </si>
  <si>
    <t>Стоимость работ</t>
  </si>
  <si>
    <t>Адрес МКД</t>
  </si>
  <si>
    <t>Номер договора подряда</t>
  </si>
  <si>
    <t>Дата договора подряда</t>
  </si>
  <si>
    <t>Наименование подрядчика</t>
  </si>
  <si>
    <t>ООО "СТРОЙЖИЛСЕРВИС"</t>
  </si>
  <si>
    <t>266/З-15</t>
  </si>
  <si>
    <t>225/З-15</t>
  </si>
  <si>
    <t>ООО "ОЛИМП"</t>
  </si>
  <si>
    <t>157/З-15</t>
  </si>
  <si>
    <t>ООО "ТЕРМОТЕХНИКА"</t>
  </si>
  <si>
    <t>221/З-15</t>
  </si>
  <si>
    <t>ООО "ХОЛДИНГ "УРАЛ-СТРОЙ""</t>
  </si>
  <si>
    <t>117/З-15</t>
  </si>
  <si>
    <t>ООО УПРАВЛЯЮЩАЯ КОМПАНИЯ "ИНЖЭК"</t>
  </si>
  <si>
    <t>ООО  "КОМПЛЕКСНЫЙЭНЕРГОСЕРВИС"</t>
  </si>
  <si>
    <t>155/З-15</t>
  </si>
  <si>
    <t>ООО "СеверГазСтрой"</t>
  </si>
  <si>
    <t>170/З-15</t>
  </si>
  <si>
    <t>ЗАО "СТРОЙКОМПЛЕКС"</t>
  </si>
  <si>
    <t>171/З-15</t>
  </si>
  <si>
    <t>173/З-15</t>
  </si>
  <si>
    <t>172/З-15</t>
  </si>
  <si>
    <t>177/З-15</t>
  </si>
  <si>
    <t>88/З-15</t>
  </si>
  <si>
    <t>147/З-15</t>
  </si>
  <si>
    <t>ООО "СК ИНЭК-ТЕХПОЛИМЕР"</t>
  </si>
  <si>
    <t>143/З-15</t>
  </si>
  <si>
    <t>136/З-15</t>
  </si>
  <si>
    <t>224/З-15</t>
  </si>
  <si>
    <t>ПЕРМЯКОВ АНДРЕЙ ВЛАДИСЛАВОВИЧ</t>
  </si>
  <si>
    <t>216/З-15</t>
  </si>
  <si>
    <t>ООО "МЕГАПОЛИС"</t>
  </si>
  <si>
    <t>163/З-15</t>
  </si>
  <si>
    <t>89/З-15</t>
  </si>
  <si>
    <t>ООО "ЛИНКОР"</t>
  </si>
  <si>
    <t>ООО "ГРАНД"</t>
  </si>
  <si>
    <t>132/СМР-16</t>
  </si>
  <si>
    <t>130/З-15</t>
  </si>
  <si>
    <t>310/З-15; 172/З-15</t>
  </si>
  <si>
    <t>26.10.2015; 20.07.2015</t>
  </si>
  <si>
    <t>307/З-15; 130/З-15</t>
  </si>
  <si>
    <t>19.10.2015; 06.07.2015</t>
  </si>
  <si>
    <t>"ЛИНКОР"</t>
  </si>
  <si>
    <t>ООО УК "ИНЖЭК"</t>
  </si>
  <si>
    <t>35/СМР-16</t>
  </si>
  <si>
    <t>156/З-15</t>
  </si>
  <si>
    <t>ООО "ЮНИСТРОЙ"</t>
  </si>
  <si>
    <t>80/СМР-16</t>
  </si>
  <si>
    <t>81/СМР-16</t>
  </si>
  <si>
    <t>47/СМР-16</t>
  </si>
  <si>
    <t>231/СМР-16</t>
  </si>
  <si>
    <t>ООО "ВЕРТЕКС"</t>
  </si>
  <si>
    <t>229/З-15</t>
  </si>
  <si>
    <t>120/СМР-16</t>
  </si>
  <si>
    <t>45/СМР-16</t>
  </si>
  <si>
    <t>322/З-15</t>
  </si>
  <si>
    <t>262/З-15</t>
  </si>
  <si>
    <t>ООО "ЭКОЛАЙН"</t>
  </si>
  <si>
    <t>229/СМР-16</t>
  </si>
  <si>
    <t>215/З-15</t>
  </si>
  <si>
    <t>272/З-15</t>
  </si>
  <si>
    <t>ООО «НАШ ДОМ»</t>
  </si>
  <si>
    <t>156/СМР-16</t>
  </si>
  <si>
    <t>115/СМР-16</t>
  </si>
  <si>
    <t>244/З-15</t>
  </si>
  <si>
    <t>ООО "УРАЛЬСКИЙ МОНОЛИТ"</t>
  </si>
  <si>
    <t>259/З-15</t>
  </si>
  <si>
    <t>ООО "СТРОИТЕЛЬНАЯ КОМПАНИЯ"ЕВРОСТРОЙКОМПЛЕКТ""</t>
  </si>
  <si>
    <t>176/СМР-16</t>
  </si>
  <si>
    <t>ООО "АРЕАЛ-ГРУПП"</t>
  </si>
  <si>
    <t>260/З-15</t>
  </si>
  <si>
    <t>ООО "РЕСУРС"</t>
  </si>
  <si>
    <t>177/СМР-16</t>
  </si>
  <si>
    <t>220/З-15</t>
  </si>
  <si>
    <t>280/З-15</t>
  </si>
  <si>
    <t>ООО «СТРОЙСПЕЦМОНТАЖ-2000»</t>
  </si>
  <si>
    <t>183/СМР-16</t>
  </si>
  <si>
    <t>ООО "СТРОЙМОНТАЖУРАЛ-2000"</t>
  </si>
  <si>
    <t>271/З-15</t>
  </si>
  <si>
    <t>276/З-15</t>
  </si>
  <si>
    <t>ООО "СТРОЙПРОЕКТ"</t>
  </si>
  <si>
    <t>218/З-15</t>
  </si>
  <si>
    <t>ООО "МВ-СТРОЙ"</t>
  </si>
  <si>
    <t>243/З-15</t>
  </si>
  <si>
    <t>ООО "РЕМОНТНО-СТРОИТЕЛЬНАЯ КОМПАНИЯ "ГОРИЗОНТ""</t>
  </si>
  <si>
    <t>237/СМР-16</t>
  </si>
  <si>
    <t>ЗАО "СПЕЦАВТОМАТИКА"</t>
  </si>
  <si>
    <t>278/З-15</t>
  </si>
  <si>
    <t>60/СМР-16</t>
  </si>
  <si>
    <t>187/СМР-16</t>
  </si>
  <si>
    <t>180/СМР-16</t>
  </si>
  <si>
    <t>ООО "ЭНТИС - УЧЕТ"</t>
  </si>
  <si>
    <t>59/СМР-16</t>
  </si>
  <si>
    <t>213/З-15</t>
  </si>
  <si>
    <t>213/СМР-16</t>
  </si>
  <si>
    <t>ООО "ТРАНССТРОЙ"</t>
  </si>
  <si>
    <t>277/З-15</t>
  </si>
  <si>
    <t>ООО "РЕМОНТНО-СТРОИТЕЛЬНАЯ КОМПАНИЯ "Д-МАХ""</t>
  </si>
  <si>
    <t>217/З-15</t>
  </si>
  <si>
    <t>129/СМР-16</t>
  </si>
  <si>
    <t>228/СМР-16</t>
  </si>
  <si>
    <t>189/СМР-16</t>
  </si>
  <si>
    <t>210/СМР-16</t>
  </si>
  <si>
    <t>ООО "СТРОИТЕЛЬНАЯ КОМПАНИЯ"КАРАТ""</t>
  </si>
  <si>
    <t>205/СМР-16</t>
  </si>
  <si>
    <t>79/СМР-16</t>
  </si>
  <si>
    <t>48/СМР-16</t>
  </si>
  <si>
    <t>207/СМР-16</t>
  </si>
  <si>
    <t>318/З-15</t>
  </si>
  <si>
    <t>405/СМР-18</t>
  </si>
  <si>
    <t>ООО "ТРИУМФ"</t>
  </si>
  <si>
    <t>290/СМР-16</t>
  </si>
  <si>
    <t>74/СМР-16</t>
  </si>
  <si>
    <t>302/З-15</t>
  </si>
  <si>
    <t>300/З-15</t>
  </si>
  <si>
    <t>ООО "ПРОМСТРОЙСЕРВИС"</t>
  </si>
  <si>
    <t>75/СМР-16</t>
  </si>
  <si>
    <t>301/З-15</t>
  </si>
  <si>
    <t>78/СМР-16</t>
  </si>
  <si>
    <t>77/СМР-16</t>
  </si>
  <si>
    <t>88/СМР-16</t>
  </si>
  <si>
    <t>223/З-15</t>
  </si>
  <si>
    <t>ООО ДСК "СТРОЙМЕХАНИЗАЦИЯ"</t>
  </si>
  <si>
    <t>167/З-15</t>
  </si>
  <si>
    <t>150/СМР-16</t>
  </si>
  <si>
    <t>ООО "РЕГИОНСПЕЦСТРОЙ"</t>
  </si>
  <si>
    <t>46/СМР-16</t>
  </si>
  <si>
    <t>222/СМР-16</t>
  </si>
  <si>
    <t>ООО "УРАЛЬСКАЯ ПРОМЫШЛЕННО-СТРОИТЕЛЬНАЯ КОМПАНИЯ"</t>
  </si>
  <si>
    <t>221/СМР-16</t>
  </si>
  <si>
    <t>326/СМР-16</t>
  </si>
  <si>
    <t>ООО "БАМ-СТРОЙ"</t>
  </si>
  <si>
    <t>250/З-15</t>
  </si>
  <si>
    <t>270/СМР-16</t>
  </si>
  <si>
    <t>ООО "МЕХСТРОЙГРУПП"</t>
  </si>
  <si>
    <t>91/СМР-16</t>
  </si>
  <si>
    <t>117/СМР-16</t>
  </si>
  <si>
    <t>284/З-15</t>
  </si>
  <si>
    <t>87/СМР-16</t>
  </si>
  <si>
    <t>251/З-15</t>
  </si>
  <si>
    <t>ООО "МОНОЛИТ ЕКБ"</t>
  </si>
  <si>
    <t>164/СМР-16</t>
  </si>
  <si>
    <t>ООО "ФРЕГАТ 2000"</t>
  </si>
  <si>
    <t>282/З-15</t>
  </si>
  <si>
    <t>154/З-15</t>
  </si>
  <si>
    <t>116/З-15</t>
  </si>
  <si>
    <t>ООО "УРАЛСТРОЙМОНТАЖ"</t>
  </si>
  <si>
    <t>100/СМР-16</t>
  </si>
  <si>
    <t>101/СМР-16</t>
  </si>
  <si>
    <t>95/СМР-16</t>
  </si>
  <si>
    <t>93/СМР-16</t>
  </si>
  <si>
    <t>94/СМР-16</t>
  </si>
  <si>
    <t>71/СМР-16</t>
  </si>
  <si>
    <t>72/СМР-16</t>
  </si>
  <si>
    <t>250/СМР-16</t>
  </si>
  <si>
    <t>73/СМР-16</t>
  </si>
  <si>
    <t>148/СМР-16</t>
  </si>
  <si>
    <t>32/СМР-16</t>
  </si>
  <si>
    <t>67/СМР-16</t>
  </si>
  <si>
    <t>327/СМР-16</t>
  </si>
  <si>
    <t>234/СМР-16</t>
  </si>
  <si>
    <t>ООО СК "СТРОЙХИМЗАЩИТА"</t>
  </si>
  <si>
    <t>235/СМР-16</t>
  </si>
  <si>
    <t>219/СМР-16</t>
  </si>
  <si>
    <t>316/З-15</t>
  </si>
  <si>
    <t>112/СМР-16</t>
  </si>
  <si>
    <t>317/З-15</t>
  </si>
  <si>
    <t>113/СМР-16</t>
  </si>
  <si>
    <t>118/СМР-16</t>
  </si>
  <si>
    <t>372/СМР-16</t>
  </si>
  <si>
    <t>61/СМР-16</t>
  </si>
  <si>
    <t>27/СМР-16</t>
  </si>
  <si>
    <t>222/З-15</t>
  </si>
  <si>
    <t>86/СМР-16</t>
  </si>
  <si>
    <t>264/З-15</t>
  </si>
  <si>
    <t>ООО "РЕФОРМА"</t>
  </si>
  <si>
    <t>31/СМР-16</t>
  </si>
  <si>
    <t>30/СМР-16</t>
  </si>
  <si>
    <t>240/З-15</t>
  </si>
  <si>
    <t>70/СМР-16</t>
  </si>
  <si>
    <t>69/СМР-16</t>
  </si>
  <si>
    <t>24/СМР-16</t>
  </si>
  <si>
    <t>66/СМР-16</t>
  </si>
  <si>
    <t>Общество с органиченной ответственностью "Кречет"</t>
  </si>
  <si>
    <t>Общество с органиченной ответственностью "Ремстройсервис"</t>
  </si>
  <si>
    <t>ООО ''КОМВИ''</t>
  </si>
  <si>
    <t>ООО "МЕЖРЕГИОНАЛЬНАЯ СТРОИТЕЛЬНАЯ КОМПАНИЯ"</t>
  </si>
  <si>
    <t>217/СМР-16</t>
  </si>
  <si>
    <t>218/СМР-16</t>
  </si>
  <si>
    <t>165/СМР-16</t>
  </si>
  <si>
    <t>44/СМР-16</t>
  </si>
  <si>
    <t>57/СМР-16</t>
  </si>
  <si>
    <t>227/З-15</t>
  </si>
  <si>
    <t>291/СМР-16</t>
  </si>
  <si>
    <t>146/СМР-16</t>
  </si>
  <si>
    <t>265/З-15</t>
  </si>
  <si>
    <t>ООО «МОДЕРН»</t>
  </si>
  <si>
    <t>145/СМР-16</t>
  </si>
  <si>
    <t>149/СМР-16</t>
  </si>
  <si>
    <t>ООО "УРАЛТЕХНОСЕРВИС"</t>
  </si>
  <si>
    <t>33/СМР-16</t>
  </si>
  <si>
    <t>56/СМР-16</t>
  </si>
  <si>
    <t>298/З-15</t>
  </si>
  <si>
    <t>206/СМР-16</t>
  </si>
  <si>
    <t>90/СМР-16</t>
  </si>
  <si>
    <t>147/СМР-16</t>
  </si>
  <si>
    <t>251/СМР-16</t>
  </si>
  <si>
    <t>22/СМР-16</t>
  </si>
  <si>
    <t>52/СМР-16</t>
  </si>
  <si>
    <t>53/СМР-16</t>
  </si>
  <si>
    <t>150/З-15</t>
  </si>
  <si>
    <t>54/СМР-16</t>
  </si>
  <si>
    <t>55/СМР-16</t>
  </si>
  <si>
    <t>96/СМР-16</t>
  </si>
  <si>
    <t>97/СМР-16</t>
  </si>
  <si>
    <t>84/СМР-16</t>
  </si>
  <si>
    <t>99/СМР-16</t>
  </si>
  <si>
    <t>23/СМР-16</t>
  </si>
  <si>
    <t>154/СМР-16</t>
  </si>
  <si>
    <t>126/СМР-16</t>
  </si>
  <si>
    <t>ООО СТРОИТЕЛЬНАЯ КОМПАНИЯ "РС-МОНОЛИТ"</t>
  </si>
  <si>
    <t>129/З-15</t>
  </si>
  <si>
    <t>324/З-15</t>
  </si>
  <si>
    <t>128/СМР-16</t>
  </si>
  <si>
    <t>127/СМР-16</t>
  </si>
  <si>
    <t>89/СМР-16</t>
  </si>
  <si>
    <t>252/СМР-16</t>
  </si>
  <si>
    <t>258/З-15</t>
  </si>
  <si>
    <t>28/СМР-16</t>
  </si>
  <si>
    <t>29/СМР-16</t>
  </si>
  <si>
    <t>142/З-15</t>
  </si>
  <si>
    <t>36/СМР-16</t>
  </si>
  <si>
    <t>254/СМР-16</t>
  </si>
  <si>
    <t>26/СМР-16</t>
  </si>
  <si>
    <t>58/СМР-16</t>
  </si>
  <si>
    <t>82/СМР-16</t>
  </si>
  <si>
    <t>34/СМР-16</t>
  </si>
  <si>
    <t>227/З-15; 291/СМР-16</t>
  </si>
  <si>
    <t>04.08.2015; 15.07.2016</t>
  </si>
  <si>
    <t>ООО ДСК "СТРОЙМЕХАНИЗАЦИЯ"; ООО "РЕГИОНСПЕЦСТРОЙ"</t>
  </si>
  <si>
    <t>284/З-15; 226/СМР-16</t>
  </si>
  <si>
    <t>08.09.2015; 01.06.2016</t>
  </si>
  <si>
    <t>141/З-15; 322/З-15</t>
  </si>
  <si>
    <t>13.07.2015; 13.11.2015</t>
  </si>
  <si>
    <t>ООО "ЮНИСТРОЙ"; ООО "ОЛИМП"</t>
  </si>
  <si>
    <t>ООО "БИЗНЕСКОНСАЛТИНГ"</t>
  </si>
  <si>
    <t>ООО "КОМПАНИЯ "КАПИТАЛ-СТРОЙ""</t>
  </si>
  <si>
    <t>ООО "УПРАВЛЯЮЩАЯ КОМПАНИЯ"ВЕРХ-ИСЕТСКАЯ""</t>
  </si>
  <si>
    <t>ООО "Наш дом Лесной"</t>
  </si>
  <si>
    <t>ООО "Мастеровой"</t>
  </si>
  <si>
    <t>ООО "Новоуральское строительное предприятие"</t>
  </si>
  <si>
    <t>ООО "СТРОИТЕЛЬНОЕУПРАВЛЕНИЕ №6"</t>
  </si>
  <si>
    <t xml:space="preserve"> 141/З-15; 322/З-15</t>
  </si>
  <si>
    <t>80/СМР-16; 283/СМР-16</t>
  </si>
  <si>
    <t>18.04.2016; 08.07.2016</t>
  </si>
  <si>
    <t>81/СМР-16; 283/СМР-16</t>
  </si>
  <si>
    <t>156/З-15; 320/З-15</t>
  </si>
  <si>
    <t>13.07.2015; 09.11.2015</t>
  </si>
  <si>
    <t>АО "КОРПОРАЦИЯ "АТОМСТРОЙКОМПЛЕКС""</t>
  </si>
  <si>
    <t>АО "РЕМОНТНО-СТРОИТЕЛЬНЫЙ КОМПЛЕКС УРАЛА"</t>
  </si>
  <si>
    <t>225/З-15; 27/СМР-16</t>
  </si>
  <si>
    <t>04.08.2015; 29.03.2016</t>
  </si>
  <si>
    <t>27/СМР-16; 67/СМР-16</t>
  </si>
  <si>
    <t>29.03.2016; 11.04.2016</t>
  </si>
  <si>
    <t>ООО "ОЛИМП"; АО "КОРПОРАЦИЯ "АТОМСТРОЙКОМПЛЕКС""</t>
  </si>
  <si>
    <t>296/Л-16 </t>
  </si>
  <si>
    <t>157/З-15; 231/СМР-16</t>
  </si>
  <si>
    <t>11.08.2015; 06.06.2016</t>
  </si>
  <si>
    <t>33/СМР-16; 377/СМР-16</t>
  </si>
  <si>
    <t>29.03.2016; 30.09.2016</t>
  </si>
  <si>
    <t>ООО "ХОЛДИНГ "УРАЛ-СТРОЙ""; ООО "ОЛИМП"</t>
  </si>
  <si>
    <t>56/СМР-16; 267/СМР-16</t>
  </si>
  <si>
    <t>05.04.2016; 28.06.2016</t>
  </si>
  <si>
    <t>ЗАО "СТРОЙКОМПЛЕКС"; ООО "СТРОИТЕЛЬНАЯ КОМПАНИЯ "КАСКАД""</t>
  </si>
  <si>
    <t>229/З-15; 305/З-15</t>
  </si>
  <si>
    <t>03.08.2015; 19.10.2015</t>
  </si>
  <si>
    <t>229/З-15; 120/СМР-16</t>
  </si>
  <si>
    <t>03.08.2015; 05.05.2016</t>
  </si>
  <si>
    <t>ООО "ОЛИМП"; ООО "ВЕРТЕКС"</t>
  </si>
  <si>
    <t>155/З-15; 318/З-15</t>
  </si>
  <si>
    <t>13.07.2015; 06.11.2015</t>
  </si>
  <si>
    <t>ООО "СеверГазСтрой"; ООО  "КОМПЛЕКСНЫЙЭНЕРГОСЕРВИС"</t>
  </si>
  <si>
    <t>75/СМР-16; 292/СМР-16</t>
  </si>
  <si>
    <t>12.04.2016; 15.07.2016</t>
  </si>
  <si>
    <t>300/З-15; 311/З-15</t>
  </si>
  <si>
    <t>08.10.2015; 26.10.2015</t>
  </si>
  <si>
    <t>226/З-15; 303/З-15</t>
  </si>
  <si>
    <t>04.08.2015; 19.10.2015</t>
  </si>
  <si>
    <t>ООО СК "СЕВЕРСТРОЙ"; ООО "ТРИУМФ"</t>
  </si>
  <si>
    <t>ООО "ТРИУМФ"; ООО "МОНОЛИТ ЕКБ"</t>
  </si>
  <si>
    <t> ООО ДСК "СТРОЙМЕХАНИЗАЦИЯ"</t>
  </si>
  <si>
    <t>223/З-15; 323/З-15</t>
  </si>
  <si>
    <t>04.08.2015; 16.11.2015</t>
  </si>
  <si>
    <t>ООО ДСК "СТРОЙМЕХАНИЗАЦИЯ"; ООО "МВ-СТРОЙ"</t>
  </si>
  <si>
    <t>46/СМР-16; 371/СМР-16</t>
  </si>
  <si>
    <t>05.04.2016; 19.09.2016</t>
  </si>
  <si>
    <t> ООО "ТЕРМОТЕХНИКА"; ООО "ТАС"</t>
  </si>
  <si>
    <t>130/З-15; 327/З-15</t>
  </si>
  <si>
    <t>06.07.2015; 27.11.2015</t>
  </si>
  <si>
    <t>134/СМР-16</t>
  </si>
  <si>
    <t>329/СМР-16</t>
  </si>
  <si>
    <t>229/З-15; 314/З-15</t>
  </si>
  <si>
    <t>03.08.2015; 02.11.2015</t>
  </si>
  <si>
    <t>ООО "ОЛИМП"; ООО "ТРИУМФ"</t>
  </si>
  <si>
    <t>92/СМР-16</t>
  </si>
  <si>
    <t>164/СМР-16; 288/СМР-16</t>
  </si>
  <si>
    <t>16.05.2016; 12.07.2016</t>
  </si>
  <si>
    <t>ООО "ФРЕГАТ 2000"; ООО "МОНОЛИТ ЕКБ"</t>
  </si>
  <si>
    <t>83/СМР-16; 284/СМР-16</t>
  </si>
  <si>
    <t>154/З-15; 306/З-15</t>
  </si>
  <si>
    <t>13.07.2015; 19.10.2015</t>
  </si>
  <si>
    <t>116/З-15; 334/З-15</t>
  </si>
  <si>
    <t>19.06.2015; 07.12.2015</t>
  </si>
  <si>
    <t>154/З-15; 243/СМР-16</t>
  </si>
  <si>
    <t>13.07.2015; 07.06.2016</t>
  </si>
  <si>
    <t>95/СМР-16; 253/СМР-16</t>
  </si>
  <si>
    <t>20.04.2016; 14.06.2016</t>
  </si>
  <si>
    <t>ООО "ЛИНКОР"; ООО "МВ-СТРОЙ"</t>
  </si>
  <si>
    <t>154/З-15; 289/СМР-16</t>
  </si>
  <si>
    <t>13.07.2015; 15.07.2016</t>
  </si>
  <si>
    <t>143/З-15; 226/СМР-16</t>
  </si>
  <si>
    <t>13.07.2015; 01.06.2016</t>
  </si>
  <si>
    <t>61/СМР-16; 380/СМР-16</t>
  </si>
  <si>
    <t>05.04.2016; 30.09.2016</t>
  </si>
  <si>
    <t>133/СМР-16</t>
  </si>
  <si>
    <t>31/СМР-16; 268/СМР-16</t>
  </si>
  <si>
    <t>29.03.2016; 28.06.2016</t>
  </si>
  <si>
    <t>271/СМР-16</t>
  </si>
  <si>
    <t>ООО "РЕМЖИЛСЕРВИС"</t>
  </si>
  <si>
    <t>98/СМР-16</t>
  </si>
  <si>
    <t>147/З-15; 312/З-15</t>
  </si>
  <si>
    <t>17.08.2015; 30.10.2015</t>
  </si>
  <si>
    <t>262/З-15; 233/СМР-16</t>
  </si>
  <si>
    <t>25.08.2015; 06.06.2016</t>
  </si>
  <si>
    <t>ООО "ЭКОЛАЙН"; ООО "СТРОИТЕЛЬНАЯ КОМПАНИЯ "КАСКАД""</t>
  </si>
  <si>
    <t>244/З-15; 229/СМР-16</t>
  </si>
  <si>
    <t>17.08.2015; 06.06.2016</t>
  </si>
  <si>
    <t>ООО "УРАЛЬСКИЙ МОНОЛИТ"; ООО "МЕГАПОЛИС"</t>
  </si>
  <si>
    <t>220/З-15; 229/СМР-16</t>
  </si>
  <si>
    <t>03.08.2015; 06.06.2016</t>
  </si>
  <si>
    <t xml:space="preserve">ПЕРМЯКОВ АНДРЕЙ ВЛАДИСЛАВОВИЧ; ООО "МЕГАПОЛИС"
</t>
  </si>
  <si>
    <t>217/З-15; 266/СМР-16</t>
  </si>
  <si>
    <t>03.08.2015; 28.06.2016</t>
  </si>
  <si>
    <t>ООО "ЭКОЛАЙН"; МАЛЬЦЕВ МАКСИМ ВАЛЕРЬЕВИЧ</t>
  </si>
  <si>
    <t>271/З-15; 343/СМР-16</t>
  </si>
  <si>
    <t>31.08.2015; 29.08.2016</t>
  </si>
  <si>
    <t>ООО "ЮНИСТРОЙ"; ООО "МВ-СТРОЙ"</t>
  </si>
  <si>
    <t>216/З-15; 304/З-15</t>
  </si>
  <si>
    <t>ООО "МЕГАПОЛИС"; ООО "ТРИУМФ"</t>
  </si>
  <si>
    <t>217/З-15; 187/СМР-16</t>
  </si>
  <si>
    <t>03.08.2015; 27.05.2016</t>
  </si>
  <si>
    <t>ООО "ЭКОЛАЙН"; ООО "УПРАВЛЯЮЩАЯ КОМПАНИЯ"ВЕРХ-ИСЕТСКАЯ""</t>
  </si>
  <si>
    <t>141/З-15; 322/З-15; 328/СМР-16</t>
  </si>
  <si>
    <t>13.07.2015; 13.11.2015; 15.08.2016</t>
  </si>
  <si>
    <t>79/СМР-16; 406/СМР-16</t>
  </si>
  <si>
    <t>18.04.2016; 17.10.2016</t>
  </si>
  <si>
    <t>150/З-15; 214/СМР-16</t>
  </si>
  <si>
    <t>13.07.2015; 31.05.2016</t>
  </si>
  <si>
    <t>ООО "ЮНИСТРОЙ"; ООО "МЕХСТРОЙГРУПП"</t>
  </si>
  <si>
    <t>265/З-15; 260/СМР-16</t>
  </si>
  <si>
    <t>28.08.2015; 20.06.2016</t>
  </si>
  <si>
    <t xml:space="preserve">ООО «МОДЕРН»; ООО "РСС"
</t>
  </si>
  <si>
    <t>260/СМР-16</t>
  </si>
  <si>
    <t>ООО "РСС"</t>
  </si>
  <si>
    <t>65/СМР-16</t>
  </si>
  <si>
    <t>167/З-15; 314/СМР-16</t>
  </si>
  <si>
    <t>17.07.2015; 26.07.2016</t>
  </si>
  <si>
    <t>ООО "ЮНИСТРОЙ"; ООО "МОНОЛИТ ЕКБ"</t>
  </si>
  <si>
    <t>263/З-15; 99/СМР-16; 344/СМР-17</t>
  </si>
  <si>
    <t>25.08.2015; 22.04.2016; 29.09.2017</t>
  </si>
  <si>
    <t>ООО «ЭЛЕКТРА-АК»; ООО "ТЕРМОТЕХНИКА"; ООО "ТРИАЛСТРОЙ"</t>
  </si>
  <si>
    <t>263/З-15; 99/СМР-16; 230/СМР-16; 344/СМР-17</t>
  </si>
  <si>
    <t>25.08.2015; 22.04.2016; 06.06.2016; 29.09.2017</t>
  </si>
  <si>
    <t>129/З-15; 313/З-15</t>
  </si>
  <si>
    <t>06.07.2015; 02.11.2015</t>
  </si>
  <si>
    <t>129/З-15; 324/З-15</t>
  </si>
  <si>
    <t>06.07.2015; 16.11.2015</t>
  </si>
  <si>
    <t>316/З-15; 272/СМР-16</t>
  </si>
  <si>
    <t>06.11.2015; 01.07.2016</t>
  </si>
  <si>
    <t>114/СМР-16</t>
  </si>
  <si>
    <t>234/СМР-16; 408/СМР-16</t>
  </si>
  <si>
    <t>07.06.2016; 17.10.2016</t>
  </si>
  <si>
    <t>317/З-15; 272/СМР-16</t>
  </si>
  <si>
    <t>372/СМР-16; 407/СМР-16</t>
  </si>
  <si>
    <t>19.09.2016; 17.10.2016</t>
  </si>
  <si>
    <t>85/СМР-16</t>
  </si>
  <si>
    <t>28/СМР-16; 261/СМР-16</t>
  </si>
  <si>
    <t>29.03.2016; 20.06.2016</t>
  </si>
  <si>
    <t>ООО "СУ-6"</t>
  </si>
  <si>
    <t>258/З-15; 240/СМР-16</t>
  </si>
  <si>
    <t>25.08.2015; 07.06.2016</t>
  </si>
  <si>
    <t>ООО "СУ-6"; ПЕРМЯКОВ А.В.</t>
  </si>
  <si>
    <t>58/СМР-16; 359/СМР-16</t>
  </si>
  <si>
    <t>05.04.2016; 16.09.2016</t>
  </si>
  <si>
    <t>82/СМР-16; 359/СМР-16</t>
  </si>
  <si>
    <t>18.04.2016; 16.09.2016</t>
  </si>
  <si>
    <t>438/СМР-17</t>
  </si>
  <si>
    <t>92/СМР-17</t>
  </si>
  <si>
    <t>432/СМР-17</t>
  </si>
  <si>
    <t>96/СМР-17</t>
  </si>
  <si>
    <t>457/СМР-17</t>
  </si>
  <si>
    <t>238/СМР-17</t>
  </si>
  <si>
    <t>139/СМР-17</t>
  </si>
  <si>
    <t>80/СМР-17</t>
  </si>
  <si>
    <t>434/СМР-17</t>
  </si>
  <si>
    <t>205/СМР-17</t>
  </si>
  <si>
    <t>102/СМР-17</t>
  </si>
  <si>
    <t>215/СМР-17</t>
  </si>
  <si>
    <t>134/СМР-17</t>
  </si>
  <si>
    <t>62/СМР-17</t>
  </si>
  <si>
    <t>433/СМР-17</t>
  </si>
  <si>
    <t>402/СМР-17</t>
  </si>
  <si>
    <t>470/СМР-17</t>
  </si>
  <si>
    <t>460/СМР-17</t>
  </si>
  <si>
    <t>491/СМР-17</t>
  </si>
  <si>
    <t>306/СМР-17</t>
  </si>
  <si>
    <t>442/СМР-17</t>
  </si>
  <si>
    <t>483/СМР-17</t>
  </si>
  <si>
    <t>233/СМР-17</t>
  </si>
  <si>
    <t>443/СМР-17</t>
  </si>
  <si>
    <t>403/СМР-17</t>
  </si>
  <si>
    <t>52/СМР-17</t>
  </si>
  <si>
    <t>53/СМР-17</t>
  </si>
  <si>
    <t>64/СМР-17</t>
  </si>
  <si>
    <t>489/СМР-17</t>
  </si>
  <si>
    <t>241/СМР-17</t>
  </si>
  <si>
    <t>105/СМР-17</t>
  </si>
  <si>
    <t>455/СМР-17</t>
  </si>
  <si>
    <t>266/СМР-17</t>
  </si>
  <si>
    <t>161/СМР-17</t>
  </si>
  <si>
    <t>484/СМР-17</t>
  </si>
  <si>
    <t>ООО ТСК "ВАЛ-СТРОЙ"</t>
  </si>
  <si>
    <t>350/СМР-17</t>
  </si>
  <si>
    <t>485/СМР-17</t>
  </si>
  <si>
    <t>486/СМР-17</t>
  </si>
  <si>
    <t>71/СМР-17</t>
  </si>
  <si>
    <t>453/СМР-17</t>
  </si>
  <si>
    <t>27/СМР-17</t>
  </si>
  <si>
    <t>97/СМР-17</t>
  </si>
  <si>
    <t>98/СМР-17</t>
  </si>
  <si>
    <t>146/СМР-17</t>
  </si>
  <si>
    <t>82/СМР-17</t>
  </si>
  <si>
    <t>160/СМР-17</t>
  </si>
  <si>
    <t>439/СМР-17</t>
  </si>
  <si>
    <t>154/СМР-17</t>
  </si>
  <si>
    <t>ООО "АРМДОРСТРОЙ"</t>
  </si>
  <si>
    <t>159/СМР-17</t>
  </si>
  <si>
    <t>256/СМР-17</t>
  </si>
  <si>
    <t>477/СМР-17</t>
  </si>
  <si>
    <t>72/СМР-17</t>
  </si>
  <si>
    <t>217/СМР-17</t>
  </si>
  <si>
    <t>466/СМР-17</t>
  </si>
  <si>
    <t>155/СМР-17</t>
  </si>
  <si>
    <t>73/СМР-17</t>
  </si>
  <si>
    <t>77/СМР-17</t>
  </si>
  <si>
    <t>200/СМР-17</t>
  </si>
  <si>
    <t>60/СМР-17</t>
  </si>
  <si>
    <t>269/СМР-17</t>
  </si>
  <si>
    <t>66/СМР-17</t>
  </si>
  <si>
    <t>67/СМР-17</t>
  </si>
  <si>
    <t>22/СМР-17</t>
  </si>
  <si>
    <t>464/СМР-17</t>
  </si>
  <si>
    <t>201/СМР-17</t>
  </si>
  <si>
    <t>400/СМР-17</t>
  </si>
  <si>
    <t>121/СМР-17</t>
  </si>
  <si>
    <t>237/СМР-17</t>
  </si>
  <si>
    <t>463/СМР-17</t>
  </si>
  <si>
    <t>ООО "ЭСКОМ"</t>
  </si>
  <si>
    <t>21/СМР-17</t>
  </si>
  <si>
    <t>47/СМР-17</t>
  </si>
  <si>
    <t>287/СМР-17</t>
  </si>
  <si>
    <t>454/СМР-17</t>
  </si>
  <si>
    <t>101/СМР-17</t>
  </si>
  <si>
    <t>153/СМР-17</t>
  </si>
  <si>
    <t>100/СМР-17</t>
  </si>
  <si>
    <t>189/СМР-17</t>
  </si>
  <si>
    <t>465/СМР-17</t>
  </si>
  <si>
    <t>83/СМР-17</t>
  </si>
  <si>
    <t>56/СМР-17</t>
  </si>
  <si>
    <t>91/СМР-17</t>
  </si>
  <si>
    <t>461/СМР-17</t>
  </si>
  <si>
    <t>104/СМР-17</t>
  </si>
  <si>
    <t>469/СМР-17</t>
  </si>
  <si>
    <t>106/СМР-17</t>
  </si>
  <si>
    <t>476/СМР-17</t>
  </si>
  <si>
    <t>473/СМР-17</t>
  </si>
  <si>
    <t>440/СМР-17</t>
  </si>
  <si>
    <t>109/СМР-17</t>
  </si>
  <si>
    <t>149/СМР-17</t>
  </si>
  <si>
    <t>481/СМР-17</t>
  </si>
  <si>
    <t>437/СМР-17</t>
  </si>
  <si>
    <t>190/СМР-17</t>
  </si>
  <si>
    <t>492/СМР-17</t>
  </si>
  <si>
    <t>119/СМР-17</t>
  </si>
  <si>
    <t>120/СМР-17</t>
  </si>
  <si>
    <t>135/СМР-17</t>
  </si>
  <si>
    <t>143/СМР-17</t>
  </si>
  <si>
    <t>МАЛЬЦЕВ МАКСИМ ВАЛЕРЬЕВИЧ</t>
  </si>
  <si>
    <t>108/СМР-17</t>
  </si>
  <si>
    <t>122/СМР-17</t>
  </si>
  <si>
    <t>145/СМР-17</t>
  </si>
  <si>
    <t>158/СМР-17</t>
  </si>
  <si>
    <t>202/СМР-17</t>
  </si>
  <si>
    <t>ООО "ТОРГСНАБ"</t>
  </si>
  <si>
    <t>167/СМР-17</t>
  </si>
  <si>
    <t>147/СМР-17</t>
  </si>
  <si>
    <t>ООО "ПРОФИ"</t>
  </si>
  <si>
    <t>150/СМР-17</t>
  </si>
  <si>
    <t>107/СМР-17</t>
  </si>
  <si>
    <t>ООО "ФОТОН"</t>
  </si>
  <si>
    <t>175/СМР-17</t>
  </si>
  <si>
    <t>441/СМР-17</t>
  </si>
  <si>
    <t>162/СМР-17</t>
  </si>
  <si>
    <t>123/СМР-17</t>
  </si>
  <si>
    <t>185/СМР-17</t>
  </si>
  <si>
    <t>472/СМР-17</t>
  </si>
  <si>
    <t>179/СМР-17</t>
  </si>
  <si>
    <t>163/СМР-17</t>
  </si>
  <si>
    <t>111/СМР-17</t>
  </si>
  <si>
    <t>ООО "РЕАЛ-СТРОЙ"</t>
  </si>
  <si>
    <t>110/СМР-17</t>
  </si>
  <si>
    <t>452/СМР-17</t>
  </si>
  <si>
    <t>166/СМР-17</t>
  </si>
  <si>
    <t>95/СМР-17</t>
  </si>
  <si>
    <t>89/СМР-17</t>
  </si>
  <si>
    <t>88/СМР-17</t>
  </si>
  <si>
    <t>90/СМР-17</t>
  </si>
  <si>
    <t>156/СМР-17</t>
  </si>
  <si>
    <t>186/СМР-17</t>
  </si>
  <si>
    <t>79/СМР-17</t>
  </si>
  <si>
    <t>482/СМР-17</t>
  </si>
  <si>
    <t>336/СМР-17</t>
  </si>
  <si>
    <t>165/СМР-17</t>
  </si>
  <si>
    <t>474/СМР-17</t>
  </si>
  <si>
    <t>475/СМР-17</t>
  </si>
  <si>
    <t>252/СМР-17</t>
  </si>
  <si>
    <t>125/СМР-17</t>
  </si>
  <si>
    <t>130/СМР-17</t>
  </si>
  <si>
    <t>124/СМР-17</t>
  </si>
  <si>
    <t>131/СМР-17</t>
  </si>
  <si>
    <t>117/СМР-17</t>
  </si>
  <si>
    <t>488/СМР-17</t>
  </si>
  <si>
    <t>487/СМР-17</t>
  </si>
  <si>
    <t>436/СМР-17</t>
  </si>
  <si>
    <t>152/СМР-17</t>
  </si>
  <si>
    <t>38/СМР-17</t>
  </si>
  <si>
    <t>26/СМР-17</t>
  </si>
  <si>
    <t>196/СМР-17</t>
  </si>
  <si>
    <t>114/СМР-17</t>
  </si>
  <si>
    <t>234/СМР-17</t>
  </si>
  <si>
    <t>132/СМР-17</t>
  </si>
  <si>
    <t>115/СМР-17</t>
  </si>
  <si>
    <t>69/СМР-17</t>
  </si>
  <si>
    <t>211/СМР-17</t>
  </si>
  <si>
    <t>68/СМР-17</t>
  </si>
  <si>
    <t>195/СМР-17</t>
  </si>
  <si>
    <t>174/СМР-17</t>
  </si>
  <si>
    <t>176/СМР-17</t>
  </si>
  <si>
    <t>136/СМР-17</t>
  </si>
  <si>
    <t>187/СМР-17</t>
  </si>
  <si>
    <t>399/СМР-17</t>
  </si>
  <si>
    <t>65/СМР-17</t>
  </si>
  <si>
    <t>63/СМР-17</t>
  </si>
  <si>
    <t>240/СМР-17</t>
  </si>
  <si>
    <t>138/СМР-17</t>
  </si>
  <si>
    <t>401/СМР-17</t>
  </si>
  <si>
    <t>54/СМР-17</t>
  </si>
  <si>
    <t>264/СМР-17</t>
  </si>
  <si>
    <t>39/СМР-17</t>
  </si>
  <si>
    <t>61/СМР-17</t>
  </si>
  <si>
    <t>144/СМР-17</t>
  </si>
  <si>
    <t>36/СМР-17</t>
  </si>
  <si>
    <t>171/СМР-17</t>
  </si>
  <si>
    <t>84/СМР-17</t>
  </si>
  <si>
    <t>94/СМР-17</t>
  </si>
  <si>
    <t>351/СМР-17; 378/СМР-17</t>
  </si>
  <si>
    <t>03.10.2017; 20.10.2017</t>
  </si>
  <si>
    <t>142/СМР-17; 217/СМР-17; 281/СМР-17</t>
  </si>
  <si>
    <t>22.05.2017; 03.07.2017; 07.08.2017</t>
  </si>
  <si>
    <t>135/СМР-17; 517/СМР-17</t>
  </si>
  <si>
    <t>15.05.2017; 11.12.2017</t>
  </si>
  <si>
    <t>89/СМР-17; 559/СМР-17</t>
  </si>
  <si>
    <t>24.04.2017; 22.12.2017</t>
  </si>
  <si>
    <t>07.11.2016; 29.05.2017</t>
  </si>
  <si>
    <t>462/СМР-17; 157/СМР-17</t>
  </si>
  <si>
    <t>157/СМР-17; 178/СМР-17; 462/СМР-17</t>
  </si>
  <si>
    <t>29.05.2017; 05.06.2017; 07.11.2016</t>
  </si>
  <si>
    <t>26/СМР-17; 374/СМР-17</t>
  </si>
  <si>
    <t>20.02.2017; 13.10.2017</t>
  </si>
  <si>
    <t>203/СМР-17; 69/СМР-17</t>
  </si>
  <si>
    <t>16.06.2017; 07.04.2017</t>
  </si>
  <si>
    <t>171/СМР-17; 510/СМР-17</t>
  </si>
  <si>
    <t>05.06.2017; 11.12.2017</t>
  </si>
  <si>
    <t>333/Л-16; 205/СМР-17</t>
  </si>
  <si>
    <t>16.08.2016; 16.06.2017</t>
  </si>
  <si>
    <t>460/СМР-17; 55/СМР-17</t>
  </si>
  <si>
    <t>07.11.2016; 24.03.2017</t>
  </si>
  <si>
    <t>442/СМР-17; 99/СМР-17</t>
  </si>
  <si>
    <t>25.10.2016; 02.05.2017</t>
  </si>
  <si>
    <t>58/СМР-17</t>
  </si>
  <si>
    <t>206/СМР-17</t>
  </si>
  <si>
    <t>455/СМР-17; 105/СМР-17</t>
  </si>
  <si>
    <t>31.10.2016; 02.05.2017</t>
  </si>
  <si>
    <t>105/СМР-17; 489/СМР-17</t>
  </si>
  <si>
    <t>02.05.2017; 04.12.2017</t>
  </si>
  <si>
    <t>379/СМР-16</t>
  </si>
  <si>
    <t>40/СМР-16; 28/СМР-17; 285/СМР-17; 548/СМР-17</t>
  </si>
  <si>
    <t>01.04.2016; 24.02.2017; 07.08.2017; 19.12.2017</t>
  </si>
  <si>
    <t>431/СМР-16; 285/СМР-17; 351/СМР-17</t>
  </si>
  <si>
    <t>ООО "СТРОЙСВЯЗЬ"; ООО ТСК "ВАЛ-СТРОЙ"; ООО ТСК "ВАЛ-СТРОЙ"</t>
  </si>
  <si>
    <t>24.10.2016; 07.08.2017; 03.10.2017</t>
  </si>
  <si>
    <t>360/СМР-16</t>
  </si>
  <si>
    <t>216/СМР-16; 167/З-15</t>
  </si>
  <si>
    <t>ООО "ТЕРМОТЕХНИКА"; ООО "ЮНИСТРОЙ"</t>
  </si>
  <si>
    <t>167/З-15; 31.05.2016</t>
  </si>
  <si>
    <t>130/З-15; 307/З-15</t>
  </si>
  <si>
    <t>06.07.2015; 19.10.2015</t>
  </si>
  <si>
    <t>345/СМР-16</t>
  </si>
  <si>
    <t>109/СМР-16</t>
  </si>
  <si>
    <t>478/СМР-17</t>
  </si>
  <si>
    <t>478/СМР-17; 70/СМР-17</t>
  </si>
  <si>
    <t>14.11.2016; 07.04.2017</t>
  </si>
  <si>
    <t>111/СМР-16</t>
  </si>
  <si>
    <t>110/СМР-16</t>
  </si>
  <si>
    <t>110/СМР-16; 217/СМР-17</t>
  </si>
  <si>
    <t>ООО "РЕФОРМА"; ООО "ТРИУМФ"</t>
  </si>
  <si>
    <t>25.04.2016; 03.07.2017</t>
  </si>
  <si>
    <t xml:space="preserve"> 03.07.2017</t>
  </si>
  <si>
    <t>Исключен из РП</t>
  </si>
  <si>
    <t>173/СМР-17</t>
  </si>
  <si>
    <t>67/СМР-17; 274/СМР-17</t>
  </si>
  <si>
    <t>ЗАО "СТРОЙКОМПЛЕКС"; ООО "ПРОМСТРОЙСЕРВИС"</t>
  </si>
  <si>
    <t>04.04.2017; 07.08.2017</t>
  </si>
  <si>
    <t>163/СМР-16</t>
  </si>
  <si>
    <t>330/СМР-16</t>
  </si>
  <si>
    <t>116/СМР-16; 468/СМР-17</t>
  </si>
  <si>
    <t>25.04.2016; 11.11.2016</t>
  </si>
  <si>
    <t>257/СМР-16</t>
  </si>
  <si>
    <t>168/СМР-16</t>
  </si>
  <si>
    <t>ПЕРМЯКОВ АНДРЕЙ ВЛАДИСЛАВОВИЧ; ООО "МЕГАПОЛИС"</t>
  </si>
  <si>
    <t>157/СМР-16</t>
  </si>
  <si>
    <t>214/З-15</t>
  </si>
  <si>
    <t>151/СМР-16</t>
  </si>
  <si>
    <t>125/СМР-16</t>
  </si>
  <si>
    <t>150/СМР-17; 337/СМР-17</t>
  </si>
  <si>
    <t>ООО "СК ИНЭК-ТЕХПОЛИМЕР"; ООО "ФОТОН"</t>
  </si>
  <si>
    <t>22.05.2017; 22.09.2017</t>
  </si>
  <si>
    <t>168/СМР-16; 41/СМР-17</t>
  </si>
  <si>
    <t>16.05.2016; 13.03.2017</t>
  </si>
  <si>
    <t>253/З-15</t>
  </si>
  <si>
    <t>210/З-15</t>
  </si>
  <si>
    <t>211/З-15</t>
  </si>
  <si>
    <t>211/З-15; 280/СМР-16</t>
  </si>
  <si>
    <t>03.08.2015; 08.07.2016</t>
  </si>
  <si>
    <t>211/З-15; 342/СМР-16</t>
  </si>
  <si>
    <t>03.08.2015; 29.08.2016</t>
  </si>
  <si>
    <t>212/З-15; 280/СМР-16; 342/СМР-16</t>
  </si>
  <si>
    <t>03.08.2015; 08.07.2016; 29.08.2016</t>
  </si>
  <si>
    <t>438/СМР-17; 375/СМР-17</t>
  </si>
  <si>
    <t>25.10.2016; 13.10.2017</t>
  </si>
  <si>
    <t>139/СМР-17; 507/СМР-17</t>
  </si>
  <si>
    <t>205/СМР-17; 555/СМР-17</t>
  </si>
  <si>
    <t>16.06.2017; 22.12.2017</t>
  </si>
  <si>
    <t>205/СМР-17; 506/СМР-17</t>
  </si>
  <si>
    <t>16.06.2017; 11.12.2017</t>
  </si>
  <si>
    <t>33/СМР-16; 306/СМР-17</t>
  </si>
  <si>
    <t>29.03.2016; 18.08.2017</t>
  </si>
  <si>
    <t>460/СМР-17; 92/СМР-17</t>
  </si>
  <si>
    <t>07.11.2016; 24.04.2017</t>
  </si>
  <si>
    <t>33/СМР-16; 467/СМР-17</t>
  </si>
  <si>
    <t>29.03.2016; 11.11.2016</t>
  </si>
  <si>
    <t>346/СМР-16; 443/СМР-17</t>
  </si>
  <si>
    <t>05.09.2016; 25.10.2016</t>
  </si>
  <si>
    <t>53/СМР-17; 540/СМР-17</t>
  </si>
  <si>
    <t>24.03.2017; 18.12.2017</t>
  </si>
  <si>
    <t>360/СМР-16; 28/СМР-17; 434/СМР-17</t>
  </si>
  <si>
    <t>16.09.2016; 24.02.2017; 07.11.2017</t>
  </si>
  <si>
    <t>ООО "МОНОЛИТ ЕКБ"; ЗАО "СТРОЙКОМПЛЕКС"</t>
  </si>
  <si>
    <t>177/СМР-17; 376/СМР-17</t>
  </si>
  <si>
    <t>05.06.2017; 13.10.2017</t>
  </si>
  <si>
    <t>482/СМР-17; 336/СМР-17</t>
  </si>
  <si>
    <t>18.11.2016; 22.09.2017</t>
  </si>
  <si>
    <t>ООО "МСГРУПП"</t>
  </si>
  <si>
    <t>23/СМР-17</t>
  </si>
  <si>
    <t>434/СМР-17; 555/СМР-17</t>
  </si>
  <si>
    <t>24.10.2016; 22.12.2017</t>
  </si>
  <si>
    <t>134/СМР-17; 558/СМР-17</t>
  </si>
  <si>
    <t>15.05.2017; 22.12.2017</t>
  </si>
  <si>
    <t>92/СМР-17; 491/СМР-17</t>
  </si>
  <si>
    <t>24.04.2017; 04.12.2017</t>
  </si>
  <si>
    <t>442/СМР-17; 99/СМР-17; 216/СМР-17; 426/СМР-17</t>
  </si>
  <si>
    <t>25.10.2016; 02.05.2017; 27.06.2017; 02.11.2017</t>
  </si>
  <si>
    <t>442/СМР-17; 99/СМР-17; 556/СМР-17</t>
  </si>
  <si>
    <t>25.10.2016; 02.05.2017; 22.12.2017</t>
  </si>
  <si>
    <t>333/Л-16; 52/СМР-17</t>
  </si>
  <si>
    <t>16.08.2016; 24.03.2017</t>
  </si>
  <si>
    <t>52/СМР-17; 540/СМР-17</t>
  </si>
  <si>
    <t>161/СМР-17; 266/СМР-17</t>
  </si>
  <si>
    <t>29.05.2017; 31.07.2017</t>
  </si>
  <si>
    <t>57/СМР-17; 455/СМР-17</t>
  </si>
  <si>
    <t>27.03.2017; 31.10.2016</t>
  </si>
  <si>
    <t>455/СМР-17; 40/СМР-17</t>
  </si>
  <si>
    <t>31.10.2016; 13.03.2017</t>
  </si>
  <si>
    <t>37/СМР-16; 28/СМР-17; 351/СМР-17</t>
  </si>
  <si>
    <t>01.04.2016; 24.02.2017; 03.10.2017</t>
  </si>
  <si>
    <t>ООО "СК" АЛЬЯНССТРОЙ""; ЗАО "СТРОЙКОМПЛЕКС"; ООО ТСК "ВАЛ-СТРОЙ"</t>
  </si>
  <si>
    <t>28/СМР-17; 298/СМР-17; 548/СМР-17</t>
  </si>
  <si>
    <t>24.02.2017; 14.08.2017; 19.12.2017</t>
  </si>
  <si>
    <t>ЗАО "СТРОЙКОМПЛЕКС";  ООО "ТРИУМФ"</t>
  </si>
  <si>
    <t>226/З-15; 285/СМР-17; 351/СМР-17; 378/СМР-17</t>
  </si>
  <si>
    <t>04.08.2015; 07.08.2017; 03.10.2017; 20.10.2017</t>
  </si>
  <si>
    <t>ООО СК "СЕВЕРСТРОЙ"; ООО ТСК "ВАЛ-СТРОЙ"</t>
  </si>
  <si>
    <t>226/З-15; 285/СМР-17; 351/СМР-17</t>
  </si>
  <si>
    <t>226/З-15; 28/СМР-17</t>
  </si>
  <si>
    <t>226/З-15; 07.08.2017; 03.10.2017</t>
  </si>
  <si>
    <t>226/З-15; 24.02.2017</t>
  </si>
  <si>
    <t>ООО СК "СЕВЕРСТРОЙ"; ЗАО "СТРОЙКОМПЛЕКС"</t>
  </si>
  <si>
    <t>ООО СК "СЕВЕРСТРОЙ"; ЗАО "СТРОЙКОМПЛЕКС"; ООО "ТРИУМФ"</t>
  </si>
  <si>
    <t>04.08.2015; 24.02.2017; 14.08.2017; 03.10.2017; 20.10.2017; 19.12.2017</t>
  </si>
  <si>
    <t>226/З-15; 28/СМР-17; 298/СМР-17; 350/СМР-17; 377/СМР-17; 548/СМР-17</t>
  </si>
  <si>
    <t>431/СМР-16; 351/СМР-17</t>
  </si>
  <si>
    <t>24.10.2016; 03.10.2017</t>
  </si>
  <si>
    <t>ООО "СТРОЙСВЯЗЬ"; ООО ТСК "ВАЛ-СТРОЙ"</t>
  </si>
  <si>
    <t>42/СМР-16; 431/СМР-16; 28/СМР-17; 285/СМР-17; 351/СМР-17</t>
  </si>
  <si>
    <t>01.04.2016;  24.10.2016; 24.02.2017; 07.08.2017; 03.10.2017</t>
  </si>
  <si>
    <t>ООО "СК" АЛЬЯНССТРОЙ""; ООО "СТРОЙСВЯЗЬ"; ЗАО "СТРОЙКОМПЛЕКС"; ООО ТСК "ВАЛ-СТРОЙ"</t>
  </si>
  <si>
    <t>226/З-15; 351/СМР-17</t>
  </si>
  <si>
    <t>04.08.2015; 03.10.2017</t>
  </si>
  <si>
    <t>45/СМР-17; 146/СМР-17</t>
  </si>
  <si>
    <t>17.03.2017; 22.05.2017</t>
  </si>
  <si>
    <t>154/СМР-17; 557/СМР-17</t>
  </si>
  <si>
    <t>26.05.2017; 22.12.2017</t>
  </si>
  <si>
    <t>325/СМР-16</t>
  </si>
  <si>
    <t>60/СМР-17; 493/СМР-17</t>
  </si>
  <si>
    <t>28.03.2017; 05.12.2017</t>
  </si>
  <si>
    <t>67/СМР-17; 435/СМР-17</t>
  </si>
  <si>
    <t>04.04.2017; 07.11.2017</t>
  </si>
  <si>
    <t>21/СМР-17; 144/СМР-17</t>
  </si>
  <si>
    <t>17.02.2017; 22.05.2017</t>
  </si>
  <si>
    <t>116/СМР-16; 309/СМР-17</t>
  </si>
  <si>
    <t>25.04.2016; 22.08.2017</t>
  </si>
  <si>
    <t>ООО "БИЗНЕСКОНСАЛТИНГ"; ПЕРМЯКОВ АНДРЕЙ ВЛАДИСЛАВОВИЧ</t>
  </si>
  <si>
    <t>ООО "ХОЛДИНГ "УРАЛ-СТРОЙ""; ООО "БИЗНЕСКОНСАЛТИНГ"</t>
  </si>
  <si>
    <t>116/СМР-16; 454/СМР-17;  287/СМР-17; 309/СМР-17</t>
  </si>
  <si>
    <t>25.04.2016; 31.10.2016; 11.08.2017; 22.08.2017</t>
  </si>
  <si>
    <t>116/СМР-16; 468/СМР-17; 309/СМР-17</t>
  </si>
  <si>
    <t>25.04.2016; 11.11.2016; 22.08.2017</t>
  </si>
  <si>
    <t>Повтор</t>
  </si>
  <si>
    <t>АО "ЩЛЗ"; ООО "ОЛИМП"</t>
  </si>
  <si>
    <t>91/СМР-17; 278/СМР-17</t>
  </si>
  <si>
    <t>24.04.2017; 07.08.2017</t>
  </si>
  <si>
    <t>240/З-15; 373/СМР-17</t>
  </si>
  <si>
    <t>17.08.2015; 13.10.2017</t>
  </si>
  <si>
    <t>240/З-15; 342/СМР-17</t>
  </si>
  <si>
    <t>17.08.2015; 29.09.2017</t>
  </si>
  <si>
    <t>140/СМР-17; 549/СМР-17</t>
  </si>
  <si>
    <t>22.05.2017; 19.12.2017</t>
  </si>
  <si>
    <t>262/З-15; 304/СМР-17; 427/СМР-17</t>
  </si>
  <si>
    <t>25.08.2015; 18.08.2017; 02.11.2017</t>
  </si>
  <si>
    <t>ООО "ЭКОЛАЙН"; ООО "МВ-СТРОЙ"</t>
  </si>
  <si>
    <t>220/СМР-16; 430/СМР-16; 349/СМР-17</t>
  </si>
  <si>
    <t>01.06.2016; 24.10.2016; 03.10.2017</t>
  </si>
  <si>
    <t>440/СМР-17; 251/СМР-17</t>
  </si>
  <si>
    <t>25.10.2016; 18.07.2017</t>
  </si>
  <si>
    <t>210/З-15; 280/СМР-16; 342/СМР-16</t>
  </si>
  <si>
    <t>ООО "СеверГазСтрой"; ООО "РСС"</t>
  </si>
  <si>
    <t>158/СМР-16; 30/СМР-17</t>
  </si>
  <si>
    <t>12.05.2016; 24.02.2017</t>
  </si>
  <si>
    <t>ООО "РЕСУРС"; ООО "ТАС"</t>
  </si>
  <si>
    <t>167/СМР-16; 349/СМР-16</t>
  </si>
  <si>
    <t>16.05.2016; 06.09.2016</t>
  </si>
  <si>
    <t>ООО «НАШ ДОМ»; ООО УК "ИНЖЭК"</t>
  </si>
  <si>
    <t>167/СМР-16; 286/СМР-17</t>
  </si>
  <si>
    <t>16.05.2016; 08.08.2017</t>
  </si>
  <si>
    <t>ООО "СК "ЕВРОСТРОЙКОМПЛЕКТ""</t>
  </si>
  <si>
    <t>355/СМР-16</t>
  </si>
  <si>
    <t>141/СМР-16</t>
  </si>
  <si>
    <t>ООО "УЭК ОС"</t>
  </si>
  <si>
    <t>141/СМР-16; 288/СМР-17</t>
  </si>
  <si>
    <t>12.05.2016; 11.08.2017</t>
  </si>
  <si>
    <t>ООО "УЭК ОС"; ООО "КОМПАНИЯ "КАПИТАЛ-СТРОЙ""</t>
  </si>
  <si>
    <t>158/СМР-16; 212/СМР-17</t>
  </si>
  <si>
    <t>12.05.2016; 26.06.2017</t>
  </si>
  <si>
    <t>158/СМР-16; 402/СМР-17</t>
  </si>
  <si>
    <t>12.05.2016; 30.10.2017</t>
  </si>
  <si>
    <t>ООО "РЕСУРС"; ООО "СК ИНЭК-ТЕХПОЛИМЕР"</t>
  </si>
  <si>
    <t>158/СМР-16; 430/СМР-16; 212/СМР-17; 394/СМР-17</t>
  </si>
  <si>
    <t>12.05.2016; 24.10.2016; 26.06.2017; 27.10.2017</t>
  </si>
  <si>
    <t>ООО СК "РС-МОНОЛИТ"</t>
  </si>
  <si>
    <t>ООО "СК "АЛЬЯНССТРОЙ""; ЗАО "СТРОЙКОМПЛЕКС"; ООО ТСК "ВАЛ-СТРОЙ"</t>
  </si>
  <si>
    <t>ООО "СК"КАРАТ""</t>
  </si>
  <si>
    <t>ООО "ЛИНКОР"; ООО СК"КАРАТ"; ООО "УРАЛЬСКИЙ МОНОЛИТ"</t>
  </si>
  <si>
    <t>ООО "РЕСУРС"; ООО "СК"МЕРИДИАН""</t>
  </si>
  <si>
    <t>ООО "РЕСУРС"; ООО СК"КАРАТ"; ООО "СК"МЕРИДИАН""; ООО "МЕГАПОЛИС"</t>
  </si>
  <si>
    <t>ООО "СК "КАСКАД""</t>
  </si>
  <si>
    <t>ООО "РЕМОНТНО-СК "Д-МАХ""</t>
  </si>
  <si>
    <t>ООО СК "УКС КАМЕНСКСТРОЙ"</t>
  </si>
  <si>
    <t>158/СМР-16; 30/СМР-17; 297/СМР-17</t>
  </si>
  <si>
    <t>12.05.2016; 14.08.2017; 24.02.2017</t>
  </si>
  <si>
    <t>ООО "РЕСУРС"; ООО "КОМПАНИЯ "КАПИТАЛ-СТРОЙ""; ООО "ТАС"</t>
  </si>
  <si>
    <t>158/СМР-16; 395/СМР-17; 297/СМР-17</t>
  </si>
  <si>
    <t>12.05.2016; 27.10.2017; 24.02.2017</t>
  </si>
  <si>
    <t>119/СМР-17; 283/СМР-17</t>
  </si>
  <si>
    <t>10.05.2017; 07.08.2017</t>
  </si>
  <si>
    <t>183/СМР-16; 249/СМР-17</t>
  </si>
  <si>
    <t>24.05.2016; 14.07.2017</t>
  </si>
  <si>
    <t>ООО "СТРОЙМОНТАЖУРАЛ-2000"; ООО "ВЕРТЕКС"</t>
  </si>
  <si>
    <t>142/СМР-16; 330/СМР-17</t>
  </si>
  <si>
    <t>12.05.2016; 18.09.2017</t>
  </si>
  <si>
    <t>221/СМР-17; 440/СМР-17</t>
  </si>
  <si>
    <t>30.06.2017; 25.10.2016</t>
  </si>
  <si>
    <t>168/СМР-16; 430/СМР-16</t>
  </si>
  <si>
    <t>16.05.2016; 24.10.2016</t>
  </si>
  <si>
    <t>ООО "ЛИНКОР"; ООО СТРОИТЕЛЬНАЯ КОМПАНИЯ"КАРАТ"</t>
  </si>
  <si>
    <t>178/СМР-16</t>
  </si>
  <si>
    <t>188/СМР-16</t>
  </si>
  <si>
    <t>220/СМР-16</t>
  </si>
  <si>
    <t>288/З-15; 277/СМР-17</t>
  </si>
  <si>
    <t>14.09.2015; 07.08.2017</t>
  </si>
  <si>
    <t>ООО «СТРОЙСПЕЦМОНТАЖ-2000»; ООО "БИЗНЕСКОНСАЛТИНГ"</t>
  </si>
  <si>
    <t>253/З-15; 225/СМР-16</t>
  </si>
  <si>
    <t>21.08.2015; 01.06.2016</t>
  </si>
  <si>
    <t>245/З-15</t>
  </si>
  <si>
    <t>124/СМР-16</t>
  </si>
  <si>
    <t>ООО "УК "ВЕРХ-ИСЕТСКАЯ""</t>
  </si>
  <si>
    <t>109/СМР-17; 411/СМР-17</t>
  </si>
  <si>
    <t>10.05.2017; 07.11.2017</t>
  </si>
  <si>
    <t>153/СМР-16</t>
  </si>
  <si>
    <t>152/СМР-16</t>
  </si>
  <si>
    <t>166/СМР-16</t>
  </si>
  <si>
    <t>ООО "РЕСУРС"; ООО "КОМПАНИЯ "КАПИТАЛ-СТРОЙ""</t>
  </si>
  <si>
    <t>209/З-15; 279/СМР-17; 490/СМР-17</t>
  </si>
  <si>
    <t>03.08.2015; 07.08.2017; 04.12.2017</t>
  </si>
  <si>
    <t>209/З-15; 279/СМР-17</t>
  </si>
  <si>
    <t>03.08.2015; 07.08.2017</t>
  </si>
  <si>
    <t>209/З-15; 242/СМР-16; 279/СМР-17; 490/СМР-17</t>
  </si>
  <si>
    <t>03.08.2015; 07.06.2016; 07.08.2017; 04.12.2017</t>
  </si>
  <si>
    <t>ООО "РЕСУРС"; МАЛЬЦЕВ М.В.; ООО "КОМПАНИЯ "КАПИТАЛ-СТРОЙ""</t>
  </si>
  <si>
    <t>208/З-15</t>
  </si>
  <si>
    <t>208/З-15; 280/СМР-16</t>
  </si>
  <si>
    <t xml:space="preserve">ООО "СеверГазСтрой"; ООО "РСС"
</t>
  </si>
  <si>
    <t>208/З-15; 315/СМР-16</t>
  </si>
  <si>
    <t>03.08.2015; 26.07.2016</t>
  </si>
  <si>
    <t>ООО "СеверГазСтрой"; ООО "СТРОЙСВЯЗЬ"</t>
  </si>
  <si>
    <t>236/СМР-16</t>
  </si>
  <si>
    <t>277/З-15; 304/СМР-16</t>
  </si>
  <si>
    <t>31.08.2015; 19.07.2016</t>
  </si>
  <si>
    <t>212/З-15; 315/СМР-16</t>
  </si>
  <si>
    <t xml:space="preserve">ООО "СеверГазСтрой"; ООО "СТРОЙСВЯЗЬ"
</t>
  </si>
  <si>
    <t>212/З-15; 280/СМР-16</t>
  </si>
  <si>
    <t>130/СМР-16</t>
  </si>
  <si>
    <t>238/СМР-16</t>
  </si>
  <si>
    <t>141/СМР-16; 358/СМР-16</t>
  </si>
  <si>
    <t>12.05.2016; 16.09.2016</t>
  </si>
  <si>
    <t>142/СМР-16; 358/СМР-16</t>
  </si>
  <si>
    <t>141/СМР-16; 356/СМР-16</t>
  </si>
  <si>
    <t>159/СМР-16</t>
  </si>
  <si>
    <t>430/СМР-16</t>
  </si>
  <si>
    <t>142/СМР-16; 356/СМР-16</t>
  </si>
  <si>
    <t>356/СМР-16</t>
  </si>
  <si>
    <t>141/СМР-16; 355/СМР-16</t>
  </si>
  <si>
    <t>165/З-15</t>
  </si>
  <si>
    <t>251/СМР-17; 441/СМР-17</t>
  </si>
  <si>
    <t>18.07.2017; 25.10.2016</t>
  </si>
  <si>
    <t>142/СМР-16; 370/СМР-16</t>
  </si>
  <si>
    <t>12.05.2016; 19.09.2016</t>
  </si>
  <si>
    <t>165/З-15; 381/СМР-16</t>
  </si>
  <si>
    <t>17.07.2015; 30.09.2016</t>
  </si>
  <si>
    <t>141/СМР-16; 370/СМР-16</t>
  </si>
  <si>
    <t>ООО "УЭК ОС"; МАЛЬЦЕВ МАКСИМ ВАЛЕРЬЕВИЧ</t>
  </si>
  <si>
    <t xml:space="preserve"> 141/СМР-16; 370/СМР-16; 307/СМР-17</t>
  </si>
  <si>
    <t>12.05.2016; 19.09.2016; 21.08.2017</t>
  </si>
  <si>
    <t>441/СМР-17; 251/СМР-17</t>
  </si>
  <si>
    <t>251/СМР-17; 440/СМР-17</t>
  </si>
  <si>
    <t>252/З-15</t>
  </si>
  <si>
    <t>181/СМР-16; 305/СМР-17</t>
  </si>
  <si>
    <t>24.05.2016; 18.08.2017</t>
  </si>
  <si>
    <t>212/СМР-16</t>
  </si>
  <si>
    <t>166/СМР-16; 349/СМР-16</t>
  </si>
  <si>
    <t>165/З-15; 232/СМР-16</t>
  </si>
  <si>
    <t>17.07.2015; 06.06.2016</t>
  </si>
  <si>
    <t>214/СМР-17</t>
  </si>
  <si>
    <t>157/СМР-16; 249/СМР-17</t>
  </si>
  <si>
    <t>12.05.2016; 14.07.2017</t>
  </si>
  <si>
    <t>ООО "СК ИНЭК-ТЕХПОЛИМЕР"; ООО "ВЕРТЕКС"</t>
  </si>
  <si>
    <t>347/СМР-16</t>
  </si>
  <si>
    <t>131/СМР-16</t>
  </si>
  <si>
    <t>179/СМР-17; 163/СМР-17</t>
  </si>
  <si>
    <t>05.06.2017; 05.06.2017</t>
  </si>
  <si>
    <t>МАЛЬЦЕВ МАКСИМ ВАЛЕРЬЕВИЧ; ООО "РСС"</t>
  </si>
  <si>
    <t>244/СМР-16</t>
  </si>
  <si>
    <t>179/СМР-16</t>
  </si>
  <si>
    <t>ООО "ЮНИВЕСТ-СТРОЙ"</t>
  </si>
  <si>
    <t>167/СМР-16</t>
  </si>
  <si>
    <t>177/СМР-17; 376/СМР-17; 437/СМР-17</t>
  </si>
  <si>
    <t>05.06.2017; 13.10.2017; 25.10.2016</t>
  </si>
  <si>
    <t>Дружинина</t>
  </si>
  <si>
    <t>Захарова</t>
  </si>
  <si>
    <t>Зеленый бор-1</t>
  </si>
  <si>
    <t>Зеленый бор-2</t>
  </si>
  <si>
    <t>Качканарский городской округ Свердловской области</t>
  </si>
  <si>
    <t>11-й</t>
  </si>
  <si>
    <t>7-й</t>
  </si>
  <si>
    <t>Каменск-Уральский городской округ Свердловской области</t>
  </si>
  <si>
    <t>Тбилисский</t>
  </si>
  <si>
    <t>Авиационная</t>
  </si>
  <si>
    <t>Данилы Зверева</t>
  </si>
  <si>
    <t>Маршала Жукова</t>
  </si>
  <si>
    <t>Походная</t>
  </si>
  <si>
    <t>Смазчиков</t>
  </si>
  <si>
    <t>Новоуральский городской округ Свердловской области</t>
  </si>
  <si>
    <t>Бобкова</t>
  </si>
  <si>
    <t>Кимовская</t>
  </si>
  <si>
    <t>Соликамская</t>
  </si>
  <si>
    <t>Трубачева</t>
  </si>
  <si>
    <t>Сергея Дудина</t>
  </si>
  <si>
    <t>Лукиных</t>
  </si>
  <si>
    <t>Академика Шварца</t>
  </si>
  <si>
    <t>Ясная</t>
  </si>
  <si>
    <t>Татищева</t>
  </si>
  <si>
    <t>Краснолесья</t>
  </si>
  <si>
    <t>Дизельный</t>
  </si>
  <si>
    <t>Билимбаевская</t>
  </si>
  <si>
    <t>Крестинского</t>
  </si>
  <si>
    <t>Народной воли</t>
  </si>
  <si>
    <t>Родонитовая</t>
  </si>
  <si>
    <t>Фролова</t>
  </si>
  <si>
    <t>Шарташская</t>
  </si>
  <si>
    <t>Шишимская</t>
  </si>
  <si>
    <t>78Б</t>
  </si>
  <si>
    <t>42/3</t>
  </si>
  <si>
    <t>10Б</t>
  </si>
  <si>
    <t>57КОРПУС 1</t>
  </si>
  <si>
    <t>1КОРПУС Б</t>
  </si>
  <si>
    <t>57КОРПУС 2</t>
  </si>
  <si>
    <t>38КОРПУС 3</t>
  </si>
  <si>
    <t>169А</t>
  </si>
  <si>
    <t>13А ЛИТЕР Б</t>
  </si>
  <si>
    <t>97/2</t>
  </si>
  <si>
    <t>46Б</t>
  </si>
  <si>
    <t>16КОРПУС 2</t>
  </si>
  <si>
    <t>44Б</t>
  </si>
  <si>
    <t>46В</t>
  </si>
  <si>
    <t>13/1</t>
  </si>
  <si>
    <t>56КОРПУС 2</t>
  </si>
  <si>
    <t>56КОРПУС 3</t>
  </si>
  <si>
    <t>18КОРПУС 1</t>
  </si>
  <si>
    <t>185КОРПУС 1</t>
  </si>
  <si>
    <t>80КОРПУС 1</t>
  </si>
  <si>
    <t>55КОРПУС 2</t>
  </si>
  <si>
    <t>34КОРПУС 2</t>
  </si>
  <si>
    <t>34КОРПУС 4</t>
  </si>
  <si>
    <t>6В</t>
  </si>
  <si>
    <t>153А</t>
  </si>
  <si>
    <t>84КОРПУС 1</t>
  </si>
  <si>
    <t>213А</t>
  </si>
  <si>
    <t>25КОРПУС 2</t>
  </si>
  <si>
    <t>28КОРПУС 3</t>
  </si>
  <si>
    <t>80КОРПУС 2</t>
  </si>
  <si>
    <t>30КОРПУС В</t>
  </si>
  <si>
    <t>31КОРПУС 2</t>
  </si>
  <si>
    <t>31КОРПУС 3</t>
  </si>
  <si>
    <t>42КОРПУС 2</t>
  </si>
  <si>
    <t>19КОРПУС 2</t>
  </si>
  <si>
    <t>9/2</t>
  </si>
  <si>
    <t>105/Л-21</t>
  </si>
  <si>
    <t>38/Л-21</t>
  </si>
  <si>
    <t>37/Л-21</t>
  </si>
  <si>
    <t>87/Л-21</t>
  </si>
  <si>
    <t>54/Л-21</t>
  </si>
  <si>
    <t>80/Л-21</t>
  </si>
  <si>
    <t>123/Л-21</t>
  </si>
  <si>
    <t>112/Л-21</t>
  </si>
  <si>
    <t>79/Л-21; 147/Л-21</t>
  </si>
  <si>
    <t>152/Л-21</t>
  </si>
  <si>
    <t>147/Л-21</t>
  </si>
  <si>
    <t>108/Л-21</t>
  </si>
  <si>
    <t>79/Л-21</t>
  </si>
  <si>
    <t>107/Л-21</t>
  </si>
  <si>
    <t>124/Л-21</t>
  </si>
  <si>
    <t>106/Л-21</t>
  </si>
  <si>
    <t>121/Л-21</t>
  </si>
  <si>
    <t>125/Л-21</t>
  </si>
  <si>
    <t>122/Л-21</t>
  </si>
  <si>
    <t>125/Л-21; 121/Л-21</t>
  </si>
  <si>
    <t>126/Л-21</t>
  </si>
  <si>
    <t>106/Л-21; 101/АПС-21</t>
  </si>
  <si>
    <t>147/Л-21; 120/АПС-21</t>
  </si>
  <si>
    <t>136/Л-21</t>
  </si>
  <si>
    <t>136/Л-21; 119/АПС-21</t>
  </si>
  <si>
    <t>135/Л-21; 119/АПС-21</t>
  </si>
  <si>
    <t>80/Л-21; 135/Л-21; 120/АПС-21</t>
  </si>
  <si>
    <t>135/Л-21; 120/АПС-21</t>
  </si>
  <si>
    <t>157/Л-21</t>
  </si>
  <si>
    <t>123/Л-21; 126/Л-21</t>
  </si>
  <si>
    <t>05/СМР-21; 125/Л-21; 120/АПС-21</t>
  </si>
  <si>
    <t>125/Л-21; 120/АПС-21</t>
  </si>
  <si>
    <t>135/Л-21</t>
  </si>
  <si>
    <t>107/Л-21; 135/Л-21; 120/АПС-21</t>
  </si>
  <si>
    <t>125/Л-21; 134/АПС-21</t>
  </si>
  <si>
    <t>123/Л-21; 126/Л-21; 119/АПС-21</t>
  </si>
  <si>
    <t>112/Л-21; 125/Л-21</t>
  </si>
  <si>
    <t>ООО "ИМПОРТ-ЛИФТ"</t>
  </si>
  <si>
    <t>ООО "УЛЗ "ВЕРТИКАЛЬ"</t>
  </si>
  <si>
    <t>ООО "Вест" (С)</t>
  </si>
  <si>
    <t>ООО "МОСРЕГИОНЛИФТ"; АО "ЩЛЗ"</t>
  </si>
  <si>
    <t>ООО "ИМПОРТ-ЛИФТ"; АО "ЩЛЗ"; ООО "ТриАлСтрой"</t>
  </si>
  <si>
    <t>ООО "МОСРЕГИОНЛИФТ"; ООО "Вест" (С)</t>
  </si>
  <si>
    <t>ООО "ТРАНССТРОЙ"; ООО "МОСРЕГИОНЛИФТ"; ООО "ТриАлСтрой"</t>
  </si>
  <si>
    <t>ООО "МОСРЕГИОНЛИФТ"; ООО "ТриАлСтрой"</t>
  </si>
  <si>
    <t>ООО "УЛЗ "ВЕРТИКАЛЬ"; АО "ЩЛЗ"; ООО "ТриАлСтрой"</t>
  </si>
  <si>
    <t>АО "ЩЛЗ"; ООО "МОСРЕГИОНЛИФТ"</t>
  </si>
  <si>
    <t>Муниципальное образование город Алапаевск</t>
  </si>
  <si>
    <t>Павла Абрамова</t>
  </si>
  <si>
    <t>Озерный</t>
  </si>
  <si>
    <t>3 Интернационала</t>
  </si>
  <si>
    <t>Братьев Останиных</t>
  </si>
  <si>
    <t>Рудное</t>
  </si>
  <si>
    <t>Слободо-Туринское сельское поселение Слободо-Туринского муниципального района Свердловской области</t>
  </si>
  <si>
    <t>Заводоуспенское</t>
  </si>
  <si>
    <t>Бочкарева</t>
  </si>
  <si>
    <t>Кузнецкая</t>
  </si>
  <si>
    <t>Тюрикова</t>
  </si>
  <si>
    <t>Ветлугина</t>
  </si>
  <si>
    <t>Муниципальное образование Алапаевское</t>
  </si>
  <si>
    <t>Бубчиково</t>
  </si>
  <si>
    <t>Восточное сельское поселение Камышловского муниципального района Свердловской области</t>
  </si>
  <si>
    <t>Пьянково</t>
  </si>
  <si>
    <t>Якшина</t>
  </si>
  <si>
    <t>Черемыш</t>
  </si>
  <si>
    <t>8 марта</t>
  </si>
  <si>
    <t>Байкаловское сельское поселение Байкаловского муниципального района Свердловской области</t>
  </si>
  <si>
    <t>38В</t>
  </si>
  <si>
    <t>8-го Марта</t>
  </si>
  <si>
    <t>80А</t>
  </si>
  <si>
    <t>50Б</t>
  </si>
  <si>
    <t>Шухруповское</t>
  </si>
  <si>
    <t>Басьяновский</t>
  </si>
  <si>
    <t>Тепличная</t>
  </si>
  <si>
    <t>городской округ ЗАТО Свободный Свердловской области</t>
  </si>
  <si>
    <t>Аять</t>
  </si>
  <si>
    <t>10/15</t>
  </si>
  <si>
    <t>66А</t>
  </si>
  <si>
    <t>Городское поселение Михайловское муниципальное образование Нижнесергинского муниципального района Свердловской области</t>
  </si>
  <si>
    <t>Городское поселение Верхние Серги Нижнесергинского муниципального района Свердловской области</t>
  </si>
  <si>
    <t>Дружининское городское поселение Нижнесергинского муниципального района Свердловской области</t>
  </si>
  <si>
    <t>Нижнесергинское городское поселение Нижнесергинского муниципального района Свердловской области</t>
  </si>
  <si>
    <t>Курганово (г Полевской)</t>
  </si>
  <si>
    <t>городской округ Красноуфимск Свердловской области</t>
  </si>
  <si>
    <t>Специалистов</t>
  </si>
  <si>
    <t>Рабочей Молодежи</t>
  </si>
  <si>
    <t>Уральских Танкистов</t>
  </si>
  <si>
    <t>Черемшанка</t>
  </si>
  <si>
    <t>Городское поселение Атиг Нижнесергинского муниципального района Свердловской области</t>
  </si>
  <si>
    <t>Тупиковая</t>
  </si>
  <si>
    <t>Огнеупорщиков</t>
  </si>
  <si>
    <t>Рудничная</t>
  </si>
  <si>
    <t>Спицина</t>
  </si>
  <si>
    <t>Зеленый Бор (г Верхняя Пышма)</t>
  </si>
  <si>
    <t>Сосновая</t>
  </si>
  <si>
    <t>Мирная</t>
  </si>
  <si>
    <t>Бурильщиков</t>
  </si>
  <si>
    <t>Бахтеева</t>
  </si>
  <si>
    <t>60/66</t>
  </si>
  <si>
    <t>85/89</t>
  </si>
  <si>
    <t>Воронцовка (г Краснотурьинск)</t>
  </si>
  <si>
    <t>Больничная</t>
  </si>
  <si>
    <t>Ленинского комсомола</t>
  </si>
  <si>
    <t>Ханкевича</t>
  </si>
  <si>
    <t>Терешковой</t>
  </si>
  <si>
    <t>Радищева</t>
  </si>
  <si>
    <t>Пригородная</t>
  </si>
  <si>
    <t>Яна Нуммура</t>
  </si>
  <si>
    <t>Черёмухово (г Североуральск)</t>
  </si>
  <si>
    <t>Иванова</t>
  </si>
  <si>
    <t>Городской округ «Город Лесной» Свердловской области</t>
  </si>
  <si>
    <t>Кошай</t>
  </si>
  <si>
    <t>Нефтепроводчиков</t>
  </si>
  <si>
    <t>1Д</t>
  </si>
  <si>
    <t>Белокаменный (г Асбест)</t>
  </si>
  <si>
    <t>Изумруд</t>
  </si>
  <si>
    <t>Средняя</t>
  </si>
  <si>
    <t>Разина</t>
  </si>
  <si>
    <t>Горем-35</t>
  </si>
  <si>
    <t>Синарская</t>
  </si>
  <si>
    <t>Новоисетское</t>
  </si>
  <si>
    <t>Большое Седельниково</t>
  </si>
  <si>
    <t>городской округ ЗАТО Уральский Свердловской области</t>
  </si>
  <si>
    <t>им М.И.Неделина</t>
  </si>
  <si>
    <t>4КОРПУС 3</t>
  </si>
  <si>
    <t>МОПРа</t>
  </si>
  <si>
    <t>Хвойная</t>
  </si>
  <si>
    <t>Машинистов</t>
  </si>
  <si>
    <t>Горнистов</t>
  </si>
  <si>
    <t>Чердынская</t>
  </si>
  <si>
    <t>Белоярская</t>
  </si>
  <si>
    <t>Медицинский</t>
  </si>
  <si>
    <t>Огарева</t>
  </si>
  <si>
    <t>Верх-Исетский</t>
  </si>
  <si>
    <t>Молотобойцев</t>
  </si>
  <si>
    <t>Конотопская</t>
  </si>
  <si>
    <t>Пальмиро Тольятти</t>
  </si>
  <si>
    <t>Парниковая</t>
  </si>
  <si>
    <t>Черкасская</t>
  </si>
  <si>
    <t>Черноярская</t>
  </si>
  <si>
    <t>62/1</t>
  </si>
  <si>
    <t>62/2</t>
  </si>
  <si>
    <t>62/3</t>
  </si>
  <si>
    <t>61А</t>
  </si>
  <si>
    <t>61Б</t>
  </si>
  <si>
    <t>81КОРПУС А</t>
  </si>
  <si>
    <t>112КОРПУС А</t>
  </si>
  <si>
    <t>112В</t>
  </si>
  <si>
    <t>15КОРПУС Б</t>
  </si>
  <si>
    <t>15КОРПУС В</t>
  </si>
  <si>
    <t>185А</t>
  </si>
  <si>
    <t>72КОРПУС 3</t>
  </si>
  <si>
    <t>272/З-15; 286/СМР-17; 356/СМР-17</t>
  </si>
  <si>
    <t>31.08.2015; 08.08.2017; 06.10.2017</t>
  </si>
  <si>
    <t>ПЕРМЯКОВ А.В.</t>
  </si>
  <si>
    <t>МАЛЬЦЕВ М.В.</t>
  </si>
  <si>
    <t>566/СМР-18</t>
  </si>
  <si>
    <t>57/СМР-18</t>
  </si>
  <si>
    <t>ООО "Олимп"</t>
  </si>
  <si>
    <t>416/СМР-18</t>
  </si>
  <si>
    <t>ИП Пермяков</t>
  </si>
  <si>
    <t>487/СМР-18</t>
  </si>
  <si>
    <t>447/СМР-18</t>
  </si>
  <si>
    <t>500/СМР-18</t>
  </si>
  <si>
    <t>439/СМР-18</t>
  </si>
  <si>
    <t>440/СМР-18</t>
  </si>
  <si>
    <t>414/СМР-18</t>
  </si>
  <si>
    <t>91/СМР-18</t>
  </si>
  <si>
    <t>447/СМР-18; 103/СМР-18; 451/СМР-18</t>
  </si>
  <si>
    <t>499/СМР-18</t>
  </si>
  <si>
    <t>28/СМР-18</t>
  </si>
  <si>
    <t>429/СМР-18</t>
  </si>
  <si>
    <t>437/СМР-18</t>
  </si>
  <si>
    <t>202/СМР-18</t>
  </si>
  <si>
    <t>116/СМР-16; 309/СМР-17; 180/СМР-18</t>
  </si>
  <si>
    <t xml:space="preserve">439/СМР-18; 445/СМР-18 </t>
  </si>
  <si>
    <t>383/СМР-18</t>
  </si>
  <si>
    <t>380/СМР-18</t>
  </si>
  <si>
    <t>388/СМР-18</t>
  </si>
  <si>
    <t>573/СМР-18</t>
  </si>
  <si>
    <t>533/СМР-18</t>
  </si>
  <si>
    <t>115/СМР-18</t>
  </si>
  <si>
    <t>448/СМР-18</t>
  </si>
  <si>
    <t>388/СМР-18
110/СМР-18</t>
  </si>
  <si>
    <t>384/СМР-18</t>
  </si>
  <si>
    <t>409/СМР-18</t>
  </si>
  <si>
    <t>ООО "МСК"</t>
  </si>
  <si>
    <t>408/СМР-18</t>
  </si>
  <si>
    <t>383/СМР-18; 542/СМР-18</t>
  </si>
  <si>
    <t>442/СМР-18</t>
  </si>
  <si>
    <t>148/СМР-18</t>
  </si>
  <si>
    <t>389/СМР-18</t>
  </si>
  <si>
    <t>194/СМР-18</t>
  </si>
  <si>
    <t>176/СМР-18</t>
  </si>
  <si>
    <t>406/СМР-18</t>
  </si>
  <si>
    <t>432/СМР-18</t>
  </si>
  <si>
    <t>175/СМР-18</t>
  </si>
  <si>
    <t>150/СМР-18</t>
  </si>
  <si>
    <t>206/СМР-19</t>
  </si>
  <si>
    <t>227/СМР-18</t>
  </si>
  <si>
    <t>ООО "МВ-Строй"</t>
  </si>
  <si>
    <t>116/СМР-18</t>
  </si>
  <si>
    <t>418/СМР-18</t>
  </si>
  <si>
    <t>ООО "Компания "Капитал-строй"</t>
  </si>
  <si>
    <t>111/СМР-18</t>
  </si>
  <si>
    <t>488/СМР-18</t>
  </si>
  <si>
    <t>477/СМР-18; 225/СМР-18</t>
  </si>
  <si>
    <t>135/СМР-18</t>
  </si>
  <si>
    <t>561/СМР-18</t>
  </si>
  <si>
    <t>255/СМР-17</t>
  </si>
  <si>
    <t>470/СМР-18</t>
  </si>
  <si>
    <t>562/СМР-18</t>
  </si>
  <si>
    <t>483/СМР-18</t>
  </si>
  <si>
    <t>563/СМР-18</t>
  </si>
  <si>
    <t>390/СМР-18</t>
  </si>
  <si>
    <t>413/СМР-18</t>
  </si>
  <si>
    <t>163/СМР-18</t>
  </si>
  <si>
    <t>217/СМР-18</t>
  </si>
  <si>
    <t>478/СМР-18</t>
  </si>
  <si>
    <t>482/СМР-18</t>
  </si>
  <si>
    <t>423/СМР-18</t>
  </si>
  <si>
    <t>203/СМР-18</t>
  </si>
  <si>
    <t>425/СМР-18</t>
  </si>
  <si>
    <t>73/СМР-16; 72/СМР-18</t>
  </si>
  <si>
    <t>575/СМР-18</t>
  </si>
  <si>
    <t>398/СМР-18</t>
  </si>
  <si>
    <t>541/СМР-18</t>
  </si>
  <si>
    <t>24/СМР-18</t>
  </si>
  <si>
    <t>82/СМР-18</t>
  </si>
  <si>
    <t>172/СМР-17; 423/СМР-18; 460/СМР-18</t>
  </si>
  <si>
    <t>117/СМР-18</t>
  </si>
  <si>
    <t>561/СМР-18; 249/СМР-18</t>
  </si>
  <si>
    <t>420/СМР-18</t>
  </si>
  <si>
    <t>10/СМР-18</t>
  </si>
  <si>
    <t>471/СМР-18</t>
  </si>
  <si>
    <t>410/СМР-17</t>
  </si>
  <si>
    <t>458/СМР-18</t>
  </si>
  <si>
    <t>28/СМР-17; 298/СМР-17</t>
  </si>
  <si>
    <t>119/СМР-18</t>
  </si>
  <si>
    <t>37/СМР-16; 28/СМР-17; 298/СМР-17</t>
  </si>
  <si>
    <t>154/СМР-18</t>
  </si>
  <si>
    <t>382/СМР-18</t>
  </si>
  <si>
    <t>504/СМР-18</t>
  </si>
  <si>
    <t>137/СМР-18</t>
  </si>
  <si>
    <t>15/СМР-18; 137/СМР-18</t>
  </si>
  <si>
    <t>391/СМР-18</t>
  </si>
  <si>
    <t>67/СМР-18</t>
  </si>
  <si>
    <t>27/СМР-18</t>
  </si>
  <si>
    <t>127/СМР-18</t>
  </si>
  <si>
    <t>21/СМР-18</t>
  </si>
  <si>
    <t>22/СМР-18</t>
  </si>
  <si>
    <t>345/СМР-17; 167/СМР-18</t>
  </si>
  <si>
    <t>155/СМР-18</t>
  </si>
  <si>
    <t>459/СМР-18</t>
  </si>
  <si>
    <t>436/СМР-18</t>
  </si>
  <si>
    <t>567/СМР-18</t>
  </si>
  <si>
    <t>14/СМР-18</t>
  </si>
  <si>
    <t>565/СМР-18</t>
  </si>
  <si>
    <t>484/СМР-18</t>
  </si>
  <si>
    <t>438/СМР-18</t>
  </si>
  <si>
    <t>250/СМР-18</t>
  </si>
  <si>
    <t>26/СМР-18</t>
  </si>
  <si>
    <t>15/СМР-18</t>
  </si>
  <si>
    <t>419/СМР-18</t>
  </si>
  <si>
    <t>462/СМР-18</t>
  </si>
  <si>
    <t>177/СМР-18</t>
  </si>
  <si>
    <t>460/СМР-18</t>
  </si>
  <si>
    <t>311/СМР-17</t>
  </si>
  <si>
    <t>41/СМР-16; 298/СМР-17; 127/СМР-18</t>
  </si>
  <si>
    <t>41/СМР-16; 298/СМР-17; 350/СМР-17; 127/СМР-18</t>
  </si>
  <si>
    <t>226/З-15; 285/СМР-17;  378/СМР-17</t>
  </si>
  <si>
    <t>39/СМР-16; 298/СМР-17; 127/СМР-18</t>
  </si>
  <si>
    <t>285/СМР-17; 125/СМР-18; 127/СМР-18; 295/СМР-18</t>
  </si>
  <si>
    <t>182/СМР-18</t>
  </si>
  <si>
    <t>72/СМР-17; 280/СМР-17</t>
  </si>
  <si>
    <t>72/СМР-17; 280/СМР-17; 142/СМР-18</t>
  </si>
  <si>
    <t>72/СМР-17; 280/СМР-17; 457/СМР-18</t>
  </si>
  <si>
    <t>463/СМР-18</t>
  </si>
  <si>
    <t>38/СМР-16; 435/СМР-17; 
350/СМР-17; 109/СМР-18</t>
  </si>
  <si>
    <t>345/СМР-17; 42/СМР-18</t>
  </si>
  <si>
    <t>26/СМР-18; 230/СМР-18</t>
  </si>
  <si>
    <t>195/СМР-17; 257/СМР-18</t>
  </si>
  <si>
    <t>182/СМР-18; 226/СМР-18</t>
  </si>
  <si>
    <t>72/СМР-17; 280/СМР-17; 229/СМР-18</t>
  </si>
  <si>
    <t>397/СМР-18</t>
  </si>
  <si>
    <t>460/СМР-18; 70/СМР-18</t>
  </si>
  <si>
    <t>484/СМР-18; 254/СМР-18</t>
  </si>
  <si>
    <t xml:space="preserve">431/СМР-16; 298/СМР-17; 127/СМР-18; 250/СМР-18 </t>
  </si>
  <si>
    <t>142/СМР-17; 217/СМР-17</t>
  </si>
  <si>
    <t>381/СМР-18</t>
  </si>
  <si>
    <t>404/СМР-18</t>
  </si>
  <si>
    <t>430/СМР-18; 37/СМР-18</t>
  </si>
  <si>
    <t>ООО "Мегаполис"</t>
  </si>
  <si>
    <t>412/СМР-18</t>
  </si>
  <si>
    <t>431/СМР-18</t>
  </si>
  <si>
    <t>430/СМР-18</t>
  </si>
  <si>
    <t>570/СМР-18</t>
  </si>
  <si>
    <t>412/СМР-18; 574/СМР-18</t>
  </si>
  <si>
    <t>539/СМР-18</t>
  </si>
  <si>
    <t>574/СМР-18</t>
  </si>
  <si>
    <t>417/СМР-18</t>
  </si>
  <si>
    <t>405/СМР-18; 301/СМР-18</t>
  </si>
  <si>
    <t>108/СМР-18</t>
  </si>
  <si>
    <t>83/СМР-18</t>
  </si>
  <si>
    <t>441/СМР-18</t>
  </si>
  <si>
    <t>568/СМР-18</t>
  </si>
  <si>
    <t>396/СМР-18</t>
  </si>
  <si>
    <t>381/СМР-18;  201/СМР-18</t>
  </si>
  <si>
    <t>134/СМР-18; 215/СМР-18</t>
  </si>
  <si>
    <t>ООО "Уральский монолит"</t>
  </si>
  <si>
    <t>ООО "УК "ИНЖЭК"</t>
  </si>
  <si>
    <t>238/СМР-16; 268/СМР-17; 112/СМР-18</t>
  </si>
  <si>
    <t>158/СМР-16; 30/СМР-17; 297СМР-17</t>
  </si>
  <si>
    <t>215/СМР-16 41/СМР-17</t>
  </si>
  <si>
    <t>118/СМР-17</t>
  </si>
  <si>
    <t>95/СМР-18</t>
  </si>
  <si>
    <t>ООО "Реал-Строй"</t>
  </si>
  <si>
    <t>158/СМР-16; 30/СМР-17; 343/СМР-17; 152/СМР-18</t>
  </si>
  <si>
    <t>100/СМР-18</t>
  </si>
  <si>
    <t>491/СМР-17; 265/СМР-17</t>
  </si>
  <si>
    <t>93/СМР-18</t>
  </si>
  <si>
    <t>137/СМР-17</t>
  </si>
  <si>
    <t>262/СМР-17</t>
  </si>
  <si>
    <t>276/З-15; 444/СМР-17</t>
  </si>
  <si>
    <t>273/З-15; 277/СМР-17</t>
  </si>
  <si>
    <t>471/СМР-17</t>
  </si>
  <si>
    <t>192/СМР-17</t>
  </si>
  <si>
    <t>236/СМР-16; 289/СМР-17</t>
  </si>
  <si>
    <t>142/СМР-16; 357/СМР-16</t>
  </si>
  <si>
    <t xml:space="preserve">158/СМР-16; 34/СМР-17; 212/СМР-17; 397/СМР-17 </t>
  </si>
  <si>
    <t>158/СМР-16; 30/СМР-17; 415/СМР-17</t>
  </si>
  <si>
    <t xml:space="preserve">158/СМР-16; 30/СМР-17; 343/СМР-17; 415/СМР-17 </t>
  </si>
  <si>
    <t xml:space="preserve">158/СМР-16; 34/СМР-17; 297/СМР-17; 395/СМР-17 </t>
  </si>
  <si>
    <t xml:space="preserve">158/СМР-16; 34/СМР-17;  397/СМР-17 </t>
  </si>
  <si>
    <t>325/СМР-17</t>
  </si>
  <si>
    <t>465/СМР-18</t>
  </si>
  <si>
    <t>199/СМР-17</t>
  </si>
  <si>
    <t>378/СМР-16</t>
  </si>
  <si>
    <t>245/З-15; 269/СМР-16</t>
  </si>
  <si>
    <t>116/СМР-17</t>
  </si>
  <si>
    <t>256/СМР-16; 379/СМР-17; 238/СМР-18</t>
  </si>
  <si>
    <t>56/СМР-18</t>
  </si>
  <si>
    <t>75/СМР-18</t>
  </si>
  <si>
    <t>481/СМР-18; 114/СМР-18</t>
  </si>
  <si>
    <t>481/СМР-18</t>
  </si>
  <si>
    <t>35/Л-18; 36/Л-18</t>
  </si>
  <si>
    <t>141/СМР-17</t>
  </si>
  <si>
    <t>256/СМР-16</t>
  </si>
  <si>
    <t>288/З-15;  277/СМР-17</t>
  </si>
  <si>
    <t>158/СМР-16;
30/СМР-17;
343/СМР-17</t>
  </si>
  <si>
    <t>357/СМР-16
142/СМР-16</t>
  </si>
  <si>
    <t>357/СМР-16</t>
  </si>
  <si>
    <t>158/СМР-16</t>
  </si>
  <si>
    <t>122/СМР-17; 326/СМР-17</t>
  </si>
  <si>
    <t>532/СМР-18</t>
  </si>
  <si>
    <t>13/СМР-18</t>
  </si>
  <si>
    <t>502/СМР-18</t>
  </si>
  <si>
    <t>486/СМР-18</t>
  </si>
  <si>
    <t>25/СМР-18</t>
  </si>
  <si>
    <t>560/СМР-18</t>
  </si>
  <si>
    <t>188/СМР-17</t>
  </si>
  <si>
    <t>280/З-15; 277/СМР-17</t>
  </si>
  <si>
    <t>159/СМР-16; 41/СМР-17</t>
  </si>
  <si>
    <t xml:space="preserve">211/З-15;  280/СМР-16; 342/СМР-16 </t>
  </si>
  <si>
    <t>468/СМР-18</t>
  </si>
  <si>
    <t>537/СМР-18</t>
  </si>
  <si>
    <t>501/СМР-18</t>
  </si>
  <si>
    <t>40/СМР-18</t>
  </si>
  <si>
    <t>475/СМР-18</t>
  </si>
  <si>
    <t>245/З-15; 290/СМР-17; 396/СМР-17</t>
  </si>
  <si>
    <t>544/СМР-18</t>
  </si>
  <si>
    <t>215/СМР-16; 305/СМР-16; 41/СМР-17</t>
  </si>
  <si>
    <t>168/СМР-16; 263/СМР-17; 324/СМР-17</t>
  </si>
  <si>
    <t>424/СМР-18</t>
  </si>
  <si>
    <t>553/СМР-18</t>
  </si>
  <si>
    <t>577/СМР-18</t>
  </si>
  <si>
    <t>245/З-15; 305/СМР-16</t>
  </si>
  <si>
    <t>197/СМР-18</t>
  </si>
  <si>
    <t>116/СМР-17; 327/СМР-17</t>
  </si>
  <si>
    <t>173/СМР-18</t>
  </si>
  <si>
    <t>04/СМР-18</t>
  </si>
  <si>
    <t>578/СМР-18</t>
  </si>
  <si>
    <t xml:space="preserve">256/СМР-16; 238/СМР-18 </t>
  </si>
  <si>
    <t>569/СМР-18</t>
  </si>
  <si>
    <t>281/З-15 277/СМР-17</t>
  </si>
  <si>
    <t xml:space="preserve">276/З-15; 281/СМР-16; 151/СМР-18 </t>
  </si>
  <si>
    <t>256/СМР-16; 253/СМР-17; 379/СМР-17; 238/СМР-18</t>
  </si>
  <si>
    <t>531/СМР-18</t>
  </si>
  <si>
    <t>151/СМР-16; 137/СМР-17</t>
  </si>
  <si>
    <t>468/СМР-18; 164/СМР-18</t>
  </si>
  <si>
    <t>468/СМР-18; 264/СМР-18</t>
  </si>
  <si>
    <t>468/СМР-18; 132/СМР-18</t>
  </si>
  <si>
    <t>468/СМР-18; 228/СМР-18</t>
  </si>
  <si>
    <t>538/СМР-18</t>
  </si>
  <si>
    <t>538/СМР-18; 416/СМР-18;   429/СМР-18</t>
  </si>
  <si>
    <t>486/СМР-18; 459/СМР-18</t>
  </si>
  <si>
    <t xml:space="preserve">486/СМР-18; 459/СМР-18 </t>
  </si>
  <si>
    <t xml:space="preserve">158/СМР-16; 34/СМР-17; 212/СМР-17; 415/СМР-17 </t>
  </si>
  <si>
    <t>04/СМР-18; 452/СМР-18</t>
  </si>
  <si>
    <t>276/СМР-17</t>
  </si>
  <si>
    <t>211/СМР-16</t>
  </si>
  <si>
    <t>31/СМР-18</t>
  </si>
  <si>
    <t>152/СМР-16; 168/СМР-18</t>
  </si>
  <si>
    <t>03/СМР-18;  126/СМР-18</t>
  </si>
  <si>
    <t>579/СМР-18; 248/СМР-18</t>
  </si>
  <si>
    <t>579/СМР-18</t>
  </si>
  <si>
    <t>465/СМР-18; 302/СМР-18</t>
  </si>
  <si>
    <t xml:space="preserve">243/З-15; 250/СМР-17; 92/СМР-18; 467/СМР-18 </t>
  </si>
  <si>
    <t xml:space="preserve">256/СМР-16; 282/СМР-17 </t>
  </si>
  <si>
    <t>191/СМР-17</t>
  </si>
  <si>
    <t>520/СМР-18</t>
  </si>
  <si>
    <t>552/СМР-18</t>
  </si>
  <si>
    <t>229/СМР-17</t>
  </si>
  <si>
    <t>220/СМР-16; 133/СМР-18</t>
  </si>
  <si>
    <t>41/СМР-17; 232/СМР-17; 509/СМР-17</t>
  </si>
  <si>
    <t>461/СМР-18</t>
  </si>
  <si>
    <t>464/СМР-18</t>
  </si>
  <si>
    <t>290/СМР-17; 396/СМР-17; 195/СМР-18; 377-1/СМР-18</t>
  </si>
  <si>
    <t>546/СМР-18</t>
  </si>
  <si>
    <t>208/З-15; 342/СМР-16; 456/СМР-18</t>
  </si>
  <si>
    <t>253/З-15; 33/СМР-17; 20/СМР-18</t>
  </si>
  <si>
    <t>277/СМР-17</t>
  </si>
  <si>
    <t>280/З-15 277/СМР-17</t>
  </si>
  <si>
    <t>523/СМР-18</t>
  </si>
  <si>
    <t>269/СМР-16; 290/СМР-17</t>
  </si>
  <si>
    <t>349/СМР-16</t>
  </si>
  <si>
    <t>521/СМР-18</t>
  </si>
  <si>
    <t>272/З-15 286/СМР-17 356/СМР-17</t>
  </si>
  <si>
    <t xml:space="preserve">ООО «НАШ ДОМ»; ООО УК "ИНЖЭК" </t>
  </si>
  <si>
    <t>256/СМР-16 379/СМР-17</t>
  </si>
  <si>
    <t>551/СМР-18</t>
  </si>
  <si>
    <t xml:space="preserve">182/СМР-16; 288/СМР-17; 218/СМР-18; 238/СМР-18; 256/СМР-18 </t>
  </si>
  <si>
    <t>476/СМР-18; 459/СМР-18</t>
  </si>
  <si>
    <t>256/СМР-16;  379/СМР-17;   238/СМР-18; 420/СМР-18</t>
  </si>
  <si>
    <t>158/СМР-16; 463/СМР-18</t>
  </si>
  <si>
    <t>522/СМР-18</t>
  </si>
  <si>
    <t>41/СМР-18</t>
  </si>
  <si>
    <t>193/СМР-18</t>
  </si>
  <si>
    <t>281/З-15; 277/СМР-17</t>
  </si>
  <si>
    <t>220/СМР-16; 349/СМР-17; 107/СМР-18</t>
  </si>
  <si>
    <t>523/СМР-18; 178/СМР-18</t>
  </si>
  <si>
    <t xml:space="preserve">272/З-15; 490/СМР-17; 286/СМР-17 </t>
  </si>
  <si>
    <t>245/З-15; 290/СМР-17</t>
  </si>
  <si>
    <t>529/СМР-18</t>
  </si>
  <si>
    <t>158/СМР-16; 34/СМР-17; 397/СМР-17; 235/СМР-18</t>
  </si>
  <si>
    <t>158/СМР-16 34/СМР-17</t>
  </si>
  <si>
    <t>577/СМР-18; 106/СМР-18</t>
  </si>
  <si>
    <t>444/СМР-17;  392/СМР-17; 329/СМР-17</t>
  </si>
  <si>
    <t>444/СМР-17;  212/СМР-17;  400/СМР-17</t>
  </si>
  <si>
    <t>530/СМР-18; 251/СМР-18</t>
  </si>
  <si>
    <t>158/СМР-16;  212/СМР-17; 516/СМР-17</t>
  </si>
  <si>
    <t>Арамильский городской округ Свердловской области</t>
  </si>
  <si>
    <t>Краснополянское сельское поселение Байкаловского муниципального района Свердловской области</t>
  </si>
  <si>
    <t>Муниципальное образование Баженовское сельское поселение Байкаловского муниципального района Свердловской области</t>
  </si>
  <si>
    <t>Городской округ Красноуфимск Свердловской области</t>
  </si>
  <si>
    <t>Камышловский городской округ Свердловской области</t>
  </si>
  <si>
    <t>Галкинское сельское поселение Камышловского муниципального района Свердловской области</t>
  </si>
  <si>
    <t>Городской округ «город Ирбит» Свердловской области</t>
  </si>
  <si>
    <t>Городской округ ЗАТО Свободный Свердловской области</t>
  </si>
  <si>
    <t>Городской округ ЗАТО Уральский Свердловской области</t>
  </si>
  <si>
    <t>41/13</t>
  </si>
  <si>
    <t>Александра Москинского</t>
  </si>
  <si>
    <t>Калиновское сельское поселение Камышловского муниципального района Свердловской области</t>
  </si>
  <si>
    <t>Муниципальное образование «Зареченское сельское поселение» Камышловского муниципального района Свердловской области</t>
  </si>
  <si>
    <t>Кленовское сельское поселение Нижнесергинского муниципального района Свердловской области</t>
  </si>
  <si>
    <t>Ницинское сельское поселение Слободо-Туринского муниципального района Свердловской области</t>
  </si>
  <si>
    <t>Усть-Ницинское сельское поселение Слободо-Туринского муниципального района Свердловской области</t>
  </si>
  <si>
    <t>Таборинское сельское поселение Таборинского муниципального района Свердловской области</t>
  </si>
  <si>
    <t>ООО "ТАС"</t>
  </si>
  <si>
    <t>166/СМР-17; 204/СМР-17</t>
  </si>
  <si>
    <t>29.05.2017; 16.06.2017</t>
  </si>
  <si>
    <t>166/СМР-17; 508/СМР-17</t>
  </si>
  <si>
    <t>29.05.2017; 11.12.2017</t>
  </si>
  <si>
    <t>142/СМР-16</t>
  </si>
  <si>
    <t>ООО "СТРОЙСВЯЗЬ"</t>
  </si>
  <si>
    <t>282/СМР-16</t>
  </si>
  <si>
    <t>68/СМР-16</t>
  </si>
  <si>
    <t>239/СМР-16</t>
  </si>
  <si>
    <t>273/СМР-20</t>
  </si>
  <si>
    <t>447/СМР-21; 151/СМР-21</t>
  </si>
  <si>
    <t>418/СМР-21</t>
  </si>
  <si>
    <t>507/СМР-21</t>
  </si>
  <si>
    <t>448/СМР-21; 151/СМР-21</t>
  </si>
  <si>
    <t>448/СМР-21</t>
  </si>
  <si>
    <t>437/СМР-21</t>
  </si>
  <si>
    <t>394/СМР-21</t>
  </si>
  <si>
    <t>450/СМР-21</t>
  </si>
  <si>
    <t>391/СМР-21</t>
  </si>
  <si>
    <t>141/СМР-21</t>
  </si>
  <si>
    <t>493/СМР-21</t>
  </si>
  <si>
    <t>461/СМР-21</t>
  </si>
  <si>
    <t>410/СМР-21</t>
  </si>
  <si>
    <t>492/СМР-21</t>
  </si>
  <si>
    <t>372/СМР-21</t>
  </si>
  <si>
    <t>416/СМР-21</t>
  </si>
  <si>
    <t>403/СМР-21</t>
  </si>
  <si>
    <t>484/СМР-21</t>
  </si>
  <si>
    <t>118/СМР-21</t>
  </si>
  <si>
    <t>ООО "ТриАлСтрой"</t>
  </si>
  <si>
    <t>ООО "МОНТАЖСТРОЙ"</t>
  </si>
  <si>
    <t>ООО СК "РС-МОНОЛИТ"; ООО "ТриАлСтрой"</t>
  </si>
  <si>
    <t>ООО "СТРОЙГРАНИТУРАЛ"</t>
  </si>
  <si>
    <r>
      <t xml:space="preserve">448/СМР-21; </t>
    </r>
    <r>
      <rPr>
        <sz val="8"/>
        <color rgb="FF00B050"/>
        <rFont val="Times New Roman"/>
        <family val="1"/>
        <charset val="204"/>
      </rPr>
      <t>151/СМР-21</t>
    </r>
  </si>
  <si>
    <t>364/СМР-21</t>
  </si>
  <si>
    <t>452/СМР-21</t>
  </si>
  <si>
    <t>354/СМР-21</t>
  </si>
  <si>
    <t>365/СМР-21</t>
  </si>
  <si>
    <t>442/СМР-21</t>
  </si>
  <si>
    <t>396/СМР-21</t>
  </si>
  <si>
    <t>501/СМР-21</t>
  </si>
  <si>
    <t>355/СМР-21</t>
  </si>
  <si>
    <t>446/СМР-21</t>
  </si>
  <si>
    <t>105/Л-21; 49/АПС-21</t>
  </si>
  <si>
    <t>159/СМР-21</t>
  </si>
  <si>
    <t>501/СМР-21; 57/СМР-21</t>
  </si>
  <si>
    <t>360/СМР-21</t>
  </si>
  <si>
    <t>355/СМР-21; 219/СМР-21</t>
  </si>
  <si>
    <t>502/СМР-21</t>
  </si>
  <si>
    <t>315/СМР-21</t>
  </si>
  <si>
    <t>363/СМР-21</t>
  </si>
  <si>
    <t>353/СМР-21</t>
  </si>
  <si>
    <t>320/СМР-21</t>
  </si>
  <si>
    <t>352/СМР-21; 03/СМР-21; 268/СМР-21</t>
  </si>
  <si>
    <t>502/СМР-21; 58/СМР-21</t>
  </si>
  <si>
    <t>ООО "Промстройсервис"</t>
  </si>
  <si>
    <t>ООО "КОМВИ"</t>
  </si>
  <si>
    <t>ООО "ИМПОРТ-ЛИФТ"; ООО "Триумф"</t>
  </si>
  <si>
    <t>ООО "СМУ-808"</t>
  </si>
  <si>
    <t>373/СМР-21</t>
  </si>
  <si>
    <t>423/СМР-21</t>
  </si>
  <si>
    <t>419/СМР-21</t>
  </si>
  <si>
    <t>78/СМР-21</t>
  </si>
  <si>
    <t>51/СМР-21</t>
  </si>
  <si>
    <t>55/СМР-21</t>
  </si>
  <si>
    <t>370/СМР-21</t>
  </si>
  <si>
    <t>454/СМР-21</t>
  </si>
  <si>
    <t>504/СМР-21</t>
  </si>
  <si>
    <t>479/СМР-21</t>
  </si>
  <si>
    <t>170/СМР-21</t>
  </si>
  <si>
    <t>211/СМР-21</t>
  </si>
  <si>
    <t>395/СМР-21</t>
  </si>
  <si>
    <t>404/СМР-21</t>
  </si>
  <si>
    <t>486/СМР-21</t>
  </si>
  <si>
    <t>485/СМР-21</t>
  </si>
  <si>
    <t>480/СМР-21</t>
  </si>
  <si>
    <t>422/СМР-21</t>
  </si>
  <si>
    <t>505/СМР-21</t>
  </si>
  <si>
    <t>486/СМР-21; 262/СМР-21</t>
  </si>
  <si>
    <t>430/СМР-21</t>
  </si>
  <si>
    <t>426/СМР-21</t>
  </si>
  <si>
    <t>426/СМР-21; 230/СМР-21</t>
  </si>
  <si>
    <t>83/СМР-20</t>
  </si>
  <si>
    <t>75/СМР-21</t>
  </si>
  <si>
    <t>371/СМР-21</t>
  </si>
  <si>
    <t>506/СМР-21</t>
  </si>
  <si>
    <t>506/СМР-21; 414/СМР-21</t>
  </si>
  <si>
    <t>398/СМР-21</t>
  </si>
  <si>
    <t>148/СМР-21</t>
  </si>
  <si>
    <t>51/СМР-21; 338/СМР-21</t>
  </si>
  <si>
    <t>513/СМР-21</t>
  </si>
  <si>
    <t>88/СМР-21</t>
  </si>
  <si>
    <t>ИП Мальцев</t>
  </si>
  <si>
    <t>ООО "СТРОЙИНВЕСТ"</t>
  </si>
  <si>
    <t>ООО "СМУ-7"</t>
  </si>
  <si>
    <t>ООО "КОМПАНИЯ "КАПИТАЛ-СТРОЙ"</t>
  </si>
  <si>
    <t>491/СМР-21</t>
  </si>
  <si>
    <t>421/СМР-21</t>
  </si>
  <si>
    <t>417/СМР-21</t>
  </si>
  <si>
    <t>453/СМР-21</t>
  </si>
  <si>
    <t>444/СМР-21</t>
  </si>
  <si>
    <t>138/СМР-21</t>
  </si>
  <si>
    <t>413/СМР-21</t>
  </si>
  <si>
    <t>201/СМР-21</t>
  </si>
  <si>
    <t>67/СМР-21</t>
  </si>
  <si>
    <t>483/СМР-21</t>
  </si>
  <si>
    <t>432/СМР-21</t>
  </si>
  <si>
    <t>47/СМР-21</t>
  </si>
  <si>
    <t>160/СМР-21</t>
  </si>
  <si>
    <t>376/СМР-21</t>
  </si>
  <si>
    <t>413/СМР-21; 158/СМР-21</t>
  </si>
  <si>
    <t>413/СМР-21; 182/СМР-21</t>
  </si>
  <si>
    <t>478/СМР-21</t>
  </si>
  <si>
    <t>414/СМР-21</t>
  </si>
  <si>
    <t>ООО ПК "АКВАСОФТ"</t>
  </si>
  <si>
    <t>189/СМР-21</t>
  </si>
  <si>
    <t>248/СМР-21</t>
  </si>
  <si>
    <t>449/СМР-20</t>
  </si>
  <si>
    <t>220/СМР-21</t>
  </si>
  <si>
    <t>291/СМР-21</t>
  </si>
  <si>
    <t>431/СМР-21</t>
  </si>
  <si>
    <t>304/СМР-21</t>
  </si>
  <si>
    <t>132/СМР-21</t>
  </si>
  <si>
    <t>110/СМР-21</t>
  </si>
  <si>
    <t>30/СМР-21</t>
  </si>
  <si>
    <t>04/СМР-21</t>
  </si>
  <si>
    <t>265/СМР-21</t>
  </si>
  <si>
    <t>342/СМР-21</t>
  </si>
  <si>
    <t>98/СМР-21</t>
  </si>
  <si>
    <t>437/СМР-20</t>
  </si>
  <si>
    <t>132/СМР-21; 266/СМР-21</t>
  </si>
  <si>
    <t>227/СМР-21</t>
  </si>
  <si>
    <t>07/СМР-21</t>
  </si>
  <si>
    <t>05/СМР-21</t>
  </si>
  <si>
    <t>466/СМР-21</t>
  </si>
  <si>
    <t>29/СМР-21</t>
  </si>
  <si>
    <t>346/СМР-21</t>
  </si>
  <si>
    <t>388/СМР-21</t>
  </si>
  <si>
    <t>356/СМР-21; 294/СМР-21</t>
  </si>
  <si>
    <t>348/СМР-21</t>
  </si>
  <si>
    <t>147/Л-21; 134/АПС-21</t>
  </si>
  <si>
    <t>126/Л-21; 119/АПС-21</t>
  </si>
  <si>
    <t>111/СМР-21; 112/Л-21</t>
  </si>
  <si>
    <t>13/СМР-21</t>
  </si>
  <si>
    <t>434/СМР-21; 123/Л-21</t>
  </si>
  <si>
    <t>227/СМР-20; 110/СМР-21</t>
  </si>
  <si>
    <t>21/СМР-21</t>
  </si>
  <si>
    <t>337/СМР-21</t>
  </si>
  <si>
    <t>06/СМР-21</t>
  </si>
  <si>
    <t>249/СМР-21</t>
  </si>
  <si>
    <t>59/СМР-21</t>
  </si>
  <si>
    <t>59/СМР-21; 264/СМР-21</t>
  </si>
  <si>
    <t>27/СМР-21</t>
  </si>
  <si>
    <t>476/СМР-20</t>
  </si>
  <si>
    <t>17/СМР-21; 418/СМР-21</t>
  </si>
  <si>
    <t>17/СМР-21</t>
  </si>
  <si>
    <t>26/СМР-21</t>
  </si>
  <si>
    <t>27/СМР-21; 415/СМР-21</t>
  </si>
  <si>
    <t>129/СМР-21; 130/СМР-21</t>
  </si>
  <si>
    <t>98/СМР-21; 310/СМР-21; 424/СМР-21</t>
  </si>
  <si>
    <t>46/СМР-21</t>
  </si>
  <si>
    <t>28/СМР-21</t>
  </si>
  <si>
    <t>331/СМР-21</t>
  </si>
  <si>
    <t>31/СМР-21</t>
  </si>
  <si>
    <t>387/СМР-21</t>
  </si>
  <si>
    <t>26/СМР-21; 289/СМР-21; 343/СМР-21; 429/СМР-21</t>
  </si>
  <si>
    <t>17/СМР-21; 436/СМР-21</t>
  </si>
  <si>
    <t>97/СМР-21</t>
  </si>
  <si>
    <t>30/СМР-21; 259/СМР-21</t>
  </si>
  <si>
    <t>06/СМР-21; 286/СМР-21</t>
  </si>
  <si>
    <t>21/СМР-21; 295/СМР-21</t>
  </si>
  <si>
    <t>202/СМР-21</t>
  </si>
  <si>
    <t>12/СМР-21; 365/СМР-21</t>
  </si>
  <si>
    <t>16/СМР-21</t>
  </si>
  <si>
    <t>11/СМР-21</t>
  </si>
  <si>
    <t>98/СМР-21; 322/СМР-21</t>
  </si>
  <si>
    <t>292/СМР-21; 431/СМР-21</t>
  </si>
  <si>
    <t>261/СМР-21</t>
  </si>
  <si>
    <t>10/СМР-21</t>
  </si>
  <si>
    <t>12/СМР-21</t>
  </si>
  <si>
    <t>26/СМР-21; 292/СМР-21</t>
  </si>
  <si>
    <t>21/СМР-21; 351/СМР-21</t>
  </si>
  <si>
    <t>127/СМР-21; 381/СМР-21</t>
  </si>
  <si>
    <t>14/СМР-21</t>
  </si>
  <si>
    <t>374/СМР-21</t>
  </si>
  <si>
    <t>22/СМР-21; 368/СМР-21</t>
  </si>
  <si>
    <t>384/СМР-21</t>
  </si>
  <si>
    <t>132/СМР-21; 313/СМР-21</t>
  </si>
  <si>
    <t>153/СМР-21</t>
  </si>
  <si>
    <t>334/СМР-21</t>
  </si>
  <si>
    <t>393/СМР-21</t>
  </si>
  <si>
    <t>132/СМР-21; 258/СМР-21; 323/СМР-21</t>
  </si>
  <si>
    <t>ООО "СК ЭРИДА"</t>
  </si>
  <si>
    <t>ООО "МС-ГРУП"</t>
  </si>
  <si>
    <t>ООО "КРОВСТРОЙСЕРВИС"</t>
  </si>
  <si>
    <t>ООО "Мегаполис"; АО "ЩЛЗ"</t>
  </si>
  <si>
    <t>ООО "СК ИНЭК-ТЕХПОЛИМЕР"; ООО "СК ЭРИДА"</t>
  </si>
  <si>
    <t>ООО СТРОИТЕЛЬНАЯ КОМПАНИЯ "КАРАТ"</t>
  </si>
  <si>
    <t>ООО "СК "МЕРИДИАН"</t>
  </si>
  <si>
    <t>ООО "МАРИТОЛЬ"</t>
  </si>
  <si>
    <t>ООО "РСК "Д-МАХ"</t>
  </si>
  <si>
    <t>424/СМР-21</t>
  </si>
  <si>
    <t>ООО "ТАНЗАНИТ"</t>
  </si>
  <si>
    <t>425/СМР-21</t>
  </si>
  <si>
    <t>397/СМР-21</t>
  </si>
  <si>
    <t>34/СМР-21</t>
  </si>
  <si>
    <t>37/Л-21; 512/АПС-21</t>
  </si>
  <si>
    <t>498/СМР-21</t>
  </si>
  <si>
    <t>ООО "Триумф"</t>
  </si>
  <si>
    <t>494/СМР-21</t>
  </si>
  <si>
    <t>510/СМР-21</t>
  </si>
  <si>
    <t>472/СМР-21</t>
  </si>
  <si>
    <t>ООО "Танзанит"</t>
  </si>
  <si>
    <t>495/СМР-21</t>
  </si>
  <si>
    <t>462/СМР-21</t>
  </si>
  <si>
    <t>36/СМР-21</t>
  </si>
  <si>
    <t>468/СМР-21</t>
  </si>
  <si>
    <t>451/СМР-21</t>
  </si>
  <si>
    <t>02/СМР-21</t>
  </si>
  <si>
    <t>443/СМР-21</t>
  </si>
  <si>
    <t>462/СМР-21; 35/СМР-21</t>
  </si>
  <si>
    <t>ООО "Промстройсервис"; ООО "ТриАлСтрой"</t>
  </si>
  <si>
    <t>77/СМР-21</t>
  </si>
  <si>
    <t>390/СМР-21</t>
  </si>
  <si>
    <t>34/СМР-21; 420/СМР-21</t>
  </si>
  <si>
    <t>392/СМР-21</t>
  </si>
  <si>
    <t>427/СМР-21; 358/СМР-21</t>
  </si>
  <si>
    <t>427/СМР-21</t>
  </si>
  <si>
    <t>427/СМР-21; 168/СМР-21</t>
  </si>
  <si>
    <t>497/СМР-21</t>
  </si>
  <si>
    <t>471/СМР-21</t>
  </si>
  <si>
    <t>462/СМР-21; 203/СМР-21</t>
  </si>
  <si>
    <t>215/СМР-21</t>
  </si>
  <si>
    <t>192/СМР-21</t>
  </si>
  <si>
    <t>48/СМР-21</t>
  </si>
  <si>
    <t>Новоуральский городской округ Свердловской области, г. Новоуральск, ул. Победы, д. 30Б</t>
  </si>
  <si>
    <t>Новоуральский городской округ Свердловской области, г. Новоуральск, ул. Комсомольская, д. 19А</t>
  </si>
  <si>
    <t>АО "РСК УРАЛА"</t>
  </si>
  <si>
    <t>ООО  "КЭС"</t>
  </si>
  <si>
    <t>АО "ЩЛЗ"; ООО  "КЭС"</t>
  </si>
  <si>
    <t>ООО "УРАЛСТРОЙКОМ"; ООО УК "ИНЖЭК"</t>
  </si>
  <si>
    <t>ООО "УК"ВЕРХ-ИСЕТСКАЯ""</t>
  </si>
  <si>
    <t>ООО "УЭК ОС"; ООО "МЕГАПОЛИС"</t>
  </si>
  <si>
    <t>ООО "РСК "Д-МАХ""</t>
  </si>
  <si>
    <t>ООО "СТРОЙПРОЕКТ"; ООО "ТАС"</t>
  </si>
  <si>
    <t>ООО "УЭК ОС"; ООО "ТАС"</t>
  </si>
  <si>
    <t>АО "ТРИНИТИ"</t>
  </si>
  <si>
    <t>АО "ТРИНИТИ"; ООО "СТРОЙСВЯЗЬ"</t>
  </si>
  <si>
    <t>АО "ТРИНИТИ"; ООО "СК "КАСКАД""</t>
  </si>
  <si>
    <t>ООО "МРСК"</t>
  </si>
  <si>
    <t>ООО "Кречет"</t>
  </si>
  <si>
    <t>ООО "Ремстройсервис"</t>
  </si>
  <si>
    <t>142/СМР-16; 288/СМР-17</t>
  </si>
  <si>
    <t>165/З-15; 381/СМР-16; 401/СМР-17</t>
  </si>
  <si>
    <t>17.07.2015; 30.09.2016; 30.10.2017</t>
  </si>
  <si>
    <t>АО "ТРИНИТИ"; ООО "СТРОЙСВЯЗЬ"; ООО "КОМПАНИЯ "КАПИТАЛ-СТРОЙ""</t>
  </si>
  <si>
    <t>490/СМР-17; 119/СМР-17</t>
  </si>
  <si>
    <t>04.12.2017; 10.05.2017</t>
  </si>
  <si>
    <t>276/З-15; 310/СМР-17</t>
  </si>
  <si>
    <t>31.08.2015; 25.08.2017</t>
  </si>
  <si>
    <t>ООО "СТРОЙПРОЕКТ"; ООО "МВ-СТРОЙ"</t>
  </si>
  <si>
    <t>252/З-15; 288/СМР-17; 330/СМР-17</t>
  </si>
  <si>
    <t>21.08.2015; 11.08.2017; 18.09.2017</t>
  </si>
  <si>
    <t>158/СМР-16; 297/СМР-17; 346/СМР-17</t>
  </si>
  <si>
    <t>12.05.2016; 14.08.2017; 29.09.2017</t>
  </si>
  <si>
    <t>168/СМР-16; 222/СМР-17</t>
  </si>
  <si>
    <t>16.05.2016; 30.06.2017</t>
  </si>
  <si>
    <t>ООО "ЛИНКОР"; ООО "РЕАЛ-СТРОЙ"</t>
  </si>
  <si>
    <t>188/СМР-16; 267/СМР-17</t>
  </si>
  <si>
    <t>27.05.2016; 31.07.2017</t>
  </si>
  <si>
    <t>ООО ДСК "СТРОЙМЕХАНИЗАЦИЯ"; ООО "РСС"</t>
  </si>
  <si>
    <t>243/З-15; 347/СМР-16</t>
  </si>
  <si>
    <t>ООО "РСК "ГОРИЗОНТ""; ООО "ПРОМСТРОЙСЕРВИС"</t>
  </si>
  <si>
    <t>17.08.2015; 05.09.2016</t>
  </si>
  <si>
    <t>12.05.2016; 13.03.2017</t>
  </si>
  <si>
    <t>ООО "МВ-СТРОЙ"; ООО "ЛИНКОР"</t>
  </si>
  <si>
    <t>357/СМР-16; 142/СМР-16</t>
  </si>
  <si>
    <t>16.09.2016; 12.05.2016</t>
  </si>
  <si>
    <t>355/СМР-16; 141/СМР-16</t>
  </si>
  <si>
    <t>ООО "МЕГАПОЛИС"; ООО "УЭК ОС"</t>
  </si>
  <si>
    <t>89/СМР-17; 403/СМР-17</t>
  </si>
  <si>
    <t>24.04.2017; 30.10.2017</t>
  </si>
  <si>
    <t>263/З-15; 29/СМР-17; 344/СМР-17</t>
  </si>
  <si>
    <t>25.08.2015; 24.02.2017; 29.09.2017</t>
  </si>
  <si>
    <t>ООО «ЭЛЕКТРА-АК»; ООО "ТАС"</t>
  </si>
  <si>
    <t>263/З-15; 29/СМР-17; 344/СМР-17; 429/СМР-16</t>
  </si>
  <si>
    <t>25.08.2015; 24.02.2017; 29.09.2017; 24.10.2016</t>
  </si>
  <si>
    <t>117/СМР-17; 518/СМР-17</t>
  </si>
  <si>
    <t>10.05.2017; 11.12.2017</t>
  </si>
  <si>
    <t>68/СМР-17; 494/СМР-17</t>
  </si>
  <si>
    <t>07.04.2017; 05.12.2017</t>
  </si>
  <si>
    <t>68/СМР-17; 242/СМР-17</t>
  </si>
  <si>
    <t>07.04.2017; 14.07.2017</t>
  </si>
  <si>
    <t>219/СМР-16; 174/СМР-17</t>
  </si>
  <si>
    <t>01.06.2016; 05.06.2017</t>
  </si>
  <si>
    <t>ООО СК "СТРОЙХИМЗАЩИТА"; ООО "ТРИУМФ"</t>
  </si>
  <si>
    <t>92/СМР-17; 264/СМР-17</t>
  </si>
  <si>
    <t>24.04.2017; 31.07.2017</t>
  </si>
  <si>
    <t>61/СМР-17; 144/СМР-17</t>
  </si>
  <si>
    <t>03.04.2017; 22.05.2017</t>
  </si>
  <si>
    <t>36/СМР-17; 496/СМР-17</t>
  </si>
  <si>
    <t>03.03.2017; 05.12.2017</t>
  </si>
  <si>
    <t>153/СМР-18</t>
  </si>
  <si>
    <t>14.11.2017; 22.01.2018</t>
  </si>
  <si>
    <t>147/СМР-18</t>
  </si>
  <si>
    <t>ООО "ТРИАЛСТРОЙ"</t>
  </si>
  <si>
    <t>199/СМР-18</t>
  </si>
  <si>
    <t>129/СМР-18</t>
  </si>
  <si>
    <t>466/СМР-18</t>
  </si>
  <si>
    <t>01.09.2015; 07.08.2017</t>
  </si>
  <si>
    <t>99/СМР-18</t>
  </si>
  <si>
    <t>24.11.2017; 09.04.2018; 10.12.2018</t>
  </si>
  <si>
    <t>430/СМР-18;  84/СМР-18</t>
  </si>
  <si>
    <t>14.11.2017; 12.03.2018</t>
  </si>
  <si>
    <t>04.05.2018; 23.07.2018</t>
  </si>
  <si>
    <t>412/СМР-18; 120/СМР-18</t>
  </si>
  <si>
    <t>07.11.2017; 30.04.2018</t>
  </si>
  <si>
    <t>07.11.2017; 26.12.2017</t>
  </si>
  <si>
    <t>380/СМР-18; 121/СМР-18</t>
  </si>
  <si>
    <t>23.10.2017; 30.04.2018</t>
  </si>
  <si>
    <t>380/СМР-18; 38/СМР-18</t>
  </si>
  <si>
    <t>23.10.2017; 22.01.2018</t>
  </si>
  <si>
    <t>12.01.2018; 06.08.2018</t>
  </si>
  <si>
    <t>16.09.2016; 03.05.2018</t>
  </si>
  <si>
    <t>25.12.2017; 03.09.2018</t>
  </si>
  <si>
    <t>563/СМР-18; 117/СМР-18</t>
  </si>
  <si>
    <t>25.12.2017; 24.04.2018</t>
  </si>
  <si>
    <t>561/СМР-18; 117/СМР-18</t>
  </si>
  <si>
    <t>563/СМР-18; 94/СМР-18</t>
  </si>
  <si>
    <t>25.12.2017; 26.03.2018</t>
  </si>
  <si>
    <t>562/СМР-18; 69/СМР-18</t>
  </si>
  <si>
    <t>25.12.2017; 02.03.2018</t>
  </si>
  <si>
    <t>09.01.2018; 07.05.2018</t>
  </si>
  <si>
    <t>06.06.2018; 31.07.2018</t>
  </si>
  <si>
    <t>07.04.2017; 07.08.2017</t>
  </si>
  <si>
    <t>07.04.2017; 07.08.2017; 11.12.2018</t>
  </si>
  <si>
    <t>533/СМР-18; 68/СМР-18</t>
  </si>
  <si>
    <t>18.12.2017; 27.02.2018</t>
  </si>
  <si>
    <t>483/СМР-18; 424/СМР-18</t>
  </si>
  <si>
    <t>04.12.2017; 26.11.2018</t>
  </si>
  <si>
    <t>29.09.2017; 23.01.2018</t>
  </si>
  <si>
    <t>29.09.2017; 01.06.2018</t>
  </si>
  <si>
    <t>405/СМР-18; 34/Л-18</t>
  </si>
  <si>
    <t>03.11.2017; 22.01.2018</t>
  </si>
  <si>
    <t>03.11.2017; 03.10.2018</t>
  </si>
  <si>
    <t>541/СМР-18; 74/СМР-18</t>
  </si>
  <si>
    <t>18.12.2017; 05.03.2018</t>
  </si>
  <si>
    <t>10.05.2017; 18.09.2017</t>
  </si>
  <si>
    <t>20.06.2016; 20.10.2017</t>
  </si>
  <si>
    <t>537/СМР-18; 311/СМР-18</t>
  </si>
  <si>
    <t>18.12.2017; 08.10.2018</t>
  </si>
  <si>
    <t>01.12.2017; 29.05.2018</t>
  </si>
  <si>
    <t>01.12.2017; 04.05.2018</t>
  </si>
  <si>
    <t>486/СМР-18; 146/СМР-18</t>
  </si>
  <si>
    <t>04.12.2017; 18.05.2018</t>
  </si>
  <si>
    <t>183/СМР-17; 224/СМР-18</t>
  </si>
  <si>
    <t>06.06.2017; 30.07.2018</t>
  </si>
  <si>
    <t>11.05.2016; 01.06.2018</t>
  </si>
  <si>
    <t>04.12.2017; 12.12.2018</t>
  </si>
  <si>
    <t>09.01.2018; 10.12.2018</t>
  </si>
  <si>
    <t>01.06.2016; 03.10.2017; 13.04.2018</t>
  </si>
  <si>
    <t>27.11.2017; 03.10.2018</t>
  </si>
  <si>
    <t>09.01.2018; 30.04.2018</t>
  </si>
  <si>
    <t>29.12.2017; 13.04.2018</t>
  </si>
  <si>
    <t>03.08.2015; 29.08.2016; 11.12.2018</t>
  </si>
  <si>
    <t>329/СМР-17; 399/СМР-17; 444/СМР-17; 455/СМР-18</t>
  </si>
  <si>
    <t>18.09.2017; 30.10.2017; 25.10.2016; 11.12.2018</t>
  </si>
  <si>
    <t>392/СМР-17; 444/СМР-17; 455/СМР-18</t>
  </si>
  <si>
    <t>27.10.2017; 25.10.2016; 11.12.2018</t>
  </si>
  <si>
    <t>ООО "РЕГИОНСПЕЦСТРОЙ"; ООО "РЕСУРС"; ПЕРМЯКОВ АНДРЕЙ ВЛАДИСЛАВОВИЧ</t>
  </si>
  <si>
    <t>25.10.2016; 27.10.2017; 18.09.2017</t>
  </si>
  <si>
    <t>444/СМР-17; 212/СМР-17; 329/СМР-17; 392/СМР-17; 165/СМР-18; 242/СМР-18</t>
  </si>
  <si>
    <t>25.10.2016; 26.06.2017; 18.09.2017; 27.10.2017; 29.05.2018; 20.08.2018</t>
  </si>
  <si>
    <t>18.09.2017; 27.10.2017; 30.10.2017; 29.05.2018</t>
  </si>
  <si>
    <t>444/СМР-17; 212/СМР-17; 328/СМР-17; 400/СМР-17</t>
  </si>
  <si>
    <t>328/СМР-17; 392/СМР-17; 400/СМР-17; 165/СМР-18;</t>
  </si>
  <si>
    <t>25.10.2016; 26.06.2017; 18.09.2017; 30.10.2017</t>
  </si>
  <si>
    <t>ООО "РЕСУРС"; ООО "ТРИАЛСТРОЙ"</t>
  </si>
  <si>
    <t>01.12.2017; 31.07.2018</t>
  </si>
  <si>
    <t>12.05.2016; 24.02.2017; 07.11.2017</t>
  </si>
  <si>
    <t>01.12.2017; 14.09.2018</t>
  </si>
  <si>
    <t>25.10.2016; 26.06.2017; 30.10.2017</t>
  </si>
  <si>
    <t xml:space="preserve">323/СМР-17; 468/СМР-18; 264/СМР-18 </t>
  </si>
  <si>
    <t>18.09.2017; 01.12.2017; 14.09.2018</t>
  </si>
  <si>
    <t>04.12.2017; 23.04.2018</t>
  </si>
  <si>
    <t>182/СМР-16; 288/СМР-17; 218/СМР-18; 238/СМР-18; 465/СМР-18</t>
  </si>
  <si>
    <t>24.05.2016; 11.08.2017; 24.07.2018; 13.08.2018; 13.12.2018</t>
  </si>
  <si>
    <t>12.12.2017; 05.06.2018</t>
  </si>
  <si>
    <t>18.12.2017; 23.11.2018; 27.11.2018</t>
  </si>
  <si>
    <t>16.05.2016; 31.07.2017; 18.09.2017</t>
  </si>
  <si>
    <t>444/СМР-17; 212/СМР-17; 328/СМР-17; 466/СМР-18</t>
  </si>
  <si>
    <t>25.10.2016; 26.06.2017; 18.09.2017; 13.12.2018</t>
  </si>
  <si>
    <t>ООО "СТРОЙМОНТАЖУРАЛ-2000"; ООО "РЕГИОНСПЕЦСТРОЙ"; ООО "ТРИАЛСТРОЙ"</t>
  </si>
  <si>
    <t>20.06.2016; 20.10.2017; 13.08.2018</t>
  </si>
  <si>
    <t>31.08.2015; 25.11.2016; 08.08.2017</t>
  </si>
  <si>
    <t>20.06.2016; 18.07.2017; 20.10.2017; 13.08.2018</t>
  </si>
  <si>
    <t>24.05.2016; 11.08.2017; 24.07.2018; 13.08.2018; 11.09.2018</t>
  </si>
  <si>
    <t>20.06.2016; 20.10.2017; 13.08.2018; 26.11.2018</t>
  </si>
  <si>
    <t>07.06.2016; 31.07.2017; 23.04.2018</t>
  </si>
  <si>
    <t>15.12.2017; 04.09.2018</t>
  </si>
  <si>
    <t>12.05.2016; 26.06.2017; 11.12.2017</t>
  </si>
  <si>
    <t>158/СМР-16; 212/СМР-17; 394/СМР-17</t>
  </si>
  <si>
    <t>12.05.2016; 26.06.2017; 27.10.2017</t>
  </si>
  <si>
    <t xml:space="preserve">158/СМР-16; 212/СМР-17; 495/СМР-17; 216/СМР-18; 466/СМР-18 </t>
  </si>
  <si>
    <t>12.05.2016; 26.06.2017; 05.12.2017; 24.07.2018; 13.12.2018</t>
  </si>
  <si>
    <t>12.05.2016; 13.12.2018</t>
  </si>
  <si>
    <t>12.05.2016; 24.02.2017; 29.09.2017; 07.11.2017</t>
  </si>
  <si>
    <t>17.08.2015; 17.07.2017; 19.03.2018; 13.12.2018</t>
  </si>
  <si>
    <t>158/СМР-16; 30/СМР-17; 175/СМР-17; 284/СМР-17</t>
  </si>
  <si>
    <t>12.05.2016; 24.02.2017; 05.06.2017; 07.08.2017</t>
  </si>
  <si>
    <t>158/СМР-16; 30/СМР-17; 284/СМР-17</t>
  </si>
  <si>
    <t>12.05.2016; 24.02.2017; 07.08.2017</t>
  </si>
  <si>
    <t>20.06.2016; 07.08.2017</t>
  </si>
  <si>
    <t xml:space="preserve">243/З-15; 347/СМР-16; 174/СМР-18 </t>
  </si>
  <si>
    <t>17.08.2015; 05.09.2016; 04.06.2018</t>
  </si>
  <si>
    <t>11.05.2016; 15.05.2017</t>
  </si>
  <si>
    <t>384/СМР-18; 315/СМР-18</t>
  </si>
  <si>
    <t>24.10.2017; 09.10.2018</t>
  </si>
  <si>
    <t>384/СМР-18; 543/СМР-18</t>
  </si>
  <si>
    <t>24.10.2017; 18.12.2017</t>
  </si>
  <si>
    <t>04.12.2017; 30.07.2018</t>
  </si>
  <si>
    <t>471/СМР-18; 128/СМР-18</t>
  </si>
  <si>
    <t>01.12.2017; 03.05.2018</t>
  </si>
  <si>
    <t>05.06.2017; 13.11.2017; 12.12.2018</t>
  </si>
  <si>
    <t>27.10.2017; 20.04.2018</t>
  </si>
  <si>
    <t>20.11.2017; 05.12.2018</t>
  </si>
  <si>
    <t>04.12.2017; 10.09.2018</t>
  </si>
  <si>
    <t>565/СМР-18; 138/СМР-18</t>
  </si>
  <si>
    <t>22.12.2017; 07.05.2018</t>
  </si>
  <si>
    <t>13.06.2017; 11.09.2018</t>
  </si>
  <si>
    <t>27.11.2017; 02.03.2018</t>
  </si>
  <si>
    <t>381/СМР-18; 200/СМР-18</t>
  </si>
  <si>
    <t>24.10.2017; 16.07.2018</t>
  </si>
  <si>
    <t>381/СМР-18; 214/СМР-18</t>
  </si>
  <si>
    <t>24.10.2017; 23.07.2018</t>
  </si>
  <si>
    <t>381/СМР-18;  145/СМР-18</t>
  </si>
  <si>
    <t>24.10.2017; 18.05.2018</t>
  </si>
  <si>
    <t>01.04.2016; 14.08.2017; 03.05.2018</t>
  </si>
  <si>
    <t>01.04.2016; 14.08.2017; 03.10.2017; 03.05.2018</t>
  </si>
  <si>
    <t>37/СМР-16; 28/СМР-17; 127/СМР-18; 318/СМР-18</t>
  </si>
  <si>
    <t>01.04.2016; 24.02.2017; 03.05.2018; 10.10.2018</t>
  </si>
  <si>
    <t>360/СМР-16; 27/СМР-18</t>
  </si>
  <si>
    <t>01.04.2016; 24.02.2017; 14.08.2017</t>
  </si>
  <si>
    <t>04.08.2015; 07.08.2017; 03.10.2017</t>
  </si>
  <si>
    <t>04.08.2015; 07.08.2017; 20.10.2017</t>
  </si>
  <si>
    <t>28/СМР-17; 285/СМР-17; 109/СМР-18; 127/СМР-18</t>
  </si>
  <si>
    <t>24.02.2017; 07.08.2017; 20.04.2018; 03.05.2018</t>
  </si>
  <si>
    <t>226/З-15; 285/СМР-17;  285/СМР-17</t>
  </si>
  <si>
    <t>04.08.2015; 07.08.2017; 07.08.2017</t>
  </si>
  <si>
    <t>24.10.2016; 14.08.2017; 03.05.2018; 03.09.2018</t>
  </si>
  <si>
    <t>24.02.2017; 14.08.2017</t>
  </si>
  <si>
    <t>42/СМР-16; 28/СМР-17; 298/СМР-17; 127/СМР-18</t>
  </si>
  <si>
    <t>01.04.2016; 24.02.2017; 14.08.2017; 03.05.2018</t>
  </si>
  <si>
    <t>41/СМР-16; 28/СМР-17; 239/СМР-17; 298/СМР-17; 350/СМР-17</t>
  </si>
  <si>
    <t>01.04.2016; 24.02.2017; 14.07.2017; 14.08.2017; 03.10.2017</t>
  </si>
  <si>
    <t>07.08.2017; 30.04.2018; 03.05.2018; 01.10.2018</t>
  </si>
  <si>
    <t>01.04.2016; 25.10.2016; 03.10.2017; 20.04.2018</t>
  </si>
  <si>
    <t>38/СМР-16; 435/СМР-17; 350/СМР-17</t>
  </si>
  <si>
    <t>01.04.2016; 25.10.2016; 03.10.2017</t>
  </si>
  <si>
    <t>07.04.2017; 07.08.2017; 31.07.2018</t>
  </si>
  <si>
    <t>72/СМР-17; 280/СМР-17; 240/СМР-18</t>
  </si>
  <si>
    <t>07.04.2017; 07.08.2017; 14.08.2018</t>
  </si>
  <si>
    <t>07.04.2017; 07.08.2017; 15.05.2018</t>
  </si>
  <si>
    <t>22.05.2017; 03.07.2017</t>
  </si>
  <si>
    <t>25.04.2016; 22.08.2017; 05.06.2018</t>
  </si>
  <si>
    <t>01.06.2016; 04.05.2018</t>
  </si>
  <si>
    <t>13.03.2017; 07.07.2017; 11.12.2017</t>
  </si>
  <si>
    <t>12.05.2016; 24.02.2017; 27.10.2017; 13.08.2018</t>
  </si>
  <si>
    <t>12.05.2016; 24.02.2017; 14.08.2017; 13.08.2018</t>
  </si>
  <si>
    <t>12.05.2016; 24.02.2017; 29.09.2017; 28.05.2018</t>
  </si>
  <si>
    <t>12.05.2016; 24.02.2017; 26.06.2017; 07.11.2017</t>
  </si>
  <si>
    <t>347/СМР-16; 301/СМР-17</t>
  </si>
  <si>
    <t>05.09.2016; 15.08.2017</t>
  </si>
  <si>
    <t>17.08.2015; 28.06.2016</t>
  </si>
  <si>
    <t>17.08.2015; 19.07.2016</t>
  </si>
  <si>
    <t>245/З-15; 269/СМР-16; 305/СМР-16</t>
  </si>
  <si>
    <t>17.08.2015; 28.06.2016; 19.07.2016</t>
  </si>
  <si>
    <t>31.05.2016; 19.07.2016; 13.03.2017</t>
  </si>
  <si>
    <t>17.08.2015; 11.08.2017; 27.10.2017</t>
  </si>
  <si>
    <t>158/СМР-16; 212/СМР-17; 394/СМР-17; 402/СМР-17; 466/СМР-18</t>
  </si>
  <si>
    <t>12.05.2016; 26.06.2017; 27.10.2017; 30.10.2017; 13.12.2018</t>
  </si>
  <si>
    <t>12.05.2016; 24.02.2017; 26.06.2017; 27.10.2017</t>
  </si>
  <si>
    <t>24.02.2017; 24.02.2017</t>
  </si>
  <si>
    <t>12.05.2016; 24.02.2017; 29.09.2017</t>
  </si>
  <si>
    <t>12.05.2016; 24.02.2017; 14.08.2017</t>
  </si>
  <si>
    <t>12.05.2016; 24.02.2017; 27.10.2017</t>
  </si>
  <si>
    <t>11.08.2017; 396/СМР-17; 13.07.2018; 23.10.2018</t>
  </si>
  <si>
    <t>31.08.2015; 21.11.2017</t>
  </si>
  <si>
    <t>481/СМР-18 ; 114/СМР-18</t>
  </si>
  <si>
    <t>29.12.2017; 03.09.2018</t>
  </si>
  <si>
    <t>20.06.2016; 13.08.2018</t>
  </si>
  <si>
    <t xml:space="preserve">14.09.2015; 07.08.2017; </t>
  </si>
  <si>
    <t>21.08.2015; 27.02.2017; 09.01.2018</t>
  </si>
  <si>
    <t>07.06.2016; 11.08.2017</t>
  </si>
  <si>
    <t>31.08.2015; 08.07.2016; 28.05.2018</t>
  </si>
  <si>
    <t>28.06.2016; 11.08.2017</t>
  </si>
  <si>
    <t>31.05.2016; 13.03.2017</t>
  </si>
  <si>
    <t>17.08.2015; 11.08.2017</t>
  </si>
  <si>
    <t>25.11.2016; 31.07.2017</t>
  </si>
  <si>
    <t>159/СМР-16; 13.03.2017</t>
  </si>
  <si>
    <t>11.04.2016; 02.03.2018</t>
  </si>
  <si>
    <t>ООО «НАШ ДОМ»; ООО "ТРИАЛСТРОЙ"; ООО "ТРИАЛСТРОЙ"</t>
  </si>
  <si>
    <t xml:space="preserve">
ООО "УЭКОС"; ООО "ТРИАЛСТРОЙ"</t>
  </si>
  <si>
    <t>ООО "ТЕРМОТЕХНИКА"; ООО "ТРИАЛСТРОЙ"</t>
  </si>
  <si>
    <t>ООО "РЕСУРС"; ООО "ТРИАЛСТРОЙ"; ООО "Компания "Капитал-Строй"</t>
  </si>
  <si>
    <t>ООО "РЕСУРС"; ООО "Компания "Капитал-строй"</t>
  </si>
  <si>
    <t>ООО "РЕСУРС"; МАЛЬЦЕВ МАКСИМ ВАЛЕРЬЕВИЧ; ООО "Компания "Капитал-строй"</t>
  </si>
  <si>
    <t>ООО "РЕСУРС"; МАЛЬЦЕВ МАКСИМ ВАЛЕРЬЕВИЧ</t>
  </si>
  <si>
    <t xml:space="preserve"> ООО "УЭКОС"; ООО "ТРИАЛСТРОЙ"</t>
  </si>
  <si>
    <t xml:space="preserve"> ООО "УЭКОС"</t>
  </si>
  <si>
    <t>ООО "СТРОЙМОНТАЖУРАЛ-2000"; ООО "КОМПАНИЯ "КАПИТАЛ-СТРОЙ""; ООО "ТРИАЛСТРОЙ"</t>
  </si>
  <si>
    <t>ООО "РЕСУРС"; ООО "СК"МЕРИДИАН""; ООО "МЕГАПОЛИС"; ООО "СК ИНЭК-ТЕХПОЛИМЕР"</t>
  </si>
  <si>
    <t>ООО "СК "КАСКАД""; МАЛЬЦЕВ МАКСИМ ВАЛЕРЬЕВИЧ; ООО "РЕСУРС"; ПЕРМЯКОВ АНДРЕЙ ВЛАДИСЛАВОВИЧ</t>
  </si>
  <si>
    <t xml:space="preserve">ООО "СК"МЕРИДИАН""; ООО "РЕГИОНСПЕЦСТРОЙ" </t>
  </si>
  <si>
    <t>ООО "РСК "ГОРИЗОНТ""; ООО "ПРОМСТРОЙСЕРВИС"; ПЕРМЯКОВ АНДРЕЙ ВЛАДИСЛАВОВИЧ</t>
  </si>
  <si>
    <t>ООО «СК «Стройформат»; ООО "ВЕСТ"</t>
  </si>
  <si>
    <t>ООО "ЛИНКОР"; ООО "СК "КАСКАД""</t>
  </si>
  <si>
    <t>ООО "ЮНИСТРОЙ"; ООО «СК «Стройформат»</t>
  </si>
  <si>
    <t>ООО "ЮНИСТРОЙ"; ЗАО "СПЕЦАВТОМАТИКА"</t>
  </si>
  <si>
    <t>ООО "ЮНИСТРОЙ"; ООО «СК «Стройформат»; ЗАО "СПЕЦАВТОМАТИКА"</t>
  </si>
  <si>
    <t>ООО "ЮНИСТРОЙ"; ООО "ВЕСТ"</t>
  </si>
  <si>
    <t xml:space="preserve">ООО "МВ-СТРОЙ"; ООО "БИЗНЕСКОНСАЛТИНГ" </t>
  </si>
  <si>
    <t>ООО "БИЗНЕСКОНСАЛТИНГ"; ООО "МВ-СТРОЙ"</t>
  </si>
  <si>
    <t>ООО "ЛИНКОР"; ЗАО "СПЕЦАВТОМАТИКА"; ООО "МВ-СТРОЙ"</t>
  </si>
  <si>
    <t>ООО "ЮНИСТРОЙ"; ООО "ВЕСТ"; ООО "МВ-СТРОЙ"</t>
  </si>
  <si>
    <t>ООО "ВЕСТ"; ООО "МВ-СТРОЙ"; ООО УК "ИНЖЭК"</t>
  </si>
  <si>
    <t>ООО "РЕГИОНСПЕЦСТРОЙ"; ООО "МВ-СТРОЙ"</t>
  </si>
  <si>
    <t>ООО "СТРОЙПРОЕКТ"; МАЛЬЦЕВ МАКСИМ ВАЛЕРЬЕВИЧ</t>
  </si>
  <si>
    <t>ООО "СТРОЙПРОЕКТ"; ООО "МВ-СТРОЙ"; МАЛЬЦЕВ МАКСИМ ВАЛЕРЬЕВИЧ</t>
  </si>
  <si>
    <t>ООО "РСК "Горизонт"; ООО "МЕГАПОЛИС"</t>
  </si>
  <si>
    <t>ООО "ЛИНКОР"; ООО "УРАЛЬСКИЙ МОНОЛИТ"</t>
  </si>
  <si>
    <t xml:space="preserve">ООО "ПРОМСТРОЙСЕРВИС"; ООО "ВЕРТЕКС"
</t>
  </si>
  <si>
    <t>ООО "РЕСУРС"; МАЛЬЦЕВ МАКСИМ ВАЛЕРЬЕВИЧ; ООО "СК"МЕРИДИАН""; ООО "ТРИАЛСТРОЙ"</t>
  </si>
  <si>
    <t>ООО "СК"МЕРИДИАН""</t>
  </si>
  <si>
    <t>ООО "РЕСУРС"; МАЛЬЦЕВ МАКСИМ ВАЛЕРЬЕВИЧ; ООО "СК"МЕРИДИАН""</t>
  </si>
  <si>
    <t>ООО "РЕСУРС"; ООО "СК"МЕРИДИАН""; ООО "ТРИАЛСТРОЙ"</t>
  </si>
  <si>
    <t>ООО "РЕСУРС"; ООО "СК"МЕРИДИАН""; ООО "МЕГАПОЛИС"</t>
  </si>
  <si>
    <t xml:space="preserve">ООО "РЕСУРС"; ООО "СК"МЕРИДИАН""; МАЛЬЦЕВ МАКСИМ ВАЛЕРЬЕВИЧ </t>
  </si>
  <si>
    <t>ООО "СеверГазСтрой"; ООО "РЕГИОНСПЕЦСТРОЙ"</t>
  </si>
  <si>
    <t>ООО "СеверГазСтрой"; ООО "РЕГИОНСПЕЦСТРОЙ"; ООО "ТРИАЛСТРОЙ"</t>
  </si>
  <si>
    <t>ООО "РЕСУРС"; ООО "СК "КАСКАД""; ООО "РЕГИОНСПЕЦСТРОЙ"</t>
  </si>
  <si>
    <t>ООО ТСК "ВАЛ-СТРОЙ"; ЗАО "СТРОЙКОМПЛЕКС"</t>
  </si>
  <si>
    <t>ООО "РЕСУРС"; ООО "ТРИАЛСТРОЙ"; ООО УК "ИНЖЭК"; ООО ТСК "ВАЛ-СТРОЙ"</t>
  </si>
  <si>
    <t>ООО "РЕСУРС"; ООО "ТРИАЛСТРОЙ";  ООО ТСК "ВАЛ-СТРОЙ"</t>
  </si>
  <si>
    <t>ООО "РЕСУРС"; ООО "Компания "Капитал-строй"; МАЛЬЦЕВ МАКСИМ ВАЛЕРЬЕВИЧ</t>
  </si>
  <si>
    <t>ООО "РЕСУРС"; ООО "СК"МЕРИДИАН""; ООО "СК "КАСКАД""; ООО "РЕГИОНСПЕЦСТРОЙ"</t>
  </si>
  <si>
    <t>ООО "МОНТАЖСТРОЙ"; ООО "ОЛИМП"</t>
  </si>
  <si>
    <t xml:space="preserve">ООО «НАШ ДОМ»; ООО "СК"КАРАТ""; ООО УК "ИНЖЭК" </t>
  </si>
  <si>
    <t>ООО "РЕСУРС"; ООО "ПРОФИ"</t>
  </si>
  <si>
    <t>ООО "СК "АЛЬЯНССТРОЙ""; ЗАО "СТРОЙКОМПЛЕКС"</t>
  </si>
  <si>
    <t>ООО "СК "АЛЬЯНССТРОЙ""; ООО "ТРИУМФ"; ЗАО "СТРОЙКОМПЛЕКС"</t>
  </si>
  <si>
    <t>ООО "СК "АЛЬЯНССТРОЙ""; 
ЗАО "СТРОЙКОМПЛЕКС"; ООО "ТРИУМФ"</t>
  </si>
  <si>
    <t>ЗАО "СТРОЙКОМПЛЕКС"; ООО "ТРИУМФ"</t>
  </si>
  <si>
    <t>ООО "СК "АЛЬЯНССТРОЙ""; ЗАО "СТРОЙКОМПЛЕКС"; ООО "ТРИУМФ"</t>
  </si>
  <si>
    <t>ООО "СК "АЛЬЯНССТРОЙ""; ООО "ТРИУМФ"</t>
  </si>
  <si>
    <t>ООО "СК "АЛЬЯНССТРОЙ""; 
ООО "ТРИУМФ"</t>
  </si>
  <si>
    <t>ООО "ТРИУМФ"; ООО "СТРОЙЖИЛСЕРВИС"</t>
  </si>
  <si>
    <t>ООО "СТРОЙСВЯЗЬ"; ООО "ТРИУМФ"; ЗАО "СТРОЙКОМПЛЕКС"; ООО "ПРОМСТРОЙСЕРВИС"</t>
  </si>
  <si>
    <t>ООО "СК"ЕВРОСТРОЙКОМПЛЕКТ""</t>
  </si>
  <si>
    <t>ЗАО "СПЕЦАВТОМАТИКА"; ООО "СК "КАСКАД""</t>
  </si>
  <si>
    <t>ООО "СТРОЙМОНТАЖУРАЛ-2000"; ООО "РЕГИОНСПЕЦСТРОЙ"</t>
  </si>
  <si>
    <t>ООО "СТРОЙМОНТАЖУРАЛ-2000"; ООО "ТРИАЛСТРОЙ"</t>
  </si>
  <si>
    <t>ООО "СТРОЙМОНТАЖУРАЛ-2000"; ООО "Компания "Капитал-строй"; ООО "ТРИАЛСТРОЙ"</t>
  </si>
  <si>
    <t>ООО "ФОТОН"; ООО "ТРИАЛСТРОЙ"</t>
  </si>
  <si>
    <t>ООО "СК "КАСКАД""; ООО "ЭНТИС - УЧЕТ"</t>
  </si>
  <si>
    <t>ООО  "КОМПЛЕКСНЫЙЭНЕРГОСЕРВИС"; ООО "ВЕСТ"</t>
  </si>
  <si>
    <t>Городской округ Верхняя Пышма, г. Верхняя Пышма, ул. Уральских рабочих, д. 48/1</t>
  </si>
  <si>
    <t>Городской округ Первоуральск, г. Первоуральск, ул. Чкалова, д. 41/13</t>
  </si>
  <si>
    <t xml:space="preserve">38/СМР-16; 431/СМР-16; 285/СМР-17; 350/СМР-17; 127/СМР-18; </t>
  </si>
  <si>
    <t>01.04.2016; 24.10.2016; 07.08.2017; 03.10.2017; 03.05.2018</t>
  </si>
  <si>
    <t>ООО "СК "АЛЬЯНССТРОЙ""; ООО "СТРОЙСВЯЗЬ"; ООО ТСК "ВАЛ-СТРОЙ"; 
ООО "ТРИУМФ"; ЗАО "СТРОЙКОМПЛЕКС"</t>
  </si>
  <si>
    <t>168/СМР-16; 308/СМР-17</t>
  </si>
  <si>
    <t>16.05.2016; 22.08.2017</t>
  </si>
  <si>
    <t>220/СМР-16; 349/СМР-17</t>
  </si>
  <si>
    <t>01.06.2016; 03.10.2017</t>
  </si>
  <si>
    <t>22.05.2017; 22.05.2017</t>
  </si>
  <si>
    <t>ООО "ФОТОН"; ООО "СК ИНЭК-ТЕХПОЛИМЕР"</t>
  </si>
  <si>
    <t>158/СМР-16; 34/СМР-17; 302/СМР-17; 181/СМР-18</t>
  </si>
  <si>
    <t>12.05.2016; 24.02.2017; 24.02.2017; 06.06.2018</t>
  </si>
  <si>
    <t>430/СМР-16; 137/СМР-17</t>
  </si>
  <si>
    <t>24.10.2016; 15.05.2017</t>
  </si>
  <si>
    <t>ООО "СК "КАРАТ""; ООО "МВ-СТРОЙ"</t>
  </si>
  <si>
    <t>217/СМР-16; 565/СМР-18</t>
  </si>
  <si>
    <t>01.06.2016; 22.12.2017</t>
  </si>
  <si>
    <t>АО «ЩЛЗ»</t>
  </si>
  <si>
    <t>226/З-15; 285/СМР-17; 351/СМР-17; 160/СМР-18</t>
  </si>
  <si>
    <t>04.08.2015; 07.08.2017; 03.10.2017; 28.05.2018</t>
  </si>
  <si>
    <t>39/СМР-16; 360/СМР-16; 127/СМР-18</t>
  </si>
  <si>
    <t>01.04.2016; 16.09.2016; 03.05.2018</t>
  </si>
  <si>
    <t>ООО "СК "АЛЬЯНССТРОЙ""; ООО "МОНОЛИТ ЕКБ"; ЗАО "СТРОЙКОМПЛЕКС"</t>
  </si>
  <si>
    <t>154/СМР-17; 15/СМР-18; 277/СМР-18</t>
  </si>
  <si>
    <t>26.05.2017; 09.01.2018; 21.09.2018</t>
  </si>
  <si>
    <t>142/СМР-17; 217/СМР-17; 281/СМР-17; 253/СМР-18</t>
  </si>
  <si>
    <t>22.05.2017; 03.07.2017; 07.08.2017; 10.09.2018</t>
  </si>
  <si>
    <t>217/СМР-17; 118/СМР-18</t>
  </si>
  <si>
    <t>03.07.2017; 24.04.2018</t>
  </si>
  <si>
    <t>8/49</t>
  </si>
  <si>
    <t>09.01.2018</t>
  </si>
  <si>
    <t>361/СМР-19</t>
  </si>
  <si>
    <t>26.10.2018</t>
  </si>
  <si>
    <t>01.03.2019</t>
  </si>
  <si>
    <t>28.09.2018</t>
  </si>
  <si>
    <t>320/СМР-19</t>
  </si>
  <si>
    <t>10.10.2018</t>
  </si>
  <si>
    <t>412/СМР-19</t>
  </si>
  <si>
    <t>22.11.2018</t>
  </si>
  <si>
    <t>ООО «ТриАлСтрой»</t>
  </si>
  <si>
    <t>16.09.2019</t>
  </si>
  <si>
    <t>488/СМР-19</t>
  </si>
  <si>
    <t>18.12.2018</t>
  </si>
  <si>
    <t>402/СМР-19</t>
  </si>
  <si>
    <t>20.11.2018</t>
  </si>
  <si>
    <t>ООО «СК ИНЭК-Техполимер»</t>
  </si>
  <si>
    <t>27.05.2019</t>
  </si>
  <si>
    <t>30.04.2019</t>
  </si>
  <si>
    <t>383/СМР-19</t>
  </si>
  <si>
    <t>06.11.2018</t>
  </si>
  <si>
    <t>ООО «СТРОЙЖИЛСЕРВИС»</t>
  </si>
  <si>
    <t>21.11.2018</t>
  </si>
  <si>
    <t>04/СМР-19</t>
  </si>
  <si>
    <t>16.01.2019</t>
  </si>
  <si>
    <t>06.12.2018</t>
  </si>
  <si>
    <t>10.09.2019</t>
  </si>
  <si>
    <t>294/СМР-19</t>
  </si>
  <si>
    <t>01.10.2018</t>
  </si>
  <si>
    <t>06.05.2019</t>
  </si>
  <si>
    <t>442/СМР-19</t>
  </si>
  <si>
    <t>05.12.2018</t>
  </si>
  <si>
    <t>07.10.2019</t>
  </si>
  <si>
    <t>327/СМР-19</t>
  </si>
  <si>
    <t>12.10.2018</t>
  </si>
  <si>
    <t>363/СМР-19</t>
  </si>
  <si>
    <t>29.10.2018</t>
  </si>
  <si>
    <t>19.07.2019</t>
  </si>
  <si>
    <t>292/СМР-19</t>
  </si>
  <si>
    <t>314/СМР-19</t>
  </si>
  <si>
    <t>08.10.2018</t>
  </si>
  <si>
    <t>25.02.2019</t>
  </si>
  <si>
    <t>18.03.2019</t>
  </si>
  <si>
    <t>316/СМР-19</t>
  </si>
  <si>
    <t>09.10.2018</t>
  </si>
  <si>
    <t>25.03.2019</t>
  </si>
  <si>
    <t>22.11.2019</t>
  </si>
  <si>
    <t>30.08.2019</t>
  </si>
  <si>
    <t>151/смр-19</t>
  </si>
  <si>
    <t>ЗАО "Стройкомплекс"</t>
  </si>
  <si>
    <t>291/СМР-19</t>
  </si>
  <si>
    <t>11.02.2019</t>
  </si>
  <si>
    <t>13.05.2019</t>
  </si>
  <si>
    <t>92/СМР-19</t>
  </si>
  <si>
    <t>ООО ТСК «ВАЛ-Строй»</t>
  </si>
  <si>
    <t>284/СМР-19</t>
  </si>
  <si>
    <t>25.09.2018</t>
  </si>
  <si>
    <t>24.12.2018</t>
  </si>
  <si>
    <t>26.03.2019</t>
  </si>
  <si>
    <t>ООО «ВЕСТ»</t>
  </si>
  <si>
    <t>366/СМР-19</t>
  </si>
  <si>
    <t>30.10.2018</t>
  </si>
  <si>
    <t>225/СМР-19</t>
  </si>
  <si>
    <t>ООО «Триумф»</t>
  </si>
  <si>
    <t>296/СМР-19</t>
  </si>
  <si>
    <t>ООО СК "УКС Каменскстрой"</t>
  </si>
  <si>
    <t>385/СМР-19</t>
  </si>
  <si>
    <t>128/СМР-19</t>
  </si>
  <si>
    <t>20.05.2019</t>
  </si>
  <si>
    <t>135/СМР-19</t>
  </si>
  <si>
    <t>191/СМР-19</t>
  </si>
  <si>
    <t>276/СМР-19</t>
  </si>
  <si>
    <t>24.09.2018</t>
  </si>
  <si>
    <t>17.12.2018</t>
  </si>
  <si>
    <t>185/Л-19</t>
  </si>
  <si>
    <t>35/СМР-19</t>
  </si>
  <si>
    <t>19.02.2019</t>
  </si>
  <si>
    <t>494/СМР-19</t>
  </si>
  <si>
    <t>414/СМР-19</t>
  </si>
  <si>
    <t>415/СМР-19</t>
  </si>
  <si>
    <t>190/Л-19</t>
  </si>
  <si>
    <t>299/СМР-19</t>
  </si>
  <si>
    <t>02.10.2018</t>
  </si>
  <si>
    <t>ООО «Промстройсервис»</t>
  </si>
  <si>
    <t>08.02.2019</t>
  </si>
  <si>
    <t>23.10.2018</t>
  </si>
  <si>
    <t>07.11.2018</t>
  </si>
  <si>
    <t>499/СМР-19</t>
  </si>
  <si>
    <t>04.03.2019</t>
  </si>
  <si>
    <t>374/СМР-19</t>
  </si>
  <si>
    <t>31.10.2018</t>
  </si>
  <si>
    <t>ООО «ФОТОН»</t>
  </si>
  <si>
    <t>183/Л-19</t>
  </si>
  <si>
    <t>15.02.2019</t>
  </si>
  <si>
    <t>11.12.2018</t>
  </si>
  <si>
    <t>388/СМР-19</t>
  </si>
  <si>
    <t>395/СМР-19</t>
  </si>
  <si>
    <t>324/СМР-19</t>
  </si>
  <si>
    <t>11.10.2018</t>
  </si>
  <si>
    <t>13.11.2017</t>
  </si>
  <si>
    <t>ООО «РегионСпецСтрой»</t>
  </si>
  <si>
    <t>367/СМР-19</t>
  </si>
  <si>
    <t>ИП Мальцев Максим Валерьевич</t>
  </si>
  <si>
    <t>19.10.2018</t>
  </si>
  <si>
    <t>441/СМР-19</t>
  </si>
  <si>
    <t>04.12.2018</t>
  </si>
  <si>
    <t>283/СМР-19</t>
  </si>
  <si>
    <t>ООО «МонтажСтрой»</t>
  </si>
  <si>
    <t>195/смр-19</t>
  </si>
  <si>
    <t>29.07.2019</t>
  </si>
  <si>
    <t>ООО "Монтажстрой"</t>
  </si>
  <si>
    <t>346/СМР-19</t>
  </si>
  <si>
    <t>18.10.2018</t>
  </si>
  <si>
    <t>495/СМР-19</t>
  </si>
  <si>
    <t>ООО «АрмДорСтрой»</t>
  </si>
  <si>
    <t>106/СМР-19</t>
  </si>
  <si>
    <t>437/СМР-19</t>
  </si>
  <si>
    <t>03.12.2018</t>
  </si>
  <si>
    <t>438/СМР-19</t>
  </si>
  <si>
    <t>416/СМР-19</t>
  </si>
  <si>
    <t>24/СМР-19</t>
  </si>
  <si>
    <t>32/СМР-19</t>
  </si>
  <si>
    <t>18.02.2019</t>
  </si>
  <si>
    <t>23/СМР-19</t>
  </si>
  <si>
    <t>369/СМР-19</t>
  </si>
  <si>
    <t>381/СМР-19</t>
  </si>
  <si>
    <t>19.11.2018</t>
  </si>
  <si>
    <t>75/СМР-19</t>
  </si>
  <si>
    <t>12.03.2019</t>
  </si>
  <si>
    <t>439/СМР-19</t>
  </si>
  <si>
    <t>"ТермоТехника" ООО</t>
  </si>
  <si>
    <t>357/СМР-19</t>
  </si>
  <si>
    <t>12.07.2019</t>
  </si>
  <si>
    <t>358/СМР-19</t>
  </si>
  <si>
    <t>434/СМР-19</t>
  </si>
  <si>
    <t>30.11.2018</t>
  </si>
  <si>
    <t>431/смр-19</t>
  </si>
  <si>
    <t>27.11.2018</t>
  </si>
  <si>
    <t>433/СМР-19</t>
  </si>
  <si>
    <t>30/СМР-19</t>
  </si>
  <si>
    <t>330/СМР-19</t>
  </si>
  <si>
    <t>370/СМР-19</t>
  </si>
  <si>
    <t>411/СМР-19</t>
  </si>
  <si>
    <t>230/СМР-19</t>
  </si>
  <si>
    <t>297/СМР-19</t>
  </si>
  <si>
    <t>42/СМР-18</t>
  </si>
  <si>
    <t>23.01.2018</t>
  </si>
  <si>
    <t>418/СМР-19</t>
  </si>
  <si>
    <t>23.11.2018</t>
  </si>
  <si>
    <t>312/СМР-19</t>
  </si>
  <si>
    <t>419/СМР-19</t>
  </si>
  <si>
    <t>364/СМР-19</t>
  </si>
  <si>
    <t>ООО «БизнесКонсалтинг»</t>
  </si>
  <si>
    <t>365/СМР-19</t>
  </si>
  <si>
    <t>362/СМР-19</t>
  </si>
  <si>
    <t>46/СМР-19</t>
  </si>
  <si>
    <t>489/СМР-19</t>
  </si>
  <si>
    <t>15.10.2018</t>
  </si>
  <si>
    <t>371/СМР-19</t>
  </si>
  <si>
    <t xml:space="preserve">136/СМР-19 </t>
  </si>
  <si>
    <t>368/СМР-19</t>
  </si>
  <si>
    <t>309/СМР-19</t>
  </si>
  <si>
    <t>05.10.2018</t>
  </si>
  <si>
    <t>373/СМР-19</t>
  </si>
  <si>
    <t>11.12.2017</t>
  </si>
  <si>
    <t>ООО "СК "Меридиан"</t>
  </si>
  <si>
    <t>331/СМР-19</t>
  </si>
  <si>
    <t>447/СМР-19</t>
  </si>
  <si>
    <t>ООО «ЭнТиС-Учет»</t>
  </si>
  <si>
    <t>22.12.2017</t>
  </si>
  <si>
    <t>413/СМР-19</t>
  </si>
  <si>
    <t>ООО «Вертекс»</t>
  </si>
  <si>
    <t>576/СМР-18</t>
  </si>
  <si>
    <t>25.12.2017</t>
  </si>
  <si>
    <t>ООО «ТОРГСНАБ»</t>
  </si>
  <si>
    <t>216/СМР-19</t>
  </si>
  <si>
    <t>208/СМР-19</t>
  </si>
  <si>
    <t>131/СМР-19</t>
  </si>
  <si>
    <t>ООО «ПРОФИ»</t>
  </si>
  <si>
    <t>24.05.2019; 28.11.2019</t>
  </si>
  <si>
    <t>221/СМР-19</t>
  </si>
  <si>
    <t>27.07.2018</t>
  </si>
  <si>
    <t>336/СМР-19</t>
  </si>
  <si>
    <t>16.10.2018</t>
  </si>
  <si>
    <t>198/СМР-19</t>
  </si>
  <si>
    <t>13.07.2018</t>
  </si>
  <si>
    <t>342/СМР-19</t>
  </si>
  <si>
    <t>389/СМР-19</t>
  </si>
  <si>
    <t>22.05.2017</t>
  </si>
  <si>
    <t>455/СМР-18</t>
  </si>
  <si>
    <t>122/СМР-19</t>
  </si>
  <si>
    <t>31/СМР-19</t>
  </si>
  <si>
    <t>454/СМР-19</t>
  </si>
  <si>
    <t>333/СМР-19</t>
  </si>
  <si>
    <t>404/СМР-19</t>
  </si>
  <si>
    <t>ООО "Трансстрой"</t>
  </si>
  <si>
    <t>17.10.2018</t>
  </si>
  <si>
    <t>337/СМР-19</t>
  </si>
  <si>
    <t>12.12.2017</t>
  </si>
  <si>
    <t>28/СМР-19</t>
  </si>
  <si>
    <t>90/СМР-19</t>
  </si>
  <si>
    <t>27.11.2017</t>
  </si>
  <si>
    <t>340/СМР-19</t>
  </si>
  <si>
    <t>ООО «Ремонтно-строительная компания «Д-МАХ»</t>
  </si>
  <si>
    <t>343/СМР-19</t>
  </si>
  <si>
    <t>72/СМР-19</t>
  </si>
  <si>
    <t>143/смр-19</t>
  </si>
  <si>
    <t>163/СМР-19</t>
  </si>
  <si>
    <t>193/СМР-19</t>
  </si>
  <si>
    <t>26.07.2019</t>
  </si>
  <si>
    <t>41/СМР-19</t>
  </si>
  <si>
    <t>37/СМР-19</t>
  </si>
  <si>
    <t>59/СМР-19</t>
  </si>
  <si>
    <t>334/СМР-19</t>
  </si>
  <si>
    <t>61/СМР-19</t>
  </si>
  <si>
    <t xml:space="preserve">404/СМР-19 </t>
  </si>
  <si>
    <t>348/СМР-19</t>
  </si>
  <si>
    <t>282/СМР-18</t>
  </si>
  <si>
    <t>403/СМР-19</t>
  </si>
  <si>
    <t>142/смр-19</t>
  </si>
  <si>
    <t>12.06.2017</t>
  </si>
  <si>
    <t>36/СМР-19</t>
  </si>
  <si>
    <t>155/СМР-16</t>
  </si>
  <si>
    <t>11.05.2016</t>
  </si>
  <si>
    <t>193/СМР-17</t>
  </si>
  <si>
    <t>536/СМР-18</t>
  </si>
  <si>
    <t>18.12.2017</t>
  </si>
  <si>
    <t>22.01.2018</t>
  </si>
  <si>
    <t>20.07.2018</t>
  </si>
  <si>
    <t>303/СМР-19</t>
  </si>
  <si>
    <t>04.10.2018</t>
  </si>
  <si>
    <t>220/СМР-17</t>
  </si>
  <si>
    <t>30.06.2017</t>
  </si>
  <si>
    <t>202/СМР-19</t>
  </si>
  <si>
    <t>21/Л-19</t>
  </si>
  <si>
    <t>130/СМР-19</t>
  </si>
  <si>
    <t>77/СМР-19</t>
  </si>
  <si>
    <t>02/СМР-18</t>
  </si>
  <si>
    <t>142/СМР-19</t>
  </si>
  <si>
    <t>30/СМР-18</t>
  </si>
  <si>
    <t>121/СМР-19</t>
  </si>
  <si>
    <t>210/СМР-19</t>
  </si>
  <si>
    <t>341/СМР-19</t>
  </si>
  <si>
    <t>349/СМР-19</t>
  </si>
  <si>
    <t>09.06.2017</t>
  </si>
  <si>
    <t>30/СМР-17</t>
  </si>
  <si>
    <t>24.02.2017</t>
  </si>
  <si>
    <t>91/СМР-19</t>
  </si>
  <si>
    <t>335/СМР-19</t>
  </si>
  <si>
    <t>338/СМР-19</t>
  </si>
  <si>
    <t>275/СМР-19</t>
  </si>
  <si>
    <t>308/СМР-19</t>
  </si>
  <si>
    <t>03.10.2018</t>
  </si>
  <si>
    <t>351/СМР-19</t>
  </si>
  <si>
    <t>306/СМР-19</t>
  </si>
  <si>
    <t>140/СМР-19</t>
  </si>
  <si>
    <t>469/СМР-18</t>
  </si>
  <si>
    <t>01.12.2017</t>
  </si>
  <si>
    <t>347/СМР-19</t>
  </si>
  <si>
    <t>266/СМР-19</t>
  </si>
  <si>
    <t>123/СМР-19</t>
  </si>
  <si>
    <t>179/СМР-19</t>
  </si>
  <si>
    <t>443/СМР-19</t>
  </si>
  <si>
    <t>446/СМР-19</t>
  </si>
  <si>
    <t>398/СМР-19</t>
  </si>
  <si>
    <t>386/СМР-19</t>
  </si>
  <si>
    <t>387/СМР-19</t>
  </si>
  <si>
    <t>399/СМР-19</t>
  </si>
  <si>
    <t>410/СМР-19</t>
  </si>
  <si>
    <t>73/СМР-19</t>
  </si>
  <si>
    <t>482/СМР-19</t>
  </si>
  <si>
    <t>475/СМР-19</t>
  </si>
  <si>
    <t>137/СМР-19</t>
  </si>
  <si>
    <t>476/СМР-19</t>
  </si>
  <si>
    <t>317/СМР-19</t>
  </si>
  <si>
    <t>440/СМР-19</t>
  </si>
  <si>
    <t>400/СМР-19</t>
  </si>
  <si>
    <t>352/СМР-19</t>
  </si>
  <si>
    <t>307/СМР-19</t>
  </si>
  <si>
    <t>ООО Строительная компания «РС-Монолит»</t>
  </si>
  <si>
    <t>05/СМР-19</t>
  </si>
  <si>
    <t>436/смр-19</t>
  </si>
  <si>
    <t>ООО «МехСтройГрупп»</t>
  </si>
  <si>
    <t>145/смр-19</t>
  </si>
  <si>
    <t>55/СМР-19</t>
  </si>
  <si>
    <t>93/СМР-19</t>
  </si>
  <si>
    <t>409/СМР-19</t>
  </si>
  <si>
    <t>448/СМР-19</t>
  </si>
  <si>
    <t>139/СМР-19</t>
  </si>
  <si>
    <t>401/СМР-19</t>
  </si>
  <si>
    <t>313/СМР-19</t>
  </si>
  <si>
    <t>194/СМР-19</t>
  </si>
  <si>
    <t>319/СМР-19</t>
  </si>
  <si>
    <t>323/СМР-19</t>
  </si>
  <si>
    <t>345/СМР-19</t>
  </si>
  <si>
    <t>224/СМР-19</t>
  </si>
  <si>
    <t>402/СМР-19; 215/СМР-19</t>
  </si>
  <si>
    <t>20.11.2018; 19.08.2019</t>
  </si>
  <si>
    <t>402/СМР-19; 289/СМР-19</t>
  </si>
  <si>
    <t>20.11.2018; 16.10.2019</t>
  </si>
  <si>
    <t>442/СМР-19; 152/СМР-19</t>
  </si>
  <si>
    <t>05.12.2018; 10.06.2019</t>
  </si>
  <si>
    <t>366/СМР-19; 225/СМР-19</t>
  </si>
  <si>
    <t>30.10.2018; 10.09.2019</t>
  </si>
  <si>
    <t>98/СМР-19; 135/СМР-19</t>
  </si>
  <si>
    <t>05.04.2019; 27.05.2019</t>
  </si>
  <si>
    <t>299/СМР-19; 384/СМР-19</t>
  </si>
  <si>
    <t>02.10.2018; 20.11.2019</t>
  </si>
  <si>
    <t>299/СМР-19; 45/СМР-19; 58/СМР-19</t>
  </si>
  <si>
    <t>02.10.2018; 25.02.2019; 04.03.2019</t>
  </si>
  <si>
    <t>453/СМР-19; 388/СМР-19</t>
  </si>
  <si>
    <t>11.12.2018; 21.11.2019</t>
  </si>
  <si>
    <t>101/СМР-19; 395/СМР-19</t>
  </si>
  <si>
    <t>09.04.2019; 22.11.2019</t>
  </si>
  <si>
    <t>101/СМР-19; 117/СМР-19</t>
  </si>
  <si>
    <t>09.04.2019; 29.04.2019</t>
  </si>
  <si>
    <t>324/СМР-19; 383/СМР-19</t>
  </si>
  <si>
    <t>11.10.2018; 20.11.2019</t>
  </si>
  <si>
    <t>24/СМР-19; 416/СМР-19</t>
  </si>
  <si>
    <t>11.02.2019; 28.11.2019</t>
  </si>
  <si>
    <t>438/СМР-19; 416/СМР-19</t>
  </si>
  <si>
    <t>03.12.2018; 28.11.2019</t>
  </si>
  <si>
    <t>438/СМР-19; 82/СМР-19</t>
  </si>
  <si>
    <t>03.12.2018; 18.03.2019</t>
  </si>
  <si>
    <t>438/СМР-19; 23/СМР-19</t>
  </si>
  <si>
    <t>03.12.2018; 11.02.2019</t>
  </si>
  <si>
    <t>ООО 'Комплексный энергосервис'</t>
  </si>
  <si>
    <t>ООО Управляющая компания "ИНЖЭК"</t>
  </si>
  <si>
    <t>ООО «ТрансСтрой»</t>
  </si>
  <si>
    <t>ООО «Реал-Строй»</t>
  </si>
  <si>
    <t>ООО "Комви"</t>
  </si>
  <si>
    <t>ООО "Межрегиональная строительная компания"</t>
  </si>
  <si>
    <t>ООО «Промстройсервис»; ООО «Триумф»</t>
  </si>
  <si>
    <t>438/СМР-19; 24/СМР-19</t>
  </si>
  <si>
    <t>369/СМР-19; 381/СМР-19</t>
  </si>
  <si>
    <t>31.10.2018; 19.11.2019</t>
  </si>
  <si>
    <t>433/СМР-19; 425/СМР-19</t>
  </si>
  <si>
    <t>30.11.2018; 06.12.2019</t>
  </si>
  <si>
    <t>297/СМР-19; 105/смр-19</t>
  </si>
  <si>
    <t>02.10.2018; 22.04.2019</t>
  </si>
  <si>
    <t>105/смр-19; 230/СМР-19</t>
  </si>
  <si>
    <t>22.04.2019; 16.09.2019</t>
  </si>
  <si>
    <t>330/СМР-19; 382/СМР-19</t>
  </si>
  <si>
    <t>15.10.2018; 19.11.2019</t>
  </si>
  <si>
    <t>368/СМР-19; 125/СМР-19</t>
  </si>
  <si>
    <t>31.10.2018; 17.05.2019</t>
  </si>
  <si>
    <t>309/СМР-19; 373/СМР-19</t>
  </si>
  <si>
    <t>05.10.2018; 18.11.2019</t>
  </si>
  <si>
    <t>576/СМР-18; 236/СМР-19</t>
  </si>
  <si>
    <t>25.12.2017; 23.09.2019</t>
  </si>
  <si>
    <t>ООО «ТОРГСНАБ»; ООО «ЭнТиС-Учет»</t>
  </si>
  <si>
    <t>133/СМР-19; 415/СМР-19</t>
  </si>
  <si>
    <t>336/СМР-19; 418/СМР-19</t>
  </si>
  <si>
    <t>16.10.2018; 29.11.2019</t>
  </si>
  <si>
    <t>43/СМР-19; 389/СМР-19</t>
  </si>
  <si>
    <t>25.02.2019; 21.11.2019</t>
  </si>
  <si>
    <t>333/СМР-19; 404/СМР-19</t>
  </si>
  <si>
    <t>15.10.2018; 25.11.2019</t>
  </si>
  <si>
    <t>342/СМР-19; 422/СМР-19</t>
  </si>
  <si>
    <t>17.10.2018; 02.12.2019</t>
  </si>
  <si>
    <t>522/СМР-18; 217/СМР-19</t>
  </si>
  <si>
    <t>12.12.2017; 19.08.2019</t>
  </si>
  <si>
    <t>461/СМР-18; 169/СМР-18</t>
  </si>
  <si>
    <t>27.11.2017; 01.06.2018</t>
  </si>
  <si>
    <t>129/СМР-19; 219/СМР-19</t>
  </si>
  <si>
    <t>24.05.2019; 30.08.2019</t>
  </si>
  <si>
    <t>ООО "Компания "Капитал-строй"; ООО "СК "Меридиан"</t>
  </si>
  <si>
    <t>212/СМР-17; 208/СМР-19</t>
  </si>
  <si>
    <t>26.06.2017; 09.08.2019</t>
  </si>
  <si>
    <t>ООО "СК "Меридиан"; ИП Пермяков</t>
  </si>
  <si>
    <t>72/СМР-19; 120/СМР-19</t>
  </si>
  <si>
    <t>12.03.2019; 30.04.2019</t>
  </si>
  <si>
    <t>ООО «РегионСпецСтрой»; ИП Пермяков</t>
  </si>
  <si>
    <t>339/СМР-19; 37/СМР-19</t>
  </si>
  <si>
    <t>16.10.2018; 19.02.2019</t>
  </si>
  <si>
    <t>343/СМР-19; 42/СМР-19</t>
  </si>
  <si>
    <t>165/смр-19; 193/СМР-19</t>
  </si>
  <si>
    <t>28.06.2019; 26.07.2019</t>
  </si>
  <si>
    <t>ООО "МВ-Строй"; ООО "СК "Меридиан"</t>
  </si>
  <si>
    <t>334/СМР-19; 389/СМР-19</t>
  </si>
  <si>
    <t>15.10.2018; 21.11.2019</t>
  </si>
  <si>
    <t>141/СМР-17; 39/СМР-18</t>
  </si>
  <si>
    <t>22.05.2017; 22.01.2018</t>
  </si>
  <si>
    <t>211/СМР-19; 415/СМР-19</t>
  </si>
  <si>
    <t>20.07.2018; 28.11.2019</t>
  </si>
  <si>
    <t>ИП Пермяков; ИП Мальцев М.В.</t>
  </si>
  <si>
    <t>536/СМР-18; 212/СМР-19</t>
  </si>
  <si>
    <t>18.12.2017; 20.07.2018</t>
  </si>
  <si>
    <t>ООО «ВЕСТ»; ИП Мальцев Максим Валерьевич</t>
  </si>
  <si>
    <t>113/СМР-19; 422/СМР-19</t>
  </si>
  <si>
    <t>29.04.2019; 02.12.2019</t>
  </si>
  <si>
    <t>432/СМР-19; 481/Л-19</t>
  </si>
  <si>
    <t>27.11.2018; 14.12.2018</t>
  </si>
  <si>
    <t>ООО «ТриАлСтрой»; Открытое акционерное общество «Щербинский лифтостроительный завод»</t>
  </si>
  <si>
    <t>344/СМР-19; 126/смр-19</t>
  </si>
  <si>
    <t>17.10.2018; 17.05.2019</t>
  </si>
  <si>
    <t>332/СМР-19; 344/СМР-19</t>
  </si>
  <si>
    <t>15.10.2018; 06.11.2019</t>
  </si>
  <si>
    <t>308/СМР-19; 83/СМР-19</t>
  </si>
  <si>
    <t>03.10.2018; 18.03.2019</t>
  </si>
  <si>
    <t>79/СМР-17; 393/СМР-17</t>
  </si>
  <si>
    <t>18.04.2017; 27.10.2017</t>
  </si>
  <si>
    <t>347/СМР-19; 141/СМР-19</t>
  </si>
  <si>
    <t>18.10.2018; 27.05.2019</t>
  </si>
  <si>
    <t>446/СМР-19; 427/СМР-19</t>
  </si>
  <si>
    <t>06.12.2018; 06.12.2019</t>
  </si>
  <si>
    <t>404/СМР-19; 372/СМР-19</t>
  </si>
  <si>
    <t>20.11.2018; 18.11.2019</t>
  </si>
  <si>
    <t>387/СМР-19; 57/СМР-19</t>
  </si>
  <si>
    <t>06.11.2018; 04.03.2019</t>
  </si>
  <si>
    <t>398/СМР-19; 144/смр-19</t>
  </si>
  <si>
    <t>19.11.2018; 28.05.2019</t>
  </si>
  <si>
    <t>482/СМР-19; 108/СМР-19</t>
  </si>
  <si>
    <t>17.12.2018; 22.04.2019</t>
  </si>
  <si>
    <t>476/СМР-19; 324/СМР-19</t>
  </si>
  <si>
    <t>17.12.2018; 29.10.2019</t>
  </si>
  <si>
    <t>352/СМР-19; 54/СМР-19</t>
  </si>
  <si>
    <t>19.10.2018; 01.03.2019</t>
  </si>
  <si>
    <t>352/СМР-19; 54/СМР-19; 396/СМР-19</t>
  </si>
  <si>
    <t>19.10.2018; 01.03.2019; 22.11.2019</t>
  </si>
  <si>
    <t>307/СМР-19; 53/СМР-19</t>
  </si>
  <si>
    <t>01.03.2019; 01.03.2019</t>
  </si>
  <si>
    <t>04.10.2018; 01.03.2019</t>
  </si>
  <si>
    <t>352/СМР-19; 358/СМР-19</t>
  </si>
  <si>
    <t>19.10.2018; 12.11.2019</t>
  </si>
  <si>
    <t>409/СМР-19; 406/СМР-19</t>
  </si>
  <si>
    <t>21.11.2018; 26.11.2019</t>
  </si>
  <si>
    <t>448/СМР-19; 417/СМР-19</t>
  </si>
  <si>
    <t>04.12.2018; 28.11.2019</t>
  </si>
  <si>
    <t>102/СМР-19; 118/СМР-19</t>
  </si>
  <si>
    <t>313/СМР-19; 60/СМР-19</t>
  </si>
  <si>
    <t>08.10.2018; 04.03.2019</t>
  </si>
  <si>
    <t>Количество помещений</t>
  </si>
  <si>
    <t>48/1</t>
  </si>
  <si>
    <t>имени Владимира Королева</t>
  </si>
  <si>
    <t>ООО "РЕСУРС"; МАЛЬЦЕВ М.В.; ООО ТСК «ВАЛ-Строй»; ООО "МВ-Строй"</t>
  </si>
  <si>
    <t>158/СМР-16; 34/СМР-17; 428/СМР-17; 310/СМР-18; 165/смр-19</t>
  </si>
  <si>
    <t>12.05.2016; 24.02.2017; 14.11.2017; 05.10.2018; 28.06.2019</t>
  </si>
  <si>
    <t>ООО "РЕСУРС"; ООО "ТАС"; ООО "КОМПАНИЯ "КАПИТАЛ-СТРОЙ""; ООО "МВ-Строй"</t>
  </si>
  <si>
    <t>158/СМР-16; 30/СМР-17; 297/СМР-17; 95/СМР-18; 165/смр-19</t>
  </si>
  <si>
    <t>12.05.2016; 24.02.2017; 14.08.2017; 26.03.2018; 28.06.2019</t>
  </si>
  <si>
    <t>ООО "РЕСУРС"; ООО "КОМПАНИЯ "КАПИТАЛ-СТРОЙ""; ООО "ТАС"; ИП Пермяков</t>
  </si>
  <si>
    <t>158/СМР-16; 297/СМР-17; 30/СМР-17; 343/СМР-17; 455/СМР-18</t>
  </si>
  <si>
    <t>12.05.2016; 14.08.2017; 24.02.2017; 29.09.2017; 11.12.2018</t>
  </si>
  <si>
    <t>ООО "РЕСУРС"; ООО "КОМПАНИЯ "КАПИТАЛ-СТРОЙ""
СМР-17; ИП Пермяков</t>
  </si>
  <si>
    <t>158/СМР-16; 395/СМР-17; 120/СМР-19</t>
  </si>
  <si>
    <t>12.05.2016; 27.10.2017; 30.04.2019</t>
  </si>
  <si>
    <t>245/З-15; 41/СМР-17; 143/СМР-18</t>
  </si>
  <si>
    <t>17.08.2015; 13.03.2017; 15.05.2018</t>
  </si>
  <si>
    <t>ООО "ЮНИСТРОЙ"; ООО "МВ-СТРОЙ"; ООО "Уральский монолит"</t>
  </si>
  <si>
    <t>208/З-15; 342/СМР-16; 189/СМР-19; 426/СМР-19</t>
  </si>
  <si>
    <t>03.08.2015; 29.08.2016; 19.07.2019; 06.12.2019</t>
  </si>
  <si>
    <t>ООО "СеверГазСтрой"; ООО "РСС"
; ООО "СК "Меридиан"; ООО «ТриАлСтрой»</t>
  </si>
  <si>
    <t>ООО "УЭК ОС"; ООО «ТриАлСтрой»</t>
  </si>
  <si>
    <t>444/СМР-17; 328/СМР-17; 208/СМР-19</t>
  </si>
  <si>
    <t>25.10.2016; 18.09.2017; 09.08.2019</t>
  </si>
  <si>
    <t>ООО "РЕСУРС"; ООО "СК "Меридиан"; ИП Пермяков</t>
  </si>
  <si>
    <t>ООО "РЕСУРС"; ООО «ТриАлСтрой»; ООО ТСК "ВАЛ-СТРОЙ"</t>
  </si>
  <si>
    <t>ООО "СТРОЙМОНТАЖУРАЛ-2000"; ООО «РегионСпецСтрой»; ООО «ТриАлСтрой»</t>
  </si>
  <si>
    <t>Нет ИА</t>
  </si>
  <si>
    <t>Красноармейский</t>
  </si>
  <si>
    <t>Совхоз Первоуральский</t>
  </si>
  <si>
    <t>271/СМР-20</t>
  </si>
  <si>
    <t>297/СМР-20</t>
  </si>
  <si>
    <t>292/СМР-20</t>
  </si>
  <si>
    <t>288/СМР-20</t>
  </si>
  <si>
    <t>258/СМР-20</t>
  </si>
  <si>
    <t>448/СМР-20</t>
  </si>
  <si>
    <t>16.12.2019.</t>
  </si>
  <si>
    <t>81/Л-20</t>
  </si>
  <si>
    <t>363/СМР-20</t>
  </si>
  <si>
    <t>12.11.2019</t>
  </si>
  <si>
    <t>313/СМР-20</t>
  </si>
  <si>
    <t>254/СМР-20</t>
  </si>
  <si>
    <t>30.09.2019</t>
  </si>
  <si>
    <t>473/СМР-20</t>
  </si>
  <si>
    <t>317/СМР-20</t>
  </si>
  <si>
    <t>261/СМР-20</t>
  </si>
  <si>
    <t>304/СМР-20</t>
  </si>
  <si>
    <t>277/СМР-20</t>
  </si>
  <si>
    <t>11.10.2019</t>
  </si>
  <si>
    <t>278/СМР-20</t>
  </si>
  <si>
    <t>282/СМР-20</t>
  </si>
  <si>
    <t>15.10.2019</t>
  </si>
  <si>
    <t>302/СМР-20</t>
  </si>
  <si>
    <t>239/СМР-20</t>
  </si>
  <si>
    <t>260/СМР-20</t>
  </si>
  <si>
    <t>456/СМР-20</t>
  </si>
  <si>
    <t>17.12.2019</t>
  </si>
  <si>
    <t>357/СМР-20</t>
  </si>
  <si>
    <t>390/СМР-20</t>
  </si>
  <si>
    <t>11.11.2019</t>
  </si>
  <si>
    <t>21.11.2019</t>
  </si>
  <si>
    <t>310/СМР-20</t>
  </si>
  <si>
    <t>22.10.2019</t>
  </si>
  <si>
    <t xml:space="preserve">310/СМР-20; 248/СМР-20 </t>
  </si>
  <si>
    <t>22.10.2019; 24.08.2020</t>
  </si>
  <si>
    <t>82/Л-20</t>
  </si>
  <si>
    <t>359/СМР-20</t>
  </si>
  <si>
    <t>361/СМР-20</t>
  </si>
  <si>
    <t>360/СМР-20</t>
  </si>
  <si>
    <t>323/СМР-20</t>
  </si>
  <si>
    <t>29.10.2019</t>
  </si>
  <si>
    <t>242/СМР-20</t>
  </si>
  <si>
    <t>243/СМР-20</t>
  </si>
  <si>
    <t>27.09.2019</t>
  </si>
  <si>
    <t>274/СМР-20</t>
  </si>
  <si>
    <t>444/СМР-20</t>
  </si>
  <si>
    <t>267/СМР-20</t>
  </si>
  <si>
    <t>160/СМР-20</t>
  </si>
  <si>
    <t>321/СМР-20</t>
  </si>
  <si>
    <t>28.10.2019</t>
  </si>
  <si>
    <t>316/СМР-20</t>
  </si>
  <si>
    <t>308/СМР-20</t>
  </si>
  <si>
    <t>ООО "Армдорстрой"</t>
  </si>
  <si>
    <t>101/СМР-20</t>
  </si>
  <si>
    <t>454/СМР-20</t>
  </si>
  <si>
    <t>455/СМР-20</t>
  </si>
  <si>
    <t>453/СМР-20</t>
  </si>
  <si>
    <t>140/СМР-20</t>
  </si>
  <si>
    <t>241/СМР-20</t>
  </si>
  <si>
    <t>365/СМР-20</t>
  </si>
  <si>
    <t>370/СМР-20</t>
  </si>
  <si>
    <t>377/СМР-20</t>
  </si>
  <si>
    <t>ООО "СК ИНЭК-Техполимер"</t>
  </si>
  <si>
    <t>319/СМР-20</t>
  </si>
  <si>
    <t>231/СМР-19</t>
  </si>
  <si>
    <t>378/СМР-20</t>
  </si>
  <si>
    <t>379/СМР-20</t>
  </si>
  <si>
    <t>107/СМР-20</t>
  </si>
  <si>
    <t>369/СМР-20</t>
  </si>
  <si>
    <t>279/СМР-20</t>
  </si>
  <si>
    <t>283/СМР-20</t>
  </si>
  <si>
    <t>472/СМР-20</t>
  </si>
  <si>
    <t>295/СМР-20</t>
  </si>
  <si>
    <t>18.10.2019</t>
  </si>
  <si>
    <t>296/СМР-20</t>
  </si>
  <si>
    <t>233/СМР-19</t>
  </si>
  <si>
    <t>281/СМР-20</t>
  </si>
  <si>
    <t>14.10.2019</t>
  </si>
  <si>
    <t>116/СМР-20</t>
  </si>
  <si>
    <t>413/СМР-20</t>
  </si>
  <si>
    <t>269/СМР-20</t>
  </si>
  <si>
    <t>364/СМР-20</t>
  </si>
  <si>
    <t>79/Л-20</t>
  </si>
  <si>
    <t>80/Л-20</t>
  </si>
  <si>
    <t>ООО "Мосрегионлифт"</t>
  </si>
  <si>
    <t>394/СМР-20</t>
  </si>
  <si>
    <t>449/СМР-20; 333/СМР-20</t>
  </si>
  <si>
    <t>16.12.2019; 16.10.2020</t>
  </si>
  <si>
    <t>401/СМР-20</t>
  </si>
  <si>
    <t>380/СМР-20</t>
  </si>
  <si>
    <t>470/СМР-20</t>
  </si>
  <si>
    <t>392/СМР-20</t>
  </si>
  <si>
    <t>91/СМР-20</t>
  </si>
  <si>
    <t>387/СМР-20</t>
  </si>
  <si>
    <t>387/СМР-20; 262/СМР-20</t>
  </si>
  <si>
    <t>20.11.2019; 14.09.2020</t>
  </si>
  <si>
    <t>376/СМР-20</t>
  </si>
  <si>
    <t>18.11.2019</t>
  </si>
  <si>
    <t>386/СМР-20</t>
  </si>
  <si>
    <t>374/СМР-20</t>
  </si>
  <si>
    <t>412/СМР-20</t>
  </si>
  <si>
    <t>434/СМР-20</t>
  </si>
  <si>
    <t>393/СМР-20</t>
  </si>
  <si>
    <t>87/Л-20</t>
  </si>
  <si>
    <t>Акционерное общество «Щербинский лифтостроительный завод»</t>
  </si>
  <si>
    <t>402/СМР-20</t>
  </si>
  <si>
    <t>85/Л-20</t>
  </si>
  <si>
    <t>ООО Производственное объединение«Евролифтмаш»</t>
  </si>
  <si>
    <t>465/СМР-20; 240/СМР-20</t>
  </si>
  <si>
    <t>18.12.2019; 17.08.2020</t>
  </si>
  <si>
    <t>465/СМР-20</t>
  </si>
  <si>
    <t>368/СМР-20</t>
  </si>
  <si>
    <t>13.11.2019</t>
  </si>
  <si>
    <t>394/СМР-20; 509/СМР-20</t>
  </si>
  <si>
    <t>28.11.2019; 21.12.2020</t>
  </si>
  <si>
    <t>207/СМР-20</t>
  </si>
  <si>
    <t>440/СМР-20</t>
  </si>
  <si>
    <t>162/СМР-20</t>
  </si>
  <si>
    <t>231/СМР-20</t>
  </si>
  <si>
    <t>474/СМР-20</t>
  </si>
  <si>
    <t>264/СМР-20; 475/СМР-20</t>
  </si>
  <si>
    <t>14.09.2020; 20.12.2019</t>
  </si>
  <si>
    <t>108/СМР-20</t>
  </si>
  <si>
    <t>ООО "АЭП"</t>
  </si>
  <si>
    <t>449/СМР-20; 306/СМР-20</t>
  </si>
  <si>
    <t>16.12.2019; 02.10.2020</t>
  </si>
  <si>
    <t>222/СМР-20</t>
  </si>
  <si>
    <t>275/СМР-20; 431/СМР-20</t>
  </si>
  <si>
    <t>18.09.2020; 10.12.2019</t>
  </si>
  <si>
    <t>ООО "ТАС"; ООО «Ремонтно-строительная компания «Д-МАХ»</t>
  </si>
  <si>
    <t>450/СМР-20</t>
  </si>
  <si>
    <t>438/СМР-20</t>
  </si>
  <si>
    <t>446/СМР-20</t>
  </si>
  <si>
    <t>391/СМР-20</t>
  </si>
  <si>
    <t>433/СМР-20</t>
  </si>
  <si>
    <t>466/СМР-20</t>
  </si>
  <si>
    <t>338/СМР-20</t>
  </si>
  <si>
    <t>375/СМР-20</t>
  </si>
  <si>
    <t>407/СМР-20</t>
  </si>
  <si>
    <t>400/СМР-20</t>
  </si>
  <si>
    <t>155/СМР-20</t>
  </si>
  <si>
    <t>440/СМР-20; 173/СМР-20</t>
  </si>
  <si>
    <t>13.12.2019; 10.07.2020</t>
  </si>
  <si>
    <t>196/СМР-20</t>
  </si>
  <si>
    <t>386/СМР-20; 175/СМР-20</t>
  </si>
  <si>
    <t>20.11.2019; 13.07.2020</t>
  </si>
  <si>
    <t>216/СМР-20</t>
  </si>
  <si>
    <t>252/СМР-20; 464/СМР-20</t>
  </si>
  <si>
    <t>31.08.2020; 18.12.2019</t>
  </si>
  <si>
    <t>464/СМР-20</t>
  </si>
  <si>
    <t>339/СМР-20; 464/СМР-20</t>
  </si>
  <si>
    <t>20.10.2020; 18.12.2019</t>
  </si>
  <si>
    <t>20.12.2019</t>
  </si>
  <si>
    <t>439/СМР-20</t>
  </si>
  <si>
    <t>13.12.2019</t>
  </si>
  <si>
    <t>475/СМР-20; 187/СМР-20</t>
  </si>
  <si>
    <t>20.12.2019; 20.07.2020</t>
  </si>
  <si>
    <t>441/СМР-20</t>
  </si>
  <si>
    <t>305/СМР-20</t>
  </si>
  <si>
    <t>309/СМР-20</t>
  </si>
  <si>
    <t>385/СМР-20</t>
  </si>
  <si>
    <t>324/СМР-20</t>
  </si>
  <si>
    <t>202/СМР-20</t>
  </si>
  <si>
    <t>442/СМР-20</t>
  </si>
  <si>
    <t>ООО «Юнивест-Строй»</t>
  </si>
  <si>
    <t>442/СМР-20; 211/СМР-20</t>
  </si>
  <si>
    <t>13.12.2019; 28.07.2020</t>
  </si>
  <si>
    <t>ООО "ЮНИВЕСТ-СТРОЙ"; ООО "СПАРТА"</t>
  </si>
  <si>
    <t>447/СМР-20</t>
  </si>
  <si>
    <t>19.11.2019</t>
  </si>
  <si>
    <t>50/СМР-20</t>
  </si>
  <si>
    <t>20.11.2019</t>
  </si>
  <si>
    <t>393/СМР-20; 408/СМР-20</t>
  </si>
  <si>
    <t>21.11.2019; 16.11.2020</t>
  </si>
  <si>
    <t>99/СМР-20</t>
  </si>
  <si>
    <t>257/СМР-20</t>
  </si>
  <si>
    <t>377/СМР-20; 408/СМР-20</t>
  </si>
  <si>
    <t>05.11.2020; 26.11.2019</t>
  </si>
  <si>
    <t>ООО "СТРОИТЕЛЬНАЯ КОМПАНИЯ"КАРАТ"; ООО «ТриАлСтрой»</t>
  </si>
  <si>
    <t>352/СМР-20</t>
  </si>
  <si>
    <t>293/СМР-20</t>
  </si>
  <si>
    <t>320/СМР-20</t>
  </si>
  <si>
    <t>299/СМР-20</t>
  </si>
  <si>
    <t>340/СМР-20</t>
  </si>
  <si>
    <t>262/СМР-20</t>
  </si>
  <si>
    <t>356/СМР-20</t>
  </si>
  <si>
    <t>272/СМР-20</t>
  </si>
  <si>
    <t>08.10.2019</t>
  </si>
  <si>
    <t>331/СМР-20</t>
  </si>
  <si>
    <t>01.11.2019</t>
  </si>
  <si>
    <t>240/СМР-20</t>
  </si>
  <si>
    <t>284/СМР-20</t>
  </si>
  <si>
    <t>285/СМР-20</t>
  </si>
  <si>
    <t>286/СМР-20</t>
  </si>
  <si>
    <t>92/Л-20</t>
  </si>
  <si>
    <t>339/СМР-20</t>
  </si>
  <si>
    <t>05.11.2019</t>
  </si>
  <si>
    <t>342/СМР-20</t>
  </si>
  <si>
    <t>06.11.2019</t>
  </si>
  <si>
    <t>343/СМР-20</t>
  </si>
  <si>
    <t>397/СМР-20</t>
  </si>
  <si>
    <t>328/СМР-20</t>
  </si>
  <si>
    <t>459/СМР-20</t>
  </si>
  <si>
    <t>328/СМР-20; 368/СМР-20</t>
  </si>
  <si>
    <t>01.11.2019; 02.11.2020</t>
  </si>
  <si>
    <t>21.10.2019</t>
  </si>
  <si>
    <t>275/СМР-20</t>
  </si>
  <si>
    <t>276/СМР-20</t>
  </si>
  <si>
    <t>103/СМР-20</t>
  </si>
  <si>
    <t>86/СМР-20</t>
  </si>
  <si>
    <t>ООО "КровСтройСервис"</t>
  </si>
  <si>
    <t>354/СМР-20</t>
  </si>
  <si>
    <t>355/СМР-20</t>
  </si>
  <si>
    <t>294/СМР-20</t>
  </si>
  <si>
    <t>16.10.2019</t>
  </si>
  <si>
    <t>287/СМР-20</t>
  </si>
  <si>
    <t>287/СМР-20; 205/СМР-20</t>
  </si>
  <si>
    <t>15.10.2019; 27.07.2020</t>
  </si>
  <si>
    <t>117/СМР-20</t>
  </si>
  <si>
    <t>409/СМР-20</t>
  </si>
  <si>
    <t>469/СМР-20</t>
  </si>
  <si>
    <t>477/СМР-20</t>
  </si>
  <si>
    <t>26.11.2019</t>
  </si>
  <si>
    <t>353/СМР-20</t>
  </si>
  <si>
    <t>314/СМР-20</t>
  </si>
  <si>
    <t>300/СМР-20</t>
  </si>
  <si>
    <t>318/СМР-20</t>
  </si>
  <si>
    <t>288/СМР-20; 258/СМР-20</t>
  </si>
  <si>
    <t>16.10.2019; 31.08.2020</t>
  </si>
  <si>
    <t>310/СМР-20; 183/СМР-20</t>
  </si>
  <si>
    <t>22.10.2019; 17.07.2020</t>
  </si>
  <si>
    <t>82/Л-20; 126/АПС-20</t>
  </si>
  <si>
    <t>24.03.2020; 02.06.2020</t>
  </si>
  <si>
    <t>ООО "Вест"; ООО "Танзанит"</t>
  </si>
  <si>
    <t>322/СМР-20; 95/СМР-20</t>
  </si>
  <si>
    <t>28.10.2019; 20.04.2020</t>
  </si>
  <si>
    <t>322/СМР-20; 95/СМР-20; 267/СМР-20</t>
  </si>
  <si>
    <t>28.10.2019; 20.04.2020; 15.09.2020</t>
  </si>
  <si>
    <t>301/СМР-20; 322/СМР-20; 267/СМР-20; 95/СМР-20</t>
  </si>
  <si>
    <t>29.09.2020; 28.10.2019; 15.09.2020; 20.04.2020</t>
  </si>
  <si>
    <t>322/СМР-20; 267/СМР-20; 95/СМР-20</t>
  </si>
  <si>
    <t>28.10.2019; 15.09.2020; 20.04.2020</t>
  </si>
  <si>
    <t>308/СМР-20; 55/СМР-20</t>
  </si>
  <si>
    <t>22.10.2019; 10.03.2020</t>
  </si>
  <si>
    <t>369/СМР-20; 445/СМР-20</t>
  </si>
  <si>
    <t>13.11.2019; 16.12.2019</t>
  </si>
  <si>
    <t>107/СМР-20; 310/СМР-20</t>
  </si>
  <si>
    <t>27.04.2020; 02.10.2020</t>
  </si>
  <si>
    <t>280/СМР-20; 369/СМР-20</t>
  </si>
  <si>
    <t>14.10.2019; 13.11.2019</t>
  </si>
  <si>
    <t>279/СМР-20; 326/СМР-20</t>
  </si>
  <si>
    <t>14.10.2019; 09.10.2020</t>
  </si>
  <si>
    <t>281/СМР-20; 17/СМР-20</t>
  </si>
  <si>
    <t>14.10.2019; 27.01.2020</t>
  </si>
  <si>
    <t>82/Л-20; 204/АПС-20</t>
  </si>
  <si>
    <t>24.03.2020; 27.07.2020</t>
  </si>
  <si>
    <t>413/СМР-20; 270/СМР-20</t>
  </si>
  <si>
    <t>27.11.2019; 15.09.2020</t>
  </si>
  <si>
    <t>79/Л-20; 59/АПС-20</t>
  </si>
  <si>
    <t>23.03.2020; 10.03.2020</t>
  </si>
  <si>
    <t>ООО "ИЛТ"; ООО "ТРИАЛСТРОЙ"</t>
  </si>
  <si>
    <t>380/СМР-20; 480/СМР-20</t>
  </si>
  <si>
    <t>19.11.2019; 24.12.2019</t>
  </si>
  <si>
    <t>87/Л-20; 225/АПС-20</t>
  </si>
  <si>
    <t>27.03.2020; 10.08.2020</t>
  </si>
  <si>
    <t>Акционерное общество «Щербинский лифтостроительный завод»; ООО "ТРИАЛСТРОЙ"</t>
  </si>
  <si>
    <t>402/СМР-20; 226/СМР-20</t>
  </si>
  <si>
    <t>25.11.2019; 11.08.2020</t>
  </si>
  <si>
    <t>85/Л-20; 59/АПС-20</t>
  </si>
  <si>
    <t>27.03.2020; 10.03.2020</t>
  </si>
  <si>
    <t>ООО Производственное объединение«Евролифтмаш»; ООО "ТРИАЛСТРОЙ"</t>
  </si>
  <si>
    <t>449/СМР-20; 199/СМР-20</t>
  </si>
  <si>
    <t>16.12.2019; 21.07.2020</t>
  </si>
  <si>
    <t>449/СМР-20; 289/СМР-20</t>
  </si>
  <si>
    <t>78/Л-20; 59/АПС-20</t>
  </si>
  <si>
    <t>ООО "Вест"; ООО "ТРИАЛСТРОЙ"</t>
  </si>
  <si>
    <t>87/Л-20; 59/АПС-20</t>
  </si>
  <si>
    <t>77/Л-20; 59/АПС-20</t>
  </si>
  <si>
    <t>ООО "Мосрегионлифт"; ООО "ТРИАЛСТРОЙ"</t>
  </si>
  <si>
    <t>440/СМР-20; 221/СМР-20</t>
  </si>
  <si>
    <t>13.12.2019; 04.08.2020</t>
  </si>
  <si>
    <t>ООО "ИЛТ"; ООО «ТриАлСтрой»</t>
  </si>
  <si>
    <t>80/Л-20; 59/АПС-20</t>
  </si>
  <si>
    <t>24.03.2020; 10.03.2020</t>
  </si>
  <si>
    <t>466/СМР-20; 338/СМР-20</t>
  </si>
  <si>
    <t>18.12.2019; 20.10.2020</t>
  </si>
  <si>
    <t>ООО «ПРОФИ»; ООО "Мегаполис"</t>
  </si>
  <si>
    <t>402/СМР-20; 217/СМР-20</t>
  </si>
  <si>
    <t>25.11.2019; 04.08.2020</t>
  </si>
  <si>
    <t>458/СМР-20; 402/СМР-20; 174/СМР-20</t>
  </si>
  <si>
    <t>17.12.2019; 25.11.2019; 16.07.2020</t>
  </si>
  <si>
    <t>402/СМР-20; 156/СМР-20; 217/СМР-20</t>
  </si>
  <si>
    <t>25.11.2019; 30.06.2020; 04.08.2020</t>
  </si>
  <si>
    <t>19.11.2019;  24.12.2019</t>
  </si>
  <si>
    <t>434/СМР-20; 227/СМР-20</t>
  </si>
  <si>
    <t>10.12.2019; 11.08.2020</t>
  </si>
  <si>
    <t>464/СМР-20; 457/СМР-20; 194/СМР-20</t>
  </si>
  <si>
    <t>18.12.2019; 17.12.2019; 24.07.2020</t>
  </si>
  <si>
    <t>433/СМР-20; 246/СМР-20</t>
  </si>
  <si>
    <t>10.12.2019; 24.08.2020</t>
  </si>
  <si>
    <t>376/СМР-20; 309/СМР-20</t>
  </si>
  <si>
    <t>18.11.2019; 02.10.2020</t>
  </si>
  <si>
    <t xml:space="preserve">ООО "Компания "Капитал-строй"; ИП ЧИРТУЛОВ </t>
  </si>
  <si>
    <t>ООО "Вест"; ООО «ТриАлСтрой»</t>
  </si>
  <si>
    <t>380/СМР-20; 288/СМР-20</t>
  </si>
  <si>
    <t>19.11.2019; 22.09.2020</t>
  </si>
  <si>
    <t>80/Л-20; 59/АПС-20; 369/АПС-20</t>
  </si>
  <si>
    <t>24.03.2020; 10.03.2020; 02.11.2020</t>
  </si>
  <si>
    <t>393/СМР-20; 195/СМР-20</t>
  </si>
  <si>
    <t>21.11.2019; 24.07.2020</t>
  </si>
  <si>
    <t>474/СМР-20; 378/СМР-20; 235/СМР-20</t>
  </si>
  <si>
    <t>20.12.2019; 05.11.2020; 14.08.2020</t>
  </si>
  <si>
    <t>437/СМР-20; 311/СМР-20</t>
  </si>
  <si>
    <t>13.12.2019; 05.10.2020</t>
  </si>
  <si>
    <t>ООО "МВ-Строй"; ИП Мальцев</t>
  </si>
  <si>
    <t>293/СМР-20; 121/СМР-20</t>
  </si>
  <si>
    <t>16.10.2019; 18.05.2020</t>
  </si>
  <si>
    <t>239/СМР-20; 267/СМР-20</t>
  </si>
  <si>
    <t>17.08.2020; 07.10.2019</t>
  </si>
  <si>
    <t>397/СМР-20; 115/СМР-20</t>
  </si>
  <si>
    <t>19.11.2019; 06.05.2020</t>
  </si>
  <si>
    <t>ООО УК "ИНЖЭК"; ООО «СМУ-7»</t>
  </si>
  <si>
    <t>338/СМР-20; 236/СМР-20</t>
  </si>
  <si>
    <t>05.11.2019; 14.08.2020</t>
  </si>
  <si>
    <t>338/СМР-20; 14.08.2020</t>
  </si>
  <si>
    <t>05.11.2019; 20.07.2020</t>
  </si>
  <si>
    <t>354/СМР-20; 19/СМР-20</t>
  </si>
  <si>
    <t>11.11.2019; 27.01.2020</t>
  </si>
  <si>
    <t>481/Л-19</t>
  </si>
  <si>
    <t>77/Л-20</t>
  </si>
  <si>
    <t>15.02.2021; 02.03.2021</t>
  </si>
  <si>
    <t>80/Л-21; 135/Л-21</t>
  </si>
  <si>
    <t>ООО "ИМПОРТ-ЛИФТ"; АО "ЩЛЗ"</t>
  </si>
  <si>
    <t>15.02.2021; 10.03.2021</t>
  </si>
  <si>
    <t>26.02.2021; 02.03.2021</t>
  </si>
  <si>
    <t>136/Л-21; 157/Л-21</t>
  </si>
  <si>
    <t>ООО "Вест" (С); ООО ПО "ЕВРОЛИФТМАШ"</t>
  </si>
  <si>
    <t>03.03.2021; 10.03.2021</t>
  </si>
  <si>
    <t>107/Л-21; 135/Л-21</t>
  </si>
  <si>
    <t>ООО "УЛЗ "ВЕРТИКАЛЬ"; АО "ЩЛЗ"</t>
  </si>
  <si>
    <t>20.02.2021; 02.03.2021</t>
  </si>
  <si>
    <t>25.02.2021; 26.02.2021</t>
  </si>
  <si>
    <t>34/СМР-21; 328/СМР-21</t>
  </si>
  <si>
    <t>390/СМР-21; 330/СМР-21</t>
  </si>
  <si>
    <t>390/СМР-21; 243/СМР-21</t>
  </si>
  <si>
    <t>443/СМР-21; 389/СМР-21</t>
  </si>
  <si>
    <t>454/СМР-22</t>
  </si>
  <si>
    <t>27/СМР-21; 324/СМР-21; 415/СМР-21</t>
  </si>
  <si>
    <t>26/СМР-21; 343/СМР-21</t>
  </si>
  <si>
    <t>27/СМР-21; 327/СМР-21</t>
  </si>
  <si>
    <t>111/СМР-21</t>
  </si>
  <si>
    <t>26/СМР-21; 292/СМР-21; 430/СМР-21</t>
  </si>
  <si>
    <t>21/СМР-21; 361/СМР-21</t>
  </si>
  <si>
    <t>20КОРПУС 1</t>
  </si>
  <si>
    <t>ЧИРТУЛОВ АНДРЕЙ АЛЕКСАНДРОВИЧ</t>
  </si>
  <si>
    <t>420/СМР-21</t>
  </si>
  <si>
    <t>415/СМР-21</t>
  </si>
  <si>
    <t>20.11.2020; 12.03.2021</t>
  </si>
  <si>
    <t>20.11.2020; 23.03.2021</t>
  </si>
  <si>
    <t>20.02.2021; 02.02.2021</t>
  </si>
  <si>
    <t>05.02.2021; 02.08.2021</t>
  </si>
  <si>
    <t>24.11.2020; 23.04.2021</t>
  </si>
  <si>
    <t>27.10.2020; 12.01.2021; 26.05.2021</t>
  </si>
  <si>
    <t>29.01.2021; 09.11.2021</t>
  </si>
  <si>
    <t>29.01.2021; 26.07.2021</t>
  </si>
  <si>
    <t>20.02.2021; 19.02.2021</t>
  </si>
  <si>
    <t>ООО "ВЕСТ"; ООО "ТРИУМФ"</t>
  </si>
  <si>
    <t>23.12.2020; 08.11.2021</t>
  </si>
  <si>
    <t>14.12.2020; 24.05.2021</t>
  </si>
  <si>
    <t>09.11.2020; 30.07.2021</t>
  </si>
  <si>
    <t>09.11.2020; 05.05.2021</t>
  </si>
  <si>
    <t>30.11.2020; 27.09.2021</t>
  </si>
  <si>
    <t>29.01.2021; 28.12.2020</t>
  </si>
  <si>
    <t>02.03.2021; 01.03.2021</t>
  </si>
  <si>
    <t>15.02.2021; 02.03.2021; 01.03.2021</t>
  </si>
  <si>
    <t>25.01.2021; 08.11.2021</t>
  </si>
  <si>
    <t>27.01.2021; 08.11.2021</t>
  </si>
  <si>
    <t>03.03.2021; 03.03.2021</t>
  </si>
  <si>
    <t>20.02.2021; 05.07.2021; 10.11.2021</t>
  </si>
  <si>
    <t>04.03.2021; 26.05.2021</t>
  </si>
  <si>
    <t>26.02.2021; 26.02.2021</t>
  </si>
  <si>
    <t>ООО "МОСРЕГИОНЛИФТ"; ООО "ВЕСТ"</t>
  </si>
  <si>
    <t>12.01.2021; 26.02.2021; 01.03.2021</t>
  </si>
  <si>
    <t>26.02.2021; 01.03.2021</t>
  </si>
  <si>
    <t>03.03.2021; 01.03.2021</t>
  </si>
  <si>
    <t>27.01.2021; 16.06.2021; 06.08.2021; 11.11.2021</t>
  </si>
  <si>
    <t>25.01.2021; 15.11.2021</t>
  </si>
  <si>
    <t>10.03.2021; 01.03.2021</t>
  </si>
  <si>
    <t>27.01.2021; 06.08.2021</t>
  </si>
  <si>
    <t>28.01.2021; 24.05.2021</t>
  </si>
  <si>
    <t>12.01.2021; 15.06.2021</t>
  </si>
  <si>
    <t>26.01.2021; 21.06.2021</t>
  </si>
  <si>
    <t>22.01.2021; 07.09.2021</t>
  </si>
  <si>
    <t>26.01.2021; 06.09.2021</t>
  </si>
  <si>
    <t>18.06.2021; 11.11.2021</t>
  </si>
  <si>
    <t>27.01.2021; 18.06.2021; 11.11.2021</t>
  </si>
  <si>
    <t>27.01.2021; 18.06.2021</t>
  </si>
  <si>
    <t>26.01.2021; 16.08.2021</t>
  </si>
  <si>
    <t>02.03.2021; 20.09.2021</t>
  </si>
  <si>
    <t>24.02.2021; 25.02.2021</t>
  </si>
  <si>
    <t>136/Л-21; 157/Л-21; 119/АПС-21</t>
  </si>
  <si>
    <t>03.03.2021; 10.03.2021; 01.03.2021</t>
  </si>
  <si>
    <t>26.01.2021; 09.09.2021</t>
  </si>
  <si>
    <t>20.02.2021; 02.03.2021; 01.03.2021</t>
  </si>
  <si>
    <t>27.01.2021; 19.07.2021; 08.11.2021</t>
  </si>
  <si>
    <t>30.11.2020; 26.02.2021</t>
  </si>
  <si>
    <t>ЧИРТУЛОВ АНДРЕЙ АЛЕКСАНДРОВИЧ; ООО "МОСРЕГИОНЛИФТ"</t>
  </si>
  <si>
    <t>04.03.2021; 06.07.2021</t>
  </si>
  <si>
    <t>26.02.2021; 04.03.2021</t>
  </si>
  <si>
    <t>26.02.2021; 26.02.2021; 01.03.2021</t>
  </si>
  <si>
    <t>27.01.2021; 26.07.2021</t>
  </si>
  <si>
    <t>ООО "ВЕСТ";ООО "ТРИАЛСТРОЙ"</t>
  </si>
  <si>
    <t>10.03.2021; 04.03.2021</t>
  </si>
  <si>
    <t>05.02.2021; 25.05.2021</t>
  </si>
  <si>
    <t>04.03.2021; 24.05.2021; 13.07.2021</t>
  </si>
  <si>
    <t>28.10.2020; 21.06.2021</t>
  </si>
  <si>
    <t>27.10.2020; 20.04.2021</t>
  </si>
  <si>
    <t>21.12.2020; 08.02.2021</t>
  </si>
  <si>
    <t>124/Л-21; 61/АПС-21</t>
  </si>
  <si>
    <t>26.02.2021; 09.02.2021</t>
  </si>
  <si>
    <t>01.12.2020; 11.03.2021</t>
  </si>
  <si>
    <t>24.11.2020; 03.09.2021</t>
  </si>
  <si>
    <t>24.11.2020; 16.03.2021</t>
  </si>
  <si>
    <t>07.12.2020; 29.01.2021</t>
  </si>
  <si>
    <t>07.12.2020; 12.04.2021</t>
  </si>
  <si>
    <t>11.08.2020; 24.02.2021</t>
  </si>
  <si>
    <t>ООО «СМУ-7»</t>
  </si>
  <si>
    <t>ООО "ВЕСТ"; ООО "Триумф"</t>
  </si>
  <si>
    <t>ООО "ВЕСТ"; ООО "ТриАлСтрой"</t>
  </si>
  <si>
    <t>ООО "ВЕСТ"; ООО ПО "ЕВРОЛИФТМАШ"; ООО "ТриАлСтрой"</t>
  </si>
  <si>
    <t>ООО "МОСРЕГИОНЛИФТ"; ООО "ВЕСТ"; ООО "ТриАлСтрой"</t>
  </si>
  <si>
    <t>ООО "СК "КАРАТ""</t>
  </si>
  <si>
    <t>20.02.2021 13.07.2021</t>
  </si>
  <si>
    <t>327/З-15</t>
  </si>
  <si>
    <t>ООО «ЭЛЕКТРА-АК»; ООО "ТЕРМОТЕХНИКА"; ООО "ТАС"</t>
  </si>
  <si>
    <t>467/СМР-17; 306/СМР-17</t>
  </si>
  <si>
    <t xml:space="preserve"> 11.11.2016; 18.08.2017</t>
  </si>
  <si>
    <t>37/СМР-16</t>
  </si>
  <si>
    <t>ООО "СТРОИТЕЛЬНАЯ КОМПАНИЯ "АЛЬЯНССТРОЙ""</t>
  </si>
  <si>
    <t>123/СМР-17; 233/СМР-18</t>
  </si>
  <si>
    <t>10.05.2017; 06.08.2018</t>
  </si>
  <si>
    <t>ООО "СТРОЙМОНТАЖУРАЛ-2000"; ООО «РегионСпецСтрой»; ООО "ТАС"</t>
  </si>
  <si>
    <t>256/СМР-16; 282/СМР-17</t>
  </si>
  <si>
    <t>ООО "СТРОЙМОНТАЖУРАЛ-2000"; ООО «РегионСпецСтрой»</t>
  </si>
  <si>
    <t>335/Л-16; 337/Л-16</t>
  </si>
  <si>
    <t>Камышловский р-н,</t>
  </si>
  <si>
    <t xml:space="preserve"> Галкинское сельское поселение Камышловского муниципального района Свердловской области</t>
  </si>
  <si>
    <t>467/СМР-22</t>
  </si>
  <si>
    <t>Геологоразведчиков</t>
  </si>
  <si>
    <t>Защиты</t>
  </si>
  <si>
    <t>Обуховское сельское поселение Камышловского муниципального района Свердловской области</t>
  </si>
  <si>
    <t>Обуховское</t>
  </si>
  <si>
    <t>Бутырки</t>
  </si>
  <si>
    <t>Черновское</t>
  </si>
  <si>
    <t>60 лет Октября</t>
  </si>
  <si>
    <t>Печеркино</t>
  </si>
  <si>
    <t>137</t>
  </si>
  <si>
    <t>35Б</t>
  </si>
  <si>
    <t>65КОРПУС 2</t>
  </si>
  <si>
    <t>62Б</t>
  </si>
  <si>
    <t>459/СМР-22</t>
  </si>
  <si>
    <t>ООО СК «СтройТранСервис»</t>
  </si>
  <si>
    <t>490/СМР-22</t>
  </si>
  <si>
    <t>41/СМР-22</t>
  </si>
  <si>
    <t>22/СМР-22</t>
  </si>
  <si>
    <t>453/СМР-22</t>
  </si>
  <si>
    <t>58/СМР-22</t>
  </si>
  <si>
    <t>59/СМР-22</t>
  </si>
  <si>
    <t>466/СМР-22</t>
  </si>
  <si>
    <t>40/СМР-22</t>
  </si>
  <si>
    <t>55/СМР-22</t>
  </si>
  <si>
    <t>26/СМР-22</t>
  </si>
  <si>
    <t>474/СМР-22</t>
  </si>
  <si>
    <t>15/СМР-22</t>
  </si>
  <si>
    <t>236/СМР-22</t>
  </si>
  <si>
    <t>ООО СК "СТС"</t>
  </si>
  <si>
    <t>40/СМР-22; 310/СМР-22</t>
  </si>
  <si>
    <t>31.01.2022; 17.06.2022</t>
  </si>
  <si>
    <t>40/СМР-22; 236/СМР-22</t>
  </si>
  <si>
    <t>31.01.2022; 26.04.2022</t>
  </si>
  <si>
    <t>ИП Пермяков; ООО СК "СТС"</t>
  </si>
  <si>
    <t>12/СМР-22</t>
  </si>
  <si>
    <t>61/СМР-22</t>
  </si>
  <si>
    <t>128/СМР-22</t>
  </si>
  <si>
    <t>253/СМР-22</t>
  </si>
  <si>
    <t>Городской округ Верхняя Тура</t>
  </si>
  <si>
    <t>Городской округ Верхний Тагил</t>
  </si>
  <si>
    <t>Горноуральский</t>
  </si>
  <si>
    <t>Городской округ Верх-Нейвинский</t>
  </si>
  <si>
    <t>Город Нижний Тагил</t>
  </si>
  <si>
    <t>Жигаловского</t>
  </si>
  <si>
    <t>2КОРПУС 3</t>
  </si>
  <si>
    <t>4/1</t>
  </si>
  <si>
    <t>475/СМР-22</t>
  </si>
  <si>
    <t>440/СМР-22</t>
  </si>
  <si>
    <t>32/СМР-22</t>
  </si>
  <si>
    <t>464/СМР-22</t>
  </si>
  <si>
    <t>457/СМР-22</t>
  </si>
  <si>
    <t>72/СМР-22</t>
  </si>
  <si>
    <t>503/СМР-22</t>
  </si>
  <si>
    <t>477/СМР-22</t>
  </si>
  <si>
    <t>37/СМР-22</t>
  </si>
  <si>
    <t>263/СМР-22</t>
  </si>
  <si>
    <t>302/Л-22</t>
  </si>
  <si>
    <t>ООО "СЕРВИСНАЯ ЛИФТОВАЯ КОМПАНИЯ"</t>
  </si>
  <si>
    <t>227/Л-22</t>
  </si>
  <si>
    <t>72/СМР-22; 76/СМР-22</t>
  </si>
  <si>
    <t>447/СМР-22</t>
  </si>
  <si>
    <t>477/СМР-22; 153/СМР-22</t>
  </si>
  <si>
    <t>27.12.2021; 21.03.2022</t>
  </si>
  <si>
    <t>397/СМР-22</t>
  </si>
  <si>
    <t>227/Л-22; 326-А/СПС-22</t>
  </si>
  <si>
    <t>22.04.2022; 27.06.2022</t>
  </si>
  <si>
    <t>ООО "УЛЗ "ВЕРТИКАЛЬ"; ООО "ТАНЗАНИТ"</t>
  </si>
  <si>
    <t>116/СМР-22</t>
  </si>
  <si>
    <t>73/СМР-22</t>
  </si>
  <si>
    <t>73/СМР-22; 77/СМР-22</t>
  </si>
  <si>
    <t>252/СМР-22</t>
  </si>
  <si>
    <t>Городской округ Дегтярск</t>
  </si>
  <si>
    <t>Городской округ Первоуральск</t>
  </si>
  <si>
    <t>Слобода (г Первоуральск)</t>
  </si>
  <si>
    <t>Городской округ Ревда</t>
  </si>
  <si>
    <t>Городской округ Среднеуральск</t>
  </si>
  <si>
    <t>Решеты (г Первоуральск)</t>
  </si>
  <si>
    <t>Афанасьевское</t>
  </si>
  <si>
    <t>Городской округ Верхняя Пышма</t>
  </si>
  <si>
    <t>Чистова</t>
  </si>
  <si>
    <t>Ковельская</t>
  </si>
  <si>
    <t>Зеленый Бор-2</t>
  </si>
  <si>
    <t>Уральских Рабочих</t>
  </si>
  <si>
    <t>66/СМР-22</t>
  </si>
  <si>
    <t>54/СМР-22</t>
  </si>
  <si>
    <t>493/СМР-22</t>
  </si>
  <si>
    <t>112/СМР-22</t>
  </si>
  <si>
    <t>62/СМР-22</t>
  </si>
  <si>
    <t>138/СМР-22</t>
  </si>
  <si>
    <t>154/СМР-22</t>
  </si>
  <si>
    <t>142/СМР-22</t>
  </si>
  <si>
    <t>146/СМР-22</t>
  </si>
  <si>
    <t>85/СМР-22</t>
  </si>
  <si>
    <t>85/СМР-22; 279/СМР-22</t>
  </si>
  <si>
    <t>21.02.2022; 23.05.2022</t>
  </si>
  <si>
    <t>29/СМР-22</t>
  </si>
  <si>
    <t>05/СМР-22</t>
  </si>
  <si>
    <t>476/СМР-22</t>
  </si>
  <si>
    <t>51/СМР-22</t>
  </si>
  <si>
    <t>492/СМР-22</t>
  </si>
  <si>
    <t>304/Л-22</t>
  </si>
  <si>
    <t>ООО "ИМПОРТ-ЛИФТ СЕРВИС"</t>
  </si>
  <si>
    <t>493/СМР-22; 341/СМР-22</t>
  </si>
  <si>
    <t>11.01.2022; 05.07.2022</t>
  </si>
  <si>
    <t>82/СМР-22</t>
  </si>
  <si>
    <t>332/СМР-22</t>
  </si>
  <si>
    <t>117/СМР-22</t>
  </si>
  <si>
    <t>21/СМР-22; 338/СМР-22</t>
  </si>
  <si>
    <t>24.01.2022; 04.07.2022</t>
  </si>
  <si>
    <t>115/СМР-22</t>
  </si>
  <si>
    <t>228/СМР-22</t>
  </si>
  <si>
    <t>359/СМР-22</t>
  </si>
  <si>
    <t>53/СМР-22</t>
  </si>
  <si>
    <t>312/СМР-22</t>
  </si>
  <si>
    <t>Городской округ Карпинск</t>
  </si>
  <si>
    <t>Гайдара</t>
  </si>
  <si>
    <t>Вятчино</t>
  </si>
  <si>
    <t>Городской округ Верхотурский</t>
  </si>
  <si>
    <t>Воинская</t>
  </si>
  <si>
    <t>Городской округ Краснотурьинск</t>
  </si>
  <si>
    <t>Малыгина</t>
  </si>
  <si>
    <t>Городской округ Красноуральск</t>
  </si>
  <si>
    <t>Краснотурьинская</t>
  </si>
  <si>
    <t>Городской округ Пелым</t>
  </si>
  <si>
    <t>7/29</t>
  </si>
  <si>
    <t>134А</t>
  </si>
  <si>
    <t>12КОРПУС 27</t>
  </si>
  <si>
    <t>250</t>
  </si>
  <si>
    <t>31А</t>
  </si>
  <si>
    <t>1Г</t>
  </si>
  <si>
    <t>124/СМР-22</t>
  </si>
  <si>
    <t>131/СМР-22</t>
  </si>
  <si>
    <t>42/СМР-22</t>
  </si>
  <si>
    <t>71/СМР-22</t>
  </si>
  <si>
    <t>347/СМР-22</t>
  </si>
  <si>
    <t>130/СМР-22</t>
  </si>
  <si>
    <t>272-А/СМР-22</t>
  </si>
  <si>
    <t>42/СМР-22; 325/СМР-22</t>
  </si>
  <si>
    <t>31.01.2022; 27.06.2022</t>
  </si>
  <si>
    <t>313/СМР-22</t>
  </si>
  <si>
    <t>137/СМР-22</t>
  </si>
  <si>
    <t>134/СМР-22</t>
  </si>
  <si>
    <t>306-А/СМР-22</t>
  </si>
  <si>
    <t>86/СМР-22</t>
  </si>
  <si>
    <t>175/СМР-22</t>
  </si>
  <si>
    <t>173/СМР-22</t>
  </si>
  <si>
    <t>174/СМР-22</t>
  </si>
  <si>
    <t>174/СМР-22; 299/СМР-22</t>
  </si>
  <si>
    <t>29.03.2022; 10.06.2022</t>
  </si>
  <si>
    <t>231/СМР-22</t>
  </si>
  <si>
    <t>69/СМР-22</t>
  </si>
  <si>
    <t>99/СМР-22</t>
  </si>
  <si>
    <t>ООО  "МСГРУПП"</t>
  </si>
  <si>
    <t>365/СМР-22</t>
  </si>
  <si>
    <t>398/СМР-22</t>
  </si>
  <si>
    <t>480/СМР-22</t>
  </si>
  <si>
    <t>70/СМР-22</t>
  </si>
  <si>
    <t>131/СМР-22; 319/СМР-22; 417/СМР-22</t>
  </si>
  <si>
    <t>14.03.2022; 21.06.2022; 30.09.2022</t>
  </si>
  <si>
    <t>175/СМР-22; 299/СМР-22</t>
  </si>
  <si>
    <t>462/СМР-22</t>
  </si>
  <si>
    <t>45/СМР-22</t>
  </si>
  <si>
    <t>257/СМР-22</t>
  </si>
  <si>
    <t>45/СМР-22; 257/СМР-22</t>
  </si>
  <si>
    <t>04.02.2022; 06.05.2022</t>
  </si>
  <si>
    <t>01/СМР-22</t>
  </si>
  <si>
    <t>Городской округ Богданович</t>
  </si>
  <si>
    <t>Ударников</t>
  </si>
  <si>
    <t>Городской округ Заречный</t>
  </si>
  <si>
    <t>Городской округ Сухой Лог</t>
  </si>
  <si>
    <t>Труда</t>
  </si>
  <si>
    <t>Патруши</t>
  </si>
  <si>
    <t>Соколова (Колчеданский с/с)</t>
  </si>
  <si>
    <t>Городской округ Верхнее Дуброво</t>
  </si>
  <si>
    <t>Уральские самоцветы</t>
  </si>
  <si>
    <t>77</t>
  </si>
  <si>
    <t>127</t>
  </si>
  <si>
    <t>143</t>
  </si>
  <si>
    <t>153</t>
  </si>
  <si>
    <t>441/СМР-22</t>
  </si>
  <si>
    <t>17/СМР-22</t>
  </si>
  <si>
    <t>81/СМР-22</t>
  </si>
  <si>
    <t>28/СМР-22</t>
  </si>
  <si>
    <t>95/СМР-22</t>
  </si>
  <si>
    <t>68/СМР-22</t>
  </si>
  <si>
    <t>64/СМР-22</t>
  </si>
  <si>
    <t>90/СМР-22</t>
  </si>
  <si>
    <t>489/СМР-22; 260/СМР-22</t>
  </si>
  <si>
    <t>11.01.2022; 11.05.2022</t>
  </si>
  <si>
    <t>489/СМР-22</t>
  </si>
  <si>
    <t>31/СМР-22</t>
  </si>
  <si>
    <t>ООО УК "КРИСТАЛЛ"</t>
  </si>
  <si>
    <t>201/СМР-22</t>
  </si>
  <si>
    <t>239/СМР-22</t>
  </si>
  <si>
    <t>ООО "ГАРАНТИЯ"</t>
  </si>
  <si>
    <t>303/Л-22</t>
  </si>
  <si>
    <t>95/СМР-22;      303/Л-22</t>
  </si>
  <si>
    <t>25.02.2022; 10.06.2022</t>
  </si>
  <si>
    <t>ООО "ОЛИМП"; АО "УРАЛЛИФТНАЛАДКА"</t>
  </si>
  <si>
    <t>28/СМР-22; 269/СМР-22</t>
  </si>
  <si>
    <t>25.01.2022; 16.05.2022</t>
  </si>
  <si>
    <t>07/СМР-22</t>
  </si>
  <si>
    <t>256/СМР-22</t>
  </si>
  <si>
    <t>Низовой</t>
  </si>
  <si>
    <t>Муниципальное образование «город Екатеринбург»</t>
  </si>
  <si>
    <t>Предельная</t>
  </si>
  <si>
    <t>Угловой</t>
  </si>
  <si>
    <t>Телефонный</t>
  </si>
  <si>
    <t>Кварцевая</t>
  </si>
  <si>
    <t>Колхозников</t>
  </si>
  <si>
    <t>Норильская</t>
  </si>
  <si>
    <t>Садовый (г Екатеринбург)</t>
  </si>
  <si>
    <t>Сентябрьский</t>
  </si>
  <si>
    <t>Сибирка</t>
  </si>
  <si>
    <t>км.</t>
  </si>
  <si>
    <t>Сибирский тракт 11</t>
  </si>
  <si>
    <t>Базовый</t>
  </si>
  <si>
    <t>Автомагистральная</t>
  </si>
  <si>
    <t>170</t>
  </si>
  <si>
    <t>232</t>
  </si>
  <si>
    <t>87</t>
  </si>
  <si>
    <t>76Г КОРПУС 1</t>
  </si>
  <si>
    <t>76Г КОРПУС 2</t>
  </si>
  <si>
    <t>21КОРПУС А</t>
  </si>
  <si>
    <t>103КОРПУС 1</t>
  </si>
  <si>
    <t>103КОРПУС 2</t>
  </si>
  <si>
    <t>463/СМР-20</t>
  </si>
  <si>
    <t>170/СМР-22</t>
  </si>
  <si>
    <t>408/СМР-22</t>
  </si>
  <si>
    <t>103/СМР-22</t>
  </si>
  <si>
    <t>123/СМР-22; 156/СМР-22</t>
  </si>
  <si>
    <t>11.03.2022; 22.03.2022</t>
  </si>
  <si>
    <t>158/СМР-22</t>
  </si>
  <si>
    <t>89/СМР-22</t>
  </si>
  <si>
    <t>329/СМР-22</t>
  </si>
  <si>
    <t>159/СМР-22</t>
  </si>
  <si>
    <t>104/СМР-22</t>
  </si>
  <si>
    <t>176/СМР-22</t>
  </si>
  <si>
    <t>156/СМР-22</t>
  </si>
  <si>
    <t>ООО  УК "ИНЖЭК"</t>
  </si>
  <si>
    <t>123/СМР-22</t>
  </si>
  <si>
    <t>158/СМР-22; 414/СМР-22</t>
  </si>
  <si>
    <t>25.03.2022; 27.09.2022</t>
  </si>
  <si>
    <t>308/СМР-22</t>
  </si>
  <si>
    <t>155/СМР-22</t>
  </si>
  <si>
    <t>145/СМР-22</t>
  </si>
  <si>
    <t>298/СМР-22</t>
  </si>
  <si>
    <t>158/СМР-22; 415/СМР-22</t>
  </si>
  <si>
    <t>135/СМР-22; 354/СМР-22</t>
  </si>
  <si>
    <t>15.03.2022; 22.07.2022</t>
  </si>
  <si>
    <t>216/СМР-22</t>
  </si>
  <si>
    <t>232/СМР-22</t>
  </si>
  <si>
    <t>101/СМР-22</t>
  </si>
  <si>
    <t>265/СМР-22</t>
  </si>
  <si>
    <t>337/СМР-22</t>
  </si>
  <si>
    <t>182/СМР-22</t>
  </si>
  <si>
    <t>88/СМР-22; 350/СМР-22</t>
  </si>
  <si>
    <t>21.02.2022; 18.07.2022</t>
  </si>
  <si>
    <t>448/СМР-22; 152/СМР-22</t>
  </si>
  <si>
    <t>03.12.2021; 21.03.2022</t>
  </si>
  <si>
    <t>156/СМР-22; 353/СМР-22</t>
  </si>
  <si>
    <t>22.03.2022; 22.07.2022</t>
  </si>
  <si>
    <t>98/СМР-22</t>
  </si>
  <si>
    <t>139/СМР-22</t>
  </si>
  <si>
    <t>237/СМР-22</t>
  </si>
  <si>
    <t>111/СМР-22</t>
  </si>
  <si>
    <t>167/СМР-22; 352/СМР-22</t>
  </si>
  <si>
    <t>28.03.2022; 22.07.2022</t>
  </si>
  <si>
    <t>288/СМР-22</t>
  </si>
  <si>
    <t>385-А/СМР-22</t>
  </si>
  <si>
    <t>26.08.202</t>
  </si>
  <si>
    <t>273/СМР-22</t>
  </si>
  <si>
    <t>176/СМР-22; 376/СМР-22</t>
  </si>
  <si>
    <t>29.03.2022; 08.08.2022</t>
  </si>
  <si>
    <t>268/СМР-22</t>
  </si>
  <si>
    <t>370/СМР-22</t>
  </si>
  <si>
    <t>163/СМР-22</t>
  </si>
  <si>
    <t>177/СМР-22</t>
  </si>
  <si>
    <t>ООО "ПРОМДЕКОР"</t>
  </si>
  <si>
    <t>240/СМР-22</t>
  </si>
  <si>
    <t>421/СМР-21; 247/СМР-22</t>
  </si>
  <si>
    <t>09.11.2021; 04.05.2022</t>
  </si>
  <si>
    <t>445/СМР-22</t>
  </si>
  <si>
    <t>224/СМР-22</t>
  </si>
  <si>
    <t>264/СМР-22</t>
  </si>
  <si>
    <t>208/СМР-22</t>
  </si>
  <si>
    <t>167/СМР-22</t>
  </si>
  <si>
    <t>158/СМР-22; 416/СМР-22</t>
  </si>
  <si>
    <t>25.03.2022; 30.09.2022</t>
  </si>
  <si>
    <t>229/СМР-22</t>
  </si>
  <si>
    <t>298/СМР-22; 380/СМР-22</t>
  </si>
  <si>
    <t>10.06.2022; 12.08.2022</t>
  </si>
  <si>
    <t>335/СМР-22</t>
  </si>
  <si>
    <t>120/СМР-22; 342/СМР-22</t>
  </si>
  <si>
    <t>09.03.2022; 08.07.2022</t>
  </si>
  <si>
    <t>191/СМР-22</t>
  </si>
  <si>
    <t>168/СМР-22</t>
  </si>
  <si>
    <t>176/СМР-22; 376/СМР-22; 379/СМР-22</t>
  </si>
  <si>
    <t>29.03.2022; 08.08.2022; 12.08.2022</t>
  </si>
  <si>
    <t>366/СМР-22</t>
  </si>
  <si>
    <t>233/СМР-22</t>
  </si>
  <si>
    <t>305-А/Л-22</t>
  </si>
  <si>
    <t>301-А/Л-22; 316-А/СПС-22</t>
  </si>
  <si>
    <t>10.06.2022; 20.06.2022</t>
  </si>
  <si>
    <t>ООО ПО "ЕВРОЛИФТМАШ"; ООО "ТриАлСтрой"</t>
  </si>
  <si>
    <t>301-А/Л-22; 315-А/СПС-22</t>
  </si>
  <si>
    <t>ООО ПО "ЕВРОЛИФТМАШ"; ООО "ТАНЗАНИТ"</t>
  </si>
  <si>
    <t>301-А/Л-22; 305-А/Л-22; 316-А/СПС-22</t>
  </si>
  <si>
    <t>301-А/Л-22</t>
  </si>
  <si>
    <t>301-А/Л-22; 305-А/Л-22</t>
  </si>
  <si>
    <t>ГЗТО</t>
  </si>
  <si>
    <t>ЗТО</t>
  </si>
  <si>
    <t>СТО</t>
  </si>
  <si>
    <t>ЮТО</t>
  </si>
  <si>
    <t xml:space="preserve"> 303/Л-22</t>
  </si>
  <si>
    <t>ЦТО</t>
  </si>
  <si>
    <t>Камышловский городской округ Свердловской области, г. Камышлов, ул. Красных Орлов, д. 85</t>
  </si>
  <si>
    <t>Камышловский городской округ Свердловской области, г. Камышлов, ул. Ленина, д. 21</t>
  </si>
  <si>
    <t>Камышловский городской округ Свердловской области, г. Камышлов, ул. Вокзальная, д. 3</t>
  </si>
  <si>
    <t>Камышловский городской округ Свердловской области, г. Камышлов, ул. Гагарина, д. 7</t>
  </si>
  <si>
    <t>Камышловский городской округ Свердловской области, г. Камышлов, ул. Карла Маркса, д. 33</t>
  </si>
  <si>
    <t>Камышловский городской округ Свердловской области, г. Камышлов, ул. Карла Маркса, д. 35</t>
  </si>
  <si>
    <t>Камышловский городской округ Свердловской области, г. Камышлов, ул. Комсомольская, д. 16</t>
  </si>
  <si>
    <t>Камышловский городской округ Свердловской области, г. Камышлов, ул. Красных Орлов, д. 42</t>
  </si>
  <si>
    <t>Камышловский городской округ Свердловской области, г. Камышлов, ул. Свердлова, д. 40</t>
  </si>
  <si>
    <t>Камышловский городской округ Свердловской области, г. Камышлов, ул. Свердлова, д. 51</t>
  </si>
  <si>
    <t>Камышловский городской округ Свердловской области, г. Камышлов, ул. Урицкого, д. 10А</t>
  </si>
  <si>
    <t>Муниципальное образование «город Екатеринбург», г. Екатеринбург, пр-кт Орджоникидзе, д. 12</t>
  </si>
  <si>
    <t>Муниципальное образование «город Екатеринбург», г. Екатеринбург, пр-кт Орджоникидзе, д. 17</t>
  </si>
  <si>
    <t>Муниципальное образование «город Екатеринбург», г. Екатеринбург, пр-кт Орджоникидзе, д. 18</t>
  </si>
  <si>
    <t>Муниципальное образование «город Екатеринбург», г. Екатеринбург, пр-кт Орджоникидзе, д. 20</t>
  </si>
  <si>
    <t>Муниципальное образование «город Екатеринбург», г. Екатеринбург, пр-кт Орджоникидзе, д. 21</t>
  </si>
  <si>
    <t>Муниципальное образование «город Екатеринбург», г. Екатеринбург, пр-кт Орджоникидзе, д. 22</t>
  </si>
  <si>
    <t>Муниципальное образование «город Екатеринбург», г. Екатеринбург, пр-кт Орджоникидзе, д. 23</t>
  </si>
  <si>
    <t>Муниципальное образование «город Екатеринбург», г. Екатеринбург, пр-кт Орджоникидзе, д. 24</t>
  </si>
  <si>
    <t>Муниципальное образование «город Екатеринбург», г. Екатеринбург, пр-кт Орджоникидзе, д. 25</t>
  </si>
  <si>
    <t>Муниципальное образование «город Екатеринбург», г. Екатеринбург, пр-кт Орджоникидзе, д. 3</t>
  </si>
  <si>
    <t>Муниципальное образование «город Екатеринбург», г. Екатеринбург, ул. Кировградская, д. 1</t>
  </si>
  <si>
    <t>Муниципальное образование «город Екатеринбург», г. Екатеринбург, ул. Кировградская, д. 17</t>
  </si>
  <si>
    <t>269/СМР-22</t>
  </si>
  <si>
    <t>муниципальное образование «город Екатеринбург», г. Екатеринбург, ул. Автомагистральная, д. 35</t>
  </si>
  <si>
    <t>муниципальное образование «город Екатеринбург», г. Екатеринбург, ул. Таежная, д. 7</t>
  </si>
  <si>
    <t>ЭС</t>
  </si>
  <si>
    <t>Ф</t>
  </si>
  <si>
    <t>К</t>
  </si>
  <si>
    <t>ТС</t>
  </si>
  <si>
    <t>201/СМР-22; 396/СМР-22</t>
  </si>
  <si>
    <t>12.04.2022; 05.09.2022</t>
  </si>
  <si>
    <t>Махнёво</t>
  </si>
  <si>
    <t>тер.</t>
  </si>
  <si>
    <t>п.Первомайский</t>
  </si>
  <si>
    <t>п.Центральный</t>
  </si>
  <si>
    <t>Молодежный поселок</t>
  </si>
  <si>
    <t>5 А</t>
  </si>
  <si>
    <t>6 А</t>
  </si>
  <si>
    <t>132</t>
  </si>
  <si>
    <t>поселок Кирпичный</t>
  </si>
  <si>
    <t>37/СМР-16; 28/СМР-17; 351/СМР-17; 127/СМР-18; 450/СМР-19</t>
  </si>
  <si>
    <t>01.04.2016; 24.02.2017; 03.10.2017; 03.05.2018; 10.12.2018</t>
  </si>
  <si>
    <t>ИП МАЛЬЦЕВ</t>
  </si>
  <si>
    <t>Костино</t>
  </si>
  <si>
    <t>Освобождения</t>
  </si>
  <si>
    <t>Булдакова</t>
  </si>
  <si>
    <t>Союзов</t>
  </si>
  <si>
    <t>Баранникова</t>
  </si>
  <si>
    <t>Речкалова</t>
  </si>
  <si>
    <t>Ницинская</t>
  </si>
  <si>
    <t>Путейцев</t>
  </si>
  <si>
    <t>Трехозерная</t>
  </si>
  <si>
    <t>Фадюшина</t>
  </si>
  <si>
    <t>п/о</t>
  </si>
  <si>
    <t>Порошино</t>
  </si>
  <si>
    <t>Чернышово</t>
  </si>
  <si>
    <t>74КОРПУС 1</t>
  </si>
  <si>
    <t>72КОРПУС 1</t>
  </si>
  <si>
    <t>49Б</t>
  </si>
  <si>
    <t>463/СМР-23</t>
  </si>
  <si>
    <t>464/СМР-23</t>
  </si>
  <si>
    <t>27/СМР-23</t>
  </si>
  <si>
    <t>ООО "МОНТАЖТЕХСТРОЙ"</t>
  </si>
  <si>
    <t>39/СМР-23</t>
  </si>
  <si>
    <t>40/СМР-23</t>
  </si>
  <si>
    <t>64/СМР-23</t>
  </si>
  <si>
    <t>03/СМР-23</t>
  </si>
  <si>
    <t>536/СМР-23</t>
  </si>
  <si>
    <t>10/СМР-23</t>
  </si>
  <si>
    <t>455/СМР-23</t>
  </si>
  <si>
    <t>507/СМР-23</t>
  </si>
  <si>
    <t>04/СМР-23</t>
  </si>
  <si>
    <t>58/СМР-23</t>
  </si>
  <si>
    <t>447/СМР-23</t>
  </si>
  <si>
    <t>452/СМР-23</t>
  </si>
  <si>
    <t>523/СМР-23</t>
  </si>
  <si>
    <t>456/СМР-23</t>
  </si>
  <si>
    <t>485/СМР-23</t>
  </si>
  <si>
    <t>ООО ПРОИЗВОДСТВЕННАЯКОМПАНИЯ "АКВАСОФТ"</t>
  </si>
  <si>
    <t>547/СМР-23</t>
  </si>
  <si>
    <t>471/СМР-23</t>
  </si>
  <si>
    <t>39/СМР-23; 149/СМР-23</t>
  </si>
  <si>
    <t>25.01.2023; 03.04.2023</t>
  </si>
  <si>
    <t>243/СМР-23</t>
  </si>
  <si>
    <t xml:space="preserve">ООО СТРОИТЕЛЬНАЯ КОМПАНИЯ "СТРОЙТРАНСЕРВИС"   </t>
  </si>
  <si>
    <t>35/СМР-23</t>
  </si>
  <si>
    <t>512/СМР-23</t>
  </si>
  <si>
    <t>224/СМР-23</t>
  </si>
  <si>
    <t>441/СМР-23</t>
  </si>
  <si>
    <t>461/СМР-23</t>
  </si>
  <si>
    <t>602/СМР-23</t>
  </si>
  <si>
    <t>483/СМР-23</t>
  </si>
  <si>
    <t>561/СМР-23</t>
  </si>
  <si>
    <t>561/СМР-23; 183/СМР-23</t>
  </si>
  <si>
    <t>14.12.2022; 12.05.2023</t>
  </si>
  <si>
    <t>105/Л-23</t>
  </si>
  <si>
    <t>36/СМР-23</t>
  </si>
  <si>
    <t>118/Л-23</t>
  </si>
  <si>
    <t>ООО "СИГМА ЛИФТ"</t>
  </si>
  <si>
    <t>66/СМР-23</t>
  </si>
  <si>
    <t>ООО "СЕВЕРСТРОЙСНАБЖЕНИЕ"</t>
  </si>
  <si>
    <t>34/СМР-23</t>
  </si>
  <si>
    <t>492/СМР-23; 145/СМР-23</t>
  </si>
  <si>
    <t>28.11.2022; 31.03.2023</t>
  </si>
  <si>
    <t>44/СМР-23</t>
  </si>
  <si>
    <t>Нахимова</t>
  </si>
  <si>
    <t>02.02.2023; 31.03.2023</t>
  </si>
  <si>
    <t>ООО "СЕВЕРСТРОЙСНАБЖЕНИЕ"; ООО «ТриАлСтрой»</t>
  </si>
  <si>
    <t>66/СМР-23; 147/СМР-23</t>
  </si>
  <si>
    <t>6/1</t>
  </si>
  <si>
    <t>30/СМР-23; 34/СМР-23</t>
  </si>
  <si>
    <t>23.01.2023; 24.01.2023</t>
  </si>
  <si>
    <t>29/СМР-23; 76/СМР-23</t>
  </si>
  <si>
    <t>26.01.2023; 06.02.2023</t>
  </si>
  <si>
    <t>ООО "МСК"; ООО "ФАВОРИТ"</t>
  </si>
  <si>
    <t>76/СМР-23</t>
  </si>
  <si>
    <t>ООО "ФАВОРИТ"</t>
  </si>
  <si>
    <t>449/СМР-23</t>
  </si>
  <si>
    <t>194/СМР-23</t>
  </si>
  <si>
    <t>311/СМР-23</t>
  </si>
  <si>
    <t>315/СМР-23</t>
  </si>
  <si>
    <t>197/СМР-23</t>
  </si>
  <si>
    <t>287/СМР-22</t>
  </si>
  <si>
    <r>
      <t xml:space="preserve">66/СМР-23; </t>
    </r>
    <r>
      <rPr>
        <sz val="8"/>
        <color rgb="FF00B050"/>
        <rFont val="Times New Roman"/>
        <family val="1"/>
        <charset val="204"/>
      </rPr>
      <t>147/СМР-23</t>
    </r>
  </si>
  <si>
    <t>Платоново</t>
  </si>
  <si>
    <t>Димитрова</t>
  </si>
  <si>
    <t>Российская</t>
  </si>
  <si>
    <t>Селекционная</t>
  </si>
  <si>
    <t>35/5</t>
  </si>
  <si>
    <t>33/20</t>
  </si>
  <si>
    <t>475/СМР-23</t>
  </si>
  <si>
    <t>539/СМР-23</t>
  </si>
  <si>
    <t>537/СМР-23</t>
  </si>
  <si>
    <t>460/СМР-23</t>
  </si>
  <si>
    <t>18/СМР-23</t>
  </si>
  <si>
    <t>546/СМР-23</t>
  </si>
  <si>
    <t>494/СМР-23</t>
  </si>
  <si>
    <t>530/СМР-23</t>
  </si>
  <si>
    <t>600/СМР-23</t>
  </si>
  <si>
    <t>556/СМР-23</t>
  </si>
  <si>
    <t>565/СМР-23</t>
  </si>
  <si>
    <t>546/СМР-23; 257/СМР-23</t>
  </si>
  <si>
    <t>12.12.2022; 21.07.2023</t>
  </si>
  <si>
    <t>513/СМР-23</t>
  </si>
  <si>
    <t>524/СМР-23</t>
  </si>
  <si>
    <t>444/СМР-22</t>
  </si>
  <si>
    <t>487/СМР-23; 327/СМР-23</t>
  </si>
  <si>
    <t>25.11.2022; 09.10.2023</t>
  </si>
  <si>
    <t>546/СМР-23; 237/СМР-23</t>
  </si>
  <si>
    <t>12.12.2022; 21.06.2023</t>
  </si>
  <si>
    <t>526/СМР-23</t>
  </si>
  <si>
    <t>55/СМР-23</t>
  </si>
  <si>
    <t>115/Л-23</t>
  </si>
  <si>
    <t>419-А/СМР-22</t>
  </si>
  <si>
    <t>106/Л-23</t>
  </si>
  <si>
    <t>540/СМР-23</t>
  </si>
  <si>
    <t>74/СМР-23</t>
  </si>
  <si>
    <t>234/СМР-23</t>
  </si>
  <si>
    <t>466/СМР-23</t>
  </si>
  <si>
    <t>409-А/СМР-22</t>
  </si>
  <si>
    <t>600/СМР-23; 324/СМР-23</t>
  </si>
  <si>
    <t>26.12.2022; 09.10.2023</t>
  </si>
  <si>
    <t>540/СМР-23; 222/СМР-23</t>
  </si>
  <si>
    <t>09.12.2022; 15.06.2023</t>
  </si>
  <si>
    <t>228/СМР-23</t>
  </si>
  <si>
    <t>55/СМР-23; 323/СМР-23</t>
  </si>
  <si>
    <t>31.01.2023; 09.10.2023</t>
  </si>
  <si>
    <t>222/СМР-23</t>
  </si>
  <si>
    <t>Мелиораторов</t>
  </si>
  <si>
    <t>Нансена</t>
  </si>
  <si>
    <t>Павла Баянова</t>
  </si>
  <si>
    <t>Щелканова</t>
  </si>
  <si>
    <t>Индустриальная</t>
  </si>
  <si>
    <t>Кооперативная</t>
  </si>
  <si>
    <t>Октябрьская Набережная</t>
  </si>
  <si>
    <t>39В</t>
  </si>
  <si>
    <t>39Б</t>
  </si>
  <si>
    <t>482/СМР-23</t>
  </si>
  <si>
    <t>605/СМР-23</t>
  </si>
  <si>
    <t>15/СМР-23</t>
  </si>
  <si>
    <t>ООО "УРАЛМОНТАЖСТРОЙ"</t>
  </si>
  <si>
    <t>13/СМР-23</t>
  </si>
  <si>
    <t>606/СМР-23</t>
  </si>
  <si>
    <t>19/СМР-23</t>
  </si>
  <si>
    <t>514/СМР-23</t>
  </si>
  <si>
    <t>594/СМР-23</t>
  </si>
  <si>
    <t>604/СМР-23</t>
  </si>
  <si>
    <t>591/СМР-23</t>
  </si>
  <si>
    <t>595/СМР-23</t>
  </si>
  <si>
    <t>584/СМР-23</t>
  </si>
  <si>
    <t>ООО "МехСтройГрупп"</t>
  </si>
  <si>
    <t>585/СМР-23</t>
  </si>
  <si>
    <t>592/СМР-23</t>
  </si>
  <si>
    <t>116/Л-23</t>
  </si>
  <si>
    <t>63/СМР-23</t>
  </si>
  <si>
    <t>493/СМР-23</t>
  </si>
  <si>
    <t>33/СМР-23</t>
  </si>
  <si>
    <t>499/СМР-23</t>
  </si>
  <si>
    <t>110/Л-23</t>
  </si>
  <si>
    <t>593/СМР-23</t>
  </si>
  <si>
    <t>601/СМР-23</t>
  </si>
  <si>
    <t>01.02.2023; 03.04.2023</t>
  </si>
  <si>
    <t>ООО "СТРОЙСВЯЗЬ"; ООО "РЕВАЛ-СТРОЙ"</t>
  </si>
  <si>
    <t>552/СМР-23</t>
  </si>
  <si>
    <t>552/СМР-23; 286/СМР-23</t>
  </si>
  <si>
    <t>12.12.2022; 21.08.2023</t>
  </si>
  <si>
    <t>ООО "АРМДОРСТРОЙ"; ООО "МехСтройГрупп"</t>
  </si>
  <si>
    <t>01/СМР-23</t>
  </si>
  <si>
    <t>33/СМР-23; 328/СМР-23</t>
  </si>
  <si>
    <t>24.01.2023; 09.10.2023</t>
  </si>
  <si>
    <t>185/СМР-23</t>
  </si>
  <si>
    <t>62/СМР-23; 152/СМР-23</t>
  </si>
  <si>
    <r>
      <rPr>
        <sz val="8"/>
        <color rgb="FF00B050"/>
        <rFont val="Times New Roman"/>
        <family val="1"/>
        <charset val="204"/>
      </rPr>
      <t>62/СМР-23</t>
    </r>
    <r>
      <rPr>
        <sz val="8"/>
        <rFont val="Times New Roman"/>
        <family val="1"/>
        <charset val="204"/>
      </rPr>
      <t>; 152/СМР-23</t>
    </r>
  </si>
  <si>
    <t>Горбачева</t>
  </si>
  <si>
    <t>Чернобровкина</t>
  </si>
  <si>
    <t>Обсерваторская</t>
  </si>
  <si>
    <t>Пугачева</t>
  </si>
  <si>
    <t>им Ю.А.Гагарина</t>
  </si>
  <si>
    <t>Мусоргского</t>
  </si>
  <si>
    <t>264В</t>
  </si>
  <si>
    <t>164</t>
  </si>
  <si>
    <t>9/1</t>
  </si>
  <si>
    <t>583/СМР-23</t>
  </si>
  <si>
    <t>533/СМР-23</t>
  </si>
  <si>
    <t>38/СМР-23</t>
  </si>
  <si>
    <t>551/СМР-23</t>
  </si>
  <si>
    <t>450/СМР-23</t>
  </si>
  <si>
    <t>474/СМР-23</t>
  </si>
  <si>
    <t>48/СМР-23</t>
  </si>
  <si>
    <t>47/СМР-23</t>
  </si>
  <si>
    <t>527/СМР-23</t>
  </si>
  <si>
    <t>26/СМР-23</t>
  </si>
  <si>
    <t>50/СМР-23</t>
  </si>
  <si>
    <t>12/СМР-23</t>
  </si>
  <si>
    <t>ООО УПРАВЛЯЮЩАЯ КОМПАНИЯ "КРИСТАЛЛ"</t>
  </si>
  <si>
    <t>205/СМР-23</t>
  </si>
  <si>
    <t>211/СМР-23</t>
  </si>
  <si>
    <t>26/СМР-23; 132/СМР-23</t>
  </si>
  <si>
    <t>20.01.2023; 13.03.2023</t>
  </si>
  <si>
    <t>104/Л-23</t>
  </si>
  <si>
    <t>474/СМР-23; 84/СМР-23</t>
  </si>
  <si>
    <t>21.11.2022; 13.02.2023</t>
  </si>
  <si>
    <t>439/СМР-23</t>
  </si>
  <si>
    <t>225/СМР-23</t>
  </si>
  <si>
    <t>271/СМР-23</t>
  </si>
  <si>
    <t>Загородный</t>
  </si>
  <si>
    <t>Просторная</t>
  </si>
  <si>
    <t>Боровая</t>
  </si>
  <si>
    <t>Красноуральская</t>
  </si>
  <si>
    <t>Исток (г Екатеринбург)</t>
  </si>
  <si>
    <t>Главная</t>
  </si>
  <si>
    <t>2КОРПУС Е</t>
  </si>
  <si>
    <t>116КОРПУС Б</t>
  </si>
  <si>
    <t>102</t>
  </si>
  <si>
    <t>73КОРПУС 2</t>
  </si>
  <si>
    <t>114КОРПУС А</t>
  </si>
  <si>
    <t>120</t>
  </si>
  <si>
    <t>120КОРПУС А</t>
  </si>
  <si>
    <t>118КОРПУС А</t>
  </si>
  <si>
    <t>52КОРПУС 1</t>
  </si>
  <si>
    <t>52КОРПУС 1 А</t>
  </si>
  <si>
    <t>52КОРПУС 2</t>
  </si>
  <si>
    <t>52КОРПУС 2 А</t>
  </si>
  <si>
    <t>52КОРПУС 3</t>
  </si>
  <si>
    <t>52КОРПУС 3 А</t>
  </si>
  <si>
    <t>52КОРПУС 4</t>
  </si>
  <si>
    <t>52КОРПУС 4 А</t>
  </si>
  <si>
    <t>54КОРПУС 1</t>
  </si>
  <si>
    <t>54КОРПУС 5</t>
  </si>
  <si>
    <t>69/14</t>
  </si>
  <si>
    <t>472/СМР-23</t>
  </si>
  <si>
    <t>ООО ПРОИЗВОДСТВЕННОЕ ОБЪЕДИНЕНИЕ "ЕВРОЛИФТМАШ"</t>
  </si>
  <si>
    <t>163/СМР-23</t>
  </si>
  <si>
    <t>580/СМР-23</t>
  </si>
  <si>
    <t>ООО "РЕГИОНКОНСАЛТИНГ"</t>
  </si>
  <si>
    <t>564/СМР-23</t>
  </si>
  <si>
    <t>586/СМР-23</t>
  </si>
  <si>
    <t>582/СМР-23</t>
  </si>
  <si>
    <t>119/Л-23</t>
  </si>
  <si>
    <t>569/СМР-23</t>
  </si>
  <si>
    <t>562/СМР-23</t>
  </si>
  <si>
    <t>560/СМР-23</t>
  </si>
  <si>
    <t>577/СМР-23</t>
  </si>
  <si>
    <t>582/СМР-23; 189/СМР-23</t>
  </si>
  <si>
    <t>20.12.2022; 18.05.2023</t>
  </si>
  <si>
    <t xml:space="preserve">ИП МАЛЬЦЕВ; ООО СТРОИТЕЛЬНАЯ КОМПАНИЯ "КАРАТ" </t>
  </si>
  <si>
    <t>273/СМР-23</t>
  </si>
  <si>
    <t>ООО "ПМС "УРАЛ-РАЗВИТИЕ"</t>
  </si>
  <si>
    <t>599/СМР-23</t>
  </si>
  <si>
    <t>588/СМР-23</t>
  </si>
  <si>
    <t>229/СМР-23</t>
  </si>
  <si>
    <t>570/СМР-23</t>
  </si>
  <si>
    <t>576/СМР-23</t>
  </si>
  <si>
    <t>554/СМР-23</t>
  </si>
  <si>
    <t>563/СМР-23</t>
  </si>
  <si>
    <t>ОБЩЕСТВО С ОГРАНИЧЕННОЙ ОТВЕТСТВЕННОСТЬЮ "КОМПАНИЯ "КАПИТАЛ-СТРОЙ""</t>
  </si>
  <si>
    <t>570/СМР-23; 137/СМР-23</t>
  </si>
  <si>
    <t>16.12.2022; 17.03.2023</t>
  </si>
  <si>
    <t>581/СМР-23</t>
  </si>
  <si>
    <t>567/СМР-23</t>
  </si>
  <si>
    <t>202/СМР-23</t>
  </si>
  <si>
    <t>299/СМР-23</t>
  </si>
  <si>
    <t>ИП МАЛЬЦЕВ КМ</t>
  </si>
  <si>
    <t>388-А/СМР-22</t>
  </si>
  <si>
    <t>587/СМР-23</t>
  </si>
  <si>
    <t>09/СМР-23</t>
  </si>
  <si>
    <t>329/СМР-22; 587/СМР-23</t>
  </si>
  <si>
    <t>27.06.2022; 21.12.2022</t>
  </si>
  <si>
    <t>158/СМР-23; 262/СМР-23</t>
  </si>
  <si>
    <t>07.04.2023; 24.07.2023</t>
  </si>
  <si>
    <t>563/СМР-23; 161/СМР-23</t>
  </si>
  <si>
    <t>13.12.2022; 10.04.2023</t>
  </si>
  <si>
    <t>176/СМР-23</t>
  </si>
  <si>
    <t>171/СМР-23</t>
  </si>
  <si>
    <t>575/СМР-23</t>
  </si>
  <si>
    <t>300/СМР-23</t>
  </si>
  <si>
    <t>386-А/СМР-22</t>
  </si>
  <si>
    <t>568/СМР-23</t>
  </si>
  <si>
    <t>278/СМР-23</t>
  </si>
  <si>
    <t>597/СМР-ОКН-23</t>
  </si>
  <si>
    <t>Общество с ограниченной ответственностью "Сити Билдинг"</t>
  </si>
  <si>
    <t>75/СМР-ОКН-23</t>
  </si>
  <si>
    <t>ООО «Сити Билдинг»</t>
  </si>
  <si>
    <t>598/СМР-ОКН-23; 250/СМР-ОКН-23</t>
  </si>
  <si>
    <t>23.12.2022; 10.07.2023</t>
  </si>
  <si>
    <t>578/СМР-23</t>
  </si>
  <si>
    <t>57/СМР-ОКН-23</t>
  </si>
  <si>
    <t>206/СМР-ОКН-23</t>
  </si>
  <si>
    <t>255/СМР-23</t>
  </si>
  <si>
    <t>557/СМР-23</t>
  </si>
  <si>
    <t>ООО "СТРОИТЕЛЬНАЯ КОМПАНИЯ"МЕРИДИАН""</t>
  </si>
  <si>
    <t>140/Л-23</t>
  </si>
  <si>
    <t>131/Л-23; 191/СПС-23</t>
  </si>
  <si>
    <t>10.03.2023; 22.05.2023</t>
  </si>
  <si>
    <t>ООО "СИГМА ЛИФТ"; ООО «ТриАлСтрой»</t>
  </si>
  <si>
    <t>131/Л-23; 160/СПС-23</t>
  </si>
  <si>
    <t>10.03.2023; 07.04.2023</t>
  </si>
  <si>
    <t>ООО "СИГМА ЛИФТ"; ООО "ТАНЗАНИТ"</t>
  </si>
  <si>
    <t>Верхнесалдинский р-н, Верхнесалдинский городской округ, г. Верхняя Салда, ул. Энгельса, д. 72</t>
  </si>
  <si>
    <t>Городской округ «Город Лесной» Свердловской области, г. Лесной, ул. Юбилейная, д. 10</t>
  </si>
  <si>
    <t>Городской округ «Город Лесной» Свердловской области, г. Лесной, ул. Юбилейная, д. 14</t>
  </si>
  <si>
    <t>Городской округ Верхняя Пышма, г. Верхняя Пышма, пр-кт Успенский, д. 48А</t>
  </si>
  <si>
    <t>Городской округ Заречный, г. Заречный, ул. Курчатова, д. 45</t>
  </si>
  <si>
    <t>Городской округ Заречный, г. Заречный, ул. Ленина, д. 30</t>
  </si>
  <si>
    <t>Городской округ Краснотурьинск, г. Краснотурьинск, ул. Ленина, д. 102</t>
  </si>
  <si>
    <t>Городской округ Ревда, г. Ревда, ул. Российская, д. 15</t>
  </si>
  <si>
    <t>муниципальное образование «город Екатеринбург», г. Екатеринбург, пр-кт Ленина, д. 52КОРПУС 1</t>
  </si>
  <si>
    <t>муниципальное образование «город Екатеринбург», г. Екатеринбург, пр-кт Ленина, д. 52КОРПУС 1 А</t>
  </si>
  <si>
    <t>муниципальное образование «город Екатеринбург», г. Екатеринбург, пр-кт Ленина, д. 52КОРПУС 2</t>
  </si>
  <si>
    <t>муниципальное образование «город Екатеринбург», г. Екатеринбург, пр-кт Ленина, д. 52КОРПУС 2 А</t>
  </si>
  <si>
    <t>муниципальное образование «город Екатеринбург», г. Екатеринбург, пр-кт Ленина, д. 52КОРПУС 3</t>
  </si>
  <si>
    <t>муниципальное образование «город Екатеринбург», г. Екатеринбург, пр-кт Ленина, д. 52КОРПУС 3 А</t>
  </si>
  <si>
    <t>муниципальное образование «город Екатеринбург», г. Екатеринбург, пр-кт Ленина, д. 52КОРПУС 4</t>
  </si>
  <si>
    <t>муниципальное образование «город Екатеринбург», г. Екатеринбург, пр-кт Ленина, д. 52КОРПУС 4 А</t>
  </si>
  <si>
    <t>муниципальное образование «город Екатеринбург», г. Екатеринбург, пр-кт Ленина, д. 54КОРПУС 1</t>
  </si>
  <si>
    <t>муниципальное образование «город Екатеринбург», г. Екатеринбург, пр-кт Ленина, д. 54КОРПУС 5</t>
  </si>
  <si>
    <t>муниципальное образование «город Екатеринбург», г. Екатеринбург, пр-кт Ленина, д. 69/14</t>
  </si>
  <si>
    <t>муниципальное образование «город Екатеринбург», г. Екатеринбург, ул. Бебеля, д. 158</t>
  </si>
  <si>
    <t>муниципальное образование «город Екатеринбург», г. Екатеринбург, ул. Бебеля, д. 184</t>
  </si>
  <si>
    <t>муниципальное образование «город Екатеринбург», г. Екатеринбург, ул. Боровая, д. 21КОРПУС А</t>
  </si>
  <si>
    <t>муниципальное образование «город Екатеринбург», г. Екатеринбург, ул. Вилонова, д. 22</t>
  </si>
  <si>
    <t>муниципальное образование «город Екатеринбург», г. Екатеринбург, ул. Металлургов, д. 52</t>
  </si>
  <si>
    <t>муниципальное образование «город Екатеринбург», г. Екатеринбург, ул. Просторная, д. 85</t>
  </si>
  <si>
    <t>муниципальное образование «город Екатеринбург», г. Екатеринбург, ул. Техническая, д. 12</t>
  </si>
  <si>
    <t>муниципальное образование «город Екатеринбург», г. Екатеринбург, ул. Челюскинцев, д. 88</t>
  </si>
  <si>
    <t>Новоуральский городской округ Свердловской области, г. Новоуральск, ул. Автозаводская, д. 13</t>
  </si>
  <si>
    <t>Новоуральский городской округ Свердловской области, г. Новоуральск, ул. Автозаводская, д. 15</t>
  </si>
  <si>
    <t>Новоуральский городской округ Свердловской области, г. Новоуральск, ул. Жигаловского, д. 2КОРПУС 2</t>
  </si>
  <si>
    <t>Новоуральский городской округ Свердловской области, г. Новоуральск, ул. Жигаловского, д. 6/1</t>
  </si>
  <si>
    <t>Новоуральский городской округ Свердловской области, г. Новоуральск, ул. Комсомольская, д. 13</t>
  </si>
  <si>
    <t>Новоуральский городской округ Свердловской области, г. Новоуральск, ул. Комсомольская, д. 17</t>
  </si>
  <si>
    <t>Новоуральский городской округ Свердловской области, г. Новоуральск, ул. Корнилова, д. 13</t>
  </si>
  <si>
    <t>Новоуральский городской округ Свердловской области, г. Новоуральск, ул. Победы, д. 28А</t>
  </si>
  <si>
    <t>Новоуральский городской округ Свердловской области, г. Новоуральск, ул. Победы, д. 30А</t>
  </si>
  <si>
    <t>Полевской городской округ, г. Полевской, мкр. Зеленый Бор-2, д. 34</t>
  </si>
  <si>
    <t>Полевской городской округ, г. Полевской, мкр. Зеленый Бор-2, д. 36</t>
  </si>
  <si>
    <t>Полевской городской округ, г. Полевской, мкр. Зеленый Бор-2, д. 7</t>
  </si>
  <si>
    <t>131/Л-23</t>
  </si>
  <si>
    <t>319/СМР-23; 459/СМР-23</t>
  </si>
  <si>
    <t>06.10.2023; 25.12.2023</t>
  </si>
  <si>
    <t xml:space="preserve">Невьянский р-н, </t>
  </si>
  <si>
    <t>ООО "КОМПАНИЯ "КАПИТАЛ-СТРОЙ""; ООО СТРОИТЕЛЬНАЯ КОМПАНИЯ "КАРАТ"</t>
  </si>
  <si>
    <t>415/СМР-24</t>
  </si>
  <si>
    <t>479/СМР-24</t>
  </si>
  <si>
    <t>349/СМР-24</t>
  </si>
  <si>
    <t>429/СМР-24</t>
  </si>
  <si>
    <t>405/СМР-24</t>
  </si>
  <si>
    <t>Заводской</t>
  </si>
  <si>
    <t>454/СМР-24</t>
  </si>
  <si>
    <t>371/СМР-24</t>
  </si>
  <si>
    <t>404/СМР-24</t>
  </si>
  <si>
    <t>60/СМР-24</t>
  </si>
  <si>
    <t>53/СМР-24</t>
  </si>
  <si>
    <t>65КОРПУС 1</t>
  </si>
  <si>
    <t>368/СМР-24</t>
  </si>
  <si>
    <t>369/СМР-24</t>
  </si>
  <si>
    <t>196/СМР-24</t>
  </si>
  <si>
    <t>29/СМР-24</t>
  </si>
  <si>
    <t>Фомина</t>
  </si>
  <si>
    <t>Дорожный</t>
  </si>
  <si>
    <t>354/СМР-24</t>
  </si>
  <si>
    <t>374/СМР-24</t>
  </si>
  <si>
    <t>351/СМР-24</t>
  </si>
  <si>
    <t>Останино</t>
  </si>
  <si>
    <t>Мостовское</t>
  </si>
  <si>
    <t>72КОРПУС 2</t>
  </si>
  <si>
    <t>374/СМР-24; 187/СМР-24</t>
  </si>
  <si>
    <t>22.11.2023; 15.04.2024</t>
  </si>
  <si>
    <t>10/СМР-24</t>
  </si>
  <si>
    <t>290/СМР-24; 354/СМР-24</t>
  </si>
  <si>
    <t>30.09.2024; 14.11.2023</t>
  </si>
  <si>
    <t>ООО "МОНТАЖТЕХСТРОЙ"; ООО СК «СтройТранСервис»</t>
  </si>
  <si>
    <t>65КОРПУС 4</t>
  </si>
  <si>
    <t>Горбуновское</t>
  </si>
  <si>
    <t>Липовка</t>
  </si>
  <si>
    <t>337/СМР-24</t>
  </si>
  <si>
    <t>Проверить</t>
  </si>
  <si>
    <t>Партизан</t>
  </si>
  <si>
    <t>Ребристый</t>
  </si>
  <si>
    <t>Таватуй</t>
  </si>
  <si>
    <t>Майского</t>
  </si>
  <si>
    <t>Аганичева</t>
  </si>
  <si>
    <t>Березовая аллея</t>
  </si>
  <si>
    <t>6/2</t>
  </si>
  <si>
    <t>118А</t>
  </si>
  <si>
    <t>344/СМР-24</t>
  </si>
  <si>
    <t>410/СМР-24</t>
  </si>
  <si>
    <t>412/СМР-24</t>
  </si>
  <si>
    <t>375/СМР-24</t>
  </si>
  <si>
    <t>445/СМР-24</t>
  </si>
  <si>
    <t>409/СМР-24</t>
  </si>
  <si>
    <t>440/СМР-24</t>
  </si>
  <si>
    <t>419/СМР-24</t>
  </si>
  <si>
    <t>118/Л-24</t>
  </si>
  <si>
    <t>03/СМР-24</t>
  </si>
  <si>
    <t>353/СМР-24</t>
  </si>
  <si>
    <t>115/Л-24</t>
  </si>
  <si>
    <t>118/Л-241; 98/СПС-24</t>
  </si>
  <si>
    <t>26.02.2024; 23.04.2024</t>
  </si>
  <si>
    <t>ООО "ВЕСТ"; ООО "Танзанит"</t>
  </si>
  <si>
    <t>01/СМР-24</t>
  </si>
  <si>
    <t>386/СМР-24</t>
  </si>
  <si>
    <t>225/СМР-24</t>
  </si>
  <si>
    <t>04/СМР-24</t>
  </si>
  <si>
    <t>04/СМР-24; 143/СМР-24</t>
  </si>
  <si>
    <t>17.01.2024; 12.03.2024</t>
  </si>
  <si>
    <t xml:space="preserve"> 118/Л-24</t>
  </si>
  <si>
    <t>412/СМР-24; 192/СМР-24</t>
  </si>
  <si>
    <t>06.12.2023; 19.04.2024</t>
  </si>
  <si>
    <t>194/СМР-24</t>
  </si>
  <si>
    <t>386/СМР-24; 157/СМР-24</t>
  </si>
  <si>
    <t>27.11.2023; 15.03.2024</t>
  </si>
  <si>
    <t>469/СМР-24</t>
  </si>
  <si>
    <t>ООО «Фаворит»</t>
  </si>
  <si>
    <t>05/СМР-24; 144/СМР-24</t>
  </si>
  <si>
    <t>05/СМР-24</t>
  </si>
  <si>
    <t>к, пп</t>
  </si>
  <si>
    <t>ЭС, Ф</t>
  </si>
  <si>
    <t>ПП</t>
  </si>
  <si>
    <t>Мостовское (г Верхняя Пышма)</t>
  </si>
  <si>
    <t>ДОЛ Солнечный</t>
  </si>
  <si>
    <t>Нефтяников</t>
  </si>
  <si>
    <t>Отдыха</t>
  </si>
  <si>
    <t>Городской округ Староуткинск</t>
  </si>
  <si>
    <t>Балтым (г Верхняя Пышма)</t>
  </si>
  <si>
    <t>Сылва</t>
  </si>
  <si>
    <t>детский оздоровительный лагерь Селен</t>
  </si>
  <si>
    <t>Билимбай (г Первоуральск)</t>
  </si>
  <si>
    <t>3/1</t>
  </si>
  <si>
    <t>3/2</t>
  </si>
  <si>
    <t>370/СМР-24</t>
  </si>
  <si>
    <t>ИП Мальцев К.М.</t>
  </si>
  <si>
    <t>352/СМР-24</t>
  </si>
  <si>
    <t>393/СМР-24</t>
  </si>
  <si>
    <t>346/СМР-24</t>
  </si>
  <si>
    <t>444/СМР-24</t>
  </si>
  <si>
    <t>120/Л-24</t>
  </si>
  <si>
    <t>92/СМР-24</t>
  </si>
  <si>
    <t>372/СМР-24</t>
  </si>
  <si>
    <t>452/СМР-24</t>
  </si>
  <si>
    <t>395/СМР-24</t>
  </si>
  <si>
    <t>394/СМР-24</t>
  </si>
  <si>
    <t>443/СМР-24</t>
  </si>
  <si>
    <t>360/СМР-24</t>
  </si>
  <si>
    <t>90/СМР-24</t>
  </si>
  <si>
    <t>02/СМР-24</t>
  </si>
  <si>
    <t>120/Л-24; 201/СПС-24</t>
  </si>
  <si>
    <t>01.03.2024; 26.04.2024</t>
  </si>
  <si>
    <t>ООО "ВЕСТ"; ООО "ТАНЗАНИТ"</t>
  </si>
  <si>
    <t>385/СМР-24</t>
  </si>
  <si>
    <t>388/СМР-24</t>
  </si>
  <si>
    <t>91/СМР-24</t>
  </si>
  <si>
    <t>373/СМР-24</t>
  </si>
  <si>
    <t>443/СМР-24; 166/СМР-24</t>
  </si>
  <si>
    <t>20.12.2023; 22.03.2024</t>
  </si>
  <si>
    <t>466/СМР-24</t>
  </si>
  <si>
    <t>163/СМР-24</t>
  </si>
  <si>
    <t>ООО "УРАЛСТРОЙТОРГ"</t>
  </si>
  <si>
    <t>96/СМР-24</t>
  </si>
  <si>
    <t>ТС, ЭС</t>
  </si>
  <si>
    <t>ХВС, ЭС</t>
  </si>
  <si>
    <t>Усошина</t>
  </si>
  <si>
    <t>Пермская</t>
  </si>
  <si>
    <t>50 лет СУБРа</t>
  </si>
  <si>
    <t>Собянина</t>
  </si>
  <si>
    <t>Балдина</t>
  </si>
  <si>
    <t>91А</t>
  </si>
  <si>
    <t>108А</t>
  </si>
  <si>
    <t>467/СМР-24</t>
  </si>
  <si>
    <t>362/СМР-24</t>
  </si>
  <si>
    <t>363/СМР-24</t>
  </si>
  <si>
    <t>ООО "Уралмонтажстрой"</t>
  </si>
  <si>
    <t>422/СМР-24</t>
  </si>
  <si>
    <t>26/СМР-24</t>
  </si>
  <si>
    <t>ООО "РЕВАЛ-СТРОЙ"</t>
  </si>
  <si>
    <t>407/СМР-24</t>
  </si>
  <si>
    <t>355/СМР-24</t>
  </si>
  <si>
    <t>09/СМР-24</t>
  </si>
  <si>
    <t>423/СМР-24</t>
  </si>
  <si>
    <t>25/СМР-24</t>
  </si>
  <si>
    <t>14/СМР-24</t>
  </si>
  <si>
    <t>24/СМР-24</t>
  </si>
  <si>
    <t>23/СМР-24</t>
  </si>
  <si>
    <t>408/СМР-24</t>
  </si>
  <si>
    <t>27/СМР-24</t>
  </si>
  <si>
    <t>423/СМР-24; 237/СМР-24</t>
  </si>
  <si>
    <t>12.12.2023; 25.06.2024</t>
  </si>
  <si>
    <t>270/СМР-24; 14/СМР-24</t>
  </si>
  <si>
    <t>19.08.2024; 23.01.2024</t>
  </si>
  <si>
    <t>407/СМР-24; СМР-157-24</t>
  </si>
  <si>
    <t>05.12.2023; 07.06.2024</t>
  </si>
  <si>
    <t>438/СМР-24</t>
  </si>
  <si>
    <t>129/Л-24; 200/СПС-24</t>
  </si>
  <si>
    <t>ООО "ИМПОРТ-ЛИФТ СЕРВИС"; ООО "ТАНЗАНИТ"</t>
  </si>
  <si>
    <t>407/СМР-24; 227/СМР-24</t>
  </si>
  <si>
    <t>05.12.2023; 03.06.2024</t>
  </si>
  <si>
    <t>103/СМР-24</t>
  </si>
  <si>
    <t>31/СМР-24</t>
  </si>
  <si>
    <t>468/СМР-24</t>
  </si>
  <si>
    <t>30/СМР-24</t>
  </si>
  <si>
    <t>129/Л-24</t>
  </si>
  <si>
    <t>114/Л-24</t>
  </si>
  <si>
    <t>Ленинский</t>
  </si>
  <si>
    <t>Больничный городок</t>
  </si>
  <si>
    <t>Рудянское</t>
  </si>
  <si>
    <t>имени Владислава Долонина</t>
  </si>
  <si>
    <t>Пансионат</t>
  </si>
  <si>
    <t>60 лет СССР</t>
  </si>
  <si>
    <t>33КОРПУС 4</t>
  </si>
  <si>
    <t>8/2</t>
  </si>
  <si>
    <t>8/1</t>
  </si>
  <si>
    <t>2Е</t>
  </si>
  <si>
    <t>92КОРПУС 2</t>
  </si>
  <si>
    <t>28/СМР-24</t>
  </si>
  <si>
    <t>350/СМР-24</t>
  </si>
  <si>
    <t>417/СМР-24</t>
  </si>
  <si>
    <t>439/СМР-24</t>
  </si>
  <si>
    <t>399/СМР-24</t>
  </si>
  <si>
    <t>480/СМР-24</t>
  </si>
  <si>
    <t>ООО «Гарантия»</t>
  </si>
  <si>
    <t>134/СМР-24</t>
  </si>
  <si>
    <t>448/СМР-24</t>
  </si>
  <si>
    <t>387/СМР-24</t>
  </si>
  <si>
    <t>336/СМР-24</t>
  </si>
  <si>
    <t>446/СМР-24</t>
  </si>
  <si>
    <t>18/СМР-24</t>
  </si>
  <si>
    <t>417/СМР-24; 213/СМР-24</t>
  </si>
  <si>
    <t>11.12.2023; 13.05.2024</t>
  </si>
  <si>
    <t>437/СМР-24</t>
  </si>
  <si>
    <t>437/СМР-24; 122/СМР-24</t>
  </si>
  <si>
    <t>18.12.2023; 27.02.2024</t>
  </si>
  <si>
    <t>432/СМР-24; 336/СМР-24</t>
  </si>
  <si>
    <t>15.12.2023; 27.10.2023</t>
  </si>
  <si>
    <t>89/СМР-24</t>
  </si>
  <si>
    <t>ИП Мальцев М.В.</t>
  </si>
  <si>
    <t>Сухоложская</t>
  </si>
  <si>
    <t>Кулибина</t>
  </si>
  <si>
    <t>Лагерная</t>
  </si>
  <si>
    <t>Флотская</t>
  </si>
  <si>
    <t>Тагильская</t>
  </si>
  <si>
    <t>Вали Котика</t>
  </si>
  <si>
    <t>Ферганская</t>
  </si>
  <si>
    <t>Городская</t>
  </si>
  <si>
    <t>20КОРПУС 8</t>
  </si>
  <si>
    <t>40КОРПУС А</t>
  </si>
  <si>
    <t>164А</t>
  </si>
  <si>
    <t>169Б</t>
  </si>
  <si>
    <t>166А</t>
  </si>
  <si>
    <t>4КОРПУС В</t>
  </si>
  <si>
    <t>181А</t>
  </si>
  <si>
    <t>206Б</t>
  </si>
  <si>
    <t>22КОРПУС А</t>
  </si>
  <si>
    <t>12/130</t>
  </si>
  <si>
    <t>51Б</t>
  </si>
  <si>
    <t>65/СМР-24</t>
  </si>
  <si>
    <t>ООО "СТРОЙСИТИ"</t>
  </si>
  <si>
    <t>78/СМР-24</t>
  </si>
  <si>
    <t>121/Л-24</t>
  </si>
  <si>
    <t>267/СМР-23</t>
  </si>
  <si>
    <t>55/СМР-24</t>
  </si>
  <si>
    <t>341/ПЗЛ-23.</t>
  </si>
  <si>
    <t>ООО "ИЛН"</t>
  </si>
  <si>
    <t>66/СМР-24</t>
  </si>
  <si>
    <t>56/СМР-24</t>
  </si>
  <si>
    <t>69/СМР-24</t>
  </si>
  <si>
    <t>130/Л-24</t>
  </si>
  <si>
    <t>42/СМР-24</t>
  </si>
  <si>
    <t>79/СМР-24</t>
  </si>
  <si>
    <t>ИП Зырянов М.В.</t>
  </si>
  <si>
    <t>131/Л-24</t>
  </si>
  <si>
    <t>33/СМР-24</t>
  </si>
  <si>
    <t>80/СМР-24</t>
  </si>
  <si>
    <t>48/СМР-24</t>
  </si>
  <si>
    <t>ООО "СК ВОДОЛЕЙ"</t>
  </si>
  <si>
    <t>81/СМР-24</t>
  </si>
  <si>
    <t>36/СМР-24</t>
  </si>
  <si>
    <t>62/СМР-24</t>
  </si>
  <si>
    <t>61/СМР-24</t>
  </si>
  <si>
    <t>32/СМР-24</t>
  </si>
  <si>
    <t>190-БС/СМР-24</t>
  </si>
  <si>
    <t>179/СМР-24</t>
  </si>
  <si>
    <t>233/СМР-24</t>
  </si>
  <si>
    <t>54/СМР-24</t>
  </si>
  <si>
    <t>39/СМР-24</t>
  </si>
  <si>
    <t>35/СМР-24</t>
  </si>
  <si>
    <t>63/СМР-24; 216/СМР-24</t>
  </si>
  <si>
    <t>02.02.2024; 17.05.2024</t>
  </si>
  <si>
    <t>34/СМР-24</t>
  </si>
  <si>
    <t>63/СМР-24</t>
  </si>
  <si>
    <t>70/СМР-24</t>
  </si>
  <si>
    <t>ООО "СПАРТА"</t>
  </si>
  <si>
    <t xml:space="preserve">49/СМР-24 </t>
  </si>
  <si>
    <t>113/СМР-24</t>
  </si>
  <si>
    <t>158/СМР-24</t>
  </si>
  <si>
    <t>69/СМР-24; 136/СМР-24</t>
  </si>
  <si>
    <t>02.02.2024; 11.03.2024</t>
  </si>
  <si>
    <t>38/СМР-24</t>
  </si>
  <si>
    <t>37/СМР-24</t>
  </si>
  <si>
    <t>41/СМР-24</t>
  </si>
  <si>
    <t>47/СМР-24</t>
  </si>
  <si>
    <t>40/СМР-24; 274/СМР-24</t>
  </si>
  <si>
    <t>26.01.2024; 27.08.2024</t>
  </si>
  <si>
    <t>102/СМР-24</t>
  </si>
  <si>
    <t>48/СМР-24; 274/СМР-24</t>
  </si>
  <si>
    <t>29.01.2024; 27.08.2024</t>
  </si>
  <si>
    <t>50/СМР-24</t>
  </si>
  <si>
    <t>ООО «МЕТЕОР СИГМА ЛИФТ»</t>
  </si>
  <si>
    <t>121/Л-24; 204/СПС-24</t>
  </si>
  <si>
    <t>01.03.2024; 27.04.2024</t>
  </si>
  <si>
    <t>ООО ПО "ЕВРОЛИФТМАШ"; ООО «ТриАлСтрой»</t>
  </si>
  <si>
    <t>130/Л-24; 204/СПС-24</t>
  </si>
  <si>
    <t>ООО "ВЕСТ"; ООО «ТриАлСтрой»</t>
  </si>
  <si>
    <t>214/ПЗЛ-23.</t>
  </si>
  <si>
    <t>К, Ф, УЧП</t>
  </si>
  <si>
    <t>ВО, ТС, ХВС</t>
  </si>
  <si>
    <t>Город Нижний Тагил, г. Нижний Тагил, ул. Аганичева, д. 18</t>
  </si>
  <si>
    <t>Город Нижний Тагил, г. Нижний Тагил, ул. Папанина, д. 1</t>
  </si>
  <si>
    <t>Городской округ «Город Лесной» Свердловской области, г. Лесной, ул. Ленина, д. 108</t>
  </si>
  <si>
    <t>Городской округ «Город Лесной» Свердловской области, г. Лесной, ул. Ленина, д. 108А</t>
  </si>
  <si>
    <t>Городской округ «Город Лесной» Свердловской области, г. Лесной, ул. Ленина, д. 112</t>
  </si>
  <si>
    <t>Городской округ Краснотурьинск, г. Краснотурьинск, ул. Октябрьская, д. 52</t>
  </si>
  <si>
    <t>Городской округ Первоуральск, г. Первоуральск, ул. Береговая, д. 76А</t>
  </si>
  <si>
    <t>Городской округ Первоуральск, г. Первоуральск, ул. Сантехизделий, д. 32</t>
  </si>
  <si>
    <t>Муниципальное образование «город Екатеринбург», г. Екатеринбург, пер. Замятина, д. 28</t>
  </si>
  <si>
    <t>Муниципальное образование «город Екатеринбург», г. Екатеринбург, ул. 8 Марта, д. 1</t>
  </si>
  <si>
    <t>Муниципальное образование «город Екатеринбург», г. Екатеринбург, ул. Ангарская, д. 26</t>
  </si>
  <si>
    <t>Муниципальное образование «город Екатеринбург», г. Екатеринбург, ул. Бакинских комиссаров, д. 169Б</t>
  </si>
  <si>
    <t>Муниципальное образование «город Екатеринбург», г. Екатеринбург, ул. Бебеля, д. 138</t>
  </si>
  <si>
    <t>Муниципальное образование «город Екатеринбург», г. Екатеринбург, ул. Бебеля, д. 166</t>
  </si>
  <si>
    <t>Муниципальное образование «город Екатеринбург», г. Екатеринбург, ул. Бебеля, д. 184</t>
  </si>
  <si>
    <t>Муниципальное образование «город Екатеринбург», г. Екатеринбург, ул. Дагестанская, д. 2</t>
  </si>
  <si>
    <t>Муниципальное образование «город Екатеринбург», г. Екатеринбург, ул. Красных командиров, д. 32</t>
  </si>
  <si>
    <t>Муниципальное образование «город Екатеринбург», г. Екатеринбург, ул. Металлургов, д. 44А</t>
  </si>
  <si>
    <t>Муниципальное образование «город Екатеринбург», г. Екатеринбург, ул. Минометчиков, д. 40КОРПУС А</t>
  </si>
  <si>
    <t>Муниципальное образование «город Екатеринбург», г. Екатеринбург, ул. Московская, д. 1</t>
  </si>
  <si>
    <t>Муниципальное образование «город Екатеринбург», г. Екатеринбург, ул. Народной воли, д. 115</t>
  </si>
  <si>
    <t>Муниципальное образование «город Екатеринбург», г. Екатеринбург, ул. Начдива Онуфриева, д. 20</t>
  </si>
  <si>
    <t>Муниципальное образование «город Екатеринбург», г. Екатеринбург, ул. Первомайская, д. 43</t>
  </si>
  <si>
    <t>Муниципальное образование «город Екатеринбург», г. Екатеринбург, ул. Расточная, д. 22</t>
  </si>
  <si>
    <t>Муниципальное образование «город Екатеринбург», г. Екатеринбург, ул. Шейнкмана, д. 19</t>
  </si>
  <si>
    <t>Новоуральский городской округ Свердловской области, г. Новоуральск, ул. Гастелло, д. 5</t>
  </si>
  <si>
    <t>Новоуральский городской округ Свердловской области, г. Новоуральск, ул. Гастелло, д. 6</t>
  </si>
  <si>
    <t>Новоуральский городской округ Свердловской области, г. Новоуральск, ул. Жигаловского, д. 6/2</t>
  </si>
  <si>
    <t>Новоуральский городской округ Свердловской области, г. Новоуральск, ул. Комсомольская, д. 16Б</t>
  </si>
  <si>
    <t>Новоуральский городской округ Свердловской области, г. Новоуральск, ул. Тегенцева, д. 2КОРПУС 1</t>
  </si>
  <si>
    <t>Новоуральский городской округ Свердловской области, г. Новоуральск, ул. Тегенцева, д. 2КОРПУС 2</t>
  </si>
  <si>
    <t>Новоуральский городской округ Свердловской области, г. Новоуральск, ул. Тегенцева, д. 2КОРПУС 3</t>
  </si>
  <si>
    <t>118/Л-241</t>
  </si>
  <si>
    <t>Еще СПС</t>
  </si>
  <si>
    <t>Березовский городской округ, тер. п.Первомайский, д. 26</t>
  </si>
  <si>
    <t>Ёлкино (г Лесной)</t>
  </si>
  <si>
    <t>Уралец (г Нижний Тагил)</t>
  </si>
  <si>
    <t xml:space="preserve">Тавдинский р-н, </t>
  </si>
  <si>
    <t>Муниципальное образование «город Екатеринбург», г. Екатеринбург, пр-кт Орджоникидзе, д.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</si>
</sst>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24" x14ac:knownFonts="1"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8"/>
      <color rgb="FF3F3F3F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  <charset val="204"/>
    </font>
    <font>
      <sz val="10"/>
      <color theme="1"/>
      <name val="Calibri"/>
      <family val="2"/>
      <scheme val="minor"/>
    </font>
    <font>
      <sz val="8"/>
      <color rgb="FFFF0000"/>
      <name val="Times New Roman"/>
      <family val="1"/>
      <charset val="204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222222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Calibri"/>
      <family val="2"/>
      <scheme val="minor"/>
    </font>
    <font>
      <sz val="8"/>
      <color rgb="FF7030A0"/>
      <name val="Times New Roman"/>
      <family val="1"/>
      <charset val="204"/>
    </font>
    <font>
      <b/>
      <sz val="8"/>
      <color theme="9"/>
      <name val="Times New Roman"/>
      <family val="1"/>
      <charset val="204"/>
    </font>
    <font>
      <b/>
      <sz val="8"/>
      <color rgb="FF92D050"/>
      <name val="Times New Roman"/>
      <family val="1"/>
      <charset val="204"/>
    </font>
    <font>
      <sz val="8"/>
      <color rgb="FF0070C0"/>
      <name val="Times New Roman"/>
      <family val="1"/>
      <charset val="204"/>
    </font>
    <font>
      <sz val="8"/>
      <color theme="9"/>
      <name val="Times New Roman"/>
      <family val="1"/>
      <charset val="204"/>
    </font>
    <font>
      <sz val="8"/>
      <color rgb="FF00B050"/>
      <name val="Times New Roman"/>
      <family val="1"/>
      <charset val="204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7030A0"/>
        <bgColor indexed="64"/>
      </patternFill>
    </fill>
  </fills>
  <borders count="7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164" fontId="22" fillId="0" borderId="0" applyFont="0" applyFill="0" applyBorder="0" applyAlignment="0" applyProtection="0"/>
  </cellStyleXfs>
  <cellXfs count="275">
    <xf numFmtId="0" fontId="0" fillId="0" borderId="0" xfId="0"/>
    <xf numFmtId="0" fontId="2" fillId="3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6" fillId="0" borderId="0" xfId="0" applyFont="1"/>
    <xf numFmtId="0" fontId="2" fillId="7" borderId="2" xfId="0" applyFont="1" applyFill="1" applyBorder="1" applyAlignment="1">
      <alignment horizontal="center" vertical="center" wrapText="1"/>
    </xf>
    <xf numFmtId="0" fontId="5" fillId="0" borderId="0" xfId="0" applyFont="1"/>
    <xf numFmtId="0" fontId="5" fillId="0" borderId="0" xfId="0" applyFont="1" applyAlignment="1">
      <alignment horizontal="right"/>
    </xf>
    <xf numFmtId="49" fontId="0" fillId="0" borderId="0" xfId="0" applyNumberFormat="1" applyAlignment="1">
      <alignment horizontal="right"/>
    </xf>
    <xf numFmtId="0" fontId="5" fillId="0" borderId="0" xfId="0" applyFont="1" applyAlignment="1">
      <alignment horizontal="left"/>
    </xf>
    <xf numFmtId="0" fontId="4" fillId="0" borderId="2" xfId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wrapText="1"/>
    </xf>
    <xf numFmtId="0" fontId="8" fillId="0" borderId="0" xfId="0" applyFont="1" applyAlignment="1">
      <alignment horizontal="left"/>
    </xf>
    <xf numFmtId="0" fontId="8" fillId="0" borderId="0" xfId="0" applyFont="1"/>
    <xf numFmtId="0" fontId="5" fillId="0" borderId="0" xfId="0" applyFont="1" applyAlignment="1">
      <alignment horizontal="center" vertical="center"/>
    </xf>
    <xf numFmtId="0" fontId="9" fillId="3" borderId="2" xfId="0" applyFont="1" applyFill="1" applyBorder="1" applyAlignment="1">
      <alignment horizontal="center" vertical="center" wrapText="1"/>
    </xf>
    <xf numFmtId="0" fontId="10" fillId="0" borderId="0" xfId="0" applyFont="1"/>
    <xf numFmtId="0" fontId="11" fillId="0" borderId="0" xfId="0" applyFont="1"/>
    <xf numFmtId="0" fontId="11" fillId="0" borderId="0" xfId="0" applyFont="1" applyAlignment="1">
      <alignment wrapText="1"/>
    </xf>
    <xf numFmtId="0" fontId="6" fillId="0" borderId="0" xfId="0" applyFont="1" applyAlignment="1">
      <alignment horizontal="right" vertical="center"/>
    </xf>
    <xf numFmtId="0" fontId="2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right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left"/>
    </xf>
    <xf numFmtId="0" fontId="2" fillId="4" borderId="2" xfId="0" applyFont="1" applyFill="1" applyBorder="1"/>
    <xf numFmtId="0" fontId="2" fillId="0" borderId="2" xfId="0" applyFont="1" applyBorder="1" applyAlignment="1">
      <alignment horizontal="left"/>
    </xf>
    <xf numFmtId="0" fontId="2" fillId="0" borderId="2" xfId="0" applyFont="1" applyBorder="1"/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wrapText="1"/>
    </xf>
    <xf numFmtId="0" fontId="2" fillId="0" borderId="2" xfId="0" applyFont="1" applyBorder="1" applyAlignment="1">
      <alignment wrapText="1"/>
    </xf>
    <xf numFmtId="0" fontId="2" fillId="4" borderId="2" xfId="0" applyFont="1" applyFill="1" applyBorder="1" applyAlignment="1">
      <alignment horizontal="right" vertical="center"/>
    </xf>
    <xf numFmtId="0" fontId="2" fillId="0" borderId="2" xfId="0" applyFont="1" applyBorder="1" applyAlignment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2" fillId="7" borderId="2" xfId="0" applyFont="1" applyFill="1" applyBorder="1" applyAlignment="1">
      <alignment horizontal="left" vertical="center"/>
    </xf>
    <xf numFmtId="49" fontId="3" fillId="0" borderId="2" xfId="0" applyNumberFormat="1" applyFont="1" applyBorder="1" applyAlignment="1">
      <alignment horizontal="left" vertical="center" wrapText="1"/>
    </xf>
    <xf numFmtId="14" fontId="3" fillId="0" borderId="2" xfId="0" applyNumberFormat="1" applyFont="1" applyBorder="1" applyAlignment="1">
      <alignment horizontal="center" vertical="center" wrapText="1"/>
    </xf>
    <xf numFmtId="0" fontId="4" fillId="0" borderId="2" xfId="1" applyFont="1" applyFill="1" applyBorder="1" applyAlignment="1">
      <alignment horizontal="left" vertical="center"/>
    </xf>
    <xf numFmtId="0" fontId="3" fillId="0" borderId="2" xfId="0" applyFont="1" applyBorder="1" applyAlignment="1">
      <alignment wrapText="1"/>
    </xf>
    <xf numFmtId="0" fontId="2" fillId="0" borderId="2" xfId="0" applyFont="1" applyBorder="1" applyAlignment="1">
      <alignment horizontal="right"/>
    </xf>
    <xf numFmtId="0" fontId="3" fillId="0" borderId="2" xfId="1" applyFont="1" applyFill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2" fillId="0" borderId="0" xfId="0" applyFont="1"/>
    <xf numFmtId="4" fontId="0" fillId="0" borderId="0" xfId="0" applyNumberFormat="1"/>
    <xf numFmtId="49" fontId="3" fillId="0" borderId="2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2" fillId="5" borderId="2" xfId="0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left"/>
    </xf>
    <xf numFmtId="0" fontId="2" fillId="5" borderId="2" xfId="0" applyFont="1" applyFill="1" applyBorder="1" applyAlignment="1">
      <alignment horizontal="right"/>
    </xf>
    <xf numFmtId="0" fontId="2" fillId="5" borderId="2" xfId="0" applyFont="1" applyFill="1" applyBorder="1" applyAlignment="1">
      <alignment wrapText="1"/>
    </xf>
    <xf numFmtId="49" fontId="3" fillId="5" borderId="2" xfId="0" applyNumberFormat="1" applyFont="1" applyFill="1" applyBorder="1" applyAlignment="1">
      <alignment horizontal="center" vertical="center" wrapText="1"/>
    </xf>
    <xf numFmtId="14" fontId="3" fillId="5" borderId="2" xfId="0" applyNumberFormat="1" applyFont="1" applyFill="1" applyBorder="1" applyAlignment="1">
      <alignment horizontal="center" vertical="center" wrapText="1"/>
    </xf>
    <xf numFmtId="49" fontId="3" fillId="5" borderId="2" xfId="0" applyNumberFormat="1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right" vertical="center" wrapText="1"/>
    </xf>
    <xf numFmtId="0" fontId="3" fillId="0" borderId="2" xfId="0" applyFont="1" applyBorder="1" applyAlignment="1">
      <alignment horizontal="right"/>
    </xf>
    <xf numFmtId="49" fontId="2" fillId="0" borderId="2" xfId="0" applyNumberFormat="1" applyFont="1" applyBorder="1" applyAlignment="1">
      <alignment horizontal="right"/>
    </xf>
    <xf numFmtId="0" fontId="3" fillId="0" borderId="2" xfId="0" applyFont="1" applyBorder="1" applyAlignment="1">
      <alignment horizontal="right" wrapText="1"/>
    </xf>
    <xf numFmtId="0" fontId="3" fillId="5" borderId="2" xfId="0" applyFont="1" applyFill="1" applyBorder="1" applyAlignment="1">
      <alignment horizontal="left" vertical="center" wrapText="1"/>
    </xf>
    <xf numFmtId="0" fontId="4" fillId="5" borderId="2" xfId="1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left" vertical="center" wrapText="1"/>
    </xf>
    <xf numFmtId="0" fontId="2" fillId="5" borderId="2" xfId="0" applyFont="1" applyFill="1" applyBorder="1" applyAlignment="1">
      <alignment horizontal="right" vertical="center" wrapText="1"/>
    </xf>
    <xf numFmtId="0" fontId="3" fillId="5" borderId="2" xfId="0" applyFont="1" applyFill="1" applyBorder="1" applyAlignment="1">
      <alignment horizontal="left"/>
    </xf>
    <xf numFmtId="4" fontId="3" fillId="13" borderId="2" xfId="0" applyNumberFormat="1" applyFont="1" applyFill="1" applyBorder="1" applyAlignment="1">
      <alignment horizontal="right" vertical="center" wrapText="1"/>
    </xf>
    <xf numFmtId="4" fontId="3" fillId="13" borderId="2" xfId="0" applyNumberFormat="1" applyFont="1" applyFill="1" applyBorder="1" applyAlignment="1">
      <alignment vertical="center" wrapText="1"/>
    </xf>
    <xf numFmtId="49" fontId="2" fillId="5" borderId="2" xfId="0" applyNumberFormat="1" applyFont="1" applyFill="1" applyBorder="1" applyAlignment="1">
      <alignment horizontal="right"/>
    </xf>
    <xf numFmtId="0" fontId="3" fillId="5" borderId="2" xfId="0" applyFont="1" applyFill="1" applyBorder="1" applyAlignment="1">
      <alignment horizontal="left" vertical="center"/>
    </xf>
    <xf numFmtId="0" fontId="3" fillId="5" borderId="2" xfId="0" applyFont="1" applyFill="1" applyBorder="1" applyAlignment="1">
      <alignment horizontal="left" wrapText="1"/>
    </xf>
    <xf numFmtId="0" fontId="3" fillId="5" borderId="2" xfId="0" applyFont="1" applyFill="1" applyBorder="1" applyAlignment="1">
      <alignment horizontal="right"/>
    </xf>
    <xf numFmtId="0" fontId="3" fillId="5" borderId="2" xfId="0" applyFont="1" applyFill="1" applyBorder="1" applyAlignment="1">
      <alignment wrapText="1"/>
    </xf>
    <xf numFmtId="0" fontId="2" fillId="4" borderId="2" xfId="0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left" vertical="center"/>
    </xf>
    <xf numFmtId="49" fontId="2" fillId="0" borderId="2" xfId="0" applyNumberFormat="1" applyFont="1" applyBorder="1" applyAlignment="1">
      <alignment horizontal="left" vertical="center"/>
    </xf>
    <xf numFmtId="0" fontId="3" fillId="0" borderId="2" xfId="0" applyFont="1" applyBorder="1" applyAlignment="1">
      <alignment horizontal="right" vertical="center"/>
    </xf>
    <xf numFmtId="49" fontId="3" fillId="0" borderId="2" xfId="0" applyNumberFormat="1" applyFont="1" applyBorder="1" applyAlignment="1">
      <alignment horizontal="right" vertical="center"/>
    </xf>
    <xf numFmtId="49" fontId="3" fillId="0" borderId="2" xfId="0" applyNumberFormat="1" applyFont="1" applyBorder="1" applyAlignment="1">
      <alignment horizontal="left" vertical="center"/>
    </xf>
    <xf numFmtId="49" fontId="3" fillId="0" borderId="2" xfId="0" applyNumberFormat="1" applyFont="1" applyBorder="1" applyAlignment="1">
      <alignment horizontal="right"/>
    </xf>
    <xf numFmtId="49" fontId="2" fillId="5" borderId="2" xfId="0" applyNumberFormat="1" applyFont="1" applyFill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14" fontId="3" fillId="0" borderId="2" xfId="0" applyNumberFormat="1" applyFont="1" applyBorder="1" applyAlignment="1">
      <alignment horizontal="left" vertical="center"/>
    </xf>
    <xf numFmtId="49" fontId="2" fillId="0" borderId="2" xfId="0" applyNumberFormat="1" applyFont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right" wrapText="1"/>
    </xf>
    <xf numFmtId="0" fontId="9" fillId="0" borderId="2" xfId="0" applyFont="1" applyBorder="1" applyAlignment="1">
      <alignment horizontal="left" vertical="center"/>
    </xf>
    <xf numFmtId="0" fontId="2" fillId="12" borderId="2" xfId="0" applyFont="1" applyFill="1" applyBorder="1" applyAlignment="1">
      <alignment horizontal="left" vertical="center"/>
    </xf>
    <xf numFmtId="14" fontId="2" fillId="6" borderId="2" xfId="0" applyNumberFormat="1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 wrapText="1"/>
    </xf>
    <xf numFmtId="49" fontId="3" fillId="0" borderId="2" xfId="0" applyNumberFormat="1" applyFont="1" applyBorder="1" applyAlignment="1">
      <alignment horizontal="right" wrapText="1"/>
    </xf>
    <xf numFmtId="0" fontId="12" fillId="0" borderId="2" xfId="0" applyFont="1" applyBorder="1" applyAlignment="1">
      <alignment horizontal="left" vertical="center"/>
    </xf>
    <xf numFmtId="49" fontId="2" fillId="0" borderId="2" xfId="0" applyNumberFormat="1" applyFont="1" applyBorder="1"/>
    <xf numFmtId="0" fontId="13" fillId="0" borderId="2" xfId="0" applyFont="1" applyBorder="1" applyAlignment="1">
      <alignment horizontal="left" vertical="center"/>
    </xf>
    <xf numFmtId="0" fontId="2" fillId="14" borderId="2" xfId="0" applyFont="1" applyFill="1" applyBorder="1" applyAlignment="1">
      <alignment horizontal="center" vertical="center" wrapText="1"/>
    </xf>
    <xf numFmtId="0" fontId="2" fillId="14" borderId="2" xfId="0" applyFont="1" applyFill="1" applyBorder="1" applyAlignment="1">
      <alignment horizontal="left" vertical="center"/>
    </xf>
    <xf numFmtId="0" fontId="3" fillId="14" borderId="2" xfId="0" applyFont="1" applyFill="1" applyBorder="1" applyAlignment="1">
      <alignment horizontal="center" vertical="center" wrapText="1"/>
    </xf>
    <xf numFmtId="0" fontId="3" fillId="14" borderId="3" xfId="0" applyFont="1" applyFill="1" applyBorder="1" applyAlignment="1">
      <alignment horizontal="center" vertical="center" wrapText="1"/>
    </xf>
    <xf numFmtId="0" fontId="3" fillId="14" borderId="2" xfId="0" applyFont="1" applyFill="1" applyBorder="1" applyAlignment="1">
      <alignment horizontal="right" vertical="center" wrapText="1"/>
    </xf>
    <xf numFmtId="0" fontId="3" fillId="14" borderId="2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right" vertical="center"/>
    </xf>
    <xf numFmtId="14" fontId="2" fillId="5" borderId="2" xfId="0" applyNumberFormat="1" applyFont="1" applyFill="1" applyBorder="1" applyAlignment="1">
      <alignment horizontal="left" vertical="center"/>
    </xf>
    <xf numFmtId="14" fontId="3" fillId="5" borderId="2" xfId="0" applyNumberFormat="1" applyFont="1" applyFill="1" applyBorder="1" applyAlignment="1">
      <alignment horizontal="left" vertical="center"/>
    </xf>
    <xf numFmtId="0" fontId="2" fillId="0" borderId="0" xfId="0" applyFont="1" applyAlignment="1">
      <alignment wrapText="1"/>
    </xf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vertical="center" wrapText="1"/>
    </xf>
    <xf numFmtId="0" fontId="9" fillId="11" borderId="2" xfId="0" applyFont="1" applyFill="1" applyBorder="1" applyAlignment="1">
      <alignment horizontal="center" vertical="center"/>
    </xf>
    <xf numFmtId="14" fontId="2" fillId="0" borderId="2" xfId="0" applyNumberFormat="1" applyFont="1" applyBorder="1"/>
    <xf numFmtId="49" fontId="2" fillId="0" borderId="2" xfId="0" applyNumberFormat="1" applyFont="1" applyBorder="1" applyAlignment="1">
      <alignment wrapText="1"/>
    </xf>
    <xf numFmtId="0" fontId="2" fillId="0" borderId="2" xfId="0" applyFont="1" applyBorder="1" applyAlignment="1">
      <alignment horizontal="left" wrapText="1"/>
    </xf>
    <xf numFmtId="0" fontId="15" fillId="11" borderId="2" xfId="0" applyFont="1" applyFill="1" applyBorder="1" applyAlignment="1">
      <alignment horizontal="center" vertical="center"/>
    </xf>
    <xf numFmtId="0" fontId="2" fillId="0" borderId="6" xfId="0" applyFont="1" applyBorder="1"/>
    <xf numFmtId="0" fontId="16" fillId="11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12" borderId="2" xfId="0" applyFont="1" applyFill="1" applyBorder="1"/>
    <xf numFmtId="14" fontId="2" fillId="0" borderId="2" xfId="0" applyNumberFormat="1" applyFont="1" applyBorder="1" applyAlignment="1">
      <alignment wrapText="1"/>
    </xf>
    <xf numFmtId="0" fontId="2" fillId="12" borderId="2" xfId="0" applyFont="1" applyFill="1" applyBorder="1" applyAlignment="1">
      <alignment wrapText="1"/>
    </xf>
    <xf numFmtId="0" fontId="17" fillId="11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right" wrapText="1"/>
    </xf>
    <xf numFmtId="0" fontId="18" fillId="11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right" vertical="center"/>
    </xf>
    <xf numFmtId="0" fontId="3" fillId="0" borderId="2" xfId="0" applyFont="1" applyBorder="1"/>
    <xf numFmtId="0" fontId="2" fillId="12" borderId="2" xfId="0" applyFont="1" applyFill="1" applyBorder="1" applyAlignment="1">
      <alignment horizontal="right"/>
    </xf>
    <xf numFmtId="0" fontId="9" fillId="0" borderId="2" xfId="0" applyFont="1" applyBorder="1" applyAlignment="1">
      <alignment wrapText="1"/>
    </xf>
    <xf numFmtId="0" fontId="2" fillId="0" borderId="5" xfId="0" applyFont="1" applyBorder="1"/>
    <xf numFmtId="0" fontId="2" fillId="0" borderId="5" xfId="0" applyFont="1" applyBorder="1" applyAlignment="1">
      <alignment horizontal="right" wrapText="1"/>
    </xf>
    <xf numFmtId="14" fontId="2" fillId="5" borderId="2" xfId="0" applyNumberFormat="1" applyFont="1" applyFill="1" applyBorder="1" applyAlignment="1">
      <alignment horizontal="center"/>
    </xf>
    <xf numFmtId="0" fontId="3" fillId="12" borderId="2" xfId="0" applyFont="1" applyFill="1" applyBorder="1"/>
    <xf numFmtId="0" fontId="3" fillId="11" borderId="2" xfId="0" applyFont="1" applyFill="1" applyBorder="1" applyAlignment="1">
      <alignment horizontal="center" vertical="center"/>
    </xf>
    <xf numFmtId="0" fontId="9" fillId="0" borderId="2" xfId="0" applyFont="1" applyBorder="1"/>
    <xf numFmtId="0" fontId="2" fillId="0" borderId="4" xfId="0" applyFont="1" applyBorder="1"/>
    <xf numFmtId="0" fontId="2" fillId="0" borderId="5" xfId="0" applyFont="1" applyBorder="1" applyAlignment="1">
      <alignment horizontal="right"/>
    </xf>
    <xf numFmtId="14" fontId="2" fillId="5" borderId="2" xfId="0" applyNumberFormat="1" applyFont="1" applyFill="1" applyBorder="1"/>
    <xf numFmtId="0" fontId="2" fillId="5" borderId="2" xfId="0" applyFont="1" applyFill="1" applyBorder="1" applyAlignment="1">
      <alignment horizontal="right" wrapText="1"/>
    </xf>
    <xf numFmtId="0" fontId="2" fillId="11" borderId="2" xfId="0" applyFont="1" applyFill="1" applyBorder="1" applyAlignment="1">
      <alignment horizontal="center" vertical="center"/>
    </xf>
    <xf numFmtId="0" fontId="3" fillId="5" borderId="2" xfId="0" applyFont="1" applyFill="1" applyBorder="1"/>
    <xf numFmtId="0" fontId="2" fillId="8" borderId="2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right" wrapText="1"/>
    </xf>
    <xf numFmtId="2" fontId="3" fillId="5" borderId="2" xfId="0" applyNumberFormat="1" applyFont="1" applyFill="1" applyBorder="1" applyAlignment="1">
      <alignment horizontal="right" wrapText="1"/>
    </xf>
    <xf numFmtId="49" fontId="2" fillId="5" borderId="2" xfId="0" applyNumberFormat="1" applyFont="1" applyFill="1" applyBorder="1" applyAlignment="1">
      <alignment horizontal="right" wrapText="1"/>
    </xf>
    <xf numFmtId="14" fontId="2" fillId="5" borderId="2" xfId="0" applyNumberFormat="1" applyFont="1" applyFill="1" applyBorder="1" applyAlignment="1">
      <alignment wrapText="1"/>
    </xf>
    <xf numFmtId="0" fontId="13" fillId="0" borderId="2" xfId="0" applyFont="1" applyBorder="1"/>
    <xf numFmtId="0" fontId="2" fillId="9" borderId="2" xfId="0" applyFont="1" applyFill="1" applyBorder="1"/>
    <xf numFmtId="0" fontId="2" fillId="10" borderId="2" xfId="0" applyFont="1" applyFill="1" applyBorder="1"/>
    <xf numFmtId="49" fontId="3" fillId="0" borderId="2" xfId="0" applyNumberFormat="1" applyFont="1" applyBorder="1"/>
    <xf numFmtId="0" fontId="9" fillId="0" borderId="2" xfId="0" applyFont="1" applyBorder="1" applyAlignment="1">
      <alignment horizontal="center" vertical="center"/>
    </xf>
    <xf numFmtId="14" fontId="15" fillId="0" borderId="2" xfId="0" applyNumberFormat="1" applyFont="1" applyBorder="1" applyAlignment="1">
      <alignment horizontal="center"/>
    </xf>
    <xf numFmtId="14" fontId="19" fillId="0" borderId="2" xfId="0" applyNumberFormat="1" applyFont="1" applyBorder="1" applyAlignment="1">
      <alignment horizontal="center"/>
    </xf>
    <xf numFmtId="14" fontId="20" fillId="0" borderId="2" xfId="0" applyNumberFormat="1" applyFont="1" applyBorder="1" applyAlignment="1">
      <alignment horizontal="center"/>
    </xf>
    <xf numFmtId="1" fontId="2" fillId="0" borderId="2" xfId="0" applyNumberFormat="1" applyFont="1" applyBorder="1" applyAlignment="1">
      <alignment horizontal="right"/>
    </xf>
    <xf numFmtId="14" fontId="18" fillId="0" borderId="2" xfId="0" applyNumberFormat="1" applyFont="1" applyBorder="1" applyAlignment="1">
      <alignment horizontal="center"/>
    </xf>
    <xf numFmtId="1" fontId="2" fillId="5" borderId="2" xfId="0" applyNumberFormat="1" applyFont="1" applyFill="1" applyBorder="1" applyAlignment="1">
      <alignment horizontal="right"/>
    </xf>
    <xf numFmtId="14" fontId="3" fillId="0" borderId="2" xfId="0" applyNumberFormat="1" applyFont="1" applyBorder="1" applyAlignment="1">
      <alignment horizontal="center"/>
    </xf>
    <xf numFmtId="0" fontId="3" fillId="9" borderId="2" xfId="0" applyFont="1" applyFill="1" applyBorder="1"/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right"/>
    </xf>
    <xf numFmtId="0" fontId="14" fillId="0" borderId="0" xfId="0" applyFont="1"/>
    <xf numFmtId="0" fontId="3" fillId="0" borderId="0" xfId="0" applyFont="1" applyAlignment="1">
      <alignment wrapText="1"/>
    </xf>
    <xf numFmtId="4" fontId="2" fillId="13" borderId="2" xfId="0" applyNumberFormat="1" applyFont="1" applyFill="1" applyBorder="1" applyAlignment="1">
      <alignment vertical="center" wrapText="1"/>
    </xf>
    <xf numFmtId="4" fontId="2" fillId="13" borderId="2" xfId="0" applyNumberFormat="1" applyFont="1" applyFill="1" applyBorder="1" applyAlignment="1">
      <alignment horizontal="right" vertical="center" wrapText="1"/>
    </xf>
    <xf numFmtId="0" fontId="2" fillId="0" borderId="4" xfId="0" applyFont="1" applyBorder="1" applyAlignment="1">
      <alignment horizontal="right"/>
    </xf>
    <xf numFmtId="49" fontId="2" fillId="5" borderId="2" xfId="0" applyNumberFormat="1" applyFont="1" applyFill="1" applyBorder="1"/>
    <xf numFmtId="0" fontId="15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14" fontId="2" fillId="0" borderId="5" xfId="0" applyNumberFormat="1" applyFont="1" applyBorder="1"/>
    <xf numFmtId="0" fontId="3" fillId="0" borderId="2" xfId="0" applyFont="1" applyBorder="1" applyAlignment="1">
      <alignment horizontal="left"/>
    </xf>
    <xf numFmtId="4" fontId="2" fillId="0" borderId="2" xfId="0" applyNumberFormat="1" applyFont="1" applyBorder="1" applyAlignment="1">
      <alignment horizontal="right" wrapText="1"/>
    </xf>
    <xf numFmtId="4" fontId="2" fillId="0" borderId="2" xfId="0" applyNumberFormat="1" applyFont="1" applyBorder="1" applyAlignment="1">
      <alignment wrapText="1"/>
    </xf>
    <xf numFmtId="4" fontId="2" fillId="14" borderId="2" xfId="0" applyNumberFormat="1" applyFont="1" applyFill="1" applyBorder="1" applyAlignment="1">
      <alignment wrapText="1"/>
    </xf>
    <xf numFmtId="4" fontId="3" fillId="14" borderId="2" xfId="0" applyNumberFormat="1" applyFont="1" applyFill="1" applyBorder="1" applyAlignment="1">
      <alignment wrapText="1"/>
    </xf>
    <xf numFmtId="4" fontId="2" fillId="14" borderId="2" xfId="0" applyNumberFormat="1" applyFont="1" applyFill="1" applyBorder="1" applyAlignment="1">
      <alignment horizontal="right" wrapText="1"/>
    </xf>
    <xf numFmtId="4" fontId="2" fillId="14" borderId="2" xfId="0" applyNumberFormat="1" applyFont="1" applyFill="1" applyBorder="1"/>
    <xf numFmtId="4" fontId="3" fillId="14" borderId="2" xfId="0" applyNumberFormat="1" applyFont="1" applyFill="1" applyBorder="1"/>
    <xf numFmtId="4" fontId="2" fillId="0" borderId="2" xfId="0" applyNumberFormat="1" applyFont="1" applyBorder="1"/>
    <xf numFmtId="0" fontId="3" fillId="7" borderId="2" xfId="0" applyFont="1" applyFill="1" applyBorder="1"/>
    <xf numFmtId="0" fontId="2" fillId="7" borderId="2" xfId="0" applyFont="1" applyFill="1" applyBorder="1"/>
    <xf numFmtId="14" fontId="2" fillId="5" borderId="2" xfId="0" applyNumberFormat="1" applyFont="1" applyFill="1" applyBorder="1" applyAlignment="1">
      <alignment horizontal="left" wrapText="1"/>
    </xf>
    <xf numFmtId="0" fontId="2" fillId="5" borderId="2" xfId="0" applyFont="1" applyFill="1" applyBorder="1" applyAlignment="1">
      <alignment horizontal="left" wrapText="1"/>
    </xf>
    <xf numFmtId="49" fontId="2" fillId="0" borderId="2" xfId="0" applyNumberFormat="1" applyFont="1" applyBorder="1" applyAlignment="1">
      <alignment horizontal="center" wrapText="1"/>
    </xf>
    <xf numFmtId="49" fontId="2" fillId="5" borderId="2" xfId="0" applyNumberFormat="1" applyFont="1" applyFill="1" applyBorder="1" applyAlignment="1">
      <alignment horizontal="center" wrapText="1"/>
    </xf>
    <xf numFmtId="4" fontId="3" fillId="14" borderId="2" xfId="0" applyNumberFormat="1" applyFont="1" applyFill="1" applyBorder="1" applyAlignment="1">
      <alignment horizontal="right" wrapText="1"/>
    </xf>
    <xf numFmtId="0" fontId="2" fillId="5" borderId="5" xfId="0" applyFont="1" applyFill="1" applyBorder="1"/>
    <xf numFmtId="2" fontId="3" fillId="0" borderId="2" xfId="0" applyNumberFormat="1" applyFont="1" applyBorder="1" applyAlignment="1">
      <alignment horizontal="left" vertical="center" wrapText="1"/>
    </xf>
    <xf numFmtId="4" fontId="2" fillId="14" borderId="2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Alignment="1">
      <alignment wrapText="1"/>
    </xf>
    <xf numFmtId="14" fontId="2" fillId="0" borderId="0" xfId="0" applyNumberFormat="1" applyFont="1" applyAlignment="1">
      <alignment wrapText="1"/>
    </xf>
    <xf numFmtId="14" fontId="3" fillId="0" borderId="2" xfId="0" applyNumberFormat="1" applyFont="1" applyBorder="1" applyAlignment="1">
      <alignment horizontal="left" wrapText="1"/>
    </xf>
    <xf numFmtId="14" fontId="2" fillId="14" borderId="2" xfId="0" applyNumberFormat="1" applyFont="1" applyFill="1" applyBorder="1" applyAlignment="1">
      <alignment horizontal="center" vertical="center" wrapText="1"/>
    </xf>
    <xf numFmtId="4" fontId="2" fillId="13" borderId="2" xfId="0" applyNumberFormat="1" applyFont="1" applyFill="1" applyBorder="1" applyAlignment="1">
      <alignment wrapText="1"/>
    </xf>
    <xf numFmtId="14" fontId="2" fillId="0" borderId="5" xfId="0" applyNumberFormat="1" applyFont="1" applyBorder="1" applyAlignment="1">
      <alignment wrapText="1"/>
    </xf>
    <xf numFmtId="0" fontId="2" fillId="5" borderId="5" xfId="0" applyFont="1" applyFill="1" applyBorder="1" applyAlignment="1">
      <alignment horizontal="right"/>
    </xf>
    <xf numFmtId="14" fontId="2" fillId="14" borderId="2" xfId="0" applyNumberFormat="1" applyFont="1" applyFill="1" applyBorder="1" applyAlignment="1">
      <alignment horizontal="left" vertical="center" wrapText="1"/>
    </xf>
    <xf numFmtId="14" fontId="2" fillId="0" borderId="2" xfId="0" applyNumberFormat="1" applyFont="1" applyBorder="1" applyAlignment="1">
      <alignment horizontal="left" wrapText="1"/>
    </xf>
    <xf numFmtId="14" fontId="2" fillId="14" borderId="2" xfId="0" applyNumberFormat="1" applyFont="1" applyFill="1" applyBorder="1" applyAlignment="1">
      <alignment horizontal="left" wrapText="1"/>
    </xf>
    <xf numFmtId="14" fontId="11" fillId="0" borderId="0" xfId="0" applyNumberFormat="1" applyFont="1" applyAlignment="1">
      <alignment horizontal="left" wrapText="1"/>
    </xf>
    <xf numFmtId="4" fontId="2" fillId="13" borderId="2" xfId="0" applyNumberFormat="1" applyFont="1" applyFill="1" applyBorder="1"/>
    <xf numFmtId="0" fontId="9" fillId="0" borderId="0" xfId="0" applyFont="1"/>
    <xf numFmtId="0" fontId="17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/>
    </xf>
    <xf numFmtId="0" fontId="2" fillId="14" borderId="2" xfId="0" applyFont="1" applyFill="1" applyBorder="1" applyAlignment="1">
      <alignment horizontal="center" vertical="center"/>
    </xf>
    <xf numFmtId="0" fontId="14" fillId="0" borderId="0" xfId="0" applyFont="1" applyAlignment="1">
      <alignment wrapText="1"/>
    </xf>
    <xf numFmtId="49" fontId="2" fillId="0" borderId="2" xfId="0" applyNumberFormat="1" applyFont="1" applyBorder="1" applyAlignment="1">
      <alignment horizontal="right" vertical="center"/>
    </xf>
    <xf numFmtId="0" fontId="3" fillId="0" borderId="2" xfId="0" applyFont="1" applyBorder="1" applyAlignment="1">
      <alignment vertical="center"/>
    </xf>
    <xf numFmtId="2" fontId="3" fillId="0" borderId="2" xfId="0" applyNumberFormat="1" applyFont="1" applyBorder="1" applyAlignment="1">
      <alignment horizontal="right" vertical="center" wrapText="1"/>
    </xf>
    <xf numFmtId="0" fontId="3" fillId="0" borderId="2" xfId="0" applyFont="1" applyBorder="1" applyAlignment="1">
      <alignment vertical="center" wrapText="1"/>
    </xf>
    <xf numFmtId="1" fontId="3" fillId="0" borderId="2" xfId="0" applyNumberFormat="1" applyFont="1" applyBorder="1" applyAlignment="1">
      <alignment horizontal="right" vertical="center" wrapText="1"/>
    </xf>
    <xf numFmtId="14" fontId="2" fillId="0" borderId="2" xfId="0" applyNumberFormat="1" applyFont="1" applyBorder="1" applyAlignment="1">
      <alignment horizontal="right" vertical="center" wrapText="1"/>
    </xf>
    <xf numFmtId="4" fontId="2" fillId="13" borderId="2" xfId="2" applyNumberFormat="1" applyFont="1" applyFill="1" applyBorder="1" applyAlignment="1">
      <alignment horizontal="right" vertical="center"/>
    </xf>
    <xf numFmtId="4" fontId="2" fillId="13" borderId="2" xfId="0" applyNumberFormat="1" applyFont="1" applyFill="1" applyBorder="1" applyAlignment="1">
      <alignment vertical="center"/>
    </xf>
    <xf numFmtId="4" fontId="2" fillId="13" borderId="2" xfId="0" applyNumberFormat="1" applyFont="1" applyFill="1" applyBorder="1" applyAlignment="1">
      <alignment horizontal="right" wrapText="1"/>
    </xf>
    <xf numFmtId="4" fontId="3" fillId="13" borderId="2" xfId="0" applyNumberFormat="1" applyFont="1" applyFill="1" applyBorder="1" applyAlignment="1">
      <alignment wrapText="1"/>
    </xf>
    <xf numFmtId="4" fontId="3" fillId="13" borderId="2" xfId="0" applyNumberFormat="1" applyFont="1" applyFill="1" applyBorder="1" applyAlignment="1">
      <alignment horizontal="right" wrapText="1"/>
    </xf>
    <xf numFmtId="49" fontId="3" fillId="0" borderId="2" xfId="0" applyNumberFormat="1" applyFont="1" applyBorder="1" applyAlignment="1">
      <alignment horizontal="right" vertical="center" wrapText="1"/>
    </xf>
    <xf numFmtId="14" fontId="3" fillId="0" borderId="2" xfId="0" applyNumberFormat="1" applyFont="1" applyBorder="1" applyAlignment="1">
      <alignment horizontal="right" vertical="center" wrapText="1"/>
    </xf>
    <xf numFmtId="14" fontId="2" fillId="0" borderId="0" xfId="0" applyNumberFormat="1" applyFont="1" applyAlignment="1">
      <alignment horizontal="right" vertical="center" wrapText="1"/>
    </xf>
    <xf numFmtId="14" fontId="2" fillId="0" borderId="2" xfId="0" applyNumberFormat="1" applyFont="1" applyBorder="1" applyAlignment="1">
      <alignment horizontal="right" vertical="center"/>
    </xf>
    <xf numFmtId="49" fontId="2" fillId="0" borderId="2" xfId="0" applyNumberFormat="1" applyFont="1" applyBorder="1" applyAlignment="1">
      <alignment horizontal="right" vertical="center" wrapText="1"/>
    </xf>
    <xf numFmtId="4" fontId="3" fillId="13" borderId="2" xfId="0" applyNumberFormat="1" applyFont="1" applyFill="1" applyBorder="1"/>
    <xf numFmtId="14" fontId="0" fillId="0" borderId="0" xfId="0" applyNumberFormat="1"/>
    <xf numFmtId="14" fontId="2" fillId="0" borderId="2" xfId="0" applyNumberFormat="1" applyFont="1" applyBorder="1" applyAlignment="1">
      <alignment horizontal="right"/>
    </xf>
    <xf numFmtId="0" fontId="2" fillId="7" borderId="2" xfId="0" applyFont="1" applyFill="1" applyBorder="1" applyAlignment="1">
      <alignment horizontal="right" wrapText="1"/>
    </xf>
    <xf numFmtId="14" fontId="2" fillId="5" borderId="2" xfId="0" applyNumberFormat="1" applyFont="1" applyFill="1" applyBorder="1" applyAlignment="1">
      <alignment horizontal="right" wrapText="1"/>
    </xf>
    <xf numFmtId="0" fontId="0" fillId="0" borderId="0" xfId="0" applyAlignment="1">
      <alignment wrapText="1"/>
    </xf>
    <xf numFmtId="14" fontId="3" fillId="0" borderId="2" xfId="0" applyNumberFormat="1" applyFont="1" applyBorder="1" applyAlignment="1">
      <alignment wrapText="1"/>
    </xf>
    <xf numFmtId="14" fontId="2" fillId="0" borderId="2" xfId="0" applyNumberFormat="1" applyFont="1" applyBorder="1" applyAlignment="1">
      <alignment horizontal="center" vertical="center" wrapText="1"/>
    </xf>
    <xf numFmtId="1" fontId="2" fillId="0" borderId="2" xfId="0" applyNumberFormat="1" applyFont="1" applyBorder="1"/>
    <xf numFmtId="14" fontId="2" fillId="0" borderId="2" xfId="0" applyNumberFormat="1" applyFont="1" applyBorder="1" applyAlignment="1">
      <alignment horizontal="right" wrapText="1"/>
    </xf>
    <xf numFmtId="14" fontId="3" fillId="0" borderId="2" xfId="0" applyNumberFormat="1" applyFont="1" applyBorder="1" applyAlignment="1">
      <alignment horizontal="right" wrapText="1"/>
    </xf>
    <xf numFmtId="14" fontId="3" fillId="5" borderId="2" xfId="0" applyNumberFormat="1" applyFont="1" applyFill="1" applyBorder="1" applyAlignment="1">
      <alignment horizontal="right" wrapText="1"/>
    </xf>
    <xf numFmtId="0" fontId="2" fillId="0" borderId="3" xfId="0" applyFont="1" applyBorder="1" applyAlignment="1">
      <alignment wrapText="1"/>
    </xf>
    <xf numFmtId="14" fontId="2" fillId="0" borderId="3" xfId="0" applyNumberFormat="1" applyFont="1" applyBorder="1" applyAlignment="1">
      <alignment wrapText="1"/>
    </xf>
    <xf numFmtId="1" fontId="3" fillId="0" borderId="2" xfId="0" applyNumberFormat="1" applyFont="1" applyBorder="1"/>
    <xf numFmtId="1" fontId="2" fillId="5" borderId="2" xfId="0" applyNumberFormat="1" applyFont="1" applyFill="1" applyBorder="1"/>
    <xf numFmtId="14" fontId="2" fillId="0" borderId="3" xfId="0" applyNumberFormat="1" applyFont="1" applyBorder="1" applyAlignment="1">
      <alignment horizontal="right" wrapText="1"/>
    </xf>
    <xf numFmtId="14" fontId="3" fillId="0" borderId="3" xfId="0" applyNumberFormat="1" applyFont="1" applyBorder="1" applyAlignment="1">
      <alignment horizontal="right" wrapText="1"/>
    </xf>
    <xf numFmtId="14" fontId="2" fillId="0" borderId="3" xfId="0" applyNumberFormat="1" applyFont="1" applyBorder="1" applyAlignment="1">
      <alignment horizontal="left" wrapText="1"/>
    </xf>
    <xf numFmtId="0" fontId="2" fillId="0" borderId="3" xfId="0" applyFont="1" applyBorder="1" applyAlignment="1">
      <alignment horizontal="right" wrapText="1"/>
    </xf>
    <xf numFmtId="49" fontId="2" fillId="0" borderId="3" xfId="0" applyNumberFormat="1" applyFont="1" applyBorder="1" applyAlignment="1">
      <alignment horizontal="center" wrapText="1"/>
    </xf>
    <xf numFmtId="0" fontId="2" fillId="0" borderId="3" xfId="0" applyFont="1" applyBorder="1" applyAlignment="1">
      <alignment horizontal="left" wrapText="1"/>
    </xf>
    <xf numFmtId="4" fontId="3" fillId="0" borderId="2" xfId="0" applyNumberFormat="1" applyFont="1" applyBorder="1" applyAlignment="1">
      <alignment horizontal="right" vertical="center" wrapText="1"/>
    </xf>
    <xf numFmtId="4" fontId="2" fillId="14" borderId="2" xfId="0" applyNumberFormat="1" applyFont="1" applyFill="1" applyBorder="1" applyAlignment="1">
      <alignment horizontal="center" wrapText="1"/>
    </xf>
    <xf numFmtId="0" fontId="21" fillId="0" borderId="0" xfId="0" applyFont="1"/>
    <xf numFmtId="4" fontId="2" fillId="14" borderId="3" xfId="0" applyNumberFormat="1" applyFont="1" applyFill="1" applyBorder="1" applyAlignment="1">
      <alignment wrapText="1"/>
    </xf>
    <xf numFmtId="4" fontId="2" fillId="0" borderId="0" xfId="0" applyNumberFormat="1" applyFont="1" applyAlignment="1">
      <alignment horizontal="center" vertical="center" wrapText="1"/>
    </xf>
    <xf numFmtId="0" fontId="14" fillId="0" borderId="2" xfId="0" applyFont="1" applyBorder="1"/>
    <xf numFmtId="0" fontId="14" fillId="5" borderId="2" xfId="0" applyFont="1" applyFill="1" applyBorder="1"/>
    <xf numFmtId="14" fontId="2" fillId="5" borderId="3" xfId="0" applyNumberFormat="1" applyFont="1" applyFill="1" applyBorder="1" applyAlignment="1">
      <alignment horizontal="left" wrapText="1"/>
    </xf>
    <xf numFmtId="0" fontId="2" fillId="5" borderId="3" xfId="0" applyFont="1" applyFill="1" applyBorder="1" applyAlignment="1">
      <alignment horizontal="left" wrapText="1"/>
    </xf>
    <xf numFmtId="4" fontId="5" fillId="0" borderId="0" xfId="0" applyNumberFormat="1" applyFont="1" applyAlignment="1">
      <alignment horizontal="right"/>
    </xf>
    <xf numFmtId="2" fontId="2" fillId="0" borderId="2" xfId="0" applyNumberFormat="1" applyFont="1" applyBorder="1" applyAlignment="1">
      <alignment horizontal="left" wrapText="1"/>
    </xf>
    <xf numFmtId="1" fontId="2" fillId="0" borderId="2" xfId="0" applyNumberFormat="1" applyFont="1" applyBorder="1" applyAlignment="1">
      <alignment horizontal="left"/>
    </xf>
    <xf numFmtId="49" fontId="2" fillId="5" borderId="2" xfId="0" applyNumberFormat="1" applyFont="1" applyFill="1" applyBorder="1" applyAlignment="1">
      <alignment horizontal="left"/>
    </xf>
    <xf numFmtId="2" fontId="2" fillId="0" borderId="2" xfId="0" applyNumberFormat="1" applyFont="1" applyBorder="1" applyAlignment="1">
      <alignment horizontal="right"/>
    </xf>
    <xf numFmtId="2" fontId="2" fillId="0" borderId="2" xfId="0" applyNumberFormat="1" applyFont="1" applyBorder="1"/>
    <xf numFmtId="14" fontId="3" fillId="0" borderId="3" xfId="0" applyNumberFormat="1" applyFont="1" applyBorder="1" applyAlignment="1">
      <alignment wrapText="1"/>
    </xf>
    <xf numFmtId="14" fontId="2" fillId="5" borderId="3" xfId="0" applyNumberFormat="1" applyFont="1" applyFill="1" applyBorder="1" applyAlignment="1">
      <alignment wrapText="1"/>
    </xf>
    <xf numFmtId="0" fontId="2" fillId="5" borderId="3" xfId="0" applyFont="1" applyFill="1" applyBorder="1" applyAlignment="1">
      <alignment wrapText="1"/>
    </xf>
    <xf numFmtId="4" fontId="23" fillId="5" borderId="2" xfId="0" applyNumberFormat="1" applyFont="1" applyFill="1" applyBorder="1" applyAlignment="1">
      <alignment wrapText="1"/>
    </xf>
    <xf numFmtId="14" fontId="2" fillId="5" borderId="3" xfId="0" applyNumberFormat="1" applyFont="1" applyFill="1" applyBorder="1" applyAlignment="1">
      <alignment horizontal="right" wrapText="1"/>
    </xf>
    <xf numFmtId="0" fontId="2" fillId="5" borderId="3" xfId="0" applyFont="1" applyFill="1" applyBorder="1" applyAlignment="1">
      <alignment horizontal="right" wrapText="1"/>
    </xf>
    <xf numFmtId="1" fontId="2" fillId="0" borderId="0" xfId="0" applyNumberFormat="1" applyFont="1"/>
    <xf numFmtId="4" fontId="2" fillId="15" borderId="2" xfId="0" applyNumberFormat="1" applyFont="1" applyFill="1" applyBorder="1" applyAlignment="1">
      <alignment wrapText="1"/>
    </xf>
    <xf numFmtId="4" fontId="2" fillId="5" borderId="2" xfId="0" applyNumberFormat="1" applyFont="1" applyFill="1" applyBorder="1" applyAlignment="1">
      <alignment wrapText="1"/>
    </xf>
    <xf numFmtId="164" fontId="2" fillId="14" borderId="2" xfId="2" applyFont="1" applyFill="1" applyBorder="1"/>
    <xf numFmtId="4" fontId="2" fillId="5" borderId="2" xfId="0" applyNumberFormat="1" applyFont="1" applyFill="1" applyBorder="1"/>
    <xf numFmtId="3" fontId="2" fillId="0" borderId="2" xfId="0" applyNumberFormat="1" applyFont="1" applyBorder="1"/>
    <xf numFmtId="2" fontId="2" fillId="0" borderId="2" xfId="0" applyNumberFormat="1" applyFont="1" applyBorder="1" applyAlignment="1">
      <alignment horizontal="left"/>
    </xf>
    <xf numFmtId="2" fontId="2" fillId="0" borderId="2" xfId="0" applyNumberFormat="1" applyFont="1" applyBorder="1" applyAlignment="1">
      <alignment horizontal="right" wrapText="1"/>
    </xf>
    <xf numFmtId="4" fontId="2" fillId="14" borderId="2" xfId="0" applyNumberFormat="1" applyFont="1" applyFill="1" applyBorder="1" applyAlignment="1">
      <alignment horizontal="right"/>
    </xf>
    <xf numFmtId="49" fontId="2" fillId="0" borderId="2" xfId="0" applyNumberFormat="1" applyFont="1" applyBorder="1" applyAlignment="1">
      <alignment horizontal="left"/>
    </xf>
    <xf numFmtId="4" fontId="2" fillId="15" borderId="2" xfId="0" applyNumberFormat="1" applyFont="1" applyFill="1" applyBorder="1"/>
    <xf numFmtId="0" fontId="2" fillId="0" borderId="0" xfId="0" applyFont="1" applyAlignment="1">
      <alignment horizontal="center" vertical="center" wrapText="1"/>
    </xf>
    <xf numFmtId="0" fontId="2" fillId="16" borderId="2" xfId="0" applyFont="1" applyFill="1" applyBorder="1" applyAlignment="1">
      <alignment horizontal="center" vertical="center" wrapText="1"/>
    </xf>
    <xf numFmtId="0" fontId="2" fillId="16" borderId="2" xfId="0" applyFont="1" applyFill="1" applyBorder="1" applyAlignment="1">
      <alignment horizontal="center" wrapText="1"/>
    </xf>
    <xf numFmtId="0" fontId="4" fillId="16" borderId="2" xfId="1" applyFont="1" applyFill="1" applyBorder="1" applyAlignment="1">
      <alignment horizontal="center" vertical="center" wrapText="1"/>
    </xf>
  </cellXfs>
  <cellStyles count="3">
    <cellStyle name="Вывод" xfId="1" builtinId="21"/>
    <cellStyle name="Обычный" xfId="0" builtinId="0"/>
    <cellStyle name="Финансовый" xfId="2" builtinId="3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FFFFCC"/>
      <color rgb="FF66FF66"/>
      <color rgb="FFCCFFCC"/>
      <color rgb="FFFF7C80"/>
      <color rgb="FFFF66FF"/>
      <color rgb="FF99FF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66"/>
  <sheetViews>
    <sheetView workbookViewId="0">
      <selection activeCell="M1" sqref="M1:M1048576"/>
    </sheetView>
  </sheetViews>
  <sheetFormatPr defaultRowHeight="15" x14ac:dyDescent="0.25"/>
  <cols>
    <col min="1" max="1" width="5" style="6" customWidth="1"/>
    <col min="2" max="2" width="5" style="155" bestFit="1" customWidth="1"/>
    <col min="3" max="3" width="5.7109375" style="155" customWidth="1"/>
    <col min="4" max="4" width="9.28515625" style="155" customWidth="1"/>
    <col min="5" max="5" width="6.42578125" style="155" customWidth="1"/>
    <col min="6" max="6" width="17.140625" style="155" customWidth="1"/>
    <col min="7" max="7" width="6.42578125" style="155" customWidth="1"/>
    <col min="8" max="8" width="15.7109375" style="155" customWidth="1"/>
    <col min="9" max="9" width="10" style="155" customWidth="1"/>
    <col min="10" max="10" width="42.85546875" style="155" customWidth="1"/>
    <col min="11" max="12" width="11.42578125" style="155" customWidth="1"/>
    <col min="13" max="13" width="9.28515625" style="155" customWidth="1"/>
    <col min="14" max="14" width="11.42578125" style="155" customWidth="1"/>
    <col min="15" max="15" width="12.85546875" style="155" customWidth="1"/>
    <col min="16" max="16" width="22.85546875" style="155" customWidth="1"/>
    <col min="17" max="17" width="14.7109375" style="45" bestFit="1" customWidth="1"/>
    <col min="18" max="18" width="9.140625" style="45"/>
  </cols>
  <sheetData>
    <row r="1" spans="1:17" ht="33.75" x14ac:dyDescent="0.25">
      <c r="A1" s="93" t="s">
        <v>0</v>
      </c>
      <c r="B1" s="93" t="s">
        <v>1</v>
      </c>
      <c r="C1" s="94"/>
      <c r="D1" s="98" t="s">
        <v>2</v>
      </c>
      <c r="E1" s="95" t="s">
        <v>3</v>
      </c>
      <c r="F1" s="95" t="s">
        <v>4</v>
      </c>
      <c r="G1" s="95" t="s">
        <v>5</v>
      </c>
      <c r="H1" s="95" t="s">
        <v>6</v>
      </c>
      <c r="I1" s="97" t="s">
        <v>7</v>
      </c>
      <c r="J1" s="93" t="s">
        <v>1601</v>
      </c>
      <c r="K1" s="93" t="s">
        <v>1272</v>
      </c>
      <c r="L1" s="93" t="s">
        <v>4063</v>
      </c>
      <c r="M1" s="93" t="s">
        <v>1430</v>
      </c>
      <c r="N1" s="93" t="s">
        <v>1602</v>
      </c>
      <c r="O1" s="186" t="s">
        <v>1603</v>
      </c>
      <c r="P1" s="93" t="s">
        <v>1604</v>
      </c>
      <c r="Q1" s="93" t="s">
        <v>1600</v>
      </c>
    </row>
    <row r="2" spans="1:17" ht="34.5" x14ac:dyDescent="0.25">
      <c r="A2" s="80">
        <v>1</v>
      </c>
      <c r="B2" s="30" t="s">
        <v>8</v>
      </c>
      <c r="C2" s="30" t="s">
        <v>629</v>
      </c>
      <c r="D2" s="30" t="s">
        <v>623</v>
      </c>
      <c r="E2" s="30" t="s">
        <v>637</v>
      </c>
      <c r="F2" s="30" t="s">
        <v>4888</v>
      </c>
      <c r="G2" s="30" t="s">
        <v>20</v>
      </c>
      <c r="H2" s="30" t="s">
        <v>647</v>
      </c>
      <c r="I2" s="42">
        <v>5</v>
      </c>
      <c r="J2" s="33" t="str">
        <f t="shared" ref="J2:J65" si="0">C2&amp;""&amp;D2&amp;", "&amp;E2&amp;" "&amp;F2&amp;", "&amp;G2&amp;" "&amp;H2&amp;", д. "&amp;I2</f>
        <v>Алапаевский р-н, Махнёвское муниципальное образование, п.г.т. Махнёво, ул. Городок Карьера, д. 5</v>
      </c>
      <c r="K2" s="30">
        <v>563.70000000000005</v>
      </c>
      <c r="L2" s="30">
        <v>10</v>
      </c>
      <c r="M2" s="30">
        <v>4</v>
      </c>
      <c r="N2" s="33" t="s">
        <v>5266</v>
      </c>
      <c r="O2" s="114" t="s">
        <v>5267</v>
      </c>
      <c r="P2" s="33" t="s">
        <v>5268</v>
      </c>
      <c r="Q2" s="170">
        <v>4399016.8000000007</v>
      </c>
    </row>
    <row r="3" spans="1:17" ht="23.25" x14ac:dyDescent="0.25">
      <c r="A3" s="80">
        <v>2</v>
      </c>
      <c r="B3" s="30" t="s">
        <v>8</v>
      </c>
      <c r="C3" s="30" t="s">
        <v>629</v>
      </c>
      <c r="D3" s="30" t="s">
        <v>623</v>
      </c>
      <c r="E3" s="30" t="s">
        <v>637</v>
      </c>
      <c r="F3" s="30" t="s">
        <v>4888</v>
      </c>
      <c r="G3" s="30" t="s">
        <v>20</v>
      </c>
      <c r="H3" s="30" t="s">
        <v>647</v>
      </c>
      <c r="I3" s="42" t="s">
        <v>120</v>
      </c>
      <c r="J3" s="33" t="str">
        <f t="shared" si="0"/>
        <v>Алапаевский р-н, Махнёвское муниципальное образование, п.г.т. Махнёво, ул. Городок Карьера, д. 7А</v>
      </c>
      <c r="K3" s="30">
        <v>592.6</v>
      </c>
      <c r="L3" s="30">
        <v>12</v>
      </c>
      <c r="M3" s="30">
        <v>4</v>
      </c>
      <c r="N3" s="30" t="s">
        <v>5257</v>
      </c>
      <c r="O3" s="106">
        <v>45244</v>
      </c>
      <c r="P3" s="30" t="s">
        <v>4554</v>
      </c>
      <c r="Q3" s="170">
        <v>2716380.41</v>
      </c>
    </row>
    <row r="4" spans="1:17" ht="23.25" x14ac:dyDescent="0.25">
      <c r="A4" s="80">
        <v>3</v>
      </c>
      <c r="B4" s="30" t="s">
        <v>8</v>
      </c>
      <c r="C4" s="30" t="s">
        <v>629</v>
      </c>
      <c r="D4" s="30" t="s">
        <v>2625</v>
      </c>
      <c r="E4" s="30" t="s">
        <v>637</v>
      </c>
      <c r="F4" s="30" t="s">
        <v>32</v>
      </c>
      <c r="G4" s="30" t="s">
        <v>20</v>
      </c>
      <c r="H4" s="30" t="s">
        <v>24</v>
      </c>
      <c r="I4" s="42">
        <v>2</v>
      </c>
      <c r="J4" s="33" t="str">
        <f t="shared" si="0"/>
        <v>Алапаевский р-н, Муниципальное образование Алапаевское, п.г.т. Верхняя Синячиха, ул. Береговая, д. 2</v>
      </c>
      <c r="K4" s="30">
        <v>419.3</v>
      </c>
      <c r="L4" s="30">
        <v>8</v>
      </c>
      <c r="M4" s="30">
        <v>1</v>
      </c>
      <c r="N4" s="30" t="s">
        <v>5252</v>
      </c>
      <c r="O4" s="106">
        <v>45250</v>
      </c>
      <c r="P4" s="30" t="s">
        <v>4919</v>
      </c>
      <c r="Q4" s="170">
        <v>921473.1</v>
      </c>
    </row>
    <row r="5" spans="1:17" ht="23.25" x14ac:dyDescent="0.25">
      <c r="A5" s="80">
        <v>4</v>
      </c>
      <c r="B5" s="30" t="s">
        <v>8</v>
      </c>
      <c r="C5" s="30" t="s">
        <v>629</v>
      </c>
      <c r="D5" s="30" t="s">
        <v>2625</v>
      </c>
      <c r="E5" s="30" t="s">
        <v>29</v>
      </c>
      <c r="F5" s="30" t="s">
        <v>5260</v>
      </c>
      <c r="G5" s="30" t="s">
        <v>20</v>
      </c>
      <c r="H5" s="30" t="s">
        <v>682</v>
      </c>
      <c r="I5" s="42" t="s">
        <v>762</v>
      </c>
      <c r="J5" s="33" t="str">
        <f t="shared" si="0"/>
        <v>Алапаевский р-н, Муниципальное образование Алапаевское, с. Останино, ул. Новая, д. 1Б</v>
      </c>
      <c r="K5" s="30">
        <v>414.2</v>
      </c>
      <c r="L5" s="30">
        <v>12</v>
      </c>
      <c r="M5" s="30">
        <v>1</v>
      </c>
      <c r="N5" s="30" t="s">
        <v>5252</v>
      </c>
      <c r="O5" s="106">
        <v>45250</v>
      </c>
      <c r="P5" s="30" t="s">
        <v>4919</v>
      </c>
      <c r="Q5" s="263">
        <v>1273776.07</v>
      </c>
    </row>
    <row r="6" spans="1:17" ht="23.25" x14ac:dyDescent="0.25">
      <c r="A6" s="80">
        <v>5</v>
      </c>
      <c r="B6" s="30" t="s">
        <v>499</v>
      </c>
      <c r="C6" s="30"/>
      <c r="D6" s="30" t="s">
        <v>3017</v>
      </c>
      <c r="E6" s="30" t="s">
        <v>18</v>
      </c>
      <c r="F6" s="30" t="s">
        <v>500</v>
      </c>
      <c r="G6" s="30" t="s">
        <v>20</v>
      </c>
      <c r="H6" s="30" t="s">
        <v>5070</v>
      </c>
      <c r="I6" s="30">
        <v>11</v>
      </c>
      <c r="J6" s="33" t="str">
        <f t="shared" si="0"/>
        <v>Арамильский городской округ Свердловской области, г. Арамиль, ул. Горбачева, д. 11</v>
      </c>
      <c r="K6" s="30">
        <v>946.1</v>
      </c>
      <c r="L6" s="30">
        <v>22</v>
      </c>
      <c r="M6" s="30">
        <v>2</v>
      </c>
      <c r="N6" s="30" t="s">
        <v>5417</v>
      </c>
      <c r="O6" s="106">
        <v>45355</v>
      </c>
      <c r="P6" s="30" t="s">
        <v>3641</v>
      </c>
      <c r="Q6" s="170">
        <v>7986439.9100000001</v>
      </c>
    </row>
    <row r="7" spans="1:17" ht="23.25" x14ac:dyDescent="0.25">
      <c r="A7" s="80">
        <v>6</v>
      </c>
      <c r="B7" s="30" t="s">
        <v>499</v>
      </c>
      <c r="C7" s="30"/>
      <c r="D7" s="30" t="s">
        <v>3017</v>
      </c>
      <c r="E7" s="30" t="s">
        <v>18</v>
      </c>
      <c r="F7" s="30" t="s">
        <v>500</v>
      </c>
      <c r="G7" s="30" t="s">
        <v>20</v>
      </c>
      <c r="H7" s="30" t="s">
        <v>5070</v>
      </c>
      <c r="I7" s="30">
        <v>7</v>
      </c>
      <c r="J7" s="33" t="str">
        <f t="shared" si="0"/>
        <v>Арамильский городской округ Свердловской области, г. Арамиль, ул. Горбачева, д. 7</v>
      </c>
      <c r="K7" s="30">
        <v>1083.8</v>
      </c>
      <c r="L7" s="30">
        <v>22</v>
      </c>
      <c r="M7" s="30">
        <v>1</v>
      </c>
      <c r="N7" s="30" t="s">
        <v>5418</v>
      </c>
      <c r="O7" s="106">
        <v>45278</v>
      </c>
      <c r="P7" s="30" t="s">
        <v>1626</v>
      </c>
      <c r="Q7" s="170">
        <v>4871504.04</v>
      </c>
    </row>
    <row r="8" spans="1:17" ht="23.25" x14ac:dyDescent="0.25">
      <c r="A8" s="80">
        <v>7</v>
      </c>
      <c r="B8" s="30" t="s">
        <v>499</v>
      </c>
      <c r="C8" s="30"/>
      <c r="D8" s="30" t="s">
        <v>3017</v>
      </c>
      <c r="E8" s="30" t="s">
        <v>18</v>
      </c>
      <c r="F8" s="30" t="s">
        <v>500</v>
      </c>
      <c r="G8" s="30" t="s">
        <v>20</v>
      </c>
      <c r="H8" s="30" t="s">
        <v>550</v>
      </c>
      <c r="I8" s="30">
        <v>26</v>
      </c>
      <c r="J8" s="33" t="str">
        <f t="shared" si="0"/>
        <v>Арамильский городской округ Свердловской области, г. Арамиль, ул. Курчатова, д. 26</v>
      </c>
      <c r="K8" s="30">
        <v>985.1</v>
      </c>
      <c r="L8" s="30">
        <v>22</v>
      </c>
      <c r="M8" s="30">
        <v>1</v>
      </c>
      <c r="N8" s="30" t="s">
        <v>5418</v>
      </c>
      <c r="O8" s="106">
        <v>45278</v>
      </c>
      <c r="P8" s="30" t="s">
        <v>1626</v>
      </c>
      <c r="Q8" s="170">
        <v>6083911.5899999999</v>
      </c>
    </row>
    <row r="9" spans="1:17" ht="23.25" x14ac:dyDescent="0.25">
      <c r="A9" s="80">
        <v>8</v>
      </c>
      <c r="B9" s="30" t="s">
        <v>499</v>
      </c>
      <c r="C9" s="30"/>
      <c r="D9" s="30" t="s">
        <v>3017</v>
      </c>
      <c r="E9" s="30" t="s">
        <v>18</v>
      </c>
      <c r="F9" s="30" t="s">
        <v>500</v>
      </c>
      <c r="G9" s="30" t="s">
        <v>20</v>
      </c>
      <c r="H9" s="30" t="s">
        <v>36</v>
      </c>
      <c r="I9" s="30" t="s">
        <v>5408</v>
      </c>
      <c r="J9" s="33" t="str">
        <f t="shared" si="0"/>
        <v>Арамильский городской округ Свердловской области, г. Арамиль, ул. Ленина, д. 2Е</v>
      </c>
      <c r="K9" s="30">
        <v>7149.5</v>
      </c>
      <c r="L9" s="30">
        <v>125</v>
      </c>
      <c r="M9" s="30">
        <v>1</v>
      </c>
      <c r="N9" s="30" t="s">
        <v>5418</v>
      </c>
      <c r="O9" s="106">
        <v>45278</v>
      </c>
      <c r="P9" s="30" t="s">
        <v>1626</v>
      </c>
      <c r="Q9" s="170">
        <v>9266418.8499999996</v>
      </c>
    </row>
    <row r="10" spans="1:17" ht="23.25" x14ac:dyDescent="0.25">
      <c r="A10" s="80">
        <v>9</v>
      </c>
      <c r="B10" s="30" t="s">
        <v>499</v>
      </c>
      <c r="C10" s="30"/>
      <c r="D10" s="30" t="s">
        <v>3017</v>
      </c>
      <c r="E10" s="30" t="s">
        <v>18</v>
      </c>
      <c r="F10" s="30" t="s">
        <v>500</v>
      </c>
      <c r="G10" s="30" t="s">
        <v>20</v>
      </c>
      <c r="H10" s="30" t="s">
        <v>201</v>
      </c>
      <c r="I10" s="30">
        <v>129</v>
      </c>
      <c r="J10" s="33" t="str">
        <f t="shared" si="0"/>
        <v>Арамильский городской округ Свердловской области, г. Арамиль, ул. Рабочая, д. 129</v>
      </c>
      <c r="K10" s="30">
        <v>2374.6999999999998</v>
      </c>
      <c r="L10" s="30">
        <v>40</v>
      </c>
      <c r="M10" s="30">
        <v>2</v>
      </c>
      <c r="N10" s="30" t="s">
        <v>5418</v>
      </c>
      <c r="O10" s="106">
        <v>45278</v>
      </c>
      <c r="P10" s="30" t="s">
        <v>1626</v>
      </c>
      <c r="Q10" s="172"/>
    </row>
    <row r="11" spans="1:17" ht="23.25" x14ac:dyDescent="0.25">
      <c r="A11" s="80">
        <v>10</v>
      </c>
      <c r="B11" s="30" t="s">
        <v>8</v>
      </c>
      <c r="C11" s="30" t="s">
        <v>625</v>
      </c>
      <c r="D11" s="30" t="s">
        <v>10</v>
      </c>
      <c r="E11" s="30" t="s">
        <v>18</v>
      </c>
      <c r="F11" s="30" t="s">
        <v>50</v>
      </c>
      <c r="G11" s="30" t="s">
        <v>64</v>
      </c>
      <c r="H11" s="30" t="s">
        <v>5244</v>
      </c>
      <c r="I11" s="42">
        <v>2</v>
      </c>
      <c r="J11" s="33" t="str">
        <f t="shared" si="0"/>
        <v>Артемовский р-н, Артемовский городской округ, г. Артемовский, пер. Заводской, д. 2</v>
      </c>
      <c r="K11" s="30">
        <v>642.79999999999995</v>
      </c>
      <c r="L11" s="30">
        <v>12</v>
      </c>
      <c r="M11" s="30">
        <v>1</v>
      </c>
      <c r="N11" s="30" t="s">
        <v>5245</v>
      </c>
      <c r="O11" s="106">
        <v>45282</v>
      </c>
      <c r="P11" s="30" t="s">
        <v>4919</v>
      </c>
      <c r="Q11" s="170">
        <v>3383050.52</v>
      </c>
    </row>
    <row r="12" spans="1:17" ht="23.25" x14ac:dyDescent="0.25">
      <c r="A12" s="80">
        <v>11</v>
      </c>
      <c r="B12" s="30" t="s">
        <v>8</v>
      </c>
      <c r="C12" s="30" t="s">
        <v>625</v>
      </c>
      <c r="D12" s="30" t="s">
        <v>10</v>
      </c>
      <c r="E12" s="30" t="s">
        <v>18</v>
      </c>
      <c r="F12" s="30" t="s">
        <v>50</v>
      </c>
      <c r="G12" s="30" t="s">
        <v>20</v>
      </c>
      <c r="H12" s="30" t="s">
        <v>273</v>
      </c>
      <c r="I12" s="42" t="s">
        <v>124</v>
      </c>
      <c r="J12" s="33" t="str">
        <f t="shared" si="0"/>
        <v>Артемовский р-н, Артемовский городской округ, г. Артемовский, ул. Физкультурников, д. 2А</v>
      </c>
      <c r="K12" s="30">
        <v>574</v>
      </c>
      <c r="L12" s="30">
        <v>14</v>
      </c>
      <c r="M12" s="30">
        <v>2</v>
      </c>
      <c r="N12" s="30" t="s">
        <v>5245</v>
      </c>
      <c r="O12" s="106">
        <v>45282</v>
      </c>
      <c r="P12" s="30" t="s">
        <v>4919</v>
      </c>
      <c r="Q12" s="170">
        <v>4279976.3500000006</v>
      </c>
    </row>
    <row r="13" spans="1:17" ht="23.25" x14ac:dyDescent="0.25">
      <c r="A13" s="80">
        <v>12</v>
      </c>
      <c r="B13" s="30" t="s">
        <v>8</v>
      </c>
      <c r="C13" s="30" t="s">
        <v>625</v>
      </c>
      <c r="D13" s="30" t="s">
        <v>10</v>
      </c>
      <c r="E13" s="30" t="s">
        <v>1500</v>
      </c>
      <c r="F13" s="30" t="s">
        <v>42</v>
      </c>
      <c r="G13" s="30" t="s">
        <v>20</v>
      </c>
      <c r="H13" s="30" t="s">
        <v>47</v>
      </c>
      <c r="I13" s="42">
        <v>19</v>
      </c>
      <c r="J13" s="33" t="str">
        <f t="shared" si="0"/>
        <v>Артемовский р-н, Артемовский городской округ, пос. Буланаш, ул. Максима Горького, д. 19</v>
      </c>
      <c r="K13" s="30">
        <v>537.58000000000004</v>
      </c>
      <c r="L13" s="30">
        <v>8</v>
      </c>
      <c r="M13" s="30">
        <v>2</v>
      </c>
      <c r="N13" s="30" t="s">
        <v>5245</v>
      </c>
      <c r="O13" s="106">
        <v>45282</v>
      </c>
      <c r="P13" s="30" t="s">
        <v>4919</v>
      </c>
      <c r="Q13" s="170">
        <v>3650681.69</v>
      </c>
    </row>
    <row r="14" spans="1:17" ht="23.25" x14ac:dyDescent="0.25">
      <c r="A14" s="80">
        <v>13</v>
      </c>
      <c r="B14" s="30" t="s">
        <v>8</v>
      </c>
      <c r="C14" s="30" t="s">
        <v>625</v>
      </c>
      <c r="D14" s="30" t="s">
        <v>10</v>
      </c>
      <c r="E14" s="30" t="s">
        <v>1500</v>
      </c>
      <c r="F14" s="30" t="s">
        <v>42</v>
      </c>
      <c r="G14" s="30" t="s">
        <v>20</v>
      </c>
      <c r="H14" s="30" t="s">
        <v>46</v>
      </c>
      <c r="I14" s="42">
        <v>28</v>
      </c>
      <c r="J14" s="33" t="str">
        <f t="shared" si="0"/>
        <v>Артемовский р-н, Артемовский городской округ, пос. Буланаш, ул. Театральная, д. 28</v>
      </c>
      <c r="K14" s="30">
        <v>888.92</v>
      </c>
      <c r="L14" s="30">
        <v>12</v>
      </c>
      <c r="M14" s="30">
        <v>1</v>
      </c>
      <c r="N14" s="30" t="s">
        <v>5245</v>
      </c>
      <c r="O14" s="106">
        <v>45282</v>
      </c>
      <c r="P14" s="30" t="s">
        <v>4919</v>
      </c>
      <c r="Q14" s="170">
        <v>5241504.7699999996</v>
      </c>
    </row>
    <row r="15" spans="1:17" ht="23.25" x14ac:dyDescent="0.25">
      <c r="A15" s="80">
        <v>14</v>
      </c>
      <c r="B15" s="30" t="s">
        <v>8</v>
      </c>
      <c r="C15" s="30" t="s">
        <v>625</v>
      </c>
      <c r="D15" s="30" t="s">
        <v>10</v>
      </c>
      <c r="E15" s="30" t="s">
        <v>1500</v>
      </c>
      <c r="F15" s="30" t="s">
        <v>42</v>
      </c>
      <c r="G15" s="30" t="s">
        <v>20</v>
      </c>
      <c r="H15" s="30" t="s">
        <v>46</v>
      </c>
      <c r="I15" s="42">
        <v>29</v>
      </c>
      <c r="J15" s="33" t="str">
        <f t="shared" si="0"/>
        <v>Артемовский р-н, Артемовский городской округ, пос. Буланаш, ул. Театральная, д. 29</v>
      </c>
      <c r="K15" s="30">
        <v>561.5</v>
      </c>
      <c r="L15" s="30">
        <v>8</v>
      </c>
      <c r="M15" s="30">
        <v>1</v>
      </c>
      <c r="N15" s="30" t="s">
        <v>5245</v>
      </c>
      <c r="O15" s="106">
        <v>45282</v>
      </c>
      <c r="P15" s="30" t="s">
        <v>4919</v>
      </c>
      <c r="Q15" s="170">
        <v>3376529.4</v>
      </c>
    </row>
    <row r="16" spans="1:17" ht="23.25" x14ac:dyDescent="0.25">
      <c r="A16" s="80">
        <v>15</v>
      </c>
      <c r="B16" s="30" t="s">
        <v>8</v>
      </c>
      <c r="C16" s="30" t="s">
        <v>625</v>
      </c>
      <c r="D16" s="30" t="s">
        <v>10</v>
      </c>
      <c r="E16" s="30" t="s">
        <v>29</v>
      </c>
      <c r="F16" s="30" t="s">
        <v>5261</v>
      </c>
      <c r="G16" s="30" t="s">
        <v>20</v>
      </c>
      <c r="H16" s="30" t="s">
        <v>56</v>
      </c>
      <c r="I16" s="42">
        <v>2</v>
      </c>
      <c r="J16" s="33" t="str">
        <f t="shared" si="0"/>
        <v>Артемовский р-н, Артемовский городской округ, с. Мостовское, ул. Первомайская, д. 2</v>
      </c>
      <c r="K16" s="30">
        <v>935.7</v>
      </c>
      <c r="L16" s="30">
        <v>16</v>
      </c>
      <c r="M16" s="30">
        <v>1</v>
      </c>
      <c r="N16" s="30" t="s">
        <v>5245</v>
      </c>
      <c r="O16" s="106">
        <v>45282</v>
      </c>
      <c r="P16" s="30" t="s">
        <v>4919</v>
      </c>
      <c r="Q16" s="170">
        <v>5637711.7999999998</v>
      </c>
    </row>
    <row r="17" spans="1:17" ht="23.25" x14ac:dyDescent="0.25">
      <c r="A17" s="80">
        <v>16</v>
      </c>
      <c r="B17" s="30" t="s">
        <v>8</v>
      </c>
      <c r="C17" s="30" t="s">
        <v>625</v>
      </c>
      <c r="D17" s="30" t="s">
        <v>10</v>
      </c>
      <c r="E17" s="30" t="s">
        <v>29</v>
      </c>
      <c r="F17" s="30" t="s">
        <v>5261</v>
      </c>
      <c r="G17" s="30" t="s">
        <v>20</v>
      </c>
      <c r="H17" s="30" t="s">
        <v>56</v>
      </c>
      <c r="I17" s="42">
        <v>3</v>
      </c>
      <c r="J17" s="33" t="str">
        <f t="shared" si="0"/>
        <v>Артемовский р-н, Артемовский городской округ, с. Мостовское, ул. Первомайская, д. 3</v>
      </c>
      <c r="K17" s="30">
        <v>877.1</v>
      </c>
      <c r="L17" s="30">
        <v>16</v>
      </c>
      <c r="M17" s="30">
        <v>1</v>
      </c>
      <c r="N17" s="30" t="s">
        <v>5245</v>
      </c>
      <c r="O17" s="106">
        <v>45282</v>
      </c>
      <c r="P17" s="30" t="s">
        <v>4919</v>
      </c>
      <c r="Q17" s="170">
        <v>4908294.84</v>
      </c>
    </row>
    <row r="18" spans="1:17" ht="23.25" x14ac:dyDescent="0.25">
      <c r="A18" s="80">
        <v>17</v>
      </c>
      <c r="B18" s="30" t="s">
        <v>227</v>
      </c>
      <c r="C18" s="30" t="s">
        <v>715</v>
      </c>
      <c r="D18" s="30" t="s">
        <v>228</v>
      </c>
      <c r="E18" s="33" t="s">
        <v>637</v>
      </c>
      <c r="F18" s="33" t="s">
        <v>229</v>
      </c>
      <c r="G18" s="33" t="s">
        <v>20</v>
      </c>
      <c r="H18" s="33" t="s">
        <v>231</v>
      </c>
      <c r="I18" s="30">
        <v>30</v>
      </c>
      <c r="J18" s="33" t="str">
        <f t="shared" si="0"/>
        <v>Артинский р-н, Артинский городской округ, п.г.т. Арти, ул. Дерябина, д. 30</v>
      </c>
      <c r="K18" s="30">
        <v>539</v>
      </c>
      <c r="L18" s="30">
        <v>12</v>
      </c>
      <c r="M18" s="30">
        <v>3</v>
      </c>
      <c r="N18" s="30" t="s">
        <v>5350</v>
      </c>
      <c r="O18" s="106" t="s">
        <v>5351</v>
      </c>
      <c r="P18" s="30" t="s">
        <v>1605</v>
      </c>
      <c r="Q18" s="172">
        <v>2008366.5899999999</v>
      </c>
    </row>
    <row r="19" spans="1:17" ht="23.25" x14ac:dyDescent="0.25">
      <c r="A19" s="80">
        <v>18</v>
      </c>
      <c r="B19" s="30" t="s">
        <v>227</v>
      </c>
      <c r="C19" s="30" t="s">
        <v>715</v>
      </c>
      <c r="D19" s="30" t="s">
        <v>228</v>
      </c>
      <c r="E19" s="33" t="s">
        <v>637</v>
      </c>
      <c r="F19" s="33" t="s">
        <v>229</v>
      </c>
      <c r="G19" s="33" t="s">
        <v>20</v>
      </c>
      <c r="H19" s="33" t="s">
        <v>112</v>
      </c>
      <c r="I19" s="30" t="s">
        <v>117</v>
      </c>
      <c r="J19" s="33" t="str">
        <f t="shared" si="0"/>
        <v>Артинский р-н, Артинский городской округ, п.г.т. Арти, ул. Заводская, д. 13А</v>
      </c>
      <c r="K19" s="30">
        <v>709.5</v>
      </c>
      <c r="L19" s="30">
        <v>16</v>
      </c>
      <c r="M19" s="30">
        <v>2</v>
      </c>
      <c r="N19" s="30" t="s">
        <v>5339</v>
      </c>
      <c r="O19" s="106">
        <v>45280</v>
      </c>
      <c r="P19" s="30" t="s">
        <v>1605</v>
      </c>
      <c r="Q19" s="170">
        <v>1253571.19</v>
      </c>
    </row>
    <row r="20" spans="1:17" ht="23.25" x14ac:dyDescent="0.25">
      <c r="A20" s="80">
        <v>19</v>
      </c>
      <c r="B20" s="30" t="s">
        <v>227</v>
      </c>
      <c r="C20" s="30" t="s">
        <v>715</v>
      </c>
      <c r="D20" s="30" t="s">
        <v>228</v>
      </c>
      <c r="E20" s="33" t="s">
        <v>637</v>
      </c>
      <c r="F20" s="33" t="s">
        <v>229</v>
      </c>
      <c r="G20" s="33" t="s">
        <v>20</v>
      </c>
      <c r="H20" s="33" t="s">
        <v>505</v>
      </c>
      <c r="I20" s="91" t="s">
        <v>2665</v>
      </c>
      <c r="J20" s="33" t="str">
        <f t="shared" si="0"/>
        <v>Артинский р-н, Артинский городской округ, п.г.т. Арти, ул. Рабочей молодежи, д. 85/89</v>
      </c>
      <c r="K20" s="30">
        <v>2241.8000000000002</v>
      </c>
      <c r="L20" s="30">
        <v>36</v>
      </c>
      <c r="M20" s="30">
        <v>1</v>
      </c>
      <c r="N20" s="30" t="s">
        <v>5339</v>
      </c>
      <c r="O20" s="106">
        <v>45280</v>
      </c>
      <c r="P20" s="30" t="s">
        <v>1605</v>
      </c>
      <c r="Q20" s="170">
        <v>8778867.3800000008</v>
      </c>
    </row>
    <row r="21" spans="1:17" ht="23.25" x14ac:dyDescent="0.25">
      <c r="A21" s="80">
        <v>20</v>
      </c>
      <c r="B21" s="30" t="s">
        <v>499</v>
      </c>
      <c r="C21" s="30"/>
      <c r="D21" s="30" t="s">
        <v>502</v>
      </c>
      <c r="E21" s="30" t="s">
        <v>18</v>
      </c>
      <c r="F21" s="30" t="s">
        <v>503</v>
      </c>
      <c r="G21" s="30" t="s">
        <v>143</v>
      </c>
      <c r="H21" s="30" t="s">
        <v>1383</v>
      </c>
      <c r="I21" s="58" t="s">
        <v>1110</v>
      </c>
      <c r="J21" s="33" t="str">
        <f t="shared" si="0"/>
        <v>Асбестовский городской округ, г. Асбест, пр-кт имени В.И.Ленина, д. 7/2</v>
      </c>
      <c r="K21" s="30">
        <v>2256.4</v>
      </c>
      <c r="L21" s="30">
        <v>60</v>
      </c>
      <c r="M21" s="30">
        <v>1</v>
      </c>
      <c r="N21" s="30" t="s">
        <v>5412</v>
      </c>
      <c r="O21" s="106">
        <v>45271</v>
      </c>
      <c r="P21" s="30" t="s">
        <v>1608</v>
      </c>
      <c r="Q21" s="170">
        <v>9891044.7100000009</v>
      </c>
    </row>
    <row r="22" spans="1:17" ht="23.25" x14ac:dyDescent="0.25">
      <c r="A22" s="80">
        <v>21</v>
      </c>
      <c r="B22" s="30" t="s">
        <v>499</v>
      </c>
      <c r="C22" s="30"/>
      <c r="D22" s="30" t="s">
        <v>502</v>
      </c>
      <c r="E22" s="30" t="s">
        <v>18</v>
      </c>
      <c r="F22" s="30" t="s">
        <v>503</v>
      </c>
      <c r="G22" s="30" t="s">
        <v>143</v>
      </c>
      <c r="H22" s="30" t="s">
        <v>1383</v>
      </c>
      <c r="I22" s="30">
        <v>8</v>
      </c>
      <c r="J22" s="33" t="str">
        <f t="shared" si="0"/>
        <v>Асбестовский городской округ, г. Асбест, пр-кт имени В.И.Ленина, д. 8</v>
      </c>
      <c r="K22" s="30">
        <v>2699.6</v>
      </c>
      <c r="L22" s="30">
        <v>56</v>
      </c>
      <c r="M22" s="30">
        <v>2</v>
      </c>
      <c r="N22" s="30" t="s">
        <v>5412</v>
      </c>
      <c r="O22" s="106">
        <v>45271</v>
      </c>
      <c r="P22" s="30" t="s">
        <v>1608</v>
      </c>
      <c r="Q22" s="170">
        <v>10765593.59</v>
      </c>
    </row>
    <row r="23" spans="1:17" ht="23.25" x14ac:dyDescent="0.25">
      <c r="A23" s="80">
        <v>22</v>
      </c>
      <c r="B23" s="30" t="s">
        <v>499</v>
      </c>
      <c r="C23" s="30"/>
      <c r="D23" s="30" t="s">
        <v>502</v>
      </c>
      <c r="E23" s="30" t="s">
        <v>18</v>
      </c>
      <c r="F23" s="30" t="s">
        <v>503</v>
      </c>
      <c r="G23" s="30" t="s">
        <v>143</v>
      </c>
      <c r="H23" s="30" t="s">
        <v>1383</v>
      </c>
      <c r="I23" s="58" t="s">
        <v>5407</v>
      </c>
      <c r="J23" s="33" t="str">
        <f t="shared" si="0"/>
        <v>Асбестовский городской округ, г. Асбест, пр-кт имени В.И.Ленина, д. 8/1</v>
      </c>
      <c r="K23" s="30">
        <v>2699.8</v>
      </c>
      <c r="L23" s="30">
        <v>56</v>
      </c>
      <c r="M23" s="30">
        <v>2</v>
      </c>
      <c r="N23" s="30" t="s">
        <v>5412</v>
      </c>
      <c r="O23" s="106">
        <v>45271</v>
      </c>
      <c r="P23" s="30" t="s">
        <v>1608</v>
      </c>
      <c r="Q23" s="170">
        <v>10059945.379999999</v>
      </c>
    </row>
    <row r="24" spans="1:17" ht="23.25" x14ac:dyDescent="0.25">
      <c r="A24" s="80">
        <v>23</v>
      </c>
      <c r="B24" s="30" t="s">
        <v>499</v>
      </c>
      <c r="C24" s="30"/>
      <c r="D24" s="30" t="s">
        <v>502</v>
      </c>
      <c r="E24" s="30" t="s">
        <v>18</v>
      </c>
      <c r="F24" s="30" t="s">
        <v>503</v>
      </c>
      <c r="G24" s="30" t="s">
        <v>143</v>
      </c>
      <c r="H24" s="30" t="s">
        <v>1383</v>
      </c>
      <c r="I24" s="91" t="s">
        <v>5406</v>
      </c>
      <c r="J24" s="33" t="str">
        <f t="shared" si="0"/>
        <v>Асбестовский городской округ, г. Асбест, пр-кт имени В.И.Ленина, д. 8/2</v>
      </c>
      <c r="K24" s="30">
        <v>2688.8</v>
      </c>
      <c r="L24" s="30">
        <v>58</v>
      </c>
      <c r="M24" s="30">
        <v>4</v>
      </c>
      <c r="N24" s="30" t="s">
        <v>5423</v>
      </c>
      <c r="O24" s="106" t="s">
        <v>5424</v>
      </c>
      <c r="P24" s="30" t="s">
        <v>1608</v>
      </c>
      <c r="Q24" s="170">
        <v>15525967.529999999</v>
      </c>
    </row>
    <row r="25" spans="1:17" ht="23.25" x14ac:dyDescent="0.25">
      <c r="A25" s="80">
        <v>24</v>
      </c>
      <c r="B25" s="30" t="s">
        <v>499</v>
      </c>
      <c r="C25" s="30"/>
      <c r="D25" s="30" t="s">
        <v>502</v>
      </c>
      <c r="E25" s="30" t="s">
        <v>18</v>
      </c>
      <c r="F25" s="30" t="s">
        <v>503</v>
      </c>
      <c r="G25" s="30" t="s">
        <v>20</v>
      </c>
      <c r="H25" s="30" t="s">
        <v>5402</v>
      </c>
      <c r="I25" s="30" t="s">
        <v>115</v>
      </c>
      <c r="J25" s="33" t="str">
        <f t="shared" si="0"/>
        <v>Асбестовский городской округ, г. Асбест, ул. имени Владислава Долонина, д. 1А</v>
      </c>
      <c r="K25" s="30">
        <v>538.20000000000005</v>
      </c>
      <c r="L25" s="30">
        <v>12</v>
      </c>
      <c r="M25" s="30">
        <v>1</v>
      </c>
      <c r="N25" s="30" t="s">
        <v>5412</v>
      </c>
      <c r="O25" s="106">
        <v>45271</v>
      </c>
      <c r="P25" s="30" t="s">
        <v>1608</v>
      </c>
      <c r="Q25" s="170">
        <v>2231556.36</v>
      </c>
    </row>
    <row r="26" spans="1:17" ht="23.25" x14ac:dyDescent="0.25">
      <c r="A26" s="80">
        <v>25</v>
      </c>
      <c r="B26" s="30" t="s">
        <v>499</v>
      </c>
      <c r="C26" s="30"/>
      <c r="D26" s="30" t="s">
        <v>502</v>
      </c>
      <c r="E26" s="30" t="s">
        <v>18</v>
      </c>
      <c r="F26" s="30" t="s">
        <v>503</v>
      </c>
      <c r="G26" s="30" t="s">
        <v>20</v>
      </c>
      <c r="H26" s="30" t="s">
        <v>534</v>
      </c>
      <c r="I26" s="30">
        <v>13</v>
      </c>
      <c r="J26" s="33" t="str">
        <f t="shared" si="0"/>
        <v>Асбестовский городской округ, г. Асбест, ул. Ленинградская, д. 13</v>
      </c>
      <c r="K26" s="30">
        <v>2688.3</v>
      </c>
      <c r="L26" s="30">
        <v>60</v>
      </c>
      <c r="M26" s="30">
        <v>5</v>
      </c>
      <c r="N26" s="30" t="s">
        <v>5412</v>
      </c>
      <c r="O26" s="106">
        <v>45271</v>
      </c>
      <c r="P26" s="30" t="s">
        <v>1608</v>
      </c>
      <c r="Q26" s="170">
        <v>10620779.870000001</v>
      </c>
    </row>
    <row r="27" spans="1:17" ht="23.25" x14ac:dyDescent="0.25">
      <c r="A27" s="80">
        <v>26</v>
      </c>
      <c r="B27" s="30" t="s">
        <v>499</v>
      </c>
      <c r="C27" s="30"/>
      <c r="D27" s="30" t="s">
        <v>502</v>
      </c>
      <c r="E27" s="30" t="s">
        <v>18</v>
      </c>
      <c r="F27" s="30" t="s">
        <v>503</v>
      </c>
      <c r="G27" s="30" t="s">
        <v>20</v>
      </c>
      <c r="H27" s="30" t="s">
        <v>534</v>
      </c>
      <c r="I27" s="30">
        <v>15</v>
      </c>
      <c r="J27" s="33" t="str">
        <f t="shared" si="0"/>
        <v>Асбестовский городской округ, г. Асбест, ул. Ленинградская, д. 15</v>
      </c>
      <c r="K27" s="30">
        <v>2735.6</v>
      </c>
      <c r="L27" s="30">
        <v>60</v>
      </c>
      <c r="M27" s="30">
        <v>1</v>
      </c>
      <c r="N27" s="30" t="s">
        <v>5100</v>
      </c>
      <c r="O27" s="106">
        <v>45093</v>
      </c>
      <c r="P27" s="30" t="s">
        <v>1608</v>
      </c>
      <c r="Q27" s="170">
        <v>1582496.11</v>
      </c>
    </row>
    <row r="28" spans="1:17" ht="23.25" x14ac:dyDescent="0.25">
      <c r="A28" s="80">
        <v>27</v>
      </c>
      <c r="B28" s="30" t="s">
        <v>499</v>
      </c>
      <c r="C28" s="30"/>
      <c r="D28" s="30" t="s">
        <v>502</v>
      </c>
      <c r="E28" s="30" t="s">
        <v>18</v>
      </c>
      <c r="F28" s="30" t="s">
        <v>503</v>
      </c>
      <c r="G28" s="30" t="s">
        <v>20</v>
      </c>
      <c r="H28" s="30" t="s">
        <v>534</v>
      </c>
      <c r="I28" s="30">
        <v>17</v>
      </c>
      <c r="J28" s="33" t="str">
        <f t="shared" si="0"/>
        <v>Асбестовский городской округ, г. Асбест, ул. Ленинградская, д. 17</v>
      </c>
      <c r="K28" s="30">
        <v>3376.2</v>
      </c>
      <c r="L28" s="30">
        <v>76</v>
      </c>
      <c r="M28" s="30">
        <v>5</v>
      </c>
      <c r="N28" s="30" t="s">
        <v>5412</v>
      </c>
      <c r="O28" s="106">
        <v>45271</v>
      </c>
      <c r="P28" s="30" t="s">
        <v>1608</v>
      </c>
      <c r="Q28" s="170">
        <v>13745145.32</v>
      </c>
    </row>
    <row r="29" spans="1:17" ht="23.25" x14ac:dyDescent="0.25">
      <c r="A29" s="80">
        <v>28</v>
      </c>
      <c r="B29" s="30" t="s">
        <v>499</v>
      </c>
      <c r="C29" s="30"/>
      <c r="D29" s="30" t="s">
        <v>502</v>
      </c>
      <c r="E29" s="30" t="s">
        <v>18</v>
      </c>
      <c r="F29" s="30" t="s">
        <v>503</v>
      </c>
      <c r="G29" s="30" t="s">
        <v>20</v>
      </c>
      <c r="H29" s="30" t="s">
        <v>534</v>
      </c>
      <c r="I29" s="30">
        <v>5</v>
      </c>
      <c r="J29" s="33" t="str">
        <f t="shared" si="0"/>
        <v>Асбестовский городской округ, г. Асбест, ул. Ленинградская, д. 5</v>
      </c>
      <c r="K29" s="30">
        <v>1301.7</v>
      </c>
      <c r="L29" s="30">
        <v>28</v>
      </c>
      <c r="M29" s="30">
        <v>1</v>
      </c>
      <c r="N29" s="30" t="s">
        <v>5412</v>
      </c>
      <c r="O29" s="106">
        <v>45271</v>
      </c>
      <c r="P29" s="30" t="s">
        <v>1608</v>
      </c>
      <c r="Q29" s="170">
        <v>1021095.29</v>
      </c>
    </row>
    <row r="30" spans="1:17" ht="23.25" x14ac:dyDescent="0.25">
      <c r="A30" s="80">
        <v>29</v>
      </c>
      <c r="B30" s="30" t="s">
        <v>499</v>
      </c>
      <c r="C30" s="30"/>
      <c r="D30" s="30" t="s">
        <v>502</v>
      </c>
      <c r="E30" s="30" t="s">
        <v>18</v>
      </c>
      <c r="F30" s="30" t="s">
        <v>503</v>
      </c>
      <c r="G30" s="30" t="s">
        <v>20</v>
      </c>
      <c r="H30" s="30" t="s">
        <v>468</v>
      </c>
      <c r="I30" s="30">
        <v>25</v>
      </c>
      <c r="J30" s="33" t="str">
        <f t="shared" si="0"/>
        <v>Асбестовский городской округ, г. Асбест, ул. Московская, д. 25</v>
      </c>
      <c r="K30" s="30">
        <v>3438.2</v>
      </c>
      <c r="L30" s="30">
        <v>80</v>
      </c>
      <c r="M30" s="30">
        <v>5</v>
      </c>
      <c r="N30" s="30" t="s">
        <v>5423</v>
      </c>
      <c r="O30" s="106" t="s">
        <v>5424</v>
      </c>
      <c r="P30" s="30" t="s">
        <v>1608</v>
      </c>
      <c r="Q30" s="170">
        <v>16670672.32</v>
      </c>
    </row>
    <row r="31" spans="1:17" ht="23.25" x14ac:dyDescent="0.25">
      <c r="A31" s="80">
        <v>30</v>
      </c>
      <c r="B31" s="30" t="s">
        <v>499</v>
      </c>
      <c r="C31" s="30"/>
      <c r="D31" s="30" t="s">
        <v>502</v>
      </c>
      <c r="E31" s="30" t="s">
        <v>18</v>
      </c>
      <c r="F31" s="30" t="s">
        <v>503</v>
      </c>
      <c r="G31" s="30" t="s">
        <v>20</v>
      </c>
      <c r="H31" s="30" t="s">
        <v>199</v>
      </c>
      <c r="I31" s="30">
        <v>10</v>
      </c>
      <c r="J31" s="33" t="str">
        <f t="shared" si="0"/>
        <v>Асбестовский городской округ, г. Асбест, ул. Победы, д. 10</v>
      </c>
      <c r="K31" s="30">
        <v>1730.9</v>
      </c>
      <c r="L31" s="30">
        <v>40</v>
      </c>
      <c r="M31" s="30">
        <v>5</v>
      </c>
      <c r="N31" s="30" t="s">
        <v>5412</v>
      </c>
      <c r="O31" s="106">
        <v>45271</v>
      </c>
      <c r="P31" s="30" t="s">
        <v>1608</v>
      </c>
      <c r="Q31" s="170">
        <v>8332153.7999999998</v>
      </c>
    </row>
    <row r="32" spans="1:17" ht="23.25" x14ac:dyDescent="0.25">
      <c r="A32" s="80">
        <v>31</v>
      </c>
      <c r="B32" s="30" t="s">
        <v>499</v>
      </c>
      <c r="C32" s="30"/>
      <c r="D32" s="30" t="s">
        <v>502</v>
      </c>
      <c r="E32" s="30" t="s">
        <v>18</v>
      </c>
      <c r="F32" s="30" t="s">
        <v>503</v>
      </c>
      <c r="G32" s="30" t="s">
        <v>20</v>
      </c>
      <c r="H32" s="30" t="s">
        <v>199</v>
      </c>
      <c r="I32" s="30">
        <v>14</v>
      </c>
      <c r="J32" s="33" t="str">
        <f t="shared" si="0"/>
        <v>Асбестовский городской округ, г. Асбест, ул. Победы, д. 14</v>
      </c>
      <c r="K32" s="30">
        <v>3475.3</v>
      </c>
      <c r="L32" s="30">
        <v>80</v>
      </c>
      <c r="M32" s="30">
        <v>4</v>
      </c>
      <c r="N32" s="30" t="s">
        <v>5412</v>
      </c>
      <c r="O32" s="106">
        <v>45271</v>
      </c>
      <c r="P32" s="30" t="s">
        <v>1608</v>
      </c>
      <c r="Q32" s="170">
        <v>16375887.350000003</v>
      </c>
    </row>
    <row r="33" spans="1:17" ht="23.25" x14ac:dyDescent="0.25">
      <c r="A33" s="80">
        <v>32</v>
      </c>
      <c r="B33" s="30" t="s">
        <v>499</v>
      </c>
      <c r="C33" s="30"/>
      <c r="D33" s="30" t="s">
        <v>502</v>
      </c>
      <c r="E33" s="30" t="s">
        <v>18</v>
      </c>
      <c r="F33" s="30" t="s">
        <v>503</v>
      </c>
      <c r="G33" s="30" t="s">
        <v>20</v>
      </c>
      <c r="H33" s="30" t="s">
        <v>199</v>
      </c>
      <c r="I33" s="30">
        <v>16</v>
      </c>
      <c r="J33" s="33" t="str">
        <f t="shared" si="0"/>
        <v>Асбестовский городской округ, г. Асбест, ул. Победы, д. 16</v>
      </c>
      <c r="K33" s="30">
        <v>1714.3</v>
      </c>
      <c r="L33" s="30">
        <v>40</v>
      </c>
      <c r="M33" s="30">
        <v>4</v>
      </c>
      <c r="N33" s="30" t="s">
        <v>5423</v>
      </c>
      <c r="O33" s="106" t="s">
        <v>5424</v>
      </c>
      <c r="P33" s="30" t="s">
        <v>1608</v>
      </c>
      <c r="Q33" s="170">
        <v>9105041.8999999985</v>
      </c>
    </row>
    <row r="34" spans="1:17" ht="23.25" x14ac:dyDescent="0.25">
      <c r="A34" s="80">
        <v>33</v>
      </c>
      <c r="B34" s="30" t="s">
        <v>499</v>
      </c>
      <c r="C34" s="30"/>
      <c r="D34" s="30" t="s">
        <v>502</v>
      </c>
      <c r="E34" s="30" t="s">
        <v>18</v>
      </c>
      <c r="F34" s="30" t="s">
        <v>503</v>
      </c>
      <c r="G34" s="30" t="s">
        <v>20</v>
      </c>
      <c r="H34" s="30" t="s">
        <v>199</v>
      </c>
      <c r="I34" s="30">
        <v>30</v>
      </c>
      <c r="J34" s="33" t="str">
        <f t="shared" si="0"/>
        <v>Асбестовский городской округ, г. Асбест, ул. Победы, д. 30</v>
      </c>
      <c r="K34" s="30">
        <v>3491.5</v>
      </c>
      <c r="L34" s="30">
        <v>80</v>
      </c>
      <c r="M34" s="30">
        <v>1</v>
      </c>
      <c r="N34" s="30" t="s">
        <v>5412</v>
      </c>
      <c r="O34" s="106">
        <v>45271</v>
      </c>
      <c r="P34" s="30" t="s">
        <v>1608</v>
      </c>
      <c r="Q34" s="170">
        <v>13259477.18</v>
      </c>
    </row>
    <row r="35" spans="1:17" x14ac:dyDescent="0.25">
      <c r="A35" s="80">
        <v>34</v>
      </c>
      <c r="B35" s="30" t="s">
        <v>499</v>
      </c>
      <c r="C35" s="30"/>
      <c r="D35" s="30" t="s">
        <v>502</v>
      </c>
      <c r="E35" s="30" t="s">
        <v>18</v>
      </c>
      <c r="F35" s="30" t="s">
        <v>503</v>
      </c>
      <c r="G35" s="30" t="s">
        <v>20</v>
      </c>
      <c r="H35" s="30" t="s">
        <v>199</v>
      </c>
      <c r="I35" s="30">
        <v>7</v>
      </c>
      <c r="J35" s="33" t="str">
        <f t="shared" si="0"/>
        <v>Асбестовский городской округ, г. Асбест, ул. Победы, д. 7</v>
      </c>
      <c r="K35" s="30">
        <v>1733.3</v>
      </c>
      <c r="L35" s="30">
        <v>40</v>
      </c>
      <c r="M35" s="30">
        <v>2</v>
      </c>
      <c r="N35" s="30" t="s">
        <v>5412</v>
      </c>
      <c r="O35" s="106">
        <v>45271</v>
      </c>
      <c r="P35" s="30" t="s">
        <v>1608</v>
      </c>
      <c r="Q35" s="170">
        <v>8367072.1499999994</v>
      </c>
    </row>
    <row r="36" spans="1:17" ht="23.25" x14ac:dyDescent="0.25">
      <c r="A36" s="80">
        <v>35</v>
      </c>
      <c r="B36" s="30" t="s">
        <v>499</v>
      </c>
      <c r="C36" s="30"/>
      <c r="D36" s="30" t="s">
        <v>502</v>
      </c>
      <c r="E36" s="30" t="s">
        <v>18</v>
      </c>
      <c r="F36" s="30" t="s">
        <v>503</v>
      </c>
      <c r="G36" s="30" t="s">
        <v>20</v>
      </c>
      <c r="H36" s="30" t="s">
        <v>41</v>
      </c>
      <c r="I36" s="30">
        <v>21</v>
      </c>
      <c r="J36" s="33" t="str">
        <f t="shared" si="0"/>
        <v>Асбестовский городской округ, г. Асбест, ул. Садовая, д. 21</v>
      </c>
      <c r="K36" s="30">
        <v>1092</v>
      </c>
      <c r="L36" s="30">
        <v>36</v>
      </c>
      <c r="M36" s="30">
        <v>4</v>
      </c>
      <c r="N36" s="30" t="s">
        <v>5412</v>
      </c>
      <c r="O36" s="106">
        <v>45271</v>
      </c>
      <c r="P36" s="30" t="s">
        <v>1608</v>
      </c>
      <c r="Q36" s="170">
        <v>4417620.51</v>
      </c>
    </row>
    <row r="37" spans="1:17" ht="23.25" x14ac:dyDescent="0.25">
      <c r="A37" s="80">
        <v>36</v>
      </c>
      <c r="B37" s="30" t="s">
        <v>499</v>
      </c>
      <c r="C37" s="30"/>
      <c r="D37" s="30" t="s">
        <v>502</v>
      </c>
      <c r="E37" s="30" t="s">
        <v>18</v>
      </c>
      <c r="F37" s="30" t="s">
        <v>503</v>
      </c>
      <c r="G37" s="30" t="s">
        <v>20</v>
      </c>
      <c r="H37" s="30" t="s">
        <v>215</v>
      </c>
      <c r="I37" s="30">
        <v>65</v>
      </c>
      <c r="J37" s="33" t="str">
        <f t="shared" si="0"/>
        <v>Асбестовский городской округ, г. Асбест, ул. Уральская, д. 65</v>
      </c>
      <c r="K37" s="30">
        <v>2694.3</v>
      </c>
      <c r="L37" s="30">
        <v>60</v>
      </c>
      <c r="M37" s="30">
        <v>4</v>
      </c>
      <c r="N37" s="30" t="s">
        <v>5412</v>
      </c>
      <c r="O37" s="106">
        <v>45271</v>
      </c>
      <c r="P37" s="30" t="s">
        <v>1608</v>
      </c>
      <c r="Q37" s="170">
        <v>11336722.65</v>
      </c>
    </row>
    <row r="38" spans="1:17" ht="23.25" x14ac:dyDescent="0.25">
      <c r="A38" s="80">
        <v>37</v>
      </c>
      <c r="B38" s="30" t="s">
        <v>499</v>
      </c>
      <c r="C38" s="30"/>
      <c r="D38" s="30" t="s">
        <v>502</v>
      </c>
      <c r="E38" s="30" t="s">
        <v>18</v>
      </c>
      <c r="F38" s="30" t="s">
        <v>503</v>
      </c>
      <c r="G38" s="30" t="s">
        <v>20</v>
      </c>
      <c r="H38" s="30" t="s">
        <v>215</v>
      </c>
      <c r="I38" s="30">
        <v>67</v>
      </c>
      <c r="J38" s="33" t="str">
        <f t="shared" si="0"/>
        <v>Асбестовский городской округ, г. Асбест, ул. Уральская, д. 67</v>
      </c>
      <c r="K38" s="30">
        <v>3237.2</v>
      </c>
      <c r="L38" s="30">
        <v>80</v>
      </c>
      <c r="M38" s="30">
        <v>4</v>
      </c>
      <c r="N38" s="30" t="s">
        <v>5412</v>
      </c>
      <c r="O38" s="106">
        <v>45271</v>
      </c>
      <c r="P38" s="30" t="s">
        <v>1608</v>
      </c>
      <c r="Q38" s="170">
        <v>12650806.939999999</v>
      </c>
    </row>
    <row r="39" spans="1:17" ht="23.25" x14ac:dyDescent="0.25">
      <c r="A39" s="80">
        <v>38</v>
      </c>
      <c r="B39" s="30" t="s">
        <v>499</v>
      </c>
      <c r="C39" s="30"/>
      <c r="D39" s="30" t="s">
        <v>502</v>
      </c>
      <c r="E39" s="30" t="s">
        <v>18</v>
      </c>
      <c r="F39" s="30" t="s">
        <v>503</v>
      </c>
      <c r="G39" s="30" t="s">
        <v>20</v>
      </c>
      <c r="H39" s="30" t="s">
        <v>274</v>
      </c>
      <c r="I39" s="30">
        <v>55</v>
      </c>
      <c r="J39" s="33" t="str">
        <f t="shared" si="0"/>
        <v>Асбестовский городской округ, г. Асбест, ул. Чкалова, д. 55</v>
      </c>
      <c r="K39" s="30">
        <v>2349.8000000000002</v>
      </c>
      <c r="L39" s="30">
        <v>117</v>
      </c>
      <c r="M39" s="30">
        <v>1</v>
      </c>
      <c r="N39" s="30" t="s">
        <v>5412</v>
      </c>
      <c r="O39" s="106">
        <v>45271</v>
      </c>
      <c r="P39" s="30" t="s">
        <v>1608</v>
      </c>
      <c r="Q39" s="170">
        <v>5841675.0099999998</v>
      </c>
    </row>
    <row r="40" spans="1:17" ht="23.25" x14ac:dyDescent="0.25">
      <c r="A40" s="80">
        <v>39</v>
      </c>
      <c r="B40" s="30" t="s">
        <v>499</v>
      </c>
      <c r="C40" s="30"/>
      <c r="D40" s="30" t="s">
        <v>502</v>
      </c>
      <c r="E40" s="30" t="s">
        <v>18</v>
      </c>
      <c r="F40" s="30" t="s">
        <v>503</v>
      </c>
      <c r="G40" s="30" t="s">
        <v>20</v>
      </c>
      <c r="H40" s="30" t="s">
        <v>274</v>
      </c>
      <c r="I40" s="30">
        <v>78</v>
      </c>
      <c r="J40" s="33" t="str">
        <f t="shared" si="0"/>
        <v>Асбестовский городской округ, г. Асбест, ул. Чкалова, д. 78</v>
      </c>
      <c r="K40" s="30">
        <v>2713.5</v>
      </c>
      <c r="L40" s="30">
        <v>58</v>
      </c>
      <c r="M40" s="30">
        <v>3</v>
      </c>
      <c r="N40" s="30" t="s">
        <v>5412</v>
      </c>
      <c r="O40" s="106">
        <v>45271</v>
      </c>
      <c r="P40" s="30" t="s">
        <v>1608</v>
      </c>
      <c r="Q40" s="170">
        <v>13391845.109999999</v>
      </c>
    </row>
    <row r="41" spans="1:17" ht="23.25" x14ac:dyDescent="0.25">
      <c r="A41" s="80">
        <v>40</v>
      </c>
      <c r="B41" s="30" t="s">
        <v>499</v>
      </c>
      <c r="C41" s="30"/>
      <c r="D41" s="30" t="s">
        <v>502</v>
      </c>
      <c r="E41" s="30" t="s">
        <v>18</v>
      </c>
      <c r="F41" s="30" t="s">
        <v>503</v>
      </c>
      <c r="G41" s="30" t="s">
        <v>20</v>
      </c>
      <c r="H41" s="30" t="s">
        <v>274</v>
      </c>
      <c r="I41" s="30">
        <v>80</v>
      </c>
      <c r="J41" s="33" t="str">
        <f t="shared" si="0"/>
        <v>Асбестовский городской округ, г. Асбест, ул. Чкалова, д. 80</v>
      </c>
      <c r="K41" s="30">
        <v>2727.1</v>
      </c>
      <c r="L41" s="30">
        <v>58</v>
      </c>
      <c r="M41" s="30">
        <v>3</v>
      </c>
      <c r="N41" s="30" t="s">
        <v>5412</v>
      </c>
      <c r="O41" s="106">
        <v>45271</v>
      </c>
      <c r="P41" s="30" t="s">
        <v>1608</v>
      </c>
      <c r="Q41" s="170">
        <v>12994115.49</v>
      </c>
    </row>
    <row r="42" spans="1:17" ht="23.25" x14ac:dyDescent="0.25">
      <c r="A42" s="80">
        <v>41</v>
      </c>
      <c r="B42" s="30" t="s">
        <v>499</v>
      </c>
      <c r="C42" s="30"/>
      <c r="D42" s="30" t="s">
        <v>502</v>
      </c>
      <c r="E42" s="30" t="s">
        <v>1500</v>
      </c>
      <c r="F42" s="30" t="s">
        <v>2680</v>
      </c>
      <c r="G42" s="30" t="s">
        <v>20</v>
      </c>
      <c r="H42" s="30" t="s">
        <v>5403</v>
      </c>
      <c r="I42" s="30">
        <v>1</v>
      </c>
      <c r="J42" s="33" t="str">
        <f t="shared" si="0"/>
        <v>Асбестовский городской округ, пос. Белокаменный (г Асбест), ул. Пансионат, д. 1</v>
      </c>
      <c r="K42" s="30">
        <v>429</v>
      </c>
      <c r="L42" s="30">
        <v>8</v>
      </c>
      <c r="M42" s="30">
        <v>1</v>
      </c>
      <c r="N42" s="30" t="s">
        <v>5412</v>
      </c>
      <c r="O42" s="106">
        <v>45271</v>
      </c>
      <c r="P42" s="30" t="s">
        <v>1608</v>
      </c>
      <c r="Q42" s="170">
        <v>2143494.2599999998</v>
      </c>
    </row>
    <row r="43" spans="1:17" ht="23.25" x14ac:dyDescent="0.25">
      <c r="A43" s="80">
        <v>42</v>
      </c>
      <c r="B43" s="30" t="s">
        <v>227</v>
      </c>
      <c r="C43" s="30" t="s">
        <v>708</v>
      </c>
      <c r="D43" s="30" t="s">
        <v>235</v>
      </c>
      <c r="E43" s="33" t="s">
        <v>637</v>
      </c>
      <c r="F43" s="33" t="s">
        <v>237</v>
      </c>
      <c r="G43" s="33" t="s">
        <v>20</v>
      </c>
      <c r="H43" s="33" t="s">
        <v>1348</v>
      </c>
      <c r="I43" s="30">
        <v>111</v>
      </c>
      <c r="J43" s="33" t="str">
        <f t="shared" si="0"/>
        <v>Ачитский р-н, Ачитский городской округ, п.г.т. Ачит, ул. Кривозубова, д. 111</v>
      </c>
      <c r="K43" s="30">
        <v>2917.4</v>
      </c>
      <c r="L43" s="30">
        <v>60</v>
      </c>
      <c r="M43" s="30">
        <v>1</v>
      </c>
      <c r="N43" s="30" t="s">
        <v>5340</v>
      </c>
      <c r="O43" s="106">
        <v>45250</v>
      </c>
      <c r="P43" s="30" t="s">
        <v>1605</v>
      </c>
      <c r="Q43" s="170">
        <v>3676828.77</v>
      </c>
    </row>
    <row r="44" spans="1:17" ht="23.25" x14ac:dyDescent="0.25">
      <c r="A44" s="80">
        <v>43</v>
      </c>
      <c r="B44" s="30" t="s">
        <v>227</v>
      </c>
      <c r="C44" s="30" t="s">
        <v>708</v>
      </c>
      <c r="D44" s="30" t="s">
        <v>235</v>
      </c>
      <c r="E44" s="33" t="s">
        <v>637</v>
      </c>
      <c r="F44" s="33" t="s">
        <v>237</v>
      </c>
      <c r="G44" s="33" t="s">
        <v>20</v>
      </c>
      <c r="H44" s="33" t="s">
        <v>215</v>
      </c>
      <c r="I44" s="30">
        <v>3</v>
      </c>
      <c r="J44" s="33" t="str">
        <f t="shared" si="0"/>
        <v>Ачитский р-н, Ачитский городской округ, п.г.т. Ачит, ул. Уральская, д. 3</v>
      </c>
      <c r="K44" s="30">
        <v>1693.6</v>
      </c>
      <c r="L44" s="30">
        <v>36</v>
      </c>
      <c r="M44" s="30">
        <v>2</v>
      </c>
      <c r="N44" s="30" t="s">
        <v>5340</v>
      </c>
      <c r="O44" s="106">
        <v>45250</v>
      </c>
      <c r="P44" s="30" t="s">
        <v>1605</v>
      </c>
      <c r="Q44" s="170">
        <v>3915311.66</v>
      </c>
    </row>
    <row r="45" spans="1:17" ht="34.5" x14ac:dyDescent="0.25">
      <c r="A45" s="80">
        <v>44</v>
      </c>
      <c r="B45" s="30" t="s">
        <v>8</v>
      </c>
      <c r="C45" s="30" t="s">
        <v>627</v>
      </c>
      <c r="D45" s="30" t="s">
        <v>2632</v>
      </c>
      <c r="E45" s="30" t="s">
        <v>1535</v>
      </c>
      <c r="F45" s="30" t="s">
        <v>5271</v>
      </c>
      <c r="G45" s="30" t="s">
        <v>20</v>
      </c>
      <c r="H45" s="30" t="s">
        <v>682</v>
      </c>
      <c r="I45" s="42">
        <v>1</v>
      </c>
      <c r="J45" s="33" t="str">
        <f t="shared" si="0"/>
        <v>Байкаловский р-н, Байкаловское сельское поселение Байкаловского муниципального района Свердловской области, дер. Липовка, ул. Новая, д. 1</v>
      </c>
      <c r="K45" s="30">
        <v>606.4</v>
      </c>
      <c r="L45" s="30">
        <v>12</v>
      </c>
      <c r="M45" s="30">
        <v>1</v>
      </c>
      <c r="N45" s="30" t="s">
        <v>5243</v>
      </c>
      <c r="O45" s="106">
        <v>45264</v>
      </c>
      <c r="P45" s="30" t="s">
        <v>1630</v>
      </c>
      <c r="Q45" s="170">
        <v>2179782.2000000002</v>
      </c>
    </row>
    <row r="46" spans="1:17" ht="34.5" x14ac:dyDescent="0.25">
      <c r="A46" s="80">
        <v>45</v>
      </c>
      <c r="B46" s="30" t="s">
        <v>8</v>
      </c>
      <c r="C46" s="30" t="s">
        <v>627</v>
      </c>
      <c r="D46" s="30" t="s">
        <v>2632</v>
      </c>
      <c r="E46" s="30" t="s">
        <v>29</v>
      </c>
      <c r="F46" s="30" t="s">
        <v>57</v>
      </c>
      <c r="G46" s="30" t="s">
        <v>20</v>
      </c>
      <c r="H46" s="30" t="s">
        <v>58</v>
      </c>
      <c r="I46" s="42">
        <v>103</v>
      </c>
      <c r="J46" s="33" t="str">
        <f t="shared" si="0"/>
        <v>Байкаловский р-н, Байкаловское сельское поселение Байкаловского муниципального района Свердловской области, с. Байкалово, ул. Мальгина, д. 103</v>
      </c>
      <c r="K46" s="30">
        <v>1274</v>
      </c>
      <c r="L46" s="30">
        <v>24</v>
      </c>
      <c r="M46" s="30">
        <v>1</v>
      </c>
      <c r="N46" s="30" t="s">
        <v>5243</v>
      </c>
      <c r="O46" s="106">
        <v>45264</v>
      </c>
      <c r="P46" s="30" t="s">
        <v>1630</v>
      </c>
      <c r="Q46" s="170">
        <v>7336668.79</v>
      </c>
    </row>
    <row r="47" spans="1:17" ht="34.5" x14ac:dyDescent="0.25">
      <c r="A47" s="80">
        <v>46</v>
      </c>
      <c r="B47" s="30" t="s">
        <v>8</v>
      </c>
      <c r="C47" s="30" t="s">
        <v>627</v>
      </c>
      <c r="D47" s="30" t="s">
        <v>2632</v>
      </c>
      <c r="E47" s="30" t="s">
        <v>29</v>
      </c>
      <c r="F47" s="30" t="s">
        <v>57</v>
      </c>
      <c r="G47" s="30" t="s">
        <v>20</v>
      </c>
      <c r="H47" s="30" t="s">
        <v>58</v>
      </c>
      <c r="I47" s="42">
        <v>105</v>
      </c>
      <c r="J47" s="33" t="str">
        <f t="shared" si="0"/>
        <v>Байкаловский р-н, Байкаловское сельское поселение Байкаловского муниципального района Свердловской области, с. Байкалово, ул. Мальгина, д. 105</v>
      </c>
      <c r="K47" s="30">
        <v>612</v>
      </c>
      <c r="L47" s="30">
        <v>12</v>
      </c>
      <c r="M47" s="30">
        <v>2</v>
      </c>
      <c r="N47" s="30" t="s">
        <v>5243</v>
      </c>
      <c r="O47" s="106">
        <v>45264</v>
      </c>
      <c r="P47" s="30" t="s">
        <v>1630</v>
      </c>
      <c r="Q47" s="170">
        <v>1060340.79</v>
      </c>
    </row>
    <row r="48" spans="1:17" ht="34.5" x14ac:dyDescent="0.25">
      <c r="A48" s="80">
        <v>47</v>
      </c>
      <c r="B48" s="30" t="s">
        <v>8</v>
      </c>
      <c r="C48" s="30" t="s">
        <v>627</v>
      </c>
      <c r="D48" s="30" t="s">
        <v>2632</v>
      </c>
      <c r="E48" s="30" t="s">
        <v>29</v>
      </c>
      <c r="F48" s="30" t="s">
        <v>57</v>
      </c>
      <c r="G48" s="30" t="s">
        <v>20</v>
      </c>
      <c r="H48" s="30" t="s">
        <v>83</v>
      </c>
      <c r="I48" s="42">
        <v>74</v>
      </c>
      <c r="J48" s="33" t="str">
        <f t="shared" si="0"/>
        <v>Байкаловский р-н, Байкаловское сельское поселение Байкаловского муниципального района Свердловской области, с. Байкалово, ул. Пролетарская, д. 74</v>
      </c>
      <c r="K48" s="30">
        <v>364.2</v>
      </c>
      <c r="L48" s="30">
        <v>8</v>
      </c>
      <c r="M48" s="30">
        <v>2</v>
      </c>
      <c r="N48" s="30" t="s">
        <v>5243</v>
      </c>
      <c r="O48" s="106">
        <v>45264</v>
      </c>
      <c r="P48" s="30" t="s">
        <v>1630</v>
      </c>
      <c r="Q48" s="170">
        <v>891930.32</v>
      </c>
    </row>
    <row r="49" spans="1:17" ht="23.25" x14ac:dyDescent="0.25">
      <c r="A49" s="80">
        <v>48</v>
      </c>
      <c r="B49" s="30" t="s">
        <v>499</v>
      </c>
      <c r="C49" s="30" t="s">
        <v>774</v>
      </c>
      <c r="D49" s="30" t="s">
        <v>507</v>
      </c>
      <c r="E49" s="30" t="s">
        <v>637</v>
      </c>
      <c r="F49" s="30" t="s">
        <v>508</v>
      </c>
      <c r="G49" s="30" t="s">
        <v>20</v>
      </c>
      <c r="H49" s="30" t="s">
        <v>380</v>
      </c>
      <c r="I49" s="30">
        <v>37</v>
      </c>
      <c r="J49" s="33" t="str">
        <f t="shared" si="0"/>
        <v>Белоярский р-н, Белоярский городской округ, п.г.т. Белоярский, ул. Молодежная, д. 37</v>
      </c>
      <c r="K49" s="30">
        <v>500</v>
      </c>
      <c r="L49" s="30">
        <v>12</v>
      </c>
      <c r="M49" s="30">
        <v>1</v>
      </c>
      <c r="N49" s="30" t="s">
        <v>5414</v>
      </c>
      <c r="O49" s="106">
        <v>45260</v>
      </c>
      <c r="P49" s="30" t="s">
        <v>4957</v>
      </c>
      <c r="Q49" s="170">
        <v>2006791.49</v>
      </c>
    </row>
    <row r="50" spans="1:17" ht="23.25" x14ac:dyDescent="0.25">
      <c r="A50" s="80">
        <v>49</v>
      </c>
      <c r="B50" s="30" t="s">
        <v>499</v>
      </c>
      <c r="C50" s="30" t="s">
        <v>774</v>
      </c>
      <c r="D50" s="30" t="s">
        <v>507</v>
      </c>
      <c r="E50" s="30" t="s">
        <v>637</v>
      </c>
      <c r="F50" s="30" t="s">
        <v>508</v>
      </c>
      <c r="G50" s="30" t="s">
        <v>20</v>
      </c>
      <c r="H50" s="30" t="s">
        <v>25</v>
      </c>
      <c r="I50" s="30">
        <v>14</v>
      </c>
      <c r="J50" s="33" t="str">
        <f t="shared" si="0"/>
        <v>Белоярский р-н, Белоярский городской округ, п.г.т. Белоярский, ул. Школьная, д. 14</v>
      </c>
      <c r="K50" s="30">
        <v>717.5</v>
      </c>
      <c r="L50" s="30">
        <v>16</v>
      </c>
      <c r="M50" s="30">
        <v>2</v>
      </c>
      <c r="N50" s="30" t="s">
        <v>5414</v>
      </c>
      <c r="O50" s="106">
        <v>45260</v>
      </c>
      <c r="P50" s="30" t="s">
        <v>4957</v>
      </c>
      <c r="Q50" s="170">
        <v>4541412.33</v>
      </c>
    </row>
    <row r="51" spans="1:17" ht="23.25" x14ac:dyDescent="0.25">
      <c r="A51" s="80">
        <v>50</v>
      </c>
      <c r="B51" s="30" t="s">
        <v>499</v>
      </c>
      <c r="C51" s="30" t="s">
        <v>774</v>
      </c>
      <c r="D51" s="30" t="s">
        <v>507</v>
      </c>
      <c r="E51" s="30" t="s">
        <v>637</v>
      </c>
      <c r="F51" s="30" t="s">
        <v>508</v>
      </c>
      <c r="G51" s="30" t="s">
        <v>20</v>
      </c>
      <c r="H51" s="30" t="s">
        <v>25</v>
      </c>
      <c r="I51" s="30">
        <v>3</v>
      </c>
      <c r="J51" s="33" t="str">
        <f t="shared" si="0"/>
        <v>Белоярский р-н, Белоярский городской округ, п.г.т. Белоярский, ул. Школьная, д. 3</v>
      </c>
      <c r="K51" s="30">
        <v>729.5</v>
      </c>
      <c r="L51" s="30">
        <v>16</v>
      </c>
      <c r="M51" s="30">
        <v>3</v>
      </c>
      <c r="N51" s="30" t="s">
        <v>5414</v>
      </c>
      <c r="O51" s="106">
        <v>45260</v>
      </c>
      <c r="P51" s="30" t="s">
        <v>4957</v>
      </c>
      <c r="Q51" s="170">
        <v>5046276.3800000008</v>
      </c>
    </row>
    <row r="52" spans="1:17" ht="23.25" x14ac:dyDescent="0.25">
      <c r="A52" s="80">
        <v>51</v>
      </c>
      <c r="B52" s="30" t="s">
        <v>499</v>
      </c>
      <c r="C52" s="30" t="s">
        <v>774</v>
      </c>
      <c r="D52" s="30" t="s">
        <v>507</v>
      </c>
      <c r="E52" s="30" t="s">
        <v>1500</v>
      </c>
      <c r="F52" s="30" t="s">
        <v>512</v>
      </c>
      <c r="G52" s="30" t="s">
        <v>20</v>
      </c>
      <c r="H52" s="30" t="s">
        <v>56</v>
      </c>
      <c r="I52" s="30">
        <v>9</v>
      </c>
      <c r="J52" s="33" t="str">
        <f t="shared" si="0"/>
        <v>Белоярский р-н, Белоярский городской округ, пос. Совхозный, ул. Первомайская, д. 9</v>
      </c>
      <c r="K52" s="30">
        <v>952.8</v>
      </c>
      <c r="L52" s="30">
        <v>22</v>
      </c>
      <c r="M52" s="30">
        <v>1</v>
      </c>
      <c r="N52" s="30" t="s">
        <v>5414</v>
      </c>
      <c r="O52" s="106">
        <v>45260</v>
      </c>
      <c r="P52" s="30" t="s">
        <v>4957</v>
      </c>
      <c r="Q52" s="170">
        <v>3687206.83</v>
      </c>
    </row>
    <row r="53" spans="1:17" ht="23.25" x14ac:dyDescent="0.25">
      <c r="A53" s="80">
        <v>52</v>
      </c>
      <c r="B53" s="30" t="s">
        <v>499</v>
      </c>
      <c r="C53" s="30" t="s">
        <v>774</v>
      </c>
      <c r="D53" s="30" t="s">
        <v>507</v>
      </c>
      <c r="E53" s="30" t="s">
        <v>29</v>
      </c>
      <c r="F53" s="30" t="s">
        <v>612</v>
      </c>
      <c r="G53" s="30" t="s">
        <v>20</v>
      </c>
      <c r="H53" s="30" t="s">
        <v>613</v>
      </c>
      <c r="I53" s="30">
        <v>15</v>
      </c>
      <c r="J53" s="33" t="str">
        <f t="shared" si="0"/>
        <v>Белоярский р-н, Белоярский городской округ, с. Камышево, ул. 30 лет Победы, д. 15</v>
      </c>
      <c r="K53" s="30">
        <v>527.6</v>
      </c>
      <c r="L53" s="30">
        <v>12</v>
      </c>
      <c r="M53" s="30">
        <v>3</v>
      </c>
      <c r="N53" s="30" t="s">
        <v>5414</v>
      </c>
      <c r="O53" s="106">
        <v>45260</v>
      </c>
      <c r="P53" s="30" t="s">
        <v>4957</v>
      </c>
      <c r="Q53" s="170">
        <v>3147116.3299999996</v>
      </c>
    </row>
    <row r="54" spans="1:17" ht="23.25" x14ac:dyDescent="0.25">
      <c r="A54" s="80">
        <v>53</v>
      </c>
      <c r="B54" s="30" t="s">
        <v>499</v>
      </c>
      <c r="C54" s="30" t="s">
        <v>774</v>
      </c>
      <c r="D54" s="30" t="s">
        <v>507</v>
      </c>
      <c r="E54" s="30" t="s">
        <v>29</v>
      </c>
      <c r="F54" s="30" t="s">
        <v>509</v>
      </c>
      <c r="G54" s="30" t="s">
        <v>20</v>
      </c>
      <c r="H54" s="30" t="s">
        <v>36</v>
      </c>
      <c r="I54" s="30">
        <v>74</v>
      </c>
      <c r="J54" s="33" t="str">
        <f t="shared" si="0"/>
        <v>Белоярский р-н, Белоярский городской округ, с. Косулино, ул. Ленина, д. 74</v>
      </c>
      <c r="K54" s="30">
        <v>782.9</v>
      </c>
      <c r="L54" s="30">
        <v>16</v>
      </c>
      <c r="M54" s="30">
        <v>4</v>
      </c>
      <c r="N54" s="30" t="s">
        <v>5414</v>
      </c>
      <c r="O54" s="106">
        <v>45260</v>
      </c>
      <c r="P54" s="30" t="s">
        <v>4957</v>
      </c>
      <c r="Q54" s="170">
        <v>2951270.83</v>
      </c>
    </row>
    <row r="55" spans="1:17" ht="23.25" x14ac:dyDescent="0.25">
      <c r="A55" s="80">
        <v>54</v>
      </c>
      <c r="B55" s="30" t="s">
        <v>499</v>
      </c>
      <c r="C55" s="30" t="s">
        <v>774</v>
      </c>
      <c r="D55" s="30" t="s">
        <v>507</v>
      </c>
      <c r="E55" s="30" t="s">
        <v>29</v>
      </c>
      <c r="F55" s="30" t="s">
        <v>510</v>
      </c>
      <c r="G55" s="30" t="s">
        <v>20</v>
      </c>
      <c r="H55" s="30" t="s">
        <v>511</v>
      </c>
      <c r="I55" s="30">
        <v>1</v>
      </c>
      <c r="J55" s="33" t="str">
        <f t="shared" si="0"/>
        <v>Белоярский р-н, Белоярский городской округ, с. Кочневское, ул. Урожайная, д. 1</v>
      </c>
      <c r="K55" s="30">
        <v>778.2</v>
      </c>
      <c r="L55" s="30">
        <v>16</v>
      </c>
      <c r="M55" s="30">
        <v>2</v>
      </c>
      <c r="N55" s="30" t="s">
        <v>5414</v>
      </c>
      <c r="O55" s="106">
        <v>45260</v>
      </c>
      <c r="P55" s="30" t="s">
        <v>4957</v>
      </c>
      <c r="Q55" s="170">
        <v>4285818.9000000004</v>
      </c>
    </row>
    <row r="56" spans="1:17" ht="23.25" x14ac:dyDescent="0.25">
      <c r="A56" s="80">
        <v>55</v>
      </c>
      <c r="B56" s="30" t="s">
        <v>499</v>
      </c>
      <c r="C56" s="30" t="s">
        <v>774</v>
      </c>
      <c r="D56" s="30" t="s">
        <v>4713</v>
      </c>
      <c r="E56" s="30" t="s">
        <v>637</v>
      </c>
      <c r="F56" s="30" t="s">
        <v>546</v>
      </c>
      <c r="G56" s="30" t="s">
        <v>20</v>
      </c>
      <c r="H56" s="30" t="s">
        <v>79</v>
      </c>
      <c r="I56" s="30">
        <v>9</v>
      </c>
      <c r="J56" s="33" t="str">
        <f t="shared" si="0"/>
        <v>Белоярский р-н, Городской округ Верхнее Дуброво, п.г.т. Верхнее Дуброво, ул. Комарова, д. 9</v>
      </c>
      <c r="K56" s="30">
        <v>1283.5</v>
      </c>
      <c r="L56" s="30">
        <v>30</v>
      </c>
      <c r="M56" s="30">
        <v>3</v>
      </c>
      <c r="N56" s="30" t="s">
        <v>5420</v>
      </c>
      <c r="O56" s="106">
        <v>45226</v>
      </c>
      <c r="P56" s="30" t="s">
        <v>3065</v>
      </c>
      <c r="Q56" s="170">
        <v>3962531.83</v>
      </c>
    </row>
    <row r="57" spans="1:17" ht="23.25" x14ac:dyDescent="0.25">
      <c r="A57" s="80">
        <v>56</v>
      </c>
      <c r="B57" s="30" t="s">
        <v>499</v>
      </c>
      <c r="C57" s="30" t="s">
        <v>774</v>
      </c>
      <c r="D57" s="30" t="s">
        <v>4713</v>
      </c>
      <c r="E57" s="30" t="s">
        <v>637</v>
      </c>
      <c r="F57" s="30" t="s">
        <v>546</v>
      </c>
      <c r="G57" s="30" t="s">
        <v>20</v>
      </c>
      <c r="H57" s="30" t="s">
        <v>87</v>
      </c>
      <c r="I57" s="30">
        <v>1</v>
      </c>
      <c r="J57" s="33" t="str">
        <f t="shared" si="0"/>
        <v>Белоярский р-н, Городской округ Верхнее Дуброво, п.г.т. Верхнее Дуброво, ул. Строителей, д. 1</v>
      </c>
      <c r="K57" s="30">
        <v>5069.3</v>
      </c>
      <c r="L57" s="30">
        <v>119</v>
      </c>
      <c r="M57" s="30">
        <v>4</v>
      </c>
      <c r="N57" s="30" t="s">
        <v>5428</v>
      </c>
      <c r="O57" s="106" t="s">
        <v>5429</v>
      </c>
      <c r="P57" s="30" t="s">
        <v>3065</v>
      </c>
      <c r="Q57" s="170">
        <v>20448989.34</v>
      </c>
    </row>
    <row r="58" spans="1:17" ht="23.25" x14ac:dyDescent="0.25">
      <c r="A58" s="80">
        <v>57</v>
      </c>
      <c r="B58" s="30" t="s">
        <v>499</v>
      </c>
      <c r="C58" s="30"/>
      <c r="D58" s="30" t="s">
        <v>515</v>
      </c>
      <c r="E58" s="30" t="s">
        <v>1500</v>
      </c>
      <c r="F58" s="30" t="s">
        <v>522</v>
      </c>
      <c r="G58" s="30" t="s">
        <v>20</v>
      </c>
      <c r="H58" s="30" t="s">
        <v>34</v>
      </c>
      <c r="I58" s="30">
        <v>5</v>
      </c>
      <c r="J58" s="33" t="str">
        <f t="shared" si="0"/>
        <v>Березовский городской округ, пос. Монетный (г Березовский), ул. Кирова, д. 5</v>
      </c>
      <c r="K58" s="30">
        <v>3575</v>
      </c>
      <c r="L58" s="30">
        <v>60</v>
      </c>
      <c r="M58" s="30">
        <v>1</v>
      </c>
      <c r="N58" s="30" t="s">
        <v>5419</v>
      </c>
      <c r="O58" s="106">
        <v>45257</v>
      </c>
      <c r="P58" s="30" t="s">
        <v>3340</v>
      </c>
      <c r="Q58" s="170">
        <v>10141794.780000001</v>
      </c>
    </row>
    <row r="59" spans="1:17" ht="23.25" x14ac:dyDescent="0.25">
      <c r="A59" s="80">
        <v>58</v>
      </c>
      <c r="B59" s="30" t="s">
        <v>499</v>
      </c>
      <c r="C59" s="30" t="s">
        <v>778</v>
      </c>
      <c r="D59" s="30" t="s">
        <v>4706</v>
      </c>
      <c r="E59" s="30" t="s">
        <v>18</v>
      </c>
      <c r="F59" s="30" t="s">
        <v>541</v>
      </c>
      <c r="G59" s="30" t="s">
        <v>790</v>
      </c>
      <c r="H59" s="30" t="s">
        <v>791</v>
      </c>
      <c r="I59" s="30">
        <v>25</v>
      </c>
      <c r="J59" s="33" t="str">
        <f t="shared" si="0"/>
        <v>Богдановичский р-н, Городской округ Богданович, г. Богданович, кв. 1-й, д. 25</v>
      </c>
      <c r="K59" s="30">
        <v>3148.7</v>
      </c>
      <c r="L59" s="30">
        <v>60</v>
      </c>
      <c r="M59" s="30">
        <v>2</v>
      </c>
      <c r="N59" s="30" t="s">
        <v>5426</v>
      </c>
      <c r="O59" s="106" t="s">
        <v>5427</v>
      </c>
      <c r="P59" s="30" t="s">
        <v>3065</v>
      </c>
      <c r="Q59" s="172">
        <v>8105968.3000000007</v>
      </c>
    </row>
    <row r="60" spans="1:17" ht="23.25" x14ac:dyDescent="0.25">
      <c r="A60" s="80">
        <v>59</v>
      </c>
      <c r="B60" s="30" t="s">
        <v>499</v>
      </c>
      <c r="C60" s="30" t="s">
        <v>778</v>
      </c>
      <c r="D60" s="30" t="s">
        <v>4706</v>
      </c>
      <c r="E60" s="30" t="s">
        <v>18</v>
      </c>
      <c r="F60" s="30" t="s">
        <v>541</v>
      </c>
      <c r="G60" s="30" t="s">
        <v>790</v>
      </c>
      <c r="H60" s="30" t="s">
        <v>791</v>
      </c>
      <c r="I60" s="30">
        <v>6</v>
      </c>
      <c r="J60" s="33" t="str">
        <f t="shared" si="0"/>
        <v>Богдановичский р-н, Городской округ Богданович, г. Богданович, кв. 1-й, д. 6</v>
      </c>
      <c r="K60" s="30">
        <v>3179</v>
      </c>
      <c r="L60" s="30">
        <v>60</v>
      </c>
      <c r="M60" s="30">
        <v>2</v>
      </c>
      <c r="N60" s="30" t="s">
        <v>5426</v>
      </c>
      <c r="O60" s="106" t="s">
        <v>5427</v>
      </c>
      <c r="P60" s="30" t="s">
        <v>3065</v>
      </c>
      <c r="Q60" s="172">
        <v>8222060</v>
      </c>
    </row>
    <row r="61" spans="1:17" ht="23.25" x14ac:dyDescent="0.25">
      <c r="A61" s="80">
        <v>60</v>
      </c>
      <c r="B61" s="30" t="s">
        <v>499</v>
      </c>
      <c r="C61" s="30" t="s">
        <v>778</v>
      </c>
      <c r="D61" s="30" t="s">
        <v>4706</v>
      </c>
      <c r="E61" s="30" t="s">
        <v>18</v>
      </c>
      <c r="F61" s="30" t="s">
        <v>541</v>
      </c>
      <c r="G61" s="30" t="s">
        <v>790</v>
      </c>
      <c r="H61" s="30" t="s">
        <v>1387</v>
      </c>
      <c r="I61" s="30">
        <v>8</v>
      </c>
      <c r="J61" s="33" t="str">
        <f t="shared" si="0"/>
        <v>Богдановичский р-н, Городской округ Богданович, г. Богданович, кв. 3-й, д. 8</v>
      </c>
      <c r="K61" s="30">
        <v>4914.2</v>
      </c>
      <c r="L61" s="30">
        <v>89</v>
      </c>
      <c r="M61" s="30">
        <v>1</v>
      </c>
      <c r="N61" s="30" t="s">
        <v>5425</v>
      </c>
      <c r="O61" s="106">
        <v>45278</v>
      </c>
      <c r="P61" s="30" t="s">
        <v>3065</v>
      </c>
      <c r="Q61" s="172"/>
    </row>
    <row r="62" spans="1:17" ht="23.25" x14ac:dyDescent="0.25">
      <c r="A62" s="80">
        <v>61</v>
      </c>
      <c r="B62" s="30" t="s">
        <v>499</v>
      </c>
      <c r="C62" s="30" t="s">
        <v>778</v>
      </c>
      <c r="D62" s="30" t="s">
        <v>4706</v>
      </c>
      <c r="E62" s="30" t="s">
        <v>18</v>
      </c>
      <c r="F62" s="30" t="s">
        <v>541</v>
      </c>
      <c r="G62" s="30" t="s">
        <v>20</v>
      </c>
      <c r="H62" s="30" t="s">
        <v>61</v>
      </c>
      <c r="I62" s="30" t="s">
        <v>1417</v>
      </c>
      <c r="J62" s="33" t="str">
        <f t="shared" si="0"/>
        <v>Богдановичский р-н, Городской округ Богданович, г. Богданович, ул. Октябрьская, д. 92КОРПУС 1</v>
      </c>
      <c r="K62" s="30">
        <v>3351.8</v>
      </c>
      <c r="L62" s="30">
        <v>60</v>
      </c>
      <c r="M62" s="30">
        <v>1</v>
      </c>
      <c r="N62" s="30" t="s">
        <v>5425</v>
      </c>
      <c r="O62" s="106">
        <v>45278</v>
      </c>
      <c r="P62" s="30" t="s">
        <v>3065</v>
      </c>
      <c r="Q62" s="170">
        <v>5848426.9800000004</v>
      </c>
    </row>
    <row r="63" spans="1:17" ht="23.25" x14ac:dyDescent="0.25">
      <c r="A63" s="80">
        <v>62</v>
      </c>
      <c r="B63" s="30" t="s">
        <v>499</v>
      </c>
      <c r="C63" s="30" t="s">
        <v>778</v>
      </c>
      <c r="D63" s="30" t="s">
        <v>4706</v>
      </c>
      <c r="E63" s="30" t="s">
        <v>18</v>
      </c>
      <c r="F63" s="30" t="s">
        <v>541</v>
      </c>
      <c r="G63" s="30" t="s">
        <v>20</v>
      </c>
      <c r="H63" s="30" t="s">
        <v>61</v>
      </c>
      <c r="I63" s="30" t="s">
        <v>5409</v>
      </c>
      <c r="J63" s="33" t="str">
        <f t="shared" si="0"/>
        <v>Богдановичский р-н, Городской округ Богданович, г. Богданович, ул. Октябрьская, д. 92КОРПУС 2</v>
      </c>
      <c r="K63" s="30">
        <v>4659.1000000000004</v>
      </c>
      <c r="L63" s="30">
        <v>90</v>
      </c>
      <c r="M63" s="30">
        <v>1</v>
      </c>
      <c r="N63" s="30" t="s">
        <v>5425</v>
      </c>
      <c r="O63" s="106">
        <v>45278</v>
      </c>
      <c r="P63" s="30" t="s">
        <v>3065</v>
      </c>
      <c r="Q63" s="170">
        <v>8885588.3399999999</v>
      </c>
    </row>
    <row r="64" spans="1:17" ht="23.25" x14ac:dyDescent="0.25">
      <c r="A64" s="80">
        <v>63</v>
      </c>
      <c r="B64" s="30" t="s">
        <v>499</v>
      </c>
      <c r="C64" s="30" t="s">
        <v>778</v>
      </c>
      <c r="D64" s="30" t="s">
        <v>4706</v>
      </c>
      <c r="E64" s="30" t="s">
        <v>18</v>
      </c>
      <c r="F64" s="30" t="s">
        <v>541</v>
      </c>
      <c r="G64" s="30" t="s">
        <v>20</v>
      </c>
      <c r="H64" s="30" t="s">
        <v>611</v>
      </c>
      <c r="I64" s="30" t="s">
        <v>729</v>
      </c>
      <c r="J64" s="33" t="str">
        <f t="shared" si="0"/>
        <v>Богдановичский р-н, Городской округ Богданович, г. Богданович, ул. Партизанская, д. 17Б</v>
      </c>
      <c r="K64" s="30">
        <v>1742.1</v>
      </c>
      <c r="L64" s="30">
        <v>20</v>
      </c>
      <c r="M64" s="30">
        <v>1</v>
      </c>
      <c r="N64" s="30" t="s">
        <v>5425</v>
      </c>
      <c r="O64" s="106">
        <v>45278</v>
      </c>
      <c r="P64" s="30" t="s">
        <v>3065</v>
      </c>
      <c r="Q64" s="170">
        <v>2465251.4500000002</v>
      </c>
    </row>
    <row r="65" spans="1:17" ht="23.25" x14ac:dyDescent="0.25">
      <c r="A65" s="80">
        <v>64</v>
      </c>
      <c r="B65" s="30" t="s">
        <v>499</v>
      </c>
      <c r="C65" s="30" t="s">
        <v>778</v>
      </c>
      <c r="D65" s="30" t="s">
        <v>4706</v>
      </c>
      <c r="E65" s="30" t="s">
        <v>18</v>
      </c>
      <c r="F65" s="30" t="s">
        <v>541</v>
      </c>
      <c r="G65" s="30" t="s">
        <v>20</v>
      </c>
      <c r="H65" s="30" t="s">
        <v>56</v>
      </c>
      <c r="I65" s="30">
        <v>13</v>
      </c>
      <c r="J65" s="33" t="str">
        <f t="shared" si="0"/>
        <v>Богдановичский р-н, Городской округ Богданович, г. Богданович, ул. Первомайская, д. 13</v>
      </c>
      <c r="K65" s="30">
        <v>2065.9</v>
      </c>
      <c r="L65" s="30">
        <v>48</v>
      </c>
      <c r="M65" s="30">
        <v>1</v>
      </c>
      <c r="N65" s="30" t="s">
        <v>5425</v>
      </c>
      <c r="O65" s="106">
        <v>45278</v>
      </c>
      <c r="P65" s="30" t="s">
        <v>3065</v>
      </c>
      <c r="Q65" s="170">
        <v>7682142.5500000007</v>
      </c>
    </row>
    <row r="66" spans="1:17" ht="23.25" x14ac:dyDescent="0.25">
      <c r="A66" s="80">
        <v>65</v>
      </c>
      <c r="B66" s="30" t="s">
        <v>499</v>
      </c>
      <c r="C66" s="30" t="s">
        <v>778</v>
      </c>
      <c r="D66" s="30" t="s">
        <v>4706</v>
      </c>
      <c r="E66" s="30" t="s">
        <v>18</v>
      </c>
      <c r="F66" s="30" t="s">
        <v>541</v>
      </c>
      <c r="G66" s="30" t="s">
        <v>20</v>
      </c>
      <c r="H66" s="30" t="s">
        <v>77</v>
      </c>
      <c r="I66" s="30">
        <v>9</v>
      </c>
      <c r="J66" s="33" t="str">
        <f t="shared" ref="J66:J129" si="1">C66&amp;""&amp;D66&amp;", "&amp;E66&amp;" "&amp;F66&amp;", "&amp;G66&amp;" "&amp;H66&amp;", д. "&amp;I66</f>
        <v>Богдановичский р-н, Городской округ Богданович, г. Богданович, ул. Свердлова, д. 9</v>
      </c>
      <c r="K66" s="30">
        <v>2348.1</v>
      </c>
      <c r="L66" s="30">
        <v>50</v>
      </c>
      <c r="M66" s="30">
        <v>1</v>
      </c>
      <c r="N66" s="30" t="s">
        <v>5425</v>
      </c>
      <c r="O66" s="106">
        <v>45278</v>
      </c>
      <c r="P66" s="30" t="s">
        <v>3065</v>
      </c>
      <c r="Q66" s="170">
        <v>4049998.98</v>
      </c>
    </row>
    <row r="67" spans="1:17" ht="23.25" x14ac:dyDescent="0.25">
      <c r="A67" s="80">
        <v>66</v>
      </c>
      <c r="B67" s="30" t="s">
        <v>499</v>
      </c>
      <c r="C67" s="30" t="s">
        <v>778</v>
      </c>
      <c r="D67" s="30" t="s">
        <v>4706</v>
      </c>
      <c r="E67" s="30" t="s">
        <v>18</v>
      </c>
      <c r="F67" s="30" t="s">
        <v>541</v>
      </c>
      <c r="G67" s="30" t="s">
        <v>20</v>
      </c>
      <c r="H67" s="30" t="s">
        <v>161</v>
      </c>
      <c r="I67" s="30">
        <v>15</v>
      </c>
      <c r="J67" s="33" t="str">
        <f t="shared" si="1"/>
        <v>Богдановичский р-н, Городской округ Богданович, г. Богданович, ул. Тимирязева, д. 15</v>
      </c>
      <c r="K67" s="30">
        <v>4375.8</v>
      </c>
      <c r="L67" s="30">
        <v>85</v>
      </c>
      <c r="M67" s="30">
        <v>1</v>
      </c>
      <c r="N67" s="30" t="s">
        <v>5425</v>
      </c>
      <c r="O67" s="106">
        <v>45278</v>
      </c>
      <c r="P67" s="30" t="s">
        <v>3065</v>
      </c>
      <c r="Q67" s="170">
        <v>6762662.54</v>
      </c>
    </row>
    <row r="68" spans="1:17" ht="23.25" x14ac:dyDescent="0.25">
      <c r="A68" s="80">
        <v>67</v>
      </c>
      <c r="B68" s="30" t="s">
        <v>218</v>
      </c>
      <c r="C68" s="30" t="s">
        <v>673</v>
      </c>
      <c r="D68" s="30" t="s">
        <v>126</v>
      </c>
      <c r="E68" s="30" t="s">
        <v>18</v>
      </c>
      <c r="F68" s="30" t="s">
        <v>127</v>
      </c>
      <c r="G68" s="30" t="s">
        <v>20</v>
      </c>
      <c r="H68" s="30" t="s">
        <v>129</v>
      </c>
      <c r="I68" s="30">
        <v>8</v>
      </c>
      <c r="J68" s="33" t="str">
        <f t="shared" si="1"/>
        <v>Верхнесалдинский р-н, Верхнесалдинский городской округ, г. Верхняя Салда, ул. 25 Октября, д. 8</v>
      </c>
      <c r="K68" s="30">
        <v>3683.1</v>
      </c>
      <c r="L68" s="30">
        <v>120</v>
      </c>
      <c r="M68" s="30">
        <v>1</v>
      </c>
      <c r="N68" s="30" t="s">
        <v>5283</v>
      </c>
      <c r="O68" s="106">
        <v>45265</v>
      </c>
      <c r="P68" s="30" t="s">
        <v>1619</v>
      </c>
      <c r="Q68" s="170">
        <v>3275058</v>
      </c>
    </row>
    <row r="69" spans="1:17" ht="23.25" x14ac:dyDescent="0.25">
      <c r="A69" s="80">
        <v>68</v>
      </c>
      <c r="B69" s="30" t="s">
        <v>218</v>
      </c>
      <c r="C69" s="30" t="s">
        <v>673</v>
      </c>
      <c r="D69" s="30" t="s">
        <v>126</v>
      </c>
      <c r="E69" s="30" t="s">
        <v>18</v>
      </c>
      <c r="F69" s="30" t="s">
        <v>127</v>
      </c>
      <c r="G69" s="30" t="s">
        <v>20</v>
      </c>
      <c r="H69" s="30" t="s">
        <v>131</v>
      </c>
      <c r="I69" s="30">
        <v>14</v>
      </c>
      <c r="J69" s="33" t="str">
        <f t="shared" si="1"/>
        <v>Верхнесалдинский р-н, Верхнесалдинский городской округ, г. Верхняя Салда, ул. Карла Либкнехта, д. 14</v>
      </c>
      <c r="K69" s="30">
        <v>3664.97</v>
      </c>
      <c r="L69" s="30">
        <v>70</v>
      </c>
      <c r="M69" s="30">
        <v>1</v>
      </c>
      <c r="N69" s="30" t="s">
        <v>5283</v>
      </c>
      <c r="O69" s="106">
        <v>45265</v>
      </c>
      <c r="P69" s="30" t="s">
        <v>1619</v>
      </c>
      <c r="Q69" s="170">
        <v>13932664.01</v>
      </c>
    </row>
    <row r="70" spans="1:17" ht="23.25" x14ac:dyDescent="0.25">
      <c r="A70" s="80">
        <v>69</v>
      </c>
      <c r="B70" s="30" t="s">
        <v>218</v>
      </c>
      <c r="C70" s="30" t="s">
        <v>673</v>
      </c>
      <c r="D70" s="30" t="s">
        <v>126</v>
      </c>
      <c r="E70" s="30" t="s">
        <v>18</v>
      </c>
      <c r="F70" s="30" t="s">
        <v>127</v>
      </c>
      <c r="G70" s="30" t="s">
        <v>20</v>
      </c>
      <c r="H70" s="30" t="s">
        <v>131</v>
      </c>
      <c r="I70" s="30">
        <v>20</v>
      </c>
      <c r="J70" s="33" t="str">
        <f t="shared" si="1"/>
        <v>Верхнесалдинский р-н, Верхнесалдинский городской округ, г. Верхняя Салда, ул. Карла Либкнехта, д. 20</v>
      </c>
      <c r="K70" s="30">
        <v>3619.4</v>
      </c>
      <c r="L70" s="30">
        <v>122</v>
      </c>
      <c r="M70" s="30">
        <v>1</v>
      </c>
      <c r="N70" s="30" t="s">
        <v>5283</v>
      </c>
      <c r="O70" s="106">
        <v>45265</v>
      </c>
      <c r="P70" s="30" t="s">
        <v>1619</v>
      </c>
      <c r="Q70" s="170">
        <v>4724122.08</v>
      </c>
    </row>
    <row r="71" spans="1:17" ht="23.25" x14ac:dyDescent="0.25">
      <c r="A71" s="80">
        <v>70</v>
      </c>
      <c r="B71" s="30" t="s">
        <v>218</v>
      </c>
      <c r="C71" s="30" t="s">
        <v>673</v>
      </c>
      <c r="D71" s="30" t="s">
        <v>126</v>
      </c>
      <c r="E71" s="30" t="s">
        <v>18</v>
      </c>
      <c r="F71" s="30" t="s">
        <v>127</v>
      </c>
      <c r="G71" s="30" t="s">
        <v>20</v>
      </c>
      <c r="H71" s="30" t="s">
        <v>75</v>
      </c>
      <c r="I71" s="30">
        <v>11</v>
      </c>
      <c r="J71" s="33" t="str">
        <f t="shared" si="1"/>
        <v>Верхнесалдинский р-н, Верхнесалдинский городской округ, г. Верхняя Салда, ул. Карла Маркса, д. 11</v>
      </c>
      <c r="K71" s="30">
        <v>3681.68</v>
      </c>
      <c r="L71" s="30">
        <v>70</v>
      </c>
      <c r="M71" s="30">
        <v>1</v>
      </c>
      <c r="N71" s="30" t="s">
        <v>5283</v>
      </c>
      <c r="O71" s="106">
        <v>45265</v>
      </c>
      <c r="P71" s="30" t="s">
        <v>1619</v>
      </c>
      <c r="Q71" s="170">
        <v>14830998.42</v>
      </c>
    </row>
    <row r="72" spans="1:17" ht="23.25" x14ac:dyDescent="0.25">
      <c r="A72" s="80">
        <v>71</v>
      </c>
      <c r="B72" s="30" t="s">
        <v>218</v>
      </c>
      <c r="C72" s="30" t="s">
        <v>673</v>
      </c>
      <c r="D72" s="30" t="s">
        <v>126</v>
      </c>
      <c r="E72" s="30" t="s">
        <v>18</v>
      </c>
      <c r="F72" s="30" t="s">
        <v>127</v>
      </c>
      <c r="G72" s="30" t="s">
        <v>20</v>
      </c>
      <c r="H72" s="30" t="s">
        <v>75</v>
      </c>
      <c r="I72" s="30">
        <v>13</v>
      </c>
      <c r="J72" s="33" t="str">
        <f t="shared" si="1"/>
        <v>Верхнесалдинский р-н, Верхнесалдинский городской округ, г. Верхняя Салда, ул. Карла Маркса, д. 13</v>
      </c>
      <c r="K72" s="30">
        <v>3609.9</v>
      </c>
      <c r="L72" s="30">
        <v>70</v>
      </c>
      <c r="M72" s="30">
        <v>1</v>
      </c>
      <c r="N72" s="30" t="s">
        <v>5283</v>
      </c>
      <c r="O72" s="106">
        <v>45265</v>
      </c>
      <c r="P72" s="30" t="s">
        <v>1619</v>
      </c>
      <c r="Q72" s="170">
        <v>2916973.97</v>
      </c>
    </row>
    <row r="73" spans="1:17" ht="23.25" x14ac:dyDescent="0.25">
      <c r="A73" s="80">
        <v>72</v>
      </c>
      <c r="B73" s="30" t="s">
        <v>218</v>
      </c>
      <c r="C73" s="30" t="s">
        <v>673</v>
      </c>
      <c r="D73" s="30" t="s">
        <v>126</v>
      </c>
      <c r="E73" s="30" t="s">
        <v>18</v>
      </c>
      <c r="F73" s="30" t="s">
        <v>127</v>
      </c>
      <c r="G73" s="30" t="s">
        <v>20</v>
      </c>
      <c r="H73" s="30" t="s">
        <v>75</v>
      </c>
      <c r="I73" s="30">
        <v>15</v>
      </c>
      <c r="J73" s="33" t="str">
        <f t="shared" si="1"/>
        <v>Верхнесалдинский р-н, Верхнесалдинский городской округ, г. Верхняя Салда, ул. Карла Маркса, д. 15</v>
      </c>
      <c r="K73" s="30">
        <v>3430.74</v>
      </c>
      <c r="L73" s="30">
        <v>70</v>
      </c>
      <c r="M73" s="30">
        <v>1</v>
      </c>
      <c r="N73" s="30" t="s">
        <v>5283</v>
      </c>
      <c r="O73" s="106">
        <v>45265</v>
      </c>
      <c r="P73" s="30" t="s">
        <v>1619</v>
      </c>
      <c r="Q73" s="170">
        <v>2540723.46</v>
      </c>
    </row>
    <row r="74" spans="1:17" ht="23.25" x14ac:dyDescent="0.25">
      <c r="A74" s="80">
        <v>73</v>
      </c>
      <c r="B74" s="30" t="s">
        <v>218</v>
      </c>
      <c r="C74" s="30" t="s">
        <v>673</v>
      </c>
      <c r="D74" s="30" t="s">
        <v>126</v>
      </c>
      <c r="E74" s="30" t="s">
        <v>18</v>
      </c>
      <c r="F74" s="30" t="s">
        <v>127</v>
      </c>
      <c r="G74" s="30" t="s">
        <v>20</v>
      </c>
      <c r="H74" s="30" t="s">
        <v>75</v>
      </c>
      <c r="I74" s="30" t="s">
        <v>768</v>
      </c>
      <c r="J74" s="33" t="str">
        <f t="shared" si="1"/>
        <v>Верхнесалдинский р-н, Верхнесалдинский городской округ, г. Верхняя Салда, ул. Карла Маркса, д. 49А</v>
      </c>
      <c r="K74" s="30">
        <v>3922.98</v>
      </c>
      <c r="L74" s="30">
        <v>120</v>
      </c>
      <c r="M74" s="30">
        <v>3</v>
      </c>
      <c r="N74" s="30" t="s">
        <v>5283</v>
      </c>
      <c r="O74" s="106">
        <v>45265</v>
      </c>
      <c r="P74" s="30" t="s">
        <v>1619</v>
      </c>
      <c r="Q74" s="170">
        <v>5467388.8900000006</v>
      </c>
    </row>
    <row r="75" spans="1:17" ht="23.25" x14ac:dyDescent="0.25">
      <c r="A75" s="80">
        <v>74</v>
      </c>
      <c r="B75" s="30" t="s">
        <v>218</v>
      </c>
      <c r="C75" s="30" t="s">
        <v>673</v>
      </c>
      <c r="D75" s="30" t="s">
        <v>126</v>
      </c>
      <c r="E75" s="30" t="s">
        <v>18</v>
      </c>
      <c r="F75" s="30" t="s">
        <v>127</v>
      </c>
      <c r="G75" s="30" t="s">
        <v>20</v>
      </c>
      <c r="H75" s="30" t="s">
        <v>36</v>
      </c>
      <c r="I75" s="30">
        <v>3</v>
      </c>
      <c r="J75" s="33" t="str">
        <f t="shared" si="1"/>
        <v>Верхнесалдинский р-н, Верхнесалдинский городской округ, г. Верхняя Салда, ул. Ленина, д. 3</v>
      </c>
      <c r="K75" s="30">
        <v>3825.5</v>
      </c>
      <c r="L75" s="30">
        <v>68</v>
      </c>
      <c r="M75" s="30">
        <v>1</v>
      </c>
      <c r="N75" s="30" t="s">
        <v>5283</v>
      </c>
      <c r="O75" s="106">
        <v>45265</v>
      </c>
      <c r="P75" s="30" t="s">
        <v>1619</v>
      </c>
      <c r="Q75" s="170">
        <v>13456208.789999999</v>
      </c>
    </row>
    <row r="76" spans="1:17" ht="23.25" x14ac:dyDescent="0.25">
      <c r="A76" s="80">
        <v>75</v>
      </c>
      <c r="B76" s="30" t="s">
        <v>218</v>
      </c>
      <c r="C76" s="30" t="s">
        <v>673</v>
      </c>
      <c r="D76" s="30" t="s">
        <v>126</v>
      </c>
      <c r="E76" s="30" t="s">
        <v>18</v>
      </c>
      <c r="F76" s="30" t="s">
        <v>127</v>
      </c>
      <c r="G76" s="30" t="s">
        <v>20</v>
      </c>
      <c r="H76" s="30" t="s">
        <v>36</v>
      </c>
      <c r="I76" s="30">
        <v>5</v>
      </c>
      <c r="J76" s="33" t="str">
        <f t="shared" si="1"/>
        <v>Верхнесалдинский р-н, Верхнесалдинский городской округ, г. Верхняя Салда, ул. Ленина, д. 5</v>
      </c>
      <c r="K76" s="30">
        <v>3682.6</v>
      </c>
      <c r="L76" s="30">
        <v>70</v>
      </c>
      <c r="M76" s="30">
        <v>1</v>
      </c>
      <c r="N76" s="30" t="s">
        <v>5283</v>
      </c>
      <c r="O76" s="106">
        <v>45265</v>
      </c>
      <c r="P76" s="30" t="s">
        <v>1619</v>
      </c>
      <c r="Q76" s="170">
        <v>13700247.1</v>
      </c>
    </row>
    <row r="77" spans="1:17" ht="23.25" x14ac:dyDescent="0.25">
      <c r="A77" s="80">
        <v>76</v>
      </c>
      <c r="B77" s="30" t="s">
        <v>218</v>
      </c>
      <c r="C77" s="30" t="s">
        <v>673</v>
      </c>
      <c r="D77" s="30" t="s">
        <v>126</v>
      </c>
      <c r="E77" s="30" t="s">
        <v>18</v>
      </c>
      <c r="F77" s="30" t="s">
        <v>127</v>
      </c>
      <c r="G77" s="30" t="s">
        <v>20</v>
      </c>
      <c r="H77" s="30" t="s">
        <v>96</v>
      </c>
      <c r="I77" s="30">
        <v>63</v>
      </c>
      <c r="J77" s="33" t="str">
        <f t="shared" si="1"/>
        <v>Верхнесалдинский р-н, Верхнесалдинский городской округ, г. Верхняя Салда, ул. Металлургов, д. 63</v>
      </c>
      <c r="K77" s="30">
        <v>786.8</v>
      </c>
      <c r="L77" s="30">
        <v>16</v>
      </c>
      <c r="M77" s="30">
        <v>1</v>
      </c>
      <c r="N77" s="30" t="s">
        <v>5283</v>
      </c>
      <c r="O77" s="106">
        <v>45265</v>
      </c>
      <c r="P77" s="30" t="s">
        <v>1619</v>
      </c>
      <c r="Q77" s="170">
        <v>4226467.96</v>
      </c>
    </row>
    <row r="78" spans="1:17" ht="23.25" x14ac:dyDescent="0.25">
      <c r="A78" s="80">
        <v>77</v>
      </c>
      <c r="B78" s="30" t="s">
        <v>218</v>
      </c>
      <c r="C78" s="30" t="s">
        <v>673</v>
      </c>
      <c r="D78" s="30" t="s">
        <v>126</v>
      </c>
      <c r="E78" s="30" t="s">
        <v>18</v>
      </c>
      <c r="F78" s="30" t="s">
        <v>127</v>
      </c>
      <c r="G78" s="30" t="s">
        <v>20</v>
      </c>
      <c r="H78" s="30" t="s">
        <v>1131</v>
      </c>
      <c r="I78" s="30">
        <v>3</v>
      </c>
      <c r="J78" s="33" t="str">
        <f t="shared" si="1"/>
        <v>Верхнесалдинский р-н, Верхнесалдинский городской округ, г. Верхняя Салда, ул. Сабурова, д. 3</v>
      </c>
      <c r="K78" s="30">
        <v>3046.6</v>
      </c>
      <c r="L78" s="30">
        <v>144</v>
      </c>
      <c r="M78" s="30">
        <v>1</v>
      </c>
      <c r="N78" s="30" t="s">
        <v>5283</v>
      </c>
      <c r="O78" s="106">
        <v>45265</v>
      </c>
      <c r="P78" s="30" t="s">
        <v>1619</v>
      </c>
      <c r="Q78" s="170">
        <v>3297849.83</v>
      </c>
    </row>
    <row r="79" spans="1:17" ht="23.25" x14ac:dyDescent="0.25">
      <c r="A79" s="80">
        <v>78</v>
      </c>
      <c r="B79" s="30" t="s">
        <v>218</v>
      </c>
      <c r="C79" s="30" t="s">
        <v>673</v>
      </c>
      <c r="D79" s="30" t="s">
        <v>126</v>
      </c>
      <c r="E79" s="30" t="s">
        <v>18</v>
      </c>
      <c r="F79" s="30" t="s">
        <v>127</v>
      </c>
      <c r="G79" s="30" t="s">
        <v>20</v>
      </c>
      <c r="H79" s="30" t="s">
        <v>132</v>
      </c>
      <c r="I79" s="30">
        <v>36</v>
      </c>
      <c r="J79" s="33" t="str">
        <f t="shared" si="1"/>
        <v>Верхнесалдинский р-н, Верхнесалдинский городской округ, г. Верхняя Салда, ул. Энгельса, д. 36</v>
      </c>
      <c r="K79" s="30">
        <v>3954.5</v>
      </c>
      <c r="L79" s="30">
        <v>61</v>
      </c>
      <c r="M79" s="30">
        <v>1</v>
      </c>
      <c r="N79" s="30" t="s">
        <v>5283</v>
      </c>
      <c r="O79" s="106">
        <v>45265</v>
      </c>
      <c r="P79" s="30" t="s">
        <v>1619</v>
      </c>
      <c r="Q79" s="170">
        <v>3913523.12</v>
      </c>
    </row>
    <row r="80" spans="1:17" ht="23.25" x14ac:dyDescent="0.25">
      <c r="A80" s="80">
        <v>79</v>
      </c>
      <c r="B80" s="30" t="s">
        <v>327</v>
      </c>
      <c r="C80" s="30" t="s">
        <v>753</v>
      </c>
      <c r="D80" s="30" t="s">
        <v>4657</v>
      </c>
      <c r="E80" s="30" t="s">
        <v>18</v>
      </c>
      <c r="F80" s="30" t="s">
        <v>336</v>
      </c>
      <c r="G80" s="30" t="s">
        <v>20</v>
      </c>
      <c r="H80" s="30" t="s">
        <v>69</v>
      </c>
      <c r="I80" s="30">
        <v>16</v>
      </c>
      <c r="J80" s="33" t="str">
        <f t="shared" si="1"/>
        <v>Верхотурский р-н, Городской округ Верхотурский, г. Верхотурье, ул. Мира, д. 16</v>
      </c>
      <c r="K80" s="30">
        <v>1290.3</v>
      </c>
      <c r="L80" s="30">
        <v>24</v>
      </c>
      <c r="M80" s="30">
        <v>1</v>
      </c>
      <c r="N80" s="30" t="s">
        <v>5034</v>
      </c>
      <c r="O80" s="106">
        <v>44887</v>
      </c>
      <c r="P80" s="30" t="s">
        <v>3040</v>
      </c>
      <c r="Q80" s="172"/>
    </row>
    <row r="81" spans="1:17" ht="23.25" x14ac:dyDescent="0.25">
      <c r="A81" s="80">
        <v>80</v>
      </c>
      <c r="B81" s="30" t="s">
        <v>327</v>
      </c>
      <c r="C81" s="30" t="s">
        <v>753</v>
      </c>
      <c r="D81" s="30" t="s">
        <v>4657</v>
      </c>
      <c r="E81" s="30" t="s">
        <v>18</v>
      </c>
      <c r="F81" s="30" t="s">
        <v>336</v>
      </c>
      <c r="G81" s="30" t="s">
        <v>20</v>
      </c>
      <c r="H81" s="30" t="s">
        <v>5359</v>
      </c>
      <c r="I81" s="42">
        <v>14</v>
      </c>
      <c r="J81" s="33" t="str">
        <f t="shared" si="1"/>
        <v>Верхотурский р-н, Городской округ Верхотурский, г. Верхотурье, ул. Пермская, д. 14</v>
      </c>
      <c r="K81" s="30">
        <v>425.9</v>
      </c>
      <c r="L81" s="30">
        <v>8</v>
      </c>
      <c r="M81" s="30">
        <v>2</v>
      </c>
      <c r="N81" s="30" t="s">
        <v>5374</v>
      </c>
      <c r="O81" s="106">
        <v>45313</v>
      </c>
      <c r="P81" s="30" t="s">
        <v>3040</v>
      </c>
      <c r="Q81" s="170">
        <v>4660003.1399999997</v>
      </c>
    </row>
    <row r="82" spans="1:17" ht="23.25" x14ac:dyDescent="0.25">
      <c r="A82" s="80">
        <v>81</v>
      </c>
      <c r="B82" s="30" t="s">
        <v>327</v>
      </c>
      <c r="C82" s="30" t="s">
        <v>753</v>
      </c>
      <c r="D82" s="30" t="s">
        <v>4657</v>
      </c>
      <c r="E82" s="30" t="s">
        <v>1500</v>
      </c>
      <c r="F82" s="30" t="s">
        <v>1362</v>
      </c>
      <c r="G82" s="30" t="s">
        <v>20</v>
      </c>
      <c r="H82" s="30" t="s">
        <v>41</v>
      </c>
      <c r="I82" s="42">
        <v>2</v>
      </c>
      <c r="J82" s="33" t="str">
        <f t="shared" si="1"/>
        <v>Верхотурский р-н, Городской округ Верхотурский, пос. Привокзальный, ул. Садовая, д. 2</v>
      </c>
      <c r="K82" s="30">
        <v>522</v>
      </c>
      <c r="L82" s="30">
        <v>12</v>
      </c>
      <c r="M82" s="30">
        <v>2</v>
      </c>
      <c r="N82" s="30" t="s">
        <v>5374</v>
      </c>
      <c r="O82" s="106">
        <v>45313</v>
      </c>
      <c r="P82" s="30" t="s">
        <v>3040</v>
      </c>
      <c r="Q82" s="170">
        <v>5566167.8899999997</v>
      </c>
    </row>
    <row r="83" spans="1:17" ht="23.25" x14ac:dyDescent="0.25">
      <c r="A83" s="80">
        <v>82</v>
      </c>
      <c r="B83" s="30" t="s">
        <v>327</v>
      </c>
      <c r="C83" s="30"/>
      <c r="D83" s="30" t="s">
        <v>328</v>
      </c>
      <c r="E83" s="30" t="s">
        <v>18</v>
      </c>
      <c r="F83" s="30" t="s">
        <v>329</v>
      </c>
      <c r="G83" s="30" t="s">
        <v>20</v>
      </c>
      <c r="H83" s="30" t="s">
        <v>217</v>
      </c>
      <c r="I83" s="42">
        <v>6</v>
      </c>
      <c r="J83" s="33" t="str">
        <f t="shared" si="1"/>
        <v>Волчанский городской округ, г. Волчанск, ул. Мичурина, д. 6</v>
      </c>
      <c r="K83" s="30">
        <v>788.8</v>
      </c>
      <c r="L83" s="30">
        <v>20</v>
      </c>
      <c r="M83" s="30">
        <v>1</v>
      </c>
      <c r="N83" s="30" t="s">
        <v>5054</v>
      </c>
      <c r="O83" s="106">
        <v>44894</v>
      </c>
      <c r="P83" s="30" t="s">
        <v>3237</v>
      </c>
      <c r="Q83" s="170">
        <v>2756815.16</v>
      </c>
    </row>
    <row r="84" spans="1:17" ht="23.25" x14ac:dyDescent="0.25">
      <c r="A84" s="80">
        <v>83</v>
      </c>
      <c r="B84" s="30" t="s">
        <v>218</v>
      </c>
      <c r="C84" s="112"/>
      <c r="D84" s="112" t="s">
        <v>4582</v>
      </c>
      <c r="E84" s="112" t="s">
        <v>18</v>
      </c>
      <c r="F84" s="112" t="s">
        <v>141</v>
      </c>
      <c r="G84" s="112" t="s">
        <v>20</v>
      </c>
      <c r="H84" s="112" t="s">
        <v>5278</v>
      </c>
      <c r="I84" s="112">
        <v>18</v>
      </c>
      <c r="J84" s="52" t="str">
        <f t="shared" si="1"/>
        <v>Город Нижний Тагил, г. Нижний Тагил, ул. Аганичева, д. 18</v>
      </c>
      <c r="K84" s="112">
        <v>6832.1</v>
      </c>
      <c r="L84" s="112">
        <v>107</v>
      </c>
      <c r="M84" s="112">
        <v>3</v>
      </c>
      <c r="N84" s="112" t="s">
        <v>5293</v>
      </c>
      <c r="O84" s="131">
        <v>45348</v>
      </c>
      <c r="P84" s="112" t="s">
        <v>4641</v>
      </c>
      <c r="Q84" s="170">
        <v>7056144.8999999994</v>
      </c>
    </row>
    <row r="85" spans="1:17" ht="23.25" x14ac:dyDescent="0.25">
      <c r="A85" s="80">
        <v>84</v>
      </c>
      <c r="B85" s="30" t="s">
        <v>218</v>
      </c>
      <c r="C85" s="30"/>
      <c r="D85" s="30" t="s">
        <v>4582</v>
      </c>
      <c r="E85" s="30" t="s">
        <v>18</v>
      </c>
      <c r="F85" s="30" t="s">
        <v>141</v>
      </c>
      <c r="G85" s="30" t="s">
        <v>20</v>
      </c>
      <c r="H85" s="30" t="s">
        <v>171</v>
      </c>
      <c r="I85" s="30">
        <v>10</v>
      </c>
      <c r="J85" s="33" t="str">
        <f t="shared" si="1"/>
        <v>Город Нижний Тагил, г. Нижний Тагил, ул. Жуковского, д. 10</v>
      </c>
      <c r="K85" s="30">
        <v>1326.3</v>
      </c>
      <c r="L85" s="30">
        <v>18</v>
      </c>
      <c r="M85" s="30">
        <v>1</v>
      </c>
      <c r="N85" s="30" t="s">
        <v>5299</v>
      </c>
      <c r="O85" s="106">
        <v>45439</v>
      </c>
      <c r="P85" s="30" t="s">
        <v>1619</v>
      </c>
      <c r="Q85" s="170">
        <v>7434938.9400000004</v>
      </c>
    </row>
    <row r="86" spans="1:17" ht="23.25" x14ac:dyDescent="0.25">
      <c r="A86" s="80">
        <v>85</v>
      </c>
      <c r="B86" s="30" t="s">
        <v>218</v>
      </c>
      <c r="C86" s="30"/>
      <c r="D86" s="30" t="s">
        <v>4582</v>
      </c>
      <c r="E86" s="30" t="s">
        <v>18</v>
      </c>
      <c r="F86" s="30" t="s">
        <v>141</v>
      </c>
      <c r="G86" s="30" t="s">
        <v>20</v>
      </c>
      <c r="H86" s="30" t="s">
        <v>75</v>
      </c>
      <c r="I86" s="30">
        <v>95</v>
      </c>
      <c r="J86" s="33" t="str">
        <f t="shared" si="1"/>
        <v>Город Нижний Тагил, г. Нижний Тагил, ул. Карла Маркса, д. 95</v>
      </c>
      <c r="K86" s="30">
        <v>1472.6</v>
      </c>
      <c r="L86" s="30">
        <v>24</v>
      </c>
      <c r="M86" s="30">
        <v>4</v>
      </c>
      <c r="N86" s="30" t="s">
        <v>5299</v>
      </c>
      <c r="O86" s="106">
        <v>45439</v>
      </c>
      <c r="P86" s="30" t="s">
        <v>1619</v>
      </c>
      <c r="Q86" s="170">
        <v>18290687.100000001</v>
      </c>
    </row>
    <row r="87" spans="1:17" x14ac:dyDescent="0.25">
      <c r="A87" s="80">
        <v>86</v>
      </c>
      <c r="B87" s="30" t="s">
        <v>218</v>
      </c>
      <c r="C87" s="112"/>
      <c r="D87" s="112" t="s">
        <v>4582</v>
      </c>
      <c r="E87" s="112" t="s">
        <v>18</v>
      </c>
      <c r="F87" s="112" t="s">
        <v>141</v>
      </c>
      <c r="G87" s="112" t="s">
        <v>20</v>
      </c>
      <c r="H87" s="112" t="s">
        <v>474</v>
      </c>
      <c r="I87" s="112">
        <v>1</v>
      </c>
      <c r="J87" s="52" t="str">
        <f t="shared" si="1"/>
        <v>Город Нижний Тагил, г. Нижний Тагил, ул. Папанина, д. 1</v>
      </c>
      <c r="K87" s="112">
        <v>2763.7</v>
      </c>
      <c r="L87" s="112">
        <v>16</v>
      </c>
      <c r="M87" s="112">
        <v>1</v>
      </c>
      <c r="N87" s="112" t="s">
        <v>5293</v>
      </c>
      <c r="O87" s="131">
        <v>45348</v>
      </c>
      <c r="P87" s="112" t="s">
        <v>4641</v>
      </c>
      <c r="Q87" s="170">
        <v>3075681.51</v>
      </c>
    </row>
    <row r="88" spans="1:17" ht="23.25" x14ac:dyDescent="0.25">
      <c r="A88" s="80">
        <v>87</v>
      </c>
      <c r="B88" s="30" t="s">
        <v>218</v>
      </c>
      <c r="C88" s="30"/>
      <c r="D88" s="30" t="s">
        <v>4582</v>
      </c>
      <c r="E88" s="30" t="s">
        <v>18</v>
      </c>
      <c r="F88" s="30" t="s">
        <v>141</v>
      </c>
      <c r="G88" s="30" t="s">
        <v>20</v>
      </c>
      <c r="H88" s="30" t="s">
        <v>84</v>
      </c>
      <c r="I88" s="30">
        <v>33</v>
      </c>
      <c r="J88" s="33" t="str">
        <f t="shared" si="1"/>
        <v>Город Нижний Тагил, г. Нижний Тагил, ул. Советская, д. 33</v>
      </c>
      <c r="K88" s="30">
        <v>1943.5</v>
      </c>
      <c r="L88" s="30">
        <v>21</v>
      </c>
      <c r="M88" s="30">
        <v>2</v>
      </c>
      <c r="N88" s="30" t="s">
        <v>5289</v>
      </c>
      <c r="O88" s="106">
        <v>45272</v>
      </c>
      <c r="P88" s="30" t="s">
        <v>1619</v>
      </c>
      <c r="Q88" s="170">
        <v>8998004.9499999993</v>
      </c>
    </row>
    <row r="89" spans="1:17" ht="23.25" x14ac:dyDescent="0.25">
      <c r="A89" s="80">
        <v>88</v>
      </c>
      <c r="B89" s="30" t="s">
        <v>218</v>
      </c>
      <c r="C89" s="30"/>
      <c r="D89" s="30" t="s">
        <v>4582</v>
      </c>
      <c r="E89" s="30" t="s">
        <v>18</v>
      </c>
      <c r="F89" s="30" t="s">
        <v>141</v>
      </c>
      <c r="G89" s="30" t="s">
        <v>20</v>
      </c>
      <c r="H89" s="30" t="s">
        <v>518</v>
      </c>
      <c r="I89" s="30">
        <v>45</v>
      </c>
      <c r="J89" s="33" t="str">
        <f t="shared" si="1"/>
        <v>Город Нижний Тагил, г. Нижний Тагил, ул. Циолковского, д. 45</v>
      </c>
      <c r="K89" s="30">
        <v>1998.9</v>
      </c>
      <c r="L89" s="30">
        <v>22</v>
      </c>
      <c r="M89" s="30">
        <v>4</v>
      </c>
      <c r="N89" s="30" t="s">
        <v>5299</v>
      </c>
      <c r="O89" s="106">
        <v>45439</v>
      </c>
      <c r="P89" s="30" t="s">
        <v>1619</v>
      </c>
      <c r="Q89" s="170">
        <v>22449707.760000002</v>
      </c>
    </row>
    <row r="90" spans="1:17" ht="23.25" x14ac:dyDescent="0.25">
      <c r="A90" s="80">
        <v>89</v>
      </c>
      <c r="B90" s="30" t="s">
        <v>218</v>
      </c>
      <c r="C90" s="30"/>
      <c r="D90" s="30" t="s">
        <v>4582</v>
      </c>
      <c r="E90" s="30" t="s">
        <v>18</v>
      </c>
      <c r="F90" s="30" t="s">
        <v>141</v>
      </c>
      <c r="G90" s="30" t="s">
        <v>20</v>
      </c>
      <c r="H90" s="30" t="s">
        <v>164</v>
      </c>
      <c r="I90" s="30">
        <v>10</v>
      </c>
      <c r="J90" s="33" t="str">
        <f t="shared" si="1"/>
        <v>Город Нижний Тагил, г. Нижний Тагил, ул. Черемшанская, д. 10</v>
      </c>
      <c r="K90" s="30">
        <v>1457.2</v>
      </c>
      <c r="L90" s="30">
        <v>36</v>
      </c>
      <c r="M90" s="30">
        <v>4</v>
      </c>
      <c r="N90" s="30" t="s">
        <v>5299</v>
      </c>
      <c r="O90" s="106">
        <v>45439</v>
      </c>
      <c r="P90" s="30" t="s">
        <v>1619</v>
      </c>
      <c r="Q90" s="170">
        <v>21485649.740000002</v>
      </c>
    </row>
    <row r="91" spans="1:17" ht="23.25" x14ac:dyDescent="0.25">
      <c r="A91" s="80">
        <v>90</v>
      </c>
      <c r="B91" s="30" t="s">
        <v>8</v>
      </c>
      <c r="C91" s="30"/>
      <c r="D91" s="30" t="s">
        <v>3023</v>
      </c>
      <c r="E91" s="30" t="s">
        <v>18</v>
      </c>
      <c r="F91" s="30" t="s">
        <v>80</v>
      </c>
      <c r="G91" s="30" t="s">
        <v>20</v>
      </c>
      <c r="H91" s="30" t="s">
        <v>82</v>
      </c>
      <c r="I91" s="42">
        <v>21</v>
      </c>
      <c r="J91" s="33" t="str">
        <f t="shared" si="1"/>
        <v>Городской округ «город Ирбит» Свердловской области, г. Ирбит, ул. Орджоникидзе, д. 21</v>
      </c>
      <c r="K91" s="30">
        <v>358.3</v>
      </c>
      <c r="L91" s="30">
        <v>14</v>
      </c>
      <c r="M91" s="30">
        <v>1</v>
      </c>
      <c r="N91" s="30" t="s">
        <v>5246</v>
      </c>
      <c r="O91" s="106">
        <v>45251</v>
      </c>
      <c r="P91" s="30" t="s">
        <v>1630</v>
      </c>
      <c r="Q91" s="170">
        <v>2125234.62</v>
      </c>
    </row>
    <row r="92" spans="1:17" ht="23.25" x14ac:dyDescent="0.25">
      <c r="A92" s="80">
        <v>91</v>
      </c>
      <c r="B92" s="30" t="s">
        <v>327</v>
      </c>
      <c r="C92" s="30"/>
      <c r="D92" s="30" t="s">
        <v>2676</v>
      </c>
      <c r="E92" s="30" t="s">
        <v>18</v>
      </c>
      <c r="F92" s="30" t="s">
        <v>333</v>
      </c>
      <c r="G92" s="30" t="s">
        <v>143</v>
      </c>
      <c r="H92" s="30" t="s">
        <v>334</v>
      </c>
      <c r="I92" s="30">
        <v>23</v>
      </c>
      <c r="J92" s="33" t="str">
        <f t="shared" si="1"/>
        <v>Городской округ «Город Лесной» Свердловской области, г. Лесной, пр-кт Коммунистический, д. 23</v>
      </c>
      <c r="K92" s="30">
        <v>2041</v>
      </c>
      <c r="L92" s="30">
        <v>20</v>
      </c>
      <c r="M92" s="30">
        <v>2</v>
      </c>
      <c r="N92" s="30" t="s">
        <v>5388</v>
      </c>
      <c r="O92" s="106">
        <v>45278</v>
      </c>
      <c r="P92" s="30" t="s">
        <v>3040</v>
      </c>
      <c r="Q92" s="170">
        <v>2558433.83</v>
      </c>
    </row>
    <row r="93" spans="1:17" ht="23.25" x14ac:dyDescent="0.25">
      <c r="A93" s="80">
        <v>92</v>
      </c>
      <c r="B93" s="30" t="s">
        <v>327</v>
      </c>
      <c r="C93" s="30"/>
      <c r="D93" s="30" t="s">
        <v>2676</v>
      </c>
      <c r="E93" s="30" t="s">
        <v>18</v>
      </c>
      <c r="F93" s="30" t="s">
        <v>333</v>
      </c>
      <c r="G93" s="30" t="s">
        <v>143</v>
      </c>
      <c r="H93" s="30" t="s">
        <v>334</v>
      </c>
      <c r="I93" s="30">
        <v>25</v>
      </c>
      <c r="J93" s="33" t="str">
        <f t="shared" si="1"/>
        <v>Городской округ «Город Лесной» Свердловской области, г. Лесной, пр-кт Коммунистический, д. 25</v>
      </c>
      <c r="K93" s="30">
        <v>1590.5</v>
      </c>
      <c r="L93" s="30">
        <v>24</v>
      </c>
      <c r="M93" s="30">
        <v>2</v>
      </c>
      <c r="N93" s="30" t="s">
        <v>5388</v>
      </c>
      <c r="O93" s="106">
        <v>45278</v>
      </c>
      <c r="P93" s="30" t="s">
        <v>3040</v>
      </c>
      <c r="Q93" s="170">
        <v>2343226.6799999997</v>
      </c>
    </row>
    <row r="94" spans="1:17" ht="23.25" x14ac:dyDescent="0.25">
      <c r="A94" s="80">
        <v>93</v>
      </c>
      <c r="B94" s="30" t="s">
        <v>327</v>
      </c>
      <c r="C94" s="30"/>
      <c r="D94" s="30" t="s">
        <v>2676</v>
      </c>
      <c r="E94" s="30" t="s">
        <v>18</v>
      </c>
      <c r="F94" s="30" t="s">
        <v>333</v>
      </c>
      <c r="G94" s="30" t="s">
        <v>143</v>
      </c>
      <c r="H94" s="30" t="s">
        <v>334</v>
      </c>
      <c r="I94" s="30">
        <v>27</v>
      </c>
      <c r="J94" s="33" t="str">
        <f t="shared" si="1"/>
        <v>Городской округ «Город Лесной» Свердловской области, г. Лесной, пр-кт Коммунистический, д. 27</v>
      </c>
      <c r="K94" s="30">
        <v>2210.6999999999998</v>
      </c>
      <c r="L94" s="30">
        <v>30</v>
      </c>
      <c r="M94" s="30">
        <v>2</v>
      </c>
      <c r="N94" s="30" t="s">
        <v>5388</v>
      </c>
      <c r="O94" s="106">
        <v>45278</v>
      </c>
      <c r="P94" s="30" t="s">
        <v>3040</v>
      </c>
      <c r="Q94" s="170">
        <v>2892453.2199999997</v>
      </c>
    </row>
    <row r="95" spans="1:17" ht="23.25" x14ac:dyDescent="0.25">
      <c r="A95" s="80">
        <v>94</v>
      </c>
      <c r="B95" s="30" t="s">
        <v>327</v>
      </c>
      <c r="C95" s="30"/>
      <c r="D95" s="30" t="s">
        <v>2676</v>
      </c>
      <c r="E95" s="30" t="s">
        <v>18</v>
      </c>
      <c r="F95" s="30" t="s">
        <v>333</v>
      </c>
      <c r="G95" s="30" t="s">
        <v>143</v>
      </c>
      <c r="H95" s="30" t="s">
        <v>334</v>
      </c>
      <c r="I95" s="42">
        <v>40</v>
      </c>
      <c r="J95" s="33" t="str">
        <f t="shared" si="1"/>
        <v>Городской округ «Город Лесной» Свердловской области, г. Лесной, пр-кт Коммунистический, д. 40</v>
      </c>
      <c r="K95" s="30">
        <v>3191.7</v>
      </c>
      <c r="L95" s="30">
        <v>48</v>
      </c>
      <c r="M95" s="30">
        <v>3</v>
      </c>
      <c r="N95" s="30" t="s">
        <v>5388</v>
      </c>
      <c r="O95" s="106">
        <v>45278</v>
      </c>
      <c r="P95" s="30" t="s">
        <v>3040</v>
      </c>
      <c r="Q95" s="170">
        <v>5860342.7299999995</v>
      </c>
    </row>
    <row r="96" spans="1:17" ht="23.25" x14ac:dyDescent="0.25">
      <c r="A96" s="80">
        <v>95</v>
      </c>
      <c r="B96" s="30" t="s">
        <v>327</v>
      </c>
      <c r="C96" s="30"/>
      <c r="D96" s="30" t="s">
        <v>2676</v>
      </c>
      <c r="E96" s="30" t="s">
        <v>18</v>
      </c>
      <c r="F96" s="30" t="s">
        <v>333</v>
      </c>
      <c r="G96" s="30" t="s">
        <v>20</v>
      </c>
      <c r="H96" s="30" t="s">
        <v>648</v>
      </c>
      <c r="I96" s="42">
        <v>8</v>
      </c>
      <c r="J96" s="33" t="str">
        <f t="shared" si="1"/>
        <v>Городской округ «Город Лесной» Свердловской области, г. Лесной, ул. 8 Марта, д. 8</v>
      </c>
      <c r="K96" s="30">
        <v>576.70000000000005</v>
      </c>
      <c r="L96" s="30">
        <v>10</v>
      </c>
      <c r="M96" s="30">
        <v>1</v>
      </c>
      <c r="N96" s="30" t="s">
        <v>5370</v>
      </c>
      <c r="O96" s="106">
        <v>45314</v>
      </c>
      <c r="P96" s="30" t="s">
        <v>5371</v>
      </c>
      <c r="Q96" s="170">
        <v>3986158.05</v>
      </c>
    </row>
    <row r="97" spans="1:17" ht="23.25" x14ac:dyDescent="0.25">
      <c r="A97" s="80">
        <v>96</v>
      </c>
      <c r="B97" s="30" t="s">
        <v>327</v>
      </c>
      <c r="C97" s="30"/>
      <c r="D97" s="30" t="s">
        <v>2676</v>
      </c>
      <c r="E97" s="30" t="s">
        <v>18</v>
      </c>
      <c r="F97" s="30" t="s">
        <v>333</v>
      </c>
      <c r="G97" s="30" t="s">
        <v>20</v>
      </c>
      <c r="H97" s="30" t="s">
        <v>92</v>
      </c>
      <c r="I97" s="42">
        <v>16</v>
      </c>
      <c r="J97" s="33" t="str">
        <f t="shared" si="1"/>
        <v>Городской округ «Город Лесной» Свердловской области, г. Лесной, ул. Бажова, д. 16</v>
      </c>
      <c r="K97" s="30">
        <v>2161.8000000000002</v>
      </c>
      <c r="L97" s="30">
        <v>48</v>
      </c>
      <c r="M97" s="30">
        <v>1</v>
      </c>
      <c r="N97" s="30" t="s">
        <v>5370</v>
      </c>
      <c r="O97" s="106">
        <v>45314</v>
      </c>
      <c r="P97" s="30" t="s">
        <v>5371</v>
      </c>
      <c r="Q97" s="170">
        <v>9852146.0500000007</v>
      </c>
    </row>
    <row r="98" spans="1:17" ht="23.25" x14ac:dyDescent="0.25">
      <c r="A98" s="80">
        <v>97</v>
      </c>
      <c r="B98" s="30" t="s">
        <v>327</v>
      </c>
      <c r="C98" s="30"/>
      <c r="D98" s="30" t="s">
        <v>2676</v>
      </c>
      <c r="E98" s="30" t="s">
        <v>18</v>
      </c>
      <c r="F98" s="30" t="s">
        <v>333</v>
      </c>
      <c r="G98" s="30" t="s">
        <v>20</v>
      </c>
      <c r="H98" s="30" t="s">
        <v>92</v>
      </c>
      <c r="I98" s="42" t="s">
        <v>564</v>
      </c>
      <c r="J98" s="33" t="str">
        <f t="shared" si="1"/>
        <v>Городской округ «Город Лесной» Свердловской области, г. Лесной, ул. Бажова, д. 16А</v>
      </c>
      <c r="K98" s="30">
        <v>2178.9</v>
      </c>
      <c r="L98" s="30">
        <v>48</v>
      </c>
      <c r="M98" s="30">
        <v>1</v>
      </c>
      <c r="N98" s="30" t="s">
        <v>5370</v>
      </c>
      <c r="O98" s="106">
        <v>45314</v>
      </c>
      <c r="P98" s="30" t="s">
        <v>5371</v>
      </c>
      <c r="Q98" s="170">
        <v>10136716.07</v>
      </c>
    </row>
    <row r="99" spans="1:17" ht="23.25" x14ac:dyDescent="0.25">
      <c r="A99" s="80">
        <v>98</v>
      </c>
      <c r="B99" s="30" t="s">
        <v>327</v>
      </c>
      <c r="C99" s="30"/>
      <c r="D99" s="30" t="s">
        <v>2676</v>
      </c>
      <c r="E99" s="30" t="s">
        <v>18</v>
      </c>
      <c r="F99" s="30" t="s">
        <v>333</v>
      </c>
      <c r="G99" s="30" t="s">
        <v>20</v>
      </c>
      <c r="H99" s="30" t="s">
        <v>378</v>
      </c>
      <c r="I99" s="30" t="s">
        <v>320</v>
      </c>
      <c r="J99" s="33" t="str">
        <f t="shared" si="1"/>
        <v>Городской округ «Город Лесной» Свердловской области, г. Лесной, ул. Белинского, д. 20Б</v>
      </c>
      <c r="K99" s="30">
        <v>2678.5</v>
      </c>
      <c r="L99" s="30">
        <v>64</v>
      </c>
      <c r="M99" s="30">
        <v>1</v>
      </c>
      <c r="N99" s="30" t="s">
        <v>5376</v>
      </c>
      <c r="O99" s="106">
        <v>45314</v>
      </c>
      <c r="P99" s="30" t="s">
        <v>5371</v>
      </c>
      <c r="Q99" s="170">
        <v>12959323.77</v>
      </c>
    </row>
    <row r="100" spans="1:17" ht="23.25" x14ac:dyDescent="0.25">
      <c r="A100" s="80">
        <v>99</v>
      </c>
      <c r="B100" s="30" t="s">
        <v>327</v>
      </c>
      <c r="C100" s="30"/>
      <c r="D100" s="30" t="s">
        <v>2676</v>
      </c>
      <c r="E100" s="30" t="s">
        <v>18</v>
      </c>
      <c r="F100" s="30" t="s">
        <v>333</v>
      </c>
      <c r="G100" s="30" t="s">
        <v>20</v>
      </c>
      <c r="H100" s="30" t="s">
        <v>378</v>
      </c>
      <c r="I100" s="42">
        <v>51</v>
      </c>
      <c r="J100" s="33" t="str">
        <f t="shared" si="1"/>
        <v>Городской округ «Город Лесной» Свердловской области, г. Лесной, ул. Белинского, д. 51</v>
      </c>
      <c r="K100" s="30">
        <v>2572.1</v>
      </c>
      <c r="L100" s="30">
        <v>40</v>
      </c>
      <c r="M100" s="30">
        <v>2</v>
      </c>
      <c r="N100" s="30" t="s">
        <v>5376</v>
      </c>
      <c r="O100" s="106">
        <v>45314</v>
      </c>
      <c r="P100" s="30" t="s">
        <v>5371</v>
      </c>
      <c r="Q100" s="170">
        <v>4838021.71</v>
      </c>
    </row>
    <row r="101" spans="1:17" ht="23.25" x14ac:dyDescent="0.25">
      <c r="A101" s="80">
        <v>100</v>
      </c>
      <c r="B101" s="30" t="s">
        <v>327</v>
      </c>
      <c r="C101" s="30"/>
      <c r="D101" s="30" t="s">
        <v>2676</v>
      </c>
      <c r="E101" s="30" t="s">
        <v>18</v>
      </c>
      <c r="F101" s="30" t="s">
        <v>333</v>
      </c>
      <c r="G101" s="30" t="s">
        <v>20</v>
      </c>
      <c r="H101" s="30" t="s">
        <v>378</v>
      </c>
      <c r="I101" s="42">
        <v>53</v>
      </c>
      <c r="J101" s="33" t="str">
        <f t="shared" si="1"/>
        <v>Городской округ «Город Лесной» Свердловской области, г. Лесной, ул. Белинского, д. 53</v>
      </c>
      <c r="K101" s="30">
        <v>1426.6</v>
      </c>
      <c r="L101" s="30">
        <v>24</v>
      </c>
      <c r="M101" s="30">
        <v>2</v>
      </c>
      <c r="N101" s="30" t="s">
        <v>5376</v>
      </c>
      <c r="O101" s="106">
        <v>45314</v>
      </c>
      <c r="P101" s="30" t="s">
        <v>5371</v>
      </c>
      <c r="Q101" s="170">
        <v>3137343.81</v>
      </c>
    </row>
    <row r="102" spans="1:17" ht="23.25" x14ac:dyDescent="0.25">
      <c r="A102" s="80">
        <v>101</v>
      </c>
      <c r="B102" s="30" t="s">
        <v>327</v>
      </c>
      <c r="C102" s="30"/>
      <c r="D102" s="30" t="s">
        <v>2676</v>
      </c>
      <c r="E102" s="30" t="s">
        <v>18</v>
      </c>
      <c r="F102" s="30" t="s">
        <v>333</v>
      </c>
      <c r="G102" s="30" t="s">
        <v>20</v>
      </c>
      <c r="H102" s="30" t="s">
        <v>656</v>
      </c>
      <c r="I102" s="42">
        <v>10</v>
      </c>
      <c r="J102" s="33" t="str">
        <f t="shared" si="1"/>
        <v>Городской округ «Город Лесной» Свердловской области, г. Лесной, ул. Горького, д. 10</v>
      </c>
      <c r="K102" s="30">
        <v>1326.9</v>
      </c>
      <c r="L102" s="30">
        <v>18</v>
      </c>
      <c r="M102" s="30">
        <v>1</v>
      </c>
      <c r="N102" s="30" t="s">
        <v>5370</v>
      </c>
      <c r="O102" s="106">
        <v>45314</v>
      </c>
      <c r="P102" s="30" t="s">
        <v>5371</v>
      </c>
      <c r="Q102" s="170">
        <v>7599184.0700000003</v>
      </c>
    </row>
    <row r="103" spans="1:17" ht="23.25" x14ac:dyDescent="0.25">
      <c r="A103" s="80">
        <v>102</v>
      </c>
      <c r="B103" s="30" t="s">
        <v>327</v>
      </c>
      <c r="C103" s="30"/>
      <c r="D103" s="30" t="s">
        <v>2676</v>
      </c>
      <c r="E103" s="30" t="s">
        <v>18</v>
      </c>
      <c r="F103" s="30" t="s">
        <v>333</v>
      </c>
      <c r="G103" s="30" t="s">
        <v>20</v>
      </c>
      <c r="H103" s="30" t="s">
        <v>75</v>
      </c>
      <c r="I103" s="42">
        <v>12</v>
      </c>
      <c r="J103" s="33" t="str">
        <f t="shared" si="1"/>
        <v>Городской округ «Город Лесной» Свердловской области, г. Лесной, ул. Карла Маркса, д. 12</v>
      </c>
      <c r="K103" s="30">
        <v>2110.8000000000002</v>
      </c>
      <c r="L103" s="30">
        <v>48</v>
      </c>
      <c r="M103" s="30">
        <v>1</v>
      </c>
      <c r="N103" s="30" t="s">
        <v>5388</v>
      </c>
      <c r="O103" s="106">
        <v>45278</v>
      </c>
      <c r="P103" s="30" t="s">
        <v>3040</v>
      </c>
      <c r="Q103" s="170">
        <v>11028600.449999999</v>
      </c>
    </row>
    <row r="104" spans="1:17" ht="23.25" x14ac:dyDescent="0.25">
      <c r="A104" s="80">
        <v>103</v>
      </c>
      <c r="B104" s="30" t="s">
        <v>327</v>
      </c>
      <c r="C104" s="30"/>
      <c r="D104" s="30" t="s">
        <v>2676</v>
      </c>
      <c r="E104" s="30" t="s">
        <v>18</v>
      </c>
      <c r="F104" s="30" t="s">
        <v>333</v>
      </c>
      <c r="G104" s="30" t="s">
        <v>20</v>
      </c>
      <c r="H104" s="30" t="s">
        <v>75</v>
      </c>
      <c r="I104" s="42">
        <v>13</v>
      </c>
      <c r="J104" s="33" t="str">
        <f t="shared" si="1"/>
        <v>Городской округ «Город Лесной» Свердловской области, г. Лесной, ул. Карла Маркса, д. 13</v>
      </c>
      <c r="K104" s="30">
        <v>2199.5</v>
      </c>
      <c r="L104" s="30">
        <v>48</v>
      </c>
      <c r="M104" s="30">
        <v>1</v>
      </c>
      <c r="N104" s="30" t="s">
        <v>5388</v>
      </c>
      <c r="O104" s="106">
        <v>45278</v>
      </c>
      <c r="P104" s="30" t="s">
        <v>3040</v>
      </c>
      <c r="Q104" s="170">
        <v>10329911.620000001</v>
      </c>
    </row>
    <row r="105" spans="1:17" ht="23.25" x14ac:dyDescent="0.25">
      <c r="A105" s="80">
        <v>104</v>
      </c>
      <c r="B105" s="30" t="s">
        <v>327</v>
      </c>
      <c r="C105" s="30"/>
      <c r="D105" s="30" t="s">
        <v>2676</v>
      </c>
      <c r="E105" s="30" t="s">
        <v>18</v>
      </c>
      <c r="F105" s="30" t="s">
        <v>333</v>
      </c>
      <c r="G105" s="30" t="s">
        <v>20</v>
      </c>
      <c r="H105" s="30" t="s">
        <v>75</v>
      </c>
      <c r="I105" s="42">
        <v>17</v>
      </c>
      <c r="J105" s="33" t="str">
        <f t="shared" si="1"/>
        <v>Городской округ «Город Лесной» Свердловской области, г. Лесной, ул. Карла Маркса, д. 17</v>
      </c>
      <c r="K105" s="30">
        <v>2148.1999999999998</v>
      </c>
      <c r="L105" s="30">
        <v>48</v>
      </c>
      <c r="M105" s="30">
        <v>1</v>
      </c>
      <c r="N105" s="30" t="s">
        <v>5388</v>
      </c>
      <c r="O105" s="106">
        <v>45278</v>
      </c>
      <c r="P105" s="30" t="s">
        <v>3040</v>
      </c>
      <c r="Q105" s="170">
        <v>10384891.739999998</v>
      </c>
    </row>
    <row r="106" spans="1:17" ht="23.25" x14ac:dyDescent="0.25">
      <c r="A106" s="80">
        <v>105</v>
      </c>
      <c r="B106" s="30" t="s">
        <v>327</v>
      </c>
      <c r="C106" s="30"/>
      <c r="D106" s="30" t="s">
        <v>2676</v>
      </c>
      <c r="E106" s="30" t="s">
        <v>18</v>
      </c>
      <c r="F106" s="30" t="s">
        <v>333</v>
      </c>
      <c r="G106" s="30" t="s">
        <v>20</v>
      </c>
      <c r="H106" s="30" t="s">
        <v>75</v>
      </c>
      <c r="I106" s="42">
        <v>19</v>
      </c>
      <c r="J106" s="33" t="str">
        <f t="shared" si="1"/>
        <v>Городской округ «Город Лесной» Свердловской области, г. Лесной, ул. Карла Маркса, д. 19</v>
      </c>
      <c r="K106" s="30">
        <v>1346.2</v>
      </c>
      <c r="L106" s="30">
        <v>32</v>
      </c>
      <c r="M106" s="30">
        <v>1</v>
      </c>
      <c r="N106" s="30" t="s">
        <v>5388</v>
      </c>
      <c r="O106" s="106">
        <v>45278</v>
      </c>
      <c r="P106" s="30" t="s">
        <v>3040</v>
      </c>
      <c r="Q106" s="170">
        <v>6828619.29</v>
      </c>
    </row>
    <row r="107" spans="1:17" ht="23.25" x14ac:dyDescent="0.25">
      <c r="A107" s="80">
        <v>106</v>
      </c>
      <c r="B107" s="30" t="s">
        <v>327</v>
      </c>
      <c r="C107" s="30"/>
      <c r="D107" s="30" t="s">
        <v>2676</v>
      </c>
      <c r="E107" s="30" t="s">
        <v>18</v>
      </c>
      <c r="F107" s="30" t="s">
        <v>333</v>
      </c>
      <c r="G107" s="30" t="s">
        <v>20</v>
      </c>
      <c r="H107" s="30" t="s">
        <v>34</v>
      </c>
      <c r="I107" s="42">
        <v>27</v>
      </c>
      <c r="J107" s="33" t="str">
        <f t="shared" si="1"/>
        <v>Городской округ «Город Лесной» Свердловской области, г. Лесной, ул. Кирова, д. 27</v>
      </c>
      <c r="K107" s="30">
        <v>3172.3</v>
      </c>
      <c r="L107" s="30">
        <v>48</v>
      </c>
      <c r="M107" s="30">
        <v>2</v>
      </c>
      <c r="N107" s="30" t="s">
        <v>5376</v>
      </c>
      <c r="O107" s="106">
        <v>45314</v>
      </c>
      <c r="P107" s="30" t="s">
        <v>5371</v>
      </c>
      <c r="Q107" s="170">
        <v>16917955.039999999</v>
      </c>
    </row>
    <row r="108" spans="1:17" ht="23.25" x14ac:dyDescent="0.25">
      <c r="A108" s="80">
        <v>107</v>
      </c>
      <c r="B108" s="30" t="s">
        <v>327</v>
      </c>
      <c r="C108" s="30"/>
      <c r="D108" s="30" t="s">
        <v>2676</v>
      </c>
      <c r="E108" s="30" t="s">
        <v>18</v>
      </c>
      <c r="F108" s="30" t="s">
        <v>333</v>
      </c>
      <c r="G108" s="30" t="s">
        <v>20</v>
      </c>
      <c r="H108" s="30" t="s">
        <v>34</v>
      </c>
      <c r="I108" s="42">
        <v>35</v>
      </c>
      <c r="J108" s="33" t="str">
        <f t="shared" si="1"/>
        <v>Городской округ «Город Лесной» Свердловской области, г. Лесной, ул. Кирова, д. 35</v>
      </c>
      <c r="K108" s="30">
        <v>2617.9</v>
      </c>
      <c r="L108" s="30">
        <v>40</v>
      </c>
      <c r="M108" s="30">
        <v>2</v>
      </c>
      <c r="N108" s="30" t="s">
        <v>5376</v>
      </c>
      <c r="O108" s="106">
        <v>45314</v>
      </c>
      <c r="P108" s="30" t="s">
        <v>5371</v>
      </c>
      <c r="Q108" s="170">
        <v>3585469.54</v>
      </c>
    </row>
    <row r="109" spans="1:17" ht="23.25" x14ac:dyDescent="0.25">
      <c r="A109" s="80">
        <v>108</v>
      </c>
      <c r="B109" s="30" t="s">
        <v>327</v>
      </c>
      <c r="C109" s="30"/>
      <c r="D109" s="30" t="s">
        <v>2676</v>
      </c>
      <c r="E109" s="30" t="s">
        <v>18</v>
      </c>
      <c r="F109" s="30" t="s">
        <v>333</v>
      </c>
      <c r="G109" s="30" t="s">
        <v>20</v>
      </c>
      <c r="H109" s="30" t="s">
        <v>86</v>
      </c>
      <c r="I109" s="42">
        <v>41</v>
      </c>
      <c r="J109" s="33" t="str">
        <f t="shared" si="1"/>
        <v>Городской округ «Город Лесной» Свердловской области, г. Лесной, ул. Куйбышева, д. 41</v>
      </c>
      <c r="K109" s="30">
        <v>1457.9</v>
      </c>
      <c r="L109" s="30">
        <v>12</v>
      </c>
      <c r="M109" s="30">
        <v>1</v>
      </c>
      <c r="N109" s="30" t="s">
        <v>5393</v>
      </c>
      <c r="O109" s="106">
        <v>45341</v>
      </c>
      <c r="P109" s="30" t="s">
        <v>5371</v>
      </c>
      <c r="Q109" s="170">
        <v>10469.32</v>
      </c>
    </row>
    <row r="110" spans="1:17" ht="23.25" x14ac:dyDescent="0.25">
      <c r="A110" s="80">
        <v>109</v>
      </c>
      <c r="B110" s="30" t="s">
        <v>327</v>
      </c>
      <c r="C110" s="112"/>
      <c r="D110" s="112" t="s">
        <v>2676</v>
      </c>
      <c r="E110" s="112" t="s">
        <v>18</v>
      </c>
      <c r="F110" s="112" t="s">
        <v>333</v>
      </c>
      <c r="G110" s="112" t="s">
        <v>20</v>
      </c>
      <c r="H110" s="112" t="s">
        <v>36</v>
      </c>
      <c r="I110" s="51">
        <v>108</v>
      </c>
      <c r="J110" s="52" t="str">
        <f t="shared" si="1"/>
        <v>Городской округ «Город Лесной» Свердловской области, г. Лесной, ул. Ленина, д. 108</v>
      </c>
      <c r="K110" s="112">
        <v>5275</v>
      </c>
      <c r="L110" s="112">
        <v>56</v>
      </c>
      <c r="M110" s="112">
        <v>3</v>
      </c>
      <c r="N110" s="112" t="s">
        <v>5389</v>
      </c>
      <c r="O110" s="131" t="s">
        <v>5344</v>
      </c>
      <c r="P110" s="112" t="s">
        <v>5390</v>
      </c>
      <c r="Q110" s="264">
        <v>9521855.5199999996</v>
      </c>
    </row>
    <row r="111" spans="1:17" ht="23.25" x14ac:dyDescent="0.25">
      <c r="A111" s="80">
        <v>110</v>
      </c>
      <c r="B111" s="30" t="s">
        <v>327</v>
      </c>
      <c r="C111" s="112"/>
      <c r="D111" s="112" t="s">
        <v>2676</v>
      </c>
      <c r="E111" s="112" t="s">
        <v>18</v>
      </c>
      <c r="F111" s="112" t="s">
        <v>333</v>
      </c>
      <c r="G111" s="112" t="s">
        <v>20</v>
      </c>
      <c r="H111" s="112" t="s">
        <v>36</v>
      </c>
      <c r="I111" s="51" t="s">
        <v>5364</v>
      </c>
      <c r="J111" s="52" t="str">
        <f t="shared" si="1"/>
        <v>Городской округ «Город Лесной» Свердловской области, г. Лесной, ул. Ленина, д. 108А</v>
      </c>
      <c r="K111" s="112">
        <v>5881.7</v>
      </c>
      <c r="L111" s="112">
        <v>80</v>
      </c>
      <c r="M111" s="112">
        <v>3</v>
      </c>
      <c r="N111" s="112" t="s">
        <v>5389</v>
      </c>
      <c r="O111" s="131" t="s">
        <v>5344</v>
      </c>
      <c r="P111" s="112" t="s">
        <v>5390</v>
      </c>
      <c r="Q111" s="264">
        <v>9898441.3999999985</v>
      </c>
    </row>
    <row r="112" spans="1:17" ht="23.25" x14ac:dyDescent="0.25">
      <c r="A112" s="80">
        <v>111</v>
      </c>
      <c r="B112" s="30" t="s">
        <v>327</v>
      </c>
      <c r="C112" s="112"/>
      <c r="D112" s="112" t="s">
        <v>2676</v>
      </c>
      <c r="E112" s="112" t="s">
        <v>18</v>
      </c>
      <c r="F112" s="112" t="s">
        <v>333</v>
      </c>
      <c r="G112" s="112" t="s">
        <v>20</v>
      </c>
      <c r="H112" s="112" t="s">
        <v>36</v>
      </c>
      <c r="I112" s="112">
        <v>112</v>
      </c>
      <c r="J112" s="52" t="str">
        <f t="shared" si="1"/>
        <v>Городской округ «Город Лесной» Свердловской области, г. Лесной, ул. Ленина, д. 112</v>
      </c>
      <c r="K112" s="112">
        <v>15235.8</v>
      </c>
      <c r="L112" s="112">
        <v>252</v>
      </c>
      <c r="M112" s="112">
        <v>4</v>
      </c>
      <c r="N112" s="112" t="s">
        <v>5397</v>
      </c>
      <c r="O112" s="131">
        <v>45352</v>
      </c>
      <c r="P112" s="112" t="s">
        <v>4641</v>
      </c>
      <c r="Q112" s="170">
        <v>13586024.339999998</v>
      </c>
    </row>
    <row r="113" spans="1:17" ht="23.25" x14ac:dyDescent="0.25">
      <c r="A113" s="80">
        <v>112</v>
      </c>
      <c r="B113" s="30" t="s">
        <v>327</v>
      </c>
      <c r="C113" s="30"/>
      <c r="D113" s="30" t="s">
        <v>2676</v>
      </c>
      <c r="E113" s="30" t="s">
        <v>18</v>
      </c>
      <c r="F113" s="30" t="s">
        <v>333</v>
      </c>
      <c r="G113" s="30" t="s">
        <v>20</v>
      </c>
      <c r="H113" s="30" t="s">
        <v>36</v>
      </c>
      <c r="I113" s="42">
        <v>43</v>
      </c>
      <c r="J113" s="33" t="str">
        <f t="shared" si="1"/>
        <v>Городской округ «Город Лесной» Свердловской области, г. Лесной, ул. Ленина, д. 43</v>
      </c>
      <c r="K113" s="30">
        <v>1078.9000000000001</v>
      </c>
      <c r="L113" s="30">
        <v>18</v>
      </c>
      <c r="M113" s="30">
        <v>1</v>
      </c>
      <c r="N113" s="30" t="s">
        <v>5376</v>
      </c>
      <c r="O113" s="106">
        <v>45314</v>
      </c>
      <c r="P113" s="30" t="s">
        <v>5371</v>
      </c>
      <c r="Q113" s="170">
        <v>6077375.5899999999</v>
      </c>
    </row>
    <row r="114" spans="1:17" ht="23.25" x14ac:dyDescent="0.25">
      <c r="A114" s="80">
        <v>113</v>
      </c>
      <c r="B114" s="30" t="s">
        <v>327</v>
      </c>
      <c r="C114" s="30"/>
      <c r="D114" s="30" t="s">
        <v>2676</v>
      </c>
      <c r="E114" s="30" t="s">
        <v>18</v>
      </c>
      <c r="F114" s="30" t="s">
        <v>333</v>
      </c>
      <c r="G114" s="30" t="s">
        <v>20</v>
      </c>
      <c r="H114" s="30" t="s">
        <v>367</v>
      </c>
      <c r="I114" s="42">
        <v>15</v>
      </c>
      <c r="J114" s="33" t="str">
        <f t="shared" si="1"/>
        <v>Городской округ «Город Лесной» Свердловской области, г. Лесной, ул. Лесная, д. 15</v>
      </c>
      <c r="K114" s="30">
        <v>1423.2</v>
      </c>
      <c r="L114" s="30">
        <v>12</v>
      </c>
      <c r="M114" s="30">
        <v>2</v>
      </c>
      <c r="N114" s="30" t="s">
        <v>5393</v>
      </c>
      <c r="O114" s="106">
        <v>45341</v>
      </c>
      <c r="P114" s="30" t="s">
        <v>5371</v>
      </c>
      <c r="Q114" s="170">
        <v>131751.44</v>
      </c>
    </row>
    <row r="115" spans="1:17" ht="23.25" x14ac:dyDescent="0.25">
      <c r="A115" s="80">
        <v>114</v>
      </c>
      <c r="B115" s="30" t="s">
        <v>327</v>
      </c>
      <c r="C115" s="30"/>
      <c r="D115" s="30" t="s">
        <v>2676</v>
      </c>
      <c r="E115" s="30" t="s">
        <v>18</v>
      </c>
      <c r="F115" s="30" t="s">
        <v>333</v>
      </c>
      <c r="G115" s="30" t="s">
        <v>20</v>
      </c>
      <c r="H115" s="30" t="s">
        <v>367</v>
      </c>
      <c r="I115" s="42">
        <v>16</v>
      </c>
      <c r="J115" s="33" t="str">
        <f t="shared" si="1"/>
        <v>Городской округ «Город Лесной» Свердловской области, г. Лесной, ул. Лесная, д. 16</v>
      </c>
      <c r="K115" s="30">
        <v>876.7</v>
      </c>
      <c r="L115" s="30">
        <v>8</v>
      </c>
      <c r="M115" s="30">
        <v>2</v>
      </c>
      <c r="N115" s="30" t="s">
        <v>5393</v>
      </c>
      <c r="O115" s="106">
        <v>45341</v>
      </c>
      <c r="P115" s="30" t="s">
        <v>5371</v>
      </c>
      <c r="Q115" s="170">
        <v>77212.539999999994</v>
      </c>
    </row>
    <row r="116" spans="1:17" ht="23.25" x14ac:dyDescent="0.25">
      <c r="A116" s="80">
        <v>115</v>
      </c>
      <c r="B116" s="30" t="s">
        <v>327</v>
      </c>
      <c r="C116" s="30"/>
      <c r="D116" s="30" t="s">
        <v>2676</v>
      </c>
      <c r="E116" s="30" t="s">
        <v>18</v>
      </c>
      <c r="F116" s="30" t="s">
        <v>333</v>
      </c>
      <c r="G116" s="30" t="s">
        <v>20</v>
      </c>
      <c r="H116" s="30" t="s">
        <v>367</v>
      </c>
      <c r="I116" s="42">
        <v>18</v>
      </c>
      <c r="J116" s="33" t="str">
        <f t="shared" si="1"/>
        <v>Городской округ «Город Лесной» Свердловской области, г. Лесной, ул. Лесная, д. 18</v>
      </c>
      <c r="K116" s="30">
        <v>873.4</v>
      </c>
      <c r="L116" s="30">
        <v>8</v>
      </c>
      <c r="M116" s="30">
        <v>2</v>
      </c>
      <c r="N116" s="30" t="s">
        <v>5393</v>
      </c>
      <c r="O116" s="106">
        <v>45341</v>
      </c>
      <c r="P116" s="30" t="s">
        <v>5371</v>
      </c>
      <c r="Q116" s="170">
        <v>155234.10999999999</v>
      </c>
    </row>
    <row r="117" spans="1:17" ht="23.25" x14ac:dyDescent="0.25">
      <c r="A117" s="80">
        <v>116</v>
      </c>
      <c r="B117" s="30" t="s">
        <v>327</v>
      </c>
      <c r="C117" s="30"/>
      <c r="D117" s="30" t="s">
        <v>2676</v>
      </c>
      <c r="E117" s="30" t="s">
        <v>18</v>
      </c>
      <c r="F117" s="30" t="s">
        <v>333</v>
      </c>
      <c r="G117" s="30" t="s">
        <v>20</v>
      </c>
      <c r="H117" s="30" t="s">
        <v>367</v>
      </c>
      <c r="I117" s="42">
        <v>19</v>
      </c>
      <c r="J117" s="33" t="str">
        <f t="shared" si="1"/>
        <v>Городской округ «Город Лесной» Свердловской области, г. Лесной, ул. Лесная, д. 19</v>
      </c>
      <c r="K117" s="30">
        <v>1099.2</v>
      </c>
      <c r="L117" s="30">
        <v>8</v>
      </c>
      <c r="M117" s="30">
        <v>2</v>
      </c>
      <c r="N117" s="30" t="s">
        <v>5393</v>
      </c>
      <c r="O117" s="106">
        <v>45341</v>
      </c>
      <c r="P117" s="30" t="s">
        <v>5371</v>
      </c>
      <c r="Q117" s="170">
        <v>94082.45</v>
      </c>
    </row>
    <row r="118" spans="1:17" ht="23.25" x14ac:dyDescent="0.25">
      <c r="A118" s="80">
        <v>117</v>
      </c>
      <c r="B118" s="30" t="s">
        <v>327</v>
      </c>
      <c r="C118" s="30"/>
      <c r="D118" s="30" t="s">
        <v>2676</v>
      </c>
      <c r="E118" s="30" t="s">
        <v>18</v>
      </c>
      <c r="F118" s="30" t="s">
        <v>333</v>
      </c>
      <c r="G118" s="30" t="s">
        <v>20</v>
      </c>
      <c r="H118" s="30" t="s">
        <v>199</v>
      </c>
      <c r="I118" s="42">
        <v>22</v>
      </c>
      <c r="J118" s="33" t="str">
        <f t="shared" si="1"/>
        <v>Городской округ «Город Лесной» Свердловской области, г. Лесной, ул. Победы, д. 22</v>
      </c>
      <c r="K118" s="30">
        <v>1320.4</v>
      </c>
      <c r="L118" s="30">
        <v>32</v>
      </c>
      <c r="M118" s="30">
        <v>1</v>
      </c>
      <c r="N118" s="30" t="s">
        <v>5376</v>
      </c>
      <c r="O118" s="106">
        <v>45314</v>
      </c>
      <c r="P118" s="30" t="s">
        <v>5371</v>
      </c>
      <c r="Q118" s="170">
        <v>6457619.8200000003</v>
      </c>
    </row>
    <row r="119" spans="1:17" ht="23.25" x14ac:dyDescent="0.25">
      <c r="A119" s="80">
        <v>118</v>
      </c>
      <c r="B119" s="30" t="s">
        <v>327</v>
      </c>
      <c r="C119" s="30"/>
      <c r="D119" s="30" t="s">
        <v>2676</v>
      </c>
      <c r="E119" s="30" t="s">
        <v>18</v>
      </c>
      <c r="F119" s="30" t="s">
        <v>333</v>
      </c>
      <c r="G119" s="30" t="s">
        <v>20</v>
      </c>
      <c r="H119" s="30" t="s">
        <v>77</v>
      </c>
      <c r="I119" s="42">
        <v>24</v>
      </c>
      <c r="J119" s="33" t="str">
        <f t="shared" si="1"/>
        <v>Городской округ «Город Лесной» Свердловской области, г. Лесной, ул. Свердлова, д. 24</v>
      </c>
      <c r="K119" s="30">
        <v>1095</v>
      </c>
      <c r="L119" s="30">
        <v>18</v>
      </c>
      <c r="M119" s="30">
        <v>1</v>
      </c>
      <c r="N119" s="30" t="s">
        <v>5376</v>
      </c>
      <c r="O119" s="106">
        <v>45314</v>
      </c>
      <c r="P119" s="30" t="s">
        <v>5371</v>
      </c>
      <c r="Q119" s="170">
        <v>6775262.4100000001</v>
      </c>
    </row>
    <row r="120" spans="1:17" ht="23.25" x14ac:dyDescent="0.25">
      <c r="A120" s="80">
        <v>119</v>
      </c>
      <c r="B120" s="30" t="s">
        <v>218</v>
      </c>
      <c r="C120" s="30"/>
      <c r="D120" s="30" t="s">
        <v>4579</v>
      </c>
      <c r="E120" s="30" t="s">
        <v>18</v>
      </c>
      <c r="F120" s="30" t="s">
        <v>170</v>
      </c>
      <c r="G120" s="30" t="s">
        <v>20</v>
      </c>
      <c r="H120" s="30" t="s">
        <v>367</v>
      </c>
      <c r="I120" s="30">
        <v>13</v>
      </c>
      <c r="J120" s="33" t="str">
        <f t="shared" si="1"/>
        <v>Городской округ Верхний Тагил, г. Верхний Тагил, ул. Лесная, д. 13</v>
      </c>
      <c r="K120" s="30">
        <v>2623</v>
      </c>
      <c r="L120" s="30">
        <v>57</v>
      </c>
      <c r="M120" s="30">
        <v>2</v>
      </c>
      <c r="N120" s="30" t="s">
        <v>5288</v>
      </c>
      <c r="O120" s="106">
        <v>45279</v>
      </c>
      <c r="P120" s="30" t="s">
        <v>1716</v>
      </c>
      <c r="Q120" s="170">
        <v>5342276.01</v>
      </c>
    </row>
    <row r="121" spans="1:17" ht="23.25" x14ac:dyDescent="0.25">
      <c r="A121" s="80">
        <v>120</v>
      </c>
      <c r="B121" s="30" t="s">
        <v>218</v>
      </c>
      <c r="C121" s="30"/>
      <c r="D121" s="30" t="s">
        <v>4579</v>
      </c>
      <c r="E121" s="30" t="s">
        <v>18</v>
      </c>
      <c r="F121" s="30" t="s">
        <v>170</v>
      </c>
      <c r="G121" s="30" t="s">
        <v>20</v>
      </c>
      <c r="H121" s="30" t="s">
        <v>1318</v>
      </c>
      <c r="I121" s="30">
        <v>53</v>
      </c>
      <c r="J121" s="33" t="str">
        <f t="shared" si="1"/>
        <v>Городской округ Верхний Тагил, г. Верхний Тагил, ул. Островского, д. 53</v>
      </c>
      <c r="K121" s="30">
        <v>457.1</v>
      </c>
      <c r="L121" s="30">
        <v>8</v>
      </c>
      <c r="M121" s="30">
        <v>2</v>
      </c>
      <c r="N121" s="30" t="s">
        <v>5288</v>
      </c>
      <c r="O121" s="106">
        <v>45279</v>
      </c>
      <c r="P121" s="30" t="s">
        <v>1716</v>
      </c>
      <c r="Q121" s="170">
        <v>3926379.43</v>
      </c>
    </row>
    <row r="122" spans="1:17" ht="23.25" x14ac:dyDescent="0.25">
      <c r="A122" s="80">
        <v>121</v>
      </c>
      <c r="B122" s="30" t="s">
        <v>218</v>
      </c>
      <c r="C122" s="30"/>
      <c r="D122" s="30" t="s">
        <v>4579</v>
      </c>
      <c r="E122" s="30" t="s">
        <v>18</v>
      </c>
      <c r="F122" s="30" t="s">
        <v>170</v>
      </c>
      <c r="G122" s="30" t="s">
        <v>20</v>
      </c>
      <c r="H122" s="30" t="s">
        <v>41</v>
      </c>
      <c r="I122" s="30">
        <v>3</v>
      </c>
      <c r="J122" s="33" t="str">
        <f t="shared" si="1"/>
        <v>Городской округ Верхний Тагил, г. Верхний Тагил, ул. Садовая, д. 3</v>
      </c>
      <c r="K122" s="30">
        <v>1023.7</v>
      </c>
      <c r="L122" s="30">
        <v>24</v>
      </c>
      <c r="M122" s="30">
        <v>5</v>
      </c>
      <c r="N122" s="30" t="s">
        <v>5288</v>
      </c>
      <c r="O122" s="106">
        <v>45279</v>
      </c>
      <c r="P122" s="30" t="s">
        <v>1716</v>
      </c>
      <c r="Q122" s="170">
        <v>6055589.870000001</v>
      </c>
    </row>
    <row r="123" spans="1:17" ht="23.25" x14ac:dyDescent="0.25">
      <c r="A123" s="80">
        <v>122</v>
      </c>
      <c r="B123" s="30" t="s">
        <v>218</v>
      </c>
      <c r="C123" s="30"/>
      <c r="D123" s="30" t="s">
        <v>4579</v>
      </c>
      <c r="E123" s="30" t="s">
        <v>18</v>
      </c>
      <c r="F123" s="30" t="s">
        <v>170</v>
      </c>
      <c r="G123" s="30" t="s">
        <v>20</v>
      </c>
      <c r="H123" s="30" t="s">
        <v>41</v>
      </c>
      <c r="I123" s="30">
        <v>4</v>
      </c>
      <c r="J123" s="33" t="str">
        <f t="shared" si="1"/>
        <v>Городской округ Верхний Тагил, г. Верхний Тагил, ул. Садовая, д. 4</v>
      </c>
      <c r="K123" s="30">
        <v>1533</v>
      </c>
      <c r="L123" s="30">
        <v>28</v>
      </c>
      <c r="M123" s="30">
        <v>4</v>
      </c>
      <c r="N123" s="30" t="s">
        <v>5288</v>
      </c>
      <c r="O123" s="106">
        <v>45279</v>
      </c>
      <c r="P123" s="30" t="s">
        <v>1716</v>
      </c>
      <c r="Q123" s="170">
        <v>9540791.9100000001</v>
      </c>
    </row>
    <row r="124" spans="1:17" ht="23.25" x14ac:dyDescent="0.25">
      <c r="A124" s="80">
        <v>123</v>
      </c>
      <c r="B124" s="30" t="s">
        <v>218</v>
      </c>
      <c r="C124" s="30"/>
      <c r="D124" s="30" t="s">
        <v>4579</v>
      </c>
      <c r="E124" s="30" t="s">
        <v>18</v>
      </c>
      <c r="F124" s="30" t="s">
        <v>170</v>
      </c>
      <c r="G124" s="30" t="s">
        <v>20</v>
      </c>
      <c r="H124" s="30" t="s">
        <v>650</v>
      </c>
      <c r="I124" s="30">
        <v>5</v>
      </c>
      <c r="J124" s="33" t="str">
        <f t="shared" si="1"/>
        <v>Городской округ Верхний Тагил, г. Верхний Тагил, ул. Чехова, д. 5</v>
      </c>
      <c r="K124" s="30">
        <v>559.70000000000005</v>
      </c>
      <c r="L124" s="30">
        <v>8</v>
      </c>
      <c r="M124" s="30">
        <v>1</v>
      </c>
      <c r="N124" s="30" t="s">
        <v>5288</v>
      </c>
      <c r="O124" s="106">
        <v>45279</v>
      </c>
      <c r="P124" s="30" t="s">
        <v>1716</v>
      </c>
      <c r="Q124" s="170">
        <v>4535053.93</v>
      </c>
    </row>
    <row r="125" spans="1:17" ht="23.25" x14ac:dyDescent="0.25">
      <c r="A125" s="80">
        <v>124</v>
      </c>
      <c r="B125" s="30" t="s">
        <v>218</v>
      </c>
      <c r="C125" s="30"/>
      <c r="D125" s="30" t="s">
        <v>4579</v>
      </c>
      <c r="E125" s="30" t="s">
        <v>18</v>
      </c>
      <c r="F125" s="30" t="s">
        <v>170</v>
      </c>
      <c r="G125" s="30" t="s">
        <v>20</v>
      </c>
      <c r="H125" s="30" t="s">
        <v>650</v>
      </c>
      <c r="I125" s="30">
        <v>6</v>
      </c>
      <c r="J125" s="33" t="str">
        <f t="shared" si="1"/>
        <v>Городской округ Верхний Тагил, г. Верхний Тагил, ул. Чехова, д. 6</v>
      </c>
      <c r="K125" s="30">
        <v>667.1</v>
      </c>
      <c r="L125" s="30">
        <v>14</v>
      </c>
      <c r="M125" s="30">
        <v>1</v>
      </c>
      <c r="N125" s="30" t="s">
        <v>5288</v>
      </c>
      <c r="O125" s="106">
        <v>45279</v>
      </c>
      <c r="P125" s="30" t="s">
        <v>1716</v>
      </c>
      <c r="Q125" s="170">
        <v>4822785.47</v>
      </c>
    </row>
    <row r="126" spans="1:17" ht="34.5" x14ac:dyDescent="0.25">
      <c r="A126" s="80">
        <v>125</v>
      </c>
      <c r="B126" s="30" t="s">
        <v>227</v>
      </c>
      <c r="C126" s="30"/>
      <c r="D126" s="30" t="s">
        <v>4618</v>
      </c>
      <c r="E126" s="33" t="s">
        <v>18</v>
      </c>
      <c r="F126" s="33" t="s">
        <v>244</v>
      </c>
      <c r="G126" s="33" t="s">
        <v>4889</v>
      </c>
      <c r="H126" s="33" t="s">
        <v>5323</v>
      </c>
      <c r="I126" s="30">
        <v>1</v>
      </c>
      <c r="J126" s="33" t="str">
        <f t="shared" si="1"/>
        <v>Городской округ Верхняя Пышма, г. Верхняя Пышма, тер. детский оздоровительный лагерь Селен, д. 1</v>
      </c>
      <c r="K126" s="30">
        <v>799.9</v>
      </c>
      <c r="L126" s="30">
        <v>9</v>
      </c>
      <c r="M126" s="30">
        <v>1</v>
      </c>
      <c r="N126" s="30" t="s">
        <v>5332</v>
      </c>
      <c r="O126" s="106">
        <v>45280</v>
      </c>
      <c r="P126" s="30" t="s">
        <v>3128</v>
      </c>
      <c r="Q126" s="170">
        <v>1329626.8999999999</v>
      </c>
    </row>
    <row r="127" spans="1:17" ht="23.25" x14ac:dyDescent="0.25">
      <c r="A127" s="80">
        <v>126</v>
      </c>
      <c r="B127" s="30" t="s">
        <v>227</v>
      </c>
      <c r="C127" s="30"/>
      <c r="D127" s="30" t="s">
        <v>4618</v>
      </c>
      <c r="E127" s="33" t="s">
        <v>18</v>
      </c>
      <c r="F127" s="33" t="s">
        <v>244</v>
      </c>
      <c r="G127" s="33" t="s">
        <v>20</v>
      </c>
      <c r="H127" s="33" t="s">
        <v>688</v>
      </c>
      <c r="I127" s="30">
        <v>7</v>
      </c>
      <c r="J127" s="33" t="str">
        <f t="shared" si="1"/>
        <v>Городской округ Верхняя Пышма, г. Верхняя Пышма, ул. Мамина-Сибиряка, д. 7</v>
      </c>
      <c r="K127" s="30">
        <v>3493.4</v>
      </c>
      <c r="L127" s="30">
        <v>70</v>
      </c>
      <c r="M127" s="30">
        <v>2</v>
      </c>
      <c r="N127" s="30" t="s">
        <v>5332</v>
      </c>
      <c r="O127" s="106">
        <v>45280</v>
      </c>
      <c r="P127" s="30" t="s">
        <v>3128</v>
      </c>
      <c r="Q127" s="170">
        <v>18021350.23</v>
      </c>
    </row>
    <row r="128" spans="1:17" ht="23.25" x14ac:dyDescent="0.25">
      <c r="A128" s="80">
        <v>127</v>
      </c>
      <c r="B128" s="30" t="s">
        <v>227</v>
      </c>
      <c r="C128" s="30"/>
      <c r="D128" s="30" t="s">
        <v>4618</v>
      </c>
      <c r="E128" s="33" t="s">
        <v>18</v>
      </c>
      <c r="F128" s="33" t="s">
        <v>244</v>
      </c>
      <c r="G128" s="33" t="s">
        <v>20</v>
      </c>
      <c r="H128" s="33" t="s">
        <v>252</v>
      </c>
      <c r="I128" s="42" t="s">
        <v>224</v>
      </c>
      <c r="J128" s="33" t="str">
        <f t="shared" si="1"/>
        <v>Городской округ Верхняя Пышма, г. Верхняя Пышма, ул. Петрова, д. 9А</v>
      </c>
      <c r="K128" s="30">
        <v>771.6</v>
      </c>
      <c r="L128" s="30">
        <v>16</v>
      </c>
      <c r="M128" s="30">
        <v>1</v>
      </c>
      <c r="N128" s="30" t="s">
        <v>5332</v>
      </c>
      <c r="O128" s="106">
        <v>45280</v>
      </c>
      <c r="P128" s="30" t="s">
        <v>3128</v>
      </c>
      <c r="Q128" s="170">
        <v>5655511.9800000004</v>
      </c>
    </row>
    <row r="129" spans="1:17" ht="23.25" x14ac:dyDescent="0.25">
      <c r="A129" s="80">
        <v>128</v>
      </c>
      <c r="B129" s="30" t="s">
        <v>227</v>
      </c>
      <c r="C129" s="30"/>
      <c r="D129" s="30" t="s">
        <v>4618</v>
      </c>
      <c r="E129" s="33" t="s">
        <v>18</v>
      </c>
      <c r="F129" s="33" t="s">
        <v>244</v>
      </c>
      <c r="G129" s="33" t="s">
        <v>20</v>
      </c>
      <c r="H129" s="33" t="s">
        <v>253</v>
      </c>
      <c r="I129" s="30">
        <v>9</v>
      </c>
      <c r="J129" s="33" t="str">
        <f t="shared" si="1"/>
        <v>Городской округ Верхняя Пышма, г. Верхняя Пышма, ул. Уральских рабочих, д. 9</v>
      </c>
      <c r="K129" s="30">
        <v>411.6</v>
      </c>
      <c r="L129" s="30">
        <v>8</v>
      </c>
      <c r="M129" s="30">
        <v>1</v>
      </c>
      <c r="N129" s="30" t="s">
        <v>5332</v>
      </c>
      <c r="O129" s="106">
        <v>45280</v>
      </c>
      <c r="P129" s="30" t="s">
        <v>3128</v>
      </c>
      <c r="Q129" s="170">
        <v>1182593.02</v>
      </c>
    </row>
    <row r="130" spans="1:17" ht="23.25" x14ac:dyDescent="0.25">
      <c r="A130" s="80">
        <v>129</v>
      </c>
      <c r="B130" s="30" t="s">
        <v>227</v>
      </c>
      <c r="C130" s="30"/>
      <c r="D130" s="30" t="s">
        <v>4618</v>
      </c>
      <c r="E130" s="33" t="s">
        <v>18</v>
      </c>
      <c r="F130" s="33" t="s">
        <v>244</v>
      </c>
      <c r="G130" s="33" t="s">
        <v>20</v>
      </c>
      <c r="H130" s="33" t="s">
        <v>274</v>
      </c>
      <c r="I130" s="30">
        <v>2</v>
      </c>
      <c r="J130" s="33" t="str">
        <f t="shared" ref="J130:J193" si="2">C130&amp;""&amp;D130&amp;", "&amp;E130&amp;" "&amp;F130&amp;", "&amp;G130&amp;" "&amp;H130&amp;", д. "&amp;I130</f>
        <v>Городской округ Верхняя Пышма, г. Верхняя Пышма, ул. Чкалова, д. 2</v>
      </c>
      <c r="K130" s="30">
        <v>1157.8</v>
      </c>
      <c r="L130" s="30">
        <v>16</v>
      </c>
      <c r="M130" s="30">
        <v>6</v>
      </c>
      <c r="N130" s="30" t="s">
        <v>5332</v>
      </c>
      <c r="O130" s="106">
        <v>45280</v>
      </c>
      <c r="P130" s="30" t="s">
        <v>3128</v>
      </c>
      <c r="Q130" s="170">
        <v>6114764.0800000001</v>
      </c>
    </row>
    <row r="131" spans="1:17" ht="23.25" x14ac:dyDescent="0.25">
      <c r="A131" s="80">
        <v>130</v>
      </c>
      <c r="B131" s="30" t="s">
        <v>227</v>
      </c>
      <c r="C131" s="30"/>
      <c r="D131" s="30" t="s">
        <v>4618</v>
      </c>
      <c r="E131" s="33" t="s">
        <v>18</v>
      </c>
      <c r="F131" s="33" t="s">
        <v>244</v>
      </c>
      <c r="G131" s="33" t="s">
        <v>20</v>
      </c>
      <c r="H131" s="33" t="s">
        <v>274</v>
      </c>
      <c r="I131" s="30">
        <v>9</v>
      </c>
      <c r="J131" s="33" t="str">
        <f t="shared" si="2"/>
        <v>Городской округ Верхняя Пышма, г. Верхняя Пышма, ул. Чкалова, д. 9</v>
      </c>
      <c r="K131" s="30">
        <v>3062.7</v>
      </c>
      <c r="L131" s="30">
        <v>70</v>
      </c>
      <c r="M131" s="30">
        <v>2</v>
      </c>
      <c r="N131" s="30" t="s">
        <v>5332</v>
      </c>
      <c r="O131" s="106">
        <v>45280</v>
      </c>
      <c r="P131" s="30" t="s">
        <v>3128</v>
      </c>
      <c r="Q131" s="170">
        <v>14915821.08</v>
      </c>
    </row>
    <row r="132" spans="1:17" ht="23.25" x14ac:dyDescent="0.25">
      <c r="A132" s="80">
        <v>131</v>
      </c>
      <c r="B132" s="30" t="s">
        <v>227</v>
      </c>
      <c r="C132" s="30"/>
      <c r="D132" s="30" t="s">
        <v>4618</v>
      </c>
      <c r="E132" s="33" t="s">
        <v>18</v>
      </c>
      <c r="F132" s="33" t="s">
        <v>244</v>
      </c>
      <c r="G132" s="33" t="s">
        <v>20</v>
      </c>
      <c r="H132" s="33" t="s">
        <v>70</v>
      </c>
      <c r="I132" s="30">
        <v>18</v>
      </c>
      <c r="J132" s="33" t="str">
        <f t="shared" si="2"/>
        <v>Городской округ Верхняя Пышма, г. Верхняя Пышма, ул. Юбилейная, д. 18</v>
      </c>
      <c r="K132" s="30">
        <v>3655.8</v>
      </c>
      <c r="L132" s="30">
        <v>70</v>
      </c>
      <c r="M132" s="30">
        <v>5</v>
      </c>
      <c r="N132" s="30" t="s">
        <v>5332</v>
      </c>
      <c r="O132" s="106">
        <v>45280</v>
      </c>
      <c r="P132" s="30" t="s">
        <v>3128</v>
      </c>
      <c r="Q132" s="170">
        <v>14651419.030000001</v>
      </c>
    </row>
    <row r="133" spans="1:17" ht="23.25" x14ac:dyDescent="0.25">
      <c r="A133" s="80">
        <v>132</v>
      </c>
      <c r="B133" s="30" t="s">
        <v>227</v>
      </c>
      <c r="C133" s="30"/>
      <c r="D133" s="30" t="s">
        <v>4618</v>
      </c>
      <c r="E133" s="33" t="s">
        <v>18</v>
      </c>
      <c r="F133" s="33" t="s">
        <v>244</v>
      </c>
      <c r="G133" s="33" t="s">
        <v>20</v>
      </c>
      <c r="H133" s="33" t="s">
        <v>70</v>
      </c>
      <c r="I133" s="30">
        <v>6</v>
      </c>
      <c r="J133" s="33" t="str">
        <f t="shared" si="2"/>
        <v>Городской округ Верхняя Пышма, г. Верхняя Пышма, ул. Юбилейная, д. 6</v>
      </c>
      <c r="K133" s="30">
        <v>3626.89</v>
      </c>
      <c r="L133" s="30">
        <v>71</v>
      </c>
      <c r="M133" s="30">
        <v>5</v>
      </c>
      <c r="N133" s="30" t="s">
        <v>5332</v>
      </c>
      <c r="O133" s="106">
        <v>45280</v>
      </c>
      <c r="P133" s="30" t="s">
        <v>3128</v>
      </c>
      <c r="Q133" s="170">
        <v>14119741.130000001</v>
      </c>
    </row>
    <row r="134" spans="1:17" ht="23.25" x14ac:dyDescent="0.25">
      <c r="A134" s="80">
        <v>133</v>
      </c>
      <c r="B134" s="30" t="s">
        <v>227</v>
      </c>
      <c r="C134" s="30"/>
      <c r="D134" s="30" t="s">
        <v>4618</v>
      </c>
      <c r="E134" s="33" t="s">
        <v>18</v>
      </c>
      <c r="F134" s="33" t="s">
        <v>244</v>
      </c>
      <c r="G134" s="33" t="s">
        <v>20</v>
      </c>
      <c r="H134" s="33" t="s">
        <v>70</v>
      </c>
      <c r="I134" s="30" t="s">
        <v>120</v>
      </c>
      <c r="J134" s="33" t="str">
        <f t="shared" si="2"/>
        <v>Городской округ Верхняя Пышма, г. Верхняя Пышма, ул. Юбилейная, д. 7А</v>
      </c>
      <c r="K134" s="30">
        <v>3649.7</v>
      </c>
      <c r="L134" s="30">
        <v>67</v>
      </c>
      <c r="M134" s="30">
        <v>5</v>
      </c>
      <c r="N134" s="30" t="s">
        <v>5332</v>
      </c>
      <c r="O134" s="106">
        <v>45280</v>
      </c>
      <c r="P134" s="30" t="s">
        <v>3128</v>
      </c>
      <c r="Q134" s="170">
        <v>13725903.130000001</v>
      </c>
    </row>
    <row r="135" spans="1:17" ht="23.25" x14ac:dyDescent="0.25">
      <c r="A135" s="80">
        <v>134</v>
      </c>
      <c r="B135" s="30" t="s">
        <v>227</v>
      </c>
      <c r="C135" s="30"/>
      <c r="D135" s="30" t="s">
        <v>4618</v>
      </c>
      <c r="E135" s="33" t="s">
        <v>1500</v>
      </c>
      <c r="F135" s="33" t="s">
        <v>2659</v>
      </c>
      <c r="G135" s="33" t="s">
        <v>20</v>
      </c>
      <c r="H135" s="33" t="s">
        <v>61</v>
      </c>
      <c r="I135" s="30">
        <v>28</v>
      </c>
      <c r="J135" s="33" t="str">
        <f t="shared" si="2"/>
        <v>Городской округ Верхняя Пышма, пос. Зеленый Бор (г Верхняя Пышма), ул. Октябрьская, д. 28</v>
      </c>
      <c r="K135" s="30">
        <v>502.3</v>
      </c>
      <c r="L135" s="30">
        <v>10</v>
      </c>
      <c r="M135" s="30">
        <v>1</v>
      </c>
      <c r="N135" s="30" t="s">
        <v>5332</v>
      </c>
      <c r="O135" s="106">
        <v>45280</v>
      </c>
      <c r="P135" s="30" t="s">
        <v>3128</v>
      </c>
      <c r="Q135" s="170">
        <v>4802331.16</v>
      </c>
    </row>
    <row r="136" spans="1:17" ht="23.25" x14ac:dyDescent="0.25">
      <c r="A136" s="80">
        <v>135</v>
      </c>
      <c r="B136" s="30" t="s">
        <v>227</v>
      </c>
      <c r="C136" s="30"/>
      <c r="D136" s="30" t="s">
        <v>4618</v>
      </c>
      <c r="E136" s="33" t="s">
        <v>1500</v>
      </c>
      <c r="F136" s="33" t="s">
        <v>714</v>
      </c>
      <c r="G136" s="33" t="s">
        <v>20</v>
      </c>
      <c r="H136" s="33" t="s">
        <v>866</v>
      </c>
      <c r="I136" s="30" t="s">
        <v>115</v>
      </c>
      <c r="J136" s="33" t="str">
        <f t="shared" si="2"/>
        <v>Городской округ Верхняя Пышма, пос. Исеть (г Верхняя Пышма), ул. Дружбы, д. 1А</v>
      </c>
      <c r="K136" s="30">
        <v>3895.7</v>
      </c>
      <c r="L136" s="30">
        <v>65</v>
      </c>
      <c r="M136" s="30">
        <v>3</v>
      </c>
      <c r="N136" s="30" t="s">
        <v>5332</v>
      </c>
      <c r="O136" s="106">
        <v>45280</v>
      </c>
      <c r="P136" s="30" t="s">
        <v>3128</v>
      </c>
      <c r="Q136" s="170">
        <v>14335215.76</v>
      </c>
    </row>
    <row r="137" spans="1:17" ht="23.25" x14ac:dyDescent="0.25">
      <c r="A137" s="80">
        <v>136</v>
      </c>
      <c r="B137" s="30" t="s">
        <v>227</v>
      </c>
      <c r="C137" s="30"/>
      <c r="D137" s="30" t="s">
        <v>4618</v>
      </c>
      <c r="E137" s="33" t="s">
        <v>1500</v>
      </c>
      <c r="F137" s="33" t="s">
        <v>714</v>
      </c>
      <c r="G137" s="33" t="s">
        <v>20</v>
      </c>
      <c r="H137" s="33" t="s">
        <v>69</v>
      </c>
      <c r="I137" s="30">
        <v>22</v>
      </c>
      <c r="J137" s="33" t="str">
        <f t="shared" si="2"/>
        <v>Городской округ Верхняя Пышма, пос. Исеть (г Верхняя Пышма), ул. Мира, д. 22</v>
      </c>
      <c r="K137" s="30">
        <v>422.7</v>
      </c>
      <c r="L137" s="30">
        <v>8</v>
      </c>
      <c r="M137" s="30">
        <v>1</v>
      </c>
      <c r="N137" s="30" t="s">
        <v>5332</v>
      </c>
      <c r="O137" s="106">
        <v>45280</v>
      </c>
      <c r="P137" s="30" t="s">
        <v>3128</v>
      </c>
      <c r="Q137" s="170">
        <v>3167229.7199999997</v>
      </c>
    </row>
    <row r="138" spans="1:17" ht="23.25" x14ac:dyDescent="0.25">
      <c r="A138" s="80">
        <v>137</v>
      </c>
      <c r="B138" s="30" t="s">
        <v>227</v>
      </c>
      <c r="C138" s="30"/>
      <c r="D138" s="30" t="s">
        <v>4618</v>
      </c>
      <c r="E138" s="33" t="s">
        <v>1500</v>
      </c>
      <c r="F138" s="33" t="s">
        <v>714</v>
      </c>
      <c r="G138" s="33" t="s">
        <v>20</v>
      </c>
      <c r="H138" s="33" t="s">
        <v>255</v>
      </c>
      <c r="I138" s="30">
        <v>21</v>
      </c>
      <c r="J138" s="33" t="str">
        <f t="shared" si="2"/>
        <v>Городской округ Верхняя Пышма, пос. Исеть (г Верхняя Пышма), ул. Школьников, д. 21</v>
      </c>
      <c r="K138" s="30">
        <v>571.79999999999995</v>
      </c>
      <c r="L138" s="30">
        <v>12</v>
      </c>
      <c r="M138" s="30">
        <v>1</v>
      </c>
      <c r="N138" s="30" t="s">
        <v>5332</v>
      </c>
      <c r="O138" s="106">
        <v>45280</v>
      </c>
      <c r="P138" s="30" t="s">
        <v>3128</v>
      </c>
      <c r="Q138" s="170">
        <v>5117286.08</v>
      </c>
    </row>
    <row r="139" spans="1:17" ht="23.25" x14ac:dyDescent="0.25">
      <c r="A139" s="80">
        <v>138</v>
      </c>
      <c r="B139" s="30" t="s">
        <v>227</v>
      </c>
      <c r="C139" s="30"/>
      <c r="D139" s="30" t="s">
        <v>4618</v>
      </c>
      <c r="E139" s="33" t="s">
        <v>29</v>
      </c>
      <c r="F139" s="33" t="s">
        <v>5321</v>
      </c>
      <c r="G139" s="33" t="s">
        <v>20</v>
      </c>
      <c r="H139" s="33" t="s">
        <v>56</v>
      </c>
      <c r="I139" s="30">
        <v>39</v>
      </c>
      <c r="J139" s="33" t="str">
        <f t="shared" si="2"/>
        <v>Городской округ Верхняя Пышма, с. Балтым (г Верхняя Пышма), ул. Первомайская, д. 39</v>
      </c>
      <c r="K139" s="30">
        <v>581.20000000000005</v>
      </c>
      <c r="L139" s="30">
        <v>12</v>
      </c>
      <c r="M139" s="30">
        <v>1</v>
      </c>
      <c r="N139" s="30" t="s">
        <v>5332</v>
      </c>
      <c r="O139" s="106">
        <v>45280</v>
      </c>
      <c r="P139" s="30" t="s">
        <v>3128</v>
      </c>
      <c r="Q139" s="170">
        <v>5254988.76</v>
      </c>
    </row>
    <row r="140" spans="1:17" ht="23.25" x14ac:dyDescent="0.25">
      <c r="A140" s="80">
        <v>139</v>
      </c>
      <c r="B140" s="30" t="s">
        <v>227</v>
      </c>
      <c r="C140" s="30"/>
      <c r="D140" s="30" t="s">
        <v>4618</v>
      </c>
      <c r="E140" s="33" t="s">
        <v>29</v>
      </c>
      <c r="F140" s="33" t="s">
        <v>5321</v>
      </c>
      <c r="G140" s="33" t="s">
        <v>20</v>
      </c>
      <c r="H140" s="33" t="s">
        <v>56</v>
      </c>
      <c r="I140" s="30">
        <v>43</v>
      </c>
      <c r="J140" s="33" t="str">
        <f t="shared" si="2"/>
        <v>Городской округ Верхняя Пышма, с. Балтым (г Верхняя Пышма), ул. Первомайская, д. 43</v>
      </c>
      <c r="K140" s="30">
        <v>546.5</v>
      </c>
      <c r="L140" s="30">
        <v>12</v>
      </c>
      <c r="M140" s="30">
        <v>1</v>
      </c>
      <c r="N140" s="30" t="s">
        <v>5332</v>
      </c>
      <c r="O140" s="106">
        <v>45280</v>
      </c>
      <c r="P140" s="30" t="s">
        <v>3128</v>
      </c>
      <c r="Q140" s="170">
        <v>4758843.57</v>
      </c>
    </row>
    <row r="141" spans="1:17" ht="23.25" x14ac:dyDescent="0.25">
      <c r="A141" s="80">
        <v>140</v>
      </c>
      <c r="B141" s="30" t="s">
        <v>227</v>
      </c>
      <c r="C141" s="30"/>
      <c r="D141" s="30" t="s">
        <v>4618</v>
      </c>
      <c r="E141" s="33" t="s">
        <v>29</v>
      </c>
      <c r="F141" s="33" t="s">
        <v>5321</v>
      </c>
      <c r="G141" s="33" t="s">
        <v>20</v>
      </c>
      <c r="H141" s="33" t="s">
        <v>56</v>
      </c>
      <c r="I141" s="30">
        <v>45</v>
      </c>
      <c r="J141" s="33" t="str">
        <f t="shared" si="2"/>
        <v>Городской округ Верхняя Пышма, с. Балтым (г Верхняя Пышма), ул. Первомайская, д. 45</v>
      </c>
      <c r="K141" s="30">
        <v>521.29999999999995</v>
      </c>
      <c r="L141" s="30">
        <v>12</v>
      </c>
      <c r="M141" s="30">
        <v>1</v>
      </c>
      <c r="N141" s="30" t="s">
        <v>5332</v>
      </c>
      <c r="O141" s="106">
        <v>45280</v>
      </c>
      <c r="P141" s="30" t="s">
        <v>3128</v>
      </c>
      <c r="Q141" s="170">
        <v>4419843.7700000005</v>
      </c>
    </row>
    <row r="142" spans="1:17" ht="23.25" x14ac:dyDescent="0.25">
      <c r="A142" s="80">
        <v>141</v>
      </c>
      <c r="B142" s="30" t="s">
        <v>227</v>
      </c>
      <c r="C142" s="30"/>
      <c r="D142" s="30" t="s">
        <v>4618</v>
      </c>
      <c r="E142" s="33" t="s">
        <v>29</v>
      </c>
      <c r="F142" s="33" t="s">
        <v>5321</v>
      </c>
      <c r="G142" s="33" t="s">
        <v>20</v>
      </c>
      <c r="H142" s="33" t="s">
        <v>56</v>
      </c>
      <c r="I142" s="30">
        <v>49</v>
      </c>
      <c r="J142" s="33" t="str">
        <f t="shared" si="2"/>
        <v>Городской округ Верхняя Пышма, с. Балтым (г Верхняя Пышма), ул. Первомайская, д. 49</v>
      </c>
      <c r="K142" s="30">
        <v>616.29999999999995</v>
      </c>
      <c r="L142" s="30">
        <v>12</v>
      </c>
      <c r="M142" s="30">
        <v>1</v>
      </c>
      <c r="N142" s="30" t="s">
        <v>5332</v>
      </c>
      <c r="O142" s="106">
        <v>45280</v>
      </c>
      <c r="P142" s="30" t="s">
        <v>3128</v>
      </c>
      <c r="Q142" s="170">
        <v>5030274.92</v>
      </c>
    </row>
    <row r="143" spans="1:17" ht="23.25" x14ac:dyDescent="0.25">
      <c r="A143" s="80">
        <v>142</v>
      </c>
      <c r="B143" s="30" t="s">
        <v>227</v>
      </c>
      <c r="C143" s="30"/>
      <c r="D143" s="30" t="s">
        <v>4618</v>
      </c>
      <c r="E143" s="33" t="s">
        <v>29</v>
      </c>
      <c r="F143" s="33" t="s">
        <v>5316</v>
      </c>
      <c r="G143" s="33" t="s">
        <v>4889</v>
      </c>
      <c r="H143" s="33" t="s">
        <v>5317</v>
      </c>
      <c r="I143" s="30">
        <v>1</v>
      </c>
      <c r="J143" s="33" t="str">
        <f t="shared" si="2"/>
        <v>Городской округ Верхняя Пышма, с. Мостовское (г Верхняя Пышма), тер. ДОЛ Солнечный, д. 1</v>
      </c>
      <c r="K143" s="30">
        <v>684.8</v>
      </c>
      <c r="L143" s="30">
        <v>16</v>
      </c>
      <c r="M143" s="30">
        <v>1</v>
      </c>
      <c r="N143" s="30" t="s">
        <v>5332</v>
      </c>
      <c r="O143" s="106">
        <v>45280</v>
      </c>
      <c r="P143" s="30" t="s">
        <v>3128</v>
      </c>
      <c r="Q143" s="170">
        <v>5488212.4900000002</v>
      </c>
    </row>
    <row r="144" spans="1:17" ht="23.25" x14ac:dyDescent="0.25">
      <c r="A144" s="80">
        <v>143</v>
      </c>
      <c r="B144" s="30" t="s">
        <v>218</v>
      </c>
      <c r="C144" s="30"/>
      <c r="D144" s="30" t="s">
        <v>4578</v>
      </c>
      <c r="E144" s="30" t="s">
        <v>18</v>
      </c>
      <c r="F144" s="30" t="s">
        <v>175</v>
      </c>
      <c r="G144" s="30" t="s">
        <v>20</v>
      </c>
      <c r="H144" s="30" t="s">
        <v>92</v>
      </c>
      <c r="I144" s="30">
        <v>22</v>
      </c>
      <c r="J144" s="33" t="str">
        <f t="shared" si="2"/>
        <v>Городской округ Верхняя Тура, г. Верхняя Тура, ул. Бажова, д. 22</v>
      </c>
      <c r="K144" s="30">
        <v>766.6</v>
      </c>
      <c r="L144" s="30">
        <v>16</v>
      </c>
      <c r="M144" s="30">
        <v>1</v>
      </c>
      <c r="N144" s="30" t="s">
        <v>5285</v>
      </c>
      <c r="O144" s="106">
        <v>45253</v>
      </c>
      <c r="P144" s="30" t="s">
        <v>3093</v>
      </c>
      <c r="Q144" s="170">
        <v>4727416.88</v>
      </c>
    </row>
    <row r="145" spans="1:17" ht="23.25" x14ac:dyDescent="0.25">
      <c r="A145" s="80">
        <v>144</v>
      </c>
      <c r="B145" s="30" t="s">
        <v>218</v>
      </c>
      <c r="C145" s="30"/>
      <c r="D145" s="30" t="s">
        <v>4578</v>
      </c>
      <c r="E145" s="30" t="s">
        <v>18</v>
      </c>
      <c r="F145" s="30" t="s">
        <v>175</v>
      </c>
      <c r="G145" s="30" t="s">
        <v>20</v>
      </c>
      <c r="H145" s="30" t="s">
        <v>92</v>
      </c>
      <c r="I145" s="30">
        <v>24</v>
      </c>
      <c r="J145" s="33" t="str">
        <f t="shared" si="2"/>
        <v>Городской округ Верхняя Тура, г. Верхняя Тура, ул. Бажова, д. 24</v>
      </c>
      <c r="K145" s="30">
        <v>779</v>
      </c>
      <c r="L145" s="30">
        <v>16</v>
      </c>
      <c r="M145" s="30">
        <v>1</v>
      </c>
      <c r="N145" s="30" t="s">
        <v>5285</v>
      </c>
      <c r="O145" s="106">
        <v>45253</v>
      </c>
      <c r="P145" s="30" t="s">
        <v>3093</v>
      </c>
      <c r="Q145" s="170">
        <v>4727411.72</v>
      </c>
    </row>
    <row r="146" spans="1:17" ht="23.25" x14ac:dyDescent="0.25">
      <c r="A146" s="80">
        <v>145</v>
      </c>
      <c r="B146" s="30" t="s">
        <v>218</v>
      </c>
      <c r="C146" s="30"/>
      <c r="D146" s="30" t="s">
        <v>4578</v>
      </c>
      <c r="E146" s="30" t="s">
        <v>18</v>
      </c>
      <c r="F146" s="30" t="s">
        <v>175</v>
      </c>
      <c r="G146" s="30" t="s">
        <v>20</v>
      </c>
      <c r="H146" s="30" t="s">
        <v>92</v>
      </c>
      <c r="I146" s="30">
        <v>26</v>
      </c>
      <c r="J146" s="33" t="str">
        <f t="shared" si="2"/>
        <v>Городской округ Верхняя Тура, г. Верхняя Тура, ул. Бажова, д. 26</v>
      </c>
      <c r="K146" s="30">
        <v>825.3</v>
      </c>
      <c r="L146" s="30">
        <v>16</v>
      </c>
      <c r="M146" s="30">
        <v>1</v>
      </c>
      <c r="N146" s="30" t="s">
        <v>5285</v>
      </c>
      <c r="O146" s="106">
        <v>45253</v>
      </c>
      <c r="P146" s="30" t="s">
        <v>3093</v>
      </c>
      <c r="Q146" s="170">
        <v>4874284.18</v>
      </c>
    </row>
    <row r="147" spans="1:17" ht="23.25" x14ac:dyDescent="0.25">
      <c r="A147" s="80">
        <v>146</v>
      </c>
      <c r="B147" s="30" t="s">
        <v>218</v>
      </c>
      <c r="C147" s="30"/>
      <c r="D147" s="30" t="s">
        <v>4578</v>
      </c>
      <c r="E147" s="30" t="s">
        <v>18</v>
      </c>
      <c r="F147" s="30" t="s">
        <v>175</v>
      </c>
      <c r="G147" s="30" t="s">
        <v>20</v>
      </c>
      <c r="H147" s="30" t="s">
        <v>92</v>
      </c>
      <c r="I147" s="30">
        <v>28</v>
      </c>
      <c r="J147" s="33" t="str">
        <f t="shared" si="2"/>
        <v>Городской округ Верхняя Тура, г. Верхняя Тура, ул. Бажова, д. 28</v>
      </c>
      <c r="K147" s="30">
        <v>826.7</v>
      </c>
      <c r="L147" s="30">
        <v>16</v>
      </c>
      <c r="M147" s="30">
        <v>1</v>
      </c>
      <c r="N147" s="30" t="s">
        <v>5285</v>
      </c>
      <c r="O147" s="106">
        <v>45253</v>
      </c>
      <c r="P147" s="30" t="s">
        <v>3093</v>
      </c>
      <c r="Q147" s="170">
        <v>4874284.18</v>
      </c>
    </row>
    <row r="148" spans="1:17" ht="23.25" x14ac:dyDescent="0.25">
      <c r="A148" s="80">
        <v>147</v>
      </c>
      <c r="B148" s="30" t="s">
        <v>218</v>
      </c>
      <c r="C148" s="30"/>
      <c r="D148" s="30" t="s">
        <v>4578</v>
      </c>
      <c r="E148" s="30" t="s">
        <v>18</v>
      </c>
      <c r="F148" s="30" t="s">
        <v>175</v>
      </c>
      <c r="G148" s="30" t="s">
        <v>20</v>
      </c>
      <c r="H148" s="30" t="s">
        <v>81</v>
      </c>
      <c r="I148" s="30">
        <v>29</v>
      </c>
      <c r="J148" s="33" t="str">
        <f t="shared" si="2"/>
        <v>Городской округ Верхняя Тура, г. Верхняя Тура, ул. Володарского, д. 29</v>
      </c>
      <c r="K148" s="30">
        <v>619.29999999999995</v>
      </c>
      <c r="L148" s="30">
        <v>12</v>
      </c>
      <c r="M148" s="30">
        <v>1</v>
      </c>
      <c r="N148" s="30" t="s">
        <v>5285</v>
      </c>
      <c r="O148" s="106">
        <v>45253</v>
      </c>
      <c r="P148" s="30" t="s">
        <v>3093</v>
      </c>
      <c r="Q148" s="170">
        <v>6071198.5999999996</v>
      </c>
    </row>
    <row r="149" spans="1:17" ht="23.25" x14ac:dyDescent="0.25">
      <c r="A149" s="80">
        <v>148</v>
      </c>
      <c r="B149" s="30" t="s">
        <v>227</v>
      </c>
      <c r="C149" s="30"/>
      <c r="D149" s="30" t="s">
        <v>4611</v>
      </c>
      <c r="E149" s="33" t="s">
        <v>18</v>
      </c>
      <c r="F149" s="33" t="s">
        <v>257</v>
      </c>
      <c r="G149" s="33" t="s">
        <v>20</v>
      </c>
      <c r="H149" s="33" t="s">
        <v>4982</v>
      </c>
      <c r="I149" s="30">
        <v>18</v>
      </c>
      <c r="J149" s="33" t="str">
        <f t="shared" si="2"/>
        <v>Городской округ Дегтярск, г. Дегтярск, ул. Димитрова, д. 18</v>
      </c>
      <c r="K149" s="30">
        <v>693.18</v>
      </c>
      <c r="L149" s="30">
        <v>12</v>
      </c>
      <c r="M149" s="30">
        <v>2</v>
      </c>
      <c r="N149" s="30" t="s">
        <v>5342</v>
      </c>
      <c r="O149" s="106">
        <v>45307</v>
      </c>
      <c r="P149" s="30" t="s">
        <v>3641</v>
      </c>
      <c r="Q149" s="170">
        <v>1864144.42</v>
      </c>
    </row>
    <row r="150" spans="1:17" ht="23.25" x14ac:dyDescent="0.25">
      <c r="A150" s="80">
        <v>149</v>
      </c>
      <c r="B150" s="30" t="s">
        <v>227</v>
      </c>
      <c r="C150" s="30"/>
      <c r="D150" s="30" t="s">
        <v>4611</v>
      </c>
      <c r="E150" s="33" t="s">
        <v>18</v>
      </c>
      <c r="F150" s="33" t="s">
        <v>257</v>
      </c>
      <c r="G150" s="33" t="s">
        <v>20</v>
      </c>
      <c r="H150" s="33" t="s">
        <v>28</v>
      </c>
      <c r="I150" s="30">
        <v>15</v>
      </c>
      <c r="J150" s="33" t="str">
        <f t="shared" si="2"/>
        <v>Городской округ Дегтярск, г. Дегтярск, ул. Калинина, д. 15</v>
      </c>
      <c r="K150" s="30">
        <v>2518.6</v>
      </c>
      <c r="L150" s="30">
        <v>63</v>
      </c>
      <c r="M150" s="30">
        <v>1</v>
      </c>
      <c r="N150" s="30" t="s">
        <v>5342</v>
      </c>
      <c r="O150" s="106">
        <v>45307</v>
      </c>
      <c r="P150" s="30" t="s">
        <v>3641</v>
      </c>
      <c r="Q150" s="170">
        <v>977045.76</v>
      </c>
    </row>
    <row r="151" spans="1:17" ht="23.25" x14ac:dyDescent="0.25">
      <c r="A151" s="80">
        <v>150</v>
      </c>
      <c r="B151" s="30" t="s">
        <v>227</v>
      </c>
      <c r="C151" s="30"/>
      <c r="D151" s="30" t="s">
        <v>4611</v>
      </c>
      <c r="E151" s="33" t="s">
        <v>18</v>
      </c>
      <c r="F151" s="33" t="s">
        <v>257</v>
      </c>
      <c r="G151" s="33" t="s">
        <v>20</v>
      </c>
      <c r="H151" s="33" t="s">
        <v>28</v>
      </c>
      <c r="I151" s="30">
        <v>17</v>
      </c>
      <c r="J151" s="33" t="str">
        <f t="shared" si="2"/>
        <v>Городской округ Дегтярск, г. Дегтярск, ул. Калинина, д. 17</v>
      </c>
      <c r="K151" s="30">
        <v>2511.6999999999998</v>
      </c>
      <c r="L151" s="30">
        <v>64</v>
      </c>
      <c r="M151" s="30">
        <v>1</v>
      </c>
      <c r="N151" s="30" t="s">
        <v>5342</v>
      </c>
      <c r="O151" s="106">
        <v>45307</v>
      </c>
      <c r="P151" s="30" t="s">
        <v>3641</v>
      </c>
      <c r="Q151" s="170">
        <v>342216.77</v>
      </c>
    </row>
    <row r="152" spans="1:17" ht="23.25" x14ac:dyDescent="0.25">
      <c r="A152" s="80">
        <v>151</v>
      </c>
      <c r="B152" s="30" t="s">
        <v>227</v>
      </c>
      <c r="C152" s="30"/>
      <c r="D152" s="30" t="s">
        <v>4611</v>
      </c>
      <c r="E152" s="33" t="s">
        <v>18</v>
      </c>
      <c r="F152" s="33" t="s">
        <v>257</v>
      </c>
      <c r="G152" s="33" t="s">
        <v>20</v>
      </c>
      <c r="H152" s="33" t="s">
        <v>28</v>
      </c>
      <c r="I152" s="30">
        <v>19</v>
      </c>
      <c r="J152" s="33" t="str">
        <f t="shared" si="2"/>
        <v>Городской округ Дегтярск, г. Дегтярск, ул. Калинина, д. 19</v>
      </c>
      <c r="K152" s="30">
        <v>1257.7</v>
      </c>
      <c r="L152" s="30">
        <v>31</v>
      </c>
      <c r="M152" s="30">
        <v>1</v>
      </c>
      <c r="N152" s="30" t="s">
        <v>5342</v>
      </c>
      <c r="O152" s="106">
        <v>45307</v>
      </c>
      <c r="P152" s="30" t="s">
        <v>3641</v>
      </c>
      <c r="Q152" s="170">
        <v>772035.58</v>
      </c>
    </row>
    <row r="153" spans="1:17" x14ac:dyDescent="0.25">
      <c r="A153" s="80">
        <v>152</v>
      </c>
      <c r="B153" s="30" t="s">
        <v>227</v>
      </c>
      <c r="C153" s="30"/>
      <c r="D153" s="30" t="s">
        <v>4611</v>
      </c>
      <c r="E153" s="33" t="s">
        <v>18</v>
      </c>
      <c r="F153" s="33" t="s">
        <v>257</v>
      </c>
      <c r="G153" s="33" t="s">
        <v>20</v>
      </c>
      <c r="H153" s="33" t="s">
        <v>1562</v>
      </c>
      <c r="I153" s="30">
        <v>1</v>
      </c>
      <c r="J153" s="33" t="str">
        <f t="shared" si="2"/>
        <v>Городской округ Дегтярск, г. Дегтярск, ул. Токарей, д. 1</v>
      </c>
      <c r="K153" s="30">
        <v>571.5</v>
      </c>
      <c r="L153" s="30">
        <v>11</v>
      </c>
      <c r="M153" s="30">
        <v>1</v>
      </c>
      <c r="N153" s="30" t="s">
        <v>5342</v>
      </c>
      <c r="O153" s="106">
        <v>45307</v>
      </c>
      <c r="P153" s="30" t="s">
        <v>3641</v>
      </c>
      <c r="Q153" s="170">
        <v>3274806.44</v>
      </c>
    </row>
    <row r="154" spans="1:17" ht="23.25" x14ac:dyDescent="0.25">
      <c r="A154" s="80">
        <v>153</v>
      </c>
      <c r="B154" s="30" t="s">
        <v>227</v>
      </c>
      <c r="C154" s="30"/>
      <c r="D154" s="30" t="s">
        <v>4611</v>
      </c>
      <c r="E154" s="33" t="s">
        <v>18</v>
      </c>
      <c r="F154" s="33" t="s">
        <v>257</v>
      </c>
      <c r="G154" s="33" t="s">
        <v>20</v>
      </c>
      <c r="H154" s="33" t="s">
        <v>166</v>
      </c>
      <c r="I154" s="30">
        <v>13</v>
      </c>
      <c r="J154" s="33" t="str">
        <f t="shared" si="2"/>
        <v>Городской округ Дегтярск, г. Дегтярск, ул. Шевченко, д. 13</v>
      </c>
      <c r="K154" s="30">
        <v>504.4</v>
      </c>
      <c r="L154" s="30">
        <v>8</v>
      </c>
      <c r="M154" s="30">
        <v>1</v>
      </c>
      <c r="N154" s="30" t="s">
        <v>5342</v>
      </c>
      <c r="O154" s="106">
        <v>45307</v>
      </c>
      <c r="P154" s="30" t="s">
        <v>3641</v>
      </c>
      <c r="Q154" s="170">
        <v>672295.9</v>
      </c>
    </row>
    <row r="155" spans="1:17" ht="23.25" x14ac:dyDescent="0.25">
      <c r="A155" s="80">
        <v>154</v>
      </c>
      <c r="B155" s="30" t="s">
        <v>227</v>
      </c>
      <c r="C155" s="30"/>
      <c r="D155" s="30" t="s">
        <v>4611</v>
      </c>
      <c r="E155" s="33" t="s">
        <v>18</v>
      </c>
      <c r="F155" s="33" t="s">
        <v>257</v>
      </c>
      <c r="G155" s="33" t="s">
        <v>20</v>
      </c>
      <c r="H155" s="33" t="s">
        <v>166</v>
      </c>
      <c r="I155" s="30">
        <v>15</v>
      </c>
      <c r="J155" s="33" t="str">
        <f t="shared" si="2"/>
        <v>Городской округ Дегтярск, г. Дегтярск, ул. Шевченко, д. 15</v>
      </c>
      <c r="K155" s="30">
        <v>499.9</v>
      </c>
      <c r="L155" s="30">
        <v>8</v>
      </c>
      <c r="M155" s="30">
        <v>1</v>
      </c>
      <c r="N155" s="30" t="s">
        <v>5342</v>
      </c>
      <c r="O155" s="106">
        <v>45307</v>
      </c>
      <c r="P155" s="30" t="s">
        <v>3641</v>
      </c>
      <c r="Q155" s="170">
        <v>675151.24</v>
      </c>
    </row>
    <row r="156" spans="1:17" ht="23.25" x14ac:dyDescent="0.25">
      <c r="A156" s="80">
        <v>155</v>
      </c>
      <c r="B156" s="30" t="s">
        <v>227</v>
      </c>
      <c r="C156" s="30"/>
      <c r="D156" s="30" t="s">
        <v>4611</v>
      </c>
      <c r="E156" s="33" t="s">
        <v>18</v>
      </c>
      <c r="F156" s="33" t="s">
        <v>257</v>
      </c>
      <c r="G156" s="33" t="s">
        <v>20</v>
      </c>
      <c r="H156" s="33" t="s">
        <v>166</v>
      </c>
      <c r="I156" s="30">
        <v>17</v>
      </c>
      <c r="J156" s="33" t="str">
        <f t="shared" si="2"/>
        <v>Городской округ Дегтярск, г. Дегтярск, ул. Шевченко, д. 17</v>
      </c>
      <c r="K156" s="30">
        <v>502.9</v>
      </c>
      <c r="L156" s="30">
        <v>12</v>
      </c>
      <c r="M156" s="30">
        <v>1</v>
      </c>
      <c r="N156" s="30" t="s">
        <v>5342</v>
      </c>
      <c r="O156" s="106">
        <v>45307</v>
      </c>
      <c r="P156" s="30" t="s">
        <v>3641</v>
      </c>
      <c r="Q156" s="170">
        <v>667160.59</v>
      </c>
    </row>
    <row r="157" spans="1:17" ht="23.25" x14ac:dyDescent="0.25">
      <c r="A157" s="80">
        <v>156</v>
      </c>
      <c r="B157" s="30" t="s">
        <v>227</v>
      </c>
      <c r="C157" s="30"/>
      <c r="D157" s="30" t="s">
        <v>4611</v>
      </c>
      <c r="E157" s="33" t="s">
        <v>18</v>
      </c>
      <c r="F157" s="33" t="s">
        <v>257</v>
      </c>
      <c r="G157" s="33" t="s">
        <v>20</v>
      </c>
      <c r="H157" s="33" t="s">
        <v>166</v>
      </c>
      <c r="I157" s="30">
        <v>19</v>
      </c>
      <c r="J157" s="33" t="str">
        <f t="shared" si="2"/>
        <v>Городской округ Дегтярск, г. Дегтярск, ул. Шевченко, д. 19</v>
      </c>
      <c r="K157" s="30">
        <v>507</v>
      </c>
      <c r="L157" s="30">
        <v>8</v>
      </c>
      <c r="M157" s="30">
        <v>1</v>
      </c>
      <c r="N157" s="30" t="s">
        <v>5342</v>
      </c>
      <c r="O157" s="106">
        <v>45307</v>
      </c>
      <c r="P157" s="30" t="s">
        <v>3641</v>
      </c>
      <c r="Q157" s="170">
        <v>640679.21</v>
      </c>
    </row>
    <row r="158" spans="1:17" ht="23.25" x14ac:dyDescent="0.25">
      <c r="A158" s="80">
        <v>157</v>
      </c>
      <c r="B158" s="30" t="s">
        <v>499</v>
      </c>
      <c r="C158" s="30"/>
      <c r="D158" s="30" t="s">
        <v>4708</v>
      </c>
      <c r="E158" s="30" t="s">
        <v>18</v>
      </c>
      <c r="F158" s="30" t="s">
        <v>548</v>
      </c>
      <c r="G158" s="30" t="s">
        <v>20</v>
      </c>
      <c r="H158" s="30" t="s">
        <v>1195</v>
      </c>
      <c r="I158" s="30">
        <v>23</v>
      </c>
      <c r="J158" s="33" t="str">
        <f t="shared" si="2"/>
        <v>Городской округ Заречный, г. Заречный, ул. Клары Цеткин, д. 23</v>
      </c>
      <c r="K158" s="30">
        <v>6537.2</v>
      </c>
      <c r="L158" s="30">
        <v>129</v>
      </c>
      <c r="M158" s="30">
        <v>4</v>
      </c>
      <c r="N158" s="30" t="s">
        <v>5421</v>
      </c>
      <c r="O158" s="106">
        <v>45280</v>
      </c>
      <c r="P158" s="30" t="s">
        <v>1608</v>
      </c>
      <c r="Q158" s="170">
        <v>24719921.179999996</v>
      </c>
    </row>
    <row r="159" spans="1:17" ht="23.25" x14ac:dyDescent="0.25">
      <c r="A159" s="80">
        <v>158</v>
      </c>
      <c r="B159" s="30" t="s">
        <v>499</v>
      </c>
      <c r="C159" s="30"/>
      <c r="D159" s="30" t="s">
        <v>4708</v>
      </c>
      <c r="E159" s="30" t="s">
        <v>18</v>
      </c>
      <c r="F159" s="30" t="s">
        <v>548</v>
      </c>
      <c r="G159" s="30" t="s">
        <v>20</v>
      </c>
      <c r="H159" s="30" t="s">
        <v>550</v>
      </c>
      <c r="I159" s="30">
        <v>4</v>
      </c>
      <c r="J159" s="33" t="str">
        <f t="shared" si="2"/>
        <v>Городской округ Заречный, г. Заречный, ул. Курчатова, д. 4</v>
      </c>
      <c r="K159" s="30">
        <v>2498.6</v>
      </c>
      <c r="L159" s="30">
        <v>54</v>
      </c>
      <c r="M159" s="30">
        <v>4</v>
      </c>
      <c r="N159" s="30" t="s">
        <v>5421</v>
      </c>
      <c r="O159" s="106">
        <v>45280</v>
      </c>
      <c r="P159" s="30" t="s">
        <v>1608</v>
      </c>
      <c r="Q159" s="170">
        <v>8436046.6099999994</v>
      </c>
    </row>
    <row r="160" spans="1:17" ht="23.25" x14ac:dyDescent="0.25">
      <c r="A160" s="80">
        <v>159</v>
      </c>
      <c r="B160" s="30" t="s">
        <v>499</v>
      </c>
      <c r="C160" s="30"/>
      <c r="D160" s="30" t="s">
        <v>4708</v>
      </c>
      <c r="E160" s="30" t="s">
        <v>18</v>
      </c>
      <c r="F160" s="30" t="s">
        <v>548</v>
      </c>
      <c r="G160" s="30" t="s">
        <v>20</v>
      </c>
      <c r="H160" s="30" t="s">
        <v>550</v>
      </c>
      <c r="I160" s="30">
        <v>6</v>
      </c>
      <c r="J160" s="33" t="str">
        <f t="shared" si="2"/>
        <v>Городской округ Заречный, г. Заречный, ул. Курчатова, д. 6</v>
      </c>
      <c r="K160" s="30">
        <v>2515.4</v>
      </c>
      <c r="L160" s="30">
        <v>54</v>
      </c>
      <c r="M160" s="30">
        <v>3</v>
      </c>
      <c r="N160" s="30" t="s">
        <v>5421</v>
      </c>
      <c r="O160" s="106">
        <v>45280</v>
      </c>
      <c r="P160" s="30" t="s">
        <v>1608</v>
      </c>
      <c r="Q160" s="170">
        <v>3936818.89</v>
      </c>
    </row>
    <row r="161" spans="1:17" ht="23.25" x14ac:dyDescent="0.25">
      <c r="A161" s="80">
        <v>160</v>
      </c>
      <c r="B161" s="30" t="s">
        <v>499</v>
      </c>
      <c r="C161" s="30"/>
      <c r="D161" s="30" t="s">
        <v>4708</v>
      </c>
      <c r="E161" s="30" t="s">
        <v>18</v>
      </c>
      <c r="F161" s="30" t="s">
        <v>548</v>
      </c>
      <c r="G161" s="30" t="s">
        <v>20</v>
      </c>
      <c r="H161" s="30" t="s">
        <v>550</v>
      </c>
      <c r="I161" s="30">
        <v>8</v>
      </c>
      <c r="J161" s="33" t="str">
        <f t="shared" si="2"/>
        <v>Городской округ Заречный, г. Заречный, ул. Курчатова, д. 8</v>
      </c>
      <c r="K161" s="30">
        <v>2267</v>
      </c>
      <c r="L161" s="30">
        <v>54</v>
      </c>
      <c r="M161" s="30">
        <v>3</v>
      </c>
      <c r="N161" s="30" t="s">
        <v>5421</v>
      </c>
      <c r="O161" s="106">
        <v>45280</v>
      </c>
      <c r="P161" s="30" t="s">
        <v>1608</v>
      </c>
      <c r="Q161" s="170">
        <v>5515973.5600000005</v>
      </c>
    </row>
    <row r="162" spans="1:17" x14ac:dyDescent="0.25">
      <c r="A162" s="80">
        <v>161</v>
      </c>
      <c r="B162" s="30" t="s">
        <v>499</v>
      </c>
      <c r="C162" s="30"/>
      <c r="D162" s="30" t="s">
        <v>4708</v>
      </c>
      <c r="E162" s="30" t="s">
        <v>18</v>
      </c>
      <c r="F162" s="30" t="s">
        <v>548</v>
      </c>
      <c r="G162" s="30" t="s">
        <v>20</v>
      </c>
      <c r="H162" s="30" t="s">
        <v>69</v>
      </c>
      <c r="I162" s="30">
        <v>39</v>
      </c>
      <c r="J162" s="33" t="str">
        <f t="shared" si="2"/>
        <v>Городской округ Заречный, г. Заречный, ул. Мира, д. 39</v>
      </c>
      <c r="K162" s="30">
        <v>402.2</v>
      </c>
      <c r="L162" s="30">
        <v>6</v>
      </c>
      <c r="M162" s="30">
        <v>1</v>
      </c>
      <c r="N162" s="30" t="s">
        <v>5421</v>
      </c>
      <c r="O162" s="106">
        <v>45280</v>
      </c>
      <c r="P162" s="30" t="s">
        <v>1608</v>
      </c>
      <c r="Q162" s="170">
        <v>4747053.1100000003</v>
      </c>
    </row>
    <row r="163" spans="1:17" x14ac:dyDescent="0.25">
      <c r="A163" s="80">
        <v>162</v>
      </c>
      <c r="B163" s="30" t="s">
        <v>499</v>
      </c>
      <c r="C163" s="30"/>
      <c r="D163" s="30" t="s">
        <v>4708</v>
      </c>
      <c r="E163" s="30" t="s">
        <v>18</v>
      </c>
      <c r="F163" s="30" t="s">
        <v>548</v>
      </c>
      <c r="G163" s="30" t="s">
        <v>20</v>
      </c>
      <c r="H163" s="30" t="s">
        <v>69</v>
      </c>
      <c r="I163" s="30">
        <v>41</v>
      </c>
      <c r="J163" s="33" t="str">
        <f t="shared" si="2"/>
        <v>Городской округ Заречный, г. Заречный, ул. Мира, д. 41</v>
      </c>
      <c r="K163" s="30">
        <v>395.7</v>
      </c>
      <c r="L163" s="30">
        <v>6</v>
      </c>
      <c r="M163" s="30">
        <v>1</v>
      </c>
      <c r="N163" s="30" t="s">
        <v>5421</v>
      </c>
      <c r="O163" s="106">
        <v>45280</v>
      </c>
      <c r="P163" s="30" t="s">
        <v>1608</v>
      </c>
      <c r="Q163" s="170">
        <v>4550046.96</v>
      </c>
    </row>
    <row r="164" spans="1:17" ht="23.25" x14ac:dyDescent="0.25">
      <c r="A164" s="80">
        <v>163</v>
      </c>
      <c r="B164" s="30" t="s">
        <v>499</v>
      </c>
      <c r="C164" s="30"/>
      <c r="D164" s="30" t="s">
        <v>4708</v>
      </c>
      <c r="E164" s="30" t="s">
        <v>18</v>
      </c>
      <c r="F164" s="30" t="s">
        <v>548</v>
      </c>
      <c r="G164" s="30" t="s">
        <v>20</v>
      </c>
      <c r="H164" s="30" t="s">
        <v>77</v>
      </c>
      <c r="I164" s="30">
        <v>17</v>
      </c>
      <c r="J164" s="33" t="str">
        <f t="shared" si="2"/>
        <v>Городской округ Заречный, г. Заречный, ул. Свердлова, д. 17</v>
      </c>
      <c r="K164" s="30">
        <v>668.2</v>
      </c>
      <c r="L164" s="30">
        <v>16</v>
      </c>
      <c r="M164" s="265">
        <v>1</v>
      </c>
      <c r="N164" s="30" t="s">
        <v>5421</v>
      </c>
      <c r="O164" s="106">
        <v>45280</v>
      </c>
      <c r="P164" s="30" t="s">
        <v>1608</v>
      </c>
      <c r="Q164" s="170">
        <v>815865.66</v>
      </c>
    </row>
    <row r="165" spans="1:17" ht="23.25" x14ac:dyDescent="0.25">
      <c r="A165" s="80">
        <v>164</v>
      </c>
      <c r="B165" s="30" t="s">
        <v>218</v>
      </c>
      <c r="C165" s="30"/>
      <c r="D165" s="30" t="s">
        <v>3024</v>
      </c>
      <c r="E165" s="30" t="s">
        <v>637</v>
      </c>
      <c r="F165" s="30" t="s">
        <v>178</v>
      </c>
      <c r="G165" s="30" t="s">
        <v>20</v>
      </c>
      <c r="H165" s="30" t="s">
        <v>549</v>
      </c>
      <c r="I165" s="30">
        <v>57</v>
      </c>
      <c r="J165" s="33" t="str">
        <f t="shared" si="2"/>
        <v>Городской округ ЗАТО Свободный Свердловской области, п.г.т. Свободный, ул. Кузнецова, д. 57</v>
      </c>
      <c r="K165" s="30">
        <v>4820.6000000000004</v>
      </c>
      <c r="L165" s="30">
        <v>90</v>
      </c>
      <c r="M165" s="30">
        <v>1</v>
      </c>
      <c r="N165" s="30" t="s">
        <v>5292</v>
      </c>
      <c r="O165" s="106">
        <v>45244</v>
      </c>
      <c r="P165" s="30" t="s">
        <v>1619</v>
      </c>
      <c r="Q165" s="170">
        <v>15879801.42</v>
      </c>
    </row>
    <row r="166" spans="1:17" ht="23.25" x14ac:dyDescent="0.25">
      <c r="A166" s="80">
        <v>165</v>
      </c>
      <c r="B166" s="30" t="s">
        <v>218</v>
      </c>
      <c r="C166" s="30"/>
      <c r="D166" s="30" t="s">
        <v>3024</v>
      </c>
      <c r="E166" s="30" t="s">
        <v>637</v>
      </c>
      <c r="F166" s="30" t="s">
        <v>178</v>
      </c>
      <c r="G166" s="30" t="s">
        <v>20</v>
      </c>
      <c r="H166" s="30" t="s">
        <v>5277</v>
      </c>
      <c r="I166" s="30">
        <v>25</v>
      </c>
      <c r="J166" s="33" t="str">
        <f t="shared" si="2"/>
        <v>Городской округ ЗАТО Свободный Свердловской области, п.г.т. Свободный, ул. Майского, д. 25</v>
      </c>
      <c r="K166" s="30">
        <v>4792.6000000000004</v>
      </c>
      <c r="L166" s="30">
        <v>90</v>
      </c>
      <c r="M166" s="30">
        <v>1</v>
      </c>
      <c r="N166" s="30" t="s">
        <v>5292</v>
      </c>
      <c r="O166" s="106">
        <v>45244</v>
      </c>
      <c r="P166" s="30" t="s">
        <v>1619</v>
      </c>
      <c r="Q166" s="170">
        <v>16125767.4</v>
      </c>
    </row>
    <row r="167" spans="1:17" ht="23.25" x14ac:dyDescent="0.25">
      <c r="A167" s="80">
        <v>166</v>
      </c>
      <c r="B167" s="30" t="s">
        <v>499</v>
      </c>
      <c r="C167" s="30"/>
      <c r="D167" s="30" t="s">
        <v>3025</v>
      </c>
      <c r="E167" s="30" t="s">
        <v>637</v>
      </c>
      <c r="F167" s="30" t="s">
        <v>562</v>
      </c>
      <c r="G167" s="30" t="s">
        <v>20</v>
      </c>
      <c r="H167" s="30" t="s">
        <v>5074</v>
      </c>
      <c r="I167" s="30">
        <v>113</v>
      </c>
      <c r="J167" s="33" t="str">
        <f t="shared" si="2"/>
        <v>Городской округ ЗАТО Уральский Свердловской области, п.г.т. Уральский, ул. им Ю.А.Гагарина, д. 113</v>
      </c>
      <c r="K167" s="30">
        <v>1612.6</v>
      </c>
      <c r="L167" s="30">
        <v>33</v>
      </c>
      <c r="M167" s="30">
        <v>3</v>
      </c>
      <c r="N167" s="30" t="s">
        <v>5430</v>
      </c>
      <c r="O167" s="106">
        <v>45334</v>
      </c>
      <c r="P167" s="30" t="s">
        <v>5431</v>
      </c>
      <c r="Q167" s="170">
        <v>4997759.5999999996</v>
      </c>
    </row>
    <row r="168" spans="1:17" ht="23.25" x14ac:dyDescent="0.25">
      <c r="A168" s="80">
        <v>167</v>
      </c>
      <c r="B168" s="30" t="s">
        <v>499</v>
      </c>
      <c r="C168" s="30"/>
      <c r="D168" s="30" t="s">
        <v>3025</v>
      </c>
      <c r="E168" s="30" t="s">
        <v>637</v>
      </c>
      <c r="F168" s="30" t="s">
        <v>562</v>
      </c>
      <c r="G168" s="30" t="s">
        <v>20</v>
      </c>
      <c r="H168" s="30" t="s">
        <v>5074</v>
      </c>
      <c r="I168" s="30">
        <v>114</v>
      </c>
      <c r="J168" s="33" t="str">
        <f t="shared" si="2"/>
        <v>Городской округ ЗАТО Уральский Свердловской области, п.г.т. Уральский, ул. им Ю.А.Гагарина, д. 114</v>
      </c>
      <c r="K168" s="30">
        <v>2081.9</v>
      </c>
      <c r="L168" s="30">
        <v>48</v>
      </c>
      <c r="M168" s="30">
        <v>3</v>
      </c>
      <c r="N168" s="30" t="s">
        <v>5430</v>
      </c>
      <c r="O168" s="106">
        <v>45334</v>
      </c>
      <c r="P168" s="30" t="s">
        <v>5431</v>
      </c>
      <c r="Q168" s="170">
        <v>5803280.6500000004</v>
      </c>
    </row>
    <row r="169" spans="1:17" ht="23.25" x14ac:dyDescent="0.25">
      <c r="A169" s="80">
        <v>168</v>
      </c>
      <c r="B169" s="30" t="s">
        <v>327</v>
      </c>
      <c r="C169" s="30"/>
      <c r="D169" s="30" t="s">
        <v>4654</v>
      </c>
      <c r="E169" s="30" t="s">
        <v>18</v>
      </c>
      <c r="F169" s="30" t="s">
        <v>340</v>
      </c>
      <c r="G169" s="30" t="s">
        <v>64</v>
      </c>
      <c r="H169" s="30" t="s">
        <v>662</v>
      </c>
      <c r="I169" s="30">
        <v>1</v>
      </c>
      <c r="J169" s="33" t="str">
        <f t="shared" si="2"/>
        <v>Городской округ Карпинск, г. Карпинск, пер. Школьный, д. 1</v>
      </c>
      <c r="K169" s="30">
        <v>3952.3</v>
      </c>
      <c r="L169" s="30">
        <v>63</v>
      </c>
      <c r="M169" s="30">
        <v>1</v>
      </c>
      <c r="N169" s="30" t="s">
        <v>5365</v>
      </c>
      <c r="O169" s="106">
        <v>45286</v>
      </c>
      <c r="P169" s="30" t="s">
        <v>2046</v>
      </c>
      <c r="Q169" s="170">
        <v>6562150.1200000001</v>
      </c>
    </row>
    <row r="170" spans="1:17" ht="23.25" x14ac:dyDescent="0.25">
      <c r="A170" s="80">
        <v>169</v>
      </c>
      <c r="B170" s="30" t="s">
        <v>327</v>
      </c>
      <c r="C170" s="30"/>
      <c r="D170" s="30" t="s">
        <v>4654</v>
      </c>
      <c r="E170" s="30" t="s">
        <v>18</v>
      </c>
      <c r="F170" s="30" t="s">
        <v>340</v>
      </c>
      <c r="G170" s="30" t="s">
        <v>569</v>
      </c>
      <c r="H170" s="30" t="s">
        <v>4962</v>
      </c>
      <c r="I170" s="42">
        <v>20</v>
      </c>
      <c r="J170" s="33" t="str">
        <f t="shared" si="2"/>
        <v>Городской округ Карпинск, г. Карпинск, проезд Нахимова, д. 20</v>
      </c>
      <c r="K170" s="30">
        <v>3787.6</v>
      </c>
      <c r="L170" s="30">
        <v>70</v>
      </c>
      <c r="M170" s="30">
        <v>1</v>
      </c>
      <c r="N170" s="30" t="s">
        <v>5365</v>
      </c>
      <c r="O170" s="106">
        <v>45286</v>
      </c>
      <c r="P170" s="30" t="s">
        <v>2046</v>
      </c>
      <c r="Q170" s="170">
        <v>7773077.75</v>
      </c>
    </row>
    <row r="171" spans="1:17" ht="23.25" x14ac:dyDescent="0.25">
      <c r="A171" s="80">
        <v>170</v>
      </c>
      <c r="B171" s="30" t="s">
        <v>327</v>
      </c>
      <c r="C171" s="30"/>
      <c r="D171" s="30" t="s">
        <v>4654</v>
      </c>
      <c r="E171" s="30" t="s">
        <v>18</v>
      </c>
      <c r="F171" s="30" t="s">
        <v>340</v>
      </c>
      <c r="G171" s="30" t="s">
        <v>569</v>
      </c>
      <c r="H171" s="30" t="s">
        <v>4962</v>
      </c>
      <c r="I171" s="42">
        <v>22</v>
      </c>
      <c r="J171" s="33" t="str">
        <f t="shared" si="2"/>
        <v>Городской округ Карпинск, г. Карпинск, проезд Нахимова, д. 22</v>
      </c>
      <c r="K171" s="30">
        <v>3646.5</v>
      </c>
      <c r="L171" s="30">
        <v>68</v>
      </c>
      <c r="M171" s="30">
        <v>1</v>
      </c>
      <c r="N171" s="30" t="s">
        <v>5365</v>
      </c>
      <c r="O171" s="106">
        <v>45286</v>
      </c>
      <c r="P171" s="30" t="s">
        <v>2046</v>
      </c>
      <c r="Q171" s="170">
        <v>7773522.6699999999</v>
      </c>
    </row>
    <row r="172" spans="1:17" ht="23.25" x14ac:dyDescent="0.25">
      <c r="A172" s="80">
        <v>171</v>
      </c>
      <c r="B172" s="30" t="s">
        <v>327</v>
      </c>
      <c r="C172" s="30"/>
      <c r="D172" s="30" t="s">
        <v>4654</v>
      </c>
      <c r="E172" s="30" t="s">
        <v>18</v>
      </c>
      <c r="F172" s="30" t="s">
        <v>340</v>
      </c>
      <c r="G172" s="30" t="s">
        <v>569</v>
      </c>
      <c r="H172" s="30" t="s">
        <v>4962</v>
      </c>
      <c r="I172" s="42">
        <v>24</v>
      </c>
      <c r="J172" s="33" t="str">
        <f t="shared" si="2"/>
        <v>Городской округ Карпинск, г. Карпинск, проезд Нахимова, д. 24</v>
      </c>
      <c r="K172" s="30">
        <v>3705.4</v>
      </c>
      <c r="L172" s="30">
        <v>70</v>
      </c>
      <c r="M172" s="30">
        <v>1</v>
      </c>
      <c r="N172" s="30" t="s">
        <v>5365</v>
      </c>
      <c r="O172" s="106">
        <v>45286</v>
      </c>
      <c r="P172" s="30" t="s">
        <v>2046</v>
      </c>
      <c r="Q172" s="170">
        <v>7770242.6799999997</v>
      </c>
    </row>
    <row r="173" spans="1:17" ht="23.25" x14ac:dyDescent="0.25">
      <c r="A173" s="80">
        <v>172</v>
      </c>
      <c r="B173" s="30" t="s">
        <v>327</v>
      </c>
      <c r="C173" s="30"/>
      <c r="D173" s="30" t="s">
        <v>4654</v>
      </c>
      <c r="E173" s="30" t="s">
        <v>18</v>
      </c>
      <c r="F173" s="30" t="s">
        <v>340</v>
      </c>
      <c r="G173" s="30" t="s">
        <v>20</v>
      </c>
      <c r="H173" s="30" t="s">
        <v>86</v>
      </c>
      <c r="I173" s="42">
        <v>42</v>
      </c>
      <c r="J173" s="33" t="str">
        <f t="shared" si="2"/>
        <v>Городской округ Карпинск, г. Карпинск, ул. Куйбышева, д. 42</v>
      </c>
      <c r="K173" s="30">
        <v>1361.7</v>
      </c>
      <c r="L173" s="30">
        <v>32</v>
      </c>
      <c r="M173" s="30">
        <v>1</v>
      </c>
      <c r="N173" s="30" t="s">
        <v>5365</v>
      </c>
      <c r="O173" s="106">
        <v>45286</v>
      </c>
      <c r="P173" s="30" t="s">
        <v>2046</v>
      </c>
      <c r="Q173" s="172"/>
    </row>
    <row r="174" spans="1:17" ht="23.25" x14ac:dyDescent="0.25">
      <c r="A174" s="80">
        <v>173</v>
      </c>
      <c r="B174" s="30" t="s">
        <v>327</v>
      </c>
      <c r="C174" s="30"/>
      <c r="D174" s="30" t="s">
        <v>4654</v>
      </c>
      <c r="E174" s="30" t="s">
        <v>18</v>
      </c>
      <c r="F174" s="30" t="s">
        <v>340</v>
      </c>
      <c r="G174" s="30" t="s">
        <v>20</v>
      </c>
      <c r="H174" s="30" t="s">
        <v>36</v>
      </c>
      <c r="I174" s="42">
        <v>110</v>
      </c>
      <c r="J174" s="33" t="str">
        <f t="shared" si="2"/>
        <v>Городской округ Карпинск, г. Карпинск, ул. Ленина, д. 110</v>
      </c>
      <c r="K174" s="30">
        <v>6670</v>
      </c>
      <c r="L174" s="30">
        <v>108</v>
      </c>
      <c r="M174" s="30">
        <v>1</v>
      </c>
      <c r="N174" s="30" t="s">
        <v>5365</v>
      </c>
      <c r="O174" s="106">
        <v>45286</v>
      </c>
      <c r="P174" s="30" t="s">
        <v>2046</v>
      </c>
      <c r="Q174" s="172"/>
    </row>
    <row r="175" spans="1:17" ht="23.25" x14ac:dyDescent="0.25">
      <c r="A175" s="80">
        <v>174</v>
      </c>
      <c r="B175" s="30" t="s">
        <v>327</v>
      </c>
      <c r="C175" s="30"/>
      <c r="D175" s="30" t="s">
        <v>4654</v>
      </c>
      <c r="E175" s="30" t="s">
        <v>18</v>
      </c>
      <c r="F175" s="30" t="s">
        <v>340</v>
      </c>
      <c r="G175" s="30" t="s">
        <v>20</v>
      </c>
      <c r="H175" s="30" t="s">
        <v>759</v>
      </c>
      <c r="I175" s="42">
        <v>71</v>
      </c>
      <c r="J175" s="33" t="str">
        <f t="shared" si="2"/>
        <v>Городской округ Карпинск, г. Карпинск, ул. Лесопильная, д. 71</v>
      </c>
      <c r="K175" s="30">
        <v>3846.2</v>
      </c>
      <c r="L175" s="30">
        <v>56</v>
      </c>
      <c r="M175" s="30">
        <v>1</v>
      </c>
      <c r="N175" s="30" t="s">
        <v>5365</v>
      </c>
      <c r="O175" s="106">
        <v>45286</v>
      </c>
      <c r="P175" s="30" t="s">
        <v>2046</v>
      </c>
      <c r="Q175" s="170">
        <v>7332814.2800000003</v>
      </c>
    </row>
    <row r="176" spans="1:17" ht="23.25" x14ac:dyDescent="0.25">
      <c r="A176" s="80">
        <v>175</v>
      </c>
      <c r="B176" s="30" t="s">
        <v>327</v>
      </c>
      <c r="C176" s="30"/>
      <c r="D176" s="30" t="s">
        <v>4654</v>
      </c>
      <c r="E176" s="30" t="s">
        <v>18</v>
      </c>
      <c r="F176" s="30" t="s">
        <v>340</v>
      </c>
      <c r="G176" s="30" t="s">
        <v>20</v>
      </c>
      <c r="H176" s="30" t="s">
        <v>203</v>
      </c>
      <c r="I176" s="42">
        <v>124</v>
      </c>
      <c r="J176" s="33" t="str">
        <f t="shared" si="2"/>
        <v>Городской округ Карпинск, г. Карпинск, ул. Луначарского, д. 124</v>
      </c>
      <c r="K176" s="30">
        <v>5008.3999999999996</v>
      </c>
      <c r="L176" s="30">
        <v>100</v>
      </c>
      <c r="M176" s="30">
        <v>1</v>
      </c>
      <c r="N176" s="30" t="s">
        <v>5365</v>
      </c>
      <c r="O176" s="106">
        <v>45286</v>
      </c>
      <c r="P176" s="30" t="s">
        <v>2046</v>
      </c>
      <c r="Q176" s="172"/>
    </row>
    <row r="177" spans="1:18" x14ac:dyDescent="0.25">
      <c r="A177" s="80">
        <v>176</v>
      </c>
      <c r="B177" s="30" t="s">
        <v>327</v>
      </c>
      <c r="C177" s="30"/>
      <c r="D177" s="30" t="s">
        <v>4654</v>
      </c>
      <c r="E177" s="30" t="s">
        <v>18</v>
      </c>
      <c r="F177" s="30" t="s">
        <v>340</v>
      </c>
      <c r="G177" s="30" t="s">
        <v>20</v>
      </c>
      <c r="H177" s="30" t="s">
        <v>69</v>
      </c>
      <c r="I177" s="30">
        <v>56</v>
      </c>
      <c r="J177" s="33" t="str">
        <f t="shared" si="2"/>
        <v>Городской округ Карпинск, г. Карпинск, ул. Мира, д. 56</v>
      </c>
      <c r="K177" s="30">
        <v>2727</v>
      </c>
      <c r="L177" s="30">
        <v>62</v>
      </c>
      <c r="M177" s="30">
        <v>3</v>
      </c>
      <c r="N177" s="30" t="s">
        <v>5365</v>
      </c>
      <c r="O177" s="106">
        <v>45286</v>
      </c>
      <c r="P177" s="30" t="s">
        <v>2046</v>
      </c>
      <c r="Q177" s="172"/>
    </row>
    <row r="178" spans="1:18" x14ac:dyDescent="0.25">
      <c r="A178" s="80">
        <v>177</v>
      </c>
      <c r="B178" s="30" t="s">
        <v>327</v>
      </c>
      <c r="C178" s="30"/>
      <c r="D178" s="30" t="s">
        <v>4654</v>
      </c>
      <c r="E178" s="30" t="s">
        <v>18</v>
      </c>
      <c r="F178" s="30" t="s">
        <v>340</v>
      </c>
      <c r="G178" s="30" t="s">
        <v>20</v>
      </c>
      <c r="H178" s="30" t="s">
        <v>69</v>
      </c>
      <c r="I178" s="42">
        <v>67</v>
      </c>
      <c r="J178" s="33" t="str">
        <f t="shared" si="2"/>
        <v>Городской округ Карпинск, г. Карпинск, ул. Мира, д. 67</v>
      </c>
      <c r="K178" s="30">
        <v>3166.8</v>
      </c>
      <c r="L178" s="30">
        <v>67</v>
      </c>
      <c r="M178" s="30">
        <v>1</v>
      </c>
      <c r="N178" s="30" t="s">
        <v>5365</v>
      </c>
      <c r="O178" s="106">
        <v>45286</v>
      </c>
      <c r="P178" s="30" t="s">
        <v>2046</v>
      </c>
      <c r="Q178" s="170">
        <v>672546.44</v>
      </c>
    </row>
    <row r="179" spans="1:18" x14ac:dyDescent="0.25">
      <c r="A179" s="80">
        <v>178</v>
      </c>
      <c r="B179" s="30" t="s">
        <v>327</v>
      </c>
      <c r="C179" s="30"/>
      <c r="D179" s="30" t="s">
        <v>4654</v>
      </c>
      <c r="E179" s="30" t="s">
        <v>18</v>
      </c>
      <c r="F179" s="30" t="s">
        <v>340</v>
      </c>
      <c r="G179" s="30" t="s">
        <v>20</v>
      </c>
      <c r="H179" s="30" t="s">
        <v>69</v>
      </c>
      <c r="I179" s="42">
        <v>74</v>
      </c>
      <c r="J179" s="33" t="str">
        <f t="shared" si="2"/>
        <v>Городской округ Карпинск, г. Карпинск, ул. Мира, д. 74</v>
      </c>
      <c r="K179" s="30">
        <v>4960.5</v>
      </c>
      <c r="L179" s="30">
        <v>76</v>
      </c>
      <c r="M179" s="30">
        <v>1</v>
      </c>
      <c r="N179" s="30" t="s">
        <v>5365</v>
      </c>
      <c r="O179" s="106">
        <v>45286</v>
      </c>
      <c r="P179" s="30" t="s">
        <v>2046</v>
      </c>
      <c r="Q179" s="172"/>
    </row>
    <row r="180" spans="1:18" ht="23.25" x14ac:dyDescent="0.25">
      <c r="A180" s="80">
        <v>179</v>
      </c>
      <c r="B180" s="30" t="s">
        <v>327</v>
      </c>
      <c r="C180" s="30"/>
      <c r="D180" s="30" t="s">
        <v>4654</v>
      </c>
      <c r="E180" s="30" t="s">
        <v>18</v>
      </c>
      <c r="F180" s="30" t="s">
        <v>340</v>
      </c>
      <c r="G180" s="30" t="s">
        <v>20</v>
      </c>
      <c r="H180" s="30" t="s">
        <v>189</v>
      </c>
      <c r="I180" s="30">
        <v>85</v>
      </c>
      <c r="J180" s="33" t="str">
        <f t="shared" si="2"/>
        <v>Городской округ Карпинск, г. Карпинск, ул. Некрасова, д. 85</v>
      </c>
      <c r="K180" s="30">
        <v>3450.9</v>
      </c>
      <c r="L180" s="30">
        <v>70</v>
      </c>
      <c r="M180" s="30">
        <v>2</v>
      </c>
      <c r="N180" s="30" t="s">
        <v>5365</v>
      </c>
      <c r="O180" s="106">
        <v>45286</v>
      </c>
      <c r="P180" s="30" t="s">
        <v>2046</v>
      </c>
      <c r="Q180" s="172">
        <v>7454609.7699999996</v>
      </c>
      <c r="R180" s="45" t="s">
        <v>4882</v>
      </c>
    </row>
    <row r="181" spans="1:18" ht="23.25" x14ac:dyDescent="0.25">
      <c r="A181" s="80">
        <v>180</v>
      </c>
      <c r="B181" s="30" t="s">
        <v>327</v>
      </c>
      <c r="C181" s="30"/>
      <c r="D181" s="30" t="s">
        <v>4654</v>
      </c>
      <c r="E181" s="30" t="s">
        <v>18</v>
      </c>
      <c r="F181" s="30" t="s">
        <v>340</v>
      </c>
      <c r="G181" s="30" t="s">
        <v>20</v>
      </c>
      <c r="H181" s="30" t="s">
        <v>52</v>
      </c>
      <c r="I181" s="42">
        <v>141</v>
      </c>
      <c r="J181" s="33" t="str">
        <f t="shared" si="2"/>
        <v>Городской округ Карпинск, г. Карпинск, ул. Свободы, д. 141</v>
      </c>
      <c r="K181" s="30">
        <v>1621.6</v>
      </c>
      <c r="L181" s="30">
        <v>22</v>
      </c>
      <c r="M181" s="30">
        <v>1</v>
      </c>
      <c r="N181" s="30" t="s">
        <v>5365</v>
      </c>
      <c r="O181" s="106">
        <v>45286</v>
      </c>
      <c r="P181" s="30" t="s">
        <v>2046</v>
      </c>
      <c r="Q181" s="170">
        <v>4274500.97</v>
      </c>
    </row>
    <row r="182" spans="1:18" x14ac:dyDescent="0.25">
      <c r="A182" s="80">
        <v>181</v>
      </c>
      <c r="B182" s="30" t="s">
        <v>327</v>
      </c>
      <c r="C182" s="30"/>
      <c r="D182" s="30" t="s">
        <v>4654</v>
      </c>
      <c r="E182" s="30" t="s">
        <v>18</v>
      </c>
      <c r="F182" s="30" t="s">
        <v>340</v>
      </c>
      <c r="G182" s="30" t="s">
        <v>20</v>
      </c>
      <c r="H182" s="30" t="s">
        <v>347</v>
      </c>
      <c r="I182" s="30">
        <v>13</v>
      </c>
      <c r="J182" s="33" t="str">
        <f t="shared" si="2"/>
        <v>Городской округ Карпинск, г. Карпинск, ул. Серова, д. 13</v>
      </c>
      <c r="K182" s="30">
        <v>5611.8</v>
      </c>
      <c r="L182" s="30">
        <v>96</v>
      </c>
      <c r="M182" s="30">
        <v>4</v>
      </c>
      <c r="N182" s="30" t="s">
        <v>5365</v>
      </c>
      <c r="O182" s="106">
        <v>45286</v>
      </c>
      <c r="P182" s="30" t="s">
        <v>2046</v>
      </c>
      <c r="Q182" s="172"/>
    </row>
    <row r="183" spans="1:18" ht="23.25" x14ac:dyDescent="0.25">
      <c r="A183" s="80">
        <v>182</v>
      </c>
      <c r="B183" s="30" t="s">
        <v>327</v>
      </c>
      <c r="C183" s="30"/>
      <c r="D183" s="30" t="s">
        <v>4654</v>
      </c>
      <c r="E183" s="30" t="s">
        <v>18</v>
      </c>
      <c r="F183" s="30" t="s">
        <v>340</v>
      </c>
      <c r="G183" s="30" t="s">
        <v>20</v>
      </c>
      <c r="H183" s="30" t="s">
        <v>84</v>
      </c>
      <c r="I183" s="42">
        <v>117</v>
      </c>
      <c r="J183" s="33" t="str">
        <f t="shared" si="2"/>
        <v>Городской округ Карпинск, г. Карпинск, ул. Советская, д. 117</v>
      </c>
      <c r="K183" s="30">
        <v>447.8</v>
      </c>
      <c r="L183" s="30">
        <v>8</v>
      </c>
      <c r="M183" s="30">
        <v>1</v>
      </c>
      <c r="N183" s="30" t="s">
        <v>5365</v>
      </c>
      <c r="O183" s="106">
        <v>45286</v>
      </c>
      <c r="P183" s="30" t="s">
        <v>2046</v>
      </c>
      <c r="Q183" s="170">
        <v>1957667.28</v>
      </c>
    </row>
    <row r="184" spans="1:18" ht="23.25" x14ac:dyDescent="0.25">
      <c r="A184" s="80">
        <v>183</v>
      </c>
      <c r="B184" s="30" t="s">
        <v>327</v>
      </c>
      <c r="C184" s="30"/>
      <c r="D184" s="30" t="s">
        <v>4654</v>
      </c>
      <c r="E184" s="30" t="s">
        <v>18</v>
      </c>
      <c r="F184" s="30" t="s">
        <v>340</v>
      </c>
      <c r="G184" s="30" t="s">
        <v>20</v>
      </c>
      <c r="H184" s="30" t="s">
        <v>215</v>
      </c>
      <c r="I184" s="30">
        <v>40</v>
      </c>
      <c r="J184" s="33" t="str">
        <f t="shared" si="2"/>
        <v>Городской округ Карпинск, г. Карпинск, ул. Уральская, д. 40</v>
      </c>
      <c r="K184" s="30">
        <v>3911.4</v>
      </c>
      <c r="L184" s="30">
        <v>60</v>
      </c>
      <c r="M184" s="30">
        <v>1</v>
      </c>
      <c r="N184" s="30" t="s">
        <v>5365</v>
      </c>
      <c r="O184" s="106">
        <v>45286</v>
      </c>
      <c r="P184" s="30" t="s">
        <v>2046</v>
      </c>
      <c r="Q184" s="170">
        <v>6475962.2999999998</v>
      </c>
    </row>
    <row r="185" spans="1:18" ht="23.25" x14ac:dyDescent="0.25">
      <c r="A185" s="80">
        <v>184</v>
      </c>
      <c r="B185" s="30" t="s">
        <v>327</v>
      </c>
      <c r="C185" s="30"/>
      <c r="D185" s="30" t="s">
        <v>4659</v>
      </c>
      <c r="E185" s="30" t="s">
        <v>18</v>
      </c>
      <c r="F185" s="30" t="s">
        <v>343</v>
      </c>
      <c r="G185" s="30" t="s">
        <v>20</v>
      </c>
      <c r="H185" s="30" t="s">
        <v>75</v>
      </c>
      <c r="I185" s="42" t="s">
        <v>767</v>
      </c>
      <c r="J185" s="33" t="str">
        <f t="shared" si="2"/>
        <v>Городской округ Краснотурьинск, г. Краснотурьинск, ул. Карла Маркса, д. 25А</v>
      </c>
      <c r="K185" s="30">
        <v>3072.1</v>
      </c>
      <c r="L185" s="30">
        <v>64</v>
      </c>
      <c r="M185" s="30">
        <v>2</v>
      </c>
      <c r="N185" s="30" t="s">
        <v>5381</v>
      </c>
      <c r="O185" s="106">
        <v>45315</v>
      </c>
      <c r="P185" s="30" t="s">
        <v>1716</v>
      </c>
      <c r="Q185" s="170">
        <v>14627538.850000001</v>
      </c>
    </row>
    <row r="186" spans="1:18" ht="23.25" x14ac:dyDescent="0.25">
      <c r="A186" s="80">
        <v>185</v>
      </c>
      <c r="B186" s="30" t="s">
        <v>327</v>
      </c>
      <c r="C186" s="30"/>
      <c r="D186" s="30" t="s">
        <v>4659</v>
      </c>
      <c r="E186" s="30" t="s">
        <v>18</v>
      </c>
      <c r="F186" s="30" t="s">
        <v>343</v>
      </c>
      <c r="G186" s="30" t="s">
        <v>20</v>
      </c>
      <c r="H186" s="30" t="s">
        <v>75</v>
      </c>
      <c r="I186" s="42" t="s">
        <v>927</v>
      </c>
      <c r="J186" s="33" t="str">
        <f t="shared" si="2"/>
        <v>Городской округ Краснотурьинск, г. Краснотурьинск, ул. Карла Маркса, д. 28А</v>
      </c>
      <c r="K186" s="30">
        <v>3072.1</v>
      </c>
      <c r="L186" s="30">
        <v>48</v>
      </c>
      <c r="M186" s="30">
        <v>2</v>
      </c>
      <c r="N186" s="30" t="s">
        <v>5381</v>
      </c>
      <c r="O186" s="106">
        <v>45315</v>
      </c>
      <c r="P186" s="30" t="s">
        <v>1716</v>
      </c>
      <c r="Q186" s="170">
        <v>11312542.73</v>
      </c>
    </row>
    <row r="187" spans="1:18" ht="23.25" x14ac:dyDescent="0.25">
      <c r="A187" s="80">
        <v>186</v>
      </c>
      <c r="B187" s="30" t="s">
        <v>327</v>
      </c>
      <c r="C187" s="30"/>
      <c r="D187" s="30" t="s">
        <v>4659</v>
      </c>
      <c r="E187" s="30" t="s">
        <v>18</v>
      </c>
      <c r="F187" s="30" t="s">
        <v>343</v>
      </c>
      <c r="G187" s="30" t="s">
        <v>20</v>
      </c>
      <c r="H187" s="30" t="s">
        <v>49</v>
      </c>
      <c r="I187" s="30">
        <v>1</v>
      </c>
      <c r="J187" s="33" t="str">
        <f t="shared" si="2"/>
        <v>Городской округ Краснотурьинск, г. Краснотурьинск, ул. Коммунальная, д. 1</v>
      </c>
      <c r="K187" s="30">
        <v>1419</v>
      </c>
      <c r="L187" s="30">
        <v>32</v>
      </c>
      <c r="M187" s="30">
        <v>2</v>
      </c>
      <c r="N187" s="30" t="s">
        <v>5396</v>
      </c>
      <c r="O187" s="106">
        <v>45316</v>
      </c>
      <c r="P187" s="30" t="s">
        <v>3229</v>
      </c>
      <c r="Q187" s="170">
        <v>6387861.0600000005</v>
      </c>
    </row>
    <row r="188" spans="1:18" ht="23.25" x14ac:dyDescent="0.25">
      <c r="A188" s="80">
        <v>187</v>
      </c>
      <c r="B188" s="30" t="s">
        <v>327</v>
      </c>
      <c r="C188" s="30"/>
      <c r="D188" s="30" t="s">
        <v>4659</v>
      </c>
      <c r="E188" s="30" t="s">
        <v>18</v>
      </c>
      <c r="F188" s="30" t="s">
        <v>343</v>
      </c>
      <c r="G188" s="30" t="s">
        <v>20</v>
      </c>
      <c r="H188" s="30" t="s">
        <v>36</v>
      </c>
      <c r="I188" s="30">
        <v>90</v>
      </c>
      <c r="J188" s="33" t="str">
        <f t="shared" si="2"/>
        <v>Городской округ Краснотурьинск, г. Краснотурьинск, ул. Ленина, д. 90</v>
      </c>
      <c r="K188" s="30">
        <v>5706.5</v>
      </c>
      <c r="L188" s="30">
        <v>108</v>
      </c>
      <c r="M188" s="30">
        <v>1</v>
      </c>
      <c r="N188" s="30" t="s">
        <v>5381</v>
      </c>
      <c r="O188" s="106">
        <v>45315</v>
      </c>
      <c r="P188" s="30" t="s">
        <v>1716</v>
      </c>
      <c r="Q188" s="172"/>
    </row>
    <row r="189" spans="1:18" ht="23.25" x14ac:dyDescent="0.25">
      <c r="A189" s="80">
        <v>188</v>
      </c>
      <c r="B189" s="30" t="s">
        <v>327</v>
      </c>
      <c r="C189" s="30"/>
      <c r="D189" s="30" t="s">
        <v>4659</v>
      </c>
      <c r="E189" s="30" t="s">
        <v>18</v>
      </c>
      <c r="F189" s="30" t="s">
        <v>343</v>
      </c>
      <c r="G189" s="30" t="s">
        <v>20</v>
      </c>
      <c r="H189" s="30" t="s">
        <v>96</v>
      </c>
      <c r="I189" s="30">
        <v>36</v>
      </c>
      <c r="J189" s="33" t="str">
        <f t="shared" si="2"/>
        <v>Городской округ Краснотурьинск, г. Краснотурьинск, ул. Металлургов, д. 36</v>
      </c>
      <c r="K189" s="30">
        <v>2221.8000000000002</v>
      </c>
      <c r="L189" s="30">
        <v>46</v>
      </c>
      <c r="M189" s="30">
        <v>2</v>
      </c>
      <c r="N189" s="30" t="s">
        <v>5396</v>
      </c>
      <c r="O189" s="106">
        <v>45316</v>
      </c>
      <c r="P189" s="30" t="s">
        <v>3229</v>
      </c>
      <c r="Q189" s="170">
        <v>8767132.7400000002</v>
      </c>
    </row>
    <row r="190" spans="1:18" ht="23.25" x14ac:dyDescent="0.25">
      <c r="A190" s="80">
        <v>189</v>
      </c>
      <c r="B190" s="30" t="s">
        <v>327</v>
      </c>
      <c r="C190" s="30"/>
      <c r="D190" s="30" t="s">
        <v>4659</v>
      </c>
      <c r="E190" s="30" t="s">
        <v>18</v>
      </c>
      <c r="F190" s="30" t="s">
        <v>343</v>
      </c>
      <c r="G190" s="30" t="s">
        <v>20</v>
      </c>
      <c r="H190" s="30" t="s">
        <v>96</v>
      </c>
      <c r="I190" s="30" t="s">
        <v>732</v>
      </c>
      <c r="J190" s="33" t="str">
        <f t="shared" si="2"/>
        <v>Городской округ Краснотурьинск, г. Краснотурьинск, ул. Металлургов, д. 51А</v>
      </c>
      <c r="K190" s="30">
        <v>2050.3000000000002</v>
      </c>
      <c r="L190" s="30">
        <v>48</v>
      </c>
      <c r="M190" s="30">
        <v>2</v>
      </c>
      <c r="N190" s="30" t="s">
        <v>5396</v>
      </c>
      <c r="O190" s="106">
        <v>45316</v>
      </c>
      <c r="P190" s="30" t="s">
        <v>3229</v>
      </c>
      <c r="Q190" s="172">
        <v>4479743.41</v>
      </c>
      <c r="R190" s="45" t="s">
        <v>4883</v>
      </c>
    </row>
    <row r="191" spans="1:18" ht="23.25" x14ac:dyDescent="0.25">
      <c r="A191" s="80">
        <v>190</v>
      </c>
      <c r="B191" s="30" t="s">
        <v>327</v>
      </c>
      <c r="C191" s="30"/>
      <c r="D191" s="30" t="s">
        <v>4659</v>
      </c>
      <c r="E191" s="30" t="s">
        <v>18</v>
      </c>
      <c r="F191" s="30" t="s">
        <v>343</v>
      </c>
      <c r="G191" s="30" t="s">
        <v>20</v>
      </c>
      <c r="H191" s="30" t="s">
        <v>69</v>
      </c>
      <c r="I191" s="42">
        <v>43</v>
      </c>
      <c r="J191" s="33" t="str">
        <f t="shared" si="2"/>
        <v>Городской округ Краснотурьинск, г. Краснотурьинск, ул. Мира, д. 43</v>
      </c>
      <c r="K191" s="30">
        <v>631.5</v>
      </c>
      <c r="L191" s="30">
        <v>24</v>
      </c>
      <c r="M191" s="30">
        <v>2</v>
      </c>
      <c r="N191" s="30" t="s">
        <v>5381</v>
      </c>
      <c r="O191" s="106">
        <v>45315</v>
      </c>
      <c r="P191" s="30" t="s">
        <v>1716</v>
      </c>
      <c r="Q191" s="170">
        <v>6967380.1299999999</v>
      </c>
    </row>
    <row r="192" spans="1:18" ht="23.25" x14ac:dyDescent="0.25">
      <c r="A192" s="80">
        <v>191</v>
      </c>
      <c r="B192" s="30" t="s">
        <v>327</v>
      </c>
      <c r="C192" s="30"/>
      <c r="D192" s="30" t="s">
        <v>4659</v>
      </c>
      <c r="E192" s="30" t="s">
        <v>18</v>
      </c>
      <c r="F192" s="30" t="s">
        <v>343</v>
      </c>
      <c r="G192" s="30" t="s">
        <v>20</v>
      </c>
      <c r="H192" s="30" t="s">
        <v>69</v>
      </c>
      <c r="I192" s="42">
        <v>45</v>
      </c>
      <c r="J192" s="33" t="str">
        <f t="shared" si="2"/>
        <v>Городской округ Краснотурьинск, г. Краснотурьинск, ул. Мира, д. 45</v>
      </c>
      <c r="K192" s="30">
        <v>1551.4</v>
      </c>
      <c r="L192" s="30">
        <v>36</v>
      </c>
      <c r="M192" s="30">
        <v>2</v>
      </c>
      <c r="N192" s="30" t="s">
        <v>5381</v>
      </c>
      <c r="O192" s="106">
        <v>45315</v>
      </c>
      <c r="P192" s="30" t="s">
        <v>1716</v>
      </c>
      <c r="Q192" s="170">
        <v>9759070.4900000002</v>
      </c>
    </row>
    <row r="193" spans="1:18" ht="23.25" x14ac:dyDescent="0.25">
      <c r="A193" s="80">
        <v>192</v>
      </c>
      <c r="B193" s="30" t="s">
        <v>327</v>
      </c>
      <c r="C193" s="30"/>
      <c r="D193" s="30" t="s">
        <v>4659</v>
      </c>
      <c r="E193" s="30" t="s">
        <v>18</v>
      </c>
      <c r="F193" s="30" t="s">
        <v>343</v>
      </c>
      <c r="G193" s="30" t="s">
        <v>20</v>
      </c>
      <c r="H193" s="30" t="s">
        <v>380</v>
      </c>
      <c r="I193" s="30">
        <v>25</v>
      </c>
      <c r="J193" s="33" t="str">
        <f t="shared" si="2"/>
        <v>Городской округ Краснотурьинск, г. Краснотурьинск, ул. Молодежная, д. 25</v>
      </c>
      <c r="K193" s="30">
        <v>1381.8</v>
      </c>
      <c r="L193" s="30">
        <v>32</v>
      </c>
      <c r="M193" s="30">
        <v>2</v>
      </c>
      <c r="N193" s="30" t="s">
        <v>5396</v>
      </c>
      <c r="O193" s="106">
        <v>45316</v>
      </c>
      <c r="P193" s="30" t="s">
        <v>3229</v>
      </c>
      <c r="Q193" s="172">
        <v>2878910.43</v>
      </c>
      <c r="R193" s="45" t="s">
        <v>4883</v>
      </c>
    </row>
    <row r="194" spans="1:18" s="45" customFormat="1" ht="22.5" x14ac:dyDescent="0.2">
      <c r="A194" s="80">
        <v>193</v>
      </c>
      <c r="B194" s="30" t="s">
        <v>327</v>
      </c>
      <c r="C194" s="112"/>
      <c r="D194" s="112" t="s">
        <v>4659</v>
      </c>
      <c r="E194" s="112" t="s">
        <v>18</v>
      </c>
      <c r="F194" s="112" t="s">
        <v>343</v>
      </c>
      <c r="G194" s="112" t="s">
        <v>20</v>
      </c>
      <c r="H194" s="112" t="s">
        <v>61</v>
      </c>
      <c r="I194" s="112">
        <v>52</v>
      </c>
      <c r="J194" s="52" t="str">
        <f t="shared" ref="J194:J257" si="3">C194&amp;""&amp;D194&amp;", "&amp;E194&amp;" "&amp;F194&amp;", "&amp;G194&amp;" "&amp;H194&amp;", д. "&amp;I194</f>
        <v>Городской округ Краснотурьинск, г. Краснотурьинск, ул. Октябрьская, д. 52</v>
      </c>
      <c r="K194" s="112">
        <v>8990</v>
      </c>
      <c r="L194" s="112">
        <v>81</v>
      </c>
      <c r="M194" s="112">
        <v>3</v>
      </c>
      <c r="N194" s="112" t="s">
        <v>5398</v>
      </c>
      <c r="O194" s="131">
        <v>45348</v>
      </c>
      <c r="P194" s="112" t="s">
        <v>4641</v>
      </c>
      <c r="Q194" s="170">
        <v>8009594.5299999993</v>
      </c>
    </row>
    <row r="195" spans="1:18" s="45" customFormat="1" ht="22.5" x14ac:dyDescent="0.2">
      <c r="A195" s="80">
        <v>194</v>
      </c>
      <c r="B195" s="30" t="s">
        <v>327</v>
      </c>
      <c r="C195" s="30"/>
      <c r="D195" s="30" t="s">
        <v>4659</v>
      </c>
      <c r="E195" s="30" t="s">
        <v>18</v>
      </c>
      <c r="F195" s="30" t="s">
        <v>343</v>
      </c>
      <c r="G195" s="30" t="s">
        <v>20</v>
      </c>
      <c r="H195" s="30" t="s">
        <v>157</v>
      </c>
      <c r="I195" s="42">
        <v>18</v>
      </c>
      <c r="J195" s="33" t="str">
        <f t="shared" si="3"/>
        <v>Городской округ Краснотурьинск, г. Краснотурьинск, ул. Попова, д. 18</v>
      </c>
      <c r="K195" s="30">
        <v>2231.6999999999998</v>
      </c>
      <c r="L195" s="30">
        <v>50</v>
      </c>
      <c r="M195" s="30">
        <v>2</v>
      </c>
      <c r="N195" s="30" t="s">
        <v>5394</v>
      </c>
      <c r="O195" s="106">
        <v>45316</v>
      </c>
      <c r="P195" s="30" t="s">
        <v>3237</v>
      </c>
      <c r="Q195" s="170">
        <v>10648879.059999999</v>
      </c>
    </row>
    <row r="196" spans="1:18" s="45" customFormat="1" ht="22.5" x14ac:dyDescent="0.2">
      <c r="A196" s="80">
        <v>195</v>
      </c>
      <c r="B196" s="30" t="s">
        <v>327</v>
      </c>
      <c r="C196" s="30"/>
      <c r="D196" s="30" t="s">
        <v>4659</v>
      </c>
      <c r="E196" s="30" t="s">
        <v>18</v>
      </c>
      <c r="F196" s="30" t="s">
        <v>343</v>
      </c>
      <c r="G196" s="30" t="s">
        <v>20</v>
      </c>
      <c r="H196" s="30" t="s">
        <v>157</v>
      </c>
      <c r="I196" s="30">
        <v>26</v>
      </c>
      <c r="J196" s="33" t="str">
        <f t="shared" si="3"/>
        <v>Городской округ Краснотурьинск, г. Краснотурьинск, ул. Попова, д. 26</v>
      </c>
      <c r="K196" s="30">
        <v>3447.8</v>
      </c>
      <c r="L196" s="30">
        <v>70</v>
      </c>
      <c r="M196" s="30">
        <v>2</v>
      </c>
      <c r="N196" s="30" t="s">
        <v>5394</v>
      </c>
      <c r="O196" s="106">
        <v>45316</v>
      </c>
      <c r="P196" s="30" t="s">
        <v>3237</v>
      </c>
      <c r="Q196" s="170">
        <v>14524692.15</v>
      </c>
    </row>
    <row r="197" spans="1:18" s="45" customFormat="1" ht="22.5" x14ac:dyDescent="0.2">
      <c r="A197" s="80">
        <v>196</v>
      </c>
      <c r="B197" s="30" t="s">
        <v>327</v>
      </c>
      <c r="C197" s="30"/>
      <c r="D197" s="30" t="s">
        <v>4659</v>
      </c>
      <c r="E197" s="30" t="s">
        <v>18</v>
      </c>
      <c r="F197" s="30" t="s">
        <v>343</v>
      </c>
      <c r="G197" s="30" t="s">
        <v>20</v>
      </c>
      <c r="H197" s="30" t="s">
        <v>157</v>
      </c>
      <c r="I197" s="42">
        <v>29</v>
      </c>
      <c r="J197" s="33" t="str">
        <f t="shared" si="3"/>
        <v>Городской округ Краснотурьинск, г. Краснотурьинск, ул. Попова, д. 29</v>
      </c>
      <c r="K197" s="30">
        <v>1483</v>
      </c>
      <c r="L197" s="30">
        <v>32</v>
      </c>
      <c r="M197" s="30">
        <v>2</v>
      </c>
      <c r="N197" s="30" t="s">
        <v>5394</v>
      </c>
      <c r="O197" s="106">
        <v>45316</v>
      </c>
      <c r="P197" s="30" t="s">
        <v>3237</v>
      </c>
      <c r="Q197" s="170">
        <v>5973842.5700000003</v>
      </c>
    </row>
    <row r="198" spans="1:18" s="45" customFormat="1" ht="22.5" x14ac:dyDescent="0.2">
      <c r="A198" s="80">
        <v>197</v>
      </c>
      <c r="B198" s="30" t="s">
        <v>327</v>
      </c>
      <c r="C198" s="30"/>
      <c r="D198" s="30" t="s">
        <v>4659</v>
      </c>
      <c r="E198" s="30" t="s">
        <v>18</v>
      </c>
      <c r="F198" s="30" t="s">
        <v>343</v>
      </c>
      <c r="G198" s="30" t="s">
        <v>20</v>
      </c>
      <c r="H198" s="30" t="s">
        <v>157</v>
      </c>
      <c r="I198" s="30">
        <v>49</v>
      </c>
      <c r="J198" s="33" t="str">
        <f t="shared" si="3"/>
        <v>Городской округ Краснотурьинск, г. Краснотурьинск, ул. Попова, д. 49</v>
      </c>
      <c r="K198" s="30">
        <v>1467.5</v>
      </c>
      <c r="L198" s="30">
        <v>32</v>
      </c>
      <c r="M198" s="30">
        <v>2</v>
      </c>
      <c r="N198" s="30" t="s">
        <v>5394</v>
      </c>
      <c r="O198" s="106">
        <v>45316</v>
      </c>
      <c r="P198" s="30" t="s">
        <v>3237</v>
      </c>
      <c r="Q198" s="170">
        <v>6824286.2400000002</v>
      </c>
    </row>
    <row r="199" spans="1:18" s="45" customFormat="1" ht="22.5" x14ac:dyDescent="0.2">
      <c r="A199" s="80">
        <v>198</v>
      </c>
      <c r="B199" s="30" t="s">
        <v>327</v>
      </c>
      <c r="C199" s="30"/>
      <c r="D199" s="30" t="s">
        <v>4659</v>
      </c>
      <c r="E199" s="30" t="s">
        <v>18</v>
      </c>
      <c r="F199" s="30" t="s">
        <v>343</v>
      </c>
      <c r="G199" s="30" t="s">
        <v>20</v>
      </c>
      <c r="H199" s="30" t="s">
        <v>157</v>
      </c>
      <c r="I199" s="30">
        <v>56</v>
      </c>
      <c r="J199" s="33" t="str">
        <f t="shared" si="3"/>
        <v>Городской округ Краснотурьинск, г. Краснотурьинск, ул. Попова, д. 56</v>
      </c>
      <c r="K199" s="30">
        <v>1406.4</v>
      </c>
      <c r="L199" s="30">
        <v>30</v>
      </c>
      <c r="M199" s="30">
        <v>2</v>
      </c>
      <c r="N199" s="30" t="s">
        <v>5394</v>
      </c>
      <c r="O199" s="106">
        <v>45316</v>
      </c>
      <c r="P199" s="30" t="s">
        <v>3237</v>
      </c>
      <c r="Q199" s="170">
        <v>7104311.5199999996</v>
      </c>
    </row>
    <row r="200" spans="1:18" s="45" customFormat="1" ht="22.5" x14ac:dyDescent="0.2">
      <c r="A200" s="80">
        <v>199</v>
      </c>
      <c r="B200" s="30" t="s">
        <v>327</v>
      </c>
      <c r="C200" s="30"/>
      <c r="D200" s="30" t="s">
        <v>4659</v>
      </c>
      <c r="E200" s="30" t="s">
        <v>18</v>
      </c>
      <c r="F200" s="30" t="s">
        <v>343</v>
      </c>
      <c r="G200" s="30" t="s">
        <v>20</v>
      </c>
      <c r="H200" s="30" t="s">
        <v>2671</v>
      </c>
      <c r="I200" s="42">
        <v>3</v>
      </c>
      <c r="J200" s="33" t="str">
        <f t="shared" si="3"/>
        <v>Городской округ Краснотурьинск, г. Краснотурьинск, ул. Радищева, д. 3</v>
      </c>
      <c r="K200" s="30">
        <v>1360.02</v>
      </c>
      <c r="L200" s="30">
        <v>32</v>
      </c>
      <c r="M200" s="30">
        <v>2</v>
      </c>
      <c r="N200" s="30" t="s">
        <v>5381</v>
      </c>
      <c r="O200" s="106">
        <v>45315</v>
      </c>
      <c r="P200" s="30" t="s">
        <v>1716</v>
      </c>
      <c r="Q200" s="170">
        <v>5381674.1500000004</v>
      </c>
    </row>
    <row r="201" spans="1:18" s="45" customFormat="1" ht="22.5" x14ac:dyDescent="0.2">
      <c r="A201" s="80">
        <v>200</v>
      </c>
      <c r="B201" s="30" t="s">
        <v>327</v>
      </c>
      <c r="C201" s="30"/>
      <c r="D201" s="30" t="s">
        <v>4659</v>
      </c>
      <c r="E201" s="30" t="s">
        <v>18</v>
      </c>
      <c r="F201" s="30" t="s">
        <v>343</v>
      </c>
      <c r="G201" s="30" t="s">
        <v>20</v>
      </c>
      <c r="H201" s="30" t="s">
        <v>162</v>
      </c>
      <c r="I201" s="30">
        <v>57</v>
      </c>
      <c r="J201" s="33" t="str">
        <f t="shared" si="3"/>
        <v>Городской округ Краснотурьинск, г. Краснотурьинск, ул. Фрунзе, д. 57</v>
      </c>
      <c r="K201" s="30">
        <v>3222</v>
      </c>
      <c r="L201" s="30">
        <v>64</v>
      </c>
      <c r="M201" s="30">
        <v>2</v>
      </c>
      <c r="N201" s="30" t="s">
        <v>5396</v>
      </c>
      <c r="O201" s="106">
        <v>45316</v>
      </c>
      <c r="P201" s="30" t="s">
        <v>3229</v>
      </c>
      <c r="Q201" s="170">
        <v>12388921.439999999</v>
      </c>
    </row>
    <row r="202" spans="1:18" s="45" customFormat="1" ht="22.5" x14ac:dyDescent="0.2">
      <c r="A202" s="80">
        <v>201</v>
      </c>
      <c r="B202" s="30" t="s">
        <v>327</v>
      </c>
      <c r="C202" s="30"/>
      <c r="D202" s="30" t="s">
        <v>4659</v>
      </c>
      <c r="E202" s="30" t="s">
        <v>18</v>
      </c>
      <c r="F202" s="30" t="s">
        <v>343</v>
      </c>
      <c r="G202" s="30" t="s">
        <v>20</v>
      </c>
      <c r="H202" s="30" t="s">
        <v>162</v>
      </c>
      <c r="I202" s="30">
        <v>59</v>
      </c>
      <c r="J202" s="33" t="str">
        <f t="shared" si="3"/>
        <v>Городской округ Краснотурьинск, г. Краснотурьинск, ул. Фрунзе, д. 59</v>
      </c>
      <c r="K202" s="30">
        <v>2200.4</v>
      </c>
      <c r="L202" s="30">
        <v>48</v>
      </c>
      <c r="M202" s="30">
        <v>2</v>
      </c>
      <c r="N202" s="30" t="s">
        <v>5396</v>
      </c>
      <c r="O202" s="106">
        <v>45316</v>
      </c>
      <c r="P202" s="30" t="s">
        <v>3229</v>
      </c>
      <c r="Q202" s="170">
        <v>9284506.0800000001</v>
      </c>
      <c r="R202" s="45" t="s">
        <v>5273</v>
      </c>
    </row>
    <row r="203" spans="1:18" s="45" customFormat="1" ht="22.5" x14ac:dyDescent="0.2">
      <c r="A203" s="80">
        <v>202</v>
      </c>
      <c r="B203" s="30" t="s">
        <v>327</v>
      </c>
      <c r="C203" s="30"/>
      <c r="D203" s="30" t="s">
        <v>4659</v>
      </c>
      <c r="E203" s="30" t="s">
        <v>18</v>
      </c>
      <c r="F203" s="30" t="s">
        <v>343</v>
      </c>
      <c r="G203" s="30" t="s">
        <v>20</v>
      </c>
      <c r="H203" s="30" t="s">
        <v>274</v>
      </c>
      <c r="I203" s="42">
        <v>16</v>
      </c>
      <c r="J203" s="33" t="str">
        <f t="shared" si="3"/>
        <v>Городской округ Краснотурьинск, г. Краснотурьинск, ул. Чкалова, д. 16</v>
      </c>
      <c r="K203" s="30">
        <v>2683.3</v>
      </c>
      <c r="L203" s="30">
        <v>62</v>
      </c>
      <c r="M203" s="30">
        <v>2</v>
      </c>
      <c r="N203" s="30" t="s">
        <v>5381</v>
      </c>
      <c r="O203" s="106">
        <v>45315</v>
      </c>
      <c r="P203" s="30" t="s">
        <v>1716</v>
      </c>
      <c r="Q203" s="170">
        <v>12995340.27</v>
      </c>
    </row>
    <row r="204" spans="1:18" s="45" customFormat="1" ht="22.5" x14ac:dyDescent="0.2">
      <c r="A204" s="80">
        <v>203</v>
      </c>
      <c r="B204" s="30" t="s">
        <v>327</v>
      </c>
      <c r="C204" s="30"/>
      <c r="D204" s="30" t="s">
        <v>4659</v>
      </c>
      <c r="E204" s="30" t="s">
        <v>18</v>
      </c>
      <c r="F204" s="30" t="s">
        <v>343</v>
      </c>
      <c r="G204" s="30" t="s">
        <v>20</v>
      </c>
      <c r="H204" s="30" t="s">
        <v>274</v>
      </c>
      <c r="I204" s="30">
        <v>24</v>
      </c>
      <c r="J204" s="33" t="str">
        <f t="shared" si="3"/>
        <v>Городской округ Краснотурьинск, г. Краснотурьинск, ул. Чкалова, д. 24</v>
      </c>
      <c r="K204" s="30">
        <v>4036.3</v>
      </c>
      <c r="L204" s="30">
        <v>89</v>
      </c>
      <c r="M204" s="30">
        <v>1</v>
      </c>
      <c r="N204" s="30" t="s">
        <v>5381</v>
      </c>
      <c r="O204" s="106">
        <v>45315</v>
      </c>
      <c r="P204" s="30" t="s">
        <v>1716</v>
      </c>
      <c r="Q204" s="172"/>
    </row>
    <row r="205" spans="1:18" s="45" customFormat="1" ht="22.5" x14ac:dyDescent="0.2">
      <c r="A205" s="80">
        <v>204</v>
      </c>
      <c r="B205" s="30" t="s">
        <v>327</v>
      </c>
      <c r="C205" s="30"/>
      <c r="D205" s="30" t="s">
        <v>4661</v>
      </c>
      <c r="E205" s="30" t="s">
        <v>18</v>
      </c>
      <c r="F205" s="30" t="s">
        <v>351</v>
      </c>
      <c r="G205" s="30" t="s">
        <v>20</v>
      </c>
      <c r="H205" s="30" t="s">
        <v>378</v>
      </c>
      <c r="I205" s="42">
        <v>13</v>
      </c>
      <c r="J205" s="33" t="str">
        <f t="shared" si="3"/>
        <v>Городской округ Красноуральск, г. Красноуральск, ул. Белинского, д. 13</v>
      </c>
      <c r="K205" s="30">
        <v>625.1</v>
      </c>
      <c r="L205" s="30">
        <v>12</v>
      </c>
      <c r="M205" s="30">
        <v>3</v>
      </c>
      <c r="N205" s="30" t="s">
        <v>5377</v>
      </c>
      <c r="O205" s="106">
        <v>45314</v>
      </c>
      <c r="P205" s="30" t="s">
        <v>3641</v>
      </c>
      <c r="Q205" s="170">
        <v>5398605.4400000004</v>
      </c>
    </row>
    <row r="206" spans="1:18" s="45" customFormat="1" ht="22.5" x14ac:dyDescent="0.2">
      <c r="A206" s="80">
        <v>205</v>
      </c>
      <c r="B206" s="30" t="s">
        <v>327</v>
      </c>
      <c r="C206" s="30"/>
      <c r="D206" s="30" t="s">
        <v>4661</v>
      </c>
      <c r="E206" s="30" t="s">
        <v>18</v>
      </c>
      <c r="F206" s="30" t="s">
        <v>351</v>
      </c>
      <c r="G206" s="30" t="s">
        <v>20</v>
      </c>
      <c r="H206" s="30" t="s">
        <v>378</v>
      </c>
      <c r="I206" s="42">
        <v>15</v>
      </c>
      <c r="J206" s="33" t="str">
        <f t="shared" si="3"/>
        <v>Городской округ Красноуральск, г. Красноуральск, ул. Белинского, д. 15</v>
      </c>
      <c r="K206" s="30">
        <v>381.3</v>
      </c>
      <c r="L206" s="30">
        <v>8</v>
      </c>
      <c r="M206" s="30">
        <v>4</v>
      </c>
      <c r="N206" s="30" t="s">
        <v>5377</v>
      </c>
      <c r="O206" s="106">
        <v>45314</v>
      </c>
      <c r="P206" s="30" t="s">
        <v>3641</v>
      </c>
      <c r="Q206" s="170">
        <v>3662413.07</v>
      </c>
    </row>
    <row r="207" spans="1:18" s="45" customFormat="1" ht="22.5" x14ac:dyDescent="0.2">
      <c r="A207" s="80">
        <v>206</v>
      </c>
      <c r="B207" s="30" t="s">
        <v>327</v>
      </c>
      <c r="C207" s="30"/>
      <c r="D207" s="30" t="s">
        <v>4661</v>
      </c>
      <c r="E207" s="30" t="s">
        <v>18</v>
      </c>
      <c r="F207" s="30" t="s">
        <v>351</v>
      </c>
      <c r="G207" s="30" t="s">
        <v>20</v>
      </c>
      <c r="H207" s="30" t="s">
        <v>1347</v>
      </c>
      <c r="I207" s="30">
        <v>23</v>
      </c>
      <c r="J207" s="33" t="str">
        <f t="shared" si="3"/>
        <v>Городской округ Красноуральск, г. Красноуральск, ул. Дачная, д. 23</v>
      </c>
      <c r="K207" s="30">
        <v>597.20000000000005</v>
      </c>
      <c r="L207" s="30">
        <v>12</v>
      </c>
      <c r="M207" s="30">
        <v>3</v>
      </c>
      <c r="N207" s="30" t="s">
        <v>5377</v>
      </c>
      <c r="O207" s="106">
        <v>45314</v>
      </c>
      <c r="P207" s="30" t="s">
        <v>3641</v>
      </c>
      <c r="Q207" s="170">
        <v>4798481.32</v>
      </c>
    </row>
    <row r="208" spans="1:18" s="45" customFormat="1" ht="22.5" x14ac:dyDescent="0.2">
      <c r="A208" s="80">
        <v>207</v>
      </c>
      <c r="B208" s="30" t="s">
        <v>327</v>
      </c>
      <c r="C208" s="30"/>
      <c r="D208" s="30" t="s">
        <v>4661</v>
      </c>
      <c r="E208" s="30" t="s">
        <v>18</v>
      </c>
      <c r="F208" s="30" t="s">
        <v>351</v>
      </c>
      <c r="G208" s="30" t="s">
        <v>20</v>
      </c>
      <c r="H208" s="30" t="s">
        <v>760</v>
      </c>
      <c r="I208" s="42">
        <v>109</v>
      </c>
      <c r="J208" s="33" t="str">
        <f t="shared" si="3"/>
        <v>Городской округ Красноуральск, г. Красноуральск, ул. Иллариона Янкина, д. 109</v>
      </c>
      <c r="K208" s="30">
        <v>396.2</v>
      </c>
      <c r="L208" s="30">
        <v>8</v>
      </c>
      <c r="M208" s="30">
        <v>3</v>
      </c>
      <c r="N208" s="30" t="s">
        <v>5377</v>
      </c>
      <c r="O208" s="106">
        <v>45314</v>
      </c>
      <c r="P208" s="30" t="s">
        <v>3641</v>
      </c>
      <c r="Q208" s="170">
        <v>3310276.4699999997</v>
      </c>
    </row>
    <row r="209" spans="1:18" s="45" customFormat="1" ht="22.5" x14ac:dyDescent="0.2">
      <c r="A209" s="80">
        <v>208</v>
      </c>
      <c r="B209" s="30" t="s">
        <v>327</v>
      </c>
      <c r="C209" s="30"/>
      <c r="D209" s="30" t="s">
        <v>4661</v>
      </c>
      <c r="E209" s="30" t="s">
        <v>18</v>
      </c>
      <c r="F209" s="30" t="s">
        <v>351</v>
      </c>
      <c r="G209" s="30" t="s">
        <v>20</v>
      </c>
      <c r="H209" s="30" t="s">
        <v>760</v>
      </c>
      <c r="I209" s="42">
        <v>111</v>
      </c>
      <c r="J209" s="33" t="str">
        <f t="shared" si="3"/>
        <v>Городской округ Красноуральск, г. Красноуральск, ул. Иллариона Янкина, д. 111</v>
      </c>
      <c r="K209" s="30">
        <v>689.1</v>
      </c>
      <c r="L209" s="30">
        <v>12</v>
      </c>
      <c r="M209" s="30">
        <v>3</v>
      </c>
      <c r="N209" s="30" t="s">
        <v>5377</v>
      </c>
      <c r="O209" s="106">
        <v>45314</v>
      </c>
      <c r="P209" s="30" t="s">
        <v>3641</v>
      </c>
      <c r="Q209" s="170">
        <v>5392426.75</v>
      </c>
    </row>
    <row r="210" spans="1:18" s="45" customFormat="1" ht="22.5" x14ac:dyDescent="0.2">
      <c r="A210" s="80">
        <v>209</v>
      </c>
      <c r="B210" s="30" t="s">
        <v>327</v>
      </c>
      <c r="C210" s="30"/>
      <c r="D210" s="30" t="s">
        <v>4661</v>
      </c>
      <c r="E210" s="30" t="s">
        <v>18</v>
      </c>
      <c r="F210" s="30" t="s">
        <v>351</v>
      </c>
      <c r="G210" s="30" t="s">
        <v>20</v>
      </c>
      <c r="H210" s="30" t="s">
        <v>760</v>
      </c>
      <c r="I210" s="30">
        <v>18</v>
      </c>
      <c r="J210" s="33" t="str">
        <f t="shared" si="3"/>
        <v>Городской округ Красноуральск, г. Красноуральск, ул. Иллариона Янкина, д. 18</v>
      </c>
      <c r="K210" s="30">
        <v>397.1</v>
      </c>
      <c r="L210" s="30">
        <v>8</v>
      </c>
      <c r="M210" s="30">
        <v>2</v>
      </c>
      <c r="N210" s="30" t="s">
        <v>5377</v>
      </c>
      <c r="O210" s="106">
        <v>45314</v>
      </c>
      <c r="P210" s="30" t="s">
        <v>3641</v>
      </c>
      <c r="Q210" s="170">
        <v>3010276.98</v>
      </c>
    </row>
    <row r="211" spans="1:18" s="45" customFormat="1" ht="22.5" x14ac:dyDescent="0.2">
      <c r="A211" s="80">
        <v>210</v>
      </c>
      <c r="B211" s="30" t="s">
        <v>327</v>
      </c>
      <c r="C211" s="30"/>
      <c r="D211" s="30" t="s">
        <v>4661</v>
      </c>
      <c r="E211" s="30" t="s">
        <v>18</v>
      </c>
      <c r="F211" s="30" t="s">
        <v>351</v>
      </c>
      <c r="G211" s="30" t="s">
        <v>20</v>
      </c>
      <c r="H211" s="30" t="s">
        <v>760</v>
      </c>
      <c r="I211" s="30">
        <v>20</v>
      </c>
      <c r="J211" s="33" t="str">
        <f t="shared" si="3"/>
        <v>Городской округ Красноуральск, г. Красноуральск, ул. Иллариона Янкина, д. 20</v>
      </c>
      <c r="K211" s="30">
        <v>1617.3</v>
      </c>
      <c r="L211" s="30">
        <v>36</v>
      </c>
      <c r="M211" s="30">
        <v>3</v>
      </c>
      <c r="N211" s="30" t="s">
        <v>5377</v>
      </c>
      <c r="O211" s="106">
        <v>45314</v>
      </c>
      <c r="P211" s="30" t="s">
        <v>3641</v>
      </c>
      <c r="Q211" s="170">
        <v>10520995.129999999</v>
      </c>
    </row>
    <row r="212" spans="1:18" s="45" customFormat="1" ht="22.5" x14ac:dyDescent="0.2">
      <c r="A212" s="80">
        <v>211</v>
      </c>
      <c r="B212" s="30" t="s">
        <v>327</v>
      </c>
      <c r="C212" s="30"/>
      <c r="D212" s="30" t="s">
        <v>4661</v>
      </c>
      <c r="E212" s="30" t="s">
        <v>18</v>
      </c>
      <c r="F212" s="30" t="s">
        <v>351</v>
      </c>
      <c r="G212" s="30" t="s">
        <v>20</v>
      </c>
      <c r="H212" s="30" t="s">
        <v>352</v>
      </c>
      <c r="I212" s="30">
        <v>44</v>
      </c>
      <c r="J212" s="33" t="str">
        <f t="shared" si="3"/>
        <v>Городской округ Красноуральск, г. Красноуральск, ул. Каляева, д. 44</v>
      </c>
      <c r="K212" s="30">
        <v>835.7</v>
      </c>
      <c r="L212" s="30">
        <v>15</v>
      </c>
      <c r="M212" s="30">
        <v>4</v>
      </c>
      <c r="N212" s="30" t="s">
        <v>5377</v>
      </c>
      <c r="O212" s="106">
        <v>45314</v>
      </c>
      <c r="P212" s="30" t="s">
        <v>3641</v>
      </c>
      <c r="Q212" s="170">
        <v>13915734.810000001</v>
      </c>
    </row>
    <row r="213" spans="1:18" s="45" customFormat="1" ht="22.5" x14ac:dyDescent="0.2">
      <c r="A213" s="80">
        <v>212</v>
      </c>
      <c r="B213" s="30" t="s">
        <v>327</v>
      </c>
      <c r="C213" s="30"/>
      <c r="D213" s="30" t="s">
        <v>4661</v>
      </c>
      <c r="E213" s="30" t="s">
        <v>18</v>
      </c>
      <c r="F213" s="30" t="s">
        <v>351</v>
      </c>
      <c r="G213" s="30" t="s">
        <v>20</v>
      </c>
      <c r="H213" s="30" t="s">
        <v>352</v>
      </c>
      <c r="I213" s="30">
        <v>46</v>
      </c>
      <c r="J213" s="33" t="str">
        <f t="shared" si="3"/>
        <v>Городской округ Красноуральск, г. Красноуральск, ул. Каляева, д. 46</v>
      </c>
      <c r="K213" s="30">
        <v>382.8</v>
      </c>
      <c r="L213" s="30">
        <v>8</v>
      </c>
      <c r="M213" s="30">
        <v>3</v>
      </c>
      <c r="N213" s="30" t="s">
        <v>5377</v>
      </c>
      <c r="O213" s="106">
        <v>45314</v>
      </c>
      <c r="P213" s="30" t="s">
        <v>3641</v>
      </c>
      <c r="Q213" s="170">
        <v>3420117.87</v>
      </c>
    </row>
    <row r="214" spans="1:18" s="45" customFormat="1" ht="22.5" x14ac:dyDescent="0.2">
      <c r="A214" s="80">
        <v>213</v>
      </c>
      <c r="B214" s="30" t="s">
        <v>327</v>
      </c>
      <c r="C214" s="30"/>
      <c r="D214" s="30" t="s">
        <v>4661</v>
      </c>
      <c r="E214" s="30" t="s">
        <v>18</v>
      </c>
      <c r="F214" s="30" t="s">
        <v>351</v>
      </c>
      <c r="G214" s="30" t="s">
        <v>20</v>
      </c>
      <c r="H214" s="30" t="s">
        <v>352</v>
      </c>
      <c r="I214" s="30">
        <v>48</v>
      </c>
      <c r="J214" s="33" t="str">
        <f t="shared" si="3"/>
        <v>Городской округ Красноуральск, г. Красноуральск, ул. Каляева, д. 48</v>
      </c>
      <c r="K214" s="30">
        <v>882.9</v>
      </c>
      <c r="L214" s="30">
        <v>16</v>
      </c>
      <c r="M214" s="30">
        <v>3</v>
      </c>
      <c r="N214" s="30" t="s">
        <v>5377</v>
      </c>
      <c r="O214" s="106">
        <v>45314</v>
      </c>
      <c r="P214" s="30" t="s">
        <v>3641</v>
      </c>
      <c r="Q214" s="170">
        <v>8121438.6400000006</v>
      </c>
    </row>
    <row r="215" spans="1:18" s="45" customFormat="1" ht="22.5" x14ac:dyDescent="0.2">
      <c r="A215" s="80">
        <v>214</v>
      </c>
      <c r="B215" s="30" t="s">
        <v>327</v>
      </c>
      <c r="C215" s="30"/>
      <c r="D215" s="30" t="s">
        <v>4661</v>
      </c>
      <c r="E215" s="30" t="s">
        <v>18</v>
      </c>
      <c r="F215" s="30" t="s">
        <v>351</v>
      </c>
      <c r="G215" s="30" t="s">
        <v>20</v>
      </c>
      <c r="H215" s="30" t="s">
        <v>131</v>
      </c>
      <c r="I215" s="42">
        <v>19</v>
      </c>
      <c r="J215" s="33" t="str">
        <f t="shared" si="3"/>
        <v>Городской округ Красноуральск, г. Красноуральск, ул. Карла Либкнехта, д. 19</v>
      </c>
      <c r="K215" s="30">
        <v>374.9</v>
      </c>
      <c r="L215" s="30">
        <v>8</v>
      </c>
      <c r="M215" s="30">
        <v>3</v>
      </c>
      <c r="N215" s="30" t="s">
        <v>5377</v>
      </c>
      <c r="O215" s="106">
        <v>45314</v>
      </c>
      <c r="P215" s="30" t="s">
        <v>3641</v>
      </c>
      <c r="Q215" s="170">
        <v>3919515.41</v>
      </c>
    </row>
    <row r="216" spans="1:18" s="45" customFormat="1" ht="22.5" x14ac:dyDescent="0.2">
      <c r="A216" s="80">
        <v>215</v>
      </c>
      <c r="B216" s="30" t="s">
        <v>327</v>
      </c>
      <c r="C216" s="30"/>
      <c r="D216" s="30" t="s">
        <v>4661</v>
      </c>
      <c r="E216" s="30" t="s">
        <v>18</v>
      </c>
      <c r="F216" s="30" t="s">
        <v>351</v>
      </c>
      <c r="G216" s="30" t="s">
        <v>20</v>
      </c>
      <c r="H216" s="30" t="s">
        <v>34</v>
      </c>
      <c r="I216" s="30">
        <v>22</v>
      </c>
      <c r="J216" s="33" t="str">
        <f t="shared" si="3"/>
        <v>Городской округ Красноуральск, г. Красноуральск, ул. Кирова, д. 22</v>
      </c>
      <c r="K216" s="30">
        <v>868.6</v>
      </c>
      <c r="L216" s="30">
        <v>18</v>
      </c>
      <c r="M216" s="30">
        <v>1</v>
      </c>
      <c r="N216" s="30" t="s">
        <v>5377</v>
      </c>
      <c r="O216" s="106">
        <v>45314</v>
      </c>
      <c r="P216" s="30" t="s">
        <v>3641</v>
      </c>
      <c r="Q216" s="170">
        <v>4196426.82</v>
      </c>
    </row>
    <row r="217" spans="1:18" s="45" customFormat="1" ht="22.5" x14ac:dyDescent="0.2">
      <c r="A217" s="80">
        <v>216</v>
      </c>
      <c r="B217" s="30" t="s">
        <v>327</v>
      </c>
      <c r="C217" s="30"/>
      <c r="D217" s="30" t="s">
        <v>4661</v>
      </c>
      <c r="E217" s="30" t="s">
        <v>18</v>
      </c>
      <c r="F217" s="30" t="s">
        <v>351</v>
      </c>
      <c r="G217" s="30" t="s">
        <v>20</v>
      </c>
      <c r="H217" s="30" t="s">
        <v>36</v>
      </c>
      <c r="I217" s="30">
        <v>45</v>
      </c>
      <c r="J217" s="33" t="str">
        <f t="shared" si="3"/>
        <v>Городской округ Красноуральск, г. Красноуральск, ул. Ленина, д. 45</v>
      </c>
      <c r="K217" s="30">
        <v>1000.5</v>
      </c>
      <c r="L217" s="30">
        <v>12</v>
      </c>
      <c r="M217" s="30">
        <v>4</v>
      </c>
      <c r="N217" s="30" t="s">
        <v>5377</v>
      </c>
      <c r="O217" s="106">
        <v>45314</v>
      </c>
      <c r="P217" s="30" t="s">
        <v>3641</v>
      </c>
      <c r="Q217" s="170">
        <v>10074966.43</v>
      </c>
    </row>
    <row r="218" spans="1:18" s="45" customFormat="1" ht="22.5" x14ac:dyDescent="0.2">
      <c r="A218" s="80">
        <v>217</v>
      </c>
      <c r="B218" s="30" t="s">
        <v>327</v>
      </c>
      <c r="C218" s="30"/>
      <c r="D218" s="30" t="s">
        <v>4661</v>
      </c>
      <c r="E218" s="30" t="s">
        <v>18</v>
      </c>
      <c r="F218" s="30" t="s">
        <v>351</v>
      </c>
      <c r="G218" s="30" t="s">
        <v>20</v>
      </c>
      <c r="H218" s="30" t="s">
        <v>2672</v>
      </c>
      <c r="I218" s="42">
        <v>1</v>
      </c>
      <c r="J218" s="33" t="str">
        <f t="shared" si="3"/>
        <v>Городской округ Красноуральск, г. Красноуральск, ул. Пригородная, д. 1</v>
      </c>
      <c r="K218" s="30">
        <v>803.9</v>
      </c>
      <c r="L218" s="30">
        <v>12</v>
      </c>
      <c r="M218" s="30">
        <v>2</v>
      </c>
      <c r="N218" s="30" t="s">
        <v>5377</v>
      </c>
      <c r="O218" s="106">
        <v>45314</v>
      </c>
      <c r="P218" s="30" t="s">
        <v>3641</v>
      </c>
      <c r="Q218" s="170">
        <v>5105631.51</v>
      </c>
    </row>
    <row r="219" spans="1:18" s="45" customFormat="1" ht="22.5" x14ac:dyDescent="0.2">
      <c r="A219" s="80">
        <v>218</v>
      </c>
      <c r="B219" s="30" t="s">
        <v>327</v>
      </c>
      <c r="C219" s="30"/>
      <c r="D219" s="30" t="s">
        <v>4661</v>
      </c>
      <c r="E219" s="30" t="s">
        <v>18</v>
      </c>
      <c r="F219" s="30" t="s">
        <v>351</v>
      </c>
      <c r="G219" s="30" t="s">
        <v>20</v>
      </c>
      <c r="H219" s="30" t="s">
        <v>2672</v>
      </c>
      <c r="I219" s="42">
        <v>5</v>
      </c>
      <c r="J219" s="33" t="str">
        <f t="shared" si="3"/>
        <v>Городской округ Красноуральск, г. Красноуральск, ул. Пригородная, д. 5</v>
      </c>
      <c r="K219" s="30">
        <v>722.9</v>
      </c>
      <c r="L219" s="30">
        <v>12</v>
      </c>
      <c r="M219" s="30">
        <v>3</v>
      </c>
      <c r="N219" s="30" t="s">
        <v>5377</v>
      </c>
      <c r="O219" s="106">
        <v>45314</v>
      </c>
      <c r="P219" s="30" t="s">
        <v>3641</v>
      </c>
      <c r="Q219" s="170">
        <v>7140540.5800000001</v>
      </c>
    </row>
    <row r="220" spans="1:18" s="45" customFormat="1" ht="22.5" x14ac:dyDescent="0.2">
      <c r="A220" s="80">
        <v>219</v>
      </c>
      <c r="B220" s="30" t="s">
        <v>327</v>
      </c>
      <c r="C220" s="30"/>
      <c r="D220" s="30" t="s">
        <v>4661</v>
      </c>
      <c r="E220" s="30" t="s">
        <v>18</v>
      </c>
      <c r="F220" s="30" t="s">
        <v>351</v>
      </c>
      <c r="G220" s="30" t="s">
        <v>20</v>
      </c>
      <c r="H220" s="30" t="s">
        <v>87</v>
      </c>
      <c r="I220" s="42">
        <v>12</v>
      </c>
      <c r="J220" s="33" t="str">
        <f t="shared" si="3"/>
        <v>Городской округ Красноуральск, г. Красноуральск, ул. Строителей, д. 12</v>
      </c>
      <c r="K220" s="30">
        <v>909.2</v>
      </c>
      <c r="L220" s="30">
        <v>12</v>
      </c>
      <c r="M220" s="30">
        <v>2</v>
      </c>
      <c r="N220" s="33" t="s">
        <v>5384</v>
      </c>
      <c r="O220" s="114" t="s">
        <v>5385</v>
      </c>
      <c r="P220" s="30" t="s">
        <v>3641</v>
      </c>
      <c r="Q220" s="170">
        <v>9307981.0999999996</v>
      </c>
    </row>
    <row r="221" spans="1:18" s="45" customFormat="1" ht="22.5" x14ac:dyDescent="0.2">
      <c r="A221" s="80">
        <v>220</v>
      </c>
      <c r="B221" s="30" t="s">
        <v>327</v>
      </c>
      <c r="C221" s="30"/>
      <c r="D221" s="30" t="s">
        <v>4661</v>
      </c>
      <c r="E221" s="30" t="s">
        <v>18</v>
      </c>
      <c r="F221" s="30" t="s">
        <v>351</v>
      </c>
      <c r="G221" s="30" t="s">
        <v>20</v>
      </c>
      <c r="H221" s="30" t="s">
        <v>87</v>
      </c>
      <c r="I221" s="30">
        <v>2</v>
      </c>
      <c r="J221" s="33" t="str">
        <f t="shared" si="3"/>
        <v>Городской округ Красноуральск, г. Красноуральск, ул. Строителей, д. 2</v>
      </c>
      <c r="K221" s="30">
        <v>831.8</v>
      </c>
      <c r="L221" s="30">
        <v>12</v>
      </c>
      <c r="M221" s="30">
        <v>2</v>
      </c>
      <c r="N221" s="30" t="s">
        <v>5377</v>
      </c>
      <c r="O221" s="106">
        <v>45314</v>
      </c>
      <c r="P221" s="30" t="s">
        <v>3641</v>
      </c>
      <c r="Q221" s="170">
        <v>5930515.0700000003</v>
      </c>
    </row>
    <row r="222" spans="1:18" s="45" customFormat="1" ht="22.5" x14ac:dyDescent="0.2">
      <c r="A222" s="80">
        <v>221</v>
      </c>
      <c r="B222" s="30" t="s">
        <v>327</v>
      </c>
      <c r="C222" s="30"/>
      <c r="D222" s="30" t="s">
        <v>4661</v>
      </c>
      <c r="E222" s="30" t="s">
        <v>18</v>
      </c>
      <c r="F222" s="30" t="s">
        <v>351</v>
      </c>
      <c r="G222" s="30" t="s">
        <v>20</v>
      </c>
      <c r="H222" s="30" t="s">
        <v>2673</v>
      </c>
      <c r="I222" s="30" t="s">
        <v>403</v>
      </c>
      <c r="J222" s="33" t="str">
        <f t="shared" si="3"/>
        <v>Городской округ Красноуральск, г. Красноуральск, ул. Яна Нуммура, д. 23А</v>
      </c>
      <c r="K222" s="30">
        <v>411.5</v>
      </c>
      <c r="L222" s="30">
        <v>8</v>
      </c>
      <c r="M222" s="30">
        <v>3</v>
      </c>
      <c r="N222" s="30" t="s">
        <v>5377</v>
      </c>
      <c r="O222" s="106">
        <v>45314</v>
      </c>
      <c r="P222" s="30" t="s">
        <v>3641</v>
      </c>
      <c r="Q222" s="170">
        <v>4490943.95</v>
      </c>
    </row>
    <row r="223" spans="1:18" s="45" customFormat="1" ht="22.5" x14ac:dyDescent="0.2">
      <c r="A223" s="80">
        <v>222</v>
      </c>
      <c r="B223" s="30" t="s">
        <v>327</v>
      </c>
      <c r="C223" s="30"/>
      <c r="D223" s="30" t="s">
        <v>4661</v>
      </c>
      <c r="E223" s="30" t="s">
        <v>18</v>
      </c>
      <c r="F223" s="30" t="s">
        <v>351</v>
      </c>
      <c r="G223" s="30" t="s">
        <v>20</v>
      </c>
      <c r="H223" s="30" t="s">
        <v>2673</v>
      </c>
      <c r="I223" s="42" t="s">
        <v>767</v>
      </c>
      <c r="J223" s="33" t="str">
        <f t="shared" si="3"/>
        <v>Городской округ Красноуральск, г. Красноуральск, ул. Яна Нуммура, д. 25А</v>
      </c>
      <c r="K223" s="30">
        <v>412</v>
      </c>
      <c r="L223" s="30">
        <v>8</v>
      </c>
      <c r="M223" s="30">
        <v>3</v>
      </c>
      <c r="N223" s="30" t="s">
        <v>5377</v>
      </c>
      <c r="O223" s="106">
        <v>45314</v>
      </c>
      <c r="P223" s="30" t="s">
        <v>3641</v>
      </c>
      <c r="Q223" s="170">
        <v>4938060.9400000004</v>
      </c>
    </row>
    <row r="224" spans="1:18" s="45" customFormat="1" ht="22.5" x14ac:dyDescent="0.2">
      <c r="A224" s="80">
        <v>223</v>
      </c>
      <c r="B224" s="30" t="s">
        <v>227</v>
      </c>
      <c r="C224" s="30"/>
      <c r="D224" s="30" t="s">
        <v>3020</v>
      </c>
      <c r="E224" s="33" t="s">
        <v>18</v>
      </c>
      <c r="F224" s="33" t="s">
        <v>259</v>
      </c>
      <c r="G224" s="33" t="s">
        <v>20</v>
      </c>
      <c r="H224" s="33" t="s">
        <v>73</v>
      </c>
      <c r="I224" s="30">
        <v>98</v>
      </c>
      <c r="J224" s="33" t="str">
        <f t="shared" si="3"/>
        <v>Городской округ Красноуфимск Свердловской области, г. Красноуфимск, ул. Вокзальная, д. 98</v>
      </c>
      <c r="K224" s="30">
        <v>511.2</v>
      </c>
      <c r="L224" s="30">
        <v>12</v>
      </c>
      <c r="M224" s="30">
        <v>2</v>
      </c>
      <c r="N224" s="30" t="s">
        <v>5337</v>
      </c>
      <c r="O224" s="106">
        <v>45258</v>
      </c>
      <c r="P224" s="30" t="s">
        <v>1605</v>
      </c>
      <c r="Q224" s="172">
        <v>2472123.2599999998</v>
      </c>
      <c r="R224" s="45" t="s">
        <v>4882</v>
      </c>
    </row>
    <row r="225" spans="1:18" s="45" customFormat="1" ht="22.5" x14ac:dyDescent="0.2">
      <c r="A225" s="80">
        <v>224</v>
      </c>
      <c r="B225" s="30" t="s">
        <v>227</v>
      </c>
      <c r="C225" s="30"/>
      <c r="D225" s="30" t="s">
        <v>3020</v>
      </c>
      <c r="E225" s="33" t="s">
        <v>18</v>
      </c>
      <c r="F225" s="33" t="s">
        <v>259</v>
      </c>
      <c r="G225" s="33" t="s">
        <v>20</v>
      </c>
      <c r="H225" s="33" t="s">
        <v>5318</v>
      </c>
      <c r="I225" s="30">
        <v>1</v>
      </c>
      <c r="J225" s="33" t="str">
        <f t="shared" si="3"/>
        <v>Городской округ Красноуфимск Свердловской области, г. Красноуфимск, ул. Нефтяников, д. 1</v>
      </c>
      <c r="K225" s="30">
        <v>1051.5999999999999</v>
      </c>
      <c r="L225" s="30">
        <v>24</v>
      </c>
      <c r="M225" s="30">
        <v>3</v>
      </c>
      <c r="N225" s="30" t="s">
        <v>5337</v>
      </c>
      <c r="O225" s="106">
        <v>45258</v>
      </c>
      <c r="P225" s="30" t="s">
        <v>1605</v>
      </c>
      <c r="Q225" s="170">
        <v>4245819.67</v>
      </c>
    </row>
    <row r="226" spans="1:18" s="45" customFormat="1" ht="22.5" x14ac:dyDescent="0.2">
      <c r="A226" s="80">
        <v>225</v>
      </c>
      <c r="B226" s="30" t="s">
        <v>227</v>
      </c>
      <c r="C226" s="30"/>
      <c r="D226" s="30" t="s">
        <v>3020</v>
      </c>
      <c r="E226" s="33" t="s">
        <v>18</v>
      </c>
      <c r="F226" s="33" t="s">
        <v>259</v>
      </c>
      <c r="G226" s="33" t="s">
        <v>20</v>
      </c>
      <c r="H226" s="33" t="s">
        <v>84</v>
      </c>
      <c r="I226" s="30">
        <v>37</v>
      </c>
      <c r="J226" s="33" t="str">
        <f t="shared" si="3"/>
        <v>Городской округ Красноуфимск Свердловской области, г. Красноуфимск, ул. Советская, д. 37</v>
      </c>
      <c r="K226" s="30">
        <v>2010.9</v>
      </c>
      <c r="L226" s="30">
        <v>48</v>
      </c>
      <c r="M226" s="30">
        <v>3</v>
      </c>
      <c r="N226" s="30" t="s">
        <v>5337</v>
      </c>
      <c r="O226" s="106">
        <v>45258</v>
      </c>
      <c r="P226" s="30" t="s">
        <v>1605</v>
      </c>
      <c r="Q226" s="172">
        <v>8556495.9900000002</v>
      </c>
      <c r="R226" s="45" t="s">
        <v>4882</v>
      </c>
    </row>
    <row r="227" spans="1:18" s="45" customFormat="1" ht="22.5" x14ac:dyDescent="0.2">
      <c r="A227" s="80">
        <v>226</v>
      </c>
      <c r="B227" s="30" t="s">
        <v>227</v>
      </c>
      <c r="C227" s="30"/>
      <c r="D227" s="30" t="s">
        <v>3020</v>
      </c>
      <c r="E227" s="33" t="s">
        <v>18</v>
      </c>
      <c r="F227" s="33" t="s">
        <v>259</v>
      </c>
      <c r="G227" s="33" t="s">
        <v>20</v>
      </c>
      <c r="H227" s="33" t="s">
        <v>84</v>
      </c>
      <c r="I227" s="30">
        <v>49</v>
      </c>
      <c r="J227" s="33" t="str">
        <f t="shared" si="3"/>
        <v>Городской округ Красноуфимск Свердловской области, г. Красноуфимск, ул. Советская, д. 49</v>
      </c>
      <c r="K227" s="30">
        <v>2178.4</v>
      </c>
      <c r="L227" s="30">
        <v>38</v>
      </c>
      <c r="M227" s="30">
        <v>3</v>
      </c>
      <c r="N227" s="30" t="s">
        <v>5337</v>
      </c>
      <c r="O227" s="106">
        <v>45258</v>
      </c>
      <c r="P227" s="30" t="s">
        <v>1605</v>
      </c>
      <c r="Q227" s="172">
        <v>7983146.6600000001</v>
      </c>
      <c r="R227" s="45" t="s">
        <v>4882</v>
      </c>
    </row>
    <row r="228" spans="1:18" s="45" customFormat="1" ht="22.5" x14ac:dyDescent="0.2">
      <c r="A228" s="80">
        <v>227</v>
      </c>
      <c r="B228" s="30" t="s">
        <v>227</v>
      </c>
      <c r="C228" s="30"/>
      <c r="D228" s="30" t="s">
        <v>3020</v>
      </c>
      <c r="E228" s="33" t="s">
        <v>18</v>
      </c>
      <c r="F228" s="33" t="s">
        <v>259</v>
      </c>
      <c r="G228" s="33" t="s">
        <v>20</v>
      </c>
      <c r="H228" s="33" t="s">
        <v>717</v>
      </c>
      <c r="I228" s="30">
        <v>38</v>
      </c>
      <c r="J228" s="33" t="str">
        <f t="shared" si="3"/>
        <v>Городской округ Красноуфимск Свердловской области, г. Красноуфимск, ул. Трескова, д. 38</v>
      </c>
      <c r="K228" s="30">
        <v>363.1</v>
      </c>
      <c r="L228" s="30">
        <v>7</v>
      </c>
      <c r="M228" s="30">
        <v>2</v>
      </c>
      <c r="N228" s="30" t="s">
        <v>5337</v>
      </c>
      <c r="O228" s="106">
        <v>45258</v>
      </c>
      <c r="P228" s="30" t="s">
        <v>1605</v>
      </c>
      <c r="Q228" s="170">
        <v>1169674.68</v>
      </c>
    </row>
    <row r="229" spans="1:18" s="45" customFormat="1" ht="22.5" x14ac:dyDescent="0.2">
      <c r="A229" s="80">
        <v>228</v>
      </c>
      <c r="B229" s="30" t="s">
        <v>227</v>
      </c>
      <c r="C229" s="30"/>
      <c r="D229" s="30" t="s">
        <v>3020</v>
      </c>
      <c r="E229" s="33" t="s">
        <v>18</v>
      </c>
      <c r="F229" s="33" t="s">
        <v>259</v>
      </c>
      <c r="G229" s="33" t="s">
        <v>20</v>
      </c>
      <c r="H229" s="33" t="s">
        <v>263</v>
      </c>
      <c r="I229" s="30">
        <v>19</v>
      </c>
      <c r="J229" s="33" t="str">
        <f t="shared" si="3"/>
        <v>Городской округ Красноуфимск Свердловской области, г. Красноуфимск, ул. Ухтомского, д. 19</v>
      </c>
      <c r="K229" s="30">
        <v>1723</v>
      </c>
      <c r="L229" s="30">
        <v>37</v>
      </c>
      <c r="M229" s="30">
        <v>4</v>
      </c>
      <c r="N229" s="30" t="s">
        <v>5337</v>
      </c>
      <c r="O229" s="106">
        <v>45258</v>
      </c>
      <c r="P229" s="30" t="s">
        <v>1605</v>
      </c>
      <c r="Q229" s="170">
        <v>7759067.3499999996</v>
      </c>
      <c r="R229" s="45" t="s">
        <v>5273</v>
      </c>
    </row>
    <row r="230" spans="1:18" s="45" customFormat="1" ht="22.5" x14ac:dyDescent="0.2">
      <c r="A230" s="80">
        <v>229</v>
      </c>
      <c r="B230" s="30" t="s">
        <v>227</v>
      </c>
      <c r="C230" s="30"/>
      <c r="D230" s="30" t="s">
        <v>4612</v>
      </c>
      <c r="E230" s="33" t="s">
        <v>18</v>
      </c>
      <c r="F230" s="33" t="s">
        <v>267</v>
      </c>
      <c r="G230" s="33" t="s">
        <v>143</v>
      </c>
      <c r="H230" s="33" t="s">
        <v>152</v>
      </c>
      <c r="I230" s="58" t="s">
        <v>5325</v>
      </c>
      <c r="J230" s="33" t="str">
        <f t="shared" si="3"/>
        <v>Городской округ Первоуральск, г. Первоуральск, пр-кт Ильича, д. 3/1</v>
      </c>
      <c r="K230" s="30">
        <v>4261.8</v>
      </c>
      <c r="L230" s="30">
        <v>157</v>
      </c>
      <c r="M230" s="30">
        <v>5</v>
      </c>
      <c r="N230" s="30" t="s">
        <v>5341</v>
      </c>
      <c r="O230" s="106">
        <v>45334</v>
      </c>
      <c r="P230" s="30" t="s">
        <v>4973</v>
      </c>
      <c r="Q230" s="172">
        <v>7364943.6600000001</v>
      </c>
      <c r="R230" s="45" t="s">
        <v>5356</v>
      </c>
    </row>
    <row r="231" spans="1:18" s="45" customFormat="1" ht="22.5" x14ac:dyDescent="0.2">
      <c r="A231" s="80">
        <v>230</v>
      </c>
      <c r="B231" s="30" t="s">
        <v>227</v>
      </c>
      <c r="C231" s="30"/>
      <c r="D231" s="30" t="s">
        <v>4612</v>
      </c>
      <c r="E231" s="33" t="s">
        <v>18</v>
      </c>
      <c r="F231" s="33" t="s">
        <v>267</v>
      </c>
      <c r="G231" s="33" t="s">
        <v>143</v>
      </c>
      <c r="H231" s="33" t="s">
        <v>152</v>
      </c>
      <c r="I231" s="58" t="s">
        <v>5326</v>
      </c>
      <c r="J231" s="33" t="str">
        <f t="shared" si="3"/>
        <v>Городской округ Первоуральск, г. Первоуральск, пр-кт Ильича, д. 3/2</v>
      </c>
      <c r="K231" s="30">
        <v>4145</v>
      </c>
      <c r="L231" s="30">
        <v>146</v>
      </c>
      <c r="M231" s="30">
        <v>5</v>
      </c>
      <c r="N231" s="30" t="s">
        <v>5334</v>
      </c>
      <c r="O231" s="106">
        <v>45335</v>
      </c>
      <c r="P231" s="30" t="s">
        <v>1716</v>
      </c>
      <c r="Q231" s="172">
        <v>10832247.6</v>
      </c>
      <c r="R231" s="45" t="s">
        <v>4882</v>
      </c>
    </row>
    <row r="232" spans="1:18" s="45" customFormat="1" ht="22.5" x14ac:dyDescent="0.2">
      <c r="A232" s="80">
        <v>231</v>
      </c>
      <c r="B232" s="30" t="s">
        <v>227</v>
      </c>
      <c r="C232" s="30"/>
      <c r="D232" s="30" t="s">
        <v>4612</v>
      </c>
      <c r="E232" s="33" t="s">
        <v>18</v>
      </c>
      <c r="F232" s="33" t="s">
        <v>267</v>
      </c>
      <c r="G232" s="33" t="s">
        <v>143</v>
      </c>
      <c r="H232" s="33" t="s">
        <v>152</v>
      </c>
      <c r="I232" s="58" t="s">
        <v>945</v>
      </c>
      <c r="J232" s="33" t="str">
        <f t="shared" si="3"/>
        <v>Городской округ Первоуральск, г. Первоуральск, пр-кт Ильича, д. 7</v>
      </c>
      <c r="K232" s="30">
        <v>2830.1</v>
      </c>
      <c r="L232" s="30">
        <v>60</v>
      </c>
      <c r="M232" s="30">
        <v>5</v>
      </c>
      <c r="N232" s="30" t="s">
        <v>5334</v>
      </c>
      <c r="O232" s="106">
        <v>45335</v>
      </c>
      <c r="P232" s="30" t="s">
        <v>1716</v>
      </c>
      <c r="Q232" s="172">
        <v>7211804.79</v>
      </c>
      <c r="R232" s="45" t="s">
        <v>4882</v>
      </c>
    </row>
    <row r="233" spans="1:18" s="45" customFormat="1" ht="22.5" x14ac:dyDescent="0.2">
      <c r="A233" s="80">
        <v>232</v>
      </c>
      <c r="B233" s="30" t="s">
        <v>227</v>
      </c>
      <c r="C233" s="30"/>
      <c r="D233" s="30" t="s">
        <v>4612</v>
      </c>
      <c r="E233" s="33" t="s">
        <v>18</v>
      </c>
      <c r="F233" s="33" t="s">
        <v>267</v>
      </c>
      <c r="G233" s="33" t="s">
        <v>143</v>
      </c>
      <c r="H233" s="33" t="s">
        <v>152</v>
      </c>
      <c r="I233" s="30" t="s">
        <v>120</v>
      </c>
      <c r="J233" s="33" t="str">
        <f t="shared" si="3"/>
        <v>Городской округ Первоуральск, г. Первоуральск, пр-кт Ильича, д. 7А</v>
      </c>
      <c r="K233" s="30">
        <v>2795</v>
      </c>
      <c r="L233" s="30">
        <v>80</v>
      </c>
      <c r="M233" s="30">
        <v>2</v>
      </c>
      <c r="N233" s="30" t="s">
        <v>5334</v>
      </c>
      <c r="O233" s="106">
        <v>45335</v>
      </c>
      <c r="P233" s="30" t="s">
        <v>1716</v>
      </c>
      <c r="Q233" s="172">
        <v>8535280.4900000002</v>
      </c>
      <c r="R233" s="45" t="s">
        <v>4882</v>
      </c>
    </row>
    <row r="234" spans="1:18" s="45" customFormat="1" ht="22.5" x14ac:dyDescent="0.2">
      <c r="A234" s="80">
        <v>233</v>
      </c>
      <c r="B234" s="30" t="s">
        <v>227</v>
      </c>
      <c r="C234" s="30"/>
      <c r="D234" s="30" t="s">
        <v>4612</v>
      </c>
      <c r="E234" s="33" t="s">
        <v>18</v>
      </c>
      <c r="F234" s="33" t="s">
        <v>267</v>
      </c>
      <c r="G234" s="33" t="s">
        <v>20</v>
      </c>
      <c r="H234" s="33" t="s">
        <v>704</v>
      </c>
      <c r="I234" s="42" t="s">
        <v>410</v>
      </c>
      <c r="J234" s="33" t="str">
        <f t="shared" si="3"/>
        <v>Городской округ Первоуральск, г. Первоуральск, ул. 1 Мая, д. 10А</v>
      </c>
      <c r="K234" s="30">
        <v>1134</v>
      </c>
      <c r="L234" s="30">
        <v>24</v>
      </c>
      <c r="M234" s="30">
        <v>3</v>
      </c>
      <c r="N234" s="30" t="s">
        <v>5355</v>
      </c>
      <c r="O234" s="106">
        <v>45338</v>
      </c>
      <c r="P234" s="30" t="s">
        <v>3227</v>
      </c>
      <c r="Q234" s="170">
        <v>5841004.2400000002</v>
      </c>
    </row>
    <row r="235" spans="1:18" s="45" customFormat="1" ht="22.5" x14ac:dyDescent="0.2">
      <c r="A235" s="80">
        <v>234</v>
      </c>
      <c r="B235" s="30" t="s">
        <v>227</v>
      </c>
      <c r="C235" s="30"/>
      <c r="D235" s="30" t="s">
        <v>4612</v>
      </c>
      <c r="E235" s="33" t="s">
        <v>18</v>
      </c>
      <c r="F235" s="33" t="s">
        <v>267</v>
      </c>
      <c r="G235" s="33" t="s">
        <v>20</v>
      </c>
      <c r="H235" s="33" t="s">
        <v>704</v>
      </c>
      <c r="I235" s="30">
        <v>19</v>
      </c>
      <c r="J235" s="33" t="str">
        <f t="shared" si="3"/>
        <v>Городской округ Первоуральск, г. Первоуральск, ул. 1 Мая, д. 19</v>
      </c>
      <c r="K235" s="30">
        <v>1115.5</v>
      </c>
      <c r="L235" s="30">
        <v>24</v>
      </c>
      <c r="M235" s="30">
        <v>3</v>
      </c>
      <c r="N235" s="30" t="s">
        <v>5348</v>
      </c>
      <c r="O235" s="106">
        <v>45334</v>
      </c>
      <c r="P235" s="30" t="s">
        <v>1619</v>
      </c>
      <c r="Q235" s="170">
        <v>5966734.3200000003</v>
      </c>
    </row>
    <row r="236" spans="1:18" s="45" customFormat="1" ht="22.5" x14ac:dyDescent="0.2">
      <c r="A236" s="80">
        <v>235</v>
      </c>
      <c r="B236" s="30" t="s">
        <v>227</v>
      </c>
      <c r="C236" s="30"/>
      <c r="D236" s="30" t="s">
        <v>4612</v>
      </c>
      <c r="E236" s="33" t="s">
        <v>18</v>
      </c>
      <c r="F236" s="33" t="s">
        <v>267</v>
      </c>
      <c r="G236" s="33" t="s">
        <v>20</v>
      </c>
      <c r="H236" s="33" t="s">
        <v>704</v>
      </c>
      <c r="I236" s="30">
        <v>5</v>
      </c>
      <c r="J236" s="33" t="str">
        <f t="shared" si="3"/>
        <v>Городской округ Первоуральск, г. Первоуральск, ул. 1 Мая, д. 5</v>
      </c>
      <c r="K236" s="30">
        <v>2998.3</v>
      </c>
      <c r="L236" s="30">
        <v>48</v>
      </c>
      <c r="M236" s="30">
        <v>2</v>
      </c>
      <c r="N236" s="30" t="s">
        <v>5355</v>
      </c>
      <c r="O236" s="106">
        <v>45338</v>
      </c>
      <c r="P236" s="30" t="s">
        <v>3227</v>
      </c>
      <c r="Q236" s="170">
        <v>8334196.5199999996</v>
      </c>
    </row>
    <row r="237" spans="1:18" s="45" customFormat="1" ht="22.5" x14ac:dyDescent="0.2">
      <c r="A237" s="80">
        <v>236</v>
      </c>
      <c r="B237" s="30" t="s">
        <v>227</v>
      </c>
      <c r="C237" s="30"/>
      <c r="D237" s="30" t="s">
        <v>4612</v>
      </c>
      <c r="E237" s="33" t="s">
        <v>18</v>
      </c>
      <c r="F237" s="33" t="s">
        <v>267</v>
      </c>
      <c r="G237" s="33" t="s">
        <v>20</v>
      </c>
      <c r="H237" s="33" t="s">
        <v>704</v>
      </c>
      <c r="I237" s="30">
        <v>6</v>
      </c>
      <c r="J237" s="33" t="str">
        <f t="shared" si="3"/>
        <v>Городской округ Первоуральск, г. Первоуральск, ул. 1 Мая, д. 6</v>
      </c>
      <c r="K237" s="30">
        <v>3146.9</v>
      </c>
      <c r="L237" s="30">
        <v>46</v>
      </c>
      <c r="M237" s="30">
        <v>2</v>
      </c>
      <c r="N237" s="30" t="s">
        <v>5348</v>
      </c>
      <c r="O237" s="106">
        <v>45334</v>
      </c>
      <c r="P237" s="30" t="s">
        <v>1619</v>
      </c>
      <c r="Q237" s="170">
        <v>18583300.609999999</v>
      </c>
    </row>
    <row r="238" spans="1:18" s="45" customFormat="1" ht="22.5" x14ac:dyDescent="0.2">
      <c r="A238" s="80">
        <v>237</v>
      </c>
      <c r="B238" s="30" t="s">
        <v>227</v>
      </c>
      <c r="C238" s="30"/>
      <c r="D238" s="30" t="s">
        <v>4612</v>
      </c>
      <c r="E238" s="33" t="s">
        <v>18</v>
      </c>
      <c r="F238" s="33" t="s">
        <v>267</v>
      </c>
      <c r="G238" s="33" t="s">
        <v>20</v>
      </c>
      <c r="H238" s="33" t="s">
        <v>704</v>
      </c>
      <c r="I238" s="42" t="s">
        <v>317</v>
      </c>
      <c r="J238" s="33" t="str">
        <f t="shared" si="3"/>
        <v>Городской округ Первоуральск, г. Первоуральск, ул. 1 Мая, д. 6А</v>
      </c>
      <c r="K238" s="30">
        <v>1397.3</v>
      </c>
      <c r="L238" s="30">
        <v>30</v>
      </c>
      <c r="M238" s="30">
        <v>3</v>
      </c>
      <c r="N238" s="30" t="s">
        <v>5348</v>
      </c>
      <c r="O238" s="106">
        <v>45334</v>
      </c>
      <c r="P238" s="30" t="s">
        <v>1619</v>
      </c>
      <c r="Q238" s="170">
        <v>6928945</v>
      </c>
      <c r="R238" s="45" t="s">
        <v>5273</v>
      </c>
    </row>
    <row r="239" spans="1:18" s="45" customFormat="1" ht="22.5" x14ac:dyDescent="0.2">
      <c r="A239" s="80">
        <v>238</v>
      </c>
      <c r="B239" s="30" t="s">
        <v>227</v>
      </c>
      <c r="C239" s="30"/>
      <c r="D239" s="30" t="s">
        <v>4612</v>
      </c>
      <c r="E239" s="33" t="s">
        <v>18</v>
      </c>
      <c r="F239" s="33" t="s">
        <v>267</v>
      </c>
      <c r="G239" s="33" t="s">
        <v>20</v>
      </c>
      <c r="H239" s="33" t="s">
        <v>704</v>
      </c>
      <c r="I239" s="42">
        <v>7</v>
      </c>
      <c r="J239" s="33" t="str">
        <f t="shared" si="3"/>
        <v>Городской округ Первоуральск, г. Первоуральск, ул. 1 Мая, д. 7</v>
      </c>
      <c r="K239" s="30">
        <v>3047</v>
      </c>
      <c r="L239" s="30">
        <v>48</v>
      </c>
      <c r="M239" s="30">
        <v>2</v>
      </c>
      <c r="N239" s="30" t="s">
        <v>5355</v>
      </c>
      <c r="O239" s="106">
        <v>45338</v>
      </c>
      <c r="P239" s="30" t="s">
        <v>3227</v>
      </c>
      <c r="Q239" s="170">
        <v>8744778.9600000009</v>
      </c>
    </row>
    <row r="240" spans="1:18" s="45" customFormat="1" ht="22.5" x14ac:dyDescent="0.2">
      <c r="A240" s="80">
        <v>239</v>
      </c>
      <c r="B240" s="30" t="s">
        <v>227</v>
      </c>
      <c r="C240" s="30"/>
      <c r="D240" s="30" t="s">
        <v>4612</v>
      </c>
      <c r="E240" s="33" t="s">
        <v>18</v>
      </c>
      <c r="F240" s="33" t="s">
        <v>267</v>
      </c>
      <c r="G240" s="33" t="s">
        <v>20</v>
      </c>
      <c r="H240" s="33" t="s">
        <v>704</v>
      </c>
      <c r="I240" s="30">
        <v>8</v>
      </c>
      <c r="J240" s="33" t="str">
        <f t="shared" si="3"/>
        <v>Городской округ Первоуральск, г. Первоуральск, ул. 1 Мая, д. 8</v>
      </c>
      <c r="K240" s="30">
        <v>3096.5</v>
      </c>
      <c r="L240" s="30">
        <v>41</v>
      </c>
      <c r="M240" s="30">
        <v>1</v>
      </c>
      <c r="N240" s="30" t="s">
        <v>5355</v>
      </c>
      <c r="O240" s="106">
        <v>45338</v>
      </c>
      <c r="P240" s="30" t="s">
        <v>3227</v>
      </c>
      <c r="Q240" s="170">
        <v>6645186.9400000004</v>
      </c>
    </row>
    <row r="241" spans="1:17" s="45" customFormat="1" ht="22.5" x14ac:dyDescent="0.2">
      <c r="A241" s="80">
        <v>240</v>
      </c>
      <c r="B241" s="30" t="s">
        <v>227</v>
      </c>
      <c r="C241" s="30"/>
      <c r="D241" s="30" t="s">
        <v>4612</v>
      </c>
      <c r="E241" s="33" t="s">
        <v>18</v>
      </c>
      <c r="F241" s="33" t="s">
        <v>267</v>
      </c>
      <c r="G241" s="33" t="s">
        <v>20</v>
      </c>
      <c r="H241" s="33" t="s">
        <v>704</v>
      </c>
      <c r="I241" s="42" t="s">
        <v>411</v>
      </c>
      <c r="J241" s="33" t="str">
        <f t="shared" si="3"/>
        <v>Городской округ Первоуральск, г. Первоуральск, ул. 1 Мая, д. 8А</v>
      </c>
      <c r="K241" s="30">
        <v>3083.6</v>
      </c>
      <c r="L241" s="30">
        <v>41</v>
      </c>
      <c r="M241" s="30">
        <v>2</v>
      </c>
      <c r="N241" s="30" t="s">
        <v>5355</v>
      </c>
      <c r="O241" s="106">
        <v>45338</v>
      </c>
      <c r="P241" s="30" t="s">
        <v>3227</v>
      </c>
      <c r="Q241" s="170">
        <v>6443692.4600000009</v>
      </c>
    </row>
    <row r="242" spans="1:17" s="45" customFormat="1" ht="22.5" x14ac:dyDescent="0.2">
      <c r="A242" s="80">
        <v>241</v>
      </c>
      <c r="B242" s="30" t="s">
        <v>227</v>
      </c>
      <c r="C242" s="30"/>
      <c r="D242" s="112" t="s">
        <v>4612</v>
      </c>
      <c r="E242" s="52" t="s">
        <v>18</v>
      </c>
      <c r="F242" s="52" t="s">
        <v>267</v>
      </c>
      <c r="G242" s="52" t="s">
        <v>20</v>
      </c>
      <c r="H242" s="52" t="s">
        <v>24</v>
      </c>
      <c r="I242" s="51" t="s">
        <v>902</v>
      </c>
      <c r="J242" s="52" t="str">
        <f t="shared" si="3"/>
        <v>Городской округ Первоуральск, г. Первоуральск, ул. Береговая, д. 76А</v>
      </c>
      <c r="K242" s="112">
        <v>3118.1</v>
      </c>
      <c r="L242" s="112">
        <v>79</v>
      </c>
      <c r="M242" s="112">
        <v>1</v>
      </c>
      <c r="N242" s="112" t="s">
        <v>5333</v>
      </c>
      <c r="O242" s="131">
        <v>45352</v>
      </c>
      <c r="P242" s="112" t="s">
        <v>1494</v>
      </c>
      <c r="Q242" s="170">
        <v>3681828.29</v>
      </c>
    </row>
    <row r="243" spans="1:17" s="45" customFormat="1" ht="22.5" x14ac:dyDescent="0.2">
      <c r="A243" s="80">
        <v>242</v>
      </c>
      <c r="B243" s="30" t="s">
        <v>227</v>
      </c>
      <c r="C243" s="30"/>
      <c r="D243" s="30" t="s">
        <v>4612</v>
      </c>
      <c r="E243" s="33" t="s">
        <v>18</v>
      </c>
      <c r="F243" s="33" t="s">
        <v>267</v>
      </c>
      <c r="G243" s="33" t="s">
        <v>20</v>
      </c>
      <c r="H243" s="33" t="s">
        <v>270</v>
      </c>
      <c r="I243" s="42">
        <v>48</v>
      </c>
      <c r="J243" s="33" t="str">
        <f t="shared" si="3"/>
        <v>Городской округ Первоуральск, г. Первоуральск, ул. Ватутина, д. 48</v>
      </c>
      <c r="K243" s="30">
        <v>2834.5</v>
      </c>
      <c r="L243" s="30">
        <v>60</v>
      </c>
      <c r="M243" s="30">
        <v>3</v>
      </c>
      <c r="N243" s="30" t="s">
        <v>5355</v>
      </c>
      <c r="O243" s="106">
        <v>45338</v>
      </c>
      <c r="P243" s="30" t="s">
        <v>3227</v>
      </c>
      <c r="Q243" s="170">
        <v>15015532.059999999</v>
      </c>
    </row>
    <row r="244" spans="1:17" s="45" customFormat="1" ht="22.5" x14ac:dyDescent="0.2">
      <c r="A244" s="80">
        <v>243</v>
      </c>
      <c r="B244" s="30" t="s">
        <v>227</v>
      </c>
      <c r="C244" s="30"/>
      <c r="D244" s="30" t="s">
        <v>4612</v>
      </c>
      <c r="E244" s="33" t="s">
        <v>18</v>
      </c>
      <c r="F244" s="33" t="s">
        <v>267</v>
      </c>
      <c r="G244" s="33" t="s">
        <v>20</v>
      </c>
      <c r="H244" s="33" t="s">
        <v>270</v>
      </c>
      <c r="I244" s="30">
        <v>52</v>
      </c>
      <c r="J244" s="33" t="str">
        <f t="shared" si="3"/>
        <v>Городской округ Первоуральск, г. Первоуральск, ул. Ватутина, д. 52</v>
      </c>
      <c r="K244" s="30">
        <v>2825.2</v>
      </c>
      <c r="L244" s="30">
        <v>60</v>
      </c>
      <c r="M244" s="30">
        <v>2</v>
      </c>
      <c r="N244" s="30" t="s">
        <v>5355</v>
      </c>
      <c r="O244" s="106">
        <v>45338</v>
      </c>
      <c r="P244" s="30" t="s">
        <v>3227</v>
      </c>
      <c r="Q244" s="170">
        <v>13629783.440000001</v>
      </c>
    </row>
    <row r="245" spans="1:17" s="45" customFormat="1" ht="22.5" x14ac:dyDescent="0.2">
      <c r="A245" s="80">
        <v>244</v>
      </c>
      <c r="B245" s="30" t="s">
        <v>227</v>
      </c>
      <c r="C245" s="30"/>
      <c r="D245" s="30" t="s">
        <v>4612</v>
      </c>
      <c r="E245" s="33" t="s">
        <v>18</v>
      </c>
      <c r="F245" s="33" t="s">
        <v>267</v>
      </c>
      <c r="G245" s="33" t="s">
        <v>20</v>
      </c>
      <c r="H245" s="33" t="s">
        <v>270</v>
      </c>
      <c r="I245" s="30">
        <v>56</v>
      </c>
      <c r="J245" s="33" t="str">
        <f t="shared" si="3"/>
        <v>Городской округ Первоуральск, г. Первоуральск, ул. Ватутина, д. 56</v>
      </c>
      <c r="K245" s="30">
        <v>2840.7</v>
      </c>
      <c r="L245" s="30">
        <v>60</v>
      </c>
      <c r="M245" s="30">
        <v>2</v>
      </c>
      <c r="N245" s="30" t="s">
        <v>5341</v>
      </c>
      <c r="O245" s="106">
        <v>45334</v>
      </c>
      <c r="P245" s="30" t="s">
        <v>4973</v>
      </c>
      <c r="Q245" s="170">
        <v>12819697.859999999</v>
      </c>
    </row>
    <row r="246" spans="1:17" s="45" customFormat="1" ht="22.5" x14ac:dyDescent="0.2">
      <c r="A246" s="80">
        <v>245</v>
      </c>
      <c r="B246" s="30" t="s">
        <v>227</v>
      </c>
      <c r="C246" s="30"/>
      <c r="D246" s="30" t="s">
        <v>4612</v>
      </c>
      <c r="E246" s="33" t="s">
        <v>18</v>
      </c>
      <c r="F246" s="33" t="s">
        <v>267</v>
      </c>
      <c r="G246" s="33" t="s">
        <v>20</v>
      </c>
      <c r="H246" s="33" t="s">
        <v>270</v>
      </c>
      <c r="I246" s="30" t="s">
        <v>1161</v>
      </c>
      <c r="J246" s="33" t="str">
        <f t="shared" si="3"/>
        <v>Городской округ Первоуральск, г. Первоуральск, ул. Ватутина, д. 56А</v>
      </c>
      <c r="K246" s="30">
        <v>2850.9</v>
      </c>
      <c r="L246" s="30">
        <v>60</v>
      </c>
      <c r="M246" s="30">
        <v>2</v>
      </c>
      <c r="N246" s="30" t="s">
        <v>5341</v>
      </c>
      <c r="O246" s="106">
        <v>45334</v>
      </c>
      <c r="P246" s="30" t="s">
        <v>4973</v>
      </c>
      <c r="Q246" s="170">
        <v>12489584.26</v>
      </c>
    </row>
    <row r="247" spans="1:17" s="45" customFormat="1" ht="22.5" x14ac:dyDescent="0.2">
      <c r="A247" s="80">
        <v>246</v>
      </c>
      <c r="B247" s="30" t="s">
        <v>227</v>
      </c>
      <c r="C247" s="30"/>
      <c r="D247" s="30" t="s">
        <v>4612</v>
      </c>
      <c r="E247" s="33" t="s">
        <v>18</v>
      </c>
      <c r="F247" s="33" t="s">
        <v>267</v>
      </c>
      <c r="G247" s="33" t="s">
        <v>20</v>
      </c>
      <c r="H247" s="33" t="s">
        <v>270</v>
      </c>
      <c r="I247" s="42">
        <v>60</v>
      </c>
      <c r="J247" s="33" t="str">
        <f t="shared" si="3"/>
        <v>Городской округ Первоуральск, г. Первоуральск, ул. Ватутина, д. 60</v>
      </c>
      <c r="K247" s="30">
        <v>2812.1</v>
      </c>
      <c r="L247" s="30">
        <v>57</v>
      </c>
      <c r="M247" s="30">
        <v>3</v>
      </c>
      <c r="N247" s="30" t="s">
        <v>5341</v>
      </c>
      <c r="O247" s="106">
        <v>45334</v>
      </c>
      <c r="P247" s="30" t="s">
        <v>4973</v>
      </c>
      <c r="Q247" s="170">
        <v>12332633.75</v>
      </c>
    </row>
    <row r="248" spans="1:17" s="45" customFormat="1" ht="22.5" x14ac:dyDescent="0.2">
      <c r="A248" s="80">
        <v>247</v>
      </c>
      <c r="B248" s="30" t="s">
        <v>227</v>
      </c>
      <c r="C248" s="30"/>
      <c r="D248" s="30" t="s">
        <v>4612</v>
      </c>
      <c r="E248" s="33" t="s">
        <v>18</v>
      </c>
      <c r="F248" s="33" t="s">
        <v>267</v>
      </c>
      <c r="G248" s="33" t="s">
        <v>20</v>
      </c>
      <c r="H248" s="33" t="s">
        <v>270</v>
      </c>
      <c r="I248" s="42">
        <v>64</v>
      </c>
      <c r="J248" s="33" t="str">
        <f t="shared" si="3"/>
        <v>Городской округ Первоуральск, г. Первоуральск, ул. Ватутина, д. 64</v>
      </c>
      <c r="K248" s="30">
        <v>2838.7</v>
      </c>
      <c r="L248" s="30">
        <v>58</v>
      </c>
      <c r="M248" s="30">
        <v>2</v>
      </c>
      <c r="N248" s="30" t="s">
        <v>5341</v>
      </c>
      <c r="O248" s="106">
        <v>45334</v>
      </c>
      <c r="P248" s="30" t="s">
        <v>4973</v>
      </c>
      <c r="Q248" s="170">
        <v>9670065.5899999999</v>
      </c>
    </row>
    <row r="249" spans="1:17" s="45" customFormat="1" ht="22.5" x14ac:dyDescent="0.2">
      <c r="A249" s="80">
        <v>248</v>
      </c>
      <c r="B249" s="30" t="s">
        <v>227</v>
      </c>
      <c r="C249" s="30"/>
      <c r="D249" s="30" t="s">
        <v>4612</v>
      </c>
      <c r="E249" s="33" t="s">
        <v>18</v>
      </c>
      <c r="F249" s="33" t="s">
        <v>267</v>
      </c>
      <c r="G249" s="33" t="s">
        <v>20</v>
      </c>
      <c r="H249" s="33" t="s">
        <v>270</v>
      </c>
      <c r="I249" s="42">
        <v>66</v>
      </c>
      <c r="J249" s="33" t="str">
        <f t="shared" si="3"/>
        <v>Городской округ Первоуральск, г. Первоуральск, ул. Ватутина, д. 66</v>
      </c>
      <c r="K249" s="30">
        <v>1374.7</v>
      </c>
      <c r="L249" s="30">
        <v>40</v>
      </c>
      <c r="M249" s="30">
        <v>2</v>
      </c>
      <c r="N249" s="30" t="s">
        <v>5341</v>
      </c>
      <c r="O249" s="106">
        <v>45334</v>
      </c>
      <c r="P249" s="30" t="s">
        <v>4973</v>
      </c>
      <c r="Q249" s="170">
        <v>7175635.3099999996</v>
      </c>
    </row>
    <row r="250" spans="1:17" s="45" customFormat="1" ht="22.5" x14ac:dyDescent="0.2">
      <c r="A250" s="80">
        <v>249</v>
      </c>
      <c r="B250" s="30" t="s">
        <v>227</v>
      </c>
      <c r="C250" s="30"/>
      <c r="D250" s="30" t="s">
        <v>4612</v>
      </c>
      <c r="E250" s="33" t="s">
        <v>18</v>
      </c>
      <c r="F250" s="33" t="s">
        <v>267</v>
      </c>
      <c r="G250" s="33" t="s">
        <v>20</v>
      </c>
      <c r="H250" s="33" t="s">
        <v>270</v>
      </c>
      <c r="I250" s="42">
        <v>68</v>
      </c>
      <c r="J250" s="33" t="str">
        <f t="shared" si="3"/>
        <v>Городской округ Первоуральск, г. Первоуральск, ул. Ватутина, д. 68</v>
      </c>
      <c r="K250" s="30">
        <v>2824</v>
      </c>
      <c r="L250" s="30">
        <v>60</v>
      </c>
      <c r="M250" s="30">
        <v>2</v>
      </c>
      <c r="N250" s="30" t="s">
        <v>5341</v>
      </c>
      <c r="O250" s="106">
        <v>45334</v>
      </c>
      <c r="P250" s="30" t="s">
        <v>4973</v>
      </c>
      <c r="Q250" s="170">
        <v>12770176.229999999</v>
      </c>
    </row>
    <row r="251" spans="1:17" s="45" customFormat="1" ht="22.5" x14ac:dyDescent="0.2">
      <c r="A251" s="80">
        <v>250</v>
      </c>
      <c r="B251" s="30" t="s">
        <v>227</v>
      </c>
      <c r="C251" s="30"/>
      <c r="D251" s="30" t="s">
        <v>4612</v>
      </c>
      <c r="E251" s="33" t="s">
        <v>18</v>
      </c>
      <c r="F251" s="33" t="s">
        <v>267</v>
      </c>
      <c r="G251" s="33" t="s">
        <v>20</v>
      </c>
      <c r="H251" s="33" t="s">
        <v>777</v>
      </c>
      <c r="I251" s="30">
        <v>44</v>
      </c>
      <c r="J251" s="33" t="str">
        <f t="shared" si="3"/>
        <v>Городской округ Первоуральск, г. Первоуральск, ул. Добролюбова, д. 44</v>
      </c>
      <c r="K251" s="30">
        <v>658.2</v>
      </c>
      <c r="L251" s="30">
        <v>16</v>
      </c>
      <c r="M251" s="30">
        <v>1</v>
      </c>
      <c r="N251" s="30" t="s">
        <v>5334</v>
      </c>
      <c r="O251" s="106">
        <v>45335</v>
      </c>
      <c r="P251" s="30" t="s">
        <v>1716</v>
      </c>
      <c r="Q251" s="170">
        <v>3190018.16</v>
      </c>
    </row>
    <row r="252" spans="1:17" s="45" customFormat="1" ht="22.5" x14ac:dyDescent="0.2">
      <c r="A252" s="80">
        <v>251</v>
      </c>
      <c r="B252" s="30" t="s">
        <v>227</v>
      </c>
      <c r="C252" s="30"/>
      <c r="D252" s="30" t="s">
        <v>4612</v>
      </c>
      <c r="E252" s="33" t="s">
        <v>18</v>
      </c>
      <c r="F252" s="33" t="s">
        <v>267</v>
      </c>
      <c r="G252" s="33" t="s">
        <v>20</v>
      </c>
      <c r="H252" s="33" t="s">
        <v>53</v>
      </c>
      <c r="I252" s="30" t="s">
        <v>124</v>
      </c>
      <c r="J252" s="33" t="str">
        <f t="shared" si="3"/>
        <v>Городской округ Первоуральск, г. Первоуральск, ул. Комсомольская, д. 2А</v>
      </c>
      <c r="K252" s="30">
        <v>2820</v>
      </c>
      <c r="L252" s="30">
        <v>60</v>
      </c>
      <c r="M252" s="30">
        <v>2</v>
      </c>
      <c r="N252" s="30" t="s">
        <v>5334</v>
      </c>
      <c r="O252" s="106">
        <v>45335</v>
      </c>
      <c r="P252" s="30" t="s">
        <v>1716</v>
      </c>
      <c r="Q252" s="170">
        <v>14883861.800000001</v>
      </c>
    </row>
    <row r="253" spans="1:17" s="45" customFormat="1" ht="22.5" x14ac:dyDescent="0.2">
      <c r="A253" s="80">
        <v>252</v>
      </c>
      <c r="B253" s="30" t="s">
        <v>227</v>
      </c>
      <c r="C253" s="30"/>
      <c r="D253" s="30" t="s">
        <v>4612</v>
      </c>
      <c r="E253" s="33" t="s">
        <v>18</v>
      </c>
      <c r="F253" s="33" t="s">
        <v>267</v>
      </c>
      <c r="G253" s="33" t="s">
        <v>20</v>
      </c>
      <c r="H253" s="33" t="s">
        <v>688</v>
      </c>
      <c r="I253" s="30">
        <v>10</v>
      </c>
      <c r="J253" s="33" t="str">
        <f t="shared" si="3"/>
        <v>Городской округ Первоуральск, г. Первоуральск, ул. Мамина-Сибиряка, д. 10</v>
      </c>
      <c r="K253" s="30">
        <v>759.6</v>
      </c>
      <c r="L253" s="30">
        <v>24</v>
      </c>
      <c r="M253" s="30">
        <v>1</v>
      </c>
      <c r="N253" s="30" t="s">
        <v>5334</v>
      </c>
      <c r="O253" s="106">
        <v>45335</v>
      </c>
      <c r="P253" s="30" t="s">
        <v>1716</v>
      </c>
      <c r="Q253" s="170">
        <v>3325244.77</v>
      </c>
    </row>
    <row r="254" spans="1:17" s="45" customFormat="1" ht="22.5" x14ac:dyDescent="0.2">
      <c r="A254" s="80">
        <v>253</v>
      </c>
      <c r="B254" s="30" t="s">
        <v>227</v>
      </c>
      <c r="C254" s="30"/>
      <c r="D254" s="30" t="s">
        <v>4612</v>
      </c>
      <c r="E254" s="33" t="s">
        <v>18</v>
      </c>
      <c r="F254" s="33" t="s">
        <v>267</v>
      </c>
      <c r="G254" s="33" t="s">
        <v>20</v>
      </c>
      <c r="H254" s="33" t="s">
        <v>688</v>
      </c>
      <c r="I254" s="30">
        <v>8</v>
      </c>
      <c r="J254" s="33" t="str">
        <f t="shared" si="3"/>
        <v>Городской округ Первоуральск, г. Первоуральск, ул. Мамина-Сибиряка, д. 8</v>
      </c>
      <c r="K254" s="30">
        <v>613.29999999999995</v>
      </c>
      <c r="L254" s="30">
        <v>25</v>
      </c>
      <c r="M254" s="30">
        <v>1</v>
      </c>
      <c r="N254" s="30" t="s">
        <v>5334</v>
      </c>
      <c r="O254" s="106">
        <v>45335</v>
      </c>
      <c r="P254" s="30" t="s">
        <v>1716</v>
      </c>
      <c r="Q254" s="170">
        <v>3502065.83</v>
      </c>
    </row>
    <row r="255" spans="1:17" s="45" customFormat="1" ht="22.5" x14ac:dyDescent="0.2">
      <c r="A255" s="80">
        <v>254</v>
      </c>
      <c r="B255" s="30" t="s">
        <v>227</v>
      </c>
      <c r="C255" s="30"/>
      <c r="D255" s="30" t="s">
        <v>4612</v>
      </c>
      <c r="E255" s="33" t="s">
        <v>18</v>
      </c>
      <c r="F255" s="33" t="s">
        <v>267</v>
      </c>
      <c r="G255" s="33" t="s">
        <v>20</v>
      </c>
      <c r="H255" s="33" t="s">
        <v>689</v>
      </c>
      <c r="I255" s="30">
        <v>3</v>
      </c>
      <c r="J255" s="33" t="str">
        <f t="shared" si="3"/>
        <v>Городской округ Первоуральск, г. Первоуральск, ул. Набережная, д. 3</v>
      </c>
      <c r="K255" s="30">
        <v>527</v>
      </c>
      <c r="L255" s="30">
        <v>10</v>
      </c>
      <c r="M255" s="30">
        <v>3</v>
      </c>
      <c r="N255" s="30" t="s">
        <v>5334</v>
      </c>
      <c r="O255" s="106">
        <v>45335</v>
      </c>
      <c r="P255" s="30" t="s">
        <v>1716</v>
      </c>
      <c r="Q255" s="170">
        <v>3258209.03</v>
      </c>
    </row>
    <row r="256" spans="1:17" s="45" customFormat="1" ht="22.5" x14ac:dyDescent="0.2">
      <c r="A256" s="80">
        <v>255</v>
      </c>
      <c r="B256" s="30" t="s">
        <v>227</v>
      </c>
      <c r="C256" s="30"/>
      <c r="D256" s="30" t="s">
        <v>4612</v>
      </c>
      <c r="E256" s="33" t="s">
        <v>18</v>
      </c>
      <c r="F256" s="33" t="s">
        <v>267</v>
      </c>
      <c r="G256" s="33" t="s">
        <v>20</v>
      </c>
      <c r="H256" s="33" t="s">
        <v>689</v>
      </c>
      <c r="I256" s="30">
        <v>4</v>
      </c>
      <c r="J256" s="33" t="str">
        <f t="shared" si="3"/>
        <v>Городской округ Первоуральск, г. Первоуральск, ул. Набережная, д. 4</v>
      </c>
      <c r="K256" s="30">
        <v>525.70000000000005</v>
      </c>
      <c r="L256" s="30">
        <v>11</v>
      </c>
      <c r="M256" s="30">
        <v>3</v>
      </c>
      <c r="N256" s="30" t="s">
        <v>5334</v>
      </c>
      <c r="O256" s="106">
        <v>45335</v>
      </c>
      <c r="P256" s="30" t="s">
        <v>1716</v>
      </c>
      <c r="Q256" s="170">
        <v>3382379.1300000004</v>
      </c>
    </row>
    <row r="257" spans="1:18" s="45" customFormat="1" ht="22.5" x14ac:dyDescent="0.2">
      <c r="A257" s="80">
        <v>256</v>
      </c>
      <c r="B257" s="30" t="s">
        <v>227</v>
      </c>
      <c r="C257" s="30"/>
      <c r="D257" s="30" t="s">
        <v>4612</v>
      </c>
      <c r="E257" s="33" t="s">
        <v>18</v>
      </c>
      <c r="F257" s="33" t="s">
        <v>267</v>
      </c>
      <c r="G257" s="33" t="s">
        <v>20</v>
      </c>
      <c r="H257" s="33" t="s">
        <v>689</v>
      </c>
      <c r="I257" s="30">
        <v>5</v>
      </c>
      <c r="J257" s="33" t="str">
        <f t="shared" si="3"/>
        <v>Городской округ Первоуральск, г. Первоуральск, ул. Набережная, д. 5</v>
      </c>
      <c r="K257" s="30">
        <v>509.9</v>
      </c>
      <c r="L257" s="30">
        <v>9</v>
      </c>
      <c r="M257" s="30">
        <v>1</v>
      </c>
      <c r="N257" s="30" t="s">
        <v>5334</v>
      </c>
      <c r="O257" s="106">
        <v>45335</v>
      </c>
      <c r="P257" s="30" t="s">
        <v>1716</v>
      </c>
      <c r="Q257" s="170">
        <v>2573591.33</v>
      </c>
    </row>
    <row r="258" spans="1:18" s="45" customFormat="1" ht="22.5" x14ac:dyDescent="0.2">
      <c r="A258" s="80">
        <v>257</v>
      </c>
      <c r="B258" s="30" t="s">
        <v>227</v>
      </c>
      <c r="C258" s="30"/>
      <c r="D258" s="30" t="s">
        <v>4612</v>
      </c>
      <c r="E258" s="33" t="s">
        <v>18</v>
      </c>
      <c r="F258" s="33" t="s">
        <v>267</v>
      </c>
      <c r="G258" s="33" t="s">
        <v>20</v>
      </c>
      <c r="H258" s="33" t="s">
        <v>689</v>
      </c>
      <c r="I258" s="30">
        <v>6</v>
      </c>
      <c r="J258" s="33" t="str">
        <f t="shared" ref="J258:J321" si="4">C258&amp;""&amp;D258&amp;", "&amp;E258&amp;" "&amp;F258&amp;", "&amp;G258&amp;" "&amp;H258&amp;", д. "&amp;I258</f>
        <v>Городской округ Первоуральск, г. Первоуральск, ул. Набережная, д. 6</v>
      </c>
      <c r="K258" s="30">
        <v>532.5</v>
      </c>
      <c r="L258" s="30">
        <v>10</v>
      </c>
      <c r="M258" s="30">
        <v>3</v>
      </c>
      <c r="N258" s="30" t="s">
        <v>5334</v>
      </c>
      <c r="O258" s="106">
        <v>45335</v>
      </c>
      <c r="P258" s="30" t="s">
        <v>1716</v>
      </c>
      <c r="Q258" s="170">
        <v>2955805.55</v>
      </c>
    </row>
    <row r="259" spans="1:18" s="45" customFormat="1" ht="22.5" x14ac:dyDescent="0.2">
      <c r="A259" s="80">
        <v>258</v>
      </c>
      <c r="B259" s="30" t="s">
        <v>227</v>
      </c>
      <c r="C259" s="30"/>
      <c r="D259" s="30" t="s">
        <v>4612</v>
      </c>
      <c r="E259" s="33" t="s">
        <v>18</v>
      </c>
      <c r="F259" s="33" t="s">
        <v>267</v>
      </c>
      <c r="G259" s="33" t="s">
        <v>20</v>
      </c>
      <c r="H259" s="33" t="s">
        <v>689</v>
      </c>
      <c r="I259" s="30" t="s">
        <v>120</v>
      </c>
      <c r="J259" s="33" t="str">
        <f t="shared" si="4"/>
        <v>Городской округ Первоуральск, г. Первоуральск, ул. Набережная, д. 7А</v>
      </c>
      <c r="K259" s="30">
        <v>448</v>
      </c>
      <c r="L259" s="30">
        <v>8</v>
      </c>
      <c r="M259" s="30">
        <v>2</v>
      </c>
      <c r="N259" s="30" t="s">
        <v>5334</v>
      </c>
      <c r="O259" s="106">
        <v>45335</v>
      </c>
      <c r="P259" s="30" t="s">
        <v>1716</v>
      </c>
      <c r="Q259" s="170">
        <v>2364681.6</v>
      </c>
    </row>
    <row r="260" spans="1:18" s="45" customFormat="1" ht="22.5" x14ac:dyDescent="0.2">
      <c r="A260" s="80">
        <v>259</v>
      </c>
      <c r="B260" s="30" t="s">
        <v>227</v>
      </c>
      <c r="C260" s="112"/>
      <c r="D260" s="112" t="s">
        <v>4612</v>
      </c>
      <c r="E260" s="52" t="s">
        <v>18</v>
      </c>
      <c r="F260" s="52" t="s">
        <v>267</v>
      </c>
      <c r="G260" s="52" t="s">
        <v>20</v>
      </c>
      <c r="H260" s="52" t="s">
        <v>699</v>
      </c>
      <c r="I260" s="112">
        <v>32</v>
      </c>
      <c r="J260" s="52" t="str">
        <f t="shared" si="4"/>
        <v>Городской округ Первоуральск, г. Первоуральск, ул. Сантехизделий, д. 32</v>
      </c>
      <c r="K260" s="112">
        <v>4286</v>
      </c>
      <c r="L260" s="112">
        <v>71</v>
      </c>
      <c r="M260" s="112">
        <v>3</v>
      </c>
      <c r="N260" s="112" t="s">
        <v>5343</v>
      </c>
      <c r="O260" s="131" t="s">
        <v>5344</v>
      </c>
      <c r="P260" s="112" t="s">
        <v>5345</v>
      </c>
      <c r="Q260" s="170">
        <v>11144948.390000001</v>
      </c>
    </row>
    <row r="261" spans="1:18" s="45" customFormat="1" ht="22.5" x14ac:dyDescent="0.2">
      <c r="A261" s="80">
        <v>260</v>
      </c>
      <c r="B261" s="30" t="s">
        <v>227</v>
      </c>
      <c r="C261" s="30"/>
      <c r="D261" s="30" t="s">
        <v>4612</v>
      </c>
      <c r="E261" s="33" t="s">
        <v>18</v>
      </c>
      <c r="F261" s="33" t="s">
        <v>267</v>
      </c>
      <c r="G261" s="33" t="s">
        <v>20</v>
      </c>
      <c r="H261" s="33" t="s">
        <v>84</v>
      </c>
      <c r="I261" s="30">
        <v>14</v>
      </c>
      <c r="J261" s="33" t="str">
        <f t="shared" si="4"/>
        <v>Городской округ Первоуральск, г. Первоуральск, ул. Советская, д. 14</v>
      </c>
      <c r="K261" s="30">
        <v>4213.5</v>
      </c>
      <c r="L261" s="30">
        <v>90</v>
      </c>
      <c r="M261" s="30">
        <v>1</v>
      </c>
      <c r="N261" s="30" t="s">
        <v>5348</v>
      </c>
      <c r="O261" s="106">
        <v>45334</v>
      </c>
      <c r="P261" s="30" t="s">
        <v>1619</v>
      </c>
      <c r="Q261" s="170">
        <v>16880347.09</v>
      </c>
    </row>
    <row r="262" spans="1:18" s="45" customFormat="1" ht="22.5" x14ac:dyDescent="0.2">
      <c r="A262" s="80">
        <v>261</v>
      </c>
      <c r="B262" s="30" t="s">
        <v>227</v>
      </c>
      <c r="C262" s="30"/>
      <c r="D262" s="30" t="s">
        <v>4612</v>
      </c>
      <c r="E262" s="33" t="s">
        <v>18</v>
      </c>
      <c r="F262" s="33" t="s">
        <v>267</v>
      </c>
      <c r="G262" s="33" t="s">
        <v>20</v>
      </c>
      <c r="H262" s="33" t="s">
        <v>275</v>
      </c>
      <c r="I262" s="42">
        <v>26</v>
      </c>
      <c r="J262" s="33" t="str">
        <f t="shared" si="4"/>
        <v>Городской округ Первоуральск, г. Первоуральск, ул. Трубников, д. 26</v>
      </c>
      <c r="K262" s="30">
        <v>1650.5</v>
      </c>
      <c r="L262" s="30">
        <v>24</v>
      </c>
      <c r="M262" s="30">
        <v>2</v>
      </c>
      <c r="N262" s="30" t="s">
        <v>5348</v>
      </c>
      <c r="O262" s="106">
        <v>45334</v>
      </c>
      <c r="P262" s="30" t="s">
        <v>1619</v>
      </c>
      <c r="Q262" s="170">
        <v>7534880.1600000001</v>
      </c>
    </row>
    <row r="263" spans="1:18" s="45" customFormat="1" ht="22.5" x14ac:dyDescent="0.2">
      <c r="A263" s="80">
        <v>262</v>
      </c>
      <c r="B263" s="30" t="s">
        <v>227</v>
      </c>
      <c r="C263" s="30"/>
      <c r="D263" s="30" t="s">
        <v>4612</v>
      </c>
      <c r="E263" s="33" t="s">
        <v>18</v>
      </c>
      <c r="F263" s="33" t="s">
        <v>267</v>
      </c>
      <c r="G263" s="33" t="s">
        <v>20</v>
      </c>
      <c r="H263" s="33" t="s">
        <v>275</v>
      </c>
      <c r="I263" s="42">
        <v>28</v>
      </c>
      <c r="J263" s="33" t="str">
        <f t="shared" si="4"/>
        <v>Городской округ Первоуральск, г. Первоуральск, ул. Трубников, д. 28</v>
      </c>
      <c r="K263" s="30">
        <v>1656.1</v>
      </c>
      <c r="L263" s="30">
        <v>24</v>
      </c>
      <c r="M263" s="30">
        <v>6</v>
      </c>
      <c r="N263" s="30" t="s">
        <v>5348</v>
      </c>
      <c r="O263" s="106">
        <v>45334</v>
      </c>
      <c r="P263" s="30" t="s">
        <v>1619</v>
      </c>
      <c r="Q263" s="172">
        <v>6349933.6699999999</v>
      </c>
      <c r="R263" s="45" t="s">
        <v>4882</v>
      </c>
    </row>
    <row r="264" spans="1:18" s="45" customFormat="1" ht="22.5" x14ac:dyDescent="0.2">
      <c r="A264" s="80">
        <v>263</v>
      </c>
      <c r="B264" s="30" t="s">
        <v>227</v>
      </c>
      <c r="C264" s="30"/>
      <c r="D264" s="30" t="s">
        <v>4612</v>
      </c>
      <c r="E264" s="33" t="s">
        <v>18</v>
      </c>
      <c r="F264" s="33" t="s">
        <v>267</v>
      </c>
      <c r="G264" s="33" t="s">
        <v>20</v>
      </c>
      <c r="H264" s="33" t="s">
        <v>275</v>
      </c>
      <c r="I264" s="30" t="s">
        <v>927</v>
      </c>
      <c r="J264" s="33" t="str">
        <f t="shared" si="4"/>
        <v>Городской округ Первоуральск, г. Первоуральск, ул. Трубников, д. 28А</v>
      </c>
      <c r="K264" s="30">
        <v>3856.4</v>
      </c>
      <c r="L264" s="30">
        <v>48</v>
      </c>
      <c r="M264" s="30">
        <v>3</v>
      </c>
      <c r="N264" s="30" t="s">
        <v>5334</v>
      </c>
      <c r="O264" s="106">
        <v>45335</v>
      </c>
      <c r="P264" s="30" t="s">
        <v>1716</v>
      </c>
      <c r="Q264" s="170">
        <v>16985725.359999999</v>
      </c>
    </row>
    <row r="265" spans="1:18" s="45" customFormat="1" ht="22.5" x14ac:dyDescent="0.2">
      <c r="A265" s="80">
        <v>264</v>
      </c>
      <c r="B265" s="30" t="s">
        <v>227</v>
      </c>
      <c r="C265" s="30"/>
      <c r="D265" s="30" t="s">
        <v>4612</v>
      </c>
      <c r="E265" s="33" t="s">
        <v>18</v>
      </c>
      <c r="F265" s="33" t="s">
        <v>267</v>
      </c>
      <c r="G265" s="33" t="s">
        <v>20</v>
      </c>
      <c r="H265" s="33" t="s">
        <v>275</v>
      </c>
      <c r="I265" s="42">
        <v>30</v>
      </c>
      <c r="J265" s="33" t="str">
        <f t="shared" si="4"/>
        <v>Городской округ Первоуральск, г. Первоуральск, ул. Трубников, д. 30</v>
      </c>
      <c r="K265" s="30">
        <v>2806.5</v>
      </c>
      <c r="L265" s="30">
        <v>59</v>
      </c>
      <c r="M265" s="30">
        <v>3</v>
      </c>
      <c r="N265" s="30" t="s">
        <v>5348</v>
      </c>
      <c r="O265" s="106">
        <v>45334</v>
      </c>
      <c r="P265" s="30" t="s">
        <v>1619</v>
      </c>
      <c r="Q265" s="170">
        <v>9907074.7100000009</v>
      </c>
    </row>
    <row r="266" spans="1:18" s="45" customFormat="1" ht="22.5" x14ac:dyDescent="0.2">
      <c r="A266" s="80">
        <v>265</v>
      </c>
      <c r="B266" s="30" t="s">
        <v>227</v>
      </c>
      <c r="C266" s="30"/>
      <c r="D266" s="30" t="s">
        <v>4612</v>
      </c>
      <c r="E266" s="33" t="s">
        <v>18</v>
      </c>
      <c r="F266" s="33" t="s">
        <v>267</v>
      </c>
      <c r="G266" s="33" t="s">
        <v>20</v>
      </c>
      <c r="H266" s="33" t="s">
        <v>275</v>
      </c>
      <c r="I266" s="42">
        <v>31</v>
      </c>
      <c r="J266" s="33" t="str">
        <f t="shared" si="4"/>
        <v>Городской округ Первоуральск, г. Первоуральск, ул. Трубников, д. 31</v>
      </c>
      <c r="K266" s="30">
        <v>2733.8</v>
      </c>
      <c r="L266" s="30">
        <v>60</v>
      </c>
      <c r="M266" s="30">
        <v>3</v>
      </c>
      <c r="N266" s="30" t="s">
        <v>5348</v>
      </c>
      <c r="O266" s="106">
        <v>45334</v>
      </c>
      <c r="P266" s="30" t="s">
        <v>1619</v>
      </c>
      <c r="Q266" s="170">
        <v>12430235.720000001</v>
      </c>
      <c r="R266" s="45" t="s">
        <v>5273</v>
      </c>
    </row>
    <row r="267" spans="1:18" s="45" customFormat="1" ht="22.5" x14ac:dyDescent="0.2">
      <c r="A267" s="80">
        <v>266</v>
      </c>
      <c r="B267" s="30" t="s">
        <v>227</v>
      </c>
      <c r="C267" s="30"/>
      <c r="D267" s="30" t="s">
        <v>4612</v>
      </c>
      <c r="E267" s="33" t="s">
        <v>18</v>
      </c>
      <c r="F267" s="33" t="s">
        <v>267</v>
      </c>
      <c r="G267" s="33" t="s">
        <v>20</v>
      </c>
      <c r="H267" s="33" t="s">
        <v>275</v>
      </c>
      <c r="I267" s="42" t="s">
        <v>4668</v>
      </c>
      <c r="J267" s="33" t="str">
        <f t="shared" si="4"/>
        <v>Городской округ Первоуральск, г. Первоуральск, ул. Трубников, д. 31А</v>
      </c>
      <c r="K267" s="30">
        <v>2714.6</v>
      </c>
      <c r="L267" s="30">
        <v>60</v>
      </c>
      <c r="M267" s="30">
        <v>3</v>
      </c>
      <c r="N267" s="30" t="s">
        <v>5348</v>
      </c>
      <c r="O267" s="106">
        <v>45334</v>
      </c>
      <c r="P267" s="30" t="s">
        <v>1619</v>
      </c>
      <c r="Q267" s="170">
        <v>10458686.960000001</v>
      </c>
    </row>
    <row r="268" spans="1:18" s="45" customFormat="1" ht="22.5" x14ac:dyDescent="0.2">
      <c r="A268" s="80">
        <v>267</v>
      </c>
      <c r="B268" s="30" t="s">
        <v>227</v>
      </c>
      <c r="C268" s="30"/>
      <c r="D268" s="30" t="s">
        <v>4612</v>
      </c>
      <c r="E268" s="33" t="s">
        <v>18</v>
      </c>
      <c r="F268" s="33" t="s">
        <v>267</v>
      </c>
      <c r="G268" s="33" t="s">
        <v>20</v>
      </c>
      <c r="H268" s="33" t="s">
        <v>275</v>
      </c>
      <c r="I268" s="42">
        <v>32</v>
      </c>
      <c r="J268" s="33" t="str">
        <f t="shared" si="4"/>
        <v>Городской округ Первоуральск, г. Первоуральск, ул. Трубников, д. 32</v>
      </c>
      <c r="K268" s="30">
        <v>1387.9</v>
      </c>
      <c r="L268" s="30">
        <v>30</v>
      </c>
      <c r="M268" s="30">
        <v>3</v>
      </c>
      <c r="N268" s="30" t="s">
        <v>5348</v>
      </c>
      <c r="O268" s="106">
        <v>45334</v>
      </c>
      <c r="P268" s="30" t="s">
        <v>1619</v>
      </c>
      <c r="Q268" s="170">
        <v>6208763.1099999994</v>
      </c>
      <c r="R268" s="45" t="s">
        <v>5273</v>
      </c>
    </row>
    <row r="269" spans="1:18" s="45" customFormat="1" ht="22.5" x14ac:dyDescent="0.2">
      <c r="A269" s="80">
        <v>268</v>
      </c>
      <c r="B269" s="30" t="s">
        <v>227</v>
      </c>
      <c r="C269" s="30"/>
      <c r="D269" s="30" t="s">
        <v>4612</v>
      </c>
      <c r="E269" s="33" t="s">
        <v>18</v>
      </c>
      <c r="F269" s="33" t="s">
        <v>267</v>
      </c>
      <c r="G269" s="33" t="s">
        <v>20</v>
      </c>
      <c r="H269" s="33" t="s">
        <v>275</v>
      </c>
      <c r="I269" s="42" t="s">
        <v>764</v>
      </c>
      <c r="J269" s="33" t="str">
        <f t="shared" si="4"/>
        <v>Городской округ Первоуральск, г. Первоуральск, ул. Трубников, д. 32А</v>
      </c>
      <c r="K269" s="30">
        <v>2900.3</v>
      </c>
      <c r="L269" s="30">
        <v>57</v>
      </c>
      <c r="M269" s="30">
        <v>3</v>
      </c>
      <c r="N269" s="30" t="s">
        <v>5348</v>
      </c>
      <c r="O269" s="106">
        <v>45334</v>
      </c>
      <c r="P269" s="30" t="s">
        <v>1619</v>
      </c>
      <c r="Q269" s="172">
        <v>4655452.91</v>
      </c>
      <c r="R269" s="45" t="s">
        <v>5356</v>
      </c>
    </row>
    <row r="270" spans="1:18" s="45" customFormat="1" ht="22.5" x14ac:dyDescent="0.2">
      <c r="A270" s="80">
        <v>269</v>
      </c>
      <c r="B270" s="30" t="s">
        <v>227</v>
      </c>
      <c r="C270" s="30"/>
      <c r="D270" s="30" t="s">
        <v>4612</v>
      </c>
      <c r="E270" s="33" t="s">
        <v>1500</v>
      </c>
      <c r="F270" s="33" t="s">
        <v>5324</v>
      </c>
      <c r="G270" s="33" t="s">
        <v>20</v>
      </c>
      <c r="H270" s="33" t="s">
        <v>378</v>
      </c>
      <c r="I270" s="42">
        <v>17</v>
      </c>
      <c r="J270" s="33" t="str">
        <f t="shared" si="4"/>
        <v>Городской округ Первоуральск, пос. Билимбай (г Первоуральск), ул. Белинского, д. 17</v>
      </c>
      <c r="K270" s="30">
        <v>392.5</v>
      </c>
      <c r="L270" s="30">
        <v>8</v>
      </c>
      <c r="M270" s="30">
        <v>3</v>
      </c>
      <c r="N270" s="30" t="s">
        <v>5348</v>
      </c>
      <c r="O270" s="106">
        <v>45334</v>
      </c>
      <c r="P270" s="30" t="s">
        <v>1619</v>
      </c>
      <c r="Q270" s="170">
        <v>1149025.94</v>
      </c>
    </row>
    <row r="271" spans="1:18" s="45" customFormat="1" ht="22.5" x14ac:dyDescent="0.2">
      <c r="A271" s="80">
        <v>270</v>
      </c>
      <c r="B271" s="30" t="s">
        <v>227</v>
      </c>
      <c r="C271" s="30"/>
      <c r="D271" s="30" t="s">
        <v>4612</v>
      </c>
      <c r="E271" s="33" t="s">
        <v>1500</v>
      </c>
      <c r="F271" s="33" t="s">
        <v>5324</v>
      </c>
      <c r="G271" s="33" t="s">
        <v>20</v>
      </c>
      <c r="H271" s="33" t="s">
        <v>269</v>
      </c>
      <c r="I271" s="30">
        <v>12</v>
      </c>
      <c r="J271" s="33" t="str">
        <f t="shared" si="4"/>
        <v>Городской округ Первоуральск, пос. Билимбай (г Первоуральск), ул. Вайнера, д. 12</v>
      </c>
      <c r="K271" s="30">
        <v>279.2</v>
      </c>
      <c r="L271" s="30">
        <v>6</v>
      </c>
      <c r="M271" s="30">
        <v>1</v>
      </c>
      <c r="N271" s="30" t="s">
        <v>5348</v>
      </c>
      <c r="O271" s="106">
        <v>45334</v>
      </c>
      <c r="P271" s="30" t="s">
        <v>1619</v>
      </c>
      <c r="Q271" s="170">
        <v>3673608.42</v>
      </c>
    </row>
    <row r="272" spans="1:18" s="45" customFormat="1" ht="22.5" x14ac:dyDescent="0.2">
      <c r="A272" s="80">
        <v>271</v>
      </c>
      <c r="B272" s="30" t="s">
        <v>227</v>
      </c>
      <c r="C272" s="30"/>
      <c r="D272" s="30" t="s">
        <v>4612</v>
      </c>
      <c r="E272" s="33" t="s">
        <v>1500</v>
      </c>
      <c r="F272" s="33" t="s">
        <v>1112</v>
      </c>
      <c r="G272" s="33" t="s">
        <v>20</v>
      </c>
      <c r="H272" s="33" t="s">
        <v>203</v>
      </c>
      <c r="I272" s="30">
        <v>32</v>
      </c>
      <c r="J272" s="33" t="str">
        <f t="shared" si="4"/>
        <v>Городской округ Первоуральск, пос. Кузино (г Первоуральск), ул. Луначарского, д. 32</v>
      </c>
      <c r="K272" s="30">
        <v>977.5</v>
      </c>
      <c r="L272" s="30">
        <v>12</v>
      </c>
      <c r="M272" s="30">
        <v>2</v>
      </c>
      <c r="N272" s="30" t="s">
        <v>5341</v>
      </c>
      <c r="O272" s="106">
        <v>45334</v>
      </c>
      <c r="P272" s="30" t="s">
        <v>4973</v>
      </c>
      <c r="Q272" s="170">
        <v>9331769.5299999993</v>
      </c>
    </row>
    <row r="273" spans="1:18" s="45" customFormat="1" ht="22.5" x14ac:dyDescent="0.2">
      <c r="A273" s="80">
        <v>272</v>
      </c>
      <c r="B273" s="30" t="s">
        <v>227</v>
      </c>
      <c r="C273" s="30"/>
      <c r="D273" s="30" t="s">
        <v>4612</v>
      </c>
      <c r="E273" s="33" t="s">
        <v>1500</v>
      </c>
      <c r="F273" s="33" t="s">
        <v>1112</v>
      </c>
      <c r="G273" s="33" t="s">
        <v>20</v>
      </c>
      <c r="H273" s="33" t="s">
        <v>203</v>
      </c>
      <c r="I273" s="30">
        <v>34</v>
      </c>
      <c r="J273" s="33" t="str">
        <f t="shared" si="4"/>
        <v>Городской округ Первоуральск, пос. Кузино (г Первоуральск), ул. Луначарского, д. 34</v>
      </c>
      <c r="K273" s="30">
        <v>825.8</v>
      </c>
      <c r="L273" s="30">
        <v>12</v>
      </c>
      <c r="M273" s="30">
        <v>2</v>
      </c>
      <c r="N273" s="30" t="s">
        <v>5341</v>
      </c>
      <c r="O273" s="106">
        <v>45334</v>
      </c>
      <c r="P273" s="30" t="s">
        <v>4973</v>
      </c>
      <c r="Q273" s="170">
        <v>9192058.9600000009</v>
      </c>
    </row>
    <row r="274" spans="1:18" s="45" customFormat="1" ht="22.5" x14ac:dyDescent="0.2">
      <c r="A274" s="80">
        <v>273</v>
      </c>
      <c r="B274" s="30" t="s">
        <v>227</v>
      </c>
      <c r="C274" s="30"/>
      <c r="D274" s="30" t="s">
        <v>4612</v>
      </c>
      <c r="E274" s="33" t="s">
        <v>1500</v>
      </c>
      <c r="F274" s="33" t="s">
        <v>1112</v>
      </c>
      <c r="G274" s="33" t="s">
        <v>20</v>
      </c>
      <c r="H274" s="33" t="s">
        <v>2693</v>
      </c>
      <c r="I274" s="30" t="s">
        <v>621</v>
      </c>
      <c r="J274" s="33" t="str">
        <f t="shared" si="4"/>
        <v>Городской округ Первоуральск, пос. Кузино (г Первоуральск), ул. Машинистов, д. 35А</v>
      </c>
      <c r="K274" s="30">
        <v>472</v>
      </c>
      <c r="L274" s="30">
        <v>8</v>
      </c>
      <c r="M274" s="30">
        <v>2</v>
      </c>
      <c r="N274" s="30" t="s">
        <v>5341</v>
      </c>
      <c r="O274" s="106">
        <v>45334</v>
      </c>
      <c r="P274" s="30" t="s">
        <v>4973</v>
      </c>
      <c r="Q274" s="170">
        <v>1587339.6400000001</v>
      </c>
    </row>
    <row r="275" spans="1:18" s="45" customFormat="1" ht="22.5" x14ac:dyDescent="0.2">
      <c r="A275" s="80">
        <v>274</v>
      </c>
      <c r="B275" s="30" t="s">
        <v>227</v>
      </c>
      <c r="C275" s="30"/>
      <c r="D275" s="30" t="s">
        <v>4612</v>
      </c>
      <c r="E275" s="33" t="s">
        <v>1500</v>
      </c>
      <c r="F275" s="33" t="s">
        <v>1112</v>
      </c>
      <c r="G275" s="33" t="s">
        <v>20</v>
      </c>
      <c r="H275" s="33" t="s">
        <v>2693</v>
      </c>
      <c r="I275" s="30">
        <v>54</v>
      </c>
      <c r="J275" s="33" t="str">
        <f t="shared" si="4"/>
        <v>Городской округ Первоуральск, пос. Кузино (г Первоуральск), ул. Машинистов, д. 54</v>
      </c>
      <c r="K275" s="30">
        <v>849.2</v>
      </c>
      <c r="L275" s="30">
        <v>12</v>
      </c>
      <c r="M275" s="30">
        <v>2</v>
      </c>
      <c r="N275" s="30" t="s">
        <v>5341</v>
      </c>
      <c r="O275" s="106">
        <v>45334</v>
      </c>
      <c r="P275" s="30" t="s">
        <v>4973</v>
      </c>
      <c r="Q275" s="170">
        <v>9672175.459999999</v>
      </c>
    </row>
    <row r="276" spans="1:18" s="45" customFormat="1" ht="22.5" x14ac:dyDescent="0.2">
      <c r="A276" s="80">
        <v>275</v>
      </c>
      <c r="B276" s="30" t="s">
        <v>227</v>
      </c>
      <c r="C276" s="30"/>
      <c r="D276" s="30" t="s">
        <v>4612</v>
      </c>
      <c r="E276" s="33" t="s">
        <v>1500</v>
      </c>
      <c r="F276" s="33" t="s">
        <v>1145</v>
      </c>
      <c r="G276" s="33" t="s">
        <v>20</v>
      </c>
      <c r="H276" s="33" t="s">
        <v>5274</v>
      </c>
      <c r="I276" s="30" t="s">
        <v>695</v>
      </c>
      <c r="J276" s="33" t="str">
        <f t="shared" si="4"/>
        <v>Городской округ Первоуральск, пос. Новоуткинск (г Первоуральск), ул. Партизан, д. 64А</v>
      </c>
      <c r="K276" s="30">
        <v>2843.8</v>
      </c>
      <c r="L276" s="30">
        <v>58</v>
      </c>
      <c r="M276" s="30">
        <v>4</v>
      </c>
      <c r="N276" s="30" t="s">
        <v>5341</v>
      </c>
      <c r="O276" s="106">
        <v>45334</v>
      </c>
      <c r="P276" s="30" t="s">
        <v>4973</v>
      </c>
      <c r="Q276" s="170">
        <v>15471875.290000001</v>
      </c>
    </row>
    <row r="277" spans="1:18" s="45" customFormat="1" ht="11.25" x14ac:dyDescent="0.2">
      <c r="A277" s="80">
        <v>276</v>
      </c>
      <c r="B277" s="30" t="s">
        <v>227</v>
      </c>
      <c r="C277" s="30"/>
      <c r="D277" s="30" t="s">
        <v>4614</v>
      </c>
      <c r="E277" s="33" t="s">
        <v>18</v>
      </c>
      <c r="F277" s="33" t="s">
        <v>280</v>
      </c>
      <c r="G277" s="33" t="s">
        <v>20</v>
      </c>
      <c r="H277" s="33" t="s">
        <v>281</v>
      </c>
      <c r="I277" s="30">
        <v>67</v>
      </c>
      <c r="J277" s="33" t="str">
        <f t="shared" si="4"/>
        <v>Городской округ Ревда, г. Ревда, ул. Азина, д. 67</v>
      </c>
      <c r="K277" s="30">
        <v>1043</v>
      </c>
      <c r="L277" s="30">
        <v>10</v>
      </c>
      <c r="M277" s="30">
        <v>2</v>
      </c>
      <c r="N277" s="30" t="s">
        <v>5349</v>
      </c>
      <c r="O277" s="106">
        <v>45252</v>
      </c>
      <c r="P277" s="30" t="s">
        <v>1614</v>
      </c>
      <c r="Q277" s="172">
        <v>6896265.1799999997</v>
      </c>
      <c r="R277" s="45" t="s">
        <v>4882</v>
      </c>
    </row>
    <row r="278" spans="1:18" s="45" customFormat="1" ht="11.25" x14ac:dyDescent="0.2">
      <c r="A278" s="80">
        <v>277</v>
      </c>
      <c r="B278" s="30" t="s">
        <v>227</v>
      </c>
      <c r="C278" s="30"/>
      <c r="D278" s="30" t="s">
        <v>4614</v>
      </c>
      <c r="E278" s="33" t="s">
        <v>18</v>
      </c>
      <c r="F278" s="33" t="s">
        <v>280</v>
      </c>
      <c r="G278" s="33" t="s">
        <v>20</v>
      </c>
      <c r="H278" s="33" t="s">
        <v>171</v>
      </c>
      <c r="I278" s="30">
        <v>17</v>
      </c>
      <c r="J278" s="33" t="str">
        <f t="shared" si="4"/>
        <v>Городской округ Ревда, г. Ревда, ул. Жуковского, д. 17</v>
      </c>
      <c r="K278" s="30">
        <v>2503.5</v>
      </c>
      <c r="L278" s="30">
        <v>36</v>
      </c>
      <c r="M278" s="30">
        <v>1</v>
      </c>
      <c r="N278" s="30" t="s">
        <v>5335</v>
      </c>
      <c r="O278" s="106">
        <v>45252</v>
      </c>
      <c r="P278" s="30" t="s">
        <v>3340</v>
      </c>
      <c r="Q278" s="170">
        <v>13902730.100000001</v>
      </c>
    </row>
    <row r="279" spans="1:18" s="45" customFormat="1" ht="11.25" x14ac:dyDescent="0.2">
      <c r="A279" s="80">
        <v>278</v>
      </c>
      <c r="B279" s="30" t="s">
        <v>227</v>
      </c>
      <c r="C279" s="30"/>
      <c r="D279" s="30" t="s">
        <v>4614</v>
      </c>
      <c r="E279" s="33" t="s">
        <v>18</v>
      </c>
      <c r="F279" s="33" t="s">
        <v>280</v>
      </c>
      <c r="G279" s="33" t="s">
        <v>20</v>
      </c>
      <c r="H279" s="33" t="s">
        <v>171</v>
      </c>
      <c r="I279" s="30">
        <v>23</v>
      </c>
      <c r="J279" s="33" t="str">
        <f t="shared" si="4"/>
        <v>Городской округ Ревда, г. Ревда, ул. Жуковского, д. 23</v>
      </c>
      <c r="K279" s="30">
        <v>1932.9</v>
      </c>
      <c r="L279" s="30">
        <v>24</v>
      </c>
      <c r="M279" s="30">
        <v>1</v>
      </c>
      <c r="N279" s="30" t="s">
        <v>5335</v>
      </c>
      <c r="O279" s="106">
        <v>45252</v>
      </c>
      <c r="P279" s="30" t="s">
        <v>3340</v>
      </c>
      <c r="Q279" s="170">
        <v>10906483.879999999</v>
      </c>
    </row>
    <row r="280" spans="1:18" s="45" customFormat="1" ht="22.5" x14ac:dyDescent="0.2">
      <c r="A280" s="80">
        <v>279</v>
      </c>
      <c r="B280" s="30" t="s">
        <v>227</v>
      </c>
      <c r="C280" s="30"/>
      <c r="D280" s="30" t="s">
        <v>4614</v>
      </c>
      <c r="E280" s="33" t="s">
        <v>18</v>
      </c>
      <c r="F280" s="33" t="s">
        <v>280</v>
      </c>
      <c r="G280" s="33" t="s">
        <v>20</v>
      </c>
      <c r="H280" s="33" t="s">
        <v>131</v>
      </c>
      <c r="I280" s="30">
        <v>74</v>
      </c>
      <c r="J280" s="33" t="str">
        <f t="shared" si="4"/>
        <v>Городской округ Ревда, г. Ревда, ул. Карла Либкнехта, д. 74</v>
      </c>
      <c r="K280" s="30">
        <v>720.4</v>
      </c>
      <c r="L280" s="30">
        <v>12</v>
      </c>
      <c r="M280" s="30">
        <v>1</v>
      </c>
      <c r="N280" s="30" t="s">
        <v>5349</v>
      </c>
      <c r="O280" s="106">
        <v>45252</v>
      </c>
      <c r="P280" s="30" t="s">
        <v>1614</v>
      </c>
      <c r="Q280" s="170">
        <v>5107884.4499999993</v>
      </c>
    </row>
    <row r="281" spans="1:18" s="45" customFormat="1" ht="22.5" x14ac:dyDescent="0.2">
      <c r="A281" s="80">
        <v>280</v>
      </c>
      <c r="B281" s="30" t="s">
        <v>227</v>
      </c>
      <c r="C281" s="30"/>
      <c r="D281" s="30" t="s">
        <v>4614</v>
      </c>
      <c r="E281" s="33" t="s">
        <v>18</v>
      </c>
      <c r="F281" s="33" t="s">
        <v>280</v>
      </c>
      <c r="G281" s="33" t="s">
        <v>20</v>
      </c>
      <c r="H281" s="33" t="s">
        <v>131</v>
      </c>
      <c r="I281" s="30">
        <v>80</v>
      </c>
      <c r="J281" s="33" t="str">
        <f t="shared" si="4"/>
        <v>Городской округ Ревда, г. Ревда, ул. Карла Либкнехта, д. 80</v>
      </c>
      <c r="K281" s="30">
        <v>910.2</v>
      </c>
      <c r="L281" s="30">
        <v>12</v>
      </c>
      <c r="M281" s="30">
        <v>1</v>
      </c>
      <c r="N281" s="30" t="s">
        <v>5349</v>
      </c>
      <c r="O281" s="106">
        <v>45252</v>
      </c>
      <c r="P281" s="30" t="s">
        <v>1614</v>
      </c>
      <c r="Q281" s="170">
        <v>5288892.04</v>
      </c>
    </row>
    <row r="282" spans="1:18" s="45" customFormat="1" ht="11.25" x14ac:dyDescent="0.2">
      <c r="A282" s="80">
        <v>281</v>
      </c>
      <c r="B282" s="30" t="s">
        <v>227</v>
      </c>
      <c r="C282" s="30"/>
      <c r="D282" s="30" t="s">
        <v>4614</v>
      </c>
      <c r="E282" s="33" t="s">
        <v>18</v>
      </c>
      <c r="F282" s="33" t="s">
        <v>280</v>
      </c>
      <c r="G282" s="33" t="s">
        <v>20</v>
      </c>
      <c r="H282" s="33" t="s">
        <v>282</v>
      </c>
      <c r="I282" s="30">
        <v>35</v>
      </c>
      <c r="J282" s="33" t="str">
        <f t="shared" si="4"/>
        <v>Городской округ Ревда, г. Ревда, ул. Спортивная, д. 35</v>
      </c>
      <c r="K282" s="30">
        <v>732.6</v>
      </c>
      <c r="L282" s="30">
        <v>12</v>
      </c>
      <c r="M282" s="30">
        <v>1</v>
      </c>
      <c r="N282" s="30" t="s">
        <v>5335</v>
      </c>
      <c r="O282" s="106">
        <v>45252</v>
      </c>
      <c r="P282" s="30" t="s">
        <v>3340</v>
      </c>
      <c r="Q282" s="170">
        <v>6194852.4100000001</v>
      </c>
    </row>
    <row r="283" spans="1:18" s="45" customFormat="1" ht="11.25" x14ac:dyDescent="0.2">
      <c r="A283" s="80">
        <v>282</v>
      </c>
      <c r="B283" s="30" t="s">
        <v>227</v>
      </c>
      <c r="C283" s="30"/>
      <c r="D283" s="30" t="s">
        <v>4614</v>
      </c>
      <c r="E283" s="33" t="s">
        <v>18</v>
      </c>
      <c r="F283" s="33" t="s">
        <v>280</v>
      </c>
      <c r="G283" s="33" t="s">
        <v>20</v>
      </c>
      <c r="H283" s="33" t="s">
        <v>1144</v>
      </c>
      <c r="I283" s="30">
        <v>25</v>
      </c>
      <c r="J283" s="33" t="str">
        <f t="shared" si="4"/>
        <v>Городской округ Ревда, г. Ревда, ул. Цветников, д. 25</v>
      </c>
      <c r="K283" s="30">
        <v>1438.4</v>
      </c>
      <c r="L283" s="30">
        <v>18</v>
      </c>
      <c r="M283" s="30">
        <v>1</v>
      </c>
      <c r="N283" s="30" t="s">
        <v>5349</v>
      </c>
      <c r="O283" s="106">
        <v>45252</v>
      </c>
      <c r="P283" s="30" t="s">
        <v>1614</v>
      </c>
      <c r="Q283" s="170">
        <v>12242749.449999999</v>
      </c>
    </row>
    <row r="284" spans="1:18" s="45" customFormat="1" ht="11.25" x14ac:dyDescent="0.2">
      <c r="A284" s="80">
        <v>283</v>
      </c>
      <c r="B284" s="30" t="s">
        <v>227</v>
      </c>
      <c r="C284" s="30"/>
      <c r="D284" s="30" t="s">
        <v>4614</v>
      </c>
      <c r="E284" s="33" t="s">
        <v>18</v>
      </c>
      <c r="F284" s="33" t="s">
        <v>280</v>
      </c>
      <c r="G284" s="33" t="s">
        <v>20</v>
      </c>
      <c r="H284" s="33" t="s">
        <v>650</v>
      </c>
      <c r="I284" s="30">
        <v>14</v>
      </c>
      <c r="J284" s="33" t="str">
        <f t="shared" si="4"/>
        <v>Городской округ Ревда, г. Ревда, ул. Чехова, д. 14</v>
      </c>
      <c r="K284" s="30">
        <v>1564.7</v>
      </c>
      <c r="L284" s="30">
        <v>24</v>
      </c>
      <c r="M284" s="30">
        <v>2</v>
      </c>
      <c r="N284" s="30" t="s">
        <v>5349</v>
      </c>
      <c r="O284" s="106">
        <v>45252</v>
      </c>
      <c r="P284" s="30" t="s">
        <v>1614</v>
      </c>
      <c r="Q284" s="172"/>
    </row>
    <row r="285" spans="1:18" s="45" customFormat="1" ht="22.5" x14ac:dyDescent="0.2">
      <c r="A285" s="80">
        <v>284</v>
      </c>
      <c r="B285" s="30" t="s">
        <v>227</v>
      </c>
      <c r="C285" s="30"/>
      <c r="D285" s="30" t="s">
        <v>4615</v>
      </c>
      <c r="E285" s="33" t="s">
        <v>18</v>
      </c>
      <c r="F285" s="33" t="s">
        <v>285</v>
      </c>
      <c r="G285" s="33" t="s">
        <v>20</v>
      </c>
      <c r="H285" s="33" t="s">
        <v>28</v>
      </c>
      <c r="I285" s="30">
        <v>9</v>
      </c>
      <c r="J285" s="33" t="str">
        <f t="shared" si="4"/>
        <v>Городской округ Среднеуральск, г. Среднеуральск, ул. Калинина, д. 9</v>
      </c>
      <c r="K285" s="30">
        <v>4637.7</v>
      </c>
      <c r="L285" s="30">
        <v>88</v>
      </c>
      <c r="M285" s="30">
        <v>3</v>
      </c>
      <c r="N285" s="30" t="s">
        <v>5352</v>
      </c>
      <c r="O285" s="106">
        <v>45286</v>
      </c>
      <c r="P285" s="30" t="s">
        <v>1847</v>
      </c>
      <c r="Q285" s="170">
        <v>21372929.639999997</v>
      </c>
      <c r="R285" s="45" t="s">
        <v>5273</v>
      </c>
    </row>
    <row r="286" spans="1:18" s="45" customFormat="1" ht="22.5" x14ac:dyDescent="0.2">
      <c r="A286" s="80">
        <v>285</v>
      </c>
      <c r="B286" s="30" t="s">
        <v>227</v>
      </c>
      <c r="C286" s="30"/>
      <c r="D286" s="30" t="s">
        <v>4615</v>
      </c>
      <c r="E286" s="33" t="s">
        <v>18</v>
      </c>
      <c r="F286" s="33" t="s">
        <v>285</v>
      </c>
      <c r="G286" s="33" t="s">
        <v>20</v>
      </c>
      <c r="H286" s="33" t="s">
        <v>34</v>
      </c>
      <c r="I286" s="30">
        <v>26</v>
      </c>
      <c r="J286" s="33" t="str">
        <f t="shared" si="4"/>
        <v>Городской округ Среднеуральск, г. Среднеуральск, ул. Кирова, д. 26</v>
      </c>
      <c r="K286" s="30">
        <v>3291.7</v>
      </c>
      <c r="L286" s="30">
        <v>70</v>
      </c>
      <c r="M286" s="30">
        <v>3</v>
      </c>
      <c r="N286" s="30" t="s">
        <v>5352</v>
      </c>
      <c r="O286" s="106">
        <v>45286</v>
      </c>
      <c r="P286" s="30" t="s">
        <v>1847</v>
      </c>
      <c r="Q286" s="170">
        <v>8938741.4900000002</v>
      </c>
    </row>
    <row r="287" spans="1:18" s="45" customFormat="1" ht="22.5" x14ac:dyDescent="0.2">
      <c r="A287" s="80">
        <v>286</v>
      </c>
      <c r="B287" s="30" t="s">
        <v>227</v>
      </c>
      <c r="C287" s="30"/>
      <c r="D287" s="30" t="s">
        <v>4615</v>
      </c>
      <c r="E287" s="33" t="s">
        <v>18</v>
      </c>
      <c r="F287" s="33" t="s">
        <v>285</v>
      </c>
      <c r="G287" s="33" t="s">
        <v>20</v>
      </c>
      <c r="H287" s="33" t="s">
        <v>84</v>
      </c>
      <c r="I287" s="30" t="s">
        <v>4550</v>
      </c>
      <c r="J287" s="33" t="str">
        <f t="shared" si="4"/>
        <v>Городской округ Среднеуральск, г. Среднеуральск, ул. Советская, д. 35Б</v>
      </c>
      <c r="K287" s="30">
        <v>3581.7</v>
      </c>
      <c r="L287" s="30">
        <v>120</v>
      </c>
      <c r="M287" s="30">
        <v>3</v>
      </c>
      <c r="N287" s="30" t="s">
        <v>5352</v>
      </c>
      <c r="O287" s="106">
        <v>45286</v>
      </c>
      <c r="P287" s="30" t="s">
        <v>1847</v>
      </c>
      <c r="Q287" s="170">
        <v>16549013.269999998</v>
      </c>
    </row>
    <row r="288" spans="1:18" s="45" customFormat="1" ht="22.5" x14ac:dyDescent="0.2">
      <c r="A288" s="80">
        <v>287</v>
      </c>
      <c r="B288" s="30" t="s">
        <v>227</v>
      </c>
      <c r="C288" s="30"/>
      <c r="D288" s="30" t="s">
        <v>4615</v>
      </c>
      <c r="E288" s="33" t="s">
        <v>18</v>
      </c>
      <c r="F288" s="33" t="s">
        <v>285</v>
      </c>
      <c r="G288" s="33" t="s">
        <v>20</v>
      </c>
      <c r="H288" s="33" t="s">
        <v>87</v>
      </c>
      <c r="I288" s="30">
        <v>2</v>
      </c>
      <c r="J288" s="33" t="str">
        <f t="shared" si="4"/>
        <v>Городской округ Среднеуральск, г. Среднеуральск, ул. Строителей, д. 2</v>
      </c>
      <c r="K288" s="30">
        <v>3068.4</v>
      </c>
      <c r="L288" s="30">
        <v>60</v>
      </c>
      <c r="M288" s="30">
        <v>3</v>
      </c>
      <c r="N288" s="30" t="s">
        <v>5352</v>
      </c>
      <c r="O288" s="106">
        <v>45286</v>
      </c>
      <c r="P288" s="30" t="s">
        <v>1847</v>
      </c>
      <c r="Q288" s="170">
        <v>13402741.879999999</v>
      </c>
      <c r="R288" s="45" t="s">
        <v>5273</v>
      </c>
    </row>
    <row r="289" spans="1:18" s="45" customFormat="1" ht="22.5" x14ac:dyDescent="0.2">
      <c r="A289" s="80">
        <v>288</v>
      </c>
      <c r="B289" s="30" t="s">
        <v>227</v>
      </c>
      <c r="C289" s="30"/>
      <c r="D289" s="30" t="s">
        <v>4615</v>
      </c>
      <c r="E289" s="33" t="s">
        <v>18</v>
      </c>
      <c r="F289" s="33" t="s">
        <v>285</v>
      </c>
      <c r="G289" s="33" t="s">
        <v>20</v>
      </c>
      <c r="H289" s="33" t="s">
        <v>87</v>
      </c>
      <c r="I289" s="30">
        <v>6</v>
      </c>
      <c r="J289" s="33" t="str">
        <f t="shared" si="4"/>
        <v>Городской округ Среднеуральск, г. Среднеуральск, ул. Строителей, д. 6</v>
      </c>
      <c r="K289" s="30">
        <v>3073.7</v>
      </c>
      <c r="L289" s="30">
        <v>60</v>
      </c>
      <c r="M289" s="30">
        <v>3</v>
      </c>
      <c r="N289" s="30" t="s">
        <v>5352</v>
      </c>
      <c r="O289" s="106">
        <v>45286</v>
      </c>
      <c r="P289" s="30" t="s">
        <v>1847</v>
      </c>
      <c r="Q289" s="170">
        <v>13533146.880000001</v>
      </c>
      <c r="R289" s="45" t="s">
        <v>5273</v>
      </c>
    </row>
    <row r="290" spans="1:18" s="45" customFormat="1" ht="22.5" x14ac:dyDescent="0.2">
      <c r="A290" s="80">
        <v>289</v>
      </c>
      <c r="B290" s="30" t="s">
        <v>327</v>
      </c>
      <c r="C290" s="30"/>
      <c r="D290" s="30" t="s">
        <v>357</v>
      </c>
      <c r="E290" s="30" t="s">
        <v>18</v>
      </c>
      <c r="F290" s="30" t="s">
        <v>358</v>
      </c>
      <c r="G290" s="30" t="s">
        <v>20</v>
      </c>
      <c r="H290" s="30" t="s">
        <v>745</v>
      </c>
      <c r="I290" s="30">
        <v>16</v>
      </c>
      <c r="J290" s="33" t="str">
        <f t="shared" si="4"/>
        <v>Ивдельский городской округ, г. Ивдель, ул. 22 Партсъезда, д. 16</v>
      </c>
      <c r="K290" s="30">
        <v>3518.1</v>
      </c>
      <c r="L290" s="30">
        <v>62</v>
      </c>
      <c r="M290" s="30">
        <v>1</v>
      </c>
      <c r="N290" s="30" t="s">
        <v>5395</v>
      </c>
      <c r="O290" s="106">
        <v>45286</v>
      </c>
      <c r="P290" s="30" t="s">
        <v>2046</v>
      </c>
      <c r="Q290" s="170">
        <v>7230058.8099999996</v>
      </c>
    </row>
    <row r="291" spans="1:18" s="45" customFormat="1" ht="22.5" x14ac:dyDescent="0.2">
      <c r="A291" s="80">
        <v>290</v>
      </c>
      <c r="B291" s="30" t="s">
        <v>327</v>
      </c>
      <c r="C291" s="30"/>
      <c r="D291" s="30" t="s">
        <v>357</v>
      </c>
      <c r="E291" s="30" t="s">
        <v>18</v>
      </c>
      <c r="F291" s="30" t="s">
        <v>358</v>
      </c>
      <c r="G291" s="30" t="s">
        <v>20</v>
      </c>
      <c r="H291" s="30" t="s">
        <v>292</v>
      </c>
      <c r="I291" s="30">
        <v>26</v>
      </c>
      <c r="J291" s="33" t="str">
        <f t="shared" si="4"/>
        <v>Ивдельский городской округ, г. Ивдель, ул. 50 лет Октября, д. 26</v>
      </c>
      <c r="K291" s="30">
        <v>746.4</v>
      </c>
      <c r="L291" s="30">
        <v>16</v>
      </c>
      <c r="M291" s="30">
        <v>4</v>
      </c>
      <c r="N291" s="30" t="s">
        <v>5395</v>
      </c>
      <c r="O291" s="106">
        <v>45286</v>
      </c>
      <c r="P291" s="30" t="s">
        <v>2046</v>
      </c>
      <c r="Q291" s="172">
        <v>3656053.33</v>
      </c>
    </row>
    <row r="292" spans="1:18" s="45" customFormat="1" ht="22.5" x14ac:dyDescent="0.2">
      <c r="A292" s="80">
        <v>291</v>
      </c>
      <c r="B292" s="30" t="s">
        <v>327</v>
      </c>
      <c r="C292" s="30"/>
      <c r="D292" s="30" t="s">
        <v>357</v>
      </c>
      <c r="E292" s="30" t="s">
        <v>18</v>
      </c>
      <c r="F292" s="30" t="s">
        <v>358</v>
      </c>
      <c r="G292" s="30" t="s">
        <v>20</v>
      </c>
      <c r="H292" s="30" t="s">
        <v>292</v>
      </c>
      <c r="I292" s="30">
        <v>28</v>
      </c>
      <c r="J292" s="33" t="str">
        <f t="shared" si="4"/>
        <v>Ивдельский городской округ, г. Ивдель, ул. 50 лет Октября, д. 28</v>
      </c>
      <c r="K292" s="30">
        <v>790.8</v>
      </c>
      <c r="L292" s="30">
        <v>16</v>
      </c>
      <c r="M292" s="30">
        <v>4</v>
      </c>
      <c r="N292" s="30" t="s">
        <v>5395</v>
      </c>
      <c r="O292" s="106">
        <v>45286</v>
      </c>
      <c r="P292" s="30" t="s">
        <v>2046</v>
      </c>
      <c r="Q292" s="172">
        <v>3674228.89</v>
      </c>
    </row>
    <row r="293" spans="1:18" s="45" customFormat="1" ht="22.5" x14ac:dyDescent="0.2">
      <c r="A293" s="80">
        <v>292</v>
      </c>
      <c r="B293" s="30" t="s">
        <v>327</v>
      </c>
      <c r="C293" s="30"/>
      <c r="D293" s="30" t="s">
        <v>357</v>
      </c>
      <c r="E293" s="30" t="s">
        <v>18</v>
      </c>
      <c r="F293" s="30" t="s">
        <v>358</v>
      </c>
      <c r="G293" s="30" t="s">
        <v>20</v>
      </c>
      <c r="H293" s="30" t="s">
        <v>278</v>
      </c>
      <c r="I293" s="30">
        <v>11</v>
      </c>
      <c r="J293" s="33" t="str">
        <f t="shared" si="4"/>
        <v>Ивдельский городской округ, г. Ивдель, ул. Космонавтов, д. 11</v>
      </c>
      <c r="K293" s="30">
        <v>1397</v>
      </c>
      <c r="L293" s="30">
        <v>24</v>
      </c>
      <c r="M293" s="30">
        <v>2</v>
      </c>
      <c r="N293" s="30" t="s">
        <v>5395</v>
      </c>
      <c r="O293" s="106">
        <v>45286</v>
      </c>
      <c r="P293" s="30" t="s">
        <v>2046</v>
      </c>
      <c r="Q293" s="170">
        <v>5595977.040000001</v>
      </c>
      <c r="R293" s="45" t="s">
        <v>5273</v>
      </c>
    </row>
    <row r="294" spans="1:18" s="45" customFormat="1" ht="11.25" x14ac:dyDescent="0.2">
      <c r="A294" s="80">
        <v>293</v>
      </c>
      <c r="B294" s="30" t="s">
        <v>327</v>
      </c>
      <c r="C294" s="30"/>
      <c r="D294" s="30" t="s">
        <v>357</v>
      </c>
      <c r="E294" s="30" t="s">
        <v>18</v>
      </c>
      <c r="F294" s="30" t="s">
        <v>358</v>
      </c>
      <c r="G294" s="30" t="s">
        <v>20</v>
      </c>
      <c r="H294" s="30" t="s">
        <v>54</v>
      </c>
      <c r="I294" s="30">
        <v>7</v>
      </c>
      <c r="J294" s="33" t="str">
        <f t="shared" si="4"/>
        <v>Ивдельский городской округ, г. Ивдель, ул. Почтовая, д. 7</v>
      </c>
      <c r="K294" s="30">
        <v>570.9</v>
      </c>
      <c r="L294" s="30">
        <v>11</v>
      </c>
      <c r="M294" s="30">
        <v>4</v>
      </c>
      <c r="N294" s="30" t="s">
        <v>5395</v>
      </c>
      <c r="O294" s="106">
        <v>45286</v>
      </c>
      <c r="P294" s="30" t="s">
        <v>2046</v>
      </c>
      <c r="Q294" s="172"/>
    </row>
    <row r="295" spans="1:18" s="45" customFormat="1" ht="22.5" x14ac:dyDescent="0.2">
      <c r="A295" s="80">
        <v>294</v>
      </c>
      <c r="B295" s="30" t="s">
        <v>327</v>
      </c>
      <c r="C295" s="30"/>
      <c r="D295" s="30" t="s">
        <v>357</v>
      </c>
      <c r="E295" s="30" t="s">
        <v>18</v>
      </c>
      <c r="F295" s="30" t="s">
        <v>358</v>
      </c>
      <c r="G295" s="30" t="s">
        <v>20</v>
      </c>
      <c r="H295" s="30" t="s">
        <v>5361</v>
      </c>
      <c r="I295" s="30">
        <v>18</v>
      </c>
      <c r="J295" s="33" t="str">
        <f t="shared" si="4"/>
        <v>Ивдельский городской округ, г. Ивдель, ул. Собянина, д. 18</v>
      </c>
      <c r="K295" s="30">
        <v>1078.75</v>
      </c>
      <c r="L295" s="30">
        <v>18</v>
      </c>
      <c r="M295" s="30">
        <v>2</v>
      </c>
      <c r="N295" s="30" t="s">
        <v>5395</v>
      </c>
      <c r="O295" s="106">
        <v>45286</v>
      </c>
      <c r="P295" s="30" t="s">
        <v>2046</v>
      </c>
      <c r="Q295" s="172"/>
    </row>
    <row r="296" spans="1:18" s="45" customFormat="1" ht="22.5" x14ac:dyDescent="0.2">
      <c r="A296" s="80">
        <v>295</v>
      </c>
      <c r="B296" s="30" t="s">
        <v>327</v>
      </c>
      <c r="C296" s="30"/>
      <c r="D296" s="30" t="s">
        <v>357</v>
      </c>
      <c r="E296" s="30" t="s">
        <v>18</v>
      </c>
      <c r="F296" s="30" t="s">
        <v>358</v>
      </c>
      <c r="G296" s="30" t="s">
        <v>20</v>
      </c>
      <c r="H296" s="30" t="s">
        <v>84</v>
      </c>
      <c r="I296" s="30">
        <v>16</v>
      </c>
      <c r="J296" s="33" t="str">
        <f t="shared" si="4"/>
        <v>Ивдельский городской округ, г. Ивдель, ул. Советская, д. 16</v>
      </c>
      <c r="K296" s="30">
        <v>1438.22</v>
      </c>
      <c r="L296" s="30">
        <v>32</v>
      </c>
      <c r="M296" s="30">
        <v>4</v>
      </c>
      <c r="N296" s="30" t="s">
        <v>5395</v>
      </c>
      <c r="O296" s="106">
        <v>45286</v>
      </c>
      <c r="P296" s="30" t="s">
        <v>2046</v>
      </c>
      <c r="Q296" s="172">
        <v>3971489.89</v>
      </c>
    </row>
    <row r="297" spans="1:18" s="45" customFormat="1" ht="11.25" x14ac:dyDescent="0.2">
      <c r="A297" s="80">
        <v>296</v>
      </c>
      <c r="B297" s="30" t="s">
        <v>327</v>
      </c>
      <c r="C297" s="30"/>
      <c r="D297" s="30" t="s">
        <v>357</v>
      </c>
      <c r="E297" s="30" t="s">
        <v>18</v>
      </c>
      <c r="F297" s="30" t="s">
        <v>358</v>
      </c>
      <c r="G297" s="30" t="s">
        <v>20</v>
      </c>
      <c r="H297" s="30" t="s">
        <v>1153</v>
      </c>
      <c r="I297" s="30">
        <v>35</v>
      </c>
      <c r="J297" s="33" t="str">
        <f t="shared" si="4"/>
        <v>Ивдельский городской округ, г. Ивдель, ул. Трошева, д. 35</v>
      </c>
      <c r="K297" s="30">
        <v>4107.3</v>
      </c>
      <c r="L297" s="30">
        <v>73</v>
      </c>
      <c r="M297" s="30">
        <v>1</v>
      </c>
      <c r="N297" s="30" t="s">
        <v>5395</v>
      </c>
      <c r="O297" s="106">
        <v>45286</v>
      </c>
      <c r="P297" s="30" t="s">
        <v>2046</v>
      </c>
      <c r="Q297" s="170">
        <v>8812864.8399999999</v>
      </c>
    </row>
    <row r="298" spans="1:18" s="45" customFormat="1" ht="22.5" x14ac:dyDescent="0.2">
      <c r="A298" s="80">
        <v>297</v>
      </c>
      <c r="B298" s="30" t="s">
        <v>8</v>
      </c>
      <c r="C298" s="30" t="s">
        <v>628</v>
      </c>
      <c r="D298" s="30" t="s">
        <v>11</v>
      </c>
      <c r="E298" s="30" t="s">
        <v>1535</v>
      </c>
      <c r="F298" s="30" t="s">
        <v>62</v>
      </c>
      <c r="G298" s="30" t="s">
        <v>20</v>
      </c>
      <c r="H298" s="30" t="s">
        <v>70</v>
      </c>
      <c r="I298" s="42">
        <v>32</v>
      </c>
      <c r="J298" s="33" t="str">
        <f t="shared" si="4"/>
        <v>Ирбитский р-н, Ирбитское муниципальное образование, дер. Дубская, ул. Юбилейная, д. 32</v>
      </c>
      <c r="K298" s="30">
        <v>841.6</v>
      </c>
      <c r="L298" s="30">
        <v>16</v>
      </c>
      <c r="M298" s="30">
        <v>2</v>
      </c>
      <c r="N298" s="30" t="s">
        <v>5247</v>
      </c>
      <c r="O298" s="106">
        <v>45264</v>
      </c>
      <c r="P298" s="30" t="s">
        <v>1630</v>
      </c>
      <c r="Q298" s="170">
        <v>5037881.2</v>
      </c>
    </row>
    <row r="299" spans="1:18" s="45" customFormat="1" ht="22.5" x14ac:dyDescent="0.2">
      <c r="A299" s="80">
        <v>298</v>
      </c>
      <c r="B299" s="30" t="s">
        <v>8</v>
      </c>
      <c r="C299" s="30" t="s">
        <v>628</v>
      </c>
      <c r="D299" s="30" t="s">
        <v>11</v>
      </c>
      <c r="E299" s="30" t="s">
        <v>1535</v>
      </c>
      <c r="F299" s="30" t="s">
        <v>5255</v>
      </c>
      <c r="G299" s="30" t="s">
        <v>20</v>
      </c>
      <c r="H299" s="30" t="s">
        <v>74</v>
      </c>
      <c r="I299" s="42">
        <v>6</v>
      </c>
      <c r="J299" s="33" t="str">
        <f t="shared" si="4"/>
        <v>Ирбитский р-н, Ирбитское муниципальное образование, дер. Фомина, ул. Гагарина, д. 6</v>
      </c>
      <c r="K299" s="30">
        <v>376</v>
      </c>
      <c r="L299" s="30">
        <v>8</v>
      </c>
      <c r="M299" s="30">
        <v>1</v>
      </c>
      <c r="N299" s="30" t="s">
        <v>5247</v>
      </c>
      <c r="O299" s="106">
        <v>45264</v>
      </c>
      <c r="P299" s="30" t="s">
        <v>1630</v>
      </c>
      <c r="Q299" s="170">
        <v>2244221.73</v>
      </c>
    </row>
    <row r="300" spans="1:18" s="45" customFormat="1" ht="22.5" x14ac:dyDescent="0.2">
      <c r="A300" s="80">
        <v>299</v>
      </c>
      <c r="B300" s="30" t="s">
        <v>8</v>
      </c>
      <c r="C300" s="30" t="s">
        <v>628</v>
      </c>
      <c r="D300" s="30" t="s">
        <v>11</v>
      </c>
      <c r="E300" s="30" t="s">
        <v>637</v>
      </c>
      <c r="F300" s="30" t="s">
        <v>68</v>
      </c>
      <c r="G300" s="30" t="s">
        <v>20</v>
      </c>
      <c r="H300" s="30" t="s">
        <v>87</v>
      </c>
      <c r="I300" s="42">
        <v>6</v>
      </c>
      <c r="J300" s="33" t="str">
        <f t="shared" si="4"/>
        <v>Ирбитский р-н, Ирбитское муниципальное образование, п.г.т. Пионерский, ул. Строителей, д. 6</v>
      </c>
      <c r="K300" s="30">
        <v>1122.5999999999999</v>
      </c>
      <c r="L300" s="30">
        <v>24</v>
      </c>
      <c r="M300" s="30">
        <v>3</v>
      </c>
      <c r="N300" s="30" t="s">
        <v>5247</v>
      </c>
      <c r="O300" s="106">
        <v>45264</v>
      </c>
      <c r="P300" s="30" t="s">
        <v>1630</v>
      </c>
      <c r="Q300" s="170">
        <v>6935088.7399999993</v>
      </c>
    </row>
    <row r="301" spans="1:18" s="45" customFormat="1" ht="22.5" x14ac:dyDescent="0.2">
      <c r="A301" s="80">
        <v>300</v>
      </c>
      <c r="B301" s="30" t="s">
        <v>8</v>
      </c>
      <c r="C301" s="30" t="s">
        <v>628</v>
      </c>
      <c r="D301" s="30" t="s">
        <v>11</v>
      </c>
      <c r="E301" s="30" t="s">
        <v>1500</v>
      </c>
      <c r="F301" s="30" t="s">
        <v>5256</v>
      </c>
      <c r="G301" s="30" t="s">
        <v>20</v>
      </c>
      <c r="H301" s="30" t="s">
        <v>84</v>
      </c>
      <c r="I301" s="42">
        <v>131</v>
      </c>
      <c r="J301" s="33" t="str">
        <f t="shared" si="4"/>
        <v>Ирбитский р-н, Ирбитское муниципальное образование, пос. Дорожный, ул. Советская, д. 131</v>
      </c>
      <c r="K301" s="30">
        <v>784.5</v>
      </c>
      <c r="L301" s="30">
        <v>16</v>
      </c>
      <c r="M301" s="30">
        <v>3</v>
      </c>
      <c r="N301" s="30" t="s">
        <v>5247</v>
      </c>
      <c r="O301" s="106">
        <v>45264</v>
      </c>
      <c r="P301" s="30" t="s">
        <v>1630</v>
      </c>
      <c r="Q301" s="170">
        <v>5209373.67</v>
      </c>
    </row>
    <row r="302" spans="1:18" s="45" customFormat="1" ht="22.5" x14ac:dyDescent="0.2">
      <c r="A302" s="80">
        <v>301</v>
      </c>
      <c r="B302" s="30" t="s">
        <v>8</v>
      </c>
      <c r="C302" s="30" t="s">
        <v>628</v>
      </c>
      <c r="D302" s="30" t="s">
        <v>11</v>
      </c>
      <c r="E302" s="30" t="s">
        <v>1500</v>
      </c>
      <c r="F302" s="30" t="s">
        <v>640</v>
      </c>
      <c r="G302" s="30" t="s">
        <v>20</v>
      </c>
      <c r="H302" s="30" t="s">
        <v>25</v>
      </c>
      <c r="I302" s="42">
        <v>10</v>
      </c>
      <c r="J302" s="33" t="str">
        <f t="shared" si="4"/>
        <v>Ирбитский р-н, Ирбитское муниципальное образование, пос. Зайково, ул. Школьная, д. 10</v>
      </c>
      <c r="K302" s="30">
        <v>676.1</v>
      </c>
      <c r="L302" s="30">
        <v>12</v>
      </c>
      <c r="M302" s="30">
        <v>3</v>
      </c>
      <c r="N302" s="30" t="s">
        <v>5247</v>
      </c>
      <c r="O302" s="106">
        <v>45264</v>
      </c>
      <c r="P302" s="30" t="s">
        <v>1630</v>
      </c>
      <c r="Q302" s="170">
        <v>1967540.63</v>
      </c>
    </row>
    <row r="303" spans="1:18" s="45" customFormat="1" ht="22.5" x14ac:dyDescent="0.2">
      <c r="A303" s="80">
        <v>302</v>
      </c>
      <c r="B303" s="30" t="s">
        <v>499</v>
      </c>
      <c r="C303" s="30" t="s">
        <v>793</v>
      </c>
      <c r="D303" s="30" t="s">
        <v>557</v>
      </c>
      <c r="E303" s="30" t="s">
        <v>637</v>
      </c>
      <c r="F303" s="30" t="s">
        <v>797</v>
      </c>
      <c r="G303" s="30" t="s">
        <v>20</v>
      </c>
      <c r="H303" s="30" t="s">
        <v>199</v>
      </c>
      <c r="I303" s="30">
        <v>6</v>
      </c>
      <c r="J303" s="33" t="str">
        <f t="shared" si="4"/>
        <v>Каменский р-н, Каменский городской округ, п.г.т. Мартюш, ул. Победы, д. 6</v>
      </c>
      <c r="K303" s="30">
        <v>1836.7</v>
      </c>
      <c r="L303" s="30">
        <v>46</v>
      </c>
      <c r="M303" s="30">
        <v>2</v>
      </c>
      <c r="N303" s="30" t="s">
        <v>5422</v>
      </c>
      <c r="O303" s="106">
        <v>45314</v>
      </c>
      <c r="P303" s="30" t="s">
        <v>3149</v>
      </c>
      <c r="Q303" s="170">
        <v>7216790.8700000001</v>
      </c>
    </row>
    <row r="304" spans="1:18" s="45" customFormat="1" ht="22.5" x14ac:dyDescent="0.2">
      <c r="A304" s="80">
        <v>303</v>
      </c>
      <c r="B304" s="30" t="s">
        <v>499</v>
      </c>
      <c r="C304" s="30" t="s">
        <v>793</v>
      </c>
      <c r="D304" s="30" t="s">
        <v>557</v>
      </c>
      <c r="E304" s="30" t="s">
        <v>1500</v>
      </c>
      <c r="F304" s="30" t="s">
        <v>5399</v>
      </c>
      <c r="G304" s="30" t="s">
        <v>20</v>
      </c>
      <c r="H304" s="30" t="s">
        <v>84</v>
      </c>
      <c r="I304" s="30">
        <v>17</v>
      </c>
      <c r="J304" s="33" t="str">
        <f t="shared" si="4"/>
        <v>Каменский р-н, Каменский городской округ, пос. Ленинский, ул. Советская, д. 17</v>
      </c>
      <c r="K304" s="30">
        <v>537.70000000000005</v>
      </c>
      <c r="L304" s="30">
        <v>12</v>
      </c>
      <c r="M304" s="30">
        <v>2</v>
      </c>
      <c r="N304" s="30" t="s">
        <v>5422</v>
      </c>
      <c r="O304" s="106">
        <v>45314</v>
      </c>
      <c r="P304" s="30" t="s">
        <v>3149</v>
      </c>
      <c r="Q304" s="170">
        <v>2855652.17</v>
      </c>
    </row>
    <row r="305" spans="1:17" s="45" customFormat="1" ht="22.5" x14ac:dyDescent="0.2">
      <c r="A305" s="80">
        <v>304</v>
      </c>
      <c r="B305" s="30" t="s">
        <v>499</v>
      </c>
      <c r="C305" s="30" t="s">
        <v>793</v>
      </c>
      <c r="D305" s="30" t="s">
        <v>557</v>
      </c>
      <c r="E305" s="30" t="s">
        <v>29</v>
      </c>
      <c r="F305" s="30" t="s">
        <v>1051</v>
      </c>
      <c r="G305" s="30" t="s">
        <v>20</v>
      </c>
      <c r="H305" s="30" t="s">
        <v>69</v>
      </c>
      <c r="I305" s="30">
        <v>16</v>
      </c>
      <c r="J305" s="33" t="str">
        <f t="shared" si="4"/>
        <v>Каменский р-н, Каменский городской округ, с. Клевакинское, ул. Мира, д. 16</v>
      </c>
      <c r="K305" s="30">
        <v>772.3</v>
      </c>
      <c r="L305" s="30">
        <v>16</v>
      </c>
      <c r="M305" s="30">
        <v>2</v>
      </c>
      <c r="N305" s="30" t="s">
        <v>5422</v>
      </c>
      <c r="O305" s="106">
        <v>45314</v>
      </c>
      <c r="P305" s="30" t="s">
        <v>3149</v>
      </c>
      <c r="Q305" s="170">
        <v>3928536.49</v>
      </c>
    </row>
    <row r="306" spans="1:17" s="45" customFormat="1" ht="22.5" x14ac:dyDescent="0.2">
      <c r="A306" s="80">
        <v>305</v>
      </c>
      <c r="B306" s="30" t="s">
        <v>499</v>
      </c>
      <c r="C306" s="30" t="s">
        <v>793</v>
      </c>
      <c r="D306" s="30" t="s">
        <v>557</v>
      </c>
      <c r="E306" s="30" t="s">
        <v>29</v>
      </c>
      <c r="F306" s="30" t="s">
        <v>1051</v>
      </c>
      <c r="G306" s="30" t="s">
        <v>20</v>
      </c>
      <c r="H306" s="30" t="s">
        <v>215</v>
      </c>
      <c r="I306" s="30">
        <v>20</v>
      </c>
      <c r="J306" s="33" t="str">
        <f t="shared" si="4"/>
        <v>Каменский р-н, Каменский городской округ, с. Клевакинское, ул. Уральская, д. 20</v>
      </c>
      <c r="K306" s="30">
        <v>776</v>
      </c>
      <c r="L306" s="30">
        <v>16</v>
      </c>
      <c r="M306" s="30">
        <v>2</v>
      </c>
      <c r="N306" s="30" t="s">
        <v>5422</v>
      </c>
      <c r="O306" s="106">
        <v>45314</v>
      </c>
      <c r="P306" s="30" t="s">
        <v>3149</v>
      </c>
      <c r="Q306" s="170">
        <v>3746463.3699999996</v>
      </c>
    </row>
    <row r="307" spans="1:17" s="45" customFormat="1" ht="22.5" x14ac:dyDescent="0.2">
      <c r="A307" s="80">
        <v>306</v>
      </c>
      <c r="B307" s="30" t="s">
        <v>499</v>
      </c>
      <c r="C307" s="30" t="s">
        <v>793</v>
      </c>
      <c r="D307" s="30" t="s">
        <v>557</v>
      </c>
      <c r="E307" s="30" t="s">
        <v>29</v>
      </c>
      <c r="F307" s="30" t="s">
        <v>967</v>
      </c>
      <c r="G307" s="30" t="s">
        <v>4889</v>
      </c>
      <c r="H307" s="30" t="s">
        <v>5400</v>
      </c>
      <c r="I307" s="30">
        <v>1</v>
      </c>
      <c r="J307" s="33" t="str">
        <f t="shared" si="4"/>
        <v>Каменский р-н, Каменский городской округ, с. Покровское, тер. Больничный городок, д. 1</v>
      </c>
      <c r="K307" s="30">
        <v>685</v>
      </c>
      <c r="L307" s="30">
        <v>12</v>
      </c>
      <c r="M307" s="30">
        <v>3</v>
      </c>
      <c r="N307" s="30" t="s">
        <v>5422</v>
      </c>
      <c r="O307" s="106">
        <v>45314</v>
      </c>
      <c r="P307" s="30" t="s">
        <v>3149</v>
      </c>
      <c r="Q307" s="170">
        <v>6065448.3900000006</v>
      </c>
    </row>
    <row r="308" spans="1:17" s="45" customFormat="1" ht="22.5" x14ac:dyDescent="0.2">
      <c r="A308" s="80">
        <v>307</v>
      </c>
      <c r="B308" s="30" t="s">
        <v>499</v>
      </c>
      <c r="C308" s="30" t="s">
        <v>793</v>
      </c>
      <c r="D308" s="30" t="s">
        <v>557</v>
      </c>
      <c r="E308" s="30" t="s">
        <v>29</v>
      </c>
      <c r="F308" s="30" t="s">
        <v>967</v>
      </c>
      <c r="G308" s="30" t="s">
        <v>20</v>
      </c>
      <c r="H308" s="30" t="s">
        <v>201</v>
      </c>
      <c r="I308" s="30">
        <v>7</v>
      </c>
      <c r="J308" s="33" t="str">
        <f t="shared" si="4"/>
        <v>Каменский р-н, Каменский городской округ, с. Покровское, ул. Рабочая, д. 7</v>
      </c>
      <c r="K308" s="30">
        <v>777.4</v>
      </c>
      <c r="L308" s="30">
        <v>16</v>
      </c>
      <c r="M308" s="30">
        <v>2</v>
      </c>
      <c r="N308" s="30" t="s">
        <v>5422</v>
      </c>
      <c r="O308" s="106">
        <v>45314</v>
      </c>
      <c r="P308" s="30" t="s">
        <v>3149</v>
      </c>
      <c r="Q308" s="170">
        <v>4312093.78</v>
      </c>
    </row>
    <row r="309" spans="1:17" s="45" customFormat="1" ht="22.5" x14ac:dyDescent="0.2">
      <c r="A309" s="80">
        <v>308</v>
      </c>
      <c r="B309" s="30" t="s">
        <v>499</v>
      </c>
      <c r="C309" s="30"/>
      <c r="D309" s="30" t="s">
        <v>2504</v>
      </c>
      <c r="E309" s="30" t="s">
        <v>18</v>
      </c>
      <c r="F309" s="30" t="s">
        <v>526</v>
      </c>
      <c r="G309" s="30" t="s">
        <v>20</v>
      </c>
      <c r="H309" s="30" t="s">
        <v>1088</v>
      </c>
      <c r="I309" s="30">
        <v>11</v>
      </c>
      <c r="J309" s="33" t="str">
        <f t="shared" si="4"/>
        <v>Каменск-Уральский городской округ Свердловской области, г. Каменск-Уральский, ул. 4-й Проезд, д. 11</v>
      </c>
      <c r="K309" s="30">
        <v>512.6</v>
      </c>
      <c r="L309" s="30">
        <v>12</v>
      </c>
      <c r="M309" s="30">
        <v>2</v>
      </c>
      <c r="N309" s="30" t="s">
        <v>5410</v>
      </c>
      <c r="O309" s="106">
        <v>45315</v>
      </c>
      <c r="P309" s="30" t="s">
        <v>2397</v>
      </c>
      <c r="Q309" s="170">
        <v>1305701.1499999999</v>
      </c>
    </row>
    <row r="310" spans="1:17" s="45" customFormat="1" ht="22.5" x14ac:dyDescent="0.2">
      <c r="A310" s="80">
        <v>309</v>
      </c>
      <c r="B310" s="30" t="s">
        <v>499</v>
      </c>
      <c r="C310" s="30"/>
      <c r="D310" s="30" t="s">
        <v>2504</v>
      </c>
      <c r="E310" s="30" t="s">
        <v>18</v>
      </c>
      <c r="F310" s="30" t="s">
        <v>526</v>
      </c>
      <c r="G310" s="30" t="s">
        <v>20</v>
      </c>
      <c r="H310" s="30" t="s">
        <v>1088</v>
      </c>
      <c r="I310" s="30">
        <v>13</v>
      </c>
      <c r="J310" s="33" t="str">
        <f t="shared" si="4"/>
        <v>Каменск-Уральский городской округ Свердловской области, г. Каменск-Уральский, ул. 4-й Проезд, д. 13</v>
      </c>
      <c r="K310" s="30">
        <v>518.70000000000005</v>
      </c>
      <c r="L310" s="30">
        <v>12</v>
      </c>
      <c r="M310" s="30">
        <v>3</v>
      </c>
      <c r="N310" s="30" t="s">
        <v>5410</v>
      </c>
      <c r="O310" s="106">
        <v>45315</v>
      </c>
      <c r="P310" s="30" t="s">
        <v>2397</v>
      </c>
      <c r="Q310" s="170">
        <v>3152013.2199999997</v>
      </c>
    </row>
    <row r="311" spans="1:17" s="45" customFormat="1" ht="22.5" x14ac:dyDescent="0.2">
      <c r="A311" s="80">
        <v>310</v>
      </c>
      <c r="B311" s="30" t="s">
        <v>499</v>
      </c>
      <c r="C311" s="30"/>
      <c r="D311" s="30" t="s">
        <v>2504</v>
      </c>
      <c r="E311" s="30" t="s">
        <v>18</v>
      </c>
      <c r="F311" s="30" t="s">
        <v>526</v>
      </c>
      <c r="G311" s="30" t="s">
        <v>20</v>
      </c>
      <c r="H311" s="30" t="s">
        <v>1088</v>
      </c>
      <c r="I311" s="30">
        <v>9</v>
      </c>
      <c r="J311" s="33" t="str">
        <f t="shared" si="4"/>
        <v>Каменск-Уральский городской округ Свердловской области, г. Каменск-Уральский, ул. 4-й Проезд, д. 9</v>
      </c>
      <c r="K311" s="30">
        <v>327.7</v>
      </c>
      <c r="L311" s="30">
        <v>8</v>
      </c>
      <c r="M311" s="30">
        <v>2</v>
      </c>
      <c r="N311" s="30" t="s">
        <v>5410</v>
      </c>
      <c r="O311" s="106">
        <v>45315</v>
      </c>
      <c r="P311" s="30" t="s">
        <v>2397</v>
      </c>
      <c r="Q311" s="170">
        <v>2290903.44</v>
      </c>
    </row>
    <row r="312" spans="1:17" s="45" customFormat="1" ht="22.5" x14ac:dyDescent="0.2">
      <c r="A312" s="80">
        <v>311</v>
      </c>
      <c r="B312" s="30" t="s">
        <v>499</v>
      </c>
      <c r="C312" s="30"/>
      <c r="D312" s="30" t="s">
        <v>2504</v>
      </c>
      <c r="E312" s="30" t="s">
        <v>18</v>
      </c>
      <c r="F312" s="30" t="s">
        <v>526</v>
      </c>
      <c r="G312" s="30" t="s">
        <v>20</v>
      </c>
      <c r="H312" s="30" t="s">
        <v>529</v>
      </c>
      <c r="I312" s="30">
        <v>28</v>
      </c>
      <c r="J312" s="33" t="str">
        <f t="shared" si="4"/>
        <v>Каменск-Уральский городской округ Свердловской области, г. Каменск-Уральский, ул. Алюминиевая, д. 28</v>
      </c>
      <c r="K312" s="30">
        <v>1476.6</v>
      </c>
      <c r="L312" s="30">
        <v>27</v>
      </c>
      <c r="M312" s="30">
        <v>1</v>
      </c>
      <c r="N312" s="30" t="s">
        <v>5410</v>
      </c>
      <c r="O312" s="106">
        <v>45315</v>
      </c>
      <c r="P312" s="30" t="s">
        <v>2397</v>
      </c>
      <c r="Q312" s="170">
        <v>4970319.0999999996</v>
      </c>
    </row>
    <row r="313" spans="1:17" s="45" customFormat="1" ht="22.5" x14ac:dyDescent="0.2">
      <c r="A313" s="80">
        <v>312</v>
      </c>
      <c r="B313" s="30" t="s">
        <v>499</v>
      </c>
      <c r="C313" s="30"/>
      <c r="D313" s="30" t="s">
        <v>2504</v>
      </c>
      <c r="E313" s="30" t="s">
        <v>18</v>
      </c>
      <c r="F313" s="30" t="s">
        <v>526</v>
      </c>
      <c r="G313" s="30" t="s">
        <v>20</v>
      </c>
      <c r="H313" s="30" t="s">
        <v>529</v>
      </c>
      <c r="I313" s="30">
        <v>29</v>
      </c>
      <c r="J313" s="33" t="str">
        <f t="shared" si="4"/>
        <v>Каменск-Уральский городской округ Свердловской области, г. Каменск-Уральский, ул. Алюминиевая, д. 29</v>
      </c>
      <c r="K313" s="30">
        <v>1788.2</v>
      </c>
      <c r="L313" s="30">
        <v>27</v>
      </c>
      <c r="M313" s="30">
        <v>1</v>
      </c>
      <c r="N313" s="30" t="s">
        <v>5410</v>
      </c>
      <c r="O313" s="106">
        <v>45315</v>
      </c>
      <c r="P313" s="30" t="s">
        <v>2397</v>
      </c>
      <c r="Q313" s="170">
        <v>4694233.33</v>
      </c>
    </row>
    <row r="314" spans="1:17" s="45" customFormat="1" ht="22.5" x14ac:dyDescent="0.2">
      <c r="A314" s="80">
        <v>313</v>
      </c>
      <c r="B314" s="30" t="s">
        <v>499</v>
      </c>
      <c r="C314" s="30"/>
      <c r="D314" s="30" t="s">
        <v>2504</v>
      </c>
      <c r="E314" s="30" t="s">
        <v>18</v>
      </c>
      <c r="F314" s="30" t="s">
        <v>526</v>
      </c>
      <c r="G314" s="30" t="s">
        <v>20</v>
      </c>
      <c r="H314" s="30" t="s">
        <v>529</v>
      </c>
      <c r="I314" s="30">
        <v>31</v>
      </c>
      <c r="J314" s="33" t="str">
        <f t="shared" si="4"/>
        <v>Каменск-Уральский городской округ Свердловской области, г. Каменск-Уральский, ул. Алюминиевая, д. 31</v>
      </c>
      <c r="K314" s="30">
        <v>2027.4</v>
      </c>
      <c r="L314" s="30">
        <v>22</v>
      </c>
      <c r="M314" s="30">
        <v>1</v>
      </c>
      <c r="N314" s="30" t="s">
        <v>5410</v>
      </c>
      <c r="O314" s="106">
        <v>45315</v>
      </c>
      <c r="P314" s="30" t="s">
        <v>2397</v>
      </c>
      <c r="Q314" s="170">
        <v>8737170.3499999996</v>
      </c>
    </row>
    <row r="315" spans="1:17" s="45" customFormat="1" ht="22.5" x14ac:dyDescent="0.2">
      <c r="A315" s="80">
        <v>314</v>
      </c>
      <c r="B315" s="30" t="s">
        <v>499</v>
      </c>
      <c r="C315" s="30"/>
      <c r="D315" s="30" t="s">
        <v>2504</v>
      </c>
      <c r="E315" s="30" t="s">
        <v>18</v>
      </c>
      <c r="F315" s="30" t="s">
        <v>526</v>
      </c>
      <c r="G315" s="30" t="s">
        <v>20</v>
      </c>
      <c r="H315" s="30" t="s">
        <v>529</v>
      </c>
      <c r="I315" s="30">
        <v>49</v>
      </c>
      <c r="J315" s="33" t="str">
        <f t="shared" si="4"/>
        <v>Каменск-Уральский городской округ Свердловской области, г. Каменск-Уральский, ул. Алюминиевая, д. 49</v>
      </c>
      <c r="K315" s="30">
        <v>2931.3</v>
      </c>
      <c r="L315" s="30">
        <v>38</v>
      </c>
      <c r="M315" s="30">
        <v>6</v>
      </c>
      <c r="N315" s="30" t="s">
        <v>5410</v>
      </c>
      <c r="O315" s="106">
        <v>45315</v>
      </c>
      <c r="P315" s="30" t="s">
        <v>2397</v>
      </c>
      <c r="Q315" s="170">
        <v>14371600.469999999</v>
      </c>
    </row>
    <row r="316" spans="1:17" s="45" customFormat="1" ht="22.5" x14ac:dyDescent="0.2">
      <c r="A316" s="80">
        <v>315</v>
      </c>
      <c r="B316" s="30" t="s">
        <v>499</v>
      </c>
      <c r="C316" s="30"/>
      <c r="D316" s="30" t="s">
        <v>2504</v>
      </c>
      <c r="E316" s="30" t="s">
        <v>18</v>
      </c>
      <c r="F316" s="30" t="s">
        <v>526</v>
      </c>
      <c r="G316" s="30" t="s">
        <v>20</v>
      </c>
      <c r="H316" s="30" t="s">
        <v>529</v>
      </c>
      <c r="I316" s="30">
        <v>57</v>
      </c>
      <c r="J316" s="33" t="str">
        <f t="shared" si="4"/>
        <v>Каменск-Уральский городской округ Свердловской области, г. Каменск-Уральский, ул. Алюминиевая, д. 57</v>
      </c>
      <c r="K316" s="30">
        <v>2901.79</v>
      </c>
      <c r="L316" s="30">
        <v>39</v>
      </c>
      <c r="M316" s="30">
        <v>6</v>
      </c>
      <c r="N316" s="30" t="s">
        <v>5410</v>
      </c>
      <c r="O316" s="106">
        <v>45315</v>
      </c>
      <c r="P316" s="30" t="s">
        <v>2397</v>
      </c>
      <c r="Q316" s="170">
        <v>14488767.9</v>
      </c>
    </row>
    <row r="317" spans="1:17" s="45" customFormat="1" ht="22.5" x14ac:dyDescent="0.2">
      <c r="A317" s="80">
        <v>316</v>
      </c>
      <c r="B317" s="30" t="s">
        <v>499</v>
      </c>
      <c r="C317" s="30"/>
      <c r="D317" s="30" t="s">
        <v>2504</v>
      </c>
      <c r="E317" s="30" t="s">
        <v>18</v>
      </c>
      <c r="F317" s="30" t="s">
        <v>526</v>
      </c>
      <c r="G317" s="30" t="s">
        <v>20</v>
      </c>
      <c r="H317" s="30" t="s">
        <v>529</v>
      </c>
      <c r="I317" s="30">
        <v>6</v>
      </c>
      <c r="J317" s="33" t="str">
        <f t="shared" si="4"/>
        <v>Каменск-Уральский городской округ Свердловской области, г. Каменск-Уральский, ул. Алюминиевая, д. 6</v>
      </c>
      <c r="K317" s="30">
        <v>3126.9</v>
      </c>
      <c r="L317" s="30">
        <v>42</v>
      </c>
      <c r="M317" s="30">
        <v>1</v>
      </c>
      <c r="N317" s="30" t="s">
        <v>5410</v>
      </c>
      <c r="O317" s="106">
        <v>45315</v>
      </c>
      <c r="P317" s="30" t="s">
        <v>2397</v>
      </c>
      <c r="Q317" s="170">
        <v>10580900.02</v>
      </c>
    </row>
    <row r="318" spans="1:17" s="45" customFormat="1" ht="22.5" x14ac:dyDescent="0.2">
      <c r="A318" s="80">
        <v>317</v>
      </c>
      <c r="B318" s="30" t="s">
        <v>499</v>
      </c>
      <c r="C318" s="30"/>
      <c r="D318" s="30" t="s">
        <v>2504</v>
      </c>
      <c r="E318" s="30" t="s">
        <v>18</v>
      </c>
      <c r="F318" s="30" t="s">
        <v>526</v>
      </c>
      <c r="G318" s="30" t="s">
        <v>20</v>
      </c>
      <c r="H318" s="30" t="s">
        <v>529</v>
      </c>
      <c r="I318" s="30">
        <v>68</v>
      </c>
      <c r="J318" s="33" t="str">
        <f t="shared" si="4"/>
        <v>Каменск-Уральский городской округ Свердловской области, г. Каменск-Уральский, ул. Алюминиевая, д. 68</v>
      </c>
      <c r="K318" s="30">
        <v>3401.97</v>
      </c>
      <c r="L318" s="30">
        <v>74</v>
      </c>
      <c r="M318" s="30">
        <v>4</v>
      </c>
      <c r="N318" s="30" t="s">
        <v>5410</v>
      </c>
      <c r="O318" s="106">
        <v>45315</v>
      </c>
      <c r="P318" s="30" t="s">
        <v>2397</v>
      </c>
      <c r="Q318" s="170">
        <v>12051615.640000001</v>
      </c>
    </row>
    <row r="319" spans="1:17" s="45" customFormat="1" ht="22.5" x14ac:dyDescent="0.2">
      <c r="A319" s="80">
        <v>318</v>
      </c>
      <c r="B319" s="30" t="s">
        <v>499</v>
      </c>
      <c r="C319" s="30"/>
      <c r="D319" s="30" t="s">
        <v>2504</v>
      </c>
      <c r="E319" s="30" t="s">
        <v>18</v>
      </c>
      <c r="F319" s="30" t="s">
        <v>526</v>
      </c>
      <c r="G319" s="30" t="s">
        <v>20</v>
      </c>
      <c r="H319" s="30" t="s">
        <v>529</v>
      </c>
      <c r="I319" s="30">
        <v>8</v>
      </c>
      <c r="J319" s="33" t="str">
        <f t="shared" si="4"/>
        <v>Каменск-Уральский городской округ Свердловской области, г. Каменск-Уральский, ул. Алюминиевая, д. 8</v>
      </c>
      <c r="K319" s="30">
        <v>3080.11</v>
      </c>
      <c r="L319" s="30">
        <v>38</v>
      </c>
      <c r="M319" s="30">
        <v>2</v>
      </c>
      <c r="N319" s="30" t="s">
        <v>5410</v>
      </c>
      <c r="O319" s="106">
        <v>45315</v>
      </c>
      <c r="P319" s="30" t="s">
        <v>2397</v>
      </c>
      <c r="Q319" s="170">
        <v>20628644.800000001</v>
      </c>
    </row>
    <row r="320" spans="1:17" s="45" customFormat="1" ht="22.5" x14ac:dyDescent="0.2">
      <c r="A320" s="80">
        <v>319</v>
      </c>
      <c r="B320" s="30" t="s">
        <v>499</v>
      </c>
      <c r="C320" s="30"/>
      <c r="D320" s="30" t="s">
        <v>2504</v>
      </c>
      <c r="E320" s="30" t="s">
        <v>18</v>
      </c>
      <c r="F320" s="30" t="s">
        <v>526</v>
      </c>
      <c r="G320" s="30" t="s">
        <v>20</v>
      </c>
      <c r="H320" s="30" t="s">
        <v>92</v>
      </c>
      <c r="I320" s="30">
        <v>19</v>
      </c>
      <c r="J320" s="33" t="str">
        <f t="shared" si="4"/>
        <v>Каменск-Уральский городской округ Свердловской области, г. Каменск-Уральский, ул. Бажова, д. 19</v>
      </c>
      <c r="K320" s="30">
        <v>702.1</v>
      </c>
      <c r="L320" s="30">
        <v>16</v>
      </c>
      <c r="M320" s="30">
        <v>3</v>
      </c>
      <c r="N320" s="30" t="s">
        <v>5410</v>
      </c>
      <c r="O320" s="106">
        <v>45315</v>
      </c>
      <c r="P320" s="30" t="s">
        <v>2397</v>
      </c>
      <c r="Q320" s="170">
        <v>3519079.01</v>
      </c>
    </row>
    <row r="321" spans="1:17" s="45" customFormat="1" ht="22.5" x14ac:dyDescent="0.2">
      <c r="A321" s="80">
        <v>320</v>
      </c>
      <c r="B321" s="30" t="s">
        <v>499</v>
      </c>
      <c r="C321" s="30"/>
      <c r="D321" s="30" t="s">
        <v>2504</v>
      </c>
      <c r="E321" s="30" t="s">
        <v>18</v>
      </c>
      <c r="F321" s="30" t="s">
        <v>526</v>
      </c>
      <c r="G321" s="30" t="s">
        <v>20</v>
      </c>
      <c r="H321" s="30" t="s">
        <v>92</v>
      </c>
      <c r="I321" s="30">
        <v>21</v>
      </c>
      <c r="J321" s="33" t="str">
        <f t="shared" si="4"/>
        <v>Каменск-Уральский городской округ Свердловской области, г. Каменск-Уральский, ул. Бажова, д. 21</v>
      </c>
      <c r="K321" s="30">
        <v>1082</v>
      </c>
      <c r="L321" s="30">
        <v>24</v>
      </c>
      <c r="M321" s="30">
        <v>2</v>
      </c>
      <c r="N321" s="30" t="s">
        <v>5410</v>
      </c>
      <c r="O321" s="106">
        <v>45315</v>
      </c>
      <c r="P321" s="30" t="s">
        <v>2397</v>
      </c>
      <c r="Q321" s="170">
        <v>2308616.1799999997</v>
      </c>
    </row>
    <row r="322" spans="1:17" s="45" customFormat="1" ht="22.5" x14ac:dyDescent="0.2">
      <c r="A322" s="80">
        <v>321</v>
      </c>
      <c r="B322" s="30" t="s">
        <v>499</v>
      </c>
      <c r="C322" s="30"/>
      <c r="D322" s="30" t="s">
        <v>2504</v>
      </c>
      <c r="E322" s="30" t="s">
        <v>18</v>
      </c>
      <c r="F322" s="30" t="s">
        <v>526</v>
      </c>
      <c r="G322" s="30" t="s">
        <v>20</v>
      </c>
      <c r="H322" s="30" t="s">
        <v>535</v>
      </c>
      <c r="I322" s="30">
        <v>10</v>
      </c>
      <c r="J322" s="33" t="str">
        <f t="shared" ref="J322:J385" si="5">C322&amp;""&amp;D322&amp;", "&amp;E322&amp;" "&amp;F322&amp;", "&amp;G322&amp;" "&amp;H322&amp;", д. "&amp;I322</f>
        <v>Каменск-Уральский городской округ Свердловской области, г. Каменск-Уральский, ул. Беляева, д. 10</v>
      </c>
      <c r="K322" s="30">
        <v>1596.6</v>
      </c>
      <c r="L322" s="30">
        <v>36</v>
      </c>
      <c r="M322" s="30">
        <v>4</v>
      </c>
      <c r="N322" s="30" t="s">
        <v>5410</v>
      </c>
      <c r="O322" s="106">
        <v>45315</v>
      </c>
      <c r="P322" s="30" t="s">
        <v>2397</v>
      </c>
      <c r="Q322" s="170">
        <v>4973430.47</v>
      </c>
    </row>
    <row r="323" spans="1:17" s="45" customFormat="1" ht="22.5" x14ac:dyDescent="0.2">
      <c r="A323" s="80">
        <v>322</v>
      </c>
      <c r="B323" s="30" t="s">
        <v>499</v>
      </c>
      <c r="C323" s="30"/>
      <c r="D323" s="30" t="s">
        <v>2504</v>
      </c>
      <c r="E323" s="30" t="s">
        <v>18</v>
      </c>
      <c r="F323" s="30" t="s">
        <v>526</v>
      </c>
      <c r="G323" s="30" t="s">
        <v>20</v>
      </c>
      <c r="H323" s="30" t="s">
        <v>535</v>
      </c>
      <c r="I323" s="30">
        <v>3</v>
      </c>
      <c r="J323" s="33" t="str">
        <f t="shared" si="5"/>
        <v>Каменск-Уральский городской округ Свердловской области, г. Каменск-Уральский, ул. Беляева, д. 3</v>
      </c>
      <c r="K323" s="30">
        <v>2129.0500000000002</v>
      </c>
      <c r="L323" s="30">
        <v>32</v>
      </c>
      <c r="M323" s="30">
        <v>2</v>
      </c>
      <c r="N323" s="30" t="s">
        <v>5410</v>
      </c>
      <c r="O323" s="106">
        <v>45315</v>
      </c>
      <c r="P323" s="30" t="s">
        <v>2397</v>
      </c>
      <c r="Q323" s="170">
        <v>11140797.32</v>
      </c>
    </row>
    <row r="324" spans="1:17" s="45" customFormat="1" ht="22.5" x14ac:dyDescent="0.2">
      <c r="A324" s="80">
        <v>323</v>
      </c>
      <c r="B324" s="30" t="s">
        <v>499</v>
      </c>
      <c r="C324" s="30"/>
      <c r="D324" s="30" t="s">
        <v>2504</v>
      </c>
      <c r="E324" s="30" t="s">
        <v>18</v>
      </c>
      <c r="F324" s="30" t="s">
        <v>526</v>
      </c>
      <c r="G324" s="30" t="s">
        <v>20</v>
      </c>
      <c r="H324" s="30" t="s">
        <v>74</v>
      </c>
      <c r="I324" s="30">
        <v>42</v>
      </c>
      <c r="J324" s="33" t="str">
        <f t="shared" si="5"/>
        <v>Каменск-Уральский городской округ Свердловской области, г. Каменск-Уральский, ул. Гагарина, д. 42</v>
      </c>
      <c r="K324" s="30">
        <v>2048.4</v>
      </c>
      <c r="L324" s="30">
        <v>48</v>
      </c>
      <c r="M324" s="30">
        <v>7</v>
      </c>
      <c r="N324" s="30" t="s">
        <v>5410</v>
      </c>
      <c r="O324" s="106">
        <v>45315</v>
      </c>
      <c r="P324" s="30" t="s">
        <v>2397</v>
      </c>
      <c r="Q324" s="170">
        <v>14047150.920000002</v>
      </c>
    </row>
    <row r="325" spans="1:17" s="45" customFormat="1" ht="22.5" x14ac:dyDescent="0.2">
      <c r="A325" s="80">
        <v>324</v>
      </c>
      <c r="B325" s="30" t="s">
        <v>499</v>
      </c>
      <c r="C325" s="30"/>
      <c r="D325" s="30" t="s">
        <v>2504</v>
      </c>
      <c r="E325" s="30" t="s">
        <v>18</v>
      </c>
      <c r="F325" s="30" t="s">
        <v>526</v>
      </c>
      <c r="G325" s="30" t="s">
        <v>20</v>
      </c>
      <c r="H325" s="30" t="s">
        <v>1539</v>
      </c>
      <c r="I325" s="30">
        <v>5</v>
      </c>
      <c r="J325" s="33" t="str">
        <f t="shared" si="5"/>
        <v>Каменск-Уральский городской округ Свердловской области, г. Каменск-Уральский, ул. Гладкова, д. 5</v>
      </c>
      <c r="K325" s="30">
        <v>297.39999999999998</v>
      </c>
      <c r="L325" s="30">
        <v>8</v>
      </c>
      <c r="M325" s="30">
        <v>1</v>
      </c>
      <c r="N325" s="30" t="s">
        <v>5410</v>
      </c>
      <c r="O325" s="106">
        <v>45315</v>
      </c>
      <c r="P325" s="30" t="s">
        <v>2397</v>
      </c>
      <c r="Q325" s="170">
        <v>1583108.2</v>
      </c>
    </row>
    <row r="326" spans="1:17" s="45" customFormat="1" ht="22.5" x14ac:dyDescent="0.2">
      <c r="A326" s="80">
        <v>325</v>
      </c>
      <c r="B326" s="30" t="s">
        <v>499</v>
      </c>
      <c r="C326" s="30"/>
      <c r="D326" s="30" t="s">
        <v>2504</v>
      </c>
      <c r="E326" s="30" t="s">
        <v>18</v>
      </c>
      <c r="F326" s="30" t="s">
        <v>526</v>
      </c>
      <c r="G326" s="30" t="s">
        <v>20</v>
      </c>
      <c r="H326" s="30" t="s">
        <v>146</v>
      </c>
      <c r="I326" s="30">
        <v>26</v>
      </c>
      <c r="J326" s="33" t="str">
        <f t="shared" si="5"/>
        <v>Каменск-Уральский городской округ Свердловской области, г. Каменск-Уральский, ул. Дзержинского, д. 26</v>
      </c>
      <c r="K326" s="30">
        <v>2709.6</v>
      </c>
      <c r="L326" s="30">
        <v>64</v>
      </c>
      <c r="M326" s="30">
        <v>4</v>
      </c>
      <c r="N326" s="30" t="s">
        <v>5410</v>
      </c>
      <c r="O326" s="106">
        <v>45315</v>
      </c>
      <c r="P326" s="30" t="s">
        <v>2397</v>
      </c>
      <c r="Q326" s="170">
        <v>16102416.359999999</v>
      </c>
    </row>
    <row r="327" spans="1:17" s="45" customFormat="1" ht="22.5" x14ac:dyDescent="0.2">
      <c r="A327" s="80">
        <v>326</v>
      </c>
      <c r="B327" s="30" t="s">
        <v>499</v>
      </c>
      <c r="C327" s="30"/>
      <c r="D327" s="30" t="s">
        <v>2504</v>
      </c>
      <c r="E327" s="30" t="s">
        <v>18</v>
      </c>
      <c r="F327" s="30" t="s">
        <v>526</v>
      </c>
      <c r="G327" s="30" t="s">
        <v>20</v>
      </c>
      <c r="H327" s="30" t="s">
        <v>146</v>
      </c>
      <c r="I327" s="30">
        <v>28</v>
      </c>
      <c r="J327" s="33" t="str">
        <f t="shared" si="5"/>
        <v>Каменск-Уральский городской округ Свердловской области, г. Каменск-Уральский, ул. Дзержинского, д. 28</v>
      </c>
      <c r="K327" s="30">
        <v>2699.6</v>
      </c>
      <c r="L327" s="30">
        <v>64</v>
      </c>
      <c r="M327" s="30">
        <v>4</v>
      </c>
      <c r="N327" s="30" t="s">
        <v>5410</v>
      </c>
      <c r="O327" s="106">
        <v>45315</v>
      </c>
      <c r="P327" s="30" t="s">
        <v>2397</v>
      </c>
      <c r="Q327" s="170">
        <v>15701758.559999999</v>
      </c>
    </row>
    <row r="328" spans="1:17" s="45" customFormat="1" ht="33.75" x14ac:dyDescent="0.2">
      <c r="A328" s="80">
        <v>327</v>
      </c>
      <c r="B328" s="30" t="s">
        <v>499</v>
      </c>
      <c r="C328" s="30"/>
      <c r="D328" s="30" t="s">
        <v>2504</v>
      </c>
      <c r="E328" s="30" t="s">
        <v>18</v>
      </c>
      <c r="F328" s="30" t="s">
        <v>526</v>
      </c>
      <c r="G328" s="30" t="s">
        <v>20</v>
      </c>
      <c r="H328" s="30" t="s">
        <v>345</v>
      </c>
      <c r="I328" s="30">
        <v>17</v>
      </c>
      <c r="J328" s="33" t="str">
        <f t="shared" si="5"/>
        <v>Каменск-Уральский городской округ Свердловской области, г. Каменск-Уральский, ул. Зои Космодемьянской, д. 17</v>
      </c>
      <c r="K328" s="30">
        <v>735.5</v>
      </c>
      <c r="L328" s="30">
        <v>20</v>
      </c>
      <c r="M328" s="30">
        <v>2</v>
      </c>
      <c r="N328" s="30" t="s">
        <v>5410</v>
      </c>
      <c r="O328" s="106">
        <v>45315</v>
      </c>
      <c r="P328" s="30" t="s">
        <v>2397</v>
      </c>
      <c r="Q328" s="170">
        <v>4331727.33</v>
      </c>
    </row>
    <row r="329" spans="1:17" ht="23.25" x14ac:dyDescent="0.25">
      <c r="A329" s="80">
        <v>328</v>
      </c>
      <c r="B329" s="30" t="s">
        <v>499</v>
      </c>
      <c r="C329" s="30"/>
      <c r="D329" s="30" t="s">
        <v>2504</v>
      </c>
      <c r="E329" s="30" t="s">
        <v>18</v>
      </c>
      <c r="F329" s="30" t="s">
        <v>526</v>
      </c>
      <c r="G329" s="30" t="s">
        <v>20</v>
      </c>
      <c r="H329" s="30" t="s">
        <v>532</v>
      </c>
      <c r="I329" s="30">
        <v>36</v>
      </c>
      <c r="J329" s="33" t="str">
        <f t="shared" si="5"/>
        <v>Каменск-Уральский городской округ Свердловской области, г. Каменск-Уральский, ул. Исетская, д. 36</v>
      </c>
      <c r="K329" s="30">
        <v>3532.3</v>
      </c>
      <c r="L329" s="30">
        <v>36</v>
      </c>
      <c r="M329" s="30">
        <v>4</v>
      </c>
      <c r="N329" s="30" t="s">
        <v>5410</v>
      </c>
      <c r="O329" s="106">
        <v>45315</v>
      </c>
      <c r="P329" s="30" t="s">
        <v>2397</v>
      </c>
      <c r="Q329" s="170">
        <v>19104722.210000001</v>
      </c>
    </row>
    <row r="330" spans="1:17" ht="23.25" x14ac:dyDescent="0.25">
      <c r="A330" s="80">
        <v>329</v>
      </c>
      <c r="B330" s="30" t="s">
        <v>499</v>
      </c>
      <c r="C330" s="30"/>
      <c r="D330" s="30" t="s">
        <v>2504</v>
      </c>
      <c r="E330" s="30" t="s">
        <v>18</v>
      </c>
      <c r="F330" s="30" t="s">
        <v>526</v>
      </c>
      <c r="G330" s="30" t="s">
        <v>20</v>
      </c>
      <c r="H330" s="30" t="s">
        <v>28</v>
      </c>
      <c r="I330" s="30">
        <v>74</v>
      </c>
      <c r="J330" s="33" t="str">
        <f t="shared" si="5"/>
        <v>Каменск-Уральский городской округ Свердловской области, г. Каменск-Уральский, ул. Калинина, д. 74</v>
      </c>
      <c r="K330" s="30">
        <v>672.9</v>
      </c>
      <c r="L330" s="30">
        <v>16</v>
      </c>
      <c r="M330" s="30">
        <v>2</v>
      </c>
      <c r="N330" s="30" t="s">
        <v>5410</v>
      </c>
      <c r="O330" s="106">
        <v>45315</v>
      </c>
      <c r="P330" s="30" t="s">
        <v>2397</v>
      </c>
      <c r="Q330" s="170">
        <v>1800155.96</v>
      </c>
    </row>
    <row r="331" spans="1:17" ht="23.25" x14ac:dyDescent="0.25">
      <c r="A331" s="80">
        <v>330</v>
      </c>
      <c r="B331" s="30" t="s">
        <v>499</v>
      </c>
      <c r="C331" s="30"/>
      <c r="D331" s="30" t="s">
        <v>2504</v>
      </c>
      <c r="E331" s="30" t="s">
        <v>18</v>
      </c>
      <c r="F331" s="30" t="s">
        <v>526</v>
      </c>
      <c r="G331" s="30" t="s">
        <v>20</v>
      </c>
      <c r="H331" s="30" t="s">
        <v>75</v>
      </c>
      <c r="I331" s="30">
        <v>65</v>
      </c>
      <c r="J331" s="33" t="str">
        <f t="shared" si="5"/>
        <v>Каменск-Уральский городской округ Свердловской области, г. Каменск-Уральский, ул. Карла Маркса, д. 65</v>
      </c>
      <c r="K331" s="30">
        <v>2728.6</v>
      </c>
      <c r="L331" s="30">
        <v>64</v>
      </c>
      <c r="M331" s="30">
        <v>6</v>
      </c>
      <c r="N331" s="30" t="s">
        <v>5410</v>
      </c>
      <c r="O331" s="106">
        <v>45315</v>
      </c>
      <c r="P331" s="30" t="s">
        <v>2397</v>
      </c>
      <c r="Q331" s="170">
        <v>16962650.940000001</v>
      </c>
    </row>
    <row r="332" spans="1:17" ht="23.25" x14ac:dyDescent="0.25">
      <c r="A332" s="80">
        <v>331</v>
      </c>
      <c r="B332" s="30" t="s">
        <v>499</v>
      </c>
      <c r="C332" s="30"/>
      <c r="D332" s="30" t="s">
        <v>2504</v>
      </c>
      <c r="E332" s="30" t="s">
        <v>18</v>
      </c>
      <c r="F332" s="30" t="s">
        <v>526</v>
      </c>
      <c r="G332" s="30" t="s">
        <v>20</v>
      </c>
      <c r="H332" s="30" t="s">
        <v>49</v>
      </c>
      <c r="I332" s="30">
        <v>6</v>
      </c>
      <c r="J332" s="33" t="str">
        <f t="shared" si="5"/>
        <v>Каменск-Уральский городской округ Свердловской области, г. Каменск-Уральский, ул. Коммунальная, д. 6</v>
      </c>
      <c r="K332" s="30">
        <v>315.89999999999998</v>
      </c>
      <c r="L332" s="30">
        <v>8</v>
      </c>
      <c r="M332" s="30">
        <v>2</v>
      </c>
      <c r="N332" s="30" t="s">
        <v>5410</v>
      </c>
      <c r="O332" s="106">
        <v>45315</v>
      </c>
      <c r="P332" s="30" t="s">
        <v>2397</v>
      </c>
      <c r="Q332" s="170">
        <v>2475703.7600000002</v>
      </c>
    </row>
    <row r="333" spans="1:17" ht="23.25" x14ac:dyDescent="0.25">
      <c r="A333" s="80">
        <v>332</v>
      </c>
      <c r="B333" s="30" t="s">
        <v>499</v>
      </c>
      <c r="C333" s="30"/>
      <c r="D333" s="30" t="s">
        <v>2504</v>
      </c>
      <c r="E333" s="30" t="s">
        <v>18</v>
      </c>
      <c r="F333" s="30" t="s">
        <v>526</v>
      </c>
      <c r="G333" s="30" t="s">
        <v>20</v>
      </c>
      <c r="H333" s="30" t="s">
        <v>800</v>
      </c>
      <c r="I333" s="30">
        <v>23</v>
      </c>
      <c r="J333" s="33" t="str">
        <f t="shared" si="5"/>
        <v>Каменск-Уральский городской округ Свердловской области, г. Каменск-Уральский, ул. Кунавина, д. 23</v>
      </c>
      <c r="K333" s="30">
        <v>2745.2</v>
      </c>
      <c r="L333" s="30">
        <v>64</v>
      </c>
      <c r="M333" s="30">
        <v>1</v>
      </c>
      <c r="N333" s="30" t="s">
        <v>5410</v>
      </c>
      <c r="O333" s="106">
        <v>45315</v>
      </c>
      <c r="P333" s="30" t="s">
        <v>2397</v>
      </c>
      <c r="Q333" s="170">
        <v>5087249.05</v>
      </c>
    </row>
    <row r="334" spans="1:17" ht="23.25" x14ac:dyDescent="0.25">
      <c r="A334" s="80">
        <v>333</v>
      </c>
      <c r="B334" s="30" t="s">
        <v>499</v>
      </c>
      <c r="C334" s="30"/>
      <c r="D334" s="30" t="s">
        <v>2504</v>
      </c>
      <c r="E334" s="30" t="s">
        <v>18</v>
      </c>
      <c r="F334" s="30" t="s">
        <v>526</v>
      </c>
      <c r="G334" s="30" t="s">
        <v>20</v>
      </c>
      <c r="H334" s="30" t="s">
        <v>490</v>
      </c>
      <c r="I334" s="30">
        <v>4</v>
      </c>
      <c r="J334" s="33" t="str">
        <f t="shared" si="5"/>
        <v>Каменск-Уральский городской округ Свердловской области, г. Каменск-Уральский, ул. Лермонтова, д. 4</v>
      </c>
      <c r="K334" s="30">
        <v>2659.8</v>
      </c>
      <c r="L334" s="30">
        <v>64</v>
      </c>
      <c r="M334" s="30">
        <v>2</v>
      </c>
      <c r="N334" s="30" t="s">
        <v>5410</v>
      </c>
      <c r="O334" s="106">
        <v>45315</v>
      </c>
      <c r="P334" s="30" t="s">
        <v>2397</v>
      </c>
      <c r="Q334" s="170">
        <v>4107926.4800000004</v>
      </c>
    </row>
    <row r="335" spans="1:17" ht="23.25" x14ac:dyDescent="0.25">
      <c r="A335" s="80">
        <v>334</v>
      </c>
      <c r="B335" s="30" t="s">
        <v>499</v>
      </c>
      <c r="C335" s="30"/>
      <c r="D335" s="30" t="s">
        <v>2504</v>
      </c>
      <c r="E335" s="30" t="s">
        <v>18</v>
      </c>
      <c r="F335" s="30" t="s">
        <v>526</v>
      </c>
      <c r="G335" s="30" t="s">
        <v>20</v>
      </c>
      <c r="H335" s="30" t="s">
        <v>1061</v>
      </c>
      <c r="I335" s="30">
        <v>56</v>
      </c>
      <c r="J335" s="33" t="str">
        <f t="shared" si="5"/>
        <v>Каменск-Уральский городской округ Свердловской области, г. Каменск-Уральский, ул. Механизаторов, д. 56</v>
      </c>
      <c r="K335" s="30">
        <v>289.7</v>
      </c>
      <c r="L335" s="30">
        <v>8</v>
      </c>
      <c r="M335" s="30">
        <v>4</v>
      </c>
      <c r="N335" s="30" t="s">
        <v>5410</v>
      </c>
      <c r="O335" s="106">
        <v>45315</v>
      </c>
      <c r="P335" s="30" t="s">
        <v>2397</v>
      </c>
      <c r="Q335" s="170">
        <v>1286696.8700000001</v>
      </c>
    </row>
    <row r="336" spans="1:17" ht="23.25" x14ac:dyDescent="0.25">
      <c r="A336" s="80">
        <v>335</v>
      </c>
      <c r="B336" s="30" t="s">
        <v>499</v>
      </c>
      <c r="C336" s="30"/>
      <c r="D336" s="30" t="s">
        <v>2504</v>
      </c>
      <c r="E336" s="30" t="s">
        <v>18</v>
      </c>
      <c r="F336" s="30" t="s">
        <v>526</v>
      </c>
      <c r="G336" s="30" t="s">
        <v>20</v>
      </c>
      <c r="H336" s="30" t="s">
        <v>1061</v>
      </c>
      <c r="I336" s="30">
        <v>58</v>
      </c>
      <c r="J336" s="33" t="str">
        <f t="shared" si="5"/>
        <v>Каменск-Уральский городской округ Свердловской области, г. Каменск-Уральский, ул. Механизаторов, д. 58</v>
      </c>
      <c r="K336" s="30">
        <v>294.39999999999998</v>
      </c>
      <c r="L336" s="30">
        <v>8</v>
      </c>
      <c r="M336" s="30">
        <v>4</v>
      </c>
      <c r="N336" s="30" t="s">
        <v>5410</v>
      </c>
      <c r="O336" s="106">
        <v>45315</v>
      </c>
      <c r="P336" s="30" t="s">
        <v>2397</v>
      </c>
      <c r="Q336" s="170">
        <v>2044050.65</v>
      </c>
    </row>
    <row r="337" spans="1:17" ht="23.25" x14ac:dyDescent="0.25">
      <c r="A337" s="80">
        <v>336</v>
      </c>
      <c r="B337" s="30" t="s">
        <v>499</v>
      </c>
      <c r="C337" s="30"/>
      <c r="D337" s="30" t="s">
        <v>2504</v>
      </c>
      <c r="E337" s="30" t="s">
        <v>18</v>
      </c>
      <c r="F337" s="30" t="s">
        <v>526</v>
      </c>
      <c r="G337" s="30" t="s">
        <v>20</v>
      </c>
      <c r="H337" s="30" t="s">
        <v>1061</v>
      </c>
      <c r="I337" s="30">
        <v>68</v>
      </c>
      <c r="J337" s="33" t="str">
        <f t="shared" si="5"/>
        <v>Каменск-Уральский городской округ Свердловской области, г. Каменск-Уральский, ул. Механизаторов, д. 68</v>
      </c>
      <c r="K337" s="30">
        <v>300.3</v>
      </c>
      <c r="L337" s="30">
        <v>8</v>
      </c>
      <c r="M337" s="30">
        <v>2</v>
      </c>
      <c r="N337" s="30" t="s">
        <v>5410</v>
      </c>
      <c r="O337" s="106">
        <v>45315</v>
      </c>
      <c r="P337" s="30" t="s">
        <v>2397</v>
      </c>
      <c r="Q337" s="170">
        <v>2205293.52</v>
      </c>
    </row>
    <row r="338" spans="1:17" ht="23.25" x14ac:dyDescent="0.25">
      <c r="A338" s="80">
        <v>337</v>
      </c>
      <c r="B338" s="30" t="s">
        <v>499</v>
      </c>
      <c r="C338" s="30"/>
      <c r="D338" s="30" t="s">
        <v>2504</v>
      </c>
      <c r="E338" s="30" t="s">
        <v>18</v>
      </c>
      <c r="F338" s="30" t="s">
        <v>526</v>
      </c>
      <c r="G338" s="30" t="s">
        <v>20</v>
      </c>
      <c r="H338" s="30" t="s">
        <v>1061</v>
      </c>
      <c r="I338" s="30">
        <v>8</v>
      </c>
      <c r="J338" s="33" t="str">
        <f t="shared" si="5"/>
        <v>Каменск-Уральский городской округ Свердловской области, г. Каменск-Уральский, ул. Механизаторов, д. 8</v>
      </c>
      <c r="K338" s="30">
        <v>580.70000000000005</v>
      </c>
      <c r="L338" s="30">
        <v>8</v>
      </c>
      <c r="M338" s="30">
        <v>3</v>
      </c>
      <c r="N338" s="30" t="s">
        <v>5410</v>
      </c>
      <c r="O338" s="106">
        <v>45315</v>
      </c>
      <c r="P338" s="30" t="s">
        <v>2397</v>
      </c>
      <c r="Q338" s="170">
        <v>3807922.95</v>
      </c>
    </row>
    <row r="339" spans="1:17" ht="23.25" x14ac:dyDescent="0.25">
      <c r="A339" s="80">
        <v>338</v>
      </c>
      <c r="B339" s="30" t="s">
        <v>499</v>
      </c>
      <c r="C339" s="30"/>
      <c r="D339" s="30" t="s">
        <v>2504</v>
      </c>
      <c r="E339" s="30" t="s">
        <v>18</v>
      </c>
      <c r="F339" s="30" t="s">
        <v>526</v>
      </c>
      <c r="G339" s="30" t="s">
        <v>20</v>
      </c>
      <c r="H339" s="30" t="s">
        <v>217</v>
      </c>
      <c r="I339" s="30">
        <v>11</v>
      </c>
      <c r="J339" s="33" t="str">
        <f t="shared" si="5"/>
        <v>Каменск-Уральский городской округ Свердловской области, г. Каменск-Уральский, ул. Мичурина, д. 11</v>
      </c>
      <c r="K339" s="30">
        <v>2718.4</v>
      </c>
      <c r="L339" s="30">
        <v>60</v>
      </c>
      <c r="M339" s="30">
        <v>3</v>
      </c>
      <c r="N339" s="30" t="s">
        <v>5410</v>
      </c>
      <c r="O339" s="106">
        <v>45315</v>
      </c>
      <c r="P339" s="30" t="s">
        <v>2397</v>
      </c>
      <c r="Q339" s="170">
        <v>10498228.100000001</v>
      </c>
    </row>
    <row r="340" spans="1:17" ht="23.25" x14ac:dyDescent="0.25">
      <c r="A340" s="80">
        <v>339</v>
      </c>
      <c r="B340" s="30" t="s">
        <v>499</v>
      </c>
      <c r="C340" s="30"/>
      <c r="D340" s="30" t="s">
        <v>2504</v>
      </c>
      <c r="E340" s="30" t="s">
        <v>18</v>
      </c>
      <c r="F340" s="30" t="s">
        <v>526</v>
      </c>
      <c r="G340" s="30" t="s">
        <v>20</v>
      </c>
      <c r="H340" s="30" t="s">
        <v>217</v>
      </c>
      <c r="I340" s="30">
        <v>9</v>
      </c>
      <c r="J340" s="33" t="str">
        <f t="shared" si="5"/>
        <v>Каменск-Уральский городской округ Свердловской области, г. Каменск-Уральский, ул. Мичурина, д. 9</v>
      </c>
      <c r="K340" s="30">
        <v>2718.9</v>
      </c>
      <c r="L340" s="30">
        <v>64</v>
      </c>
      <c r="M340" s="30">
        <v>3</v>
      </c>
      <c r="N340" s="30" t="s">
        <v>5410</v>
      </c>
      <c r="O340" s="106">
        <v>45315</v>
      </c>
      <c r="P340" s="30" t="s">
        <v>2397</v>
      </c>
      <c r="Q340" s="170">
        <v>13858206.430000002</v>
      </c>
    </row>
    <row r="341" spans="1:17" ht="23.25" x14ac:dyDescent="0.25">
      <c r="A341" s="80">
        <v>340</v>
      </c>
      <c r="B341" s="30" t="s">
        <v>499</v>
      </c>
      <c r="C341" s="30"/>
      <c r="D341" s="30" t="s">
        <v>2504</v>
      </c>
      <c r="E341" s="30" t="s">
        <v>18</v>
      </c>
      <c r="F341" s="30" t="s">
        <v>526</v>
      </c>
      <c r="G341" s="30" t="s">
        <v>20</v>
      </c>
      <c r="H341" s="30" t="s">
        <v>468</v>
      </c>
      <c r="I341" s="30">
        <v>3</v>
      </c>
      <c r="J341" s="33" t="str">
        <f t="shared" si="5"/>
        <v>Каменск-Уральский городской округ Свердловской области, г. Каменск-Уральский, ул. Московская, д. 3</v>
      </c>
      <c r="K341" s="30">
        <v>3359.6</v>
      </c>
      <c r="L341" s="30">
        <v>47</v>
      </c>
      <c r="M341" s="30">
        <v>4</v>
      </c>
      <c r="N341" s="30" t="s">
        <v>5410</v>
      </c>
      <c r="O341" s="106">
        <v>45315</v>
      </c>
      <c r="P341" s="30" t="s">
        <v>2397</v>
      </c>
      <c r="Q341" s="170">
        <v>14144675.579999998</v>
      </c>
    </row>
    <row r="342" spans="1:17" ht="23.25" x14ac:dyDescent="0.25">
      <c r="A342" s="80">
        <v>341</v>
      </c>
      <c r="B342" s="30" t="s">
        <v>499</v>
      </c>
      <c r="C342" s="30"/>
      <c r="D342" s="30" t="s">
        <v>2504</v>
      </c>
      <c r="E342" s="30" t="s">
        <v>18</v>
      </c>
      <c r="F342" s="30" t="s">
        <v>526</v>
      </c>
      <c r="G342" s="30" t="s">
        <v>20</v>
      </c>
      <c r="H342" s="30" t="s">
        <v>5075</v>
      </c>
      <c r="I342" s="30">
        <v>2</v>
      </c>
      <c r="J342" s="33" t="str">
        <f t="shared" si="5"/>
        <v>Каменск-Уральский городской округ Свердловской области, г. Каменск-Уральский, ул. Мусоргского, д. 2</v>
      </c>
      <c r="K342" s="30">
        <v>2749.1</v>
      </c>
      <c r="L342" s="30">
        <v>51</v>
      </c>
      <c r="M342" s="30">
        <v>4</v>
      </c>
      <c r="N342" s="30" t="s">
        <v>5410</v>
      </c>
      <c r="O342" s="106">
        <v>45315</v>
      </c>
      <c r="P342" s="30" t="s">
        <v>2397</v>
      </c>
      <c r="Q342" s="170">
        <v>13174623.130000001</v>
      </c>
    </row>
    <row r="343" spans="1:17" ht="23.25" x14ac:dyDescent="0.25">
      <c r="A343" s="80">
        <v>342</v>
      </c>
      <c r="B343" s="30" t="s">
        <v>499</v>
      </c>
      <c r="C343" s="30"/>
      <c r="D343" s="30" t="s">
        <v>2504</v>
      </c>
      <c r="E343" s="30" t="s">
        <v>18</v>
      </c>
      <c r="F343" s="30" t="s">
        <v>526</v>
      </c>
      <c r="G343" s="30" t="s">
        <v>20</v>
      </c>
      <c r="H343" s="30" t="s">
        <v>689</v>
      </c>
      <c r="I343" s="30">
        <v>11</v>
      </c>
      <c r="J343" s="33" t="str">
        <f t="shared" si="5"/>
        <v>Каменск-Уральский городской округ Свердловской области, г. Каменск-Уральский, ул. Набережная, д. 11</v>
      </c>
      <c r="K343" s="30">
        <v>3424.4</v>
      </c>
      <c r="L343" s="30">
        <v>80</v>
      </c>
      <c r="M343" s="30">
        <v>5</v>
      </c>
      <c r="N343" s="30" t="s">
        <v>5410</v>
      </c>
      <c r="O343" s="106">
        <v>45315</v>
      </c>
      <c r="P343" s="30" t="s">
        <v>2397</v>
      </c>
      <c r="Q343" s="170">
        <v>9522725.0899999999</v>
      </c>
    </row>
    <row r="344" spans="1:17" ht="23.25" x14ac:dyDescent="0.25">
      <c r="A344" s="80">
        <v>343</v>
      </c>
      <c r="B344" s="30" t="s">
        <v>499</v>
      </c>
      <c r="C344" s="30"/>
      <c r="D344" s="30" t="s">
        <v>2504</v>
      </c>
      <c r="E344" s="30" t="s">
        <v>18</v>
      </c>
      <c r="F344" s="30" t="s">
        <v>526</v>
      </c>
      <c r="G344" s="30" t="s">
        <v>20</v>
      </c>
      <c r="H344" s="30" t="s">
        <v>689</v>
      </c>
      <c r="I344" s="30">
        <v>21</v>
      </c>
      <c r="J344" s="33" t="str">
        <f t="shared" si="5"/>
        <v>Каменск-Уральский городской округ Свердловской области, г. Каменск-Уральский, ул. Набережная, д. 21</v>
      </c>
      <c r="K344" s="30">
        <v>3363.9</v>
      </c>
      <c r="L344" s="30">
        <v>80</v>
      </c>
      <c r="M344" s="30">
        <v>3</v>
      </c>
      <c r="N344" s="30" t="s">
        <v>5410</v>
      </c>
      <c r="O344" s="106">
        <v>45315</v>
      </c>
      <c r="P344" s="30" t="s">
        <v>2397</v>
      </c>
      <c r="Q344" s="170">
        <v>13175830.16</v>
      </c>
    </row>
    <row r="345" spans="1:17" ht="23.25" x14ac:dyDescent="0.25">
      <c r="A345" s="80">
        <v>344</v>
      </c>
      <c r="B345" s="30" t="s">
        <v>499</v>
      </c>
      <c r="C345" s="30"/>
      <c r="D345" s="30" t="s">
        <v>2504</v>
      </c>
      <c r="E345" s="30" t="s">
        <v>18</v>
      </c>
      <c r="F345" s="30" t="s">
        <v>526</v>
      </c>
      <c r="G345" s="30" t="s">
        <v>20</v>
      </c>
      <c r="H345" s="30" t="s">
        <v>97</v>
      </c>
      <c r="I345" s="30">
        <v>12</v>
      </c>
      <c r="J345" s="33" t="str">
        <f t="shared" si="5"/>
        <v>Каменск-Уральский городской округ Свердловской области, г. Каменск-Уральский, ул. О.Кошевого, д. 12</v>
      </c>
      <c r="K345" s="30">
        <v>2015.8</v>
      </c>
      <c r="L345" s="30">
        <v>27</v>
      </c>
      <c r="M345" s="30">
        <v>4</v>
      </c>
      <c r="N345" s="30" t="s">
        <v>5410</v>
      </c>
      <c r="O345" s="106">
        <v>45315</v>
      </c>
      <c r="P345" s="30" t="s">
        <v>2397</v>
      </c>
      <c r="Q345" s="170">
        <v>11629452.450000001</v>
      </c>
    </row>
    <row r="346" spans="1:17" ht="23.25" x14ac:dyDescent="0.25">
      <c r="A346" s="80">
        <v>345</v>
      </c>
      <c r="B346" s="30" t="s">
        <v>499</v>
      </c>
      <c r="C346" s="30"/>
      <c r="D346" s="30" t="s">
        <v>2504</v>
      </c>
      <c r="E346" s="30" t="s">
        <v>18</v>
      </c>
      <c r="F346" s="30" t="s">
        <v>526</v>
      </c>
      <c r="G346" s="30" t="s">
        <v>20</v>
      </c>
      <c r="H346" s="30" t="s">
        <v>61</v>
      </c>
      <c r="I346" s="30">
        <v>29</v>
      </c>
      <c r="J346" s="33" t="str">
        <f t="shared" si="5"/>
        <v>Каменск-Уральский городской округ Свердловской области, г. Каменск-Уральский, ул. Октябрьская, д. 29</v>
      </c>
      <c r="K346" s="30">
        <v>566.6</v>
      </c>
      <c r="L346" s="30">
        <v>8</v>
      </c>
      <c r="M346" s="30">
        <v>2</v>
      </c>
      <c r="N346" s="30" t="s">
        <v>5410</v>
      </c>
      <c r="O346" s="106">
        <v>45315</v>
      </c>
      <c r="P346" s="30" t="s">
        <v>2397</v>
      </c>
      <c r="Q346" s="170">
        <v>700435.83000000007</v>
      </c>
    </row>
    <row r="347" spans="1:17" ht="23.25" x14ac:dyDescent="0.25">
      <c r="A347" s="80">
        <v>346</v>
      </c>
      <c r="B347" s="30" t="s">
        <v>499</v>
      </c>
      <c r="C347" s="30"/>
      <c r="D347" s="30" t="s">
        <v>2504</v>
      </c>
      <c r="E347" s="30" t="s">
        <v>18</v>
      </c>
      <c r="F347" s="30" t="s">
        <v>526</v>
      </c>
      <c r="G347" s="30" t="s">
        <v>20</v>
      </c>
      <c r="H347" s="30" t="s">
        <v>61</v>
      </c>
      <c r="I347" s="30">
        <v>34</v>
      </c>
      <c r="J347" s="33" t="str">
        <f t="shared" si="5"/>
        <v>Каменск-Уральский городской округ Свердловской области, г. Каменск-Уральский, ул. Октябрьская, д. 34</v>
      </c>
      <c r="K347" s="30">
        <v>2193.4</v>
      </c>
      <c r="L347" s="30">
        <v>34</v>
      </c>
      <c r="M347" s="30">
        <v>3</v>
      </c>
      <c r="N347" s="30" t="s">
        <v>5410</v>
      </c>
      <c r="O347" s="106">
        <v>45315</v>
      </c>
      <c r="P347" s="30" t="s">
        <v>2397</v>
      </c>
      <c r="Q347" s="170">
        <v>15617962.91</v>
      </c>
    </row>
    <row r="348" spans="1:17" ht="23.25" x14ac:dyDescent="0.25">
      <c r="A348" s="80">
        <v>347</v>
      </c>
      <c r="B348" s="30" t="s">
        <v>499</v>
      </c>
      <c r="C348" s="30"/>
      <c r="D348" s="30" t="s">
        <v>2504</v>
      </c>
      <c r="E348" s="30" t="s">
        <v>18</v>
      </c>
      <c r="F348" s="30" t="s">
        <v>526</v>
      </c>
      <c r="G348" s="30" t="s">
        <v>20</v>
      </c>
      <c r="H348" s="30" t="s">
        <v>61</v>
      </c>
      <c r="I348" s="30">
        <v>89</v>
      </c>
      <c r="J348" s="33" t="str">
        <f t="shared" si="5"/>
        <v>Каменск-Уральский городской округ Свердловской области, г. Каменск-Уральский, ул. Октябрьская, д. 89</v>
      </c>
      <c r="K348" s="30">
        <v>593.9</v>
      </c>
      <c r="L348" s="30">
        <v>16</v>
      </c>
      <c r="M348" s="30">
        <v>1</v>
      </c>
      <c r="N348" s="30" t="s">
        <v>5410</v>
      </c>
      <c r="O348" s="106">
        <v>45315</v>
      </c>
      <c r="P348" s="30" t="s">
        <v>2397</v>
      </c>
      <c r="Q348" s="170">
        <v>3233371.2</v>
      </c>
    </row>
    <row r="349" spans="1:17" ht="23.25" x14ac:dyDescent="0.25">
      <c r="A349" s="80">
        <v>348</v>
      </c>
      <c r="B349" s="30" t="s">
        <v>499</v>
      </c>
      <c r="C349" s="30"/>
      <c r="D349" s="30" t="s">
        <v>2504</v>
      </c>
      <c r="E349" s="30" t="s">
        <v>18</v>
      </c>
      <c r="F349" s="30" t="s">
        <v>526</v>
      </c>
      <c r="G349" s="30" t="s">
        <v>20</v>
      </c>
      <c r="H349" s="30" t="s">
        <v>741</v>
      </c>
      <c r="I349" s="30">
        <v>3</v>
      </c>
      <c r="J349" s="33" t="str">
        <f t="shared" si="5"/>
        <v>Каменск-Уральский городской округ Свердловской области, г. Каменск-Уральский, ул. Паровозников, д. 3</v>
      </c>
      <c r="K349" s="30">
        <v>1624.98</v>
      </c>
      <c r="L349" s="30">
        <v>34</v>
      </c>
      <c r="M349" s="30">
        <v>5</v>
      </c>
      <c r="N349" s="30" t="s">
        <v>5410</v>
      </c>
      <c r="O349" s="106">
        <v>45315</v>
      </c>
      <c r="P349" s="30" t="s">
        <v>2397</v>
      </c>
      <c r="Q349" s="170">
        <v>8862777.4399999995</v>
      </c>
    </row>
    <row r="350" spans="1:17" ht="23.25" x14ac:dyDescent="0.25">
      <c r="A350" s="80">
        <v>349</v>
      </c>
      <c r="B350" s="30" t="s">
        <v>499</v>
      </c>
      <c r="C350" s="30"/>
      <c r="D350" s="30" t="s">
        <v>2504</v>
      </c>
      <c r="E350" s="30" t="s">
        <v>18</v>
      </c>
      <c r="F350" s="30" t="s">
        <v>526</v>
      </c>
      <c r="G350" s="30" t="s">
        <v>20</v>
      </c>
      <c r="H350" s="30" t="s">
        <v>741</v>
      </c>
      <c r="I350" s="30">
        <v>5</v>
      </c>
      <c r="J350" s="33" t="str">
        <f t="shared" si="5"/>
        <v>Каменск-Уральский городской округ Свердловской области, г. Каменск-Уральский, ул. Паровозников, д. 5</v>
      </c>
      <c r="K350" s="30">
        <v>1630.5</v>
      </c>
      <c r="L350" s="30">
        <v>33</v>
      </c>
      <c r="M350" s="30">
        <v>4</v>
      </c>
      <c r="N350" s="30" t="s">
        <v>5410</v>
      </c>
      <c r="O350" s="106">
        <v>45315</v>
      </c>
      <c r="P350" s="30" t="s">
        <v>2397</v>
      </c>
      <c r="Q350" s="170">
        <v>11095595.580000002</v>
      </c>
    </row>
    <row r="351" spans="1:17" ht="23.25" x14ac:dyDescent="0.25">
      <c r="A351" s="80">
        <v>350</v>
      </c>
      <c r="B351" s="30" t="s">
        <v>499</v>
      </c>
      <c r="C351" s="30"/>
      <c r="D351" s="30" t="s">
        <v>2504</v>
      </c>
      <c r="E351" s="30" t="s">
        <v>18</v>
      </c>
      <c r="F351" s="30" t="s">
        <v>526</v>
      </c>
      <c r="G351" s="30" t="s">
        <v>20</v>
      </c>
      <c r="H351" s="30" t="s">
        <v>157</v>
      </c>
      <c r="I351" s="30">
        <v>12</v>
      </c>
      <c r="J351" s="33" t="str">
        <f t="shared" si="5"/>
        <v>Каменск-Уральский городской округ Свердловской области, г. Каменск-Уральский, ул. Попова, д. 12</v>
      </c>
      <c r="K351" s="30">
        <v>1765.1</v>
      </c>
      <c r="L351" s="30">
        <v>40</v>
      </c>
      <c r="M351" s="30">
        <v>7</v>
      </c>
      <c r="N351" s="30" t="s">
        <v>5410</v>
      </c>
      <c r="O351" s="106">
        <v>45315</v>
      </c>
      <c r="P351" s="30" t="s">
        <v>2397</v>
      </c>
      <c r="Q351" s="170">
        <v>11467615.039999999</v>
      </c>
    </row>
    <row r="352" spans="1:17" ht="23.25" x14ac:dyDescent="0.25">
      <c r="A352" s="80">
        <v>351</v>
      </c>
      <c r="B352" s="30" t="s">
        <v>499</v>
      </c>
      <c r="C352" s="30"/>
      <c r="D352" s="30" t="s">
        <v>2504</v>
      </c>
      <c r="E352" s="30" t="s">
        <v>18</v>
      </c>
      <c r="F352" s="30" t="s">
        <v>526</v>
      </c>
      <c r="G352" s="30" t="s">
        <v>20</v>
      </c>
      <c r="H352" s="30" t="s">
        <v>5073</v>
      </c>
      <c r="I352" s="30">
        <v>40</v>
      </c>
      <c r="J352" s="33" t="str">
        <f t="shared" si="5"/>
        <v>Каменск-Уральский городской округ Свердловской области, г. Каменск-Уральский, ул. Пугачева, д. 40</v>
      </c>
      <c r="K352" s="30">
        <v>4498.8999999999996</v>
      </c>
      <c r="L352" s="30">
        <v>64</v>
      </c>
      <c r="M352" s="30">
        <v>6</v>
      </c>
      <c r="N352" s="30" t="s">
        <v>5410</v>
      </c>
      <c r="O352" s="106">
        <v>45315</v>
      </c>
      <c r="P352" s="30" t="s">
        <v>2397</v>
      </c>
      <c r="Q352" s="170">
        <v>25663830.030000001</v>
      </c>
    </row>
    <row r="353" spans="1:17" ht="23.25" x14ac:dyDescent="0.25">
      <c r="A353" s="80">
        <v>352</v>
      </c>
      <c r="B353" s="30" t="s">
        <v>499</v>
      </c>
      <c r="C353" s="30"/>
      <c r="D353" s="30" t="s">
        <v>2504</v>
      </c>
      <c r="E353" s="30" t="s">
        <v>18</v>
      </c>
      <c r="F353" s="30" t="s">
        <v>526</v>
      </c>
      <c r="G353" s="30" t="s">
        <v>20</v>
      </c>
      <c r="H353" s="30" t="s">
        <v>347</v>
      </c>
      <c r="I353" s="30">
        <v>3</v>
      </c>
      <c r="J353" s="33" t="str">
        <f t="shared" si="5"/>
        <v>Каменск-Уральский городской округ Свердловской области, г. Каменск-Уральский, ул. Серова, д. 3</v>
      </c>
      <c r="K353" s="30">
        <v>2031.7</v>
      </c>
      <c r="L353" s="30">
        <v>42</v>
      </c>
      <c r="M353" s="30">
        <v>3</v>
      </c>
      <c r="N353" s="30" t="s">
        <v>5410</v>
      </c>
      <c r="O353" s="106">
        <v>45315</v>
      </c>
      <c r="P353" s="30" t="s">
        <v>2397</v>
      </c>
      <c r="Q353" s="170">
        <v>7758140.8300000001</v>
      </c>
    </row>
    <row r="354" spans="1:17" ht="23.25" x14ac:dyDescent="0.25">
      <c r="A354" s="80">
        <v>353</v>
      </c>
      <c r="B354" s="30" t="s">
        <v>499</v>
      </c>
      <c r="C354" s="30"/>
      <c r="D354" s="30" t="s">
        <v>2504</v>
      </c>
      <c r="E354" s="30" t="s">
        <v>18</v>
      </c>
      <c r="F354" s="30" t="s">
        <v>526</v>
      </c>
      <c r="G354" s="30" t="s">
        <v>20</v>
      </c>
      <c r="H354" s="30" t="s">
        <v>2685</v>
      </c>
      <c r="I354" s="30">
        <v>5</v>
      </c>
      <c r="J354" s="33" t="str">
        <f t="shared" si="5"/>
        <v>Каменск-Уральский городской округ Свердловской области, г. Каменск-Уральский, ул. Синарская, д. 5</v>
      </c>
      <c r="K354" s="30">
        <v>2750</v>
      </c>
      <c r="L354" s="30">
        <v>54</v>
      </c>
      <c r="M354" s="30">
        <v>4</v>
      </c>
      <c r="N354" s="30" t="s">
        <v>5410</v>
      </c>
      <c r="O354" s="106">
        <v>45315</v>
      </c>
      <c r="P354" s="30" t="s">
        <v>2397</v>
      </c>
      <c r="Q354" s="170">
        <v>12068078.07</v>
      </c>
    </row>
    <row r="355" spans="1:17" ht="23.25" x14ac:dyDescent="0.25">
      <c r="A355" s="80">
        <v>354</v>
      </c>
      <c r="B355" s="30" t="s">
        <v>499</v>
      </c>
      <c r="C355" s="30"/>
      <c r="D355" s="30" t="s">
        <v>2504</v>
      </c>
      <c r="E355" s="30" t="s">
        <v>18</v>
      </c>
      <c r="F355" s="30" t="s">
        <v>526</v>
      </c>
      <c r="G355" s="30" t="s">
        <v>20</v>
      </c>
      <c r="H355" s="30" t="s">
        <v>87</v>
      </c>
      <c r="I355" s="30">
        <v>7</v>
      </c>
      <c r="J355" s="33" t="str">
        <f t="shared" si="5"/>
        <v>Каменск-Уральский городской округ Свердловской области, г. Каменск-Уральский, ул. Строителей, д. 7</v>
      </c>
      <c r="K355" s="30">
        <v>4033.2</v>
      </c>
      <c r="L355" s="30">
        <v>64</v>
      </c>
      <c r="M355" s="30">
        <v>3</v>
      </c>
      <c r="N355" s="30" t="s">
        <v>5410</v>
      </c>
      <c r="O355" s="106">
        <v>45315</v>
      </c>
      <c r="P355" s="30" t="s">
        <v>2397</v>
      </c>
      <c r="Q355" s="170">
        <v>15843693.279999999</v>
      </c>
    </row>
    <row r="356" spans="1:17" ht="23.25" x14ac:dyDescent="0.25">
      <c r="A356" s="80">
        <v>355</v>
      </c>
      <c r="B356" s="30" t="s">
        <v>499</v>
      </c>
      <c r="C356" s="30"/>
      <c r="D356" s="30" t="s">
        <v>2504</v>
      </c>
      <c r="E356" s="30" t="s">
        <v>18</v>
      </c>
      <c r="F356" s="30" t="s">
        <v>526</v>
      </c>
      <c r="G356" s="30" t="s">
        <v>20</v>
      </c>
      <c r="H356" s="30" t="s">
        <v>215</v>
      </c>
      <c r="I356" s="30">
        <v>53</v>
      </c>
      <c r="J356" s="33" t="str">
        <f t="shared" si="5"/>
        <v>Каменск-Уральский городской округ Свердловской области, г. Каменск-Уральский, ул. Уральская, д. 53</v>
      </c>
      <c r="K356" s="30">
        <v>1378.7</v>
      </c>
      <c r="L356" s="30">
        <v>32</v>
      </c>
      <c r="M356" s="30">
        <v>3</v>
      </c>
      <c r="N356" s="30" t="s">
        <v>5410</v>
      </c>
      <c r="O356" s="106">
        <v>45315</v>
      </c>
      <c r="P356" s="30" t="s">
        <v>2397</v>
      </c>
      <c r="Q356" s="170">
        <v>4083452.23</v>
      </c>
    </row>
    <row r="357" spans="1:17" ht="34.5" x14ac:dyDescent="0.25">
      <c r="A357" s="80">
        <v>356</v>
      </c>
      <c r="B357" s="30" t="s">
        <v>499</v>
      </c>
      <c r="C357" s="30"/>
      <c r="D357" s="30" t="s">
        <v>2504</v>
      </c>
      <c r="E357" s="30" t="s">
        <v>18</v>
      </c>
      <c r="F357" s="30" t="s">
        <v>526</v>
      </c>
      <c r="G357" s="30" t="s">
        <v>20</v>
      </c>
      <c r="H357" s="30" t="s">
        <v>273</v>
      </c>
      <c r="I357" s="30">
        <v>10</v>
      </c>
      <c r="J357" s="33" t="str">
        <f t="shared" si="5"/>
        <v>Каменск-Уральский городской округ Свердловской области, г. Каменск-Уральский, ул. Физкультурников, д. 10</v>
      </c>
      <c r="K357" s="30">
        <v>584.79999999999995</v>
      </c>
      <c r="L357" s="30">
        <v>16</v>
      </c>
      <c r="M357" s="30">
        <v>3</v>
      </c>
      <c r="N357" s="30" t="s">
        <v>5410</v>
      </c>
      <c r="O357" s="106">
        <v>45315</v>
      </c>
      <c r="P357" s="30" t="s">
        <v>2397</v>
      </c>
      <c r="Q357" s="170">
        <v>4387179.4399999995</v>
      </c>
    </row>
    <row r="358" spans="1:17" ht="23.25" x14ac:dyDescent="0.25">
      <c r="A358" s="80">
        <v>357</v>
      </c>
      <c r="B358" s="30" t="s">
        <v>499</v>
      </c>
      <c r="C358" s="30"/>
      <c r="D358" s="30" t="s">
        <v>2504</v>
      </c>
      <c r="E358" s="30" t="s">
        <v>18</v>
      </c>
      <c r="F358" s="30" t="s">
        <v>526</v>
      </c>
      <c r="G358" s="30" t="s">
        <v>20</v>
      </c>
      <c r="H358" s="30" t="s">
        <v>273</v>
      </c>
      <c r="I358" s="30">
        <v>2</v>
      </c>
      <c r="J358" s="33" t="str">
        <f t="shared" si="5"/>
        <v>Каменск-Уральский городской округ Свердловской области, г. Каменск-Уральский, ул. Физкультурников, д. 2</v>
      </c>
      <c r="K358" s="30">
        <v>581.5</v>
      </c>
      <c r="L358" s="30">
        <v>16</v>
      </c>
      <c r="M358" s="30">
        <v>2</v>
      </c>
      <c r="N358" s="30" t="s">
        <v>5410</v>
      </c>
      <c r="O358" s="106">
        <v>45315</v>
      </c>
      <c r="P358" s="30" t="s">
        <v>2397</v>
      </c>
      <c r="Q358" s="170">
        <v>4057701.35</v>
      </c>
    </row>
    <row r="359" spans="1:17" ht="23.25" x14ac:dyDescent="0.25">
      <c r="A359" s="80">
        <v>358</v>
      </c>
      <c r="B359" s="30" t="s">
        <v>499</v>
      </c>
      <c r="C359" s="30"/>
      <c r="D359" s="30" t="s">
        <v>2504</v>
      </c>
      <c r="E359" s="30" t="s">
        <v>18</v>
      </c>
      <c r="F359" s="30" t="s">
        <v>526</v>
      </c>
      <c r="G359" s="30" t="s">
        <v>20</v>
      </c>
      <c r="H359" s="30" t="s">
        <v>273</v>
      </c>
      <c r="I359" s="30">
        <v>4</v>
      </c>
      <c r="J359" s="33" t="str">
        <f t="shared" si="5"/>
        <v>Каменск-Уральский городской округ Свердловской области, г. Каменск-Уральский, ул. Физкультурников, д. 4</v>
      </c>
      <c r="K359" s="30">
        <v>581.4</v>
      </c>
      <c r="L359" s="30">
        <v>16</v>
      </c>
      <c r="M359" s="30">
        <v>2</v>
      </c>
      <c r="N359" s="30" t="s">
        <v>5410</v>
      </c>
      <c r="O359" s="106">
        <v>45315</v>
      </c>
      <c r="P359" s="30" t="s">
        <v>2397</v>
      </c>
      <c r="Q359" s="170">
        <v>4199300.7300000004</v>
      </c>
    </row>
    <row r="360" spans="1:17" ht="23.25" x14ac:dyDescent="0.25">
      <c r="A360" s="80">
        <v>359</v>
      </c>
      <c r="B360" s="30" t="s">
        <v>499</v>
      </c>
      <c r="C360" s="30"/>
      <c r="D360" s="30" t="s">
        <v>2504</v>
      </c>
      <c r="E360" s="30" t="s">
        <v>18</v>
      </c>
      <c r="F360" s="30" t="s">
        <v>526</v>
      </c>
      <c r="G360" s="30" t="s">
        <v>20</v>
      </c>
      <c r="H360" s="30" t="s">
        <v>39</v>
      </c>
      <c r="I360" s="30">
        <v>34</v>
      </c>
      <c r="J360" s="33" t="str">
        <f t="shared" si="5"/>
        <v>Каменск-Уральский городской округ Свердловской области, г. Каменск-Уральский, ул. Центральная, д. 34</v>
      </c>
      <c r="K360" s="30">
        <v>331.6</v>
      </c>
      <c r="L360" s="30">
        <v>8</v>
      </c>
      <c r="M360" s="30">
        <v>2</v>
      </c>
      <c r="N360" s="30" t="s">
        <v>5410</v>
      </c>
      <c r="O360" s="106">
        <v>45315</v>
      </c>
      <c r="P360" s="30" t="s">
        <v>2397</v>
      </c>
      <c r="Q360" s="170">
        <v>2002469.3800000001</v>
      </c>
    </row>
    <row r="361" spans="1:17" ht="23.25" x14ac:dyDescent="0.25">
      <c r="A361" s="80">
        <v>360</v>
      </c>
      <c r="B361" s="30" t="s">
        <v>499</v>
      </c>
      <c r="C361" s="30"/>
      <c r="D361" s="30" t="s">
        <v>2504</v>
      </c>
      <c r="E361" s="30" t="s">
        <v>18</v>
      </c>
      <c r="F361" s="30" t="s">
        <v>526</v>
      </c>
      <c r="G361" s="30" t="s">
        <v>20</v>
      </c>
      <c r="H361" s="30" t="s">
        <v>39</v>
      </c>
      <c r="I361" s="30">
        <v>38</v>
      </c>
      <c r="J361" s="33" t="str">
        <f t="shared" si="5"/>
        <v>Каменск-Уральский городской округ Свердловской области, г. Каменск-Уральский, ул. Центральная, д. 38</v>
      </c>
      <c r="K361" s="30">
        <v>335.5</v>
      </c>
      <c r="L361" s="30">
        <v>8</v>
      </c>
      <c r="M361" s="30">
        <v>2</v>
      </c>
      <c r="N361" s="30" t="s">
        <v>5410</v>
      </c>
      <c r="O361" s="106">
        <v>45315</v>
      </c>
      <c r="P361" s="30" t="s">
        <v>2397</v>
      </c>
      <c r="Q361" s="170">
        <v>1977325.18</v>
      </c>
    </row>
    <row r="362" spans="1:17" ht="23.25" x14ac:dyDescent="0.25">
      <c r="A362" s="80">
        <v>361</v>
      </c>
      <c r="B362" s="30" t="s">
        <v>499</v>
      </c>
      <c r="C362" s="30"/>
      <c r="D362" s="30" t="s">
        <v>2504</v>
      </c>
      <c r="E362" s="30" t="s">
        <v>18</v>
      </c>
      <c r="F362" s="30" t="s">
        <v>526</v>
      </c>
      <c r="G362" s="30" t="s">
        <v>20</v>
      </c>
      <c r="H362" s="30" t="s">
        <v>1389</v>
      </c>
      <c r="I362" s="30">
        <v>69</v>
      </c>
      <c r="J362" s="33" t="str">
        <f t="shared" si="5"/>
        <v>Каменск-Уральский городской округ Свердловской области, г. Каменск-Уральский, ул. Челябинская, д. 69</v>
      </c>
      <c r="K362" s="30">
        <v>604.5</v>
      </c>
      <c r="L362" s="30">
        <v>16</v>
      </c>
      <c r="M362" s="30">
        <v>2</v>
      </c>
      <c r="N362" s="30" t="s">
        <v>5410</v>
      </c>
      <c r="O362" s="106">
        <v>45315</v>
      </c>
      <c r="P362" s="30" t="s">
        <v>2397</v>
      </c>
      <c r="Q362" s="170">
        <v>3004826.08</v>
      </c>
    </row>
    <row r="363" spans="1:17" ht="23.25" x14ac:dyDescent="0.25">
      <c r="A363" s="80">
        <v>362</v>
      </c>
      <c r="B363" s="30" t="s">
        <v>499</v>
      </c>
      <c r="C363" s="30"/>
      <c r="D363" s="30" t="s">
        <v>2504</v>
      </c>
      <c r="E363" s="30" t="s">
        <v>18</v>
      </c>
      <c r="F363" s="30" t="s">
        <v>526</v>
      </c>
      <c r="G363" s="30" t="s">
        <v>20</v>
      </c>
      <c r="H363" s="30" t="s">
        <v>1389</v>
      </c>
      <c r="I363" s="30">
        <v>71</v>
      </c>
      <c r="J363" s="33" t="str">
        <f t="shared" si="5"/>
        <v>Каменск-Уральский городской округ Свердловской области, г. Каменск-Уральский, ул. Челябинская, д. 71</v>
      </c>
      <c r="K363" s="30">
        <v>600.70000000000005</v>
      </c>
      <c r="L363" s="30">
        <v>16</v>
      </c>
      <c r="M363" s="30">
        <v>2</v>
      </c>
      <c r="N363" s="30" t="s">
        <v>5410</v>
      </c>
      <c r="O363" s="106">
        <v>45315</v>
      </c>
      <c r="P363" s="30" t="s">
        <v>2397</v>
      </c>
      <c r="Q363" s="170">
        <v>2652720.56</v>
      </c>
    </row>
    <row r="364" spans="1:17" ht="23.25" x14ac:dyDescent="0.25">
      <c r="A364" s="80">
        <v>363</v>
      </c>
      <c r="B364" s="30" t="s">
        <v>499</v>
      </c>
      <c r="C364" s="30"/>
      <c r="D364" s="30" t="s">
        <v>2504</v>
      </c>
      <c r="E364" s="30" t="s">
        <v>18</v>
      </c>
      <c r="F364" s="30" t="s">
        <v>526</v>
      </c>
      <c r="G364" s="30" t="s">
        <v>20</v>
      </c>
      <c r="H364" s="30" t="s">
        <v>1389</v>
      </c>
      <c r="I364" s="30">
        <v>73</v>
      </c>
      <c r="J364" s="33" t="str">
        <f t="shared" si="5"/>
        <v>Каменск-Уральский городской округ Свердловской области, г. Каменск-Уральский, ул. Челябинская, д. 73</v>
      </c>
      <c r="K364" s="30">
        <v>592.70000000000005</v>
      </c>
      <c r="L364" s="30">
        <v>16</v>
      </c>
      <c r="M364" s="30">
        <v>2</v>
      </c>
      <c r="N364" s="30" t="s">
        <v>5410</v>
      </c>
      <c r="O364" s="106">
        <v>45315</v>
      </c>
      <c r="P364" s="30" t="s">
        <v>2397</v>
      </c>
      <c r="Q364" s="170">
        <v>3047803.5700000003</v>
      </c>
    </row>
    <row r="365" spans="1:17" ht="23.25" x14ac:dyDescent="0.25">
      <c r="A365" s="80">
        <v>364</v>
      </c>
      <c r="B365" s="30" t="s">
        <v>499</v>
      </c>
      <c r="C365" s="30"/>
      <c r="D365" s="30" t="s">
        <v>2504</v>
      </c>
      <c r="E365" s="30" t="s">
        <v>18</v>
      </c>
      <c r="F365" s="30" t="s">
        <v>526</v>
      </c>
      <c r="G365" s="30" t="s">
        <v>20</v>
      </c>
      <c r="H365" s="30" t="s">
        <v>1389</v>
      </c>
      <c r="I365" s="30">
        <v>75</v>
      </c>
      <c r="J365" s="33" t="str">
        <f t="shared" si="5"/>
        <v>Каменск-Уральский городской округ Свердловской области, г. Каменск-Уральский, ул. Челябинская, д. 75</v>
      </c>
      <c r="K365" s="30">
        <v>590.79999999999995</v>
      </c>
      <c r="L365" s="30">
        <v>16</v>
      </c>
      <c r="M365" s="30">
        <v>2</v>
      </c>
      <c r="N365" s="30" t="s">
        <v>5410</v>
      </c>
      <c r="O365" s="106">
        <v>45315</v>
      </c>
      <c r="P365" s="30" t="s">
        <v>2397</v>
      </c>
      <c r="Q365" s="170">
        <v>3281093.77</v>
      </c>
    </row>
    <row r="366" spans="1:17" ht="23.25" x14ac:dyDescent="0.25">
      <c r="A366" s="80">
        <v>365</v>
      </c>
      <c r="B366" s="30" t="s">
        <v>499</v>
      </c>
      <c r="C366" s="30"/>
      <c r="D366" s="30" t="s">
        <v>2504</v>
      </c>
      <c r="E366" s="30" t="s">
        <v>18</v>
      </c>
      <c r="F366" s="30" t="s">
        <v>526</v>
      </c>
      <c r="G366" s="30" t="s">
        <v>20</v>
      </c>
      <c r="H366" s="30" t="s">
        <v>1389</v>
      </c>
      <c r="I366" s="30">
        <v>77</v>
      </c>
      <c r="J366" s="33" t="str">
        <f t="shared" si="5"/>
        <v>Каменск-Уральский городской округ Свердловской области, г. Каменск-Уральский, ул. Челябинская, д. 77</v>
      </c>
      <c r="K366" s="30">
        <v>598</v>
      </c>
      <c r="L366" s="30">
        <v>16</v>
      </c>
      <c r="M366" s="30">
        <v>2</v>
      </c>
      <c r="N366" s="30" t="s">
        <v>5410</v>
      </c>
      <c r="O366" s="106">
        <v>45315</v>
      </c>
      <c r="P366" s="30" t="s">
        <v>2397</v>
      </c>
      <c r="Q366" s="170">
        <v>3096150.52</v>
      </c>
    </row>
    <row r="367" spans="1:17" ht="23.25" x14ac:dyDescent="0.25">
      <c r="A367" s="80">
        <v>366</v>
      </c>
      <c r="B367" s="30" t="s">
        <v>8</v>
      </c>
      <c r="C367" s="30"/>
      <c r="D367" s="30" t="s">
        <v>3021</v>
      </c>
      <c r="E367" s="30" t="s">
        <v>18</v>
      </c>
      <c r="F367" s="30" t="s">
        <v>72</v>
      </c>
      <c r="G367" s="30" t="s">
        <v>20</v>
      </c>
      <c r="H367" s="30" t="s">
        <v>1508</v>
      </c>
      <c r="I367" s="42" t="s">
        <v>115</v>
      </c>
      <c r="J367" s="33" t="str">
        <f t="shared" si="5"/>
        <v>Камышловский городской округ Свердловской области, г. Камышлов, ул. Жукова, д. 1А</v>
      </c>
      <c r="K367" s="30">
        <v>510.5</v>
      </c>
      <c r="L367" s="30">
        <v>8</v>
      </c>
      <c r="M367" s="30">
        <v>1</v>
      </c>
      <c r="N367" s="30" t="s">
        <v>5253</v>
      </c>
      <c r="O367" s="106">
        <v>45405</v>
      </c>
      <c r="P367" s="30" t="s">
        <v>2726</v>
      </c>
      <c r="Q367" s="170">
        <v>2395642.17</v>
      </c>
    </row>
    <row r="368" spans="1:17" ht="23.25" x14ac:dyDescent="0.25">
      <c r="A368" s="80">
        <v>367</v>
      </c>
      <c r="B368" s="30" t="s">
        <v>8</v>
      </c>
      <c r="C368" s="30"/>
      <c r="D368" s="30" t="s">
        <v>3021</v>
      </c>
      <c r="E368" s="30" t="s">
        <v>18</v>
      </c>
      <c r="F368" s="30" t="s">
        <v>72</v>
      </c>
      <c r="G368" s="30" t="s">
        <v>20</v>
      </c>
      <c r="H368" s="30" t="s">
        <v>1508</v>
      </c>
      <c r="I368" s="42" t="s">
        <v>762</v>
      </c>
      <c r="J368" s="33" t="str">
        <f t="shared" si="5"/>
        <v>Камышловский городской округ Свердловской области, г. Камышлов, ул. Жукова, д. 1Б</v>
      </c>
      <c r="K368" s="30">
        <v>304.8</v>
      </c>
      <c r="L368" s="30">
        <v>8</v>
      </c>
      <c r="M368" s="30">
        <v>1</v>
      </c>
      <c r="N368" s="30" t="s">
        <v>5253</v>
      </c>
      <c r="O368" s="106">
        <v>45405</v>
      </c>
      <c r="P368" s="30" t="s">
        <v>2726</v>
      </c>
      <c r="Q368" s="170">
        <v>1246231.33</v>
      </c>
    </row>
    <row r="369" spans="1:17" ht="23.25" x14ac:dyDescent="0.25">
      <c r="A369" s="80">
        <v>368</v>
      </c>
      <c r="B369" s="30" t="s">
        <v>8</v>
      </c>
      <c r="C369" s="30"/>
      <c r="D369" s="30" t="s">
        <v>3021</v>
      </c>
      <c r="E369" s="30" t="s">
        <v>18</v>
      </c>
      <c r="F369" s="30" t="s">
        <v>72</v>
      </c>
      <c r="G369" s="30" t="s">
        <v>20</v>
      </c>
      <c r="H369" s="30" t="s">
        <v>34</v>
      </c>
      <c r="I369" s="42">
        <v>44</v>
      </c>
      <c r="J369" s="33" t="str">
        <f t="shared" si="5"/>
        <v>Камышловский городской округ Свердловской области, г. Камышлов, ул. Кирова, д. 44</v>
      </c>
      <c r="K369" s="30">
        <v>293</v>
      </c>
      <c r="L369" s="30">
        <v>8</v>
      </c>
      <c r="M369" s="30">
        <v>1</v>
      </c>
      <c r="N369" s="30" t="s">
        <v>5253</v>
      </c>
      <c r="O369" s="106">
        <v>45405</v>
      </c>
      <c r="P369" s="30" t="s">
        <v>2726</v>
      </c>
      <c r="Q369" s="170">
        <v>1045949.95</v>
      </c>
    </row>
    <row r="370" spans="1:17" ht="23.25" x14ac:dyDescent="0.25">
      <c r="A370" s="80">
        <v>369</v>
      </c>
      <c r="B370" s="30" t="s">
        <v>8</v>
      </c>
      <c r="C370" s="30"/>
      <c r="D370" s="30" t="s">
        <v>3021</v>
      </c>
      <c r="E370" s="30" t="s">
        <v>18</v>
      </c>
      <c r="F370" s="30" t="s">
        <v>72</v>
      </c>
      <c r="G370" s="30" t="s">
        <v>20</v>
      </c>
      <c r="H370" s="30" t="s">
        <v>1061</v>
      </c>
      <c r="I370" s="42">
        <v>24</v>
      </c>
      <c r="J370" s="33" t="str">
        <f t="shared" si="5"/>
        <v>Камышловский городской округ Свердловской области, г. Камышлов, ул. Механизаторов, д. 24</v>
      </c>
      <c r="K370" s="30">
        <v>302.10000000000002</v>
      </c>
      <c r="L370" s="30">
        <v>8</v>
      </c>
      <c r="M370" s="30">
        <v>1</v>
      </c>
      <c r="N370" s="30" t="s">
        <v>5253</v>
      </c>
      <c r="O370" s="106">
        <v>45405</v>
      </c>
      <c r="P370" s="30" t="s">
        <v>2726</v>
      </c>
      <c r="Q370" s="170">
        <v>1150041.22</v>
      </c>
    </row>
    <row r="371" spans="1:17" ht="23.25" x14ac:dyDescent="0.25">
      <c r="A371" s="80">
        <v>370</v>
      </c>
      <c r="B371" s="30" t="s">
        <v>8</v>
      </c>
      <c r="C371" s="30"/>
      <c r="D371" s="30" t="s">
        <v>3021</v>
      </c>
      <c r="E371" s="30" t="s">
        <v>18</v>
      </c>
      <c r="F371" s="30" t="s">
        <v>72</v>
      </c>
      <c r="G371" s="30" t="s">
        <v>20</v>
      </c>
      <c r="H371" s="30" t="s">
        <v>1061</v>
      </c>
      <c r="I371" s="42">
        <v>28</v>
      </c>
      <c r="J371" s="33" t="str">
        <f t="shared" si="5"/>
        <v>Камышловский городской округ Свердловской области, г. Камышлов, ул. Механизаторов, д. 28</v>
      </c>
      <c r="K371" s="30">
        <v>298.8</v>
      </c>
      <c r="L371" s="30">
        <v>8</v>
      </c>
      <c r="M371" s="30">
        <v>1</v>
      </c>
      <c r="N371" s="30" t="s">
        <v>5253</v>
      </c>
      <c r="O371" s="106">
        <v>45405</v>
      </c>
      <c r="P371" s="30" t="s">
        <v>2726</v>
      </c>
      <c r="Q371" s="170">
        <v>865734.32</v>
      </c>
    </row>
    <row r="372" spans="1:17" ht="34.5" x14ac:dyDescent="0.25">
      <c r="A372" s="80">
        <v>371</v>
      </c>
      <c r="B372" s="30" t="s">
        <v>8</v>
      </c>
      <c r="C372" s="30" t="s">
        <v>634</v>
      </c>
      <c r="D372" s="30" t="s">
        <v>2627</v>
      </c>
      <c r="E372" s="30" t="s">
        <v>1500</v>
      </c>
      <c r="F372" s="30" t="s">
        <v>78</v>
      </c>
      <c r="G372" s="30" t="s">
        <v>20</v>
      </c>
      <c r="H372" s="30" t="s">
        <v>79</v>
      </c>
      <c r="I372" s="42">
        <v>53</v>
      </c>
      <c r="J372" s="33" t="str">
        <f t="shared" si="5"/>
        <v>Камышловский р-н, Восточное сельское поселение Камышловского муниципального района Свердловской области, пос. Восточный, ул. Комарова, д. 53</v>
      </c>
      <c r="K372" s="30">
        <v>830.9</v>
      </c>
      <c r="L372" s="30">
        <v>16</v>
      </c>
      <c r="M372" s="30">
        <v>3</v>
      </c>
      <c r="N372" s="30" t="s">
        <v>5265</v>
      </c>
      <c r="O372" s="106">
        <v>45313</v>
      </c>
      <c r="P372" s="30" t="s">
        <v>2726</v>
      </c>
      <c r="Q372" s="170">
        <v>3499173.79</v>
      </c>
    </row>
    <row r="373" spans="1:17" ht="45.75" x14ac:dyDescent="0.25">
      <c r="A373" s="80">
        <v>372</v>
      </c>
      <c r="B373" s="30" t="s">
        <v>8</v>
      </c>
      <c r="C373" s="30" t="s">
        <v>634</v>
      </c>
      <c r="D373" s="30" t="s">
        <v>3029</v>
      </c>
      <c r="E373" s="30" t="s">
        <v>1535</v>
      </c>
      <c r="F373" s="30" t="s">
        <v>4904</v>
      </c>
      <c r="G373" s="30" t="s">
        <v>20</v>
      </c>
      <c r="H373" s="30" t="s">
        <v>330</v>
      </c>
      <c r="I373" s="42">
        <v>7</v>
      </c>
      <c r="J373" s="33" t="str">
        <f t="shared" si="5"/>
        <v>Камышловский р-н, Муниципальное образование «Зареченское сельское поселение» Камышловского муниципального района Свердловской области, дер. Баранникова, ул. Пионерская, д. 7</v>
      </c>
      <c r="K373" s="30">
        <v>796</v>
      </c>
      <c r="L373" s="30">
        <v>16</v>
      </c>
      <c r="M373" s="30">
        <v>2</v>
      </c>
      <c r="N373" s="30" t="s">
        <v>5259</v>
      </c>
      <c r="O373" s="106">
        <v>45243</v>
      </c>
      <c r="P373" s="30" t="s">
        <v>1630</v>
      </c>
      <c r="Q373" s="170">
        <v>1342165.7</v>
      </c>
    </row>
    <row r="374" spans="1:17" ht="34.5" x14ac:dyDescent="0.25">
      <c r="A374" s="80">
        <v>373</v>
      </c>
      <c r="B374" s="30" t="s">
        <v>8</v>
      </c>
      <c r="C374" s="30" t="s">
        <v>634</v>
      </c>
      <c r="D374" s="30" t="s">
        <v>4543</v>
      </c>
      <c r="E374" s="30" t="s">
        <v>1500</v>
      </c>
      <c r="F374" s="30" t="s">
        <v>206</v>
      </c>
      <c r="G374" s="30" t="s">
        <v>20</v>
      </c>
      <c r="H374" s="30" t="s">
        <v>249</v>
      </c>
      <c r="I374" s="42">
        <v>4</v>
      </c>
      <c r="J374" s="33" t="str">
        <f t="shared" si="5"/>
        <v>Камышловский р-н, Обуховское сельское поселение Камышловского муниципального района Свердловской области, пос. Октябрьский, ул. Северная, д. 4</v>
      </c>
      <c r="K374" s="30">
        <v>922.1</v>
      </c>
      <c r="L374" s="30">
        <v>18</v>
      </c>
      <c r="M374" s="30">
        <v>2</v>
      </c>
      <c r="N374" s="30" t="s">
        <v>5272</v>
      </c>
      <c r="O374" s="106">
        <v>45226</v>
      </c>
      <c r="P374" s="30" t="s">
        <v>1630</v>
      </c>
      <c r="Q374" s="170">
        <v>1829889.52</v>
      </c>
    </row>
    <row r="375" spans="1:17" ht="23.25" x14ac:dyDescent="0.25">
      <c r="A375" s="80">
        <v>374</v>
      </c>
      <c r="B375" s="30" t="s">
        <v>327</v>
      </c>
      <c r="C375" s="30"/>
      <c r="D375" s="30" t="s">
        <v>2501</v>
      </c>
      <c r="E375" s="30" t="s">
        <v>18</v>
      </c>
      <c r="F375" s="30" t="s">
        <v>361</v>
      </c>
      <c r="G375" s="30" t="s">
        <v>362</v>
      </c>
      <c r="H375" s="30" t="s">
        <v>365</v>
      </c>
      <c r="I375" s="42">
        <v>59</v>
      </c>
      <c r="J375" s="33" t="str">
        <f t="shared" si="5"/>
        <v>Качканарский городской округ Свердловской области, г. Качканар, мкр. 5-й, д. 59</v>
      </c>
      <c r="K375" s="30">
        <v>3331.9</v>
      </c>
      <c r="L375" s="30">
        <v>68</v>
      </c>
      <c r="M375" s="30">
        <v>5</v>
      </c>
      <c r="N375" s="30" t="s">
        <v>5375</v>
      </c>
      <c r="O375" s="106">
        <v>45272</v>
      </c>
      <c r="P375" s="30" t="s">
        <v>1716</v>
      </c>
      <c r="Q375" s="170">
        <v>13028032.460000001</v>
      </c>
    </row>
    <row r="376" spans="1:17" ht="23.25" x14ac:dyDescent="0.25">
      <c r="A376" s="80">
        <v>375</v>
      </c>
      <c r="B376" s="30" t="s">
        <v>327</v>
      </c>
      <c r="C376" s="30"/>
      <c r="D376" s="30" t="s">
        <v>2501</v>
      </c>
      <c r="E376" s="30" t="s">
        <v>18</v>
      </c>
      <c r="F376" s="30" t="s">
        <v>361</v>
      </c>
      <c r="G376" s="30" t="s">
        <v>362</v>
      </c>
      <c r="H376" s="30" t="s">
        <v>365</v>
      </c>
      <c r="I376" s="30">
        <v>60</v>
      </c>
      <c r="J376" s="33" t="str">
        <f t="shared" si="5"/>
        <v>Качканарский городской округ Свердловской области, г. Качканар, мкр. 5-й, д. 60</v>
      </c>
      <c r="K376" s="30">
        <v>3322.3</v>
      </c>
      <c r="L376" s="30">
        <v>70</v>
      </c>
      <c r="M376" s="30">
        <v>6</v>
      </c>
      <c r="N376" s="30" t="s">
        <v>5369</v>
      </c>
      <c r="O376" s="106">
        <v>45272</v>
      </c>
      <c r="P376" s="30" t="s">
        <v>3237</v>
      </c>
      <c r="Q376" s="170">
        <v>15217815.02</v>
      </c>
    </row>
    <row r="377" spans="1:17" ht="23.25" x14ac:dyDescent="0.25">
      <c r="A377" s="80">
        <v>376</v>
      </c>
      <c r="B377" s="30" t="s">
        <v>327</v>
      </c>
      <c r="C377" s="30"/>
      <c r="D377" s="30" t="s">
        <v>2501</v>
      </c>
      <c r="E377" s="30" t="s">
        <v>18</v>
      </c>
      <c r="F377" s="30" t="s">
        <v>361</v>
      </c>
      <c r="G377" s="30" t="s">
        <v>362</v>
      </c>
      <c r="H377" s="30" t="s">
        <v>2503</v>
      </c>
      <c r="I377" s="30">
        <v>56</v>
      </c>
      <c r="J377" s="33" t="str">
        <f t="shared" si="5"/>
        <v>Качканарский городской округ Свердловской области, г. Качканар, мкр. 7-й, д. 56</v>
      </c>
      <c r="K377" s="30">
        <v>3190.7</v>
      </c>
      <c r="L377" s="30">
        <v>78</v>
      </c>
      <c r="M377" s="30">
        <v>2</v>
      </c>
      <c r="N377" s="30" t="s">
        <v>5369</v>
      </c>
      <c r="O377" s="106">
        <v>45272</v>
      </c>
      <c r="P377" s="30" t="s">
        <v>3237</v>
      </c>
      <c r="Q377" s="170">
        <v>13438656.870000001</v>
      </c>
    </row>
    <row r="378" spans="1:17" ht="23.25" x14ac:dyDescent="0.25">
      <c r="A378" s="80">
        <v>377</v>
      </c>
      <c r="B378" s="30" t="s">
        <v>327</v>
      </c>
      <c r="C378" s="30"/>
      <c r="D378" s="30" t="s">
        <v>2501</v>
      </c>
      <c r="E378" s="30" t="s">
        <v>18</v>
      </c>
      <c r="F378" s="30" t="s">
        <v>361</v>
      </c>
      <c r="G378" s="30" t="s">
        <v>362</v>
      </c>
      <c r="H378" s="30" t="s">
        <v>2503</v>
      </c>
      <c r="I378" s="30">
        <v>57</v>
      </c>
      <c r="J378" s="33" t="str">
        <f t="shared" si="5"/>
        <v>Качканарский городской округ Свердловской области, г. Качканар, мкр. 7-й, д. 57</v>
      </c>
      <c r="K378" s="30">
        <v>3380.7</v>
      </c>
      <c r="L378" s="30">
        <v>80</v>
      </c>
      <c r="M378" s="30">
        <v>2</v>
      </c>
      <c r="N378" s="30" t="s">
        <v>5369</v>
      </c>
      <c r="O378" s="106">
        <v>45272</v>
      </c>
      <c r="P378" s="30" t="s">
        <v>3237</v>
      </c>
      <c r="Q378" s="170">
        <v>13107542.899999999</v>
      </c>
    </row>
    <row r="379" spans="1:17" ht="23.25" x14ac:dyDescent="0.25">
      <c r="A379" s="80">
        <v>378</v>
      </c>
      <c r="B379" s="30" t="s">
        <v>327</v>
      </c>
      <c r="C379" s="30"/>
      <c r="D379" s="30" t="s">
        <v>2501</v>
      </c>
      <c r="E379" s="30" t="s">
        <v>18</v>
      </c>
      <c r="F379" s="30" t="s">
        <v>361</v>
      </c>
      <c r="G379" s="30" t="s">
        <v>362</v>
      </c>
      <c r="H379" s="30" t="s">
        <v>2503</v>
      </c>
      <c r="I379" s="42">
        <v>59</v>
      </c>
      <c r="J379" s="33" t="str">
        <f t="shared" si="5"/>
        <v>Качканарский городской округ Свердловской области, г. Качканар, мкр. 7-й, д. 59</v>
      </c>
      <c r="K379" s="30">
        <v>3164.3</v>
      </c>
      <c r="L379" s="30">
        <v>80</v>
      </c>
      <c r="M379" s="30">
        <v>4</v>
      </c>
      <c r="N379" s="30" t="s">
        <v>5369</v>
      </c>
      <c r="O379" s="106">
        <v>45272</v>
      </c>
      <c r="P379" s="30" t="s">
        <v>3237</v>
      </c>
      <c r="Q379" s="170">
        <v>16182634.879999999</v>
      </c>
    </row>
    <row r="380" spans="1:17" ht="23.25" x14ac:dyDescent="0.25">
      <c r="A380" s="80">
        <v>379</v>
      </c>
      <c r="B380" s="30" t="s">
        <v>327</v>
      </c>
      <c r="C380" s="30"/>
      <c r="D380" s="30" t="s">
        <v>2501</v>
      </c>
      <c r="E380" s="30" t="s">
        <v>18</v>
      </c>
      <c r="F380" s="30" t="s">
        <v>361</v>
      </c>
      <c r="G380" s="30" t="s">
        <v>362</v>
      </c>
      <c r="H380" s="30" t="s">
        <v>1150</v>
      </c>
      <c r="I380" s="42">
        <v>2</v>
      </c>
      <c r="J380" s="33" t="str">
        <f t="shared" si="5"/>
        <v>Качканарский городской округ Свердловской области, г. Качканар, мкр. 9-й, д. 2</v>
      </c>
      <c r="K380" s="30">
        <v>3540.1</v>
      </c>
      <c r="L380" s="30">
        <v>71</v>
      </c>
      <c r="M380" s="30">
        <v>5</v>
      </c>
      <c r="N380" s="30" t="s">
        <v>5382</v>
      </c>
      <c r="O380" s="106" t="s">
        <v>5383</v>
      </c>
      <c r="P380" s="30" t="s">
        <v>1716</v>
      </c>
      <c r="Q380" s="170">
        <v>24097202.920000002</v>
      </c>
    </row>
    <row r="381" spans="1:17" ht="23.25" x14ac:dyDescent="0.25">
      <c r="A381" s="80">
        <v>380</v>
      </c>
      <c r="B381" s="30" t="s">
        <v>327</v>
      </c>
      <c r="C381" s="30"/>
      <c r="D381" s="30" t="s">
        <v>2501</v>
      </c>
      <c r="E381" s="30" t="s">
        <v>18</v>
      </c>
      <c r="F381" s="30" t="s">
        <v>361</v>
      </c>
      <c r="G381" s="30" t="s">
        <v>362</v>
      </c>
      <c r="H381" s="30" t="s">
        <v>1150</v>
      </c>
      <c r="I381" s="42">
        <v>5</v>
      </c>
      <c r="J381" s="33" t="str">
        <f t="shared" si="5"/>
        <v>Качканарский городской округ Свердловской области, г. Качканар, мкр. 9-й, д. 5</v>
      </c>
      <c r="K381" s="30">
        <v>4534.6000000000004</v>
      </c>
      <c r="L381" s="30">
        <v>100</v>
      </c>
      <c r="M381" s="30">
        <v>4</v>
      </c>
      <c r="N381" s="30" t="s">
        <v>5375</v>
      </c>
      <c r="O381" s="106">
        <v>45272</v>
      </c>
      <c r="P381" s="30" t="s">
        <v>1716</v>
      </c>
      <c r="Q381" s="170">
        <v>24605377.200000003</v>
      </c>
    </row>
    <row r="382" spans="1:17" ht="23.25" x14ac:dyDescent="0.25">
      <c r="A382" s="80">
        <v>381</v>
      </c>
      <c r="B382" s="30" t="s">
        <v>327</v>
      </c>
      <c r="C382" s="30"/>
      <c r="D382" s="30" t="s">
        <v>2501</v>
      </c>
      <c r="E382" s="30" t="s">
        <v>18</v>
      </c>
      <c r="F382" s="30" t="s">
        <v>361</v>
      </c>
      <c r="G382" s="30" t="s">
        <v>20</v>
      </c>
      <c r="H382" s="30" t="s">
        <v>77</v>
      </c>
      <c r="I382" s="42">
        <v>15</v>
      </c>
      <c r="J382" s="33" t="str">
        <f t="shared" si="5"/>
        <v>Качканарский городской округ Свердловской области, г. Качканар, ул. Свердлова, д. 15</v>
      </c>
      <c r="K382" s="30">
        <v>4067.1</v>
      </c>
      <c r="L382" s="30">
        <v>62</v>
      </c>
      <c r="M382" s="30">
        <v>5</v>
      </c>
      <c r="N382" s="30" t="s">
        <v>5375</v>
      </c>
      <c r="O382" s="106">
        <v>45272</v>
      </c>
      <c r="P382" s="30" t="s">
        <v>1716</v>
      </c>
      <c r="Q382" s="170">
        <v>19376808.57</v>
      </c>
    </row>
    <row r="383" spans="1:17" ht="23.25" x14ac:dyDescent="0.25">
      <c r="A383" s="80">
        <v>382</v>
      </c>
      <c r="B383" s="30" t="s">
        <v>327</v>
      </c>
      <c r="C383" s="30"/>
      <c r="D383" s="30" t="s">
        <v>2501</v>
      </c>
      <c r="E383" s="30" t="s">
        <v>1500</v>
      </c>
      <c r="F383" s="30" t="s">
        <v>366</v>
      </c>
      <c r="G383" s="30" t="s">
        <v>20</v>
      </c>
      <c r="H383" s="30" t="s">
        <v>367</v>
      </c>
      <c r="I383" s="42" t="s">
        <v>115</v>
      </c>
      <c r="J383" s="33" t="str">
        <f t="shared" si="5"/>
        <v>Качканарский городской округ Свердловской области, пос. Валериановск (г Качканар), ул. Лесная, д. 1А</v>
      </c>
      <c r="K383" s="30">
        <v>1265</v>
      </c>
      <c r="L383" s="30">
        <v>32</v>
      </c>
      <c r="M383" s="30">
        <v>5</v>
      </c>
      <c r="N383" s="30" t="s">
        <v>5369</v>
      </c>
      <c r="O383" s="106">
        <v>45272</v>
      </c>
      <c r="P383" s="30" t="s">
        <v>3237</v>
      </c>
      <c r="Q383" s="170">
        <v>5812874.7699999996</v>
      </c>
    </row>
    <row r="384" spans="1:17" ht="23.25" x14ac:dyDescent="0.25">
      <c r="A384" s="80">
        <v>383</v>
      </c>
      <c r="B384" s="30" t="s">
        <v>218</v>
      </c>
      <c r="C384" s="30"/>
      <c r="D384" s="30" t="s">
        <v>183</v>
      </c>
      <c r="E384" s="30" t="s">
        <v>18</v>
      </c>
      <c r="F384" s="30" t="s">
        <v>184</v>
      </c>
      <c r="G384" s="30" t="s">
        <v>20</v>
      </c>
      <c r="H384" s="30" t="s">
        <v>648</v>
      </c>
      <c r="I384" s="30">
        <v>7</v>
      </c>
      <c r="J384" s="33" t="str">
        <f t="shared" si="5"/>
        <v>Кировградский городской округ, г. Кировград, ул. 8 Марта, д. 7</v>
      </c>
      <c r="K384" s="30">
        <v>4966.5</v>
      </c>
      <c r="L384" s="30">
        <v>90</v>
      </c>
      <c r="M384" s="30">
        <v>1</v>
      </c>
      <c r="N384" s="30" t="s">
        <v>5284</v>
      </c>
      <c r="O384" s="106">
        <v>45266</v>
      </c>
      <c r="P384" s="30" t="s">
        <v>1619</v>
      </c>
      <c r="Q384" s="170">
        <v>17192377.399999999</v>
      </c>
    </row>
    <row r="385" spans="1:18" ht="23.25" x14ac:dyDescent="0.25">
      <c r="A385" s="80">
        <v>384</v>
      </c>
      <c r="B385" s="30" t="s">
        <v>218</v>
      </c>
      <c r="C385" s="30"/>
      <c r="D385" s="30" t="s">
        <v>183</v>
      </c>
      <c r="E385" s="30" t="s">
        <v>18</v>
      </c>
      <c r="F385" s="30" t="s">
        <v>184</v>
      </c>
      <c r="G385" s="30" t="s">
        <v>20</v>
      </c>
      <c r="H385" s="30" t="s">
        <v>186</v>
      </c>
      <c r="I385" s="30">
        <v>48</v>
      </c>
      <c r="J385" s="33" t="str">
        <f t="shared" si="5"/>
        <v>Кировградский городской округ, г. Кировград, ул. Кировградская, д. 48</v>
      </c>
      <c r="K385" s="30">
        <v>7131.6</v>
      </c>
      <c r="L385" s="30">
        <v>129</v>
      </c>
      <c r="M385" s="30">
        <v>1</v>
      </c>
      <c r="N385" s="30" t="s">
        <v>5284</v>
      </c>
      <c r="O385" s="106">
        <v>45266</v>
      </c>
      <c r="P385" s="30" t="s">
        <v>1619</v>
      </c>
      <c r="Q385" s="170">
        <v>27416044.420000002</v>
      </c>
    </row>
    <row r="386" spans="1:18" ht="23.25" x14ac:dyDescent="0.25">
      <c r="A386" s="80">
        <v>385</v>
      </c>
      <c r="B386" s="30" t="s">
        <v>218</v>
      </c>
      <c r="C386" s="30"/>
      <c r="D386" s="30" t="s">
        <v>183</v>
      </c>
      <c r="E386" s="30" t="s">
        <v>18</v>
      </c>
      <c r="F386" s="30" t="s">
        <v>184</v>
      </c>
      <c r="G386" s="30" t="s">
        <v>20</v>
      </c>
      <c r="H386" s="30" t="s">
        <v>77</v>
      </c>
      <c r="I386" s="42">
        <v>53</v>
      </c>
      <c r="J386" s="33" t="str">
        <f t="shared" ref="J386:J449" si="6">C386&amp;""&amp;D386&amp;", "&amp;E386&amp;" "&amp;F386&amp;", "&amp;G386&amp;" "&amp;H386&amp;", д. "&amp;I386</f>
        <v>Кировградский городской округ, г. Кировград, ул. Свердлова, д. 53</v>
      </c>
      <c r="K386" s="30">
        <v>3381.8</v>
      </c>
      <c r="L386" s="30">
        <v>64</v>
      </c>
      <c r="M386" s="30">
        <v>2</v>
      </c>
      <c r="N386" s="30" t="s">
        <v>5304</v>
      </c>
      <c r="O386" s="106" t="s">
        <v>5305</v>
      </c>
      <c r="P386" s="30" t="s">
        <v>1619</v>
      </c>
      <c r="Q386" s="170">
        <v>18538483.239999998</v>
      </c>
    </row>
    <row r="387" spans="1:18" ht="23.25" x14ac:dyDescent="0.25">
      <c r="A387" s="80">
        <v>386</v>
      </c>
      <c r="B387" s="30" t="s">
        <v>218</v>
      </c>
      <c r="C387" s="30"/>
      <c r="D387" s="30" t="s">
        <v>183</v>
      </c>
      <c r="E387" s="30" t="s">
        <v>1500</v>
      </c>
      <c r="F387" s="30" t="s">
        <v>684</v>
      </c>
      <c r="G387" s="30" t="s">
        <v>20</v>
      </c>
      <c r="H387" s="30" t="s">
        <v>36</v>
      </c>
      <c r="I387" s="30">
        <v>4</v>
      </c>
      <c r="J387" s="33" t="str">
        <f t="shared" si="6"/>
        <v>Кировградский городской округ, пос. Карпушиха (г Кировград), ул. Ленина, д. 4</v>
      </c>
      <c r="K387" s="30">
        <v>503.8</v>
      </c>
      <c r="L387" s="30">
        <v>12</v>
      </c>
      <c r="M387" s="30">
        <v>2</v>
      </c>
      <c r="N387" s="30" t="s">
        <v>5284</v>
      </c>
      <c r="O387" s="106">
        <v>45266</v>
      </c>
      <c r="P387" s="30" t="s">
        <v>1619</v>
      </c>
      <c r="Q387" s="170">
        <v>2529371.9</v>
      </c>
    </row>
    <row r="388" spans="1:18" ht="23.25" x14ac:dyDescent="0.25">
      <c r="A388" s="80">
        <v>387</v>
      </c>
      <c r="B388" s="30" t="s">
        <v>218</v>
      </c>
      <c r="C388" s="30"/>
      <c r="D388" s="30" t="s">
        <v>183</v>
      </c>
      <c r="E388" s="30" t="s">
        <v>1500</v>
      </c>
      <c r="F388" s="30" t="s">
        <v>684</v>
      </c>
      <c r="G388" s="30" t="s">
        <v>20</v>
      </c>
      <c r="H388" s="30" t="s">
        <v>108</v>
      </c>
      <c r="I388" s="30">
        <v>24</v>
      </c>
      <c r="J388" s="33" t="str">
        <f t="shared" si="6"/>
        <v>Кировградский городской округ, пос. Карпушиха (г Кировград), ул. Пушкина, д. 24</v>
      </c>
      <c r="K388" s="30">
        <v>546.1</v>
      </c>
      <c r="L388" s="30">
        <v>12</v>
      </c>
      <c r="M388" s="30">
        <v>1</v>
      </c>
      <c r="N388" s="30" t="s">
        <v>5284</v>
      </c>
      <c r="O388" s="106">
        <v>45266</v>
      </c>
      <c r="P388" s="30" t="s">
        <v>1619</v>
      </c>
      <c r="Q388" s="170">
        <v>2712806.53</v>
      </c>
    </row>
    <row r="389" spans="1:18" ht="23.25" x14ac:dyDescent="0.25">
      <c r="A389" s="80">
        <v>388</v>
      </c>
      <c r="B389" s="30" t="s">
        <v>218</v>
      </c>
      <c r="C389" s="30"/>
      <c r="D389" s="30" t="s">
        <v>183</v>
      </c>
      <c r="E389" s="30" t="s">
        <v>1500</v>
      </c>
      <c r="F389" s="30" t="s">
        <v>683</v>
      </c>
      <c r="G389" s="30" t="s">
        <v>20</v>
      </c>
      <c r="H389" s="30" t="s">
        <v>188</v>
      </c>
      <c r="I389" s="30">
        <v>26</v>
      </c>
      <c r="J389" s="33" t="str">
        <f t="shared" si="6"/>
        <v>Кировградский городской округ, пос. Левиха (г Кировград), ул. Малышева, д. 26</v>
      </c>
      <c r="K389" s="30">
        <v>570.29999999999995</v>
      </c>
      <c r="L389" s="30">
        <v>12</v>
      </c>
      <c r="M389" s="30">
        <v>1</v>
      </c>
      <c r="N389" s="30" t="s">
        <v>5284</v>
      </c>
      <c r="O389" s="106">
        <v>45266</v>
      </c>
      <c r="P389" s="30" t="s">
        <v>1619</v>
      </c>
      <c r="Q389" s="170">
        <v>2961400.39</v>
      </c>
    </row>
    <row r="390" spans="1:18" ht="23.25" x14ac:dyDescent="0.25">
      <c r="A390" s="80">
        <v>389</v>
      </c>
      <c r="B390" s="30" t="s">
        <v>218</v>
      </c>
      <c r="C390" s="30"/>
      <c r="D390" s="30" t="s">
        <v>183</v>
      </c>
      <c r="E390" s="30" t="s">
        <v>1500</v>
      </c>
      <c r="F390" s="30" t="s">
        <v>683</v>
      </c>
      <c r="G390" s="30" t="s">
        <v>20</v>
      </c>
      <c r="H390" s="30" t="s">
        <v>188</v>
      </c>
      <c r="I390" s="30">
        <v>28</v>
      </c>
      <c r="J390" s="33" t="str">
        <f t="shared" si="6"/>
        <v>Кировградский городской округ, пос. Левиха (г Кировград), ул. Малышева, д. 28</v>
      </c>
      <c r="K390" s="30">
        <v>579.70000000000005</v>
      </c>
      <c r="L390" s="30">
        <v>12</v>
      </c>
      <c r="M390" s="30">
        <v>1</v>
      </c>
      <c r="N390" s="30" t="s">
        <v>5284</v>
      </c>
      <c r="O390" s="106">
        <v>45266</v>
      </c>
      <c r="P390" s="30" t="s">
        <v>1619</v>
      </c>
      <c r="Q390" s="170">
        <v>2999873.81</v>
      </c>
    </row>
    <row r="391" spans="1:18" ht="23.25" x14ac:dyDescent="0.25">
      <c r="A391" s="80">
        <v>390</v>
      </c>
      <c r="B391" s="30" t="s">
        <v>218</v>
      </c>
      <c r="C391" s="30"/>
      <c r="D391" s="30" t="s">
        <v>183</v>
      </c>
      <c r="E391" s="30" t="s">
        <v>1500</v>
      </c>
      <c r="F391" s="30" t="s">
        <v>693</v>
      </c>
      <c r="G391" s="30" t="s">
        <v>20</v>
      </c>
      <c r="H391" s="30" t="s">
        <v>5274</v>
      </c>
      <c r="I391" s="30">
        <v>43</v>
      </c>
      <c r="J391" s="33" t="str">
        <f t="shared" si="6"/>
        <v>Кировградский городской округ, пос. Нейво-Рудянка (г Кировград), ул. Партизан, д. 43</v>
      </c>
      <c r="K391" s="30">
        <v>561.20000000000005</v>
      </c>
      <c r="L391" s="30">
        <v>12</v>
      </c>
      <c r="M391" s="30">
        <v>2</v>
      </c>
      <c r="N391" s="30" t="s">
        <v>5284</v>
      </c>
      <c r="O391" s="106">
        <v>45266</v>
      </c>
      <c r="P391" s="30" t="s">
        <v>1619</v>
      </c>
      <c r="Q391" s="170">
        <v>2978890.19</v>
      </c>
    </row>
    <row r="392" spans="1:18" ht="23.25" x14ac:dyDescent="0.25">
      <c r="A392" s="80">
        <v>391</v>
      </c>
      <c r="B392" s="30" t="s">
        <v>218</v>
      </c>
      <c r="C392" s="30"/>
      <c r="D392" s="30" t="s">
        <v>192</v>
      </c>
      <c r="E392" s="30" t="s">
        <v>18</v>
      </c>
      <c r="F392" s="30" t="s">
        <v>193</v>
      </c>
      <c r="G392" s="30" t="s">
        <v>20</v>
      </c>
      <c r="H392" s="30" t="s">
        <v>22</v>
      </c>
      <c r="I392" s="30">
        <v>14</v>
      </c>
      <c r="J392" s="33" t="str">
        <f t="shared" si="6"/>
        <v>Кушвинский городской округ, г. Кушва, ул. Горняков, д. 14</v>
      </c>
      <c r="K392" s="30">
        <v>907.9</v>
      </c>
      <c r="L392" s="30">
        <v>18</v>
      </c>
      <c r="M392" s="30">
        <v>2</v>
      </c>
      <c r="N392" s="30" t="s">
        <v>5298</v>
      </c>
      <c r="O392" s="106">
        <v>45257</v>
      </c>
      <c r="P392" s="30" t="s">
        <v>3340</v>
      </c>
      <c r="Q392" s="170">
        <v>4166462.56</v>
      </c>
    </row>
    <row r="393" spans="1:18" ht="23.25" x14ac:dyDescent="0.25">
      <c r="A393" s="80">
        <v>392</v>
      </c>
      <c r="B393" s="30" t="s">
        <v>218</v>
      </c>
      <c r="C393" s="30"/>
      <c r="D393" s="30" t="s">
        <v>192</v>
      </c>
      <c r="E393" s="30" t="s">
        <v>18</v>
      </c>
      <c r="F393" s="30" t="s">
        <v>193</v>
      </c>
      <c r="G393" s="30" t="s">
        <v>20</v>
      </c>
      <c r="H393" s="30" t="s">
        <v>22</v>
      </c>
      <c r="I393" s="30">
        <v>16</v>
      </c>
      <c r="J393" s="33" t="str">
        <f t="shared" si="6"/>
        <v>Кушвинский городской округ, г. Кушва, ул. Горняков, д. 16</v>
      </c>
      <c r="K393" s="30">
        <v>966</v>
      </c>
      <c r="L393" s="30">
        <v>17</v>
      </c>
      <c r="M393" s="30">
        <v>2</v>
      </c>
      <c r="N393" s="30" t="s">
        <v>5298</v>
      </c>
      <c r="O393" s="106">
        <v>45257</v>
      </c>
      <c r="P393" s="30" t="s">
        <v>3340</v>
      </c>
      <c r="Q393" s="170">
        <v>4074372.2</v>
      </c>
    </row>
    <row r="394" spans="1:18" ht="23.25" x14ac:dyDescent="0.25">
      <c r="A394" s="80">
        <v>393</v>
      </c>
      <c r="B394" s="30" t="s">
        <v>218</v>
      </c>
      <c r="C394" s="30"/>
      <c r="D394" s="30" t="s">
        <v>192</v>
      </c>
      <c r="E394" s="30" t="s">
        <v>18</v>
      </c>
      <c r="F394" s="30" t="s">
        <v>193</v>
      </c>
      <c r="G394" s="30" t="s">
        <v>20</v>
      </c>
      <c r="H394" s="30" t="s">
        <v>22</v>
      </c>
      <c r="I394" s="30">
        <v>18</v>
      </c>
      <c r="J394" s="33" t="str">
        <f t="shared" si="6"/>
        <v>Кушвинский городской округ, г. Кушва, ул. Горняков, д. 18</v>
      </c>
      <c r="K394" s="30">
        <v>974.7</v>
      </c>
      <c r="L394" s="30">
        <v>17</v>
      </c>
      <c r="M394" s="30">
        <v>2</v>
      </c>
      <c r="N394" s="30" t="s">
        <v>5298</v>
      </c>
      <c r="O394" s="106">
        <v>45257</v>
      </c>
      <c r="P394" s="30" t="s">
        <v>3340</v>
      </c>
      <c r="Q394" s="170">
        <v>4135964.99</v>
      </c>
    </row>
    <row r="395" spans="1:18" ht="23.25" x14ac:dyDescent="0.25">
      <c r="A395" s="80">
        <v>394</v>
      </c>
      <c r="B395" s="30" t="s">
        <v>218</v>
      </c>
      <c r="C395" s="30"/>
      <c r="D395" s="30" t="s">
        <v>192</v>
      </c>
      <c r="E395" s="30" t="s">
        <v>18</v>
      </c>
      <c r="F395" s="30" t="s">
        <v>193</v>
      </c>
      <c r="G395" s="30" t="s">
        <v>20</v>
      </c>
      <c r="H395" s="30" t="s">
        <v>22</v>
      </c>
      <c r="I395" s="30">
        <v>19</v>
      </c>
      <c r="J395" s="33" t="str">
        <f t="shared" si="6"/>
        <v>Кушвинский городской округ, г. Кушва, ул. Горняков, д. 19</v>
      </c>
      <c r="K395" s="30">
        <v>806.5</v>
      </c>
      <c r="L395" s="30">
        <v>10</v>
      </c>
      <c r="M395" s="30">
        <v>2</v>
      </c>
      <c r="N395" s="33" t="s">
        <v>5298</v>
      </c>
      <c r="O395" s="114">
        <v>45257</v>
      </c>
      <c r="P395" s="30" t="s">
        <v>3340</v>
      </c>
      <c r="Q395" s="170">
        <v>4615791.87</v>
      </c>
    </row>
    <row r="396" spans="1:18" ht="23.25" x14ac:dyDescent="0.25">
      <c r="A396" s="80">
        <v>395</v>
      </c>
      <c r="B396" s="30" t="s">
        <v>218</v>
      </c>
      <c r="C396" s="30"/>
      <c r="D396" s="30" t="s">
        <v>192</v>
      </c>
      <c r="E396" s="30" t="s">
        <v>18</v>
      </c>
      <c r="F396" s="30" t="s">
        <v>193</v>
      </c>
      <c r="G396" s="30" t="s">
        <v>20</v>
      </c>
      <c r="H396" s="30" t="s">
        <v>22</v>
      </c>
      <c r="I396" s="30">
        <v>23</v>
      </c>
      <c r="J396" s="33" t="str">
        <f t="shared" si="6"/>
        <v>Кушвинский городской округ, г. Кушва, ул. Горняков, д. 23</v>
      </c>
      <c r="K396" s="30">
        <v>841</v>
      </c>
      <c r="L396" s="30">
        <v>11</v>
      </c>
      <c r="M396" s="30">
        <v>2</v>
      </c>
      <c r="N396" s="30" t="s">
        <v>5298</v>
      </c>
      <c r="O396" s="106">
        <v>45257</v>
      </c>
      <c r="P396" s="30" t="s">
        <v>3340</v>
      </c>
      <c r="Q396" s="170">
        <v>3986572.7</v>
      </c>
    </row>
    <row r="397" spans="1:18" ht="23.25" x14ac:dyDescent="0.25">
      <c r="A397" s="80">
        <v>396</v>
      </c>
      <c r="B397" s="30" t="s">
        <v>218</v>
      </c>
      <c r="C397" s="30"/>
      <c r="D397" s="30" t="s">
        <v>192</v>
      </c>
      <c r="E397" s="30" t="s">
        <v>18</v>
      </c>
      <c r="F397" s="30" t="s">
        <v>193</v>
      </c>
      <c r="G397" s="30" t="s">
        <v>20</v>
      </c>
      <c r="H397" s="30" t="s">
        <v>22</v>
      </c>
      <c r="I397" s="30">
        <v>25</v>
      </c>
      <c r="J397" s="33" t="str">
        <f t="shared" si="6"/>
        <v>Кушвинский городской округ, г. Кушва, ул. Горняков, д. 25</v>
      </c>
      <c r="K397" s="30">
        <v>676.5</v>
      </c>
      <c r="L397" s="30">
        <v>11</v>
      </c>
      <c r="M397" s="30">
        <v>2</v>
      </c>
      <c r="N397" s="30" t="s">
        <v>5298</v>
      </c>
      <c r="O397" s="106">
        <v>45257</v>
      </c>
      <c r="P397" s="30" t="s">
        <v>3340</v>
      </c>
      <c r="Q397" s="170">
        <v>3556554.2</v>
      </c>
    </row>
    <row r="398" spans="1:18" x14ac:dyDescent="0.25">
      <c r="A398" s="80">
        <v>397</v>
      </c>
      <c r="B398" s="30" t="s">
        <v>218</v>
      </c>
      <c r="C398" s="30"/>
      <c r="D398" s="30" t="s">
        <v>192</v>
      </c>
      <c r="E398" s="30" t="s">
        <v>18</v>
      </c>
      <c r="F398" s="30" t="s">
        <v>193</v>
      </c>
      <c r="G398" s="30" t="s">
        <v>20</v>
      </c>
      <c r="H398" s="30" t="s">
        <v>22</v>
      </c>
      <c r="I398" s="30">
        <v>4</v>
      </c>
      <c r="J398" s="33" t="str">
        <f t="shared" si="6"/>
        <v>Кушвинский городской округ, г. Кушва, ул. Горняков, д. 4</v>
      </c>
      <c r="K398" s="30">
        <v>1093.7</v>
      </c>
      <c r="L398" s="30">
        <v>18</v>
      </c>
      <c r="M398" s="30">
        <v>2</v>
      </c>
      <c r="N398" s="30" t="s">
        <v>5306</v>
      </c>
      <c r="O398" s="106">
        <v>45404</v>
      </c>
      <c r="P398" s="30" t="s">
        <v>3641</v>
      </c>
      <c r="Q398" s="170">
        <v>185346.76</v>
      </c>
      <c r="R398" s="45" t="s">
        <v>5273</v>
      </c>
    </row>
    <row r="399" spans="1:18" ht="23.25" x14ac:dyDescent="0.25">
      <c r="A399" s="80">
        <v>398</v>
      </c>
      <c r="B399" s="30" t="s">
        <v>218</v>
      </c>
      <c r="C399" s="30"/>
      <c r="D399" s="30" t="s">
        <v>192</v>
      </c>
      <c r="E399" s="30" t="s">
        <v>18</v>
      </c>
      <c r="F399" s="30" t="s">
        <v>193</v>
      </c>
      <c r="G399" s="30" t="s">
        <v>20</v>
      </c>
      <c r="H399" s="30" t="s">
        <v>208</v>
      </c>
      <c r="I399" s="30">
        <v>10</v>
      </c>
      <c r="J399" s="33" t="str">
        <f t="shared" si="6"/>
        <v>Кушвинский городской округ, г. Кушва, ул. Осипенко, д. 10</v>
      </c>
      <c r="K399" s="30">
        <v>411.6</v>
      </c>
      <c r="L399" s="30">
        <v>8</v>
      </c>
      <c r="M399" s="30">
        <v>3</v>
      </c>
      <c r="N399" s="30" t="s">
        <v>5307</v>
      </c>
      <c r="O399" s="106" t="s">
        <v>5308</v>
      </c>
      <c r="P399" s="30" t="s">
        <v>3340</v>
      </c>
      <c r="Q399" s="172">
        <v>350138.26</v>
      </c>
      <c r="R399" s="45" t="s">
        <v>5314</v>
      </c>
    </row>
    <row r="400" spans="1:18" ht="23.25" x14ac:dyDescent="0.25">
      <c r="A400" s="80">
        <v>399</v>
      </c>
      <c r="B400" s="30" t="s">
        <v>218</v>
      </c>
      <c r="C400" s="30"/>
      <c r="D400" s="30" t="s">
        <v>192</v>
      </c>
      <c r="E400" s="30" t="s">
        <v>1500</v>
      </c>
      <c r="F400" s="30" t="s">
        <v>198</v>
      </c>
      <c r="G400" s="30" t="s">
        <v>20</v>
      </c>
      <c r="H400" s="30" t="s">
        <v>199</v>
      </c>
      <c r="I400" s="30">
        <v>14</v>
      </c>
      <c r="J400" s="33" t="str">
        <f t="shared" si="6"/>
        <v>Кушвинский городской округ, пос. Баранчинский (г Кушва), ул. Победы, д. 14</v>
      </c>
      <c r="K400" s="30">
        <v>1574.3</v>
      </c>
      <c r="L400" s="30">
        <v>18</v>
      </c>
      <c r="M400" s="30">
        <v>2</v>
      </c>
      <c r="N400" s="30" t="s">
        <v>5298</v>
      </c>
      <c r="O400" s="106">
        <v>45257</v>
      </c>
      <c r="P400" s="30" t="s">
        <v>3340</v>
      </c>
      <c r="Q400" s="172">
        <v>1056855.01</v>
      </c>
      <c r="R400" s="45" t="s">
        <v>4884</v>
      </c>
    </row>
    <row r="401" spans="1:18" ht="23.25" x14ac:dyDescent="0.25">
      <c r="A401" s="80">
        <v>400</v>
      </c>
      <c r="B401" s="30" t="s">
        <v>218</v>
      </c>
      <c r="C401" s="30"/>
      <c r="D401" s="30" t="s">
        <v>192</v>
      </c>
      <c r="E401" s="30" t="s">
        <v>1500</v>
      </c>
      <c r="F401" s="30" t="s">
        <v>198</v>
      </c>
      <c r="G401" s="30" t="s">
        <v>20</v>
      </c>
      <c r="H401" s="30" t="s">
        <v>199</v>
      </c>
      <c r="I401" s="30">
        <v>17</v>
      </c>
      <c r="J401" s="33" t="str">
        <f t="shared" si="6"/>
        <v>Кушвинский городской округ, пос. Баранчинский (г Кушва), ул. Победы, д. 17</v>
      </c>
      <c r="K401" s="30">
        <v>1221.7</v>
      </c>
      <c r="L401" s="30">
        <v>14</v>
      </c>
      <c r="M401" s="30">
        <v>2</v>
      </c>
      <c r="N401" s="30" t="s">
        <v>5298</v>
      </c>
      <c r="O401" s="106">
        <v>45257</v>
      </c>
      <c r="P401" s="30" t="s">
        <v>3340</v>
      </c>
      <c r="Q401" s="170">
        <v>4643681.05</v>
      </c>
      <c r="R401" s="45" t="s">
        <v>5273</v>
      </c>
    </row>
    <row r="402" spans="1:18" ht="23.25" x14ac:dyDescent="0.25">
      <c r="A402" s="80">
        <v>401</v>
      </c>
      <c r="B402" s="30" t="s">
        <v>499</v>
      </c>
      <c r="C402" s="30"/>
      <c r="D402" s="30" t="s">
        <v>560</v>
      </c>
      <c r="E402" s="30" t="s">
        <v>637</v>
      </c>
      <c r="F402" s="30" t="s">
        <v>188</v>
      </c>
      <c r="G402" s="30" t="s">
        <v>20</v>
      </c>
      <c r="H402" s="30" t="s">
        <v>281</v>
      </c>
      <c r="I402" s="30">
        <v>24</v>
      </c>
      <c r="J402" s="33" t="str">
        <f t="shared" si="6"/>
        <v>Малышевский городской округ, п.г.т. Малышева, ул. Азина, д. 24</v>
      </c>
      <c r="K402" s="30">
        <v>428.4</v>
      </c>
      <c r="L402" s="30">
        <v>8</v>
      </c>
      <c r="M402" s="30">
        <v>1</v>
      </c>
      <c r="N402" s="30" t="s">
        <v>5411</v>
      </c>
      <c r="O402" s="106">
        <v>45243</v>
      </c>
      <c r="P402" s="30" t="s">
        <v>3065</v>
      </c>
      <c r="Q402" s="170">
        <v>2364331.0699999998</v>
      </c>
    </row>
    <row r="403" spans="1:18" ht="23.25" x14ac:dyDescent="0.25">
      <c r="A403" s="80">
        <v>402</v>
      </c>
      <c r="B403" s="30" t="s">
        <v>499</v>
      </c>
      <c r="C403" s="30"/>
      <c r="D403" s="30" t="s">
        <v>560</v>
      </c>
      <c r="E403" s="30" t="s">
        <v>637</v>
      </c>
      <c r="F403" s="30" t="s">
        <v>188</v>
      </c>
      <c r="G403" s="30" t="s">
        <v>20</v>
      </c>
      <c r="H403" s="30" t="s">
        <v>281</v>
      </c>
      <c r="I403" s="30">
        <v>9</v>
      </c>
      <c r="J403" s="33" t="str">
        <f t="shared" si="6"/>
        <v>Малышевский городской округ, п.г.т. Малышева, ул. Азина, д. 9</v>
      </c>
      <c r="K403" s="30">
        <v>734.09</v>
      </c>
      <c r="L403" s="30">
        <v>12</v>
      </c>
      <c r="M403" s="30">
        <v>5</v>
      </c>
      <c r="N403" s="30" t="s">
        <v>5411</v>
      </c>
      <c r="O403" s="106">
        <v>45243</v>
      </c>
      <c r="P403" s="30" t="s">
        <v>3065</v>
      </c>
      <c r="Q403" s="170">
        <v>3900420.0300000003</v>
      </c>
    </row>
    <row r="404" spans="1:18" ht="23.25" x14ac:dyDescent="0.25">
      <c r="A404" s="80">
        <v>403</v>
      </c>
      <c r="B404" s="30" t="s">
        <v>499</v>
      </c>
      <c r="C404" s="30"/>
      <c r="D404" s="30" t="s">
        <v>560</v>
      </c>
      <c r="E404" s="30" t="s">
        <v>637</v>
      </c>
      <c r="F404" s="30" t="s">
        <v>188</v>
      </c>
      <c r="G404" s="30" t="s">
        <v>20</v>
      </c>
      <c r="H404" s="30" t="s">
        <v>330</v>
      </c>
      <c r="I404" s="30">
        <v>21</v>
      </c>
      <c r="J404" s="33" t="str">
        <f t="shared" si="6"/>
        <v>Малышевский городской округ, п.г.т. Малышева, ул. Пионерская, д. 21</v>
      </c>
      <c r="K404" s="30">
        <v>414.5</v>
      </c>
      <c r="L404" s="30">
        <v>8</v>
      </c>
      <c r="M404" s="30">
        <v>1</v>
      </c>
      <c r="N404" s="30" t="s">
        <v>5411</v>
      </c>
      <c r="O404" s="106">
        <v>45243</v>
      </c>
      <c r="P404" s="30" t="s">
        <v>3065</v>
      </c>
      <c r="Q404" s="170">
        <v>2018604.34</v>
      </c>
    </row>
    <row r="405" spans="1:18" ht="23.25" x14ac:dyDescent="0.25">
      <c r="A405" s="80">
        <v>404</v>
      </c>
      <c r="B405" s="30" t="s">
        <v>499</v>
      </c>
      <c r="C405" s="30"/>
      <c r="D405" s="30" t="s">
        <v>560</v>
      </c>
      <c r="E405" s="30" t="s">
        <v>637</v>
      </c>
      <c r="F405" s="30" t="s">
        <v>188</v>
      </c>
      <c r="G405" s="30" t="s">
        <v>20</v>
      </c>
      <c r="H405" s="30" t="s">
        <v>330</v>
      </c>
      <c r="I405" s="30">
        <v>23</v>
      </c>
      <c r="J405" s="33" t="str">
        <f t="shared" si="6"/>
        <v>Малышевский городской округ, п.г.т. Малышева, ул. Пионерская, д. 23</v>
      </c>
      <c r="K405" s="30">
        <v>710</v>
      </c>
      <c r="L405" s="30">
        <v>12</v>
      </c>
      <c r="M405" s="30">
        <v>1</v>
      </c>
      <c r="N405" s="30" t="s">
        <v>5411</v>
      </c>
      <c r="O405" s="106">
        <v>45243</v>
      </c>
      <c r="P405" s="30" t="s">
        <v>3065</v>
      </c>
      <c r="Q405" s="170">
        <v>3298385.02</v>
      </c>
    </row>
    <row r="406" spans="1:18" ht="23.25" x14ac:dyDescent="0.25">
      <c r="A406" s="80">
        <v>405</v>
      </c>
      <c r="B406" s="30" t="s">
        <v>499</v>
      </c>
      <c r="C406" s="30"/>
      <c r="D406" s="30" t="s">
        <v>560</v>
      </c>
      <c r="E406" s="30" t="s">
        <v>637</v>
      </c>
      <c r="F406" s="30" t="s">
        <v>188</v>
      </c>
      <c r="G406" s="30" t="s">
        <v>20</v>
      </c>
      <c r="H406" s="30" t="s">
        <v>84</v>
      </c>
      <c r="I406" s="30">
        <v>11</v>
      </c>
      <c r="J406" s="33" t="str">
        <f t="shared" si="6"/>
        <v>Малышевский городской округ, п.г.т. Малышева, ул. Советская, д. 11</v>
      </c>
      <c r="K406" s="30">
        <v>426.6</v>
      </c>
      <c r="L406" s="30">
        <v>8</v>
      </c>
      <c r="M406" s="30">
        <v>5</v>
      </c>
      <c r="N406" s="30" t="s">
        <v>5411</v>
      </c>
      <c r="O406" s="106">
        <v>45243</v>
      </c>
      <c r="P406" s="30" t="s">
        <v>3065</v>
      </c>
      <c r="Q406" s="170">
        <v>2846450.71</v>
      </c>
    </row>
    <row r="407" spans="1:18" ht="23.25" x14ac:dyDescent="0.25">
      <c r="A407" s="80">
        <v>406</v>
      </c>
      <c r="B407" s="30" t="s">
        <v>499</v>
      </c>
      <c r="C407" s="30"/>
      <c r="D407" s="30" t="s">
        <v>560</v>
      </c>
      <c r="E407" s="30" t="s">
        <v>637</v>
      </c>
      <c r="F407" s="30" t="s">
        <v>188</v>
      </c>
      <c r="G407" s="30" t="s">
        <v>20</v>
      </c>
      <c r="H407" s="30" t="s">
        <v>84</v>
      </c>
      <c r="I407" s="30">
        <v>15</v>
      </c>
      <c r="J407" s="33" t="str">
        <f t="shared" si="6"/>
        <v>Малышевский городской округ, п.г.т. Малышева, ул. Советская, д. 15</v>
      </c>
      <c r="K407" s="30">
        <v>432.9</v>
      </c>
      <c r="L407" s="30">
        <v>8</v>
      </c>
      <c r="M407" s="30">
        <v>5</v>
      </c>
      <c r="N407" s="30" t="s">
        <v>5411</v>
      </c>
      <c r="O407" s="106">
        <v>45243</v>
      </c>
      <c r="P407" s="30" t="s">
        <v>3065</v>
      </c>
      <c r="Q407" s="170">
        <v>2965547.99</v>
      </c>
    </row>
    <row r="408" spans="1:18" ht="23.25" x14ac:dyDescent="0.25">
      <c r="A408" s="80">
        <v>407</v>
      </c>
      <c r="B408" s="30" t="s">
        <v>499</v>
      </c>
      <c r="C408" s="30"/>
      <c r="D408" s="30" t="s">
        <v>560</v>
      </c>
      <c r="E408" s="30" t="s">
        <v>637</v>
      </c>
      <c r="F408" s="30" t="s">
        <v>188</v>
      </c>
      <c r="G408" s="30" t="s">
        <v>20</v>
      </c>
      <c r="H408" s="30" t="s">
        <v>84</v>
      </c>
      <c r="I408" s="30">
        <v>17</v>
      </c>
      <c r="J408" s="33" t="str">
        <f t="shared" si="6"/>
        <v>Малышевский городской округ, п.г.т. Малышева, ул. Советская, д. 17</v>
      </c>
      <c r="K408" s="30">
        <v>723.9</v>
      </c>
      <c r="L408" s="30">
        <v>12</v>
      </c>
      <c r="M408" s="30">
        <v>5</v>
      </c>
      <c r="N408" s="30" t="s">
        <v>5411</v>
      </c>
      <c r="O408" s="106">
        <v>45243</v>
      </c>
      <c r="P408" s="30" t="s">
        <v>3065</v>
      </c>
      <c r="Q408" s="170">
        <v>4398672.1900000004</v>
      </c>
    </row>
    <row r="409" spans="1:18" ht="23.25" x14ac:dyDescent="0.25">
      <c r="A409" s="80">
        <v>408</v>
      </c>
      <c r="B409" s="30" t="s">
        <v>499</v>
      </c>
      <c r="C409" s="30"/>
      <c r="D409" s="30" t="s">
        <v>560</v>
      </c>
      <c r="E409" s="30" t="s">
        <v>637</v>
      </c>
      <c r="F409" s="30" t="s">
        <v>188</v>
      </c>
      <c r="G409" s="30" t="s">
        <v>20</v>
      </c>
      <c r="H409" s="30" t="s">
        <v>84</v>
      </c>
      <c r="I409" s="30">
        <v>3</v>
      </c>
      <c r="J409" s="33" t="str">
        <f t="shared" si="6"/>
        <v>Малышевский городской округ, п.г.т. Малышева, ул. Советская, д. 3</v>
      </c>
      <c r="K409" s="30">
        <v>741.7</v>
      </c>
      <c r="L409" s="30">
        <v>12</v>
      </c>
      <c r="M409" s="30">
        <v>5</v>
      </c>
      <c r="N409" s="30" t="s">
        <v>5411</v>
      </c>
      <c r="O409" s="106">
        <v>45243</v>
      </c>
      <c r="P409" s="30" t="s">
        <v>3065</v>
      </c>
      <c r="Q409" s="170">
        <v>3931194.94</v>
      </c>
    </row>
    <row r="410" spans="1:18" ht="23.25" x14ac:dyDescent="0.25">
      <c r="A410" s="80">
        <v>409</v>
      </c>
      <c r="B410" s="30" t="s">
        <v>499</v>
      </c>
      <c r="C410" s="30"/>
      <c r="D410" s="30" t="s">
        <v>560</v>
      </c>
      <c r="E410" s="30" t="s">
        <v>637</v>
      </c>
      <c r="F410" s="30" t="s">
        <v>188</v>
      </c>
      <c r="G410" s="30" t="s">
        <v>20</v>
      </c>
      <c r="H410" s="30" t="s">
        <v>690</v>
      </c>
      <c r="I410" s="30">
        <v>5</v>
      </c>
      <c r="J410" s="33" t="str">
        <f t="shared" si="6"/>
        <v>Малышевский городской округ, п.г.т. Малышева, ул. Февральская, д. 5</v>
      </c>
      <c r="K410" s="30">
        <v>726.2</v>
      </c>
      <c r="L410" s="30">
        <v>12</v>
      </c>
      <c r="M410" s="30">
        <v>5</v>
      </c>
      <c r="N410" s="30" t="s">
        <v>5411</v>
      </c>
      <c r="O410" s="106">
        <v>45243</v>
      </c>
      <c r="P410" s="30" t="s">
        <v>3065</v>
      </c>
      <c r="Q410" s="170">
        <v>5027007.37</v>
      </c>
    </row>
    <row r="411" spans="1:18" ht="23.25" x14ac:dyDescent="0.25">
      <c r="A411" s="80">
        <v>410</v>
      </c>
      <c r="B411" s="30" t="s">
        <v>495</v>
      </c>
      <c r="C411" s="30"/>
      <c r="D411" s="112" t="s">
        <v>4744</v>
      </c>
      <c r="E411" s="112" t="s">
        <v>18</v>
      </c>
      <c r="F411" s="112" t="s">
        <v>416</v>
      </c>
      <c r="G411" s="112" t="s">
        <v>64</v>
      </c>
      <c r="H411" s="112" t="s">
        <v>417</v>
      </c>
      <c r="I411" s="112">
        <v>28</v>
      </c>
      <c r="J411" s="52" t="str">
        <f t="shared" si="6"/>
        <v>Муниципальное образование «город Екатеринбург», г. Екатеринбург, пер. Замятина, д. 28</v>
      </c>
      <c r="K411" s="112">
        <v>9413.6</v>
      </c>
      <c r="L411" s="112">
        <v>148</v>
      </c>
      <c r="M411" s="112">
        <v>2</v>
      </c>
      <c r="N411" s="112" t="s">
        <v>5466</v>
      </c>
      <c r="O411" s="131">
        <v>45357</v>
      </c>
      <c r="P411" s="112" t="s">
        <v>1598</v>
      </c>
      <c r="Q411" s="170">
        <v>7467313.8200000003</v>
      </c>
    </row>
    <row r="412" spans="1:18" ht="23.25" x14ac:dyDescent="0.25">
      <c r="A412" s="80">
        <v>411</v>
      </c>
      <c r="B412" s="30" t="s">
        <v>495</v>
      </c>
      <c r="C412" s="30"/>
      <c r="D412" s="30" t="s">
        <v>4744</v>
      </c>
      <c r="E412" s="30" t="s">
        <v>18</v>
      </c>
      <c r="F412" s="30" t="s">
        <v>416</v>
      </c>
      <c r="G412" s="30" t="s">
        <v>64</v>
      </c>
      <c r="H412" s="30" t="s">
        <v>417</v>
      </c>
      <c r="I412" s="30">
        <v>43</v>
      </c>
      <c r="J412" s="33" t="str">
        <f t="shared" si="6"/>
        <v>Муниципальное образование «город Екатеринбург», г. Екатеринбург, пер. Замятина, д. 43</v>
      </c>
      <c r="K412" s="30">
        <v>335.4</v>
      </c>
      <c r="L412" s="30">
        <v>8</v>
      </c>
      <c r="M412" s="30">
        <v>1</v>
      </c>
      <c r="N412" s="30" t="s">
        <v>5480</v>
      </c>
      <c r="O412" s="106">
        <v>45315</v>
      </c>
      <c r="P412" s="30" t="s">
        <v>3130</v>
      </c>
      <c r="Q412" s="170">
        <v>2945908.7800000003</v>
      </c>
    </row>
    <row r="413" spans="1:18" ht="23.25" x14ac:dyDescent="0.25">
      <c r="A413" s="80">
        <v>412</v>
      </c>
      <c r="B413" s="30" t="s">
        <v>495</v>
      </c>
      <c r="C413" s="30"/>
      <c r="D413" s="30" t="s">
        <v>4744</v>
      </c>
      <c r="E413" s="30" t="s">
        <v>18</v>
      </c>
      <c r="F413" s="30" t="s">
        <v>416</v>
      </c>
      <c r="G413" s="30" t="s">
        <v>64</v>
      </c>
      <c r="H413" s="30" t="s">
        <v>857</v>
      </c>
      <c r="I413" s="30">
        <v>19</v>
      </c>
      <c r="J413" s="33" t="str">
        <f t="shared" si="6"/>
        <v>Муниципальное образование «город Екатеринбург», г. Екатеринбург, пер. Красный, д. 19</v>
      </c>
      <c r="K413" s="30">
        <v>1705.9</v>
      </c>
      <c r="L413" s="30">
        <v>40</v>
      </c>
      <c r="M413" s="30">
        <v>4</v>
      </c>
      <c r="N413" s="30" t="s">
        <v>5472</v>
      </c>
      <c r="O413" s="106">
        <v>45315</v>
      </c>
      <c r="P413" s="30" t="s">
        <v>1696</v>
      </c>
      <c r="Q413" s="170">
        <v>15972198.300000001</v>
      </c>
    </row>
    <row r="414" spans="1:18" ht="23.25" x14ac:dyDescent="0.25">
      <c r="A414" s="80">
        <v>413</v>
      </c>
      <c r="B414" s="30" t="s">
        <v>495</v>
      </c>
      <c r="C414" s="30"/>
      <c r="D414" s="30" t="s">
        <v>4744</v>
      </c>
      <c r="E414" s="30" t="s">
        <v>18</v>
      </c>
      <c r="F414" s="30" t="s">
        <v>416</v>
      </c>
      <c r="G414" s="30" t="s">
        <v>64</v>
      </c>
      <c r="H414" s="30" t="s">
        <v>847</v>
      </c>
      <c r="I414" s="30" t="s">
        <v>5440</v>
      </c>
      <c r="J414" s="33" t="str">
        <f t="shared" si="6"/>
        <v>Муниципальное образование «город Екатеринбург», г. Екатеринбург, пер. Кыштымский, д. 20КОРПУС 8</v>
      </c>
      <c r="K414" s="30">
        <v>674.1</v>
      </c>
      <c r="L414" s="30">
        <v>16</v>
      </c>
      <c r="M414" s="30">
        <v>6</v>
      </c>
      <c r="N414" s="30" t="s">
        <v>5467</v>
      </c>
      <c r="O414" s="106">
        <v>45316</v>
      </c>
      <c r="P414" s="30" t="s">
        <v>3234</v>
      </c>
      <c r="Q414" s="170">
        <v>8569470.1600000001</v>
      </c>
    </row>
    <row r="415" spans="1:18" ht="23.25" x14ac:dyDescent="0.25">
      <c r="A415" s="80">
        <v>414</v>
      </c>
      <c r="B415" s="30" t="s">
        <v>495</v>
      </c>
      <c r="C415" s="30"/>
      <c r="D415" s="30" t="s">
        <v>4744</v>
      </c>
      <c r="E415" s="30" t="s">
        <v>18</v>
      </c>
      <c r="F415" s="30" t="s">
        <v>416</v>
      </c>
      <c r="G415" s="30" t="s">
        <v>64</v>
      </c>
      <c r="H415" s="30" t="s">
        <v>1239</v>
      </c>
      <c r="I415" s="30">
        <v>6</v>
      </c>
      <c r="J415" s="33" t="str">
        <f t="shared" si="6"/>
        <v>Муниципальное образование «город Екатеринбург», г. Екатеринбург, пер. Сухумский, д. 6</v>
      </c>
      <c r="K415" s="42">
        <v>1425.4</v>
      </c>
      <c r="L415" s="42">
        <v>32</v>
      </c>
      <c r="M415" s="42">
        <v>5</v>
      </c>
      <c r="N415" s="266" t="s">
        <v>5451</v>
      </c>
      <c r="O415" s="219">
        <v>45324</v>
      </c>
      <c r="P415" s="267" t="s">
        <v>5452</v>
      </c>
      <c r="Q415" s="268">
        <v>9941608.410000002</v>
      </c>
    </row>
    <row r="416" spans="1:18" ht="23.25" x14ac:dyDescent="0.25">
      <c r="A416" s="80">
        <v>415</v>
      </c>
      <c r="B416" s="30" t="s">
        <v>495</v>
      </c>
      <c r="C416" s="30"/>
      <c r="D416" s="30" t="s">
        <v>4744</v>
      </c>
      <c r="E416" s="30" t="s">
        <v>18</v>
      </c>
      <c r="F416" s="30" t="s">
        <v>416</v>
      </c>
      <c r="G416" s="30" t="s">
        <v>64</v>
      </c>
      <c r="H416" s="30" t="s">
        <v>1166</v>
      </c>
      <c r="I416" s="30">
        <v>5</v>
      </c>
      <c r="J416" s="33" t="str">
        <f t="shared" si="6"/>
        <v>Муниципальное образование «город Екатеринбург», г. Екатеринбург, пер. Чаадаева, д. 5</v>
      </c>
      <c r="K416" s="30">
        <v>1061.5999999999999</v>
      </c>
      <c r="L416" s="30">
        <v>24</v>
      </c>
      <c r="M416" s="30">
        <v>6</v>
      </c>
      <c r="N416" s="30" t="s">
        <v>5456</v>
      </c>
      <c r="O416" s="106">
        <v>45321</v>
      </c>
      <c r="P416" s="30" t="s">
        <v>1632</v>
      </c>
      <c r="Q416" s="170">
        <v>13084422.41</v>
      </c>
    </row>
    <row r="417" spans="1:18" ht="23.25" x14ac:dyDescent="0.25">
      <c r="A417" s="80">
        <v>416</v>
      </c>
      <c r="B417" s="30" t="s">
        <v>495</v>
      </c>
      <c r="C417" s="30"/>
      <c r="D417" s="30" t="s">
        <v>4744</v>
      </c>
      <c r="E417" s="30" t="s">
        <v>18</v>
      </c>
      <c r="F417" s="30" t="s">
        <v>416</v>
      </c>
      <c r="G417" s="30" t="s">
        <v>143</v>
      </c>
      <c r="H417" s="30" t="s">
        <v>278</v>
      </c>
      <c r="I417" s="30">
        <v>52</v>
      </c>
      <c r="J417" s="33" t="str">
        <f t="shared" si="6"/>
        <v>Муниципальное образование «город Екатеринбург», г. Екатеринбург, пр-кт Космонавтов, д. 52</v>
      </c>
      <c r="K417" s="30">
        <v>5310.1</v>
      </c>
      <c r="L417" s="30">
        <v>154</v>
      </c>
      <c r="M417" s="30">
        <v>6</v>
      </c>
      <c r="N417" s="30" t="s">
        <v>5488</v>
      </c>
      <c r="O417" s="106">
        <v>45320</v>
      </c>
      <c r="P417" s="30" t="s">
        <v>1632</v>
      </c>
      <c r="Q417" s="170">
        <v>31665799.810000002</v>
      </c>
    </row>
    <row r="418" spans="1:18" ht="23.25" x14ac:dyDescent="0.25">
      <c r="A418" s="80">
        <v>417</v>
      </c>
      <c r="B418" s="30" t="s">
        <v>495</v>
      </c>
      <c r="C418" s="30"/>
      <c r="D418" s="30" t="s">
        <v>4744</v>
      </c>
      <c r="E418" s="30" t="s">
        <v>18</v>
      </c>
      <c r="F418" s="30" t="s">
        <v>416</v>
      </c>
      <c r="G418" s="30" t="s">
        <v>143</v>
      </c>
      <c r="H418" s="30" t="s">
        <v>278</v>
      </c>
      <c r="I418" s="29" t="s">
        <v>1468</v>
      </c>
      <c r="J418" s="33" t="str">
        <f t="shared" si="6"/>
        <v>Муниципальное образование «город Екатеринбург», г. Екатеринбург, пр-кт Космонавтов, д. 52КОРПУС А</v>
      </c>
      <c r="K418" s="30">
        <v>5163.3999999999996</v>
      </c>
      <c r="L418" s="30">
        <v>157</v>
      </c>
      <c r="M418" s="30">
        <v>5</v>
      </c>
      <c r="N418" s="30" t="s">
        <v>5488</v>
      </c>
      <c r="O418" s="106">
        <v>45320</v>
      </c>
      <c r="P418" s="30" t="s">
        <v>1632</v>
      </c>
      <c r="Q418" s="170">
        <v>17679728.75</v>
      </c>
    </row>
    <row r="419" spans="1:18" ht="23.25" x14ac:dyDescent="0.25">
      <c r="A419" s="80">
        <v>418</v>
      </c>
      <c r="B419" s="30" t="s">
        <v>495</v>
      </c>
      <c r="C419" s="30"/>
      <c r="D419" s="30" t="s">
        <v>4744</v>
      </c>
      <c r="E419" s="30" t="s">
        <v>18</v>
      </c>
      <c r="F419" s="30" t="s">
        <v>416</v>
      </c>
      <c r="G419" s="30" t="s">
        <v>20</v>
      </c>
      <c r="H419" s="30" t="s">
        <v>745</v>
      </c>
      <c r="I419" s="30" t="s">
        <v>221</v>
      </c>
      <c r="J419" s="33" t="str">
        <f t="shared" si="6"/>
        <v>Муниципальное образование «город Екатеринбург», г. Екатеринбург, ул. 22 Партсъезда, д. 19А</v>
      </c>
      <c r="K419" s="30">
        <v>1754.8</v>
      </c>
      <c r="L419" s="30">
        <v>40</v>
      </c>
      <c r="M419" s="30">
        <v>6</v>
      </c>
      <c r="N419" s="30" t="s">
        <v>5461</v>
      </c>
      <c r="O419" s="106">
        <v>45324</v>
      </c>
      <c r="P419" s="30" t="s">
        <v>1632</v>
      </c>
      <c r="Q419" s="170">
        <v>12433769.800000001</v>
      </c>
    </row>
    <row r="420" spans="1:18" ht="23.25" x14ac:dyDescent="0.25">
      <c r="A420" s="80">
        <v>419</v>
      </c>
      <c r="B420" s="30" t="s">
        <v>495</v>
      </c>
      <c r="C420" s="30"/>
      <c r="D420" s="30" t="s">
        <v>4744</v>
      </c>
      <c r="E420" s="30" t="s">
        <v>18</v>
      </c>
      <c r="F420" s="30" t="s">
        <v>416</v>
      </c>
      <c r="G420" s="30" t="s">
        <v>20</v>
      </c>
      <c r="H420" s="30" t="s">
        <v>745</v>
      </c>
      <c r="I420" s="30" t="s">
        <v>325</v>
      </c>
      <c r="J420" s="33" t="str">
        <f t="shared" si="6"/>
        <v>Муниципальное образование «город Екатеринбург», г. Екатеринбург, ул. 22 Партсъезда, д. 21А</v>
      </c>
      <c r="K420" s="30">
        <v>1748.3</v>
      </c>
      <c r="L420" s="30">
        <v>40</v>
      </c>
      <c r="M420" s="30">
        <v>6</v>
      </c>
      <c r="N420" s="30" t="s">
        <v>5461</v>
      </c>
      <c r="O420" s="106">
        <v>45324</v>
      </c>
      <c r="P420" s="30" t="s">
        <v>1632</v>
      </c>
      <c r="Q420" s="170">
        <v>10984958.76</v>
      </c>
    </row>
    <row r="421" spans="1:18" ht="23.25" x14ac:dyDescent="0.25">
      <c r="A421" s="80">
        <v>420</v>
      </c>
      <c r="B421" s="30" t="s">
        <v>495</v>
      </c>
      <c r="C421" s="30"/>
      <c r="D421" s="112" t="s">
        <v>4744</v>
      </c>
      <c r="E421" s="112" t="s">
        <v>18</v>
      </c>
      <c r="F421" s="112" t="s">
        <v>416</v>
      </c>
      <c r="G421" s="112" t="s">
        <v>20</v>
      </c>
      <c r="H421" s="112" t="s">
        <v>648</v>
      </c>
      <c r="I421" s="51">
        <v>1</v>
      </c>
      <c r="J421" s="52" t="str">
        <f t="shared" si="6"/>
        <v>Муниципальное образование «город Екатеринбург», г. Екатеринбург, ул. 8 Марта, д. 1</v>
      </c>
      <c r="K421" s="112">
        <v>5211.8</v>
      </c>
      <c r="L421" s="112">
        <v>44</v>
      </c>
      <c r="M421" s="112">
        <v>4</v>
      </c>
      <c r="N421" s="112" t="s">
        <v>5188</v>
      </c>
      <c r="O421" s="131">
        <v>45009</v>
      </c>
      <c r="P421" s="112" t="s">
        <v>5503</v>
      </c>
      <c r="Q421" s="264"/>
    </row>
    <row r="422" spans="1:18" ht="23.25" x14ac:dyDescent="0.25">
      <c r="A422" s="80">
        <v>421</v>
      </c>
      <c r="B422" s="30" t="s">
        <v>495</v>
      </c>
      <c r="C422" s="30"/>
      <c r="D422" s="30" t="s">
        <v>4744</v>
      </c>
      <c r="E422" s="30" t="s">
        <v>18</v>
      </c>
      <c r="F422" s="30" t="s">
        <v>416</v>
      </c>
      <c r="G422" s="30" t="s">
        <v>20</v>
      </c>
      <c r="H422" s="30" t="s">
        <v>648</v>
      </c>
      <c r="I422" s="30">
        <v>123</v>
      </c>
      <c r="J422" s="33" t="str">
        <f t="shared" si="6"/>
        <v>Муниципальное образование «город Екатеринбург», г. Екатеринбург, ул. 8 Марта, д. 123</v>
      </c>
      <c r="K422" s="30">
        <v>3699</v>
      </c>
      <c r="L422" s="30">
        <v>40</v>
      </c>
      <c r="M422" s="30">
        <v>1</v>
      </c>
      <c r="N422" s="30" t="s">
        <v>5481</v>
      </c>
      <c r="O422" s="106">
        <v>45316</v>
      </c>
      <c r="P422" s="30" t="s">
        <v>3129</v>
      </c>
      <c r="Q422" s="170">
        <v>3997797.41</v>
      </c>
      <c r="R422" s="45" t="s">
        <v>5273</v>
      </c>
    </row>
    <row r="423" spans="1:18" ht="23.25" x14ac:dyDescent="0.25">
      <c r="A423" s="80">
        <v>422</v>
      </c>
      <c r="B423" s="30" t="s">
        <v>495</v>
      </c>
      <c r="C423" s="30"/>
      <c r="D423" s="30" t="s">
        <v>4744</v>
      </c>
      <c r="E423" s="30" t="s">
        <v>18</v>
      </c>
      <c r="F423" s="30" t="s">
        <v>416</v>
      </c>
      <c r="G423" s="30" t="s">
        <v>20</v>
      </c>
      <c r="H423" s="30" t="s">
        <v>648</v>
      </c>
      <c r="I423" s="42">
        <v>142</v>
      </c>
      <c r="J423" s="33" t="str">
        <f t="shared" si="6"/>
        <v>Муниципальное образование «город Екатеринбург», г. Екатеринбург, ул. 8 Марта, д. 142</v>
      </c>
      <c r="K423" s="30">
        <v>4311.8999999999996</v>
      </c>
      <c r="L423" s="30">
        <v>78</v>
      </c>
      <c r="M423" s="30">
        <v>2</v>
      </c>
      <c r="N423" s="30" t="s">
        <v>5481</v>
      </c>
      <c r="O423" s="106">
        <v>45316</v>
      </c>
      <c r="P423" s="30" t="s">
        <v>3129</v>
      </c>
      <c r="Q423" s="172">
        <v>5900779.6399999997</v>
      </c>
    </row>
    <row r="424" spans="1:18" ht="23.25" x14ac:dyDescent="0.25">
      <c r="A424" s="80">
        <v>423</v>
      </c>
      <c r="B424" s="30" t="s">
        <v>495</v>
      </c>
      <c r="C424" s="30"/>
      <c r="D424" s="30" t="s">
        <v>4744</v>
      </c>
      <c r="E424" s="30" t="s">
        <v>18</v>
      </c>
      <c r="F424" s="30" t="s">
        <v>416</v>
      </c>
      <c r="G424" s="30" t="s">
        <v>20</v>
      </c>
      <c r="H424" s="30" t="s">
        <v>648</v>
      </c>
      <c r="I424" s="42">
        <v>86</v>
      </c>
      <c r="J424" s="33" t="str">
        <f t="shared" si="6"/>
        <v>Муниципальное образование «город Екатеринбург», г. Екатеринбург, ул. 8 Марта, д. 86</v>
      </c>
      <c r="K424" s="30">
        <v>3621.4</v>
      </c>
      <c r="L424" s="30">
        <v>83</v>
      </c>
      <c r="M424" s="30">
        <v>6</v>
      </c>
      <c r="N424" s="30" t="s">
        <v>5495</v>
      </c>
      <c r="O424" s="106">
        <v>45317</v>
      </c>
      <c r="P424" s="30" t="s">
        <v>5431</v>
      </c>
      <c r="Q424" s="172">
        <v>18380442.439999998</v>
      </c>
      <c r="R424" s="45" t="s">
        <v>4882</v>
      </c>
    </row>
    <row r="425" spans="1:18" ht="23.25" x14ac:dyDescent="0.25">
      <c r="A425" s="80">
        <v>424</v>
      </c>
      <c r="B425" s="30" t="s">
        <v>495</v>
      </c>
      <c r="C425" s="30"/>
      <c r="D425" s="30" t="s">
        <v>4744</v>
      </c>
      <c r="E425" s="30" t="s">
        <v>18</v>
      </c>
      <c r="F425" s="30" t="s">
        <v>416</v>
      </c>
      <c r="G425" s="30" t="s">
        <v>20</v>
      </c>
      <c r="H425" s="30" t="s">
        <v>654</v>
      </c>
      <c r="I425" s="30">
        <v>29</v>
      </c>
      <c r="J425" s="33" t="str">
        <f t="shared" si="6"/>
        <v>Муниципальное образование «город Екатеринбург», г. Екатеринбург, ул. Агрономическая, д. 29</v>
      </c>
      <c r="K425" s="30">
        <v>3667</v>
      </c>
      <c r="L425" s="30">
        <v>78</v>
      </c>
      <c r="M425" s="30">
        <v>3</v>
      </c>
      <c r="N425" s="30" t="s">
        <v>5453</v>
      </c>
      <c r="O425" s="106">
        <v>45331</v>
      </c>
      <c r="P425" s="30" t="s">
        <v>5431</v>
      </c>
      <c r="Q425" s="170">
        <v>18680903.48</v>
      </c>
    </row>
    <row r="426" spans="1:18" ht="23.25" x14ac:dyDescent="0.25">
      <c r="A426" s="80">
        <v>425</v>
      </c>
      <c r="B426" s="30" t="s">
        <v>495</v>
      </c>
      <c r="C426" s="30"/>
      <c r="D426" s="30" t="s">
        <v>4744</v>
      </c>
      <c r="E426" s="30" t="s">
        <v>18</v>
      </c>
      <c r="F426" s="30" t="s">
        <v>416</v>
      </c>
      <c r="G426" s="30" t="s">
        <v>20</v>
      </c>
      <c r="H426" s="30" t="s">
        <v>654</v>
      </c>
      <c r="I426" s="30">
        <v>31</v>
      </c>
      <c r="J426" s="33" t="str">
        <f t="shared" si="6"/>
        <v>Муниципальное образование «город Екатеринбург», г. Екатеринбург, ул. Агрономическая, д. 31</v>
      </c>
      <c r="K426" s="30">
        <v>3729</v>
      </c>
      <c r="L426" s="30">
        <v>80</v>
      </c>
      <c r="M426" s="30">
        <v>1</v>
      </c>
      <c r="N426" s="29" t="s">
        <v>5453</v>
      </c>
      <c r="O426" s="106">
        <v>45331</v>
      </c>
      <c r="P426" s="30" t="s">
        <v>5431</v>
      </c>
      <c r="Q426" s="170">
        <v>10137027.25</v>
      </c>
    </row>
    <row r="427" spans="1:18" ht="23.25" x14ac:dyDescent="0.25">
      <c r="A427" s="80">
        <v>426</v>
      </c>
      <c r="B427" s="30" t="s">
        <v>495</v>
      </c>
      <c r="C427" s="30"/>
      <c r="D427" s="30" t="s">
        <v>4744</v>
      </c>
      <c r="E427" s="30" t="s">
        <v>18</v>
      </c>
      <c r="F427" s="30" t="s">
        <v>416</v>
      </c>
      <c r="G427" s="30" t="s">
        <v>20</v>
      </c>
      <c r="H427" s="30" t="s">
        <v>654</v>
      </c>
      <c r="I427" s="30">
        <v>35</v>
      </c>
      <c r="J427" s="33" t="str">
        <f t="shared" si="6"/>
        <v>Муниципальное образование «город Екатеринбург», г. Екатеринбург, ул. Агрономическая, д. 35</v>
      </c>
      <c r="K427" s="30">
        <v>2098.6999999999998</v>
      </c>
      <c r="L427" s="30">
        <v>40</v>
      </c>
      <c r="M427" s="30">
        <v>1</v>
      </c>
      <c r="N427" s="30" t="s">
        <v>5453</v>
      </c>
      <c r="O427" s="106">
        <v>45331</v>
      </c>
      <c r="P427" s="30" t="s">
        <v>5431</v>
      </c>
      <c r="Q427" s="170">
        <v>5414307.6900000004</v>
      </c>
    </row>
    <row r="428" spans="1:18" ht="23.25" x14ac:dyDescent="0.25">
      <c r="A428" s="80">
        <v>427</v>
      </c>
      <c r="B428" s="30" t="s">
        <v>495</v>
      </c>
      <c r="C428" s="30"/>
      <c r="D428" s="112" t="s">
        <v>4744</v>
      </c>
      <c r="E428" s="112" t="s">
        <v>18</v>
      </c>
      <c r="F428" s="112" t="s">
        <v>416</v>
      </c>
      <c r="G428" s="112" t="s">
        <v>20</v>
      </c>
      <c r="H428" s="112" t="s">
        <v>593</v>
      </c>
      <c r="I428" s="112">
        <v>26</v>
      </c>
      <c r="J428" s="52" t="str">
        <f t="shared" si="6"/>
        <v>Муниципальное образование «город Екатеринбург», г. Екатеринбург, ул. Ангарская, д. 26</v>
      </c>
      <c r="K428" s="112">
        <v>14263.3</v>
      </c>
      <c r="L428" s="112">
        <v>233</v>
      </c>
      <c r="M428" s="112">
        <v>2</v>
      </c>
      <c r="N428" s="112" t="s">
        <v>5454</v>
      </c>
      <c r="O428" s="131">
        <v>45352</v>
      </c>
      <c r="P428" s="112" t="s">
        <v>1597</v>
      </c>
      <c r="Q428" s="170">
        <v>7365822.0500000007</v>
      </c>
    </row>
    <row r="429" spans="1:18" ht="23.25" x14ac:dyDescent="0.25">
      <c r="A429" s="80">
        <v>428</v>
      </c>
      <c r="B429" s="30" t="s">
        <v>495</v>
      </c>
      <c r="C429" s="30"/>
      <c r="D429" s="30" t="s">
        <v>4744</v>
      </c>
      <c r="E429" s="30" t="s">
        <v>18</v>
      </c>
      <c r="F429" s="30" t="s">
        <v>416</v>
      </c>
      <c r="G429" s="30" t="s">
        <v>20</v>
      </c>
      <c r="H429" s="30" t="s">
        <v>447</v>
      </c>
      <c r="I429" s="30">
        <v>50</v>
      </c>
      <c r="J429" s="33" t="str">
        <f t="shared" si="6"/>
        <v>Муниципальное образование «город Екатеринбург», г. Екатеринбург, ул. Аптекарская, д. 50</v>
      </c>
      <c r="K429" s="30">
        <v>2565.6</v>
      </c>
      <c r="L429" s="30">
        <v>132</v>
      </c>
      <c r="M429" s="30">
        <v>2</v>
      </c>
      <c r="N429" s="30" t="s">
        <v>5453</v>
      </c>
      <c r="O429" s="106">
        <v>45331</v>
      </c>
      <c r="P429" s="30" t="s">
        <v>5431</v>
      </c>
      <c r="Q429" s="170">
        <v>13306763.039999999</v>
      </c>
    </row>
    <row r="430" spans="1:18" ht="23.25" x14ac:dyDescent="0.25">
      <c r="A430" s="80">
        <v>429</v>
      </c>
      <c r="B430" s="30" t="s">
        <v>495</v>
      </c>
      <c r="C430" s="30"/>
      <c r="D430" s="30" t="s">
        <v>4744</v>
      </c>
      <c r="E430" s="30" t="s">
        <v>18</v>
      </c>
      <c r="F430" s="30" t="s">
        <v>416</v>
      </c>
      <c r="G430" s="30" t="s">
        <v>20</v>
      </c>
      <c r="H430" s="30" t="s">
        <v>92</v>
      </c>
      <c r="I430" s="30">
        <v>125</v>
      </c>
      <c r="J430" s="33" t="str">
        <f t="shared" si="6"/>
        <v>Муниципальное образование «город Екатеринбург», г. Екатеринбург, ул. Бажова, д. 125</v>
      </c>
      <c r="K430" s="30">
        <v>5695.2</v>
      </c>
      <c r="L430" s="30">
        <v>116</v>
      </c>
      <c r="M430" s="30">
        <v>6</v>
      </c>
      <c r="N430" s="30" t="s">
        <v>5482</v>
      </c>
      <c r="O430" s="106" t="s">
        <v>5483</v>
      </c>
      <c r="P430" s="30" t="s">
        <v>1692</v>
      </c>
      <c r="Q430" s="170">
        <v>36492028.799999997</v>
      </c>
    </row>
    <row r="431" spans="1:18" ht="23.25" x14ac:dyDescent="0.25">
      <c r="A431" s="80">
        <v>430</v>
      </c>
      <c r="B431" s="30" t="s">
        <v>495</v>
      </c>
      <c r="C431" s="30"/>
      <c r="D431" s="112" t="s">
        <v>4744</v>
      </c>
      <c r="E431" s="112" t="s">
        <v>18</v>
      </c>
      <c r="F431" s="112" t="s">
        <v>416</v>
      </c>
      <c r="G431" s="112" t="s">
        <v>20</v>
      </c>
      <c r="H431" s="112" t="s">
        <v>1204</v>
      </c>
      <c r="I431" s="112" t="s">
        <v>5443</v>
      </c>
      <c r="J431" s="52" t="str">
        <f t="shared" si="6"/>
        <v>Муниципальное образование «город Екатеринбург», г. Екатеринбург, ул. Бакинских комиссаров, д. 169Б</v>
      </c>
      <c r="K431" s="112">
        <v>8499.2000000000007</v>
      </c>
      <c r="L431" s="112">
        <v>156</v>
      </c>
      <c r="M431" s="112">
        <v>4</v>
      </c>
      <c r="N431" s="112" t="s">
        <v>5466</v>
      </c>
      <c r="O431" s="131">
        <v>45357</v>
      </c>
      <c r="P431" s="112" t="s">
        <v>1598</v>
      </c>
      <c r="Q431" s="170">
        <v>14910383.27</v>
      </c>
    </row>
    <row r="432" spans="1:18" ht="23.25" x14ac:dyDescent="0.25">
      <c r="A432" s="80">
        <v>431</v>
      </c>
      <c r="B432" s="30" t="s">
        <v>495</v>
      </c>
      <c r="C432" s="30"/>
      <c r="D432" s="30" t="s">
        <v>4744</v>
      </c>
      <c r="E432" s="30" t="s">
        <v>18</v>
      </c>
      <c r="F432" s="30" t="s">
        <v>416</v>
      </c>
      <c r="G432" s="30" t="s">
        <v>20</v>
      </c>
      <c r="H432" s="30" t="s">
        <v>485</v>
      </c>
      <c r="I432" s="42">
        <v>2</v>
      </c>
      <c r="J432" s="33" t="str">
        <f t="shared" si="6"/>
        <v>Муниципальное образование «город Екатеринбург», г. Екатеринбург, ул. Баумана, д. 2</v>
      </c>
      <c r="K432" s="30">
        <v>7534</v>
      </c>
      <c r="L432" s="30">
        <v>86</v>
      </c>
      <c r="M432" s="30">
        <v>4</v>
      </c>
      <c r="N432" s="30" t="s">
        <v>5180</v>
      </c>
      <c r="O432" s="106" t="s">
        <v>5181</v>
      </c>
      <c r="P432" s="30" t="s">
        <v>2493</v>
      </c>
      <c r="Q432" s="172">
        <v>735244.6</v>
      </c>
      <c r="R432" s="45" t="s">
        <v>5510</v>
      </c>
    </row>
    <row r="433" spans="1:18" ht="23.25" x14ac:dyDescent="0.25">
      <c r="A433" s="80">
        <v>432</v>
      </c>
      <c r="B433" s="30" t="s">
        <v>495</v>
      </c>
      <c r="C433" s="30"/>
      <c r="D433" s="30" t="s">
        <v>4744</v>
      </c>
      <c r="E433" s="30" t="s">
        <v>18</v>
      </c>
      <c r="F433" s="30" t="s">
        <v>416</v>
      </c>
      <c r="G433" s="30" t="s">
        <v>20</v>
      </c>
      <c r="H433" s="30" t="s">
        <v>463</v>
      </c>
      <c r="I433" s="42">
        <v>11</v>
      </c>
      <c r="J433" s="33" t="str">
        <f t="shared" si="6"/>
        <v>Муниципальное образование «город Екатеринбург», г. Екатеринбург, ул. Бахчиванджи, д. 11</v>
      </c>
      <c r="K433" s="30">
        <v>1698</v>
      </c>
      <c r="L433" s="30">
        <v>35</v>
      </c>
      <c r="M433" s="30">
        <v>6</v>
      </c>
      <c r="N433" s="30" t="s">
        <v>5496</v>
      </c>
      <c r="O433" s="106">
        <v>45320</v>
      </c>
      <c r="P433" s="30" t="s">
        <v>4957</v>
      </c>
      <c r="Q433" s="170">
        <v>11379378.890000001</v>
      </c>
    </row>
    <row r="434" spans="1:18" ht="23.25" x14ac:dyDescent="0.25">
      <c r="A434" s="80">
        <v>433</v>
      </c>
      <c r="B434" s="30" t="s">
        <v>495</v>
      </c>
      <c r="C434" s="30"/>
      <c r="D434" s="112" t="s">
        <v>4744</v>
      </c>
      <c r="E434" s="112" t="s">
        <v>18</v>
      </c>
      <c r="F434" s="112" t="s">
        <v>416</v>
      </c>
      <c r="G434" s="112" t="s">
        <v>20</v>
      </c>
      <c r="H434" s="112" t="s">
        <v>812</v>
      </c>
      <c r="I434" s="112">
        <v>138</v>
      </c>
      <c r="J434" s="52" t="str">
        <f t="shared" si="6"/>
        <v>Муниципальное образование «город Екатеринбург», г. Екатеринбург, ул. Бебеля, д. 138</v>
      </c>
      <c r="K434" s="112">
        <v>7607.6</v>
      </c>
      <c r="L434" s="112">
        <v>240</v>
      </c>
      <c r="M434" s="112">
        <v>2</v>
      </c>
      <c r="N434" s="50" t="s">
        <v>5454</v>
      </c>
      <c r="O434" s="131">
        <v>45352</v>
      </c>
      <c r="P434" s="112" t="s">
        <v>1597</v>
      </c>
      <c r="Q434" s="170">
        <v>7861504.21</v>
      </c>
    </row>
    <row r="435" spans="1:18" ht="23.25" x14ac:dyDescent="0.25">
      <c r="A435" s="80">
        <v>434</v>
      </c>
      <c r="B435" s="30" t="s">
        <v>495</v>
      </c>
      <c r="C435" s="30"/>
      <c r="D435" s="112" t="s">
        <v>4744</v>
      </c>
      <c r="E435" s="112" t="s">
        <v>18</v>
      </c>
      <c r="F435" s="112" t="s">
        <v>416</v>
      </c>
      <c r="G435" s="112" t="s">
        <v>20</v>
      </c>
      <c r="H435" s="112" t="s">
        <v>812</v>
      </c>
      <c r="I435" s="51">
        <v>166</v>
      </c>
      <c r="J435" s="52" t="str">
        <f t="shared" si="6"/>
        <v>Муниципальное образование «город Екатеринбург», г. Екатеринбург, ул. Бебеля, д. 166</v>
      </c>
      <c r="K435" s="112">
        <v>5680.1</v>
      </c>
      <c r="L435" s="112">
        <v>127</v>
      </c>
      <c r="M435" s="112">
        <v>3</v>
      </c>
      <c r="N435" s="112" t="s">
        <v>5504</v>
      </c>
      <c r="O435" s="131" t="s">
        <v>5505</v>
      </c>
      <c r="P435" s="112" t="s">
        <v>5506</v>
      </c>
      <c r="Q435" s="264">
        <v>14747936.010000002</v>
      </c>
      <c r="R435" s="45" t="s">
        <v>5273</v>
      </c>
    </row>
    <row r="436" spans="1:18" ht="23.25" x14ac:dyDescent="0.25">
      <c r="A436" s="80">
        <v>435</v>
      </c>
      <c r="B436" s="30" t="s">
        <v>495</v>
      </c>
      <c r="C436" s="30"/>
      <c r="D436" s="112" t="s">
        <v>4744</v>
      </c>
      <c r="E436" s="112" t="s">
        <v>18</v>
      </c>
      <c r="F436" s="112" t="s">
        <v>416</v>
      </c>
      <c r="G436" s="112" t="s">
        <v>20</v>
      </c>
      <c r="H436" s="112" t="s">
        <v>812</v>
      </c>
      <c r="I436" s="51">
        <v>184</v>
      </c>
      <c r="J436" s="52" t="str">
        <f t="shared" si="6"/>
        <v>Муниципальное образование «город Екатеринбург», г. Екатеринбург, ул. Бебеля, д. 184</v>
      </c>
      <c r="K436" s="112">
        <v>17578</v>
      </c>
      <c r="L436" s="112">
        <v>235</v>
      </c>
      <c r="M436" s="112">
        <v>2</v>
      </c>
      <c r="N436" s="112" t="s">
        <v>5454</v>
      </c>
      <c r="O436" s="131">
        <v>45352</v>
      </c>
      <c r="P436" s="112" t="s">
        <v>1597</v>
      </c>
      <c r="Q436" s="170">
        <v>10912774.65</v>
      </c>
    </row>
    <row r="437" spans="1:18" ht="23.25" x14ac:dyDescent="0.25">
      <c r="A437" s="80">
        <v>436</v>
      </c>
      <c r="B437" s="30" t="s">
        <v>495</v>
      </c>
      <c r="C437" s="30"/>
      <c r="D437" s="30" t="s">
        <v>4744</v>
      </c>
      <c r="E437" s="30" t="s">
        <v>18</v>
      </c>
      <c r="F437" s="30" t="s">
        <v>416</v>
      </c>
      <c r="G437" s="30" t="s">
        <v>20</v>
      </c>
      <c r="H437" s="30" t="s">
        <v>378</v>
      </c>
      <c r="I437" s="42">
        <v>165</v>
      </c>
      <c r="J437" s="33" t="str">
        <f t="shared" si="6"/>
        <v>Муниципальное образование «город Екатеринбург», г. Екатеринбург, ул. Белинского, д. 165</v>
      </c>
      <c r="K437" s="30">
        <v>1375.6</v>
      </c>
      <c r="L437" s="30">
        <v>28</v>
      </c>
      <c r="M437" s="30">
        <v>3</v>
      </c>
      <c r="N437" s="30" t="s">
        <v>5473</v>
      </c>
      <c r="O437" s="106">
        <v>45324</v>
      </c>
      <c r="P437" s="30" t="s">
        <v>1683</v>
      </c>
      <c r="Q437" s="172">
        <v>9393403.2199999988</v>
      </c>
      <c r="R437" s="45" t="s">
        <v>5273</v>
      </c>
    </row>
    <row r="438" spans="1:18" ht="23.25" x14ac:dyDescent="0.25">
      <c r="A438" s="80">
        <v>437</v>
      </c>
      <c r="B438" s="30" t="s">
        <v>495</v>
      </c>
      <c r="C438" s="30"/>
      <c r="D438" s="30" t="s">
        <v>4744</v>
      </c>
      <c r="E438" s="30" t="s">
        <v>18</v>
      </c>
      <c r="F438" s="30" t="s">
        <v>416</v>
      </c>
      <c r="G438" s="30" t="s">
        <v>20</v>
      </c>
      <c r="H438" s="30" t="s">
        <v>378</v>
      </c>
      <c r="I438" s="42">
        <v>181</v>
      </c>
      <c r="J438" s="33" t="str">
        <f t="shared" si="6"/>
        <v>Муниципальное образование «город Екатеринбург», г. Екатеринбург, ул. Белинского, д. 181</v>
      </c>
      <c r="K438" s="30">
        <v>927.3</v>
      </c>
      <c r="L438" s="30">
        <v>16</v>
      </c>
      <c r="M438" s="30">
        <v>5</v>
      </c>
      <c r="N438" s="30" t="s">
        <v>5468</v>
      </c>
      <c r="O438" s="106">
        <v>45331</v>
      </c>
      <c r="P438" s="30" t="s">
        <v>5354</v>
      </c>
      <c r="Q438" s="172">
        <v>4185702.4200000004</v>
      </c>
      <c r="R438" s="45" t="s">
        <v>4882</v>
      </c>
    </row>
    <row r="439" spans="1:18" ht="23.25" x14ac:dyDescent="0.25">
      <c r="A439" s="80">
        <v>438</v>
      </c>
      <c r="B439" s="30" t="s">
        <v>495</v>
      </c>
      <c r="C439" s="30"/>
      <c r="D439" s="30" t="s">
        <v>4744</v>
      </c>
      <c r="E439" s="30" t="s">
        <v>18</v>
      </c>
      <c r="F439" s="30" t="s">
        <v>416</v>
      </c>
      <c r="G439" s="30" t="s">
        <v>20</v>
      </c>
      <c r="H439" s="30" t="s">
        <v>378</v>
      </c>
      <c r="I439" s="42" t="s">
        <v>5446</v>
      </c>
      <c r="J439" s="33" t="str">
        <f t="shared" si="6"/>
        <v>Муниципальное образование «город Екатеринбург», г. Екатеринбург, ул. Белинского, д. 181А</v>
      </c>
      <c r="K439" s="30">
        <v>676.4</v>
      </c>
      <c r="L439" s="30">
        <v>12</v>
      </c>
      <c r="M439" s="30">
        <v>6</v>
      </c>
      <c r="N439" s="30" t="s">
        <v>5468</v>
      </c>
      <c r="O439" s="106">
        <v>45331</v>
      </c>
      <c r="P439" s="30" t="s">
        <v>5354</v>
      </c>
      <c r="Q439" s="172">
        <v>7315631.3200000003</v>
      </c>
      <c r="R439" s="45" t="s">
        <v>4882</v>
      </c>
    </row>
    <row r="440" spans="1:18" ht="23.25" x14ac:dyDescent="0.25">
      <c r="A440" s="80">
        <v>439</v>
      </c>
      <c r="B440" s="30" t="s">
        <v>495</v>
      </c>
      <c r="C440" s="30"/>
      <c r="D440" s="30" t="s">
        <v>4744</v>
      </c>
      <c r="E440" s="30" t="s">
        <v>18</v>
      </c>
      <c r="F440" s="30" t="s">
        <v>416</v>
      </c>
      <c r="G440" s="30" t="s">
        <v>20</v>
      </c>
      <c r="H440" s="30" t="s">
        <v>378</v>
      </c>
      <c r="I440" s="30" t="s">
        <v>1587</v>
      </c>
      <c r="J440" s="33" t="str">
        <f t="shared" si="6"/>
        <v>Муниципальное образование «город Екатеринбург», г. Екатеринбург, ул. Белинского, д. 183А</v>
      </c>
      <c r="K440" s="30">
        <v>998.6</v>
      </c>
      <c r="L440" s="30">
        <v>24</v>
      </c>
      <c r="M440" s="30">
        <v>1</v>
      </c>
      <c r="N440" s="30" t="s">
        <v>5468</v>
      </c>
      <c r="O440" s="106">
        <v>45331</v>
      </c>
      <c r="P440" s="30" t="s">
        <v>5354</v>
      </c>
      <c r="Q440" s="170">
        <v>5225513.33</v>
      </c>
    </row>
    <row r="441" spans="1:18" ht="23.25" x14ac:dyDescent="0.25">
      <c r="A441" s="80">
        <v>440</v>
      </c>
      <c r="B441" s="30" t="s">
        <v>495</v>
      </c>
      <c r="C441" s="30"/>
      <c r="D441" s="30" t="s">
        <v>4744</v>
      </c>
      <c r="E441" s="30" t="s">
        <v>18</v>
      </c>
      <c r="F441" s="30" t="s">
        <v>416</v>
      </c>
      <c r="G441" s="30" t="s">
        <v>20</v>
      </c>
      <c r="H441" s="30" t="s">
        <v>378</v>
      </c>
      <c r="I441" s="42">
        <v>188</v>
      </c>
      <c r="J441" s="33" t="str">
        <f t="shared" si="6"/>
        <v>Муниципальное образование «город Екатеринбург», г. Екатеринбург, ул. Белинского, д. 188</v>
      </c>
      <c r="K441" s="30">
        <v>5466.2</v>
      </c>
      <c r="L441" s="30">
        <v>48</v>
      </c>
      <c r="M441" s="30">
        <v>5</v>
      </c>
      <c r="N441" s="30" t="s">
        <v>5497</v>
      </c>
      <c r="O441" s="106" t="s">
        <v>5498</v>
      </c>
      <c r="P441" s="30" t="s">
        <v>5470</v>
      </c>
      <c r="Q441" s="172">
        <v>5417464.9899999993</v>
      </c>
      <c r="R441" s="45" t="s">
        <v>4882</v>
      </c>
    </row>
    <row r="442" spans="1:18" ht="23.25" x14ac:dyDescent="0.25">
      <c r="A442" s="80">
        <v>441</v>
      </c>
      <c r="B442" s="30" t="s">
        <v>495</v>
      </c>
      <c r="C442" s="30"/>
      <c r="D442" s="30" t="s">
        <v>4744</v>
      </c>
      <c r="E442" s="30" t="s">
        <v>18</v>
      </c>
      <c r="F442" s="30" t="s">
        <v>416</v>
      </c>
      <c r="G442" s="30" t="s">
        <v>20</v>
      </c>
      <c r="H442" s="30" t="s">
        <v>378</v>
      </c>
      <c r="I442" s="42">
        <v>190</v>
      </c>
      <c r="J442" s="33" t="str">
        <f t="shared" si="6"/>
        <v>Муниципальное образование «город Екатеринбург», г. Екатеринбург, ул. Белинского, д. 190</v>
      </c>
      <c r="K442" s="30">
        <v>1369.5</v>
      </c>
      <c r="L442" s="30">
        <v>30</v>
      </c>
      <c r="M442" s="30">
        <v>5</v>
      </c>
      <c r="N442" s="30" t="s">
        <v>5499</v>
      </c>
      <c r="O442" s="106">
        <v>45341</v>
      </c>
      <c r="P442" s="30" t="s">
        <v>3233</v>
      </c>
      <c r="Q442" s="172"/>
    </row>
    <row r="443" spans="1:18" ht="23.25" x14ac:dyDescent="0.25">
      <c r="A443" s="80">
        <v>442</v>
      </c>
      <c r="B443" s="30" t="s">
        <v>495</v>
      </c>
      <c r="C443" s="30"/>
      <c r="D443" s="30" t="s">
        <v>4744</v>
      </c>
      <c r="E443" s="30" t="s">
        <v>18</v>
      </c>
      <c r="F443" s="30" t="s">
        <v>416</v>
      </c>
      <c r="G443" s="30" t="s">
        <v>20</v>
      </c>
      <c r="H443" s="30" t="s">
        <v>378</v>
      </c>
      <c r="I443" s="42" t="s">
        <v>5447</v>
      </c>
      <c r="J443" s="33" t="str">
        <f t="shared" si="6"/>
        <v>Муниципальное образование «город Екатеринбург», г. Екатеринбург, ул. Белинского, д. 206Б</v>
      </c>
      <c r="K443" s="30">
        <v>563.6</v>
      </c>
      <c r="L443" s="30">
        <v>12</v>
      </c>
      <c r="M443" s="30">
        <v>2</v>
      </c>
      <c r="N443" s="30" t="s">
        <v>5499</v>
      </c>
      <c r="O443" s="106">
        <v>45341</v>
      </c>
      <c r="P443" s="30" t="s">
        <v>3233</v>
      </c>
      <c r="Q443" s="172"/>
    </row>
    <row r="444" spans="1:18" ht="23.25" x14ac:dyDescent="0.25">
      <c r="A444" s="80">
        <v>443</v>
      </c>
      <c r="B444" s="30" t="s">
        <v>495</v>
      </c>
      <c r="C444" s="30"/>
      <c r="D444" s="30" t="s">
        <v>4744</v>
      </c>
      <c r="E444" s="30" t="s">
        <v>18</v>
      </c>
      <c r="F444" s="30" t="s">
        <v>416</v>
      </c>
      <c r="G444" s="30" t="s">
        <v>20</v>
      </c>
      <c r="H444" s="30" t="s">
        <v>422</v>
      </c>
      <c r="I444" s="42">
        <v>18</v>
      </c>
      <c r="J444" s="33" t="str">
        <f t="shared" si="6"/>
        <v>Муниципальное образование «город Екатеринбург», г. Екатеринбург, ул. Бородина, д. 18</v>
      </c>
      <c r="K444" s="30">
        <v>1616.8</v>
      </c>
      <c r="L444" s="30">
        <v>32</v>
      </c>
      <c r="M444" s="30">
        <v>5</v>
      </c>
      <c r="N444" s="30" t="s">
        <v>5474</v>
      </c>
      <c r="O444" s="106">
        <v>45324</v>
      </c>
      <c r="P444" s="30" t="s">
        <v>2120</v>
      </c>
      <c r="Q444" s="170">
        <v>6904668.8899999997</v>
      </c>
    </row>
    <row r="445" spans="1:18" ht="23.25" x14ac:dyDescent="0.25">
      <c r="A445" s="80">
        <v>444</v>
      </c>
      <c r="B445" s="30" t="s">
        <v>495</v>
      </c>
      <c r="C445" s="30"/>
      <c r="D445" s="30" t="s">
        <v>4744</v>
      </c>
      <c r="E445" s="30" t="s">
        <v>18</v>
      </c>
      <c r="F445" s="30" t="s">
        <v>416</v>
      </c>
      <c r="G445" s="30" t="s">
        <v>20</v>
      </c>
      <c r="H445" s="30" t="s">
        <v>422</v>
      </c>
      <c r="I445" s="42">
        <v>21</v>
      </c>
      <c r="J445" s="33" t="str">
        <f t="shared" si="6"/>
        <v>Муниципальное образование «город Екатеринбург», г. Екатеринбург, ул. Бородина, д. 21</v>
      </c>
      <c r="K445" s="30">
        <v>1470.1</v>
      </c>
      <c r="L445" s="30">
        <v>32</v>
      </c>
      <c r="M445" s="30">
        <v>6</v>
      </c>
      <c r="N445" s="30" t="s">
        <v>5474</v>
      </c>
      <c r="O445" s="106">
        <v>45324</v>
      </c>
      <c r="P445" s="30" t="s">
        <v>2120</v>
      </c>
      <c r="Q445" s="170">
        <v>14166871.459999999</v>
      </c>
    </row>
    <row r="446" spans="1:18" ht="23.25" x14ac:dyDescent="0.25">
      <c r="A446" s="80">
        <v>445</v>
      </c>
      <c r="B446" s="30" t="s">
        <v>495</v>
      </c>
      <c r="C446" s="30"/>
      <c r="D446" s="30" t="s">
        <v>4744</v>
      </c>
      <c r="E446" s="30" t="s">
        <v>18</v>
      </c>
      <c r="F446" s="30" t="s">
        <v>416</v>
      </c>
      <c r="G446" s="30" t="s">
        <v>20</v>
      </c>
      <c r="H446" s="30" t="s">
        <v>385</v>
      </c>
      <c r="I446" s="30">
        <v>3</v>
      </c>
      <c r="J446" s="33" t="str">
        <f t="shared" si="6"/>
        <v>Муниципальное образование «город Екатеринбург», г. Екатеринбург, ул. Братская, д. 3</v>
      </c>
      <c r="K446" s="30">
        <v>1704.2</v>
      </c>
      <c r="L446" s="30">
        <v>40</v>
      </c>
      <c r="M446" s="30">
        <v>2</v>
      </c>
      <c r="N446" s="30" t="s">
        <v>5451</v>
      </c>
      <c r="O446" s="106">
        <v>45324</v>
      </c>
      <c r="P446" s="30" t="s">
        <v>5452</v>
      </c>
      <c r="Q446" s="170">
        <v>7840838.54</v>
      </c>
    </row>
    <row r="447" spans="1:18" ht="23.25" x14ac:dyDescent="0.25">
      <c r="A447" s="80">
        <v>446</v>
      </c>
      <c r="B447" s="30" t="s">
        <v>495</v>
      </c>
      <c r="C447" s="30"/>
      <c r="D447" s="30" t="s">
        <v>4744</v>
      </c>
      <c r="E447" s="30" t="s">
        <v>18</v>
      </c>
      <c r="F447" s="30" t="s">
        <v>416</v>
      </c>
      <c r="G447" s="30" t="s">
        <v>20</v>
      </c>
      <c r="H447" s="30" t="s">
        <v>5437</v>
      </c>
      <c r="I447" s="29" t="s">
        <v>929</v>
      </c>
      <c r="J447" s="33" t="str">
        <f t="shared" si="6"/>
        <v>Муниципальное образование «город Екатеринбург», г. Екатеринбург, ул. Вали Котика, д. 11КОРПУС А</v>
      </c>
      <c r="K447" s="30">
        <v>3486.1</v>
      </c>
      <c r="L447" s="30">
        <v>80</v>
      </c>
      <c r="M447" s="30">
        <v>2</v>
      </c>
      <c r="N447" s="30" t="s">
        <v>5480</v>
      </c>
      <c r="O447" s="106">
        <v>45315</v>
      </c>
      <c r="P447" s="30" t="s">
        <v>3130</v>
      </c>
      <c r="Q447" s="170">
        <v>11083404.640000001</v>
      </c>
    </row>
    <row r="448" spans="1:18" ht="23.25" x14ac:dyDescent="0.25">
      <c r="A448" s="80">
        <v>447</v>
      </c>
      <c r="B448" s="30" t="s">
        <v>495</v>
      </c>
      <c r="C448" s="30"/>
      <c r="D448" s="30" t="s">
        <v>4744</v>
      </c>
      <c r="E448" s="30" t="s">
        <v>18</v>
      </c>
      <c r="F448" s="30" t="s">
        <v>416</v>
      </c>
      <c r="G448" s="30" t="s">
        <v>20</v>
      </c>
      <c r="H448" s="30" t="s">
        <v>270</v>
      </c>
      <c r="I448" s="30">
        <v>1</v>
      </c>
      <c r="J448" s="33" t="str">
        <f t="shared" si="6"/>
        <v>Муниципальное образование «город Екатеринбург», г. Екатеринбург, ул. Ватутина, д. 1</v>
      </c>
      <c r="K448" s="30">
        <v>3284.2</v>
      </c>
      <c r="L448" s="30">
        <v>38</v>
      </c>
      <c r="M448" s="30">
        <v>1</v>
      </c>
      <c r="N448" s="30" t="s">
        <v>5489</v>
      </c>
      <c r="O448" s="106">
        <v>45352</v>
      </c>
      <c r="P448" s="30" t="s">
        <v>3641</v>
      </c>
      <c r="Q448" s="170">
        <v>262817.23</v>
      </c>
      <c r="R448" s="45" t="s">
        <v>5273</v>
      </c>
    </row>
    <row r="449" spans="1:18" ht="23.25" x14ac:dyDescent="0.25">
      <c r="A449" s="80">
        <v>448</v>
      </c>
      <c r="B449" s="30" t="s">
        <v>495</v>
      </c>
      <c r="C449" s="30"/>
      <c r="D449" s="30" t="s">
        <v>4744</v>
      </c>
      <c r="E449" s="30" t="s">
        <v>18</v>
      </c>
      <c r="F449" s="30" t="s">
        <v>416</v>
      </c>
      <c r="G449" s="30" t="s">
        <v>20</v>
      </c>
      <c r="H449" s="30" t="s">
        <v>537</v>
      </c>
      <c r="I449" s="30" t="s">
        <v>5442</v>
      </c>
      <c r="J449" s="33" t="str">
        <f t="shared" si="6"/>
        <v>Муниципальное образование «город Екатеринбург», г. Екатеринбург, ул. Восточная, д. 164А</v>
      </c>
      <c r="K449" s="30">
        <v>2579.4</v>
      </c>
      <c r="L449" s="30">
        <v>56</v>
      </c>
      <c r="M449" s="30">
        <v>2</v>
      </c>
      <c r="N449" s="30" t="s">
        <v>5473</v>
      </c>
      <c r="O449" s="106">
        <v>45324</v>
      </c>
      <c r="P449" s="30" t="s">
        <v>1683</v>
      </c>
      <c r="Q449" s="170">
        <v>8005284.1799999997</v>
      </c>
    </row>
    <row r="450" spans="1:18" ht="23.25" x14ac:dyDescent="0.25">
      <c r="A450" s="80">
        <v>449</v>
      </c>
      <c r="B450" s="30" t="s">
        <v>495</v>
      </c>
      <c r="C450" s="30"/>
      <c r="D450" s="30" t="s">
        <v>4744</v>
      </c>
      <c r="E450" s="30" t="s">
        <v>18</v>
      </c>
      <c r="F450" s="30" t="s">
        <v>416</v>
      </c>
      <c r="G450" s="30" t="s">
        <v>20</v>
      </c>
      <c r="H450" s="30" t="s">
        <v>537</v>
      </c>
      <c r="I450" s="30" t="s">
        <v>5444</v>
      </c>
      <c r="J450" s="33" t="str">
        <f t="shared" ref="J450:J513" si="7">C450&amp;""&amp;D450&amp;", "&amp;E450&amp;" "&amp;F450&amp;", "&amp;G450&amp;" "&amp;H450&amp;", д. "&amp;I450</f>
        <v>Муниципальное образование «город Екатеринбург», г. Екатеринбург, ул. Восточная, д. 166А</v>
      </c>
      <c r="K450" s="30">
        <v>2570.5</v>
      </c>
      <c r="L450" s="30">
        <v>60</v>
      </c>
      <c r="M450" s="30">
        <v>2</v>
      </c>
      <c r="N450" s="30" t="s">
        <v>5473</v>
      </c>
      <c r="O450" s="106">
        <v>45324</v>
      </c>
      <c r="P450" s="30" t="s">
        <v>1683</v>
      </c>
      <c r="Q450" s="170">
        <v>7780502.5</v>
      </c>
    </row>
    <row r="451" spans="1:18" ht="23.25" x14ac:dyDescent="0.25">
      <c r="A451" s="80">
        <v>450</v>
      </c>
      <c r="B451" s="30" t="s">
        <v>495</v>
      </c>
      <c r="C451" s="30"/>
      <c r="D451" s="30" t="s">
        <v>4744</v>
      </c>
      <c r="E451" s="30" t="s">
        <v>18</v>
      </c>
      <c r="F451" s="30" t="s">
        <v>416</v>
      </c>
      <c r="G451" s="30" t="s">
        <v>20</v>
      </c>
      <c r="H451" s="30" t="s">
        <v>537</v>
      </c>
      <c r="I451" s="30">
        <v>29</v>
      </c>
      <c r="J451" s="33" t="str">
        <f t="shared" si="7"/>
        <v>Муниципальное образование «город Екатеринбург», г. Екатеринбург, ул. Восточная, д. 29</v>
      </c>
      <c r="K451" s="30">
        <v>1142.49</v>
      </c>
      <c r="L451" s="30">
        <v>27</v>
      </c>
      <c r="M451" s="30">
        <v>1</v>
      </c>
      <c r="N451" s="30" t="s">
        <v>5490</v>
      </c>
      <c r="O451" s="106">
        <v>45366</v>
      </c>
      <c r="P451" s="30" t="s">
        <v>1683</v>
      </c>
      <c r="Q451" s="172"/>
    </row>
    <row r="452" spans="1:18" ht="23.25" x14ac:dyDescent="0.25">
      <c r="A452" s="80">
        <v>451</v>
      </c>
      <c r="B452" s="30" t="s">
        <v>495</v>
      </c>
      <c r="C452" s="30"/>
      <c r="D452" s="30" t="s">
        <v>4744</v>
      </c>
      <c r="E452" s="30" t="s">
        <v>18</v>
      </c>
      <c r="F452" s="30" t="s">
        <v>416</v>
      </c>
      <c r="G452" s="30" t="s">
        <v>20</v>
      </c>
      <c r="H452" s="30" t="s">
        <v>537</v>
      </c>
      <c r="I452" s="42">
        <v>66</v>
      </c>
      <c r="J452" s="33" t="str">
        <f t="shared" si="7"/>
        <v>Муниципальное образование «город Екатеринбург», г. Екатеринбург, ул. Восточная, д. 66</v>
      </c>
      <c r="K452" s="30">
        <v>3195.1</v>
      </c>
      <c r="L452" s="30">
        <v>80</v>
      </c>
      <c r="M452" s="30">
        <v>2</v>
      </c>
      <c r="N452" s="30" t="s">
        <v>5468</v>
      </c>
      <c r="O452" s="106">
        <v>45331</v>
      </c>
      <c r="P452" s="30" t="s">
        <v>5354</v>
      </c>
      <c r="Q452" s="170">
        <v>7776318.2199999997</v>
      </c>
    </row>
    <row r="453" spans="1:18" ht="23.25" x14ac:dyDescent="0.25">
      <c r="A453" s="80">
        <v>452</v>
      </c>
      <c r="B453" s="30" t="s">
        <v>495</v>
      </c>
      <c r="C453" s="30"/>
      <c r="D453" s="30" t="s">
        <v>4744</v>
      </c>
      <c r="E453" s="30" t="s">
        <v>18</v>
      </c>
      <c r="F453" s="30" t="s">
        <v>416</v>
      </c>
      <c r="G453" s="30" t="s">
        <v>20</v>
      </c>
      <c r="H453" s="30" t="s">
        <v>871</v>
      </c>
      <c r="I453" s="42">
        <v>15</v>
      </c>
      <c r="J453" s="33" t="str">
        <f t="shared" si="7"/>
        <v>Муниципальное образование «город Екатеринбург», г. Екатеринбург, ул. Гурзуфская, д. 15</v>
      </c>
      <c r="K453" s="30">
        <v>6128.3</v>
      </c>
      <c r="L453" s="30">
        <v>110</v>
      </c>
      <c r="M453" s="30">
        <v>5</v>
      </c>
      <c r="N453" s="30" t="s">
        <v>5463</v>
      </c>
      <c r="O453" s="106">
        <v>45317</v>
      </c>
      <c r="P453" s="30" t="s">
        <v>3232</v>
      </c>
      <c r="Q453" s="170">
        <v>31800593.669999998</v>
      </c>
    </row>
    <row r="454" spans="1:18" ht="23.25" x14ac:dyDescent="0.25">
      <c r="A454" s="80">
        <v>453</v>
      </c>
      <c r="B454" s="30" t="s">
        <v>495</v>
      </c>
      <c r="C454" s="30"/>
      <c r="D454" s="112" t="s">
        <v>4744</v>
      </c>
      <c r="E454" s="112" t="s">
        <v>18</v>
      </c>
      <c r="F454" s="112" t="s">
        <v>416</v>
      </c>
      <c r="G454" s="112" t="s">
        <v>20</v>
      </c>
      <c r="H454" s="112" t="s">
        <v>481</v>
      </c>
      <c r="I454" s="112">
        <v>2</v>
      </c>
      <c r="J454" s="52" t="str">
        <f t="shared" si="7"/>
        <v>Муниципальное образование «город Екатеринбург», г. Екатеринбург, ул. Дагестанская, д. 2</v>
      </c>
      <c r="K454" s="112">
        <v>10355.6</v>
      </c>
      <c r="L454" s="112">
        <v>214</v>
      </c>
      <c r="M454" s="112">
        <v>3</v>
      </c>
      <c r="N454" s="112" t="s">
        <v>5462</v>
      </c>
      <c r="O454" s="131">
        <v>45352</v>
      </c>
      <c r="P454" s="112" t="s">
        <v>1494</v>
      </c>
      <c r="Q454" s="170">
        <v>10646560.93</v>
      </c>
    </row>
    <row r="455" spans="1:18" ht="23.25" x14ac:dyDescent="0.25">
      <c r="A455" s="80">
        <v>454</v>
      </c>
      <c r="B455" s="30" t="s">
        <v>495</v>
      </c>
      <c r="C455" s="30"/>
      <c r="D455" s="30" t="s">
        <v>4744</v>
      </c>
      <c r="E455" s="30" t="s">
        <v>18</v>
      </c>
      <c r="F455" s="30" t="s">
        <v>416</v>
      </c>
      <c r="G455" s="30" t="s">
        <v>20</v>
      </c>
      <c r="H455" s="30" t="s">
        <v>2507</v>
      </c>
      <c r="I455" s="42">
        <v>10</v>
      </c>
      <c r="J455" s="33" t="str">
        <f t="shared" si="7"/>
        <v>Муниципальное образование «город Екатеринбург», г. Екатеринбург, ул. Данилы Зверева, д. 10</v>
      </c>
      <c r="K455" s="30">
        <v>3158.9</v>
      </c>
      <c r="L455" s="30">
        <v>26</v>
      </c>
      <c r="M455" s="30">
        <v>4</v>
      </c>
      <c r="N455" s="30" t="s">
        <v>5484</v>
      </c>
      <c r="O455" s="106">
        <v>45316</v>
      </c>
      <c r="P455" s="30" t="s">
        <v>1632</v>
      </c>
      <c r="Q455" s="172">
        <v>14774238.74</v>
      </c>
      <c r="R455" s="45" t="s">
        <v>4882</v>
      </c>
    </row>
    <row r="456" spans="1:18" ht="23.25" x14ac:dyDescent="0.25">
      <c r="A456" s="80">
        <v>455</v>
      </c>
      <c r="B456" s="30" t="s">
        <v>495</v>
      </c>
      <c r="C456" s="30"/>
      <c r="D456" s="30" t="s">
        <v>4744</v>
      </c>
      <c r="E456" s="30" t="s">
        <v>18</v>
      </c>
      <c r="F456" s="30" t="s">
        <v>416</v>
      </c>
      <c r="G456" s="30" t="s">
        <v>20</v>
      </c>
      <c r="H456" s="30" t="s">
        <v>2507</v>
      </c>
      <c r="I456" s="42">
        <v>12</v>
      </c>
      <c r="J456" s="33" t="str">
        <f t="shared" si="7"/>
        <v>Муниципальное образование «город Екатеринбург», г. Екатеринбург, ул. Данилы Зверева, д. 12</v>
      </c>
      <c r="K456" s="30">
        <v>3700.9</v>
      </c>
      <c r="L456" s="30">
        <v>24</v>
      </c>
      <c r="M456" s="30">
        <v>6</v>
      </c>
      <c r="N456" s="30" t="s">
        <v>5484</v>
      </c>
      <c r="O456" s="106">
        <v>45316</v>
      </c>
      <c r="P456" s="30" t="s">
        <v>1632</v>
      </c>
      <c r="Q456" s="172">
        <v>15198643.910000002</v>
      </c>
      <c r="R456" s="45" t="s">
        <v>4882</v>
      </c>
    </row>
    <row r="457" spans="1:18" ht="23.25" x14ac:dyDescent="0.25">
      <c r="A457" s="80">
        <v>456</v>
      </c>
      <c r="B457" s="30" t="s">
        <v>495</v>
      </c>
      <c r="C457" s="30"/>
      <c r="D457" s="30" t="s">
        <v>4744</v>
      </c>
      <c r="E457" s="30" t="s">
        <v>18</v>
      </c>
      <c r="F457" s="30" t="s">
        <v>416</v>
      </c>
      <c r="G457" s="30" t="s">
        <v>20</v>
      </c>
      <c r="H457" s="30" t="s">
        <v>185</v>
      </c>
      <c r="I457" s="42">
        <v>1</v>
      </c>
      <c r="J457" s="33" t="str">
        <f t="shared" si="7"/>
        <v>Муниципальное образование «город Екатеринбург», г. Екатеринбург, ул. Декабристов, д. 1</v>
      </c>
      <c r="K457" s="30">
        <v>728.6</v>
      </c>
      <c r="L457" s="30">
        <v>12</v>
      </c>
      <c r="M457" s="30">
        <v>5</v>
      </c>
      <c r="N457" s="30" t="s">
        <v>5500</v>
      </c>
      <c r="O457" s="106" t="s">
        <v>5501</v>
      </c>
      <c r="P457" s="30" t="s">
        <v>5470</v>
      </c>
      <c r="Q457" s="170">
        <v>3057429.25</v>
      </c>
      <c r="R457" s="45" t="s">
        <v>5273</v>
      </c>
    </row>
    <row r="458" spans="1:18" ht="23.25" x14ac:dyDescent="0.25">
      <c r="A458" s="80">
        <v>457</v>
      </c>
      <c r="B458" s="30" t="s">
        <v>495</v>
      </c>
      <c r="C458" s="30"/>
      <c r="D458" s="30" t="s">
        <v>4744</v>
      </c>
      <c r="E458" s="30" t="s">
        <v>18</v>
      </c>
      <c r="F458" s="30" t="s">
        <v>416</v>
      </c>
      <c r="G458" s="30" t="s">
        <v>20</v>
      </c>
      <c r="H458" s="30" t="s">
        <v>185</v>
      </c>
      <c r="I458" s="42">
        <v>3</v>
      </c>
      <c r="J458" s="33" t="str">
        <f t="shared" si="7"/>
        <v>Муниципальное образование «город Екатеринбург», г. Екатеринбург, ул. Декабристов, д. 3</v>
      </c>
      <c r="K458" s="30">
        <v>2647.2</v>
      </c>
      <c r="L458" s="30">
        <v>59</v>
      </c>
      <c r="M458" s="30">
        <v>5</v>
      </c>
      <c r="N458" s="30" t="s">
        <v>5500</v>
      </c>
      <c r="O458" s="106" t="s">
        <v>5501</v>
      </c>
      <c r="P458" s="30" t="s">
        <v>5470</v>
      </c>
      <c r="Q458" s="172">
        <v>7571586.2599999998</v>
      </c>
      <c r="R458" s="45" t="s">
        <v>4882</v>
      </c>
    </row>
    <row r="459" spans="1:18" ht="23.25" x14ac:dyDescent="0.25">
      <c r="A459" s="80">
        <v>458</v>
      </c>
      <c r="B459" s="30" t="s">
        <v>495</v>
      </c>
      <c r="C459" s="30"/>
      <c r="D459" s="30" t="s">
        <v>4744</v>
      </c>
      <c r="E459" s="30" t="s">
        <v>18</v>
      </c>
      <c r="F459" s="30" t="s">
        <v>416</v>
      </c>
      <c r="G459" s="30" t="s">
        <v>20</v>
      </c>
      <c r="H459" s="30" t="s">
        <v>185</v>
      </c>
      <c r="I459" s="30">
        <v>4</v>
      </c>
      <c r="J459" s="33" t="str">
        <f t="shared" si="7"/>
        <v>Муниципальное образование «город Екатеринбург», г. Екатеринбург, ул. Декабристов, д. 4</v>
      </c>
      <c r="K459" s="30">
        <v>2449.8000000000002</v>
      </c>
      <c r="L459" s="30">
        <v>59</v>
      </c>
      <c r="M459" s="30">
        <v>4</v>
      </c>
      <c r="N459" s="30" t="s">
        <v>5469</v>
      </c>
      <c r="O459" s="106">
        <v>45320</v>
      </c>
      <c r="P459" s="30" t="s">
        <v>5470</v>
      </c>
      <c r="Q459" s="170">
        <v>6023480.4000000004</v>
      </c>
    </row>
    <row r="460" spans="1:18" ht="23.25" x14ac:dyDescent="0.25">
      <c r="A460" s="80">
        <v>459</v>
      </c>
      <c r="B460" s="30" t="s">
        <v>495</v>
      </c>
      <c r="C460" s="30"/>
      <c r="D460" s="30" t="s">
        <v>4744</v>
      </c>
      <c r="E460" s="30" t="s">
        <v>18</v>
      </c>
      <c r="F460" s="30" t="s">
        <v>416</v>
      </c>
      <c r="G460" s="30" t="s">
        <v>20</v>
      </c>
      <c r="H460" s="30" t="s">
        <v>1170</v>
      </c>
      <c r="I460" s="30">
        <v>1</v>
      </c>
      <c r="J460" s="33" t="str">
        <f t="shared" si="7"/>
        <v>Муниципальное образование «город Екатеринбург», г. Екатеринбург, ул. Дошкольная, д. 1</v>
      </c>
      <c r="K460" s="30">
        <v>989.4</v>
      </c>
      <c r="L460" s="30">
        <v>18</v>
      </c>
      <c r="M460" s="30">
        <v>6</v>
      </c>
      <c r="N460" s="30" t="s">
        <v>5474</v>
      </c>
      <c r="O460" s="106">
        <v>45324</v>
      </c>
      <c r="P460" s="30" t="s">
        <v>2120</v>
      </c>
      <c r="Q460" s="170">
        <v>8317305.3699999992</v>
      </c>
    </row>
    <row r="461" spans="1:18" ht="23.25" x14ac:dyDescent="0.25">
      <c r="A461" s="80">
        <v>460</v>
      </c>
      <c r="B461" s="30" t="s">
        <v>495</v>
      </c>
      <c r="C461" s="30"/>
      <c r="D461" s="30" t="s">
        <v>4744</v>
      </c>
      <c r="E461" s="30" t="s">
        <v>18</v>
      </c>
      <c r="F461" s="30" t="s">
        <v>416</v>
      </c>
      <c r="G461" s="30" t="s">
        <v>20</v>
      </c>
      <c r="H461" s="30" t="s">
        <v>465</v>
      </c>
      <c r="I461" s="29" t="s">
        <v>1572</v>
      </c>
      <c r="J461" s="33" t="str">
        <f t="shared" si="7"/>
        <v>Муниципальное образование «город Екатеринбург», г. Екатеринбург, ул. Ереванская, д. 4КОРПУС Б</v>
      </c>
      <c r="K461" s="30">
        <v>747.3</v>
      </c>
      <c r="L461" s="30">
        <v>16</v>
      </c>
      <c r="M461" s="30">
        <v>5</v>
      </c>
      <c r="N461" s="30" t="s">
        <v>5471</v>
      </c>
      <c r="O461" s="106">
        <v>45335</v>
      </c>
      <c r="P461" s="30" t="s">
        <v>1692</v>
      </c>
      <c r="Q461" s="170">
        <v>9522188.709999999</v>
      </c>
    </row>
    <row r="462" spans="1:18" ht="23.25" x14ac:dyDescent="0.25">
      <c r="A462" s="80">
        <v>461</v>
      </c>
      <c r="B462" s="30" t="s">
        <v>495</v>
      </c>
      <c r="C462" s="30"/>
      <c r="D462" s="30" t="s">
        <v>4744</v>
      </c>
      <c r="E462" s="30" t="s">
        <v>18</v>
      </c>
      <c r="F462" s="30" t="s">
        <v>416</v>
      </c>
      <c r="G462" s="30" t="s">
        <v>20</v>
      </c>
      <c r="H462" s="30" t="s">
        <v>872</v>
      </c>
      <c r="I462" s="30">
        <v>4</v>
      </c>
      <c r="J462" s="33" t="str">
        <f t="shared" si="7"/>
        <v>Муниципальное образование «город Екатеринбург», г. Екатеринбург, ул. Завокзальная, д. 4</v>
      </c>
      <c r="K462" s="30">
        <v>2098.1</v>
      </c>
      <c r="L462" s="30">
        <v>24</v>
      </c>
      <c r="M462" s="30">
        <v>5</v>
      </c>
      <c r="N462" s="30" t="s">
        <v>5460</v>
      </c>
      <c r="O462" s="106">
        <v>45321</v>
      </c>
      <c r="P462" s="30" t="s">
        <v>5328</v>
      </c>
      <c r="Q462" s="170">
        <v>15063421.419999998</v>
      </c>
    </row>
    <row r="463" spans="1:18" ht="23.25" x14ac:dyDescent="0.25">
      <c r="A463" s="80">
        <v>462</v>
      </c>
      <c r="B463" s="30" t="s">
        <v>495</v>
      </c>
      <c r="C463" s="30"/>
      <c r="D463" s="30" t="s">
        <v>4744</v>
      </c>
      <c r="E463" s="30" t="s">
        <v>18</v>
      </c>
      <c r="F463" s="30" t="s">
        <v>416</v>
      </c>
      <c r="G463" s="30" t="s">
        <v>20</v>
      </c>
      <c r="H463" s="30" t="s">
        <v>595</v>
      </c>
      <c r="I463" s="30">
        <v>22</v>
      </c>
      <c r="J463" s="33" t="str">
        <f t="shared" si="7"/>
        <v>Муниципальное образование «город Екатеринбург», г. Екатеринбург, ул. Избирателей, д. 22</v>
      </c>
      <c r="K463" s="30">
        <v>1715.3</v>
      </c>
      <c r="L463" s="30">
        <v>40</v>
      </c>
      <c r="M463" s="30">
        <v>3</v>
      </c>
      <c r="N463" s="30" t="s">
        <v>5475</v>
      </c>
      <c r="O463" s="106">
        <v>45316</v>
      </c>
      <c r="P463" s="30" t="s">
        <v>4957</v>
      </c>
      <c r="Q463" s="170">
        <v>10079992.899999999</v>
      </c>
    </row>
    <row r="464" spans="1:18" ht="23.25" x14ac:dyDescent="0.25">
      <c r="A464" s="80">
        <v>463</v>
      </c>
      <c r="B464" s="30" t="s">
        <v>495</v>
      </c>
      <c r="C464" s="30"/>
      <c r="D464" s="30" t="s">
        <v>4744</v>
      </c>
      <c r="E464" s="30" t="s">
        <v>18</v>
      </c>
      <c r="F464" s="30" t="s">
        <v>416</v>
      </c>
      <c r="G464" s="30" t="s">
        <v>20</v>
      </c>
      <c r="H464" s="30" t="s">
        <v>595</v>
      </c>
      <c r="I464" s="30">
        <v>30</v>
      </c>
      <c r="J464" s="33" t="str">
        <f t="shared" si="7"/>
        <v>Муниципальное образование «город Екатеринбург», г. Екатеринбург, ул. Избирателей, д. 30</v>
      </c>
      <c r="K464" s="30">
        <v>1682.3</v>
      </c>
      <c r="L464" s="30">
        <v>39</v>
      </c>
      <c r="M464" s="30">
        <v>4</v>
      </c>
      <c r="N464" s="30" t="s">
        <v>5475</v>
      </c>
      <c r="O464" s="106">
        <v>45316</v>
      </c>
      <c r="P464" s="30" t="s">
        <v>4957</v>
      </c>
      <c r="Q464" s="170">
        <v>10846406.01</v>
      </c>
    </row>
    <row r="465" spans="1:18" ht="23.25" x14ac:dyDescent="0.25">
      <c r="A465" s="80">
        <v>464</v>
      </c>
      <c r="B465" s="30" t="s">
        <v>495</v>
      </c>
      <c r="C465" s="30"/>
      <c r="D465" s="30" t="s">
        <v>4744</v>
      </c>
      <c r="E465" s="30" t="s">
        <v>18</v>
      </c>
      <c r="F465" s="30" t="s">
        <v>416</v>
      </c>
      <c r="G465" s="30" t="s">
        <v>20</v>
      </c>
      <c r="H465" s="30" t="s">
        <v>595</v>
      </c>
      <c r="I465" s="30">
        <v>36</v>
      </c>
      <c r="J465" s="33" t="str">
        <f t="shared" si="7"/>
        <v>Муниципальное образование «город Екатеринбург», г. Екатеринбург, ул. Избирателей, д. 36</v>
      </c>
      <c r="K465" s="30">
        <v>1717.2</v>
      </c>
      <c r="L465" s="30">
        <v>40</v>
      </c>
      <c r="M465" s="30">
        <v>4</v>
      </c>
      <c r="N465" s="30" t="s">
        <v>5475</v>
      </c>
      <c r="O465" s="106">
        <v>45316</v>
      </c>
      <c r="P465" s="30" t="s">
        <v>4957</v>
      </c>
      <c r="Q465" s="170">
        <v>11296081.390000001</v>
      </c>
    </row>
    <row r="466" spans="1:18" ht="23.25" x14ac:dyDescent="0.25">
      <c r="A466" s="80">
        <v>465</v>
      </c>
      <c r="B466" s="30" t="s">
        <v>495</v>
      </c>
      <c r="C466" s="30"/>
      <c r="D466" s="30" t="s">
        <v>4744</v>
      </c>
      <c r="E466" s="30" t="s">
        <v>18</v>
      </c>
      <c r="F466" s="30" t="s">
        <v>416</v>
      </c>
      <c r="G466" s="30" t="s">
        <v>20</v>
      </c>
      <c r="H466" s="30" t="s">
        <v>595</v>
      </c>
      <c r="I466" s="30">
        <v>38</v>
      </c>
      <c r="J466" s="33" t="str">
        <f t="shared" si="7"/>
        <v>Муниципальное образование «город Екатеринбург», г. Екатеринбург, ул. Избирателей, д. 38</v>
      </c>
      <c r="K466" s="30">
        <v>3170</v>
      </c>
      <c r="L466" s="30">
        <v>80</v>
      </c>
      <c r="M466" s="30">
        <v>3</v>
      </c>
      <c r="N466" s="30" t="s">
        <v>5475</v>
      </c>
      <c r="O466" s="106">
        <v>45316</v>
      </c>
      <c r="P466" s="30" t="s">
        <v>4957</v>
      </c>
      <c r="Q466" s="170">
        <v>17032375.419999998</v>
      </c>
    </row>
    <row r="467" spans="1:18" ht="23.25" x14ac:dyDescent="0.25">
      <c r="A467" s="80">
        <v>466</v>
      </c>
      <c r="B467" s="30" t="s">
        <v>495</v>
      </c>
      <c r="C467" s="30"/>
      <c r="D467" s="30" t="s">
        <v>4744</v>
      </c>
      <c r="E467" s="30" t="s">
        <v>18</v>
      </c>
      <c r="F467" s="30" t="s">
        <v>416</v>
      </c>
      <c r="G467" s="30" t="s">
        <v>20</v>
      </c>
      <c r="H467" s="30" t="s">
        <v>595</v>
      </c>
      <c r="I467" s="30">
        <v>40</v>
      </c>
      <c r="J467" s="33" t="str">
        <f t="shared" si="7"/>
        <v>Муниципальное образование «город Екатеринбург», г. Екатеринбург, ул. Избирателей, д. 40</v>
      </c>
      <c r="K467" s="30">
        <v>3433</v>
      </c>
      <c r="L467" s="30">
        <v>80</v>
      </c>
      <c r="M467" s="30">
        <v>3</v>
      </c>
      <c r="N467" s="30" t="s">
        <v>5475</v>
      </c>
      <c r="O467" s="106">
        <v>45316</v>
      </c>
      <c r="P467" s="30" t="s">
        <v>4957</v>
      </c>
      <c r="Q467" s="170">
        <v>16187151.699999999</v>
      </c>
    </row>
    <row r="468" spans="1:18" ht="23.25" x14ac:dyDescent="0.25">
      <c r="A468" s="80">
        <v>467</v>
      </c>
      <c r="B468" s="30" t="s">
        <v>495</v>
      </c>
      <c r="C468" s="30"/>
      <c r="D468" s="30" t="s">
        <v>4744</v>
      </c>
      <c r="E468" s="30" t="s">
        <v>18</v>
      </c>
      <c r="F468" s="30" t="s">
        <v>416</v>
      </c>
      <c r="G468" s="30" t="s">
        <v>20</v>
      </c>
      <c r="H468" s="30" t="s">
        <v>1206</v>
      </c>
      <c r="I468" s="30">
        <v>56</v>
      </c>
      <c r="J468" s="33" t="str">
        <f t="shared" si="7"/>
        <v>Муниципальное образование «город Екатеринбург», г. Екатеринбург, ул. Индустрии, д. 56</v>
      </c>
      <c r="K468" s="30">
        <v>3462</v>
      </c>
      <c r="L468" s="30">
        <v>80</v>
      </c>
      <c r="M468" s="30">
        <v>2</v>
      </c>
      <c r="N468" s="30" t="s">
        <v>5475</v>
      </c>
      <c r="O468" s="106">
        <v>45316</v>
      </c>
      <c r="P468" s="30" t="s">
        <v>4957</v>
      </c>
      <c r="Q468" s="170">
        <v>17484199.039999999</v>
      </c>
    </row>
    <row r="469" spans="1:18" ht="23.25" x14ac:dyDescent="0.25">
      <c r="A469" s="80">
        <v>468</v>
      </c>
      <c r="B469" s="30" t="s">
        <v>495</v>
      </c>
      <c r="C469" s="30"/>
      <c r="D469" s="30" t="s">
        <v>4744</v>
      </c>
      <c r="E469" s="30" t="s">
        <v>18</v>
      </c>
      <c r="F469" s="30" t="s">
        <v>416</v>
      </c>
      <c r="G469" s="30" t="s">
        <v>20</v>
      </c>
      <c r="H469" s="30" t="s">
        <v>426</v>
      </c>
      <c r="I469" s="42" t="s">
        <v>118</v>
      </c>
      <c r="J469" s="33" t="str">
        <f t="shared" si="7"/>
        <v>Муниципальное образование «город Екатеринбург», г. Екатеринбург, ул. Инженерная, д. 14А</v>
      </c>
      <c r="K469" s="30">
        <v>581.6</v>
      </c>
      <c r="L469" s="30">
        <v>16</v>
      </c>
      <c r="M469" s="30">
        <v>5</v>
      </c>
      <c r="N469" s="30" t="s">
        <v>5474</v>
      </c>
      <c r="O469" s="106">
        <v>45324</v>
      </c>
      <c r="P469" s="30" t="s">
        <v>2120</v>
      </c>
      <c r="Q469" s="170">
        <v>8718166.6500000004</v>
      </c>
    </row>
    <row r="470" spans="1:18" ht="23.25" x14ac:dyDescent="0.25">
      <c r="A470" s="80">
        <v>469</v>
      </c>
      <c r="B470" s="30" t="s">
        <v>495</v>
      </c>
      <c r="C470" s="30"/>
      <c r="D470" s="30" t="s">
        <v>4744</v>
      </c>
      <c r="E470" s="30" t="s">
        <v>18</v>
      </c>
      <c r="F470" s="30" t="s">
        <v>416</v>
      </c>
      <c r="G470" s="30" t="s">
        <v>20</v>
      </c>
      <c r="H470" s="30" t="s">
        <v>1470</v>
      </c>
      <c r="I470" s="42">
        <v>26</v>
      </c>
      <c r="J470" s="33" t="str">
        <f t="shared" si="7"/>
        <v>Муниципальное образование «город Екатеринбург», г. Екатеринбург, ул. Испанских Рабочих, д. 26</v>
      </c>
      <c r="K470" s="30">
        <v>2710.55</v>
      </c>
      <c r="L470" s="30">
        <v>58</v>
      </c>
      <c r="M470" s="30">
        <v>5</v>
      </c>
      <c r="N470" s="30" t="s">
        <v>5494</v>
      </c>
      <c r="O470" s="106">
        <v>45315</v>
      </c>
      <c r="P470" s="30" t="s">
        <v>3229</v>
      </c>
      <c r="Q470" s="170">
        <v>19127892.440000001</v>
      </c>
      <c r="R470" s="45" t="s">
        <v>5273</v>
      </c>
    </row>
    <row r="471" spans="1:18" ht="23.25" x14ac:dyDescent="0.25">
      <c r="A471" s="80">
        <v>470</v>
      </c>
      <c r="B471" s="30" t="s">
        <v>495</v>
      </c>
      <c r="C471" s="30"/>
      <c r="D471" s="30" t="s">
        <v>4744</v>
      </c>
      <c r="E471" s="30" t="s">
        <v>18</v>
      </c>
      <c r="F471" s="30" t="s">
        <v>416</v>
      </c>
      <c r="G471" s="30" t="s">
        <v>20</v>
      </c>
      <c r="H471" s="30" t="s">
        <v>457</v>
      </c>
      <c r="I471" s="30">
        <v>55</v>
      </c>
      <c r="J471" s="33" t="str">
        <f t="shared" si="7"/>
        <v>Муниципальное образование «город Екатеринбург», г. Екатеринбург, ул. Июльская, д. 55</v>
      </c>
      <c r="K471" s="30">
        <v>853.4</v>
      </c>
      <c r="L471" s="30">
        <v>18</v>
      </c>
      <c r="M471" s="30">
        <v>6</v>
      </c>
      <c r="N471" s="30" t="s">
        <v>5484</v>
      </c>
      <c r="O471" s="106">
        <v>45316</v>
      </c>
      <c r="P471" s="30" t="s">
        <v>1632</v>
      </c>
      <c r="Q471" s="170">
        <v>9639406.0399999991</v>
      </c>
    </row>
    <row r="472" spans="1:18" ht="23.25" x14ac:dyDescent="0.25">
      <c r="A472" s="80">
        <v>471</v>
      </c>
      <c r="B472" s="30" t="s">
        <v>495</v>
      </c>
      <c r="C472" s="30"/>
      <c r="D472" s="30" t="s">
        <v>4744</v>
      </c>
      <c r="E472" s="30" t="s">
        <v>18</v>
      </c>
      <c r="F472" s="30" t="s">
        <v>416</v>
      </c>
      <c r="G472" s="30" t="s">
        <v>20</v>
      </c>
      <c r="H472" s="30" t="s">
        <v>4748</v>
      </c>
      <c r="I472" s="42">
        <v>2</v>
      </c>
      <c r="J472" s="33" t="str">
        <f t="shared" si="7"/>
        <v>Муниципальное образование «город Екатеринбург», г. Екатеринбург, ул. Кварцевая, д. 2</v>
      </c>
      <c r="K472" s="30">
        <v>510.6</v>
      </c>
      <c r="L472" s="30">
        <v>12</v>
      </c>
      <c r="M472" s="30">
        <v>2</v>
      </c>
      <c r="N472" s="30" t="s">
        <v>5499</v>
      </c>
      <c r="O472" s="106">
        <v>45341</v>
      </c>
      <c r="P472" s="30" t="s">
        <v>3233</v>
      </c>
      <c r="Q472" s="172"/>
    </row>
    <row r="473" spans="1:18" ht="23.25" x14ac:dyDescent="0.25">
      <c r="A473" s="80">
        <v>472</v>
      </c>
      <c r="B473" s="30" t="s">
        <v>495</v>
      </c>
      <c r="C473" s="30"/>
      <c r="D473" s="30" t="s">
        <v>4744</v>
      </c>
      <c r="E473" s="30" t="s">
        <v>18</v>
      </c>
      <c r="F473" s="30" t="s">
        <v>416</v>
      </c>
      <c r="G473" s="30" t="s">
        <v>20</v>
      </c>
      <c r="H473" s="30" t="s">
        <v>1415</v>
      </c>
      <c r="I473" s="30">
        <v>27</v>
      </c>
      <c r="J473" s="33" t="str">
        <f t="shared" si="7"/>
        <v>Муниципальное образование «город Екатеринбург», г. Екатеринбург, ул. Кишиневская, д. 27</v>
      </c>
      <c r="K473" s="30">
        <v>3074.8</v>
      </c>
      <c r="L473" s="30">
        <v>72</v>
      </c>
      <c r="M473" s="30">
        <v>7</v>
      </c>
      <c r="N473" s="30" t="s">
        <v>5472</v>
      </c>
      <c r="O473" s="106">
        <v>45315</v>
      </c>
      <c r="P473" s="30" t="s">
        <v>1696</v>
      </c>
      <c r="Q473" s="170">
        <v>29767128.100000001</v>
      </c>
    </row>
    <row r="474" spans="1:18" ht="23.25" x14ac:dyDescent="0.25">
      <c r="A474" s="80">
        <v>473</v>
      </c>
      <c r="B474" s="30" t="s">
        <v>495</v>
      </c>
      <c r="C474" s="30"/>
      <c r="D474" s="30" t="s">
        <v>4744</v>
      </c>
      <c r="E474" s="30" t="s">
        <v>18</v>
      </c>
      <c r="F474" s="30" t="s">
        <v>416</v>
      </c>
      <c r="G474" s="30" t="s">
        <v>20</v>
      </c>
      <c r="H474" s="30" t="s">
        <v>4749</v>
      </c>
      <c r="I474" s="42">
        <v>86</v>
      </c>
      <c r="J474" s="33" t="str">
        <f t="shared" si="7"/>
        <v>Муниципальное образование «город Екатеринбург», г. Екатеринбург, ул. Колхозников, д. 86</v>
      </c>
      <c r="K474" s="30">
        <v>1023.3</v>
      </c>
      <c r="L474" s="30">
        <v>22</v>
      </c>
      <c r="M474" s="30">
        <v>3</v>
      </c>
      <c r="N474" s="30" t="s">
        <v>5499</v>
      </c>
      <c r="O474" s="106">
        <v>45341</v>
      </c>
      <c r="P474" s="30" t="s">
        <v>3233</v>
      </c>
      <c r="Q474" s="172"/>
    </row>
    <row r="475" spans="1:18" ht="23.25" x14ac:dyDescent="0.25">
      <c r="A475" s="80">
        <v>474</v>
      </c>
      <c r="B475" s="30" t="s">
        <v>495</v>
      </c>
      <c r="C475" s="30"/>
      <c r="D475" s="30" t="s">
        <v>4744</v>
      </c>
      <c r="E475" s="30" t="s">
        <v>18</v>
      </c>
      <c r="F475" s="30" t="s">
        <v>416</v>
      </c>
      <c r="G475" s="30" t="s">
        <v>20</v>
      </c>
      <c r="H475" s="30" t="s">
        <v>53</v>
      </c>
      <c r="I475" s="30">
        <v>72</v>
      </c>
      <c r="J475" s="33" t="str">
        <f t="shared" si="7"/>
        <v>Муниципальное образование «город Екатеринбург», г. Екатеринбург, ул. Комсомольская, д. 72</v>
      </c>
      <c r="K475" s="30">
        <v>1733.3</v>
      </c>
      <c r="L475" s="30">
        <v>38</v>
      </c>
      <c r="M475" s="30">
        <v>8</v>
      </c>
      <c r="N475" s="30" t="s">
        <v>5456</v>
      </c>
      <c r="O475" s="106">
        <v>45321</v>
      </c>
      <c r="P475" s="30" t="s">
        <v>1632</v>
      </c>
      <c r="Q475" s="170">
        <v>18697184.439999998</v>
      </c>
    </row>
    <row r="476" spans="1:18" ht="23.25" x14ac:dyDescent="0.25">
      <c r="A476" s="80">
        <v>475</v>
      </c>
      <c r="B476" s="30" t="s">
        <v>495</v>
      </c>
      <c r="C476" s="30"/>
      <c r="D476" s="30" t="s">
        <v>4744</v>
      </c>
      <c r="E476" s="30" t="s">
        <v>18</v>
      </c>
      <c r="F476" s="30" t="s">
        <v>416</v>
      </c>
      <c r="G476" s="30" t="s">
        <v>20</v>
      </c>
      <c r="H476" s="30" t="s">
        <v>2701</v>
      </c>
      <c r="I476" s="30">
        <v>2</v>
      </c>
      <c r="J476" s="33" t="str">
        <f t="shared" si="7"/>
        <v>Муниципальное образование «город Екатеринбург», г. Екатеринбург, ул. Конотопская, д. 2</v>
      </c>
      <c r="K476" s="30">
        <v>494</v>
      </c>
      <c r="L476" s="30">
        <v>8</v>
      </c>
      <c r="M476" s="30">
        <v>3</v>
      </c>
      <c r="N476" s="30" t="s">
        <v>5460</v>
      </c>
      <c r="O476" s="106">
        <v>45321</v>
      </c>
      <c r="P476" s="30" t="s">
        <v>5328</v>
      </c>
      <c r="Q476" s="170">
        <v>5456521.46</v>
      </c>
    </row>
    <row r="477" spans="1:18" ht="23.25" x14ac:dyDescent="0.25">
      <c r="A477" s="80">
        <v>476</v>
      </c>
      <c r="B477" s="30" t="s">
        <v>495</v>
      </c>
      <c r="C477" s="30"/>
      <c r="D477" s="30" t="s">
        <v>4744</v>
      </c>
      <c r="E477" s="30" t="s">
        <v>18</v>
      </c>
      <c r="F477" s="30" t="s">
        <v>416</v>
      </c>
      <c r="G477" s="30" t="s">
        <v>20</v>
      </c>
      <c r="H477" s="30" t="s">
        <v>2701</v>
      </c>
      <c r="I477" s="30" t="s">
        <v>894</v>
      </c>
      <c r="J477" s="33" t="str">
        <f t="shared" si="7"/>
        <v>Муниципальное образование «город Екатеринбург», г. Екатеринбург, ул. Конотопская, д. 2КОРПУС А</v>
      </c>
      <c r="K477" s="30">
        <v>707.7</v>
      </c>
      <c r="L477" s="30">
        <v>12</v>
      </c>
      <c r="M477" s="30">
        <v>3</v>
      </c>
      <c r="N477" s="30" t="s">
        <v>5460</v>
      </c>
      <c r="O477" s="106">
        <v>45321</v>
      </c>
      <c r="P477" s="30" t="s">
        <v>5328</v>
      </c>
      <c r="Q477" s="170">
        <v>5525919.1000000006</v>
      </c>
    </row>
    <row r="478" spans="1:18" ht="23.25" x14ac:dyDescent="0.25">
      <c r="A478" s="80">
        <v>477</v>
      </c>
      <c r="B478" s="30" t="s">
        <v>495</v>
      </c>
      <c r="C478" s="30"/>
      <c r="D478" s="30" t="s">
        <v>4744</v>
      </c>
      <c r="E478" s="30" t="s">
        <v>18</v>
      </c>
      <c r="F478" s="30" t="s">
        <v>416</v>
      </c>
      <c r="G478" s="30" t="s">
        <v>20</v>
      </c>
      <c r="H478" s="30" t="s">
        <v>2701</v>
      </c>
      <c r="I478" s="30">
        <v>6</v>
      </c>
      <c r="J478" s="33" t="str">
        <f t="shared" si="7"/>
        <v>Муниципальное образование «город Екатеринбург», г. Екатеринбург, ул. Конотопская, д. 6</v>
      </c>
      <c r="K478" s="30">
        <v>1371.9</v>
      </c>
      <c r="L478" s="30">
        <v>32</v>
      </c>
      <c r="M478" s="30">
        <v>6</v>
      </c>
      <c r="N478" s="30" t="s">
        <v>5471</v>
      </c>
      <c r="O478" s="106">
        <v>45335</v>
      </c>
      <c r="P478" s="30" t="s">
        <v>1692</v>
      </c>
      <c r="Q478" s="170">
        <v>13250355.949999999</v>
      </c>
    </row>
    <row r="479" spans="1:18" ht="23.25" x14ac:dyDescent="0.25">
      <c r="A479" s="80">
        <v>478</v>
      </c>
      <c r="B479" s="30" t="s">
        <v>495</v>
      </c>
      <c r="C479" s="30"/>
      <c r="D479" s="30" t="s">
        <v>4744</v>
      </c>
      <c r="E479" s="30" t="s">
        <v>18</v>
      </c>
      <c r="F479" s="30" t="s">
        <v>416</v>
      </c>
      <c r="G479" s="30" t="s">
        <v>20</v>
      </c>
      <c r="H479" s="30" t="s">
        <v>598</v>
      </c>
      <c r="I479" s="30">
        <v>30</v>
      </c>
      <c r="J479" s="33" t="str">
        <f t="shared" si="7"/>
        <v>Муниципальное образование «город Екатеринбург», г. Екатеринбург, ул. Корепина, д. 30</v>
      </c>
      <c r="K479" s="30">
        <v>1283.7</v>
      </c>
      <c r="L479" s="30">
        <v>30</v>
      </c>
      <c r="M479" s="30">
        <v>8</v>
      </c>
      <c r="N479" s="30" t="s">
        <v>5480</v>
      </c>
      <c r="O479" s="106">
        <v>45315</v>
      </c>
      <c r="P479" s="30" t="s">
        <v>3130</v>
      </c>
      <c r="Q479" s="170">
        <v>17187270.359999999</v>
      </c>
    </row>
    <row r="480" spans="1:18" ht="23.25" x14ac:dyDescent="0.25">
      <c r="A480" s="80">
        <v>479</v>
      </c>
      <c r="B480" s="30" t="s">
        <v>495</v>
      </c>
      <c r="C480" s="30"/>
      <c r="D480" s="30" t="s">
        <v>4744</v>
      </c>
      <c r="E480" s="30" t="s">
        <v>18</v>
      </c>
      <c r="F480" s="30" t="s">
        <v>416</v>
      </c>
      <c r="G480" s="30" t="s">
        <v>20</v>
      </c>
      <c r="H480" s="30" t="s">
        <v>428</v>
      </c>
      <c r="I480" s="42" t="s">
        <v>894</v>
      </c>
      <c r="J480" s="33" t="str">
        <f t="shared" si="7"/>
        <v>Муниципальное образование «город Екатеринбург», г. Екатеринбург, ул. Краснофлотцев, д. 2КОРПУС А</v>
      </c>
      <c r="K480" s="30">
        <v>3032</v>
      </c>
      <c r="L480" s="30">
        <v>64</v>
      </c>
      <c r="M480" s="30">
        <v>2</v>
      </c>
      <c r="N480" s="30" t="s">
        <v>5480</v>
      </c>
      <c r="O480" s="106">
        <v>45315</v>
      </c>
      <c r="P480" s="30" t="s">
        <v>3130</v>
      </c>
      <c r="Q480" s="170">
        <v>14341851.67</v>
      </c>
    </row>
    <row r="481" spans="1:18" ht="23.25" x14ac:dyDescent="0.25">
      <c r="A481" s="80">
        <v>480</v>
      </c>
      <c r="B481" s="30" t="s">
        <v>495</v>
      </c>
      <c r="C481" s="30"/>
      <c r="D481" s="30" t="s">
        <v>4744</v>
      </c>
      <c r="E481" s="30" t="s">
        <v>18</v>
      </c>
      <c r="F481" s="30" t="s">
        <v>416</v>
      </c>
      <c r="G481" s="30" t="s">
        <v>20</v>
      </c>
      <c r="H481" s="30" t="s">
        <v>428</v>
      </c>
      <c r="I481" s="30" t="s">
        <v>936</v>
      </c>
      <c r="J481" s="33" t="str">
        <f t="shared" si="7"/>
        <v>Муниципальное образование «город Екатеринбург», г. Екатеринбург, ул. Краснофлотцев, д. 4КОРПУС А</v>
      </c>
      <c r="K481" s="30">
        <v>2801</v>
      </c>
      <c r="L481" s="30">
        <v>64</v>
      </c>
      <c r="M481" s="30">
        <v>4</v>
      </c>
      <c r="N481" s="30" t="s">
        <v>5480</v>
      </c>
      <c r="O481" s="106">
        <v>45315</v>
      </c>
      <c r="P481" s="30" t="s">
        <v>3130</v>
      </c>
      <c r="Q481" s="170">
        <v>21424201.43</v>
      </c>
    </row>
    <row r="482" spans="1:18" ht="23.25" x14ac:dyDescent="0.25">
      <c r="A482" s="80">
        <v>481</v>
      </c>
      <c r="B482" s="30" t="s">
        <v>495</v>
      </c>
      <c r="C482" s="30"/>
      <c r="D482" s="30" t="s">
        <v>4744</v>
      </c>
      <c r="E482" s="30" t="s">
        <v>18</v>
      </c>
      <c r="F482" s="30" t="s">
        <v>416</v>
      </c>
      <c r="G482" s="30" t="s">
        <v>20</v>
      </c>
      <c r="H482" s="30" t="s">
        <v>428</v>
      </c>
      <c r="I482" s="29" t="s">
        <v>5445</v>
      </c>
      <c r="J482" s="33" t="str">
        <f t="shared" si="7"/>
        <v>Муниципальное образование «город Екатеринбург», г. Екатеринбург, ул. Краснофлотцев, д. 4КОРПУС В</v>
      </c>
      <c r="K482" s="30">
        <v>2811.9</v>
      </c>
      <c r="L482" s="30">
        <v>64</v>
      </c>
      <c r="M482" s="30">
        <v>6</v>
      </c>
      <c r="N482" s="30" t="s">
        <v>5480</v>
      </c>
      <c r="O482" s="106">
        <v>45315</v>
      </c>
      <c r="P482" s="30" t="s">
        <v>3130</v>
      </c>
      <c r="Q482" s="170">
        <v>23927316.73</v>
      </c>
    </row>
    <row r="483" spans="1:18" ht="23.25" x14ac:dyDescent="0.25">
      <c r="A483" s="80">
        <v>482</v>
      </c>
      <c r="B483" s="30" t="s">
        <v>495</v>
      </c>
      <c r="C483" s="112"/>
      <c r="D483" s="112" t="s">
        <v>4744</v>
      </c>
      <c r="E483" s="112" t="s">
        <v>18</v>
      </c>
      <c r="F483" s="112" t="s">
        <v>416</v>
      </c>
      <c r="G483" s="112" t="s">
        <v>20</v>
      </c>
      <c r="H483" s="112" t="s">
        <v>466</v>
      </c>
      <c r="I483" s="51">
        <v>32</v>
      </c>
      <c r="J483" s="52" t="str">
        <f t="shared" si="7"/>
        <v>Муниципальное образование «город Екатеринбург», г. Екатеринбург, ул. Красных командиров, д. 32</v>
      </c>
      <c r="K483" s="112">
        <v>21407.1</v>
      </c>
      <c r="L483" s="112">
        <v>384</v>
      </c>
      <c r="M483" s="112">
        <v>7</v>
      </c>
      <c r="N483" s="112" t="s">
        <v>5466</v>
      </c>
      <c r="O483" s="131">
        <v>45357</v>
      </c>
      <c r="P483" s="112" t="s">
        <v>1598</v>
      </c>
      <c r="Q483" s="170">
        <v>28769903.449999999</v>
      </c>
    </row>
    <row r="484" spans="1:18" ht="23.25" x14ac:dyDescent="0.25">
      <c r="A484" s="80">
        <v>483</v>
      </c>
      <c r="B484" s="30" t="s">
        <v>495</v>
      </c>
      <c r="C484" s="30"/>
      <c r="D484" s="30" t="s">
        <v>4744</v>
      </c>
      <c r="E484" s="30" t="s">
        <v>18</v>
      </c>
      <c r="F484" s="30" t="s">
        <v>416</v>
      </c>
      <c r="G484" s="30" t="s">
        <v>20</v>
      </c>
      <c r="H484" s="30" t="s">
        <v>5433</v>
      </c>
      <c r="I484" s="30">
        <v>3</v>
      </c>
      <c r="J484" s="33" t="str">
        <f t="shared" si="7"/>
        <v>Муниципальное образование «город Екатеринбург», г. Екатеринбург, ул. Кулибина, д. 3</v>
      </c>
      <c r="K484" s="30">
        <v>3221.3</v>
      </c>
      <c r="L484" s="30">
        <v>60</v>
      </c>
      <c r="M484" s="30">
        <v>6</v>
      </c>
      <c r="N484" s="30" t="s">
        <v>5484</v>
      </c>
      <c r="O484" s="106">
        <v>45316</v>
      </c>
      <c r="P484" s="30" t="s">
        <v>1632</v>
      </c>
      <c r="Q484" s="170">
        <v>21090070.34</v>
      </c>
    </row>
    <row r="485" spans="1:18" ht="23.25" x14ac:dyDescent="0.25">
      <c r="A485" s="80">
        <v>484</v>
      </c>
      <c r="B485" s="30" t="s">
        <v>495</v>
      </c>
      <c r="C485" s="30"/>
      <c r="D485" s="30" t="s">
        <v>4744</v>
      </c>
      <c r="E485" s="30" t="s">
        <v>18</v>
      </c>
      <c r="F485" s="30" t="s">
        <v>416</v>
      </c>
      <c r="G485" s="30" t="s">
        <v>20</v>
      </c>
      <c r="H485" s="30" t="s">
        <v>834</v>
      </c>
      <c r="I485" s="42">
        <v>12</v>
      </c>
      <c r="J485" s="33" t="str">
        <f t="shared" si="7"/>
        <v>Муниципальное образование «город Екатеринбург», г. Екатеринбург, ул. Культуры, д. 12</v>
      </c>
      <c r="K485" s="30">
        <v>3704.7</v>
      </c>
      <c r="L485" s="30">
        <v>80</v>
      </c>
      <c r="M485" s="30">
        <v>6</v>
      </c>
      <c r="N485" s="30" t="s">
        <v>5491</v>
      </c>
      <c r="O485" s="106" t="s">
        <v>5492</v>
      </c>
      <c r="P485" s="30" t="s">
        <v>1632</v>
      </c>
      <c r="Q485" s="170">
        <v>25350337.75</v>
      </c>
    </row>
    <row r="486" spans="1:18" ht="23.25" x14ac:dyDescent="0.25">
      <c r="A486" s="80">
        <v>485</v>
      </c>
      <c r="B486" s="30" t="s">
        <v>495</v>
      </c>
      <c r="C486" s="30"/>
      <c r="D486" s="30" t="s">
        <v>4744</v>
      </c>
      <c r="E486" s="30" t="s">
        <v>18</v>
      </c>
      <c r="F486" s="30" t="s">
        <v>416</v>
      </c>
      <c r="G486" s="30" t="s">
        <v>20</v>
      </c>
      <c r="H486" s="30" t="s">
        <v>834</v>
      </c>
      <c r="I486" s="42">
        <v>14</v>
      </c>
      <c r="J486" s="33" t="str">
        <f t="shared" si="7"/>
        <v>Муниципальное образование «город Екатеринбург», г. Екатеринбург, ул. Культуры, д. 14</v>
      </c>
      <c r="K486" s="30">
        <v>3689.4</v>
      </c>
      <c r="L486" s="30">
        <v>80</v>
      </c>
      <c r="M486" s="30">
        <v>3</v>
      </c>
      <c r="N486" s="30" t="s">
        <v>5485</v>
      </c>
      <c r="O486" s="106">
        <v>45324</v>
      </c>
      <c r="P486" s="30" t="s">
        <v>1692</v>
      </c>
      <c r="Q486" s="170">
        <v>19586939.25</v>
      </c>
    </row>
    <row r="487" spans="1:18" ht="23.25" x14ac:dyDescent="0.25">
      <c r="A487" s="80">
        <v>486</v>
      </c>
      <c r="B487" s="30" t="s">
        <v>495</v>
      </c>
      <c r="C487" s="30"/>
      <c r="D487" s="30" t="s">
        <v>4744</v>
      </c>
      <c r="E487" s="30" t="s">
        <v>18</v>
      </c>
      <c r="F487" s="30" t="s">
        <v>416</v>
      </c>
      <c r="G487" s="30" t="s">
        <v>20</v>
      </c>
      <c r="H487" s="30" t="s">
        <v>834</v>
      </c>
      <c r="I487" s="30">
        <v>30</v>
      </c>
      <c r="J487" s="33" t="str">
        <f t="shared" si="7"/>
        <v>Муниципальное образование «город Екатеринбург», г. Екатеринбург, ул. Культуры, д. 30</v>
      </c>
      <c r="K487" s="30">
        <v>3676</v>
      </c>
      <c r="L487" s="30">
        <v>80</v>
      </c>
      <c r="M487" s="30">
        <v>4</v>
      </c>
      <c r="N487" s="30" t="s">
        <v>5461</v>
      </c>
      <c r="O487" s="106">
        <v>45324</v>
      </c>
      <c r="P487" s="30" t="s">
        <v>1632</v>
      </c>
      <c r="Q487" s="170">
        <v>8008383.620000001</v>
      </c>
    </row>
    <row r="488" spans="1:18" ht="23.25" x14ac:dyDescent="0.25">
      <c r="A488" s="80">
        <v>487</v>
      </c>
      <c r="B488" s="30" t="s">
        <v>495</v>
      </c>
      <c r="C488" s="30"/>
      <c r="D488" s="30" t="s">
        <v>4744</v>
      </c>
      <c r="E488" s="30" t="s">
        <v>18</v>
      </c>
      <c r="F488" s="30" t="s">
        <v>416</v>
      </c>
      <c r="G488" s="30" t="s">
        <v>20</v>
      </c>
      <c r="H488" s="30" t="s">
        <v>879</v>
      </c>
      <c r="I488" s="30">
        <v>8</v>
      </c>
      <c r="J488" s="33" t="str">
        <f t="shared" si="7"/>
        <v>Муниципальное образование «город Екатеринбург», г. Екатеринбург, ул. Кунарская, д. 8</v>
      </c>
      <c r="K488" s="30">
        <v>1368.2</v>
      </c>
      <c r="L488" s="30">
        <v>32</v>
      </c>
      <c r="M488" s="30">
        <v>5</v>
      </c>
      <c r="N488" s="30" t="s">
        <v>5472</v>
      </c>
      <c r="O488" s="106">
        <v>45315</v>
      </c>
      <c r="P488" s="30" t="s">
        <v>1696</v>
      </c>
      <c r="Q488" s="170">
        <v>14615663.27</v>
      </c>
    </row>
    <row r="489" spans="1:18" ht="23.25" x14ac:dyDescent="0.25">
      <c r="A489" s="80">
        <v>488</v>
      </c>
      <c r="B489" s="30" t="s">
        <v>495</v>
      </c>
      <c r="C489" s="30"/>
      <c r="D489" s="30" t="s">
        <v>4744</v>
      </c>
      <c r="E489" s="30" t="s">
        <v>18</v>
      </c>
      <c r="F489" s="30" t="s">
        <v>416</v>
      </c>
      <c r="G489" s="30" t="s">
        <v>20</v>
      </c>
      <c r="H489" s="30" t="s">
        <v>5434</v>
      </c>
      <c r="I489" s="30">
        <v>77</v>
      </c>
      <c r="J489" s="33" t="str">
        <f t="shared" si="7"/>
        <v>Муниципальное образование «город Екатеринбург», г. Екатеринбург, ул. Лагерная, д. 77</v>
      </c>
      <c r="K489" s="30">
        <v>443.3</v>
      </c>
      <c r="L489" s="30">
        <v>8</v>
      </c>
      <c r="M489" s="30">
        <v>4</v>
      </c>
      <c r="N489" s="30" t="s">
        <v>5485</v>
      </c>
      <c r="O489" s="106">
        <v>45324</v>
      </c>
      <c r="P489" s="30" t="s">
        <v>1692</v>
      </c>
      <c r="Q489" s="170">
        <v>6871031.6399999987</v>
      </c>
    </row>
    <row r="490" spans="1:18" ht="23.25" x14ac:dyDescent="0.25">
      <c r="A490" s="80">
        <v>489</v>
      </c>
      <c r="B490" s="30" t="s">
        <v>495</v>
      </c>
      <c r="C490" s="30"/>
      <c r="D490" s="30" t="s">
        <v>4744</v>
      </c>
      <c r="E490" s="30" t="s">
        <v>18</v>
      </c>
      <c r="F490" s="30" t="s">
        <v>416</v>
      </c>
      <c r="G490" s="30" t="s">
        <v>20</v>
      </c>
      <c r="H490" s="30" t="s">
        <v>467</v>
      </c>
      <c r="I490" s="30">
        <v>18</v>
      </c>
      <c r="J490" s="33" t="str">
        <f t="shared" si="7"/>
        <v>Муниципальное образование «город Екатеринбург», г. Екатеринбург, ул. Латвийская, д. 18</v>
      </c>
      <c r="K490" s="30">
        <v>3153.1</v>
      </c>
      <c r="L490" s="30">
        <v>42</v>
      </c>
      <c r="M490" s="30">
        <v>1</v>
      </c>
      <c r="N490" s="29" t="s">
        <v>5455</v>
      </c>
      <c r="O490" s="106">
        <v>45131</v>
      </c>
      <c r="P490" s="30" t="s">
        <v>1692</v>
      </c>
      <c r="Q490" s="170">
        <v>493675.80999999994</v>
      </c>
    </row>
    <row r="491" spans="1:18" ht="23.25" x14ac:dyDescent="0.25">
      <c r="A491" s="80">
        <v>490</v>
      </c>
      <c r="B491" s="30" t="s">
        <v>495</v>
      </c>
      <c r="C491" s="30"/>
      <c r="D491" s="30" t="s">
        <v>4744</v>
      </c>
      <c r="E491" s="30" t="s">
        <v>18</v>
      </c>
      <c r="F491" s="30" t="s">
        <v>416</v>
      </c>
      <c r="G491" s="30" t="s">
        <v>20</v>
      </c>
      <c r="H491" s="30" t="s">
        <v>367</v>
      </c>
      <c r="I491" s="42">
        <v>38</v>
      </c>
      <c r="J491" s="33" t="str">
        <f t="shared" si="7"/>
        <v>Муниципальное образование «город Екатеринбург», г. Екатеринбург, ул. Лесная, д. 38</v>
      </c>
      <c r="K491" s="30">
        <v>1391</v>
      </c>
      <c r="L491" s="30">
        <v>32</v>
      </c>
      <c r="M491" s="30">
        <v>4</v>
      </c>
      <c r="N491" s="30" t="s">
        <v>5472</v>
      </c>
      <c r="O491" s="106">
        <v>45315</v>
      </c>
      <c r="P491" s="30" t="s">
        <v>1696</v>
      </c>
      <c r="Q491" s="170">
        <v>10681685.120000001</v>
      </c>
    </row>
    <row r="492" spans="1:18" ht="23.25" x14ac:dyDescent="0.25">
      <c r="A492" s="80">
        <v>491</v>
      </c>
      <c r="B492" s="30" t="s">
        <v>495</v>
      </c>
      <c r="C492" s="30"/>
      <c r="D492" s="30" t="s">
        <v>4744</v>
      </c>
      <c r="E492" s="30" t="s">
        <v>18</v>
      </c>
      <c r="F492" s="30" t="s">
        <v>416</v>
      </c>
      <c r="G492" s="30" t="s">
        <v>20</v>
      </c>
      <c r="H492" s="30" t="s">
        <v>459</v>
      </c>
      <c r="I492" s="30">
        <v>30</v>
      </c>
      <c r="J492" s="33" t="str">
        <f t="shared" si="7"/>
        <v>Муниципальное образование «город Екатеринбург», г. Екатеринбург, ул. Летчиков, д. 30</v>
      </c>
      <c r="K492" s="30">
        <v>303.60000000000002</v>
      </c>
      <c r="L492" s="30">
        <v>8</v>
      </c>
      <c r="M492" s="30">
        <v>5</v>
      </c>
      <c r="N492" s="30" t="s">
        <v>5460</v>
      </c>
      <c r="O492" s="106">
        <v>45321</v>
      </c>
      <c r="P492" s="30" t="s">
        <v>5328</v>
      </c>
      <c r="Q492" s="170">
        <v>5522730.9000000004</v>
      </c>
    </row>
    <row r="493" spans="1:18" ht="23.25" x14ac:dyDescent="0.25">
      <c r="A493" s="80">
        <v>492</v>
      </c>
      <c r="B493" s="30" t="s">
        <v>495</v>
      </c>
      <c r="C493" s="30"/>
      <c r="D493" s="30" t="s">
        <v>4744</v>
      </c>
      <c r="E493" s="30" t="s">
        <v>18</v>
      </c>
      <c r="F493" s="30" t="s">
        <v>416</v>
      </c>
      <c r="G493" s="30" t="s">
        <v>20</v>
      </c>
      <c r="H493" s="30" t="s">
        <v>203</v>
      </c>
      <c r="I493" s="42">
        <v>33</v>
      </c>
      <c r="J493" s="33" t="str">
        <f t="shared" si="7"/>
        <v>Муниципальное образование «город Екатеринбург», г. Екатеринбург, ул. Луначарского, д. 33</v>
      </c>
      <c r="K493" s="30">
        <v>3666.45</v>
      </c>
      <c r="L493" s="30">
        <v>80</v>
      </c>
      <c r="M493" s="30">
        <v>4</v>
      </c>
      <c r="N493" s="30" t="s">
        <v>5493</v>
      </c>
      <c r="O493" s="106">
        <v>45315</v>
      </c>
      <c r="P493" s="30" t="s">
        <v>3129</v>
      </c>
      <c r="Q493" s="170">
        <v>25390975.060000002</v>
      </c>
    </row>
    <row r="494" spans="1:18" ht="23.25" x14ac:dyDescent="0.25">
      <c r="A494" s="80">
        <v>493</v>
      </c>
      <c r="B494" s="30" t="s">
        <v>495</v>
      </c>
      <c r="C494" s="30"/>
      <c r="D494" s="30" t="s">
        <v>4744</v>
      </c>
      <c r="E494" s="30" t="s">
        <v>18</v>
      </c>
      <c r="F494" s="30" t="s">
        <v>416</v>
      </c>
      <c r="G494" s="30" t="s">
        <v>20</v>
      </c>
      <c r="H494" s="30" t="s">
        <v>203</v>
      </c>
      <c r="I494" s="42">
        <v>60</v>
      </c>
      <c r="J494" s="33" t="str">
        <f t="shared" si="7"/>
        <v>Муниципальное образование «город Екатеринбург», г. Екатеринбург, ул. Луначарского, д. 60</v>
      </c>
      <c r="K494" s="30">
        <v>3688.9</v>
      </c>
      <c r="L494" s="30">
        <v>80</v>
      </c>
      <c r="M494" s="30">
        <v>4</v>
      </c>
      <c r="N494" s="30" t="s">
        <v>5494</v>
      </c>
      <c r="O494" s="106">
        <v>45315</v>
      </c>
      <c r="P494" s="30" t="s">
        <v>3229</v>
      </c>
      <c r="Q494" s="170">
        <v>21166799.060000002</v>
      </c>
      <c r="R494" s="45" t="s">
        <v>5273</v>
      </c>
    </row>
    <row r="495" spans="1:18" ht="23.25" x14ac:dyDescent="0.25">
      <c r="A495" s="80">
        <v>494</v>
      </c>
      <c r="B495" s="30" t="s">
        <v>495</v>
      </c>
      <c r="C495" s="30"/>
      <c r="D495" s="30" t="s">
        <v>4744</v>
      </c>
      <c r="E495" s="30" t="s">
        <v>18</v>
      </c>
      <c r="F495" s="30" t="s">
        <v>416</v>
      </c>
      <c r="G495" s="30" t="s">
        <v>20</v>
      </c>
      <c r="H495" s="30" t="s">
        <v>203</v>
      </c>
      <c r="I495" s="30">
        <v>87</v>
      </c>
      <c r="J495" s="33" t="str">
        <f t="shared" si="7"/>
        <v>Муниципальное образование «город Екатеринбург», г. Екатеринбург, ул. Луначарского, д. 87</v>
      </c>
      <c r="K495" s="30">
        <v>6626.9</v>
      </c>
      <c r="L495" s="30">
        <v>116</v>
      </c>
      <c r="M495" s="30">
        <v>1</v>
      </c>
      <c r="N495" s="30" t="s">
        <v>5476</v>
      </c>
      <c r="O495" s="106">
        <v>45398</v>
      </c>
      <c r="P495" s="30" t="s">
        <v>3641</v>
      </c>
      <c r="Q495" s="172"/>
    </row>
    <row r="496" spans="1:18" ht="23.25" x14ac:dyDescent="0.25">
      <c r="A496" s="80">
        <v>495</v>
      </c>
      <c r="B496" s="30" t="s">
        <v>495</v>
      </c>
      <c r="C496" s="30"/>
      <c r="D496" s="30" t="s">
        <v>4744</v>
      </c>
      <c r="E496" s="30" t="s">
        <v>18</v>
      </c>
      <c r="F496" s="30" t="s">
        <v>416</v>
      </c>
      <c r="G496" s="30" t="s">
        <v>20</v>
      </c>
      <c r="H496" s="30" t="s">
        <v>1553</v>
      </c>
      <c r="I496" s="29" t="s">
        <v>5448</v>
      </c>
      <c r="J496" s="33" t="str">
        <f t="shared" si="7"/>
        <v>Муниципальное образование «город Екатеринбург», г. Екатеринбург, ул. Майкопская, д. 22КОРПУС А</v>
      </c>
      <c r="K496" s="30">
        <v>1650</v>
      </c>
      <c r="L496" s="30">
        <v>36</v>
      </c>
      <c r="M496" s="30">
        <v>5</v>
      </c>
      <c r="N496" s="30" t="s">
        <v>5471</v>
      </c>
      <c r="O496" s="106">
        <v>45335</v>
      </c>
      <c r="P496" s="30" t="s">
        <v>1692</v>
      </c>
      <c r="Q496" s="170">
        <v>18528122.239999998</v>
      </c>
    </row>
    <row r="497" spans="1:18" ht="23.25" x14ac:dyDescent="0.25">
      <c r="A497" s="80">
        <v>496</v>
      </c>
      <c r="B497" s="30" t="s">
        <v>495</v>
      </c>
      <c r="C497" s="30"/>
      <c r="D497" s="30" t="s">
        <v>4744</v>
      </c>
      <c r="E497" s="30" t="s">
        <v>18</v>
      </c>
      <c r="F497" s="30" t="s">
        <v>416</v>
      </c>
      <c r="G497" s="30" t="s">
        <v>20</v>
      </c>
      <c r="H497" s="30" t="s">
        <v>188</v>
      </c>
      <c r="I497" s="42">
        <v>4</v>
      </c>
      <c r="J497" s="33" t="str">
        <f t="shared" si="7"/>
        <v>Муниципальное образование «город Екатеринбург», г. Екатеринбург, ул. Малышева, д. 4</v>
      </c>
      <c r="K497" s="30">
        <v>1902.3</v>
      </c>
      <c r="L497" s="30">
        <v>24</v>
      </c>
      <c r="M497" s="30">
        <v>6</v>
      </c>
      <c r="N497" s="30" t="s">
        <v>5463</v>
      </c>
      <c r="O497" s="106">
        <v>45317</v>
      </c>
      <c r="P497" s="30" t="s">
        <v>3232</v>
      </c>
      <c r="Q497" s="170">
        <v>12150164.449999999</v>
      </c>
    </row>
    <row r="498" spans="1:18" ht="23.25" x14ac:dyDescent="0.25">
      <c r="A498" s="80">
        <v>497</v>
      </c>
      <c r="B498" s="30" t="s">
        <v>495</v>
      </c>
      <c r="C498" s="30"/>
      <c r="D498" s="30" t="s">
        <v>4744</v>
      </c>
      <c r="E498" s="30" t="s">
        <v>18</v>
      </c>
      <c r="F498" s="30" t="s">
        <v>416</v>
      </c>
      <c r="G498" s="30" t="s">
        <v>20</v>
      </c>
      <c r="H498" s="30" t="s">
        <v>188</v>
      </c>
      <c r="I498" s="30">
        <v>73</v>
      </c>
      <c r="J498" s="33" t="str">
        <f t="shared" si="7"/>
        <v>Муниципальное образование «город Екатеринбург», г. Екатеринбург, ул. Малышева, д. 73</v>
      </c>
      <c r="K498" s="30">
        <v>1700.7</v>
      </c>
      <c r="L498" s="30">
        <v>40</v>
      </c>
      <c r="M498" s="30">
        <v>4</v>
      </c>
      <c r="N498" s="30" t="s">
        <v>5485</v>
      </c>
      <c r="O498" s="106">
        <v>45324</v>
      </c>
      <c r="P498" s="30" t="s">
        <v>1692</v>
      </c>
      <c r="Q498" s="170">
        <v>13779064.139999999</v>
      </c>
    </row>
    <row r="499" spans="1:18" ht="23.25" x14ac:dyDescent="0.25">
      <c r="A499" s="80">
        <v>498</v>
      </c>
      <c r="B499" s="30" t="s">
        <v>495</v>
      </c>
      <c r="C499" s="30"/>
      <c r="D499" s="112" t="s">
        <v>4744</v>
      </c>
      <c r="E499" s="112" t="s">
        <v>18</v>
      </c>
      <c r="F499" s="112" t="s">
        <v>416</v>
      </c>
      <c r="G499" s="112" t="s">
        <v>20</v>
      </c>
      <c r="H499" s="112" t="s">
        <v>96</v>
      </c>
      <c r="I499" s="112" t="s">
        <v>409</v>
      </c>
      <c r="J499" s="52" t="str">
        <f t="shared" si="7"/>
        <v>Муниципальное образование «город Екатеринбург», г. Екатеринбург, ул. Металлургов, д. 44А</v>
      </c>
      <c r="K499" s="112">
        <v>15899.9</v>
      </c>
      <c r="L499" s="112">
        <v>267</v>
      </c>
      <c r="M499" s="112">
        <v>2</v>
      </c>
      <c r="N499" s="112" t="s">
        <v>5462</v>
      </c>
      <c r="O499" s="131">
        <v>45352</v>
      </c>
      <c r="P499" s="112" t="s">
        <v>1494</v>
      </c>
      <c r="Q499" s="170">
        <v>7831660.8799999999</v>
      </c>
    </row>
    <row r="500" spans="1:18" ht="23.25" x14ac:dyDescent="0.25">
      <c r="A500" s="80">
        <v>499</v>
      </c>
      <c r="B500" s="30" t="s">
        <v>495</v>
      </c>
      <c r="C500" s="30"/>
      <c r="D500" s="112" t="s">
        <v>4744</v>
      </c>
      <c r="E500" s="112" t="s">
        <v>18</v>
      </c>
      <c r="F500" s="112" t="s">
        <v>416</v>
      </c>
      <c r="G500" s="112" t="s">
        <v>20</v>
      </c>
      <c r="H500" s="112" t="s">
        <v>1171</v>
      </c>
      <c r="I500" s="112" t="s">
        <v>5441</v>
      </c>
      <c r="J500" s="52" t="str">
        <f t="shared" si="7"/>
        <v>Муниципальное образование «город Екатеринбург», г. Екатеринбург, ул. Минометчиков, д. 40КОРПУС А</v>
      </c>
      <c r="K500" s="112">
        <v>2273.1</v>
      </c>
      <c r="L500" s="112">
        <v>54</v>
      </c>
      <c r="M500" s="112">
        <v>1</v>
      </c>
      <c r="N500" s="112" t="s">
        <v>5454</v>
      </c>
      <c r="O500" s="131">
        <v>45352</v>
      </c>
      <c r="P500" s="112" t="s">
        <v>1597</v>
      </c>
      <c r="Q500" s="170">
        <v>3768356.81</v>
      </c>
    </row>
    <row r="501" spans="1:18" ht="23.25" x14ac:dyDescent="0.25">
      <c r="A501" s="80">
        <v>500</v>
      </c>
      <c r="B501" s="30" t="s">
        <v>495</v>
      </c>
      <c r="C501" s="30"/>
      <c r="D501" s="30" t="s">
        <v>4744</v>
      </c>
      <c r="E501" s="30" t="s">
        <v>18</v>
      </c>
      <c r="F501" s="30" t="s">
        <v>416</v>
      </c>
      <c r="G501" s="30" t="s">
        <v>20</v>
      </c>
      <c r="H501" s="30" t="s">
        <v>69</v>
      </c>
      <c r="I501" s="30">
        <v>35</v>
      </c>
      <c r="J501" s="33" t="str">
        <f t="shared" si="7"/>
        <v>Муниципальное образование «город Екатеринбург», г. Екатеринбург, ул. Мира, д. 35</v>
      </c>
      <c r="K501" s="30">
        <v>3754.5</v>
      </c>
      <c r="L501" s="30">
        <v>78</v>
      </c>
      <c r="M501" s="30">
        <v>7</v>
      </c>
      <c r="N501" s="30" t="s">
        <v>5456</v>
      </c>
      <c r="O501" s="106">
        <v>45321</v>
      </c>
      <c r="P501" s="30" t="s">
        <v>1632</v>
      </c>
      <c r="Q501" s="170">
        <v>36333228.32</v>
      </c>
    </row>
    <row r="502" spans="1:18" ht="23.25" x14ac:dyDescent="0.25">
      <c r="A502" s="80">
        <v>501</v>
      </c>
      <c r="B502" s="30" t="s">
        <v>495</v>
      </c>
      <c r="C502" s="30"/>
      <c r="D502" s="30" t="s">
        <v>4744</v>
      </c>
      <c r="E502" s="30" t="s">
        <v>18</v>
      </c>
      <c r="F502" s="30" t="s">
        <v>416</v>
      </c>
      <c r="G502" s="30" t="s">
        <v>20</v>
      </c>
      <c r="H502" s="30" t="s">
        <v>217</v>
      </c>
      <c r="I502" s="30">
        <v>59</v>
      </c>
      <c r="J502" s="33" t="str">
        <f t="shared" si="7"/>
        <v>Муниципальное образование «город Екатеринбург», г. Екатеринбург, ул. Мичурина, д. 59</v>
      </c>
      <c r="K502" s="30">
        <v>2907.2</v>
      </c>
      <c r="L502" s="30">
        <v>57</v>
      </c>
      <c r="M502" s="30">
        <v>3</v>
      </c>
      <c r="N502" s="30" t="s">
        <v>5485</v>
      </c>
      <c r="O502" s="106">
        <v>45324</v>
      </c>
      <c r="P502" s="30" t="s">
        <v>1692</v>
      </c>
      <c r="Q502" s="170">
        <v>19012732.890000001</v>
      </c>
    </row>
    <row r="503" spans="1:18" ht="23.25" x14ac:dyDescent="0.25">
      <c r="A503" s="80">
        <v>502</v>
      </c>
      <c r="B503" s="30" t="s">
        <v>495</v>
      </c>
      <c r="C503" s="30"/>
      <c r="D503" s="112" t="s">
        <v>4744</v>
      </c>
      <c r="E503" s="112" t="s">
        <v>18</v>
      </c>
      <c r="F503" s="112" t="s">
        <v>416</v>
      </c>
      <c r="G503" s="112" t="s">
        <v>20</v>
      </c>
      <c r="H503" s="112" t="s">
        <v>468</v>
      </c>
      <c r="I503" s="112">
        <v>1</v>
      </c>
      <c r="J503" s="52" t="str">
        <f t="shared" si="7"/>
        <v>Муниципальное образование «город Екатеринбург», г. Екатеринбург, ул. Московская, д. 1</v>
      </c>
      <c r="K503" s="112">
        <v>10163.6</v>
      </c>
      <c r="L503" s="112">
        <v>96</v>
      </c>
      <c r="M503" s="112">
        <v>2</v>
      </c>
      <c r="N503" s="112" t="s">
        <v>5462</v>
      </c>
      <c r="O503" s="131">
        <v>45352</v>
      </c>
      <c r="P503" s="112" t="s">
        <v>1494</v>
      </c>
      <c r="Q503" s="170">
        <v>9132709.3900000006</v>
      </c>
    </row>
    <row r="504" spans="1:18" ht="23.25" x14ac:dyDescent="0.25">
      <c r="A504" s="80">
        <v>503</v>
      </c>
      <c r="B504" s="30" t="s">
        <v>495</v>
      </c>
      <c r="C504" s="30"/>
      <c r="D504" s="112" t="s">
        <v>4744</v>
      </c>
      <c r="E504" s="112" t="s">
        <v>18</v>
      </c>
      <c r="F504" s="112" t="s">
        <v>416</v>
      </c>
      <c r="G504" s="112" t="s">
        <v>20</v>
      </c>
      <c r="H504" s="112" t="s">
        <v>2525</v>
      </c>
      <c r="I504" s="112">
        <v>115</v>
      </c>
      <c r="J504" s="52" t="str">
        <f t="shared" si="7"/>
        <v>Муниципальное образование «город Екатеринбург», г. Екатеринбург, ул. Народной воли, д. 115</v>
      </c>
      <c r="K504" s="112">
        <v>4501.5</v>
      </c>
      <c r="L504" s="112">
        <v>64</v>
      </c>
      <c r="M504" s="112">
        <v>2</v>
      </c>
      <c r="N504" s="112" t="s">
        <v>5462</v>
      </c>
      <c r="O504" s="131">
        <v>45352</v>
      </c>
      <c r="P504" s="112" t="s">
        <v>1494</v>
      </c>
      <c r="Q504" s="170">
        <v>7247448.6399999997</v>
      </c>
    </row>
    <row r="505" spans="1:18" ht="23.25" x14ac:dyDescent="0.25">
      <c r="A505" s="80">
        <v>504</v>
      </c>
      <c r="B505" s="30" t="s">
        <v>495</v>
      </c>
      <c r="C505" s="30"/>
      <c r="D505" s="112" t="s">
        <v>4744</v>
      </c>
      <c r="E505" s="112" t="s">
        <v>18</v>
      </c>
      <c r="F505" s="112" t="s">
        <v>416</v>
      </c>
      <c r="G505" s="112" t="s">
        <v>20</v>
      </c>
      <c r="H505" s="112" t="s">
        <v>1556</v>
      </c>
      <c r="I505" s="51">
        <v>20</v>
      </c>
      <c r="J505" s="52" t="str">
        <f t="shared" si="7"/>
        <v>Муниципальное образование «город Екатеринбург», г. Екатеринбург, ул. Начдива Онуфриева, д. 20</v>
      </c>
      <c r="K505" s="112">
        <v>5672.1</v>
      </c>
      <c r="L505" s="112">
        <v>128</v>
      </c>
      <c r="M505" s="112">
        <v>3</v>
      </c>
      <c r="N505" s="112" t="s">
        <v>5507</v>
      </c>
      <c r="O505" s="131" t="s">
        <v>5505</v>
      </c>
      <c r="P505" s="112" t="s">
        <v>5508</v>
      </c>
      <c r="Q505" s="264">
        <v>10653774.219999999</v>
      </c>
      <c r="R505" s="45" t="s">
        <v>5545</v>
      </c>
    </row>
    <row r="506" spans="1:18" ht="23.25" x14ac:dyDescent="0.25">
      <c r="A506" s="80">
        <v>505</v>
      </c>
      <c r="B506" s="30" t="s">
        <v>495</v>
      </c>
      <c r="C506" s="30"/>
      <c r="D506" s="30" t="s">
        <v>4744</v>
      </c>
      <c r="E506" s="30" t="s">
        <v>18</v>
      </c>
      <c r="F506" s="30" t="s">
        <v>416</v>
      </c>
      <c r="G506" s="30" t="s">
        <v>20</v>
      </c>
      <c r="H506" s="30" t="s">
        <v>2698</v>
      </c>
      <c r="I506" s="30">
        <v>24</v>
      </c>
      <c r="J506" s="33" t="str">
        <f t="shared" si="7"/>
        <v>Муниципальное образование «город Екатеринбург», г. Екатеринбург, ул. Огарева, д. 24</v>
      </c>
      <c r="K506" s="30">
        <v>669</v>
      </c>
      <c r="L506" s="30">
        <v>16</v>
      </c>
      <c r="M506" s="30">
        <v>2</v>
      </c>
      <c r="N506" s="30" t="s">
        <v>5471</v>
      </c>
      <c r="O506" s="106">
        <v>45335</v>
      </c>
      <c r="P506" s="30" t="s">
        <v>1692</v>
      </c>
      <c r="Q506" s="170">
        <v>7411078.4400000004</v>
      </c>
    </row>
    <row r="507" spans="1:18" ht="23.25" x14ac:dyDescent="0.25">
      <c r="A507" s="80">
        <v>506</v>
      </c>
      <c r="B507" s="30" t="s">
        <v>495</v>
      </c>
      <c r="C507" s="30"/>
      <c r="D507" s="30" t="s">
        <v>4744</v>
      </c>
      <c r="E507" s="30" t="s">
        <v>18</v>
      </c>
      <c r="F507" s="30" t="s">
        <v>416</v>
      </c>
      <c r="G507" s="30" t="s">
        <v>20</v>
      </c>
      <c r="H507" s="30" t="s">
        <v>1557</v>
      </c>
      <c r="I507" s="42">
        <v>10</v>
      </c>
      <c r="J507" s="33" t="str">
        <f t="shared" si="7"/>
        <v>Муниципальное образование «город Екатеринбург», г. Екатеринбург, ул. Патриса Лумумбы, д. 10</v>
      </c>
      <c r="K507" s="30">
        <v>688.2</v>
      </c>
      <c r="L507" s="30">
        <v>16</v>
      </c>
      <c r="M507" s="30">
        <v>4</v>
      </c>
      <c r="N507" s="30" t="s">
        <v>5451</v>
      </c>
      <c r="O507" s="106">
        <v>45324</v>
      </c>
      <c r="P507" s="30" t="s">
        <v>5452</v>
      </c>
      <c r="Q507" s="170">
        <v>8393686.8599999994</v>
      </c>
    </row>
    <row r="508" spans="1:18" ht="23.25" x14ac:dyDescent="0.25">
      <c r="A508" s="80">
        <v>507</v>
      </c>
      <c r="B508" s="30" t="s">
        <v>495</v>
      </c>
      <c r="C508" s="30"/>
      <c r="D508" s="30" t="s">
        <v>4744</v>
      </c>
      <c r="E508" s="30" t="s">
        <v>18</v>
      </c>
      <c r="F508" s="30" t="s">
        <v>416</v>
      </c>
      <c r="G508" s="30" t="s">
        <v>20</v>
      </c>
      <c r="H508" s="30" t="s">
        <v>1557</v>
      </c>
      <c r="I508" s="30">
        <v>12</v>
      </c>
      <c r="J508" s="33" t="str">
        <f t="shared" si="7"/>
        <v>Муниципальное образование «город Екатеринбург», г. Екатеринбург, ул. Патриса Лумумбы, д. 12</v>
      </c>
      <c r="K508" s="30">
        <v>684.2</v>
      </c>
      <c r="L508" s="30">
        <v>16</v>
      </c>
      <c r="M508" s="30">
        <v>3</v>
      </c>
      <c r="N508" s="30" t="s">
        <v>5451</v>
      </c>
      <c r="O508" s="106">
        <v>45324</v>
      </c>
      <c r="P508" s="30" t="s">
        <v>5452</v>
      </c>
      <c r="Q508" s="170">
        <v>7024883.5599999996</v>
      </c>
    </row>
    <row r="509" spans="1:18" ht="23.25" x14ac:dyDescent="0.25">
      <c r="A509" s="80">
        <v>508</v>
      </c>
      <c r="B509" s="30" t="s">
        <v>495</v>
      </c>
      <c r="C509" s="30"/>
      <c r="D509" s="30" t="s">
        <v>4744</v>
      </c>
      <c r="E509" s="30" t="s">
        <v>18</v>
      </c>
      <c r="F509" s="30" t="s">
        <v>416</v>
      </c>
      <c r="G509" s="30" t="s">
        <v>20</v>
      </c>
      <c r="H509" s="30" t="s">
        <v>1557</v>
      </c>
      <c r="I509" s="30">
        <v>14</v>
      </c>
      <c r="J509" s="33" t="str">
        <f t="shared" si="7"/>
        <v>Муниципальное образование «город Екатеринбург», г. Екатеринбург, ул. Патриса Лумумбы, д. 14</v>
      </c>
      <c r="K509" s="30">
        <v>687.6</v>
      </c>
      <c r="L509" s="30">
        <v>16</v>
      </c>
      <c r="M509" s="30">
        <v>3</v>
      </c>
      <c r="N509" s="30" t="s">
        <v>5451</v>
      </c>
      <c r="O509" s="106">
        <v>45324</v>
      </c>
      <c r="P509" s="30" t="s">
        <v>5452</v>
      </c>
      <c r="Q509" s="170">
        <v>6598385.4299999997</v>
      </c>
    </row>
    <row r="510" spans="1:18" ht="23.25" x14ac:dyDescent="0.25">
      <c r="A510" s="80">
        <v>509</v>
      </c>
      <c r="B510" s="30" t="s">
        <v>495</v>
      </c>
      <c r="C510" s="30"/>
      <c r="D510" s="30" t="s">
        <v>4744</v>
      </c>
      <c r="E510" s="30" t="s">
        <v>18</v>
      </c>
      <c r="F510" s="30" t="s">
        <v>416</v>
      </c>
      <c r="G510" s="30" t="s">
        <v>20</v>
      </c>
      <c r="H510" s="30" t="s">
        <v>441</v>
      </c>
      <c r="I510" s="30">
        <v>6</v>
      </c>
      <c r="J510" s="33" t="str">
        <f t="shared" si="7"/>
        <v>Муниципальное образование «город Екатеринбург», г. Екатеринбург, ул. Педагогическая, д. 6</v>
      </c>
      <c r="K510" s="30">
        <v>1380.5</v>
      </c>
      <c r="L510" s="30">
        <v>32</v>
      </c>
      <c r="M510" s="30">
        <v>1</v>
      </c>
      <c r="N510" s="29" t="s">
        <v>5456</v>
      </c>
      <c r="O510" s="106">
        <v>45321</v>
      </c>
      <c r="P510" s="30" t="s">
        <v>1632</v>
      </c>
      <c r="Q510" s="170">
        <v>979823.95</v>
      </c>
    </row>
    <row r="511" spans="1:18" ht="23.25" x14ac:dyDescent="0.25">
      <c r="A511" s="80">
        <v>510</v>
      </c>
      <c r="B511" s="30" t="s">
        <v>495</v>
      </c>
      <c r="C511" s="30"/>
      <c r="D511" s="112" t="s">
        <v>4744</v>
      </c>
      <c r="E511" s="112" t="s">
        <v>18</v>
      </c>
      <c r="F511" s="112" t="s">
        <v>416</v>
      </c>
      <c r="G511" s="112" t="s">
        <v>20</v>
      </c>
      <c r="H511" s="112" t="s">
        <v>56</v>
      </c>
      <c r="I511" s="112">
        <v>43</v>
      </c>
      <c r="J511" s="52" t="str">
        <f t="shared" si="7"/>
        <v>Муниципальное образование «город Екатеринбург», г. Екатеринбург, ул. Первомайская, д. 43</v>
      </c>
      <c r="K511" s="112">
        <v>3221.9</v>
      </c>
      <c r="L511" s="112">
        <v>32</v>
      </c>
      <c r="M511" s="112">
        <v>1</v>
      </c>
      <c r="N511" s="50" t="s">
        <v>5457</v>
      </c>
      <c r="O511" s="131">
        <v>45233</v>
      </c>
      <c r="P511" s="112" t="s">
        <v>5458</v>
      </c>
      <c r="Q511" s="170">
        <v>2478134.9</v>
      </c>
    </row>
    <row r="512" spans="1:18" ht="23.25" x14ac:dyDescent="0.25">
      <c r="A512" s="80">
        <v>511</v>
      </c>
      <c r="B512" s="30" t="s">
        <v>495</v>
      </c>
      <c r="C512" s="30"/>
      <c r="D512" s="30" t="s">
        <v>4744</v>
      </c>
      <c r="E512" s="30" t="s">
        <v>18</v>
      </c>
      <c r="F512" s="30" t="s">
        <v>416</v>
      </c>
      <c r="G512" s="30" t="s">
        <v>20</v>
      </c>
      <c r="H512" s="30" t="s">
        <v>470</v>
      </c>
      <c r="I512" s="30">
        <v>9</v>
      </c>
      <c r="J512" s="33" t="str">
        <f t="shared" si="7"/>
        <v>Муниципальное образование «город Екатеринбург», г. Екатеринбург, ул. Пехотинцев, д. 9</v>
      </c>
      <c r="K512" s="30">
        <v>9544.1</v>
      </c>
      <c r="L512" s="30">
        <v>144</v>
      </c>
      <c r="M512" s="30">
        <v>4</v>
      </c>
      <c r="N512" s="30" t="s">
        <v>5477</v>
      </c>
      <c r="O512" s="106">
        <v>45383</v>
      </c>
      <c r="P512" s="30" t="s">
        <v>5431</v>
      </c>
      <c r="Q512" s="170">
        <v>27598380.07</v>
      </c>
    </row>
    <row r="513" spans="1:18" ht="23.25" x14ac:dyDescent="0.25">
      <c r="A513" s="80">
        <v>512</v>
      </c>
      <c r="B513" s="30" t="s">
        <v>495</v>
      </c>
      <c r="C513" s="30"/>
      <c r="D513" s="30" t="s">
        <v>4744</v>
      </c>
      <c r="E513" s="30" t="s">
        <v>18</v>
      </c>
      <c r="F513" s="30" t="s">
        <v>416</v>
      </c>
      <c r="G513" s="30" t="s">
        <v>20</v>
      </c>
      <c r="H513" s="30" t="s">
        <v>157</v>
      </c>
      <c r="I513" s="30">
        <v>25</v>
      </c>
      <c r="J513" s="33" t="str">
        <f t="shared" si="7"/>
        <v>Муниципальное образование «город Екатеринбург», г. Екатеринбург, ул. Попова, д. 25</v>
      </c>
      <c r="K513" s="30">
        <v>3983.5</v>
      </c>
      <c r="L513" s="30" t="s">
        <v>1244</v>
      </c>
      <c r="M513" s="30">
        <v>1</v>
      </c>
      <c r="N513" s="30" t="s">
        <v>5478</v>
      </c>
      <c r="O513" s="106">
        <v>45461</v>
      </c>
      <c r="P513" s="30" t="s">
        <v>3232</v>
      </c>
      <c r="Q513" s="170">
        <v>112412.89</v>
      </c>
    </row>
    <row r="514" spans="1:18" ht="23.25" x14ac:dyDescent="0.25">
      <c r="A514" s="80">
        <v>513</v>
      </c>
      <c r="B514" s="30" t="s">
        <v>495</v>
      </c>
      <c r="C514" s="30"/>
      <c r="D514" s="30" t="s">
        <v>4744</v>
      </c>
      <c r="E514" s="30" t="s">
        <v>18</v>
      </c>
      <c r="F514" s="30" t="s">
        <v>416</v>
      </c>
      <c r="G514" s="30" t="s">
        <v>20</v>
      </c>
      <c r="H514" s="30" t="s">
        <v>1407</v>
      </c>
      <c r="I514" s="42">
        <v>32</v>
      </c>
      <c r="J514" s="33" t="str">
        <f t="shared" ref="J514:J577" si="8">C514&amp;""&amp;D514&amp;", "&amp;E514&amp;" "&amp;F514&amp;", "&amp;G514&amp;" "&amp;H514&amp;", д. "&amp;I514</f>
        <v>Муниципальное образование «город Екатеринбург», г. Екатеринбург, ул. Прониной, д. 32</v>
      </c>
      <c r="K514" s="30">
        <v>1145.8</v>
      </c>
      <c r="L514" s="30">
        <v>24</v>
      </c>
      <c r="M514" s="30">
        <v>6</v>
      </c>
      <c r="N514" s="30" t="s">
        <v>5499</v>
      </c>
      <c r="O514" s="106">
        <v>45341</v>
      </c>
      <c r="P514" s="30" t="s">
        <v>3233</v>
      </c>
      <c r="Q514" s="172">
        <v>6183414.7400000002</v>
      </c>
    </row>
    <row r="515" spans="1:18" ht="23.25" x14ac:dyDescent="0.25">
      <c r="A515" s="80">
        <v>514</v>
      </c>
      <c r="B515" s="30" t="s">
        <v>495</v>
      </c>
      <c r="C515" s="30"/>
      <c r="D515" s="30" t="s">
        <v>4744</v>
      </c>
      <c r="E515" s="30" t="s">
        <v>18</v>
      </c>
      <c r="F515" s="30" t="s">
        <v>416</v>
      </c>
      <c r="G515" s="30" t="s">
        <v>20</v>
      </c>
      <c r="H515" s="30" t="s">
        <v>822</v>
      </c>
      <c r="I515" s="30">
        <v>18</v>
      </c>
      <c r="J515" s="33" t="str">
        <f t="shared" si="8"/>
        <v>Муниципальное образование «город Екатеринбург», г. Екатеринбург, ул. Профсоюзная, д. 18</v>
      </c>
      <c r="K515" s="30">
        <v>1667.9</v>
      </c>
      <c r="L515" s="30">
        <v>32</v>
      </c>
      <c r="M515" s="30">
        <v>6</v>
      </c>
      <c r="N515" s="30" t="s">
        <v>5474</v>
      </c>
      <c r="O515" s="106">
        <v>45324</v>
      </c>
      <c r="P515" s="30" t="s">
        <v>2120</v>
      </c>
      <c r="Q515" s="170">
        <v>12438664.75</v>
      </c>
    </row>
    <row r="516" spans="1:18" ht="23.25" x14ac:dyDescent="0.25">
      <c r="A516" s="80">
        <v>515</v>
      </c>
      <c r="B516" s="30" t="s">
        <v>495</v>
      </c>
      <c r="C516" s="30"/>
      <c r="D516" s="30" t="s">
        <v>4744</v>
      </c>
      <c r="E516" s="30" t="s">
        <v>18</v>
      </c>
      <c r="F516" s="30" t="s">
        <v>416</v>
      </c>
      <c r="G516" s="30" t="s">
        <v>20</v>
      </c>
      <c r="H516" s="30" t="s">
        <v>822</v>
      </c>
      <c r="I516" s="42">
        <v>20</v>
      </c>
      <c r="J516" s="33" t="str">
        <f t="shared" si="8"/>
        <v>Муниципальное образование «город Екатеринбург», г. Екатеринбург, ул. Профсоюзная, д. 20</v>
      </c>
      <c r="K516" s="30">
        <v>1689.7</v>
      </c>
      <c r="L516" s="30">
        <v>32</v>
      </c>
      <c r="M516" s="30">
        <v>6</v>
      </c>
      <c r="N516" s="30" t="s">
        <v>5474</v>
      </c>
      <c r="O516" s="106">
        <v>45324</v>
      </c>
      <c r="P516" s="30" t="s">
        <v>2120</v>
      </c>
      <c r="Q516" s="170">
        <v>12637591.799999999</v>
      </c>
    </row>
    <row r="517" spans="1:18" ht="23.25" x14ac:dyDescent="0.25">
      <c r="A517" s="80">
        <v>516</v>
      </c>
      <c r="B517" s="30" t="s">
        <v>495</v>
      </c>
      <c r="C517" s="30"/>
      <c r="D517" s="30" t="s">
        <v>4744</v>
      </c>
      <c r="E517" s="30" t="s">
        <v>18</v>
      </c>
      <c r="F517" s="30" t="s">
        <v>416</v>
      </c>
      <c r="G517" s="30" t="s">
        <v>20</v>
      </c>
      <c r="H517" s="30" t="s">
        <v>822</v>
      </c>
      <c r="I517" s="42">
        <v>22</v>
      </c>
      <c r="J517" s="33" t="str">
        <f t="shared" si="8"/>
        <v>Муниципальное образование «город Екатеринбург», г. Екатеринбург, ул. Профсоюзная, д. 22</v>
      </c>
      <c r="K517" s="30">
        <v>1379.8</v>
      </c>
      <c r="L517" s="30">
        <v>32</v>
      </c>
      <c r="M517" s="30">
        <v>6</v>
      </c>
      <c r="N517" s="30" t="s">
        <v>5474</v>
      </c>
      <c r="O517" s="106">
        <v>45324</v>
      </c>
      <c r="P517" s="30" t="s">
        <v>2120</v>
      </c>
      <c r="Q517" s="170">
        <v>13295663.99</v>
      </c>
    </row>
    <row r="518" spans="1:18" ht="23.25" x14ac:dyDescent="0.25">
      <c r="A518" s="80">
        <v>517</v>
      </c>
      <c r="B518" s="30" t="s">
        <v>495</v>
      </c>
      <c r="C518" s="30"/>
      <c r="D518" s="112" t="s">
        <v>4744</v>
      </c>
      <c r="E518" s="112" t="s">
        <v>18</v>
      </c>
      <c r="F518" s="112" t="s">
        <v>416</v>
      </c>
      <c r="G518" s="112" t="s">
        <v>20</v>
      </c>
      <c r="H518" s="112" t="s">
        <v>1208</v>
      </c>
      <c r="I518" s="112">
        <v>22</v>
      </c>
      <c r="J518" s="52" t="str">
        <f t="shared" si="8"/>
        <v>Муниципальное образование «город Екатеринбург», г. Екатеринбург, ул. Расточная, д. 22</v>
      </c>
      <c r="K518" s="112">
        <v>10754.5</v>
      </c>
      <c r="L518" s="112">
        <v>176</v>
      </c>
      <c r="M518" s="112">
        <v>5</v>
      </c>
      <c r="N518" s="112" t="s">
        <v>5454</v>
      </c>
      <c r="O518" s="131">
        <v>45352</v>
      </c>
      <c r="P518" s="112" t="s">
        <v>1597</v>
      </c>
      <c r="Q518" s="170">
        <v>18938732.09</v>
      </c>
    </row>
    <row r="519" spans="1:18" ht="23.25" x14ac:dyDescent="0.25">
      <c r="A519" s="80">
        <v>518</v>
      </c>
      <c r="B519" s="30" t="s">
        <v>495</v>
      </c>
      <c r="C519" s="30"/>
      <c r="D519" s="30" t="s">
        <v>4744</v>
      </c>
      <c r="E519" s="30" t="s">
        <v>18</v>
      </c>
      <c r="F519" s="30" t="s">
        <v>416</v>
      </c>
      <c r="G519" s="30" t="s">
        <v>20</v>
      </c>
      <c r="H519" s="30" t="s">
        <v>824</v>
      </c>
      <c r="I519" s="30">
        <v>66</v>
      </c>
      <c r="J519" s="33" t="str">
        <f t="shared" si="8"/>
        <v>Муниципальное образование «город Екатеринбург», г. Екатеринбург, ул. Селькоровская, д. 66</v>
      </c>
      <c r="K519" s="30">
        <v>1639.2</v>
      </c>
      <c r="L519" s="30">
        <v>36</v>
      </c>
      <c r="M519" s="30">
        <v>1</v>
      </c>
      <c r="N519" s="30" t="s">
        <v>5453</v>
      </c>
      <c r="O519" s="106">
        <v>45331</v>
      </c>
      <c r="P519" s="30" t="s">
        <v>5431</v>
      </c>
      <c r="Q519" s="170">
        <v>9987491.6600000001</v>
      </c>
    </row>
    <row r="520" spans="1:18" ht="23.25" x14ac:dyDescent="0.25">
      <c r="A520" s="80">
        <v>519</v>
      </c>
      <c r="B520" s="30" t="s">
        <v>495</v>
      </c>
      <c r="C520" s="30"/>
      <c r="D520" s="30" t="s">
        <v>4744</v>
      </c>
      <c r="E520" s="30" t="s">
        <v>18</v>
      </c>
      <c r="F520" s="30" t="s">
        <v>416</v>
      </c>
      <c r="G520" s="30" t="s">
        <v>20</v>
      </c>
      <c r="H520" s="30" t="s">
        <v>824</v>
      </c>
      <c r="I520" s="30">
        <v>68</v>
      </c>
      <c r="J520" s="33" t="str">
        <f t="shared" si="8"/>
        <v>Муниципальное образование «город Екатеринбург», г. Екатеринбург, ул. Селькоровская, д. 68</v>
      </c>
      <c r="K520" s="30">
        <v>1636.2</v>
      </c>
      <c r="L520" s="30">
        <v>36</v>
      </c>
      <c r="M520" s="30">
        <v>3</v>
      </c>
      <c r="N520" s="30" t="s">
        <v>5453</v>
      </c>
      <c r="O520" s="106">
        <v>45331</v>
      </c>
      <c r="P520" s="30" t="s">
        <v>5431</v>
      </c>
      <c r="Q520" s="170">
        <v>12420271.15</v>
      </c>
    </row>
    <row r="521" spans="1:18" ht="23.25" x14ac:dyDescent="0.25">
      <c r="A521" s="80">
        <v>520</v>
      </c>
      <c r="B521" s="30" t="s">
        <v>495</v>
      </c>
      <c r="C521" s="30"/>
      <c r="D521" s="30" t="s">
        <v>4744</v>
      </c>
      <c r="E521" s="30" t="s">
        <v>18</v>
      </c>
      <c r="F521" s="30" t="s">
        <v>416</v>
      </c>
      <c r="G521" s="30" t="s">
        <v>20</v>
      </c>
      <c r="H521" s="30" t="s">
        <v>478</v>
      </c>
      <c r="I521" s="30">
        <v>52</v>
      </c>
      <c r="J521" s="33" t="str">
        <f t="shared" si="8"/>
        <v>Муниципальное образование «город Екатеринбург», г. Екатеринбург, ул. Славянская, д. 52</v>
      </c>
      <c r="K521" s="30">
        <v>300.7</v>
      </c>
      <c r="L521" s="30">
        <v>8</v>
      </c>
      <c r="M521" s="30">
        <v>8</v>
      </c>
      <c r="N521" s="30" t="s">
        <v>5474</v>
      </c>
      <c r="O521" s="106">
        <v>45324</v>
      </c>
      <c r="P521" s="30" t="s">
        <v>2120</v>
      </c>
      <c r="Q521" s="170">
        <v>6396355.3600000003</v>
      </c>
    </row>
    <row r="522" spans="1:18" ht="23.25" x14ac:dyDescent="0.25">
      <c r="A522" s="80">
        <v>521</v>
      </c>
      <c r="B522" s="30" t="s">
        <v>495</v>
      </c>
      <c r="C522" s="30"/>
      <c r="D522" s="30" t="s">
        <v>4744</v>
      </c>
      <c r="E522" s="30" t="s">
        <v>18</v>
      </c>
      <c r="F522" s="30" t="s">
        <v>416</v>
      </c>
      <c r="G522" s="30" t="s">
        <v>20</v>
      </c>
      <c r="H522" s="30" t="s">
        <v>1282</v>
      </c>
      <c r="I522" s="30">
        <v>8</v>
      </c>
      <c r="J522" s="33" t="str">
        <f t="shared" si="8"/>
        <v>Муниципальное образование «город Екатеринбург», г. Екатеринбург, ул. Софьи Ковалевской, д. 8</v>
      </c>
      <c r="K522" s="30">
        <v>770.7</v>
      </c>
      <c r="L522" s="30">
        <v>14</v>
      </c>
      <c r="M522" s="30">
        <v>2</v>
      </c>
      <c r="N522" s="29" t="s">
        <v>5459</v>
      </c>
      <c r="O522" s="106">
        <v>45327</v>
      </c>
      <c r="P522" s="30" t="s">
        <v>1632</v>
      </c>
      <c r="Q522" s="170">
        <v>1731285.4499999997</v>
      </c>
    </row>
    <row r="523" spans="1:18" ht="23.25" x14ac:dyDescent="0.25">
      <c r="A523" s="80">
        <v>522</v>
      </c>
      <c r="B523" s="30" t="s">
        <v>495</v>
      </c>
      <c r="C523" s="30"/>
      <c r="D523" s="30" t="s">
        <v>4744</v>
      </c>
      <c r="E523" s="30" t="s">
        <v>18</v>
      </c>
      <c r="F523" s="30" t="s">
        <v>416</v>
      </c>
      <c r="G523" s="30" t="s">
        <v>20</v>
      </c>
      <c r="H523" s="30" t="s">
        <v>5432</v>
      </c>
      <c r="I523" s="42">
        <v>12</v>
      </c>
      <c r="J523" s="33" t="str">
        <f t="shared" si="8"/>
        <v>Муниципальное образование «город Екатеринбург», г. Екатеринбург, ул. Сухоложская, д. 12</v>
      </c>
      <c r="K523" s="30">
        <v>2688</v>
      </c>
      <c r="L523" s="30">
        <v>60</v>
      </c>
      <c r="M523" s="30">
        <v>2</v>
      </c>
      <c r="N523" s="30" t="s">
        <v>5453</v>
      </c>
      <c r="O523" s="106">
        <v>45331</v>
      </c>
      <c r="P523" s="30" t="s">
        <v>5431</v>
      </c>
      <c r="Q523" s="170">
        <v>12154684.93</v>
      </c>
    </row>
    <row r="524" spans="1:18" ht="23.25" x14ac:dyDescent="0.25">
      <c r="A524" s="80">
        <v>523</v>
      </c>
      <c r="B524" s="30" t="s">
        <v>495</v>
      </c>
      <c r="C524" s="30"/>
      <c r="D524" s="30" t="s">
        <v>4744</v>
      </c>
      <c r="E524" s="30" t="s">
        <v>18</v>
      </c>
      <c r="F524" s="30" t="s">
        <v>416</v>
      </c>
      <c r="G524" s="30" t="s">
        <v>20</v>
      </c>
      <c r="H524" s="30" t="s">
        <v>5432</v>
      </c>
      <c r="I524" s="42">
        <v>13</v>
      </c>
      <c r="J524" s="33" t="str">
        <f t="shared" si="8"/>
        <v>Муниципальное образование «город Екатеринбург», г. Екатеринбург, ул. Сухоложская, д. 13</v>
      </c>
      <c r="K524" s="30">
        <v>2669.2</v>
      </c>
      <c r="L524" s="30">
        <v>60</v>
      </c>
      <c r="M524" s="30">
        <v>2</v>
      </c>
      <c r="N524" s="30" t="s">
        <v>5453</v>
      </c>
      <c r="O524" s="106">
        <v>45331</v>
      </c>
      <c r="P524" s="30" t="s">
        <v>5431</v>
      </c>
      <c r="Q524" s="170">
        <v>11861215.75</v>
      </c>
      <c r="R524" s="45" t="s">
        <v>5273</v>
      </c>
    </row>
    <row r="525" spans="1:18" ht="23.25" x14ac:dyDescent="0.25">
      <c r="A525" s="80">
        <v>524</v>
      </c>
      <c r="B525" s="30" t="s">
        <v>495</v>
      </c>
      <c r="C525" s="30"/>
      <c r="D525" s="30" t="s">
        <v>4744</v>
      </c>
      <c r="E525" s="30" t="s">
        <v>18</v>
      </c>
      <c r="F525" s="30" t="s">
        <v>416</v>
      </c>
      <c r="G525" s="30" t="s">
        <v>20</v>
      </c>
      <c r="H525" s="30" t="s">
        <v>5432</v>
      </c>
      <c r="I525" s="30">
        <v>7</v>
      </c>
      <c r="J525" s="33" t="str">
        <f t="shared" si="8"/>
        <v>Муниципальное образование «город Екатеринбург», г. Екатеринбург, ул. Сухоложская, д. 7</v>
      </c>
      <c r="K525" s="30">
        <v>3662</v>
      </c>
      <c r="L525" s="30">
        <v>80</v>
      </c>
      <c r="M525" s="30">
        <v>1</v>
      </c>
      <c r="N525" s="30" t="s">
        <v>5453</v>
      </c>
      <c r="O525" s="106">
        <v>45331</v>
      </c>
      <c r="P525" s="30" t="s">
        <v>5431</v>
      </c>
      <c r="Q525" s="170">
        <v>11781628.539999999</v>
      </c>
    </row>
    <row r="526" spans="1:18" ht="23.25" x14ac:dyDescent="0.25">
      <c r="A526" s="80">
        <v>525</v>
      </c>
      <c r="B526" s="30" t="s">
        <v>495</v>
      </c>
      <c r="C526" s="30"/>
      <c r="D526" s="30" t="s">
        <v>4744</v>
      </c>
      <c r="E526" s="30" t="s">
        <v>18</v>
      </c>
      <c r="F526" s="30" t="s">
        <v>416</v>
      </c>
      <c r="G526" s="30" t="s">
        <v>20</v>
      </c>
      <c r="H526" s="30" t="s">
        <v>5436</v>
      </c>
      <c r="I526" s="42" t="s">
        <v>225</v>
      </c>
      <c r="J526" s="33" t="str">
        <f t="shared" si="8"/>
        <v>Муниципальное образование «город Екатеринбург», г. Екатеринбург, ул. Тагильская, д. 15А</v>
      </c>
      <c r="K526" s="30">
        <v>615.70000000000005</v>
      </c>
      <c r="L526" s="30">
        <v>16</v>
      </c>
      <c r="M526" s="30">
        <v>4</v>
      </c>
      <c r="N526" s="30" t="s">
        <v>5471</v>
      </c>
      <c r="O526" s="106">
        <v>45335</v>
      </c>
      <c r="P526" s="30" t="s">
        <v>1692</v>
      </c>
      <c r="Q526" s="170">
        <v>3315764.9000000004</v>
      </c>
    </row>
    <row r="527" spans="1:18" ht="23.25" x14ac:dyDescent="0.25">
      <c r="A527" s="80">
        <v>526</v>
      </c>
      <c r="B527" s="30" t="s">
        <v>495</v>
      </c>
      <c r="C527" s="30"/>
      <c r="D527" s="30" t="s">
        <v>4744</v>
      </c>
      <c r="E527" s="30" t="s">
        <v>18</v>
      </c>
      <c r="F527" s="30" t="s">
        <v>416</v>
      </c>
      <c r="G527" s="30" t="s">
        <v>20</v>
      </c>
      <c r="H527" s="30" t="s">
        <v>594</v>
      </c>
      <c r="I527" s="30">
        <v>55</v>
      </c>
      <c r="J527" s="33" t="str">
        <f t="shared" si="8"/>
        <v>Муниципальное образование «город Екатеринбург», г. Екатеринбург, ул. Техническая, д. 55</v>
      </c>
      <c r="K527" s="30">
        <v>3806.6</v>
      </c>
      <c r="L527" s="30">
        <v>80</v>
      </c>
      <c r="M527" s="30">
        <v>5</v>
      </c>
      <c r="N527" s="30" t="s">
        <v>5486</v>
      </c>
      <c r="O527" s="106">
        <v>45327</v>
      </c>
      <c r="P527" s="30" t="s">
        <v>5487</v>
      </c>
      <c r="Q527" s="170">
        <v>26360154.079999998</v>
      </c>
    </row>
    <row r="528" spans="1:18" ht="23.25" x14ac:dyDescent="0.25">
      <c r="A528" s="80">
        <v>527</v>
      </c>
      <c r="B528" s="30" t="s">
        <v>495</v>
      </c>
      <c r="C528" s="30"/>
      <c r="D528" s="30" t="s">
        <v>4744</v>
      </c>
      <c r="E528" s="30" t="s">
        <v>18</v>
      </c>
      <c r="F528" s="30" t="s">
        <v>416</v>
      </c>
      <c r="G528" s="30" t="s">
        <v>20</v>
      </c>
      <c r="H528" s="30" t="s">
        <v>1071</v>
      </c>
      <c r="I528" s="30">
        <v>31</v>
      </c>
      <c r="J528" s="33" t="str">
        <f t="shared" si="8"/>
        <v>Муниципальное образование «город Екатеринбург», г. Екатеринбург, ул. Фабричная, д. 31</v>
      </c>
      <c r="K528" s="30">
        <v>700.2</v>
      </c>
      <c r="L528" s="30">
        <v>16</v>
      </c>
      <c r="M528" s="30">
        <v>2</v>
      </c>
      <c r="N528" s="30" t="s">
        <v>5479</v>
      </c>
      <c r="O528" s="106">
        <v>45321</v>
      </c>
      <c r="P528" s="30" t="s">
        <v>1632</v>
      </c>
      <c r="Q528" s="170">
        <v>9762153.5399999991</v>
      </c>
    </row>
    <row r="529" spans="1:18" ht="23.25" x14ac:dyDescent="0.25">
      <c r="A529" s="80">
        <v>528</v>
      </c>
      <c r="B529" s="30" t="s">
        <v>495</v>
      </c>
      <c r="C529" s="30"/>
      <c r="D529" s="30" t="s">
        <v>4744</v>
      </c>
      <c r="E529" s="30" t="s">
        <v>18</v>
      </c>
      <c r="F529" s="30" t="s">
        <v>416</v>
      </c>
      <c r="G529" s="30" t="s">
        <v>20</v>
      </c>
      <c r="H529" s="30" t="s">
        <v>246</v>
      </c>
      <c r="I529" s="42">
        <v>1</v>
      </c>
      <c r="J529" s="33" t="str">
        <f t="shared" si="8"/>
        <v>Муниципальное образование «город Екатеринбург», г. Екатеринбург, ул. Феофанова, д. 1</v>
      </c>
      <c r="K529" s="30">
        <v>721.8</v>
      </c>
      <c r="L529" s="30">
        <v>16</v>
      </c>
      <c r="M529" s="30">
        <v>3</v>
      </c>
      <c r="N529" s="30" t="s">
        <v>5463</v>
      </c>
      <c r="O529" s="106">
        <v>45317</v>
      </c>
      <c r="P529" s="30" t="s">
        <v>3232</v>
      </c>
      <c r="Q529" s="170">
        <v>8920370.1899999995</v>
      </c>
    </row>
    <row r="530" spans="1:18" ht="23.25" x14ac:dyDescent="0.25">
      <c r="A530" s="80">
        <v>529</v>
      </c>
      <c r="B530" s="30" t="s">
        <v>495</v>
      </c>
      <c r="C530" s="30"/>
      <c r="D530" s="30" t="s">
        <v>4744</v>
      </c>
      <c r="E530" s="30" t="s">
        <v>18</v>
      </c>
      <c r="F530" s="30" t="s">
        <v>416</v>
      </c>
      <c r="G530" s="30" t="s">
        <v>20</v>
      </c>
      <c r="H530" s="30" t="s">
        <v>246</v>
      </c>
      <c r="I530" s="42" t="s">
        <v>124</v>
      </c>
      <c r="J530" s="33" t="str">
        <f t="shared" si="8"/>
        <v>Муниципальное образование «город Екатеринбург», г. Екатеринбург, ул. Феофанова, д. 2А</v>
      </c>
      <c r="K530" s="30">
        <v>706</v>
      </c>
      <c r="L530" s="30">
        <v>16</v>
      </c>
      <c r="M530" s="30">
        <v>5</v>
      </c>
      <c r="N530" s="30" t="s">
        <v>5463</v>
      </c>
      <c r="O530" s="106">
        <v>45317</v>
      </c>
      <c r="P530" s="30" t="s">
        <v>3232</v>
      </c>
      <c r="Q530" s="170">
        <v>10161572.400000002</v>
      </c>
    </row>
    <row r="531" spans="1:18" ht="23.25" x14ac:dyDescent="0.25">
      <c r="A531" s="80">
        <v>530</v>
      </c>
      <c r="B531" s="30" t="s">
        <v>495</v>
      </c>
      <c r="C531" s="30"/>
      <c r="D531" s="30" t="s">
        <v>4744</v>
      </c>
      <c r="E531" s="30" t="s">
        <v>18</v>
      </c>
      <c r="F531" s="30" t="s">
        <v>416</v>
      </c>
      <c r="G531" s="30" t="s">
        <v>20</v>
      </c>
      <c r="H531" s="30" t="s">
        <v>5438</v>
      </c>
      <c r="I531" s="42">
        <v>20</v>
      </c>
      <c r="J531" s="33" t="str">
        <f t="shared" si="8"/>
        <v>Муниципальное образование «город Екатеринбург», г. Екатеринбург, ул. Ферганская, д. 20</v>
      </c>
      <c r="K531" s="30">
        <v>3556</v>
      </c>
      <c r="L531" s="30">
        <v>80</v>
      </c>
      <c r="M531" s="30">
        <v>6</v>
      </c>
      <c r="N531" s="30" t="s">
        <v>5451</v>
      </c>
      <c r="O531" s="106">
        <v>45324</v>
      </c>
      <c r="P531" s="30" t="s">
        <v>5452</v>
      </c>
      <c r="Q531" s="170">
        <v>25270226.799999997</v>
      </c>
    </row>
    <row r="532" spans="1:18" ht="23.25" x14ac:dyDescent="0.25">
      <c r="A532" s="80">
        <v>531</v>
      </c>
      <c r="B532" s="30" t="s">
        <v>495</v>
      </c>
      <c r="C532" s="30"/>
      <c r="D532" s="30" t="s">
        <v>4744</v>
      </c>
      <c r="E532" s="30" t="s">
        <v>18</v>
      </c>
      <c r="F532" s="30" t="s">
        <v>416</v>
      </c>
      <c r="G532" s="30" t="s">
        <v>20</v>
      </c>
      <c r="H532" s="30" t="s">
        <v>873</v>
      </c>
      <c r="I532" s="30">
        <v>21</v>
      </c>
      <c r="J532" s="33" t="str">
        <f t="shared" si="8"/>
        <v>Муниципальное образование «город Екатеринбург», г. Екатеринбург, ул. Фестивальная, д. 21</v>
      </c>
      <c r="K532" s="30">
        <v>2815.6</v>
      </c>
      <c r="L532" s="30">
        <v>60</v>
      </c>
      <c r="M532" s="30">
        <v>6</v>
      </c>
      <c r="N532" s="30" t="s">
        <v>5461</v>
      </c>
      <c r="O532" s="106">
        <v>45324</v>
      </c>
      <c r="P532" s="30" t="s">
        <v>1632</v>
      </c>
      <c r="Q532" s="170">
        <v>18629703.829999998</v>
      </c>
    </row>
    <row r="533" spans="1:18" ht="23.25" x14ac:dyDescent="0.25">
      <c r="A533" s="80">
        <v>532</v>
      </c>
      <c r="B533" s="30" t="s">
        <v>495</v>
      </c>
      <c r="C533" s="30"/>
      <c r="D533" s="30" t="s">
        <v>4744</v>
      </c>
      <c r="E533" s="30" t="s">
        <v>18</v>
      </c>
      <c r="F533" s="30" t="s">
        <v>416</v>
      </c>
      <c r="G533" s="30" t="s">
        <v>20</v>
      </c>
      <c r="H533" s="30" t="s">
        <v>873</v>
      </c>
      <c r="I533" s="30">
        <v>27</v>
      </c>
      <c r="J533" s="33" t="str">
        <f t="shared" si="8"/>
        <v>Муниципальное образование «город Екатеринбург», г. Екатеринбург, ул. Фестивальная, д. 27</v>
      </c>
      <c r="K533" s="30">
        <v>1448.1</v>
      </c>
      <c r="L533" s="30">
        <v>30</v>
      </c>
      <c r="M533" s="30">
        <v>6</v>
      </c>
      <c r="N533" s="30" t="s">
        <v>5461</v>
      </c>
      <c r="O533" s="106">
        <v>45324</v>
      </c>
      <c r="P533" s="30" t="s">
        <v>1632</v>
      </c>
      <c r="Q533" s="170">
        <v>11079599.030000001</v>
      </c>
    </row>
    <row r="534" spans="1:18" ht="23.25" x14ac:dyDescent="0.25">
      <c r="A534" s="80">
        <v>533</v>
      </c>
      <c r="B534" s="30" t="s">
        <v>495</v>
      </c>
      <c r="C534" s="30"/>
      <c r="D534" s="30" t="s">
        <v>4744</v>
      </c>
      <c r="E534" s="30" t="s">
        <v>18</v>
      </c>
      <c r="F534" s="30" t="s">
        <v>416</v>
      </c>
      <c r="G534" s="30" t="s">
        <v>20</v>
      </c>
      <c r="H534" s="30" t="s">
        <v>273</v>
      </c>
      <c r="I534" s="30">
        <v>30</v>
      </c>
      <c r="J534" s="33" t="str">
        <f t="shared" si="8"/>
        <v>Муниципальное образование «город Екатеринбург», г. Екатеринбург, ул. Физкультурников, д. 30</v>
      </c>
      <c r="K534" s="30">
        <v>4303.7</v>
      </c>
      <c r="L534" s="30">
        <v>73</v>
      </c>
      <c r="M534" s="30">
        <v>1</v>
      </c>
      <c r="N534" s="29" t="s">
        <v>5184</v>
      </c>
      <c r="O534" s="106">
        <v>45091</v>
      </c>
      <c r="P534" s="30" t="s">
        <v>5179</v>
      </c>
      <c r="Q534" s="170">
        <v>7217190.4100000001</v>
      </c>
    </row>
    <row r="535" spans="1:18" ht="23.25" x14ac:dyDescent="0.25">
      <c r="A535" s="80">
        <v>534</v>
      </c>
      <c r="B535" s="30" t="s">
        <v>495</v>
      </c>
      <c r="C535" s="30"/>
      <c r="D535" s="30" t="s">
        <v>4744</v>
      </c>
      <c r="E535" s="30" t="s">
        <v>18</v>
      </c>
      <c r="F535" s="30" t="s">
        <v>416</v>
      </c>
      <c r="G535" s="30" t="s">
        <v>20</v>
      </c>
      <c r="H535" s="30" t="s">
        <v>5435</v>
      </c>
      <c r="I535" s="30">
        <v>45</v>
      </c>
      <c r="J535" s="33" t="str">
        <f t="shared" si="8"/>
        <v>Муниципальное образование «город Екатеринбург», г. Екатеринбург, ул. Флотская, д. 45</v>
      </c>
      <c r="K535" s="30">
        <v>1392.3</v>
      </c>
      <c r="L535" s="30">
        <v>13</v>
      </c>
      <c r="M535" s="30">
        <v>6</v>
      </c>
      <c r="N535" s="30" t="s">
        <v>5484</v>
      </c>
      <c r="O535" s="106">
        <v>45316</v>
      </c>
      <c r="P535" s="30" t="s">
        <v>1632</v>
      </c>
      <c r="Q535" s="170">
        <v>11405969.600000001</v>
      </c>
    </row>
    <row r="536" spans="1:18" ht="23.25" x14ac:dyDescent="0.25">
      <c r="A536" s="80">
        <v>535</v>
      </c>
      <c r="B536" s="30" t="s">
        <v>495</v>
      </c>
      <c r="C536" s="30"/>
      <c r="D536" s="30" t="s">
        <v>4744</v>
      </c>
      <c r="E536" s="30" t="s">
        <v>18</v>
      </c>
      <c r="F536" s="30" t="s">
        <v>416</v>
      </c>
      <c r="G536" s="30" t="s">
        <v>20</v>
      </c>
      <c r="H536" s="30" t="s">
        <v>162</v>
      </c>
      <c r="I536" s="42" t="s">
        <v>5449</v>
      </c>
      <c r="J536" s="33" t="str">
        <f t="shared" si="8"/>
        <v>Муниципальное образование «город Екатеринбург», г. Екатеринбург, ул. Фрунзе, д. 12/130</v>
      </c>
      <c r="K536" s="30">
        <v>6157.8</v>
      </c>
      <c r="L536" s="30">
        <v>61</v>
      </c>
      <c r="M536" s="30">
        <v>5</v>
      </c>
      <c r="N536" s="30" t="s">
        <v>5481</v>
      </c>
      <c r="O536" s="106">
        <v>45316</v>
      </c>
      <c r="P536" s="30" t="s">
        <v>3129</v>
      </c>
      <c r="Q536" s="172">
        <v>16777724.920000002</v>
      </c>
      <c r="R536" s="45" t="s">
        <v>4885</v>
      </c>
    </row>
    <row r="537" spans="1:18" ht="23.25" x14ac:dyDescent="0.25">
      <c r="A537" s="80">
        <v>536</v>
      </c>
      <c r="B537" s="30" t="s">
        <v>495</v>
      </c>
      <c r="C537" s="30"/>
      <c r="D537" s="30" t="s">
        <v>4744</v>
      </c>
      <c r="E537" s="30" t="s">
        <v>18</v>
      </c>
      <c r="F537" s="30" t="s">
        <v>416</v>
      </c>
      <c r="G537" s="30" t="s">
        <v>20</v>
      </c>
      <c r="H537" s="30" t="s">
        <v>2692</v>
      </c>
      <c r="I537" s="42">
        <v>81</v>
      </c>
      <c r="J537" s="33" t="str">
        <f t="shared" si="8"/>
        <v>Муниципальное образование «город Екатеринбург», г. Екатеринбург, ул. Хвойная, д. 81</v>
      </c>
      <c r="K537" s="30">
        <v>264.5</v>
      </c>
      <c r="L537" s="30">
        <v>8</v>
      </c>
      <c r="M537" s="30">
        <v>7</v>
      </c>
      <c r="N537" s="30" t="s">
        <v>5485</v>
      </c>
      <c r="O537" s="106">
        <v>45324</v>
      </c>
      <c r="P537" s="30" t="s">
        <v>1692</v>
      </c>
      <c r="Q537" s="170">
        <v>5759703.4899999993</v>
      </c>
    </row>
    <row r="538" spans="1:18" ht="23.25" x14ac:dyDescent="0.25">
      <c r="A538" s="80">
        <v>537</v>
      </c>
      <c r="B538" s="30" t="s">
        <v>495</v>
      </c>
      <c r="C538" s="30"/>
      <c r="D538" s="30" t="s">
        <v>4744</v>
      </c>
      <c r="E538" s="30" t="s">
        <v>18</v>
      </c>
      <c r="F538" s="30" t="s">
        <v>416</v>
      </c>
      <c r="G538" s="30" t="s">
        <v>20</v>
      </c>
      <c r="H538" s="30" t="s">
        <v>99</v>
      </c>
      <c r="I538" s="42" t="s">
        <v>2643</v>
      </c>
      <c r="J538" s="33" t="str">
        <f t="shared" si="8"/>
        <v>Муниципальное образование «город Екатеринбург», г. Екатеринбург, ул. Чапаева, д. 66А</v>
      </c>
      <c r="K538" s="30">
        <v>982.2</v>
      </c>
      <c r="L538" s="30">
        <v>18</v>
      </c>
      <c r="M538" s="30">
        <v>5</v>
      </c>
      <c r="N538" s="30" t="s">
        <v>5499</v>
      </c>
      <c r="O538" s="106">
        <v>45341</v>
      </c>
      <c r="P538" s="30" t="s">
        <v>3233</v>
      </c>
      <c r="Q538" s="172">
        <v>6098742.4800000004</v>
      </c>
      <c r="R538" s="45" t="s">
        <v>5511</v>
      </c>
    </row>
    <row r="539" spans="1:18" ht="23.25" x14ac:dyDescent="0.25">
      <c r="A539" s="80">
        <v>538</v>
      </c>
      <c r="B539" s="30" t="s">
        <v>495</v>
      </c>
      <c r="C539" s="30"/>
      <c r="D539" s="30" t="s">
        <v>4744</v>
      </c>
      <c r="E539" s="30" t="s">
        <v>18</v>
      </c>
      <c r="F539" s="30" t="s">
        <v>416</v>
      </c>
      <c r="G539" s="30" t="s">
        <v>20</v>
      </c>
      <c r="H539" s="30" t="s">
        <v>99</v>
      </c>
      <c r="I539" s="42" t="s">
        <v>1368</v>
      </c>
      <c r="J539" s="33" t="str">
        <f t="shared" si="8"/>
        <v>Муниципальное образование «город Екатеринбург», г. Екатеринбург, ул. Чапаева, д. 70А</v>
      </c>
      <c r="K539" s="30">
        <v>1253.7</v>
      </c>
      <c r="L539" s="30">
        <v>18</v>
      </c>
      <c r="M539" s="30">
        <v>6</v>
      </c>
      <c r="N539" s="30" t="s">
        <v>5499</v>
      </c>
      <c r="O539" s="106">
        <v>45341</v>
      </c>
      <c r="P539" s="30" t="s">
        <v>3233</v>
      </c>
      <c r="Q539" s="172">
        <v>1099623.1399999999</v>
      </c>
    </row>
    <row r="540" spans="1:18" ht="23.25" x14ac:dyDescent="0.25">
      <c r="A540" s="80">
        <v>539</v>
      </c>
      <c r="B540" s="30" t="s">
        <v>495</v>
      </c>
      <c r="C540" s="30"/>
      <c r="D540" s="30" t="s">
        <v>4744</v>
      </c>
      <c r="E540" s="30" t="s">
        <v>18</v>
      </c>
      <c r="F540" s="30" t="s">
        <v>416</v>
      </c>
      <c r="G540" s="30" t="s">
        <v>20</v>
      </c>
      <c r="H540" s="30" t="s">
        <v>617</v>
      </c>
      <c r="I540" s="42">
        <v>29</v>
      </c>
      <c r="J540" s="33" t="str">
        <f t="shared" si="8"/>
        <v>Муниципальное образование «город Екатеринбург», г. Екатеринбург, ул. Челюскинцев, д. 29</v>
      </c>
      <c r="K540" s="30">
        <v>8589.7999999999993</v>
      </c>
      <c r="L540" s="30">
        <v>169</v>
      </c>
      <c r="M540" s="30">
        <v>1</v>
      </c>
      <c r="N540" s="30" t="s">
        <v>5493</v>
      </c>
      <c r="O540" s="106">
        <v>45315</v>
      </c>
      <c r="P540" s="30" t="s">
        <v>3129</v>
      </c>
      <c r="Q540" s="172"/>
    </row>
    <row r="541" spans="1:18" ht="23.25" x14ac:dyDescent="0.25">
      <c r="A541" s="80">
        <v>540</v>
      </c>
      <c r="B541" s="30" t="s">
        <v>495</v>
      </c>
      <c r="C541" s="30"/>
      <c r="D541" s="30" t="s">
        <v>4744</v>
      </c>
      <c r="E541" s="30" t="s">
        <v>18</v>
      </c>
      <c r="F541" s="30" t="s">
        <v>416</v>
      </c>
      <c r="G541" s="30" t="s">
        <v>20</v>
      </c>
      <c r="H541" s="30" t="s">
        <v>617</v>
      </c>
      <c r="I541" s="42">
        <v>33</v>
      </c>
      <c r="J541" s="33" t="str">
        <f t="shared" si="8"/>
        <v>Муниципальное образование «город Екатеринбург», г. Екатеринбург, ул. Челюскинцев, д. 33</v>
      </c>
      <c r="K541" s="30">
        <v>3539.41</v>
      </c>
      <c r="L541" s="30">
        <v>52</v>
      </c>
      <c r="M541" s="30">
        <v>6</v>
      </c>
      <c r="N541" s="30" t="s">
        <v>5493</v>
      </c>
      <c r="O541" s="106">
        <v>45315</v>
      </c>
      <c r="P541" s="30" t="s">
        <v>3129</v>
      </c>
      <c r="Q541" s="170">
        <v>13645702.82</v>
      </c>
    </row>
    <row r="542" spans="1:18" ht="23.25" x14ac:dyDescent="0.25">
      <c r="A542" s="80">
        <v>541</v>
      </c>
      <c r="B542" s="30" t="s">
        <v>495</v>
      </c>
      <c r="C542" s="30"/>
      <c r="D542" s="30" t="s">
        <v>4744</v>
      </c>
      <c r="E542" s="30" t="s">
        <v>18</v>
      </c>
      <c r="F542" s="30" t="s">
        <v>416</v>
      </c>
      <c r="G542" s="30" t="s">
        <v>20</v>
      </c>
      <c r="H542" s="30" t="s">
        <v>2695</v>
      </c>
      <c r="I542" s="42">
        <v>24</v>
      </c>
      <c r="J542" s="33" t="str">
        <f t="shared" si="8"/>
        <v>Муниципальное образование «город Екатеринбург», г. Екатеринбург, ул. Чердынская, д. 24</v>
      </c>
      <c r="K542" s="30">
        <v>632.5</v>
      </c>
      <c r="L542" s="30">
        <v>16</v>
      </c>
      <c r="M542" s="30">
        <v>3</v>
      </c>
      <c r="N542" s="30" t="s">
        <v>5471</v>
      </c>
      <c r="O542" s="106">
        <v>45335</v>
      </c>
      <c r="P542" s="30" t="s">
        <v>1692</v>
      </c>
      <c r="Q542" s="170">
        <v>9706355.1100000013</v>
      </c>
    </row>
    <row r="543" spans="1:18" ht="23.25" x14ac:dyDescent="0.25">
      <c r="A543" s="80">
        <v>542</v>
      </c>
      <c r="B543" s="30" t="s">
        <v>495</v>
      </c>
      <c r="C543" s="30"/>
      <c r="D543" s="30" t="s">
        <v>4744</v>
      </c>
      <c r="E543" s="30" t="s">
        <v>18</v>
      </c>
      <c r="F543" s="30" t="s">
        <v>416</v>
      </c>
      <c r="G543" s="30" t="s">
        <v>20</v>
      </c>
      <c r="H543" s="30" t="s">
        <v>2695</v>
      </c>
      <c r="I543" s="30">
        <v>30</v>
      </c>
      <c r="J543" s="33" t="str">
        <f t="shared" si="8"/>
        <v>Муниципальное образование «город Екатеринбург», г. Екатеринбург, ул. Чердынская, д. 30</v>
      </c>
      <c r="K543" s="30">
        <v>702.4</v>
      </c>
      <c r="L543" s="30">
        <v>16</v>
      </c>
      <c r="M543" s="30">
        <v>6</v>
      </c>
      <c r="N543" s="30" t="s">
        <v>5463</v>
      </c>
      <c r="O543" s="106">
        <v>45317</v>
      </c>
      <c r="P543" s="30" t="s">
        <v>3232</v>
      </c>
      <c r="Q543" s="170">
        <v>10383783.91</v>
      </c>
    </row>
    <row r="544" spans="1:18" ht="23.25" x14ac:dyDescent="0.25">
      <c r="A544" s="80">
        <v>543</v>
      </c>
      <c r="B544" s="30" t="s">
        <v>495</v>
      </c>
      <c r="C544" s="30"/>
      <c r="D544" s="30" t="s">
        <v>4744</v>
      </c>
      <c r="E544" s="30" t="s">
        <v>18</v>
      </c>
      <c r="F544" s="30" t="s">
        <v>416</v>
      </c>
      <c r="G544" s="30" t="s">
        <v>20</v>
      </c>
      <c r="H544" s="30" t="s">
        <v>2695</v>
      </c>
      <c r="I544" s="42">
        <v>56</v>
      </c>
      <c r="J544" s="33" t="str">
        <f t="shared" si="8"/>
        <v>Муниципальное образование «город Екатеринбург», г. Екатеринбург, ул. Чердынская, д. 56</v>
      </c>
      <c r="K544" s="30">
        <v>684.1</v>
      </c>
      <c r="L544" s="30">
        <v>16</v>
      </c>
      <c r="M544" s="30">
        <v>6</v>
      </c>
      <c r="N544" s="30" t="s">
        <v>5471</v>
      </c>
      <c r="O544" s="106">
        <v>45335</v>
      </c>
      <c r="P544" s="30" t="s">
        <v>1692</v>
      </c>
      <c r="Q544" s="170">
        <v>10028278.830000002</v>
      </c>
    </row>
    <row r="545" spans="1:18" ht="23.25" x14ac:dyDescent="0.25">
      <c r="A545" s="80">
        <v>544</v>
      </c>
      <c r="B545" s="30" t="s">
        <v>495</v>
      </c>
      <c r="C545" s="30"/>
      <c r="D545" s="30" t="s">
        <v>4744</v>
      </c>
      <c r="E545" s="30" t="s">
        <v>18</v>
      </c>
      <c r="F545" s="30" t="s">
        <v>416</v>
      </c>
      <c r="G545" s="30" t="s">
        <v>20</v>
      </c>
      <c r="H545" s="30" t="s">
        <v>2704</v>
      </c>
      <c r="I545" s="30">
        <v>22</v>
      </c>
      <c r="J545" s="33" t="str">
        <f t="shared" si="8"/>
        <v>Муниципальное образование «город Екатеринбург», г. Екатеринбург, ул. Черкасская, д. 22</v>
      </c>
      <c r="K545" s="30">
        <v>689.6</v>
      </c>
      <c r="L545" s="30">
        <v>16</v>
      </c>
      <c r="M545" s="30">
        <v>6</v>
      </c>
      <c r="N545" s="30" t="s">
        <v>5471</v>
      </c>
      <c r="O545" s="106">
        <v>45335</v>
      </c>
      <c r="P545" s="30" t="s">
        <v>1692</v>
      </c>
      <c r="Q545" s="170">
        <v>9761603.6199999992</v>
      </c>
    </row>
    <row r="546" spans="1:18" ht="23.25" x14ac:dyDescent="0.25">
      <c r="A546" s="80">
        <v>545</v>
      </c>
      <c r="B546" s="30" t="s">
        <v>495</v>
      </c>
      <c r="C546" s="30"/>
      <c r="D546" s="30" t="s">
        <v>4744</v>
      </c>
      <c r="E546" s="30" t="s">
        <v>18</v>
      </c>
      <c r="F546" s="30" t="s">
        <v>416</v>
      </c>
      <c r="G546" s="30" t="s">
        <v>20</v>
      </c>
      <c r="H546" s="30" t="s">
        <v>2704</v>
      </c>
      <c r="I546" s="42">
        <v>26</v>
      </c>
      <c r="J546" s="33" t="str">
        <f t="shared" si="8"/>
        <v>Муниципальное образование «город Екатеринбург», г. Екатеринбург, ул. Черкасская, д. 26</v>
      </c>
      <c r="K546" s="30">
        <v>676.5</v>
      </c>
      <c r="L546" s="30">
        <v>16</v>
      </c>
      <c r="M546" s="30">
        <v>6</v>
      </c>
      <c r="N546" s="30" t="s">
        <v>5471</v>
      </c>
      <c r="O546" s="106">
        <v>45335</v>
      </c>
      <c r="P546" s="30" t="s">
        <v>1692</v>
      </c>
      <c r="Q546" s="170">
        <v>10236019.540000001</v>
      </c>
    </row>
    <row r="547" spans="1:18" ht="23.25" x14ac:dyDescent="0.25">
      <c r="A547" s="80">
        <v>546</v>
      </c>
      <c r="B547" s="30" t="s">
        <v>495</v>
      </c>
      <c r="C547" s="30"/>
      <c r="D547" s="30" t="s">
        <v>4744</v>
      </c>
      <c r="E547" s="30" t="s">
        <v>18</v>
      </c>
      <c r="F547" s="30" t="s">
        <v>416</v>
      </c>
      <c r="G547" s="30" t="s">
        <v>20</v>
      </c>
      <c r="H547" s="30" t="s">
        <v>2704</v>
      </c>
      <c r="I547" s="30">
        <v>35</v>
      </c>
      <c r="J547" s="33" t="str">
        <f t="shared" si="8"/>
        <v>Муниципальное образование «город Екатеринбург», г. Екатеринбург, ул. Черкасская, д. 35</v>
      </c>
      <c r="K547" s="30">
        <v>676</v>
      </c>
      <c r="L547" s="30">
        <v>16</v>
      </c>
      <c r="M547" s="30">
        <v>6</v>
      </c>
      <c r="N547" s="30" t="s">
        <v>5471</v>
      </c>
      <c r="O547" s="106">
        <v>45335</v>
      </c>
      <c r="P547" s="30" t="s">
        <v>1692</v>
      </c>
      <c r="Q547" s="170">
        <v>10217429.810000001</v>
      </c>
    </row>
    <row r="548" spans="1:18" ht="23.25" x14ac:dyDescent="0.25">
      <c r="A548" s="80">
        <v>547</v>
      </c>
      <c r="B548" s="30" t="s">
        <v>495</v>
      </c>
      <c r="C548" s="30"/>
      <c r="D548" s="30" t="s">
        <v>4744</v>
      </c>
      <c r="E548" s="30" t="s">
        <v>18</v>
      </c>
      <c r="F548" s="30" t="s">
        <v>416</v>
      </c>
      <c r="G548" s="30" t="s">
        <v>20</v>
      </c>
      <c r="H548" s="30" t="s">
        <v>2704</v>
      </c>
      <c r="I548" s="30">
        <v>37</v>
      </c>
      <c r="J548" s="33" t="str">
        <f t="shared" si="8"/>
        <v>Муниципальное образование «город Екатеринбург», г. Екатеринбург, ул. Черкасская, д. 37</v>
      </c>
      <c r="K548" s="30">
        <v>674</v>
      </c>
      <c r="L548" s="30">
        <v>16</v>
      </c>
      <c r="M548" s="30">
        <v>6</v>
      </c>
      <c r="N548" s="30" t="s">
        <v>5471</v>
      </c>
      <c r="O548" s="106">
        <v>45335</v>
      </c>
      <c r="P548" s="30" t="s">
        <v>1692</v>
      </c>
      <c r="Q548" s="170">
        <v>10266771.540000001</v>
      </c>
    </row>
    <row r="549" spans="1:18" ht="23.25" x14ac:dyDescent="0.25">
      <c r="A549" s="80">
        <v>548</v>
      </c>
      <c r="B549" s="30" t="s">
        <v>495</v>
      </c>
      <c r="C549" s="30"/>
      <c r="D549" s="30" t="s">
        <v>4744</v>
      </c>
      <c r="E549" s="30" t="s">
        <v>18</v>
      </c>
      <c r="F549" s="30" t="s">
        <v>416</v>
      </c>
      <c r="G549" s="30" t="s">
        <v>20</v>
      </c>
      <c r="H549" s="30" t="s">
        <v>458</v>
      </c>
      <c r="I549" s="42">
        <v>51</v>
      </c>
      <c r="J549" s="33" t="str">
        <f t="shared" si="8"/>
        <v>Муниципальное образование «город Екатеринбург», г. Екатеринбург, ул. Черняховского, д. 51</v>
      </c>
      <c r="K549" s="30">
        <v>4397.7</v>
      </c>
      <c r="L549" s="30">
        <v>80</v>
      </c>
      <c r="M549" s="30">
        <v>6</v>
      </c>
      <c r="N549" s="30" t="s">
        <v>5474</v>
      </c>
      <c r="O549" s="106">
        <v>45324</v>
      </c>
      <c r="P549" s="30" t="s">
        <v>2120</v>
      </c>
      <c r="Q549" s="170">
        <v>27293891.309999995</v>
      </c>
    </row>
    <row r="550" spans="1:18" ht="23.25" x14ac:dyDescent="0.25">
      <c r="A550" s="80">
        <v>549</v>
      </c>
      <c r="B550" s="30" t="s">
        <v>495</v>
      </c>
      <c r="C550" s="30"/>
      <c r="D550" s="30" t="s">
        <v>4744</v>
      </c>
      <c r="E550" s="30" t="s">
        <v>18</v>
      </c>
      <c r="F550" s="30" t="s">
        <v>416</v>
      </c>
      <c r="G550" s="30" t="s">
        <v>20</v>
      </c>
      <c r="H550" s="30" t="s">
        <v>166</v>
      </c>
      <c r="I550" s="30">
        <v>15</v>
      </c>
      <c r="J550" s="33" t="str">
        <f t="shared" si="8"/>
        <v>Муниципальное образование «город Екатеринбург», г. Екатеринбург, ул. Шевченко, д. 15</v>
      </c>
      <c r="K550" s="30">
        <v>3461.1</v>
      </c>
      <c r="L550" s="30">
        <v>80</v>
      </c>
      <c r="M550" s="30">
        <v>5</v>
      </c>
      <c r="N550" s="30" t="s">
        <v>5486</v>
      </c>
      <c r="O550" s="106">
        <v>45327</v>
      </c>
      <c r="P550" s="30" t="s">
        <v>5487</v>
      </c>
      <c r="Q550" s="170">
        <v>25005766.340000004</v>
      </c>
    </row>
    <row r="551" spans="1:18" ht="23.25" x14ac:dyDescent="0.25">
      <c r="A551" s="80">
        <v>550</v>
      </c>
      <c r="B551" s="30" t="s">
        <v>495</v>
      </c>
      <c r="C551" s="30"/>
      <c r="D551" s="112" t="s">
        <v>4744</v>
      </c>
      <c r="E551" s="112" t="s">
        <v>18</v>
      </c>
      <c r="F551" s="112" t="s">
        <v>416</v>
      </c>
      <c r="G551" s="112" t="s">
        <v>20</v>
      </c>
      <c r="H551" s="112" t="s">
        <v>494</v>
      </c>
      <c r="I551" s="51">
        <v>19</v>
      </c>
      <c r="J551" s="52" t="str">
        <f t="shared" si="8"/>
        <v>Муниципальное образование «город Екатеринбург», г. Екатеринбург, ул. Шейнкмана, д. 19</v>
      </c>
      <c r="K551" s="112">
        <v>11851.8</v>
      </c>
      <c r="L551" s="112">
        <v>156</v>
      </c>
      <c r="M551" s="112">
        <v>3</v>
      </c>
      <c r="N551" s="112" t="s">
        <v>5509</v>
      </c>
      <c r="O551" s="131">
        <v>45086</v>
      </c>
      <c r="P551" s="112" t="s">
        <v>1494</v>
      </c>
      <c r="Q551" s="264"/>
    </row>
    <row r="552" spans="1:18" ht="23.25" x14ac:dyDescent="0.25">
      <c r="A552" s="80">
        <v>551</v>
      </c>
      <c r="B552" s="30" t="s">
        <v>495</v>
      </c>
      <c r="C552" s="30"/>
      <c r="D552" s="30" t="s">
        <v>4744</v>
      </c>
      <c r="E552" s="30" t="s">
        <v>18</v>
      </c>
      <c r="F552" s="30" t="s">
        <v>416</v>
      </c>
      <c r="G552" s="30" t="s">
        <v>20</v>
      </c>
      <c r="H552" s="30" t="s">
        <v>479</v>
      </c>
      <c r="I552" s="42" t="s">
        <v>403</v>
      </c>
      <c r="J552" s="33" t="str">
        <f t="shared" si="8"/>
        <v>Муниципальное образование «город Екатеринбург», г. Екатеринбург, ул. Щорса, д. 23А</v>
      </c>
      <c r="K552" s="30">
        <v>1050.9000000000001</v>
      </c>
      <c r="L552" s="30">
        <v>24</v>
      </c>
      <c r="M552" s="30">
        <v>5</v>
      </c>
      <c r="N552" s="30" t="s">
        <v>5473</v>
      </c>
      <c r="O552" s="106">
        <v>45324</v>
      </c>
      <c r="P552" s="30" t="s">
        <v>1683</v>
      </c>
      <c r="Q552" s="170">
        <v>14664629.18</v>
      </c>
    </row>
    <row r="553" spans="1:18" ht="23.25" x14ac:dyDescent="0.25">
      <c r="A553" s="80">
        <v>552</v>
      </c>
      <c r="B553" s="30" t="s">
        <v>495</v>
      </c>
      <c r="C553" s="30"/>
      <c r="D553" s="30" t="s">
        <v>4744</v>
      </c>
      <c r="E553" s="30" t="s">
        <v>18</v>
      </c>
      <c r="F553" s="30" t="s">
        <v>416</v>
      </c>
      <c r="G553" s="30" t="s">
        <v>20</v>
      </c>
      <c r="H553" s="30" t="s">
        <v>479</v>
      </c>
      <c r="I553" s="42" t="s">
        <v>5450</v>
      </c>
      <c r="J553" s="33" t="str">
        <f t="shared" si="8"/>
        <v>Муниципальное образование «город Екатеринбург», г. Екатеринбург, ул. Щорса, д. 51Б</v>
      </c>
      <c r="K553" s="30">
        <v>1405.4</v>
      </c>
      <c r="L553" s="30">
        <v>16</v>
      </c>
      <c r="M553" s="30">
        <v>4</v>
      </c>
      <c r="N553" s="30" t="s">
        <v>5499</v>
      </c>
      <c r="O553" s="106">
        <v>45341</v>
      </c>
      <c r="P553" s="30" t="s">
        <v>3233</v>
      </c>
      <c r="Q553" s="172">
        <v>1795256.4599999997</v>
      </c>
      <c r="R553" s="45" t="s">
        <v>4884</v>
      </c>
    </row>
    <row r="554" spans="1:18" ht="23.25" x14ac:dyDescent="0.25">
      <c r="A554" s="80">
        <v>553</v>
      </c>
      <c r="B554" s="30" t="s">
        <v>495</v>
      </c>
      <c r="C554" s="30"/>
      <c r="D554" s="30" t="s">
        <v>4744</v>
      </c>
      <c r="E554" s="30" t="s">
        <v>1500</v>
      </c>
      <c r="F554" s="30" t="s">
        <v>5106</v>
      </c>
      <c r="G554" s="30" t="s">
        <v>64</v>
      </c>
      <c r="H554" s="30" t="s">
        <v>2615</v>
      </c>
      <c r="I554" s="42">
        <v>13</v>
      </c>
      <c r="J554" s="33" t="str">
        <f t="shared" si="8"/>
        <v>Муниципальное образование «город Екатеринбург», пос. Исток (г Екатеринбург), пер. Озерный, д. 13</v>
      </c>
      <c r="K554" s="30">
        <v>712.5</v>
      </c>
      <c r="L554" s="30">
        <v>32</v>
      </c>
      <c r="M554" s="30">
        <v>8</v>
      </c>
      <c r="N554" s="30" t="s">
        <v>5496</v>
      </c>
      <c r="O554" s="106">
        <v>45320</v>
      </c>
      <c r="P554" s="30" t="s">
        <v>4957</v>
      </c>
      <c r="Q554" s="170">
        <v>15026696.16</v>
      </c>
    </row>
    <row r="555" spans="1:18" ht="23.25" x14ac:dyDescent="0.25">
      <c r="A555" s="80">
        <v>554</v>
      </c>
      <c r="B555" s="30" t="s">
        <v>495</v>
      </c>
      <c r="C555" s="30"/>
      <c r="D555" s="30" t="s">
        <v>4744</v>
      </c>
      <c r="E555" s="30" t="s">
        <v>1500</v>
      </c>
      <c r="F555" s="30" t="s">
        <v>5106</v>
      </c>
      <c r="G555" s="30" t="s">
        <v>64</v>
      </c>
      <c r="H555" s="30" t="s">
        <v>2615</v>
      </c>
      <c r="I555" s="42">
        <v>15</v>
      </c>
      <c r="J555" s="33" t="str">
        <f t="shared" si="8"/>
        <v>Муниципальное образование «город Екатеринбург», пос. Исток (г Екатеринбург), пер. Озерный, д. 15</v>
      </c>
      <c r="K555" s="30">
        <v>822.5</v>
      </c>
      <c r="L555" s="30">
        <v>32</v>
      </c>
      <c r="M555" s="30">
        <v>8</v>
      </c>
      <c r="N555" s="30" t="s">
        <v>5496</v>
      </c>
      <c r="O555" s="106">
        <v>45320</v>
      </c>
      <c r="P555" s="30" t="s">
        <v>4957</v>
      </c>
      <c r="Q555" s="170">
        <v>14627842.23</v>
      </c>
    </row>
    <row r="556" spans="1:18" ht="23.25" x14ac:dyDescent="0.25">
      <c r="A556" s="80">
        <v>555</v>
      </c>
      <c r="B556" s="30" t="s">
        <v>495</v>
      </c>
      <c r="C556" s="30"/>
      <c r="D556" s="30" t="s">
        <v>4744</v>
      </c>
      <c r="E556" s="30" t="s">
        <v>1500</v>
      </c>
      <c r="F556" s="30" t="s">
        <v>1412</v>
      </c>
      <c r="G556" s="30" t="s">
        <v>20</v>
      </c>
      <c r="H556" s="30" t="s">
        <v>5439</v>
      </c>
      <c r="I556" s="42">
        <v>6</v>
      </c>
      <c r="J556" s="33" t="str">
        <f t="shared" si="8"/>
        <v>Муниципальное образование «город Екатеринбург», пос. Совхозный (г Екатеринбург), ул. Городская, д. 6</v>
      </c>
      <c r="K556" s="30">
        <v>693</v>
      </c>
      <c r="L556" s="30">
        <v>26</v>
      </c>
      <c r="M556" s="30">
        <v>8</v>
      </c>
      <c r="N556" s="30" t="s">
        <v>5502</v>
      </c>
      <c r="O556" s="106">
        <v>45320</v>
      </c>
      <c r="P556" s="30" t="s">
        <v>5328</v>
      </c>
      <c r="Q556" s="172">
        <v>12092483.680000002</v>
      </c>
      <c r="R556" s="45" t="s">
        <v>4882</v>
      </c>
    </row>
    <row r="557" spans="1:18" ht="23.25" x14ac:dyDescent="0.25">
      <c r="A557" s="80">
        <v>556</v>
      </c>
      <c r="B557" s="30" t="s">
        <v>495</v>
      </c>
      <c r="C557" s="30"/>
      <c r="D557" s="30" t="s">
        <v>4744</v>
      </c>
      <c r="E557" s="30" t="s">
        <v>1500</v>
      </c>
      <c r="F557" s="30" t="s">
        <v>867</v>
      </c>
      <c r="G557" s="30" t="s">
        <v>20</v>
      </c>
      <c r="H557" s="30" t="s">
        <v>25</v>
      </c>
      <c r="I557" s="30">
        <v>2</v>
      </c>
      <c r="J557" s="33" t="str">
        <f t="shared" si="8"/>
        <v>Муниципальное образование «город Екатеринбург», пос. Шувакиш (г Екатеринбург), ул. Школьная, д. 2</v>
      </c>
      <c r="K557" s="30">
        <v>833</v>
      </c>
      <c r="L557" s="30">
        <v>12</v>
      </c>
      <c r="M557" s="30">
        <v>2</v>
      </c>
      <c r="N557" s="30" t="s">
        <v>5464</v>
      </c>
      <c r="O557" s="106">
        <v>45331</v>
      </c>
      <c r="P557" s="30" t="s">
        <v>5465</v>
      </c>
      <c r="Q557" s="170">
        <v>1923072.29</v>
      </c>
    </row>
    <row r="558" spans="1:18" ht="23.25" x14ac:dyDescent="0.25">
      <c r="A558" s="80">
        <v>557</v>
      </c>
      <c r="B558" s="30" t="s">
        <v>8</v>
      </c>
      <c r="C558" s="30"/>
      <c r="D558" s="30" t="s">
        <v>2613</v>
      </c>
      <c r="E558" s="30" t="s">
        <v>18</v>
      </c>
      <c r="F558" s="30" t="s">
        <v>19</v>
      </c>
      <c r="G558" s="30" t="s">
        <v>20</v>
      </c>
      <c r="H558" s="30" t="s">
        <v>2616</v>
      </c>
      <c r="I558" s="42">
        <v>22</v>
      </c>
      <c r="J558" s="33" t="str">
        <f t="shared" si="8"/>
        <v>Муниципальное образование город Алапаевск, г. Алапаевск, ул. 3 Интернационала, д. 22</v>
      </c>
      <c r="K558" s="30">
        <v>818</v>
      </c>
      <c r="L558" s="30">
        <v>12</v>
      </c>
      <c r="M558" s="30">
        <v>2</v>
      </c>
      <c r="N558" s="30" t="s">
        <v>5239</v>
      </c>
      <c r="O558" s="106">
        <v>45268</v>
      </c>
      <c r="P558" s="30" t="s">
        <v>4554</v>
      </c>
      <c r="Q558" s="170">
        <v>3226821.89</v>
      </c>
    </row>
    <row r="559" spans="1:18" ht="23.25" x14ac:dyDescent="0.25">
      <c r="A559" s="80">
        <v>558</v>
      </c>
      <c r="B559" s="30" t="s">
        <v>8</v>
      </c>
      <c r="C559" s="30"/>
      <c r="D559" s="30" t="s">
        <v>2613</v>
      </c>
      <c r="E559" s="30" t="s">
        <v>18</v>
      </c>
      <c r="F559" s="30" t="s">
        <v>19</v>
      </c>
      <c r="G559" s="30" t="s">
        <v>20</v>
      </c>
      <c r="H559" s="30" t="s">
        <v>2621</v>
      </c>
      <c r="I559" s="42">
        <v>6</v>
      </c>
      <c r="J559" s="33" t="str">
        <f t="shared" si="8"/>
        <v>Муниципальное образование город Алапаевск, г. Алапаевск, ул. Бочкарева, д. 6</v>
      </c>
      <c r="K559" s="30">
        <v>719</v>
      </c>
      <c r="L559" s="30">
        <v>12</v>
      </c>
      <c r="M559" s="30">
        <v>2</v>
      </c>
      <c r="N559" s="30" t="s">
        <v>5239</v>
      </c>
      <c r="O559" s="106">
        <v>45268</v>
      </c>
      <c r="P559" s="30" t="s">
        <v>4554</v>
      </c>
      <c r="Q559" s="170">
        <v>3795904.9</v>
      </c>
    </row>
    <row r="560" spans="1:18" ht="23.25" x14ac:dyDescent="0.25">
      <c r="A560" s="80">
        <v>559</v>
      </c>
      <c r="B560" s="30" t="s">
        <v>8</v>
      </c>
      <c r="C560" s="30"/>
      <c r="D560" s="30" t="s">
        <v>2613</v>
      </c>
      <c r="E560" s="30" t="s">
        <v>18</v>
      </c>
      <c r="F560" s="30" t="s">
        <v>19</v>
      </c>
      <c r="G560" s="30" t="s">
        <v>20</v>
      </c>
      <c r="H560" s="30" t="s">
        <v>2617</v>
      </c>
      <c r="I560" s="42">
        <v>12</v>
      </c>
      <c r="J560" s="33" t="str">
        <f t="shared" si="8"/>
        <v>Муниципальное образование город Алапаевск, г. Алапаевск, ул. Братьев Останиных, д. 12</v>
      </c>
      <c r="K560" s="30">
        <v>704.1</v>
      </c>
      <c r="L560" s="30">
        <v>12</v>
      </c>
      <c r="M560" s="30">
        <v>1</v>
      </c>
      <c r="N560" s="30" t="s">
        <v>5239</v>
      </c>
      <c r="O560" s="106">
        <v>45268</v>
      </c>
      <c r="P560" s="30" t="s">
        <v>4554</v>
      </c>
      <c r="Q560" s="170">
        <v>555102.82999999996</v>
      </c>
    </row>
    <row r="561" spans="1:17" ht="23.25" x14ac:dyDescent="0.25">
      <c r="A561" s="80">
        <v>560</v>
      </c>
      <c r="B561" s="30" t="s">
        <v>8</v>
      </c>
      <c r="C561" s="30"/>
      <c r="D561" s="30" t="s">
        <v>2613</v>
      </c>
      <c r="E561" s="30" t="s">
        <v>18</v>
      </c>
      <c r="F561" s="30" t="s">
        <v>19</v>
      </c>
      <c r="G561" s="30" t="s">
        <v>20</v>
      </c>
      <c r="H561" s="30" t="s">
        <v>2624</v>
      </c>
      <c r="I561" s="42">
        <v>12</v>
      </c>
      <c r="J561" s="33" t="str">
        <f t="shared" si="8"/>
        <v>Муниципальное образование город Алапаевск, г. Алапаевск, ул. Ветлугина, д. 12</v>
      </c>
      <c r="K561" s="30">
        <v>451.8</v>
      </c>
      <c r="L561" s="30">
        <v>10</v>
      </c>
      <c r="M561" s="30">
        <v>1</v>
      </c>
      <c r="N561" s="30" t="s">
        <v>5239</v>
      </c>
      <c r="O561" s="106">
        <v>45268</v>
      </c>
      <c r="P561" s="30" t="s">
        <v>4554</v>
      </c>
      <c r="Q561" s="170">
        <v>364051.8</v>
      </c>
    </row>
    <row r="562" spans="1:17" ht="23.25" x14ac:dyDescent="0.25">
      <c r="A562" s="80">
        <v>561</v>
      </c>
      <c r="B562" s="30" t="s">
        <v>8</v>
      </c>
      <c r="C562" s="30"/>
      <c r="D562" s="30" t="s">
        <v>2613</v>
      </c>
      <c r="E562" s="30" t="s">
        <v>18</v>
      </c>
      <c r="F562" s="30" t="s">
        <v>19</v>
      </c>
      <c r="G562" s="30" t="s">
        <v>20</v>
      </c>
      <c r="H562" s="30" t="s">
        <v>22</v>
      </c>
      <c r="I562" s="42">
        <v>33</v>
      </c>
      <c r="J562" s="33" t="str">
        <f t="shared" si="8"/>
        <v>Муниципальное образование город Алапаевск, г. Алапаевск, ул. Горняков, д. 33</v>
      </c>
      <c r="K562" s="30">
        <v>383</v>
      </c>
      <c r="L562" s="30">
        <v>8</v>
      </c>
      <c r="M562" s="30">
        <v>1</v>
      </c>
      <c r="N562" s="30" t="s">
        <v>5239</v>
      </c>
      <c r="O562" s="106">
        <v>45268</v>
      </c>
      <c r="P562" s="30" t="s">
        <v>4554</v>
      </c>
      <c r="Q562" s="170">
        <v>2732027.46</v>
      </c>
    </row>
    <row r="563" spans="1:17" ht="23.25" x14ac:dyDescent="0.25">
      <c r="A563" s="80">
        <v>562</v>
      </c>
      <c r="B563" s="30" t="s">
        <v>8</v>
      </c>
      <c r="C563" s="30"/>
      <c r="D563" s="30" t="s">
        <v>2613</v>
      </c>
      <c r="E563" s="30" t="s">
        <v>18</v>
      </c>
      <c r="F563" s="30" t="s">
        <v>19</v>
      </c>
      <c r="G563" s="30" t="s">
        <v>20</v>
      </c>
      <c r="H563" s="30" t="s">
        <v>4542</v>
      </c>
      <c r="I563" s="42">
        <v>184</v>
      </c>
      <c r="J563" s="33" t="str">
        <f t="shared" si="8"/>
        <v>Муниципальное образование город Алапаевск, г. Алапаевск, ул. Защиты, д. 184</v>
      </c>
      <c r="K563" s="30">
        <v>679.7</v>
      </c>
      <c r="L563" s="30">
        <v>12</v>
      </c>
      <c r="M563" s="30">
        <v>2</v>
      </c>
      <c r="N563" s="30" t="s">
        <v>5239</v>
      </c>
      <c r="O563" s="106">
        <v>45268</v>
      </c>
      <c r="P563" s="30" t="s">
        <v>4554</v>
      </c>
      <c r="Q563" s="170">
        <v>4196583.37</v>
      </c>
    </row>
    <row r="564" spans="1:17" ht="23.25" x14ac:dyDescent="0.25">
      <c r="A564" s="80">
        <v>563</v>
      </c>
      <c r="B564" s="30" t="s">
        <v>8</v>
      </c>
      <c r="C564" s="30"/>
      <c r="D564" s="30" t="s">
        <v>2613</v>
      </c>
      <c r="E564" s="30" t="s">
        <v>18</v>
      </c>
      <c r="F564" s="30" t="s">
        <v>19</v>
      </c>
      <c r="G564" s="30" t="s">
        <v>20</v>
      </c>
      <c r="H564" s="30" t="s">
        <v>69</v>
      </c>
      <c r="I564" s="42">
        <v>3</v>
      </c>
      <c r="J564" s="33" t="str">
        <f t="shared" si="8"/>
        <v>Муниципальное образование город Алапаевск, г. Алапаевск, ул. Мира, д. 3</v>
      </c>
      <c r="K564" s="30">
        <v>674.5</v>
      </c>
      <c r="L564" s="30">
        <v>12</v>
      </c>
      <c r="M564" s="30">
        <v>1</v>
      </c>
      <c r="N564" s="30" t="s">
        <v>5239</v>
      </c>
      <c r="O564" s="106">
        <v>45268</v>
      </c>
      <c r="P564" s="30" t="s">
        <v>4554</v>
      </c>
      <c r="Q564" s="170">
        <v>1222348.8500000001</v>
      </c>
    </row>
    <row r="565" spans="1:17" ht="23.25" x14ac:dyDescent="0.25">
      <c r="A565" s="80">
        <v>564</v>
      </c>
      <c r="B565" s="30" t="s">
        <v>8</v>
      </c>
      <c r="C565" s="30"/>
      <c r="D565" s="30" t="s">
        <v>2613</v>
      </c>
      <c r="E565" s="30" t="s">
        <v>18</v>
      </c>
      <c r="F565" s="30" t="s">
        <v>19</v>
      </c>
      <c r="G565" s="30" t="s">
        <v>20</v>
      </c>
      <c r="H565" s="30" t="s">
        <v>67</v>
      </c>
      <c r="I565" s="42">
        <v>154</v>
      </c>
      <c r="J565" s="33" t="str">
        <f t="shared" si="8"/>
        <v>Муниципальное образование город Алапаевск, г. Алапаевск, ул. Урицкого, д. 154</v>
      </c>
      <c r="K565" s="30">
        <v>511.5</v>
      </c>
      <c r="L565" s="30">
        <v>12</v>
      </c>
      <c r="M565" s="30">
        <v>1</v>
      </c>
      <c r="N565" s="30" t="s">
        <v>5239</v>
      </c>
      <c r="O565" s="106">
        <v>45268</v>
      </c>
      <c r="P565" s="30" t="s">
        <v>4554</v>
      </c>
      <c r="Q565" s="170">
        <v>2759993.39</v>
      </c>
    </row>
    <row r="566" spans="1:17" ht="23.25" x14ac:dyDescent="0.25">
      <c r="A566" s="80">
        <v>565</v>
      </c>
      <c r="B566" s="30" t="s">
        <v>218</v>
      </c>
      <c r="C566" s="30" t="s">
        <v>5237</v>
      </c>
      <c r="D566" s="30" t="s">
        <v>4581</v>
      </c>
      <c r="E566" s="30" t="s">
        <v>637</v>
      </c>
      <c r="F566" s="30" t="s">
        <v>168</v>
      </c>
      <c r="G566" s="30" t="s">
        <v>20</v>
      </c>
      <c r="H566" s="30" t="s">
        <v>36</v>
      </c>
      <c r="I566" s="30">
        <v>15</v>
      </c>
      <c r="J566" s="33" t="str">
        <f t="shared" si="8"/>
        <v>Невьянский р-н, Городской округ Верх-Нейвинский, п.г.т. Верх-Нейвинский, ул. Ленина, д. 15</v>
      </c>
      <c r="K566" s="30">
        <v>1469.3</v>
      </c>
      <c r="L566" s="30">
        <v>12</v>
      </c>
      <c r="M566" s="30">
        <v>2</v>
      </c>
      <c r="N566" s="30" t="s">
        <v>5282</v>
      </c>
      <c r="O566" s="106">
        <v>45233</v>
      </c>
      <c r="P566" s="30" t="s">
        <v>1786</v>
      </c>
      <c r="Q566" s="170">
        <v>5540110.8200000003</v>
      </c>
    </row>
    <row r="567" spans="1:17" ht="23.25" x14ac:dyDescent="0.25">
      <c r="A567" s="80">
        <v>566</v>
      </c>
      <c r="B567" s="30" t="s">
        <v>218</v>
      </c>
      <c r="C567" s="30" t="s">
        <v>5237</v>
      </c>
      <c r="D567" s="30" t="s">
        <v>4581</v>
      </c>
      <c r="E567" s="30" t="s">
        <v>637</v>
      </c>
      <c r="F567" s="30" t="s">
        <v>168</v>
      </c>
      <c r="G567" s="30" t="s">
        <v>20</v>
      </c>
      <c r="H567" s="30" t="s">
        <v>505</v>
      </c>
      <c r="I567" s="30">
        <v>17</v>
      </c>
      <c r="J567" s="33" t="str">
        <f t="shared" si="8"/>
        <v>Невьянский р-н, Городской округ Верх-Нейвинский, п.г.т. Верх-Нейвинский, ул. Рабочей молодежи, д. 17</v>
      </c>
      <c r="K567" s="30">
        <v>682.8</v>
      </c>
      <c r="L567" s="30">
        <v>16</v>
      </c>
      <c r="M567" s="30">
        <v>1</v>
      </c>
      <c r="N567" s="30" t="s">
        <v>5282</v>
      </c>
      <c r="O567" s="106">
        <v>45233</v>
      </c>
      <c r="P567" s="30" t="s">
        <v>1786</v>
      </c>
      <c r="Q567" s="170">
        <v>3878087.77</v>
      </c>
    </row>
    <row r="568" spans="1:17" ht="23.25" x14ac:dyDescent="0.25">
      <c r="A568" s="80">
        <v>567</v>
      </c>
      <c r="B568" s="30" t="s">
        <v>218</v>
      </c>
      <c r="C568" s="30" t="s">
        <v>5237</v>
      </c>
      <c r="D568" s="30" t="s">
        <v>204</v>
      </c>
      <c r="E568" s="30" t="s">
        <v>18</v>
      </c>
      <c r="F568" s="30" t="s">
        <v>205</v>
      </c>
      <c r="G568" s="30" t="s">
        <v>20</v>
      </c>
      <c r="H568" s="30" t="s">
        <v>36</v>
      </c>
      <c r="I568" s="30">
        <v>15</v>
      </c>
      <c r="J568" s="33" t="str">
        <f t="shared" si="8"/>
        <v>Невьянский р-н, Невьянский городской округ, г. Невьянск, ул. Ленина, д. 15</v>
      </c>
      <c r="K568" s="30">
        <v>3596.8</v>
      </c>
      <c r="L568" s="30">
        <v>67</v>
      </c>
      <c r="M568" s="30">
        <v>1</v>
      </c>
      <c r="N568" s="30" t="s">
        <v>5287</v>
      </c>
      <c r="O568" s="106">
        <v>45265</v>
      </c>
      <c r="P568" s="30" t="s">
        <v>1619</v>
      </c>
      <c r="Q568" s="170">
        <v>11246617.859999999</v>
      </c>
    </row>
    <row r="569" spans="1:17" ht="23.25" x14ac:dyDescent="0.25">
      <c r="A569" s="80">
        <v>568</v>
      </c>
      <c r="B569" s="30" t="s">
        <v>218</v>
      </c>
      <c r="C569" s="30" t="s">
        <v>5237</v>
      </c>
      <c r="D569" s="30" t="s">
        <v>204</v>
      </c>
      <c r="E569" s="30" t="s">
        <v>18</v>
      </c>
      <c r="F569" s="30" t="s">
        <v>205</v>
      </c>
      <c r="G569" s="30" t="s">
        <v>20</v>
      </c>
      <c r="H569" s="30" t="s">
        <v>36</v>
      </c>
      <c r="I569" s="30">
        <v>24</v>
      </c>
      <c r="J569" s="33" t="str">
        <f t="shared" si="8"/>
        <v>Невьянский р-н, Невьянский городской округ, г. Невьянск, ул. Ленина, д. 24</v>
      </c>
      <c r="K569" s="30">
        <v>4710</v>
      </c>
      <c r="L569" s="30">
        <v>100</v>
      </c>
      <c r="M569" s="30">
        <v>2</v>
      </c>
      <c r="N569" s="30" t="s">
        <v>5287</v>
      </c>
      <c r="O569" s="106">
        <v>45265</v>
      </c>
      <c r="P569" s="30" t="s">
        <v>1619</v>
      </c>
      <c r="Q569" s="170">
        <v>13771528.190000001</v>
      </c>
    </row>
    <row r="570" spans="1:17" ht="23.25" x14ac:dyDescent="0.25">
      <c r="A570" s="80">
        <v>569</v>
      </c>
      <c r="B570" s="30" t="s">
        <v>218</v>
      </c>
      <c r="C570" s="30" t="s">
        <v>5237</v>
      </c>
      <c r="D570" s="30" t="s">
        <v>204</v>
      </c>
      <c r="E570" s="30" t="s">
        <v>18</v>
      </c>
      <c r="F570" s="30" t="s">
        <v>205</v>
      </c>
      <c r="G570" s="30" t="s">
        <v>20</v>
      </c>
      <c r="H570" s="30" t="s">
        <v>36</v>
      </c>
      <c r="I570" s="30">
        <v>26</v>
      </c>
      <c r="J570" s="33" t="str">
        <f t="shared" si="8"/>
        <v>Невьянский р-н, Невьянский городской округ, г. Невьянск, ул. Ленина, д. 26</v>
      </c>
      <c r="K570" s="30">
        <v>3359.7</v>
      </c>
      <c r="L570" s="30">
        <v>70</v>
      </c>
      <c r="M570" s="30">
        <v>1</v>
      </c>
      <c r="N570" s="30" t="s">
        <v>5287</v>
      </c>
      <c r="O570" s="106">
        <v>45265</v>
      </c>
      <c r="P570" s="30" t="s">
        <v>1619</v>
      </c>
      <c r="Q570" s="170">
        <v>10699485.91</v>
      </c>
    </row>
    <row r="571" spans="1:17" ht="23.25" x14ac:dyDescent="0.25">
      <c r="A571" s="80">
        <v>570</v>
      </c>
      <c r="B571" s="30" t="s">
        <v>218</v>
      </c>
      <c r="C571" s="30" t="s">
        <v>5237</v>
      </c>
      <c r="D571" s="30" t="s">
        <v>204</v>
      </c>
      <c r="E571" s="30" t="s">
        <v>18</v>
      </c>
      <c r="F571" s="30" t="s">
        <v>205</v>
      </c>
      <c r="G571" s="30" t="s">
        <v>20</v>
      </c>
      <c r="H571" s="30" t="s">
        <v>1323</v>
      </c>
      <c r="I571" s="30">
        <v>13</v>
      </c>
      <c r="J571" s="33" t="str">
        <f t="shared" si="8"/>
        <v>Невьянский р-н, Невьянский городской округ, г. Невьянск, ул. Профсоюзов, д. 13</v>
      </c>
      <c r="K571" s="30">
        <v>4463.7</v>
      </c>
      <c r="L571" s="30">
        <v>80</v>
      </c>
      <c r="M571" s="30">
        <v>1</v>
      </c>
      <c r="N571" s="30" t="s">
        <v>5287</v>
      </c>
      <c r="O571" s="106">
        <v>45265</v>
      </c>
      <c r="P571" s="30" t="s">
        <v>1619</v>
      </c>
      <c r="Q571" s="170">
        <v>3751192.1</v>
      </c>
    </row>
    <row r="572" spans="1:17" ht="23.25" x14ac:dyDescent="0.25">
      <c r="A572" s="80">
        <v>571</v>
      </c>
      <c r="B572" s="30" t="s">
        <v>218</v>
      </c>
      <c r="C572" s="30" t="s">
        <v>5237</v>
      </c>
      <c r="D572" s="30" t="s">
        <v>204</v>
      </c>
      <c r="E572" s="30" t="s">
        <v>1500</v>
      </c>
      <c r="F572" s="30" t="s">
        <v>2641</v>
      </c>
      <c r="G572" s="30" t="s">
        <v>20</v>
      </c>
      <c r="H572" s="30" t="s">
        <v>36</v>
      </c>
      <c r="I572" s="30">
        <v>9</v>
      </c>
      <c r="J572" s="33" t="str">
        <f t="shared" si="8"/>
        <v>Невьянский р-н, Невьянский городской округ, пос. Аять, ул. Ленина, д. 9</v>
      </c>
      <c r="K572" s="30">
        <v>903.7</v>
      </c>
      <c r="L572" s="30">
        <v>18</v>
      </c>
      <c r="M572" s="30">
        <v>4</v>
      </c>
      <c r="N572" s="30" t="s">
        <v>5287</v>
      </c>
      <c r="O572" s="106">
        <v>45265</v>
      </c>
      <c r="P572" s="30" t="s">
        <v>1619</v>
      </c>
      <c r="Q572" s="170">
        <v>6074714.9600000009</v>
      </c>
    </row>
    <row r="573" spans="1:17" ht="23.25" x14ac:dyDescent="0.25">
      <c r="A573" s="80">
        <v>572</v>
      </c>
      <c r="B573" s="30" t="s">
        <v>218</v>
      </c>
      <c r="C573" s="30" t="s">
        <v>5237</v>
      </c>
      <c r="D573" s="30" t="s">
        <v>204</v>
      </c>
      <c r="E573" s="30" t="s">
        <v>1500</v>
      </c>
      <c r="F573" s="30" t="s">
        <v>210</v>
      </c>
      <c r="G573" s="30"/>
      <c r="H573" s="30"/>
      <c r="I573" s="30">
        <v>1</v>
      </c>
      <c r="J573" s="33" t="str">
        <f t="shared" si="8"/>
        <v>Невьянский р-н, Невьянский городской округ, пос. Вересковый (г Невьянск),  , д. 1</v>
      </c>
      <c r="K573" s="30">
        <v>1497.6</v>
      </c>
      <c r="L573" s="30">
        <v>33</v>
      </c>
      <c r="M573" s="30">
        <v>5</v>
      </c>
      <c r="N573" s="30" t="s">
        <v>5287</v>
      </c>
      <c r="O573" s="106">
        <v>45265</v>
      </c>
      <c r="P573" s="30" t="s">
        <v>1619</v>
      </c>
      <c r="Q573" s="170">
        <v>8272825.0600000005</v>
      </c>
    </row>
    <row r="574" spans="1:17" ht="23.25" x14ac:dyDescent="0.25">
      <c r="A574" s="80">
        <v>573</v>
      </c>
      <c r="B574" s="30" t="s">
        <v>218</v>
      </c>
      <c r="C574" s="30" t="s">
        <v>5237</v>
      </c>
      <c r="D574" s="30" t="s">
        <v>204</v>
      </c>
      <c r="E574" s="30" t="s">
        <v>1500</v>
      </c>
      <c r="F574" s="30" t="s">
        <v>210</v>
      </c>
      <c r="G574" s="30"/>
      <c r="H574" s="30"/>
      <c r="I574" s="30">
        <v>2</v>
      </c>
      <c r="J574" s="33" t="str">
        <f t="shared" si="8"/>
        <v>Невьянский р-н, Невьянский городской округ, пос. Вересковый (г Невьянск),  , д. 2</v>
      </c>
      <c r="K574" s="30">
        <v>1476</v>
      </c>
      <c r="L574" s="30">
        <v>31</v>
      </c>
      <c r="M574" s="30">
        <v>5</v>
      </c>
      <c r="N574" s="30" t="s">
        <v>5287</v>
      </c>
      <c r="O574" s="106">
        <v>45265</v>
      </c>
      <c r="P574" s="30" t="s">
        <v>1619</v>
      </c>
      <c r="Q574" s="170">
        <v>9231220.2800000012</v>
      </c>
    </row>
    <row r="575" spans="1:17" ht="23.25" x14ac:dyDescent="0.25">
      <c r="A575" s="80">
        <v>574</v>
      </c>
      <c r="B575" s="30" t="s">
        <v>218</v>
      </c>
      <c r="C575" s="30" t="s">
        <v>5237</v>
      </c>
      <c r="D575" s="30" t="s">
        <v>204</v>
      </c>
      <c r="E575" s="30" t="s">
        <v>1500</v>
      </c>
      <c r="F575" s="30" t="s">
        <v>211</v>
      </c>
      <c r="G575" s="30" t="s">
        <v>20</v>
      </c>
      <c r="H575" s="30" t="s">
        <v>36</v>
      </c>
      <c r="I575" s="30">
        <v>19</v>
      </c>
      <c r="J575" s="33" t="str">
        <f t="shared" si="8"/>
        <v>Невьянский р-н, Невьянский городской округ, пос. Калиново, ул. Ленина, д. 19</v>
      </c>
      <c r="K575" s="30">
        <v>811.8</v>
      </c>
      <c r="L575" s="30">
        <v>33</v>
      </c>
      <c r="M575" s="30">
        <v>2</v>
      </c>
      <c r="N575" s="30" t="s">
        <v>5287</v>
      </c>
      <c r="O575" s="106">
        <v>45265</v>
      </c>
      <c r="P575" s="30" t="s">
        <v>1619</v>
      </c>
      <c r="Q575" s="170">
        <v>9587206.8399999999</v>
      </c>
    </row>
    <row r="576" spans="1:17" ht="23.25" x14ac:dyDescent="0.25">
      <c r="A576" s="80">
        <v>575</v>
      </c>
      <c r="B576" s="30" t="s">
        <v>218</v>
      </c>
      <c r="C576" s="30" t="s">
        <v>5237</v>
      </c>
      <c r="D576" s="30" t="s">
        <v>204</v>
      </c>
      <c r="E576" s="30" t="s">
        <v>1500</v>
      </c>
      <c r="F576" s="30" t="s">
        <v>5275</v>
      </c>
      <c r="G576" s="30" t="s">
        <v>20</v>
      </c>
      <c r="H576" s="30" t="s">
        <v>77</v>
      </c>
      <c r="I576" s="30">
        <v>2</v>
      </c>
      <c r="J576" s="33" t="str">
        <f t="shared" si="8"/>
        <v>Невьянский р-н, Невьянский городской округ, пос. Ребристый, ул. Свердлова, д. 2</v>
      </c>
      <c r="K576" s="30">
        <v>1351.6</v>
      </c>
      <c r="L576" s="30">
        <v>18</v>
      </c>
      <c r="M576" s="30">
        <v>1</v>
      </c>
      <c r="N576" s="30" t="s">
        <v>5287</v>
      </c>
      <c r="O576" s="106">
        <v>45265</v>
      </c>
      <c r="P576" s="30" t="s">
        <v>1619</v>
      </c>
      <c r="Q576" s="170">
        <v>8292861.4199999999</v>
      </c>
    </row>
    <row r="577" spans="1:17" ht="23.25" x14ac:dyDescent="0.25">
      <c r="A577" s="80">
        <v>576</v>
      </c>
      <c r="B577" s="30" t="s">
        <v>218</v>
      </c>
      <c r="C577" s="30" t="s">
        <v>5237</v>
      </c>
      <c r="D577" s="30" t="s">
        <v>204</v>
      </c>
      <c r="E577" s="30" t="s">
        <v>1500</v>
      </c>
      <c r="F577" s="30" t="s">
        <v>686</v>
      </c>
      <c r="G577" s="30" t="s">
        <v>64</v>
      </c>
      <c r="H577" s="30" t="s">
        <v>716</v>
      </c>
      <c r="I577" s="30">
        <v>1</v>
      </c>
      <c r="J577" s="33" t="str">
        <f t="shared" si="8"/>
        <v>Невьянский р-н, Невьянский городской округ, пос. Цементный, пер. Больничный, д. 1</v>
      </c>
      <c r="K577" s="30">
        <v>1340.6</v>
      </c>
      <c r="L577" s="30">
        <v>27</v>
      </c>
      <c r="M577" s="30">
        <v>1</v>
      </c>
      <c r="N577" s="30" t="s">
        <v>5287</v>
      </c>
      <c r="O577" s="106">
        <v>45265</v>
      </c>
      <c r="P577" s="30" t="s">
        <v>1619</v>
      </c>
      <c r="Q577" s="170">
        <v>7729060.6900000004</v>
      </c>
    </row>
    <row r="578" spans="1:17" ht="23.25" x14ac:dyDescent="0.25">
      <c r="A578" s="80">
        <v>577</v>
      </c>
      <c r="B578" s="30" t="s">
        <v>218</v>
      </c>
      <c r="C578" s="30" t="s">
        <v>5237</v>
      </c>
      <c r="D578" s="30" t="s">
        <v>204</v>
      </c>
      <c r="E578" s="30" t="s">
        <v>1500</v>
      </c>
      <c r="F578" s="30" t="s">
        <v>686</v>
      </c>
      <c r="G578" s="30" t="s">
        <v>64</v>
      </c>
      <c r="H578" s="30" t="s">
        <v>87</v>
      </c>
      <c r="I578" s="30">
        <v>3</v>
      </c>
      <c r="J578" s="33" t="str">
        <f t="shared" ref="J578:J641" si="9">C578&amp;""&amp;D578&amp;", "&amp;E578&amp;" "&amp;F578&amp;", "&amp;G578&amp;" "&amp;H578&amp;", д. "&amp;I578</f>
        <v>Невьянский р-н, Невьянский городской округ, пос. Цементный, пер. Строителей, д. 3</v>
      </c>
      <c r="K578" s="30">
        <v>608</v>
      </c>
      <c r="L578" s="30">
        <v>12</v>
      </c>
      <c r="M578" s="30">
        <v>1</v>
      </c>
      <c r="N578" s="30" t="s">
        <v>5287</v>
      </c>
      <c r="O578" s="106">
        <v>45265</v>
      </c>
      <c r="P578" s="30" t="s">
        <v>1619</v>
      </c>
      <c r="Q578" s="170">
        <v>4435145.03</v>
      </c>
    </row>
    <row r="579" spans="1:17" ht="23.25" x14ac:dyDescent="0.25">
      <c r="A579" s="80">
        <v>578</v>
      </c>
      <c r="B579" s="30" t="s">
        <v>218</v>
      </c>
      <c r="C579" s="30" t="s">
        <v>5237</v>
      </c>
      <c r="D579" s="30" t="s">
        <v>204</v>
      </c>
      <c r="E579" s="30" t="s">
        <v>1500</v>
      </c>
      <c r="F579" s="30" t="s">
        <v>686</v>
      </c>
      <c r="G579" s="30" t="s">
        <v>20</v>
      </c>
      <c r="H579" s="30" t="s">
        <v>36</v>
      </c>
      <c r="I579" s="30">
        <v>44</v>
      </c>
      <c r="J579" s="33" t="str">
        <f t="shared" si="9"/>
        <v>Невьянский р-н, Невьянский городской округ, пос. Цементный, ул. Ленина, д. 44</v>
      </c>
      <c r="K579" s="30">
        <v>417.3</v>
      </c>
      <c r="L579" s="30">
        <v>8</v>
      </c>
      <c r="M579" s="30">
        <v>3</v>
      </c>
      <c r="N579" s="30" t="s">
        <v>5287</v>
      </c>
      <c r="O579" s="106">
        <v>45265</v>
      </c>
      <c r="P579" s="30" t="s">
        <v>1619</v>
      </c>
      <c r="Q579" s="170">
        <v>4126251.08</v>
      </c>
    </row>
    <row r="580" spans="1:17" ht="23.25" x14ac:dyDescent="0.25">
      <c r="A580" s="80">
        <v>579</v>
      </c>
      <c r="B580" s="30" t="s">
        <v>218</v>
      </c>
      <c r="C580" s="30" t="s">
        <v>5237</v>
      </c>
      <c r="D580" s="30" t="s">
        <v>204</v>
      </c>
      <c r="E580" s="30" t="s">
        <v>1500</v>
      </c>
      <c r="F580" s="30" t="s">
        <v>686</v>
      </c>
      <c r="G580" s="30" t="s">
        <v>20</v>
      </c>
      <c r="H580" s="30" t="s">
        <v>77</v>
      </c>
      <c r="I580" s="30">
        <v>17</v>
      </c>
      <c r="J580" s="33" t="str">
        <f t="shared" si="9"/>
        <v>Невьянский р-н, Невьянский городской округ, пос. Цементный, ул. Свердлова, д. 17</v>
      </c>
      <c r="K580" s="30">
        <v>1182</v>
      </c>
      <c r="L580" s="30">
        <v>16</v>
      </c>
      <c r="M580" s="30">
        <v>1</v>
      </c>
      <c r="N580" s="30" t="s">
        <v>5287</v>
      </c>
      <c r="O580" s="106">
        <v>45265</v>
      </c>
      <c r="P580" s="30" t="s">
        <v>1619</v>
      </c>
      <c r="Q580" s="170">
        <v>7927708.8799999999</v>
      </c>
    </row>
    <row r="581" spans="1:17" ht="23.25" x14ac:dyDescent="0.25">
      <c r="A581" s="80">
        <v>580</v>
      </c>
      <c r="B581" s="30" t="s">
        <v>218</v>
      </c>
      <c r="C581" s="30" t="s">
        <v>5237</v>
      </c>
      <c r="D581" s="30" t="s">
        <v>204</v>
      </c>
      <c r="E581" s="30" t="s">
        <v>1500</v>
      </c>
      <c r="F581" s="30" t="s">
        <v>686</v>
      </c>
      <c r="G581" s="30" t="s">
        <v>20</v>
      </c>
      <c r="H581" s="30" t="s">
        <v>77</v>
      </c>
      <c r="I581" s="30">
        <v>4</v>
      </c>
      <c r="J581" s="33" t="str">
        <f t="shared" si="9"/>
        <v>Невьянский р-н, Невьянский городской округ, пос. Цементный, ул. Свердлова, д. 4</v>
      </c>
      <c r="K581" s="30">
        <v>1191.3</v>
      </c>
      <c r="L581" s="30">
        <v>16</v>
      </c>
      <c r="M581" s="30">
        <v>1</v>
      </c>
      <c r="N581" s="30" t="s">
        <v>5287</v>
      </c>
      <c r="O581" s="106">
        <v>45265</v>
      </c>
      <c r="P581" s="30" t="s">
        <v>1619</v>
      </c>
      <c r="Q581" s="170">
        <v>7952089.0599999996</v>
      </c>
    </row>
    <row r="582" spans="1:17" ht="23.25" x14ac:dyDescent="0.25">
      <c r="A582" s="80">
        <v>581</v>
      </c>
      <c r="B582" s="30" t="s">
        <v>218</v>
      </c>
      <c r="C582" s="30" t="s">
        <v>5237</v>
      </c>
      <c r="D582" s="30" t="s">
        <v>204</v>
      </c>
      <c r="E582" s="30" t="s">
        <v>1500</v>
      </c>
      <c r="F582" s="30" t="s">
        <v>686</v>
      </c>
      <c r="G582" s="30" t="s">
        <v>20</v>
      </c>
      <c r="H582" s="30" t="s">
        <v>84</v>
      </c>
      <c r="I582" s="30">
        <v>4</v>
      </c>
      <c r="J582" s="33" t="str">
        <f t="shared" si="9"/>
        <v>Невьянский р-н, Невьянский городской округ, пос. Цементный, ул. Советская, д. 4</v>
      </c>
      <c r="K582" s="30">
        <v>708</v>
      </c>
      <c r="L582" s="30">
        <v>16</v>
      </c>
      <c r="M582" s="30">
        <v>1</v>
      </c>
      <c r="N582" s="30" t="s">
        <v>5287</v>
      </c>
      <c r="O582" s="106">
        <v>45265</v>
      </c>
      <c r="P582" s="30" t="s">
        <v>1619</v>
      </c>
      <c r="Q582" s="170">
        <v>5560834.8700000001</v>
      </c>
    </row>
    <row r="583" spans="1:17" ht="23.25" x14ac:dyDescent="0.25">
      <c r="A583" s="80">
        <v>582</v>
      </c>
      <c r="B583" s="30" t="s">
        <v>218</v>
      </c>
      <c r="C583" s="30" t="s">
        <v>5237</v>
      </c>
      <c r="D583" s="30" t="s">
        <v>204</v>
      </c>
      <c r="E583" s="30" t="s">
        <v>29</v>
      </c>
      <c r="F583" s="30" t="s">
        <v>5276</v>
      </c>
      <c r="G583" s="30" t="s">
        <v>20</v>
      </c>
      <c r="H583" s="30" t="s">
        <v>73</v>
      </c>
      <c r="I583" s="30">
        <v>45</v>
      </c>
      <c r="J583" s="33" t="str">
        <f t="shared" si="9"/>
        <v>Невьянский р-н, Невьянский городской округ, с. Таватуй, ул. Вокзальная, д. 45</v>
      </c>
      <c r="K583" s="30">
        <v>575.1</v>
      </c>
      <c r="L583" s="30">
        <v>8</v>
      </c>
      <c r="M583" s="30">
        <v>1</v>
      </c>
      <c r="N583" s="30" t="s">
        <v>5287</v>
      </c>
      <c r="O583" s="106">
        <v>45265</v>
      </c>
      <c r="P583" s="30" t="s">
        <v>1619</v>
      </c>
      <c r="Q583" s="170">
        <v>2347634.3199999998</v>
      </c>
    </row>
    <row r="584" spans="1:17" ht="23.25" x14ac:dyDescent="0.25">
      <c r="A584" s="80">
        <v>583</v>
      </c>
      <c r="B584" s="30" t="s">
        <v>227</v>
      </c>
      <c r="C584" s="30" t="s">
        <v>702</v>
      </c>
      <c r="D584" s="30" t="s">
        <v>238</v>
      </c>
      <c r="E584" s="33" t="s">
        <v>637</v>
      </c>
      <c r="F584" s="33" t="s">
        <v>239</v>
      </c>
      <c r="G584" s="33" t="s">
        <v>20</v>
      </c>
      <c r="H584" s="33" t="s">
        <v>161</v>
      </c>
      <c r="I584" s="30">
        <v>23</v>
      </c>
      <c r="J584" s="33" t="str">
        <f t="shared" si="9"/>
        <v>Нижнесергинский р-н, Бисертский городской округ, п.г.т. Бисерть, ул. Тимирязева, д. 23</v>
      </c>
      <c r="K584" s="30">
        <v>2931.5</v>
      </c>
      <c r="L584" s="30">
        <v>56</v>
      </c>
      <c r="M584" s="30">
        <v>5</v>
      </c>
      <c r="N584" s="30" t="s">
        <v>5329</v>
      </c>
      <c r="O584" s="106">
        <v>45243</v>
      </c>
      <c r="P584" s="30" t="s">
        <v>1605</v>
      </c>
      <c r="Q584" s="170">
        <v>13011796.120000001</v>
      </c>
    </row>
    <row r="585" spans="1:17" ht="23.25" x14ac:dyDescent="0.25">
      <c r="A585" s="80">
        <v>584</v>
      </c>
      <c r="B585" s="30" t="s">
        <v>227</v>
      </c>
      <c r="C585" s="30" t="s">
        <v>702</v>
      </c>
      <c r="D585" s="30" t="s">
        <v>238</v>
      </c>
      <c r="E585" s="33" t="s">
        <v>637</v>
      </c>
      <c r="F585" s="33" t="s">
        <v>239</v>
      </c>
      <c r="G585" s="33" t="s">
        <v>20</v>
      </c>
      <c r="H585" s="33" t="s">
        <v>274</v>
      </c>
      <c r="I585" s="30">
        <v>26</v>
      </c>
      <c r="J585" s="33" t="str">
        <f t="shared" si="9"/>
        <v>Нижнесергинский р-н, Бисертский городской округ, п.г.т. Бисерть, ул. Чкалова, д. 26</v>
      </c>
      <c r="K585" s="30">
        <v>2016.5</v>
      </c>
      <c r="L585" s="30">
        <v>36</v>
      </c>
      <c r="M585" s="30">
        <v>1</v>
      </c>
      <c r="N585" s="30" t="s">
        <v>5329</v>
      </c>
      <c r="O585" s="106">
        <v>45243</v>
      </c>
      <c r="P585" s="30" t="s">
        <v>1605</v>
      </c>
      <c r="Q585" s="170">
        <v>10042469.58</v>
      </c>
    </row>
    <row r="586" spans="1:17" ht="34.5" x14ac:dyDescent="0.25">
      <c r="A586" s="80">
        <v>585</v>
      </c>
      <c r="B586" s="30" t="s">
        <v>227</v>
      </c>
      <c r="C586" s="30" t="s">
        <v>702</v>
      </c>
      <c r="D586" s="30" t="s">
        <v>2654</v>
      </c>
      <c r="E586" s="33" t="s">
        <v>637</v>
      </c>
      <c r="F586" s="33" t="s">
        <v>291</v>
      </c>
      <c r="G586" s="33" t="s">
        <v>20</v>
      </c>
      <c r="H586" s="33" t="s">
        <v>74</v>
      </c>
      <c r="I586" s="30">
        <v>5</v>
      </c>
      <c r="J586" s="33" t="str">
        <f t="shared" si="9"/>
        <v>Нижнесергинский р-н, Городское поселение Атиг Нижнесергинского муниципального района Свердловской области, п.г.т. Атиг, ул. Гагарина, д. 5</v>
      </c>
      <c r="K586" s="30">
        <v>537.79999999999995</v>
      </c>
      <c r="L586" s="30">
        <v>12</v>
      </c>
      <c r="M586" s="30">
        <v>1</v>
      </c>
      <c r="N586" s="30" t="s">
        <v>5336</v>
      </c>
      <c r="O586" s="106">
        <v>45282</v>
      </c>
      <c r="P586" s="30" t="s">
        <v>1614</v>
      </c>
      <c r="Q586" s="170">
        <v>2467347.5</v>
      </c>
    </row>
    <row r="587" spans="1:17" ht="34.5" x14ac:dyDescent="0.25">
      <c r="A587" s="80">
        <v>586</v>
      </c>
      <c r="B587" s="30" t="s">
        <v>227</v>
      </c>
      <c r="C587" s="30" t="s">
        <v>702</v>
      </c>
      <c r="D587" s="30" t="s">
        <v>2654</v>
      </c>
      <c r="E587" s="33" t="s">
        <v>637</v>
      </c>
      <c r="F587" s="33" t="s">
        <v>291</v>
      </c>
      <c r="G587" s="33" t="s">
        <v>20</v>
      </c>
      <c r="H587" s="33" t="s">
        <v>74</v>
      </c>
      <c r="I587" s="30">
        <v>7</v>
      </c>
      <c r="J587" s="33" t="str">
        <f t="shared" si="9"/>
        <v>Нижнесергинский р-н, Городское поселение Атиг Нижнесергинского муниципального района Свердловской области, п.г.т. Атиг, ул. Гагарина, д. 7</v>
      </c>
      <c r="K587" s="30">
        <v>548.4</v>
      </c>
      <c r="L587" s="30">
        <v>12</v>
      </c>
      <c r="M587" s="30">
        <v>1</v>
      </c>
      <c r="N587" s="30" t="s">
        <v>5336</v>
      </c>
      <c r="O587" s="106">
        <v>45282</v>
      </c>
      <c r="P587" s="30" t="s">
        <v>1614</v>
      </c>
      <c r="Q587" s="170">
        <v>2194890.0499999998</v>
      </c>
    </row>
    <row r="588" spans="1:17" ht="34.5" x14ac:dyDescent="0.25">
      <c r="A588" s="80">
        <v>587</v>
      </c>
      <c r="B588" s="30" t="s">
        <v>227</v>
      </c>
      <c r="C588" s="30" t="s">
        <v>702</v>
      </c>
      <c r="D588" s="30" t="s">
        <v>2654</v>
      </c>
      <c r="E588" s="33" t="s">
        <v>637</v>
      </c>
      <c r="F588" s="33" t="s">
        <v>291</v>
      </c>
      <c r="G588" s="33" t="s">
        <v>20</v>
      </c>
      <c r="H588" s="33" t="s">
        <v>67</v>
      </c>
      <c r="I588" s="30">
        <v>13</v>
      </c>
      <c r="J588" s="33" t="str">
        <f t="shared" si="9"/>
        <v>Нижнесергинский р-н, Городское поселение Атиг Нижнесергинского муниципального района Свердловской области, п.г.т. Атиг, ул. Урицкого, д. 13</v>
      </c>
      <c r="K588" s="30">
        <v>2058</v>
      </c>
      <c r="L588" s="30">
        <v>61</v>
      </c>
      <c r="M588" s="30">
        <v>2</v>
      </c>
      <c r="N588" s="30" t="s">
        <v>5336</v>
      </c>
      <c r="O588" s="106">
        <v>45282</v>
      </c>
      <c r="P588" s="30" t="s">
        <v>1614</v>
      </c>
      <c r="Q588" s="170">
        <v>11342298.57</v>
      </c>
    </row>
    <row r="589" spans="1:17" ht="45.75" x14ac:dyDescent="0.25">
      <c r="A589" s="80">
        <v>588</v>
      </c>
      <c r="B589" s="30" t="s">
        <v>227</v>
      </c>
      <c r="C589" s="30" t="s">
        <v>702</v>
      </c>
      <c r="D589" s="30" t="s">
        <v>2645</v>
      </c>
      <c r="E589" s="33" t="s">
        <v>637</v>
      </c>
      <c r="F589" s="33" t="s">
        <v>242</v>
      </c>
      <c r="G589" s="33" t="s">
        <v>20</v>
      </c>
      <c r="H589" s="33" t="s">
        <v>199</v>
      </c>
      <c r="I589" s="30">
        <v>16</v>
      </c>
      <c r="J589" s="33" t="str">
        <f t="shared" si="9"/>
        <v>Нижнесергинский р-н, Городское поселение Верхние Серги Нижнесергинского муниципального района Свердловской области, п.г.т. Верхние Серги, ул. Победы, д. 16</v>
      </c>
      <c r="K589" s="30">
        <v>652.6</v>
      </c>
      <c r="L589" s="30">
        <v>12</v>
      </c>
      <c r="M589" s="30">
        <v>1</v>
      </c>
      <c r="N589" s="30" t="s">
        <v>5331</v>
      </c>
      <c r="O589" s="106">
        <v>45237</v>
      </c>
      <c r="P589" s="30" t="s">
        <v>3340</v>
      </c>
      <c r="Q589" s="170">
        <v>3569212.43</v>
      </c>
    </row>
    <row r="590" spans="1:17" ht="45.75" x14ac:dyDescent="0.25">
      <c r="A590" s="80">
        <v>589</v>
      </c>
      <c r="B590" s="30" t="s">
        <v>227</v>
      </c>
      <c r="C590" s="30" t="s">
        <v>702</v>
      </c>
      <c r="D590" s="30" t="s">
        <v>2646</v>
      </c>
      <c r="E590" s="33" t="s">
        <v>637</v>
      </c>
      <c r="F590" s="33" t="s">
        <v>724</v>
      </c>
      <c r="G590" s="33" t="s">
        <v>20</v>
      </c>
      <c r="H590" s="33" t="s">
        <v>489</v>
      </c>
      <c r="I590" s="30">
        <v>16</v>
      </c>
      <c r="J590" s="33" t="str">
        <f t="shared" si="9"/>
        <v>Нижнесергинский р-н, Дружининское городское поселение Нижнесергинского муниципального района Свердловской области, п.г.т. Дружинино, ул. Железнодорожников, д. 16</v>
      </c>
      <c r="K590" s="30">
        <v>572.70000000000005</v>
      </c>
      <c r="L590" s="30">
        <v>12</v>
      </c>
      <c r="M590" s="30">
        <v>1</v>
      </c>
      <c r="N590" s="30" t="s">
        <v>5353</v>
      </c>
      <c r="O590" s="106">
        <v>45371</v>
      </c>
      <c r="P590" s="30" t="s">
        <v>5354</v>
      </c>
      <c r="Q590" s="172"/>
    </row>
    <row r="591" spans="1:17" ht="45.75" x14ac:dyDescent="0.25">
      <c r="A591" s="80">
        <v>590</v>
      </c>
      <c r="B591" s="30" t="s">
        <v>227</v>
      </c>
      <c r="C591" s="30" t="s">
        <v>702</v>
      </c>
      <c r="D591" s="30" t="s">
        <v>2646</v>
      </c>
      <c r="E591" s="33" t="s">
        <v>637</v>
      </c>
      <c r="F591" s="33" t="s">
        <v>724</v>
      </c>
      <c r="G591" s="33" t="s">
        <v>20</v>
      </c>
      <c r="H591" s="33" t="s">
        <v>489</v>
      </c>
      <c r="I591" s="30">
        <v>18</v>
      </c>
      <c r="J591" s="33" t="str">
        <f t="shared" si="9"/>
        <v>Нижнесергинский р-н, Дружининское городское поселение Нижнесергинского муниципального района Свердловской области, п.г.т. Дружинино, ул. Железнодорожников, д. 18</v>
      </c>
      <c r="K591" s="30">
        <v>562.20000000000005</v>
      </c>
      <c r="L591" s="30">
        <v>12</v>
      </c>
      <c r="M591" s="30">
        <v>1</v>
      </c>
      <c r="N591" s="30" t="s">
        <v>5353</v>
      </c>
      <c r="O591" s="106">
        <v>45371</v>
      </c>
      <c r="P591" s="30" t="s">
        <v>5354</v>
      </c>
      <c r="Q591" s="172"/>
    </row>
    <row r="592" spans="1:17" ht="45.75" x14ac:dyDescent="0.25">
      <c r="A592" s="80">
        <v>591</v>
      </c>
      <c r="B592" s="30" t="s">
        <v>227</v>
      </c>
      <c r="C592" s="30" t="s">
        <v>702</v>
      </c>
      <c r="D592" s="30" t="s">
        <v>2646</v>
      </c>
      <c r="E592" s="33" t="s">
        <v>637</v>
      </c>
      <c r="F592" s="33" t="s">
        <v>724</v>
      </c>
      <c r="G592" s="33" t="s">
        <v>20</v>
      </c>
      <c r="H592" s="33" t="s">
        <v>489</v>
      </c>
      <c r="I592" s="30">
        <v>19</v>
      </c>
      <c r="J592" s="33" t="str">
        <f t="shared" si="9"/>
        <v>Нижнесергинский р-н, Дружининское городское поселение Нижнесергинского муниципального района Свердловской области, п.г.т. Дружинино, ул. Железнодорожников, д. 19</v>
      </c>
      <c r="K592" s="30">
        <v>483.3</v>
      </c>
      <c r="L592" s="30">
        <v>12</v>
      </c>
      <c r="M592" s="30">
        <v>1</v>
      </c>
      <c r="N592" s="30" t="s">
        <v>5353</v>
      </c>
      <c r="O592" s="106">
        <v>45371</v>
      </c>
      <c r="P592" s="30" t="s">
        <v>5354</v>
      </c>
      <c r="Q592" s="172"/>
    </row>
    <row r="593" spans="1:17" ht="45.75" x14ac:dyDescent="0.25">
      <c r="A593" s="80">
        <v>592</v>
      </c>
      <c r="B593" s="30" t="s">
        <v>227</v>
      </c>
      <c r="C593" s="30" t="s">
        <v>702</v>
      </c>
      <c r="D593" s="30" t="s">
        <v>2646</v>
      </c>
      <c r="E593" s="33" t="s">
        <v>637</v>
      </c>
      <c r="F593" s="33" t="s">
        <v>724</v>
      </c>
      <c r="G593" s="33" t="s">
        <v>20</v>
      </c>
      <c r="H593" s="33" t="s">
        <v>489</v>
      </c>
      <c r="I593" s="30">
        <v>20</v>
      </c>
      <c r="J593" s="33" t="str">
        <f t="shared" si="9"/>
        <v>Нижнесергинский р-н, Дружининское городское поселение Нижнесергинского муниципального района Свердловской области, п.г.т. Дружинино, ул. Железнодорожников, д. 20</v>
      </c>
      <c r="K593" s="30">
        <v>558.20000000000005</v>
      </c>
      <c r="L593" s="30">
        <v>12</v>
      </c>
      <c r="M593" s="30">
        <v>1</v>
      </c>
      <c r="N593" s="30" t="s">
        <v>5353</v>
      </c>
      <c r="O593" s="106">
        <v>45371</v>
      </c>
      <c r="P593" s="30" t="s">
        <v>5354</v>
      </c>
      <c r="Q593" s="172"/>
    </row>
    <row r="594" spans="1:17" ht="45.75" x14ac:dyDescent="0.25">
      <c r="A594" s="80">
        <v>593</v>
      </c>
      <c r="B594" s="30" t="s">
        <v>227</v>
      </c>
      <c r="C594" s="30" t="s">
        <v>702</v>
      </c>
      <c r="D594" s="30" t="s">
        <v>2646</v>
      </c>
      <c r="E594" s="33" t="s">
        <v>637</v>
      </c>
      <c r="F594" s="33" t="s">
        <v>724</v>
      </c>
      <c r="G594" s="33" t="s">
        <v>20</v>
      </c>
      <c r="H594" s="33" t="s">
        <v>489</v>
      </c>
      <c r="I594" s="30">
        <v>22</v>
      </c>
      <c r="J594" s="33" t="str">
        <f t="shared" si="9"/>
        <v>Нижнесергинский р-н, Дружининское городское поселение Нижнесергинского муниципального района Свердловской области, п.г.т. Дружинино, ул. Железнодорожников, д. 22</v>
      </c>
      <c r="K594" s="30">
        <v>576</v>
      </c>
      <c r="L594" s="30">
        <v>12</v>
      </c>
      <c r="M594" s="30">
        <v>1</v>
      </c>
      <c r="N594" s="30" t="s">
        <v>5353</v>
      </c>
      <c r="O594" s="106">
        <v>45371</v>
      </c>
      <c r="P594" s="30" t="s">
        <v>5354</v>
      </c>
      <c r="Q594" s="172"/>
    </row>
    <row r="595" spans="1:17" ht="45.75" x14ac:dyDescent="0.25">
      <c r="A595" s="80">
        <v>594</v>
      </c>
      <c r="B595" s="30" t="s">
        <v>227</v>
      </c>
      <c r="C595" s="30" t="s">
        <v>702</v>
      </c>
      <c r="D595" s="30" t="s">
        <v>2647</v>
      </c>
      <c r="E595" s="33" t="s">
        <v>18</v>
      </c>
      <c r="F595" s="33" t="s">
        <v>293</v>
      </c>
      <c r="G595" s="33" t="s">
        <v>294</v>
      </c>
      <c r="H595" s="33" t="s">
        <v>74</v>
      </c>
      <c r="I595" s="30">
        <v>1</v>
      </c>
      <c r="J595" s="33" t="str">
        <f t="shared" si="9"/>
        <v>Нижнесергинский р-н, Нижнесергинское городское поселение Нижнесергинского муниципального района Свердловской области, г. Нижние Серги, городок Гагарина, д. 1</v>
      </c>
      <c r="K595" s="30">
        <v>403.3</v>
      </c>
      <c r="L595" s="30">
        <v>8</v>
      </c>
      <c r="M595" s="30">
        <v>1</v>
      </c>
      <c r="N595" s="30" t="s">
        <v>5327</v>
      </c>
      <c r="O595" s="106">
        <v>45250</v>
      </c>
      <c r="P595" s="30" t="s">
        <v>5328</v>
      </c>
      <c r="Q595" s="170">
        <v>3775177.6</v>
      </c>
    </row>
    <row r="596" spans="1:17" ht="45.75" x14ac:dyDescent="0.25">
      <c r="A596" s="80">
        <v>595</v>
      </c>
      <c r="B596" s="30" t="s">
        <v>227</v>
      </c>
      <c r="C596" s="30" t="s">
        <v>702</v>
      </c>
      <c r="D596" s="30" t="s">
        <v>2647</v>
      </c>
      <c r="E596" s="33" t="s">
        <v>18</v>
      </c>
      <c r="F596" s="33" t="s">
        <v>293</v>
      </c>
      <c r="G596" s="33" t="s">
        <v>294</v>
      </c>
      <c r="H596" s="33" t="s">
        <v>74</v>
      </c>
      <c r="I596" s="30">
        <v>6</v>
      </c>
      <c r="J596" s="33" t="str">
        <f t="shared" si="9"/>
        <v>Нижнесергинский р-н, Нижнесергинское городское поселение Нижнесергинского муниципального района Свердловской области, г. Нижние Серги, городок Гагарина, д. 6</v>
      </c>
      <c r="K596" s="30">
        <v>818.7</v>
      </c>
      <c r="L596" s="30">
        <v>12</v>
      </c>
      <c r="M596" s="30">
        <v>1</v>
      </c>
      <c r="N596" s="30" t="s">
        <v>5327</v>
      </c>
      <c r="O596" s="106">
        <v>45250</v>
      </c>
      <c r="P596" s="30" t="s">
        <v>5328</v>
      </c>
      <c r="Q596" s="170">
        <v>6472955.1299999999</v>
      </c>
    </row>
    <row r="597" spans="1:17" ht="34.5" x14ac:dyDescent="0.25">
      <c r="A597" s="80">
        <v>596</v>
      </c>
      <c r="B597" s="30" t="s">
        <v>227</v>
      </c>
      <c r="C597" s="30" t="s">
        <v>702</v>
      </c>
      <c r="D597" s="30" t="s">
        <v>2647</v>
      </c>
      <c r="E597" s="33" t="s">
        <v>18</v>
      </c>
      <c r="F597" s="33" t="s">
        <v>293</v>
      </c>
      <c r="G597" s="33" t="s">
        <v>20</v>
      </c>
      <c r="H597" s="33" t="s">
        <v>5319</v>
      </c>
      <c r="I597" s="30">
        <v>4</v>
      </c>
      <c r="J597" s="33" t="str">
        <f t="shared" si="9"/>
        <v>Нижнесергинский р-н, Нижнесергинское городское поселение Нижнесергинского муниципального района Свердловской области, г. Нижние Серги, ул. Отдыха, д. 4</v>
      </c>
      <c r="K597" s="30">
        <v>455.7</v>
      </c>
      <c r="L597" s="30">
        <v>12</v>
      </c>
      <c r="M597" s="30">
        <v>4</v>
      </c>
      <c r="N597" s="30" t="s">
        <v>5327</v>
      </c>
      <c r="O597" s="106">
        <v>45250</v>
      </c>
      <c r="P597" s="30" t="s">
        <v>5328</v>
      </c>
      <c r="Q597" s="170">
        <v>3514628.8900000006</v>
      </c>
    </row>
    <row r="598" spans="1:17" ht="45.75" x14ac:dyDescent="0.25">
      <c r="A598" s="80">
        <v>597</v>
      </c>
      <c r="B598" s="30" t="s">
        <v>227</v>
      </c>
      <c r="C598" s="30" t="s">
        <v>702</v>
      </c>
      <c r="D598" s="30" t="s">
        <v>2647</v>
      </c>
      <c r="E598" s="33" t="s">
        <v>18</v>
      </c>
      <c r="F598" s="33" t="s">
        <v>293</v>
      </c>
      <c r="G598" s="33" t="s">
        <v>20</v>
      </c>
      <c r="H598" s="33" t="s">
        <v>306</v>
      </c>
      <c r="I598" s="30">
        <v>90</v>
      </c>
      <c r="J598" s="33" t="str">
        <f t="shared" si="9"/>
        <v>Нижнесергинский р-н, Нижнесергинское городское поселение Нижнесергинского муниципального района Свердловской области, г. Нижние Серги, ул. Розы Люксембург, д. 90</v>
      </c>
      <c r="K598" s="30">
        <v>3625.1</v>
      </c>
      <c r="L598" s="30">
        <v>101</v>
      </c>
      <c r="M598" s="30">
        <v>2</v>
      </c>
      <c r="N598" s="30" t="s">
        <v>5327</v>
      </c>
      <c r="O598" s="106">
        <v>45250</v>
      </c>
      <c r="P598" s="30" t="s">
        <v>5328</v>
      </c>
      <c r="Q598" s="170">
        <v>10210638.399999999</v>
      </c>
    </row>
    <row r="599" spans="1:17" ht="23.25" x14ac:dyDescent="0.25">
      <c r="A599" s="80">
        <v>598</v>
      </c>
      <c r="B599" s="30" t="s">
        <v>327</v>
      </c>
      <c r="C599" s="30"/>
      <c r="D599" s="30" t="s">
        <v>369</v>
      </c>
      <c r="E599" s="30" t="s">
        <v>18</v>
      </c>
      <c r="F599" s="30" t="s">
        <v>370</v>
      </c>
      <c r="G599" s="30" t="s">
        <v>20</v>
      </c>
      <c r="H599" s="30" t="s">
        <v>240</v>
      </c>
      <c r="I599" s="42" t="s">
        <v>762</v>
      </c>
      <c r="J599" s="33" t="str">
        <f t="shared" si="9"/>
        <v>Нижнетуринский городской округ, г. Нижняя Тура, ул. 40 лет Октября, д. 1Б</v>
      </c>
      <c r="K599" s="30">
        <v>1317.2</v>
      </c>
      <c r="L599" s="30">
        <v>32</v>
      </c>
      <c r="M599" s="30">
        <v>2</v>
      </c>
      <c r="N599" s="30" t="s">
        <v>5372</v>
      </c>
      <c r="O599" s="106">
        <v>45265</v>
      </c>
      <c r="P599" s="30" t="s">
        <v>5368</v>
      </c>
      <c r="Q599" s="170">
        <v>4793564.12</v>
      </c>
    </row>
    <row r="600" spans="1:17" ht="23.25" x14ac:dyDescent="0.25">
      <c r="A600" s="80">
        <v>599</v>
      </c>
      <c r="B600" s="30" t="s">
        <v>327</v>
      </c>
      <c r="C600" s="30"/>
      <c r="D600" s="30" t="s">
        <v>369</v>
      </c>
      <c r="E600" s="30" t="s">
        <v>18</v>
      </c>
      <c r="F600" s="30" t="s">
        <v>370</v>
      </c>
      <c r="G600" s="30" t="s">
        <v>20</v>
      </c>
      <c r="H600" s="30" t="s">
        <v>240</v>
      </c>
      <c r="I600" s="42" t="s">
        <v>668</v>
      </c>
      <c r="J600" s="33" t="str">
        <f t="shared" si="9"/>
        <v>Нижнетуринский городской округ, г. Нижняя Тура, ул. 40 лет Октября, д. 1В</v>
      </c>
      <c r="K600" s="30">
        <v>1303.2</v>
      </c>
      <c r="L600" s="30">
        <v>32</v>
      </c>
      <c r="M600" s="30">
        <v>2</v>
      </c>
      <c r="N600" s="30" t="s">
        <v>5372</v>
      </c>
      <c r="O600" s="106">
        <v>45265</v>
      </c>
      <c r="P600" s="30" t="s">
        <v>5368</v>
      </c>
      <c r="Q600" s="170">
        <v>5054629.38</v>
      </c>
    </row>
    <row r="601" spans="1:17" ht="23.25" x14ac:dyDescent="0.25">
      <c r="A601" s="80">
        <v>600</v>
      </c>
      <c r="B601" s="30" t="s">
        <v>327</v>
      </c>
      <c r="C601" s="30"/>
      <c r="D601" s="30" t="s">
        <v>369</v>
      </c>
      <c r="E601" s="30" t="s">
        <v>18</v>
      </c>
      <c r="F601" s="30" t="s">
        <v>370</v>
      </c>
      <c r="G601" s="30" t="s">
        <v>20</v>
      </c>
      <c r="H601" s="30" t="s">
        <v>112</v>
      </c>
      <c r="I601" s="42">
        <v>7</v>
      </c>
      <c r="J601" s="33" t="str">
        <f t="shared" si="9"/>
        <v>Нижнетуринский городской округ, г. Нижняя Тура, ул. Заводская, д. 7</v>
      </c>
      <c r="K601" s="30">
        <v>637.6</v>
      </c>
      <c r="L601" s="30">
        <v>8</v>
      </c>
      <c r="M601" s="30">
        <v>2</v>
      </c>
      <c r="N601" s="30" t="s">
        <v>5391</v>
      </c>
      <c r="O601" s="106" t="s">
        <v>5392</v>
      </c>
      <c r="P601" s="30" t="s">
        <v>5368</v>
      </c>
      <c r="Q601" s="170">
        <v>2394641</v>
      </c>
    </row>
    <row r="602" spans="1:17" ht="23.25" x14ac:dyDescent="0.25">
      <c r="A602" s="80">
        <v>601</v>
      </c>
      <c r="B602" s="30" t="s">
        <v>327</v>
      </c>
      <c r="C602" s="30"/>
      <c r="D602" s="30" t="s">
        <v>369</v>
      </c>
      <c r="E602" s="30" t="s">
        <v>18</v>
      </c>
      <c r="F602" s="30" t="s">
        <v>370</v>
      </c>
      <c r="G602" s="30" t="s">
        <v>20</v>
      </c>
      <c r="H602" s="30" t="s">
        <v>75</v>
      </c>
      <c r="I602" s="42">
        <v>62</v>
      </c>
      <c r="J602" s="33" t="str">
        <f t="shared" si="9"/>
        <v>Нижнетуринский городской округ, г. Нижняя Тура, ул. Карла Маркса, д. 62</v>
      </c>
      <c r="K602" s="30">
        <v>528.4</v>
      </c>
      <c r="L602" s="30">
        <v>12</v>
      </c>
      <c r="M602" s="30">
        <v>1</v>
      </c>
      <c r="N602" s="30" t="s">
        <v>5372</v>
      </c>
      <c r="O602" s="106">
        <v>45265</v>
      </c>
      <c r="P602" s="30" t="s">
        <v>5368</v>
      </c>
      <c r="Q602" s="170">
        <v>2025146.74</v>
      </c>
    </row>
    <row r="603" spans="1:17" ht="23.25" x14ac:dyDescent="0.25">
      <c r="A603" s="80">
        <v>602</v>
      </c>
      <c r="B603" s="30" t="s">
        <v>327</v>
      </c>
      <c r="C603" s="30"/>
      <c r="D603" s="30" t="s">
        <v>369</v>
      </c>
      <c r="E603" s="30" t="s">
        <v>18</v>
      </c>
      <c r="F603" s="30" t="s">
        <v>370</v>
      </c>
      <c r="G603" s="30" t="s">
        <v>20</v>
      </c>
      <c r="H603" s="30" t="s">
        <v>188</v>
      </c>
      <c r="I603" s="42">
        <v>49</v>
      </c>
      <c r="J603" s="33" t="str">
        <f t="shared" si="9"/>
        <v>Нижнетуринский городской округ, г. Нижняя Тура, ул. Малышева, д. 49</v>
      </c>
      <c r="K603" s="30">
        <v>990.2</v>
      </c>
      <c r="L603" s="30">
        <v>22</v>
      </c>
      <c r="M603" s="30">
        <v>1</v>
      </c>
      <c r="N603" s="30" t="s">
        <v>5372</v>
      </c>
      <c r="O603" s="106">
        <v>45265</v>
      </c>
      <c r="P603" s="30" t="s">
        <v>5368</v>
      </c>
      <c r="Q603" s="170">
        <v>3077265.5</v>
      </c>
    </row>
    <row r="604" spans="1:17" ht="23.25" x14ac:dyDescent="0.25">
      <c r="A604" s="80">
        <v>603</v>
      </c>
      <c r="B604" s="30" t="s">
        <v>327</v>
      </c>
      <c r="C604" s="30"/>
      <c r="D604" s="30" t="s">
        <v>369</v>
      </c>
      <c r="E604" s="30" t="s">
        <v>18</v>
      </c>
      <c r="F604" s="30" t="s">
        <v>370</v>
      </c>
      <c r="G604" s="30" t="s">
        <v>20</v>
      </c>
      <c r="H604" s="30" t="s">
        <v>176</v>
      </c>
      <c r="I604" s="42">
        <v>3</v>
      </c>
      <c r="J604" s="33" t="str">
        <f t="shared" si="9"/>
        <v>Нижнетуринский городской округ, г. Нижняя Тура, ул. Машиностроителей, д. 3</v>
      </c>
      <c r="K604" s="30">
        <v>2168.4</v>
      </c>
      <c r="L604" s="30">
        <v>40</v>
      </c>
      <c r="M604" s="30">
        <v>4</v>
      </c>
      <c r="N604" s="30" t="s">
        <v>5372</v>
      </c>
      <c r="O604" s="106">
        <v>45265</v>
      </c>
      <c r="P604" s="30" t="s">
        <v>5368</v>
      </c>
      <c r="Q604" s="170">
        <v>7866786.3099999996</v>
      </c>
    </row>
    <row r="605" spans="1:17" ht="23.25" x14ac:dyDescent="0.25">
      <c r="A605" s="80">
        <v>604</v>
      </c>
      <c r="B605" s="30" t="s">
        <v>327</v>
      </c>
      <c r="C605" s="30"/>
      <c r="D605" s="30" t="s">
        <v>369</v>
      </c>
      <c r="E605" s="30" t="s">
        <v>18</v>
      </c>
      <c r="F605" s="30" t="s">
        <v>370</v>
      </c>
      <c r="G605" s="30" t="s">
        <v>20</v>
      </c>
      <c r="H605" s="30" t="s">
        <v>176</v>
      </c>
      <c r="I605" s="42">
        <v>5</v>
      </c>
      <c r="J605" s="33" t="str">
        <f t="shared" si="9"/>
        <v>Нижнетуринский городской округ, г. Нижняя Тура, ул. Машиностроителей, д. 5</v>
      </c>
      <c r="K605" s="30">
        <v>2243.8000000000002</v>
      </c>
      <c r="L605" s="30">
        <v>40</v>
      </c>
      <c r="M605" s="30">
        <v>4</v>
      </c>
      <c r="N605" s="30" t="s">
        <v>5372</v>
      </c>
      <c r="O605" s="106">
        <v>45265</v>
      </c>
      <c r="P605" s="30" t="s">
        <v>5368</v>
      </c>
      <c r="Q605" s="170">
        <v>7475574.5300000003</v>
      </c>
    </row>
    <row r="606" spans="1:17" ht="23.25" x14ac:dyDescent="0.25">
      <c r="A606" s="80">
        <v>605</v>
      </c>
      <c r="B606" s="30" t="s">
        <v>327</v>
      </c>
      <c r="C606" s="30"/>
      <c r="D606" s="30" t="s">
        <v>369</v>
      </c>
      <c r="E606" s="30" t="s">
        <v>18</v>
      </c>
      <c r="F606" s="30" t="s">
        <v>370</v>
      </c>
      <c r="G606" s="30" t="s">
        <v>20</v>
      </c>
      <c r="H606" s="30" t="s">
        <v>347</v>
      </c>
      <c r="I606" s="42">
        <v>1</v>
      </c>
      <c r="J606" s="33" t="str">
        <f t="shared" si="9"/>
        <v>Нижнетуринский городской округ, г. Нижняя Тура, ул. Серова, д. 1</v>
      </c>
      <c r="K606" s="30">
        <v>464.2</v>
      </c>
      <c r="L606" s="30">
        <v>12</v>
      </c>
      <c r="M606" s="30">
        <v>1</v>
      </c>
      <c r="N606" s="30" t="s">
        <v>5372</v>
      </c>
      <c r="O606" s="106">
        <v>45265</v>
      </c>
      <c r="P606" s="30" t="s">
        <v>5368</v>
      </c>
      <c r="Q606" s="170">
        <v>2108031.39</v>
      </c>
    </row>
    <row r="607" spans="1:17" ht="23.25" x14ac:dyDescent="0.25">
      <c r="A607" s="80">
        <v>606</v>
      </c>
      <c r="B607" s="30" t="s">
        <v>327</v>
      </c>
      <c r="C607" s="30"/>
      <c r="D607" s="30" t="s">
        <v>369</v>
      </c>
      <c r="E607" s="30" t="s">
        <v>18</v>
      </c>
      <c r="F607" s="30" t="s">
        <v>370</v>
      </c>
      <c r="G607" s="30" t="s">
        <v>20</v>
      </c>
      <c r="H607" s="30" t="s">
        <v>84</v>
      </c>
      <c r="I607" s="42">
        <v>12</v>
      </c>
      <c r="J607" s="33" t="str">
        <f t="shared" si="9"/>
        <v>Нижнетуринский городской округ, г. Нижняя Тура, ул. Советская, д. 12</v>
      </c>
      <c r="K607" s="30">
        <v>673.9</v>
      </c>
      <c r="L607" s="30">
        <v>16</v>
      </c>
      <c r="M607" s="30">
        <v>1</v>
      </c>
      <c r="N607" s="30" t="s">
        <v>5372</v>
      </c>
      <c r="O607" s="106">
        <v>45265</v>
      </c>
      <c r="P607" s="30" t="s">
        <v>5368</v>
      </c>
      <c r="Q607" s="170">
        <v>2970132.08</v>
      </c>
    </row>
    <row r="608" spans="1:17" ht="23.25" x14ac:dyDescent="0.25">
      <c r="A608" s="80">
        <v>607</v>
      </c>
      <c r="B608" s="30" t="s">
        <v>327</v>
      </c>
      <c r="C608" s="30"/>
      <c r="D608" s="30" t="s">
        <v>369</v>
      </c>
      <c r="E608" s="30" t="s">
        <v>18</v>
      </c>
      <c r="F608" s="30" t="s">
        <v>370</v>
      </c>
      <c r="G608" s="30" t="s">
        <v>20</v>
      </c>
      <c r="H608" s="30" t="s">
        <v>84</v>
      </c>
      <c r="I608" s="42">
        <v>18</v>
      </c>
      <c r="J608" s="33" t="str">
        <f t="shared" si="9"/>
        <v>Нижнетуринский городской округ, г. Нижняя Тура, ул. Советская, д. 18</v>
      </c>
      <c r="K608" s="30">
        <v>670.7</v>
      </c>
      <c r="L608" s="30">
        <v>16</v>
      </c>
      <c r="M608" s="30">
        <v>1</v>
      </c>
      <c r="N608" s="30" t="s">
        <v>5372</v>
      </c>
      <c r="O608" s="106">
        <v>45265</v>
      </c>
      <c r="P608" s="30" t="s">
        <v>5368</v>
      </c>
      <c r="Q608" s="170">
        <v>2483967.92</v>
      </c>
    </row>
    <row r="609" spans="1:18" ht="23.25" x14ac:dyDescent="0.25">
      <c r="A609" s="80">
        <v>608</v>
      </c>
      <c r="B609" s="30" t="s">
        <v>327</v>
      </c>
      <c r="C609" s="30"/>
      <c r="D609" s="30" t="s">
        <v>369</v>
      </c>
      <c r="E609" s="30" t="s">
        <v>18</v>
      </c>
      <c r="F609" s="30" t="s">
        <v>370</v>
      </c>
      <c r="G609" s="30" t="s">
        <v>20</v>
      </c>
      <c r="H609" s="30" t="s">
        <v>5358</v>
      </c>
      <c r="I609" s="42">
        <v>10</v>
      </c>
      <c r="J609" s="33" t="str">
        <f t="shared" si="9"/>
        <v>Нижнетуринский городской округ, г. Нижняя Тура, ул. Усошина, д. 10</v>
      </c>
      <c r="K609" s="30">
        <v>1370.6</v>
      </c>
      <c r="L609" s="30">
        <v>32</v>
      </c>
      <c r="M609" s="30">
        <v>1</v>
      </c>
      <c r="N609" s="30" t="s">
        <v>5372</v>
      </c>
      <c r="O609" s="106">
        <v>45265</v>
      </c>
      <c r="P609" s="30" t="s">
        <v>5368</v>
      </c>
      <c r="Q609" s="170">
        <v>3602242.12</v>
      </c>
    </row>
    <row r="610" spans="1:18" ht="23.25" x14ac:dyDescent="0.25">
      <c r="A610" s="80">
        <v>609</v>
      </c>
      <c r="B610" s="30" t="s">
        <v>327</v>
      </c>
      <c r="C610" s="30"/>
      <c r="D610" s="30" t="s">
        <v>369</v>
      </c>
      <c r="E610" s="30" t="s">
        <v>18</v>
      </c>
      <c r="F610" s="30" t="s">
        <v>370</v>
      </c>
      <c r="G610" s="30" t="s">
        <v>20</v>
      </c>
      <c r="H610" s="30" t="s">
        <v>5358</v>
      </c>
      <c r="I610" s="42">
        <v>4</v>
      </c>
      <c r="J610" s="33" t="str">
        <f t="shared" si="9"/>
        <v>Нижнетуринский городской округ, г. Нижняя Тура, ул. Усошина, д. 4</v>
      </c>
      <c r="K610" s="30">
        <v>2012</v>
      </c>
      <c r="L610" s="30">
        <v>16</v>
      </c>
      <c r="M610" s="30">
        <v>4</v>
      </c>
      <c r="N610" s="30" t="s">
        <v>5386</v>
      </c>
      <c r="O610" s="106" t="s">
        <v>5387</v>
      </c>
      <c r="P610" s="30" t="s">
        <v>5368</v>
      </c>
      <c r="Q610" s="170">
        <v>7566504.3100000005</v>
      </c>
    </row>
    <row r="611" spans="1:18" ht="23.25" x14ac:dyDescent="0.25">
      <c r="A611" s="80">
        <v>610</v>
      </c>
      <c r="B611" s="30" t="s">
        <v>327</v>
      </c>
      <c r="C611" s="30"/>
      <c r="D611" s="30" t="s">
        <v>369</v>
      </c>
      <c r="E611" s="30" t="s">
        <v>18</v>
      </c>
      <c r="F611" s="30" t="s">
        <v>370</v>
      </c>
      <c r="G611" s="30" t="s">
        <v>20</v>
      </c>
      <c r="H611" s="30" t="s">
        <v>5358</v>
      </c>
      <c r="I611" s="42">
        <v>6</v>
      </c>
      <c r="J611" s="33" t="str">
        <f t="shared" si="9"/>
        <v>Нижнетуринский городской округ, г. Нижняя Тура, ул. Усошина, д. 6</v>
      </c>
      <c r="K611" s="30">
        <v>1321.7</v>
      </c>
      <c r="L611" s="30">
        <v>32</v>
      </c>
      <c r="M611" s="30">
        <v>2</v>
      </c>
      <c r="N611" s="30" t="s">
        <v>5372</v>
      </c>
      <c r="O611" s="106">
        <v>45265</v>
      </c>
      <c r="P611" s="30" t="s">
        <v>5368</v>
      </c>
      <c r="Q611" s="170">
        <v>3833136.49</v>
      </c>
    </row>
    <row r="612" spans="1:18" ht="23.25" x14ac:dyDescent="0.25">
      <c r="A612" s="80">
        <v>611</v>
      </c>
      <c r="B612" s="30" t="s">
        <v>327</v>
      </c>
      <c r="C612" s="30"/>
      <c r="D612" s="30" t="s">
        <v>369</v>
      </c>
      <c r="E612" s="30" t="s">
        <v>18</v>
      </c>
      <c r="F612" s="30" t="s">
        <v>370</v>
      </c>
      <c r="G612" s="30" t="s">
        <v>20</v>
      </c>
      <c r="H612" s="30" t="s">
        <v>5358</v>
      </c>
      <c r="I612" s="42">
        <v>8</v>
      </c>
      <c r="J612" s="33" t="str">
        <f t="shared" si="9"/>
        <v>Нижнетуринский городской округ, г. Нижняя Тура, ул. Усошина, д. 8</v>
      </c>
      <c r="K612" s="30">
        <v>1370.3</v>
      </c>
      <c r="L612" s="30">
        <v>32</v>
      </c>
      <c r="M612" s="30">
        <v>1</v>
      </c>
      <c r="N612" s="30" t="s">
        <v>5372</v>
      </c>
      <c r="O612" s="106">
        <v>45265</v>
      </c>
      <c r="P612" s="30" t="s">
        <v>5368</v>
      </c>
      <c r="Q612" s="170">
        <v>3329570.24</v>
      </c>
    </row>
    <row r="613" spans="1:18" ht="23.25" x14ac:dyDescent="0.25">
      <c r="A613" s="80">
        <v>612</v>
      </c>
      <c r="B613" s="30" t="s">
        <v>327</v>
      </c>
      <c r="C613" s="30"/>
      <c r="D613" s="30" t="s">
        <v>369</v>
      </c>
      <c r="E613" s="30" t="s">
        <v>1500</v>
      </c>
      <c r="F613" s="30" t="s">
        <v>734</v>
      </c>
      <c r="G613" s="30" t="s">
        <v>20</v>
      </c>
      <c r="H613" s="30" t="s">
        <v>36</v>
      </c>
      <c r="I613" s="42">
        <v>79</v>
      </c>
      <c r="J613" s="33" t="str">
        <f t="shared" si="9"/>
        <v>Нижнетуринский городской округ, пос. Ис (г Нижняя Тура), ул. Ленина, д. 79</v>
      </c>
      <c r="K613" s="30">
        <v>544.79999999999995</v>
      </c>
      <c r="L613" s="30">
        <v>12</v>
      </c>
      <c r="M613" s="30">
        <v>1</v>
      </c>
      <c r="N613" s="30" t="s">
        <v>5380</v>
      </c>
      <c r="O613" s="106">
        <v>45265</v>
      </c>
      <c r="P613" s="30" t="s">
        <v>5368</v>
      </c>
      <c r="Q613" s="170">
        <v>2178744.12</v>
      </c>
    </row>
    <row r="614" spans="1:18" ht="23.25" x14ac:dyDescent="0.25">
      <c r="A614" s="80">
        <v>613</v>
      </c>
      <c r="B614" s="30" t="s">
        <v>327</v>
      </c>
      <c r="C614" s="30"/>
      <c r="D614" s="30" t="s">
        <v>369</v>
      </c>
      <c r="E614" s="30" t="s">
        <v>1500</v>
      </c>
      <c r="F614" s="30" t="s">
        <v>734</v>
      </c>
      <c r="G614" s="30" t="s">
        <v>20</v>
      </c>
      <c r="H614" s="30" t="s">
        <v>36</v>
      </c>
      <c r="I614" s="42" t="s">
        <v>5363</v>
      </c>
      <c r="J614" s="33" t="str">
        <f t="shared" si="9"/>
        <v>Нижнетуринский городской округ, пос. Ис (г Нижняя Тура), ул. Ленина, д. 91А</v>
      </c>
      <c r="K614" s="30">
        <v>429.2</v>
      </c>
      <c r="L614" s="30">
        <v>8</v>
      </c>
      <c r="M614" s="30">
        <v>2</v>
      </c>
      <c r="N614" s="30" t="s">
        <v>5380</v>
      </c>
      <c r="O614" s="106">
        <v>45265</v>
      </c>
      <c r="P614" s="30" t="s">
        <v>5368</v>
      </c>
      <c r="Q614" s="170">
        <v>2457068.33</v>
      </c>
    </row>
    <row r="615" spans="1:18" ht="23.25" x14ac:dyDescent="0.25">
      <c r="A615" s="80">
        <v>614</v>
      </c>
      <c r="B615" s="30" t="s">
        <v>327</v>
      </c>
      <c r="C615" s="30"/>
      <c r="D615" s="30" t="s">
        <v>369</v>
      </c>
      <c r="E615" s="30" t="s">
        <v>1500</v>
      </c>
      <c r="F615" s="30" t="s">
        <v>734</v>
      </c>
      <c r="G615" s="30" t="s">
        <v>20</v>
      </c>
      <c r="H615" s="30" t="s">
        <v>82</v>
      </c>
      <c r="I615" s="42" t="s">
        <v>115</v>
      </c>
      <c r="J615" s="33" t="str">
        <f t="shared" si="9"/>
        <v>Нижнетуринский городской округ, пос. Ис (г Нижняя Тура), ул. Орджоникидзе, д. 1А</v>
      </c>
      <c r="K615" s="30">
        <v>425.4</v>
      </c>
      <c r="L615" s="30">
        <v>8</v>
      </c>
      <c r="M615" s="30">
        <v>1</v>
      </c>
      <c r="N615" s="30" t="s">
        <v>5380</v>
      </c>
      <c r="O615" s="106">
        <v>45265</v>
      </c>
      <c r="P615" s="30" t="s">
        <v>5368</v>
      </c>
      <c r="Q615" s="170">
        <v>1389974.04</v>
      </c>
    </row>
    <row r="616" spans="1:18" ht="23.25" x14ac:dyDescent="0.25">
      <c r="A616" s="80">
        <v>615</v>
      </c>
      <c r="B616" s="30" t="s">
        <v>327</v>
      </c>
      <c r="C616" s="30" t="s">
        <v>743</v>
      </c>
      <c r="D616" s="30" t="s">
        <v>373</v>
      </c>
      <c r="E616" s="30" t="s">
        <v>18</v>
      </c>
      <c r="F616" s="30" t="s">
        <v>374</v>
      </c>
      <c r="G616" s="30" t="s">
        <v>20</v>
      </c>
      <c r="H616" s="30" t="s">
        <v>490</v>
      </c>
      <c r="I616" s="30">
        <v>17</v>
      </c>
      <c r="J616" s="33" t="str">
        <f t="shared" si="9"/>
        <v>Новолялинский р-н, Новолялинский городской округ, г. Новая Ляля, ул. Лермонтова, д. 17</v>
      </c>
      <c r="K616" s="30">
        <v>2490.6</v>
      </c>
      <c r="L616" s="30">
        <v>58</v>
      </c>
      <c r="M616" s="30">
        <v>1</v>
      </c>
      <c r="N616" s="30" t="s">
        <v>5366</v>
      </c>
      <c r="O616" s="106">
        <v>45250</v>
      </c>
      <c r="P616" s="30" t="s">
        <v>3340</v>
      </c>
      <c r="Q616" s="170">
        <v>5326376.96</v>
      </c>
    </row>
    <row r="617" spans="1:18" ht="23.25" x14ac:dyDescent="0.25">
      <c r="A617" s="80">
        <v>616</v>
      </c>
      <c r="B617" s="30" t="s">
        <v>327</v>
      </c>
      <c r="C617" s="30" t="s">
        <v>743</v>
      </c>
      <c r="D617" s="30" t="s">
        <v>373</v>
      </c>
      <c r="E617" s="30" t="s">
        <v>18</v>
      </c>
      <c r="F617" s="30" t="s">
        <v>374</v>
      </c>
      <c r="G617" s="30" t="s">
        <v>20</v>
      </c>
      <c r="H617" s="30" t="s">
        <v>490</v>
      </c>
      <c r="I617" s="30">
        <v>31</v>
      </c>
      <c r="J617" s="33" t="str">
        <f t="shared" si="9"/>
        <v>Новолялинский р-н, Новолялинский городской округ, г. Новая Ляля, ул. Лермонтова, д. 31</v>
      </c>
      <c r="K617" s="30">
        <v>5322.7</v>
      </c>
      <c r="L617" s="30">
        <v>120</v>
      </c>
      <c r="M617" s="30">
        <v>1</v>
      </c>
      <c r="N617" s="30" t="s">
        <v>5366</v>
      </c>
      <c r="O617" s="106">
        <v>45250</v>
      </c>
      <c r="P617" s="30" t="s">
        <v>3340</v>
      </c>
      <c r="Q617" s="170">
        <v>9436527</v>
      </c>
    </row>
    <row r="618" spans="1:18" s="45" customFormat="1" ht="22.5" x14ac:dyDescent="0.2">
      <c r="A618" s="80">
        <v>617</v>
      </c>
      <c r="B618" s="30" t="s">
        <v>327</v>
      </c>
      <c r="C618" s="30" t="s">
        <v>743</v>
      </c>
      <c r="D618" s="30" t="s">
        <v>373</v>
      </c>
      <c r="E618" s="30" t="s">
        <v>18</v>
      </c>
      <c r="F618" s="30" t="s">
        <v>374</v>
      </c>
      <c r="G618" s="30" t="s">
        <v>20</v>
      </c>
      <c r="H618" s="30" t="s">
        <v>306</v>
      </c>
      <c r="I618" s="30">
        <v>69</v>
      </c>
      <c r="J618" s="33" t="str">
        <f t="shared" si="9"/>
        <v>Новолялинский р-н, Новолялинский городской округ, г. Новая Ляля, ул. Розы Люксембург, д. 69</v>
      </c>
      <c r="K618" s="30">
        <v>3639.7</v>
      </c>
      <c r="L618" s="30">
        <v>56</v>
      </c>
      <c r="M618" s="30">
        <v>1</v>
      </c>
      <c r="N618" s="30" t="s">
        <v>5366</v>
      </c>
      <c r="O618" s="106">
        <v>45250</v>
      </c>
      <c r="P618" s="30" t="s">
        <v>3340</v>
      </c>
      <c r="Q618" s="170">
        <v>6394822.3899999997</v>
      </c>
    </row>
    <row r="619" spans="1:18" s="45" customFormat="1" ht="22.5" x14ac:dyDescent="0.2">
      <c r="A619" s="80">
        <v>618</v>
      </c>
      <c r="B619" s="30" t="s">
        <v>327</v>
      </c>
      <c r="C619" s="30" t="s">
        <v>743</v>
      </c>
      <c r="D619" s="30" t="s">
        <v>373</v>
      </c>
      <c r="E619" s="30" t="s">
        <v>1500</v>
      </c>
      <c r="F619" s="30" t="s">
        <v>375</v>
      </c>
      <c r="G619" s="30" t="s">
        <v>20</v>
      </c>
      <c r="H619" s="30" t="s">
        <v>81</v>
      </c>
      <c r="I619" s="42">
        <v>19</v>
      </c>
      <c r="J619" s="33" t="str">
        <f t="shared" si="9"/>
        <v>Новолялинский р-н, Новолялинский городской округ, пос. Лобва, ул. Володарского, д. 19</v>
      </c>
      <c r="K619" s="30">
        <v>552.9</v>
      </c>
      <c r="L619" s="30">
        <v>12</v>
      </c>
      <c r="M619" s="30">
        <v>1</v>
      </c>
      <c r="N619" s="30" t="s">
        <v>5366</v>
      </c>
      <c r="O619" s="106">
        <v>45250</v>
      </c>
      <c r="P619" s="30" t="s">
        <v>3340</v>
      </c>
      <c r="Q619" s="170">
        <v>2953744.33</v>
      </c>
    </row>
    <row r="620" spans="1:18" s="45" customFormat="1" ht="22.5" x14ac:dyDescent="0.2">
      <c r="A620" s="80">
        <v>619</v>
      </c>
      <c r="B620" s="30" t="s">
        <v>218</v>
      </c>
      <c r="C620" s="30"/>
      <c r="D620" s="30" t="s">
        <v>2511</v>
      </c>
      <c r="E620" s="30" t="s">
        <v>18</v>
      </c>
      <c r="F620" s="30" t="s">
        <v>213</v>
      </c>
      <c r="G620" s="30" t="s">
        <v>20</v>
      </c>
      <c r="H620" s="30" t="s">
        <v>5279</v>
      </c>
      <c r="I620" s="30">
        <v>1</v>
      </c>
      <c r="J620" s="33" t="str">
        <f t="shared" si="9"/>
        <v>Новоуральский городской округ Свердловской области, г. Новоуральск, ул. Березовая аллея, д. 1</v>
      </c>
      <c r="K620" s="30">
        <v>1333.8</v>
      </c>
      <c r="L620" s="30">
        <v>32</v>
      </c>
      <c r="M620" s="30">
        <v>5</v>
      </c>
      <c r="N620" s="30" t="s">
        <v>5297</v>
      </c>
      <c r="O620" s="106">
        <v>45306</v>
      </c>
      <c r="P620" s="30" t="s">
        <v>3229</v>
      </c>
      <c r="Q620" s="172">
        <v>1209065.3599999999</v>
      </c>
      <c r="R620" s="45" t="s">
        <v>5313</v>
      </c>
    </row>
    <row r="621" spans="1:18" s="45" customFormat="1" ht="22.5" x14ac:dyDescent="0.2">
      <c r="A621" s="80">
        <v>620</v>
      </c>
      <c r="B621" s="30" t="s">
        <v>218</v>
      </c>
      <c r="C621" s="30"/>
      <c r="D621" s="30" t="s">
        <v>2511</v>
      </c>
      <c r="E621" s="30" t="s">
        <v>18</v>
      </c>
      <c r="F621" s="30" t="s">
        <v>213</v>
      </c>
      <c r="G621" s="30" t="s">
        <v>20</v>
      </c>
      <c r="H621" s="30" t="s">
        <v>74</v>
      </c>
      <c r="I621" s="30">
        <v>12</v>
      </c>
      <c r="J621" s="33" t="str">
        <f t="shared" si="9"/>
        <v>Новоуральский городской округ Свердловской области, г. Новоуральск, ул. Гагарина, д. 12</v>
      </c>
      <c r="K621" s="30">
        <v>1614.8</v>
      </c>
      <c r="L621" s="30">
        <v>22</v>
      </c>
      <c r="M621" s="30">
        <v>1</v>
      </c>
      <c r="N621" s="30" t="s">
        <v>4978</v>
      </c>
      <c r="O621" s="106">
        <v>45076</v>
      </c>
      <c r="P621" s="30" t="s">
        <v>2752</v>
      </c>
      <c r="Q621" s="170">
        <v>8644308.2599999998</v>
      </c>
    </row>
    <row r="622" spans="1:18" s="45" customFormat="1" ht="22.5" x14ac:dyDescent="0.2">
      <c r="A622" s="80">
        <v>621</v>
      </c>
      <c r="B622" s="30" t="s">
        <v>218</v>
      </c>
      <c r="C622" s="30"/>
      <c r="D622" s="30" t="s">
        <v>2511</v>
      </c>
      <c r="E622" s="30" t="s">
        <v>18</v>
      </c>
      <c r="F622" s="30" t="s">
        <v>213</v>
      </c>
      <c r="G622" s="30" t="s">
        <v>20</v>
      </c>
      <c r="H622" s="30" t="s">
        <v>74</v>
      </c>
      <c r="I622" s="42" t="s">
        <v>1271</v>
      </c>
      <c r="J622" s="33" t="str">
        <f t="shared" si="9"/>
        <v>Новоуральский городской округ Свердловской области, г. Новоуральск, ул. Гагарина, д. 12А</v>
      </c>
      <c r="K622" s="30">
        <v>1376.7</v>
      </c>
      <c r="L622" s="30">
        <v>32</v>
      </c>
      <c r="M622" s="30">
        <v>1</v>
      </c>
      <c r="N622" s="30" t="s">
        <v>5291</v>
      </c>
      <c r="O622" s="106">
        <v>45308</v>
      </c>
      <c r="P622" s="30" t="s">
        <v>1786</v>
      </c>
      <c r="Q622" s="170">
        <v>1455272.31</v>
      </c>
    </row>
    <row r="623" spans="1:18" s="45" customFormat="1" ht="22.5" x14ac:dyDescent="0.2">
      <c r="A623" s="80">
        <v>622</v>
      </c>
      <c r="B623" s="30" t="s">
        <v>218</v>
      </c>
      <c r="C623" s="30"/>
      <c r="D623" s="30" t="s">
        <v>2511</v>
      </c>
      <c r="E623" s="30" t="s">
        <v>18</v>
      </c>
      <c r="F623" s="30" t="s">
        <v>213</v>
      </c>
      <c r="G623" s="30" t="s">
        <v>20</v>
      </c>
      <c r="H623" s="30" t="s">
        <v>74</v>
      </c>
      <c r="I623" s="42" t="s">
        <v>118</v>
      </c>
      <c r="J623" s="33" t="str">
        <f t="shared" si="9"/>
        <v>Новоуральский городской округ Свердловской области, г. Новоуральск, ул. Гагарина, д. 14А</v>
      </c>
      <c r="K623" s="30">
        <v>1364</v>
      </c>
      <c r="L623" s="30">
        <v>32</v>
      </c>
      <c r="M623" s="30">
        <v>3</v>
      </c>
      <c r="N623" s="30" t="s">
        <v>5297</v>
      </c>
      <c r="O623" s="106">
        <v>45306</v>
      </c>
      <c r="P623" s="30" t="s">
        <v>3229</v>
      </c>
      <c r="Q623" s="170">
        <v>7500044.5899999999</v>
      </c>
    </row>
    <row r="624" spans="1:18" s="45" customFormat="1" ht="22.5" x14ac:dyDescent="0.2">
      <c r="A624" s="80">
        <v>623</v>
      </c>
      <c r="B624" s="30" t="s">
        <v>218</v>
      </c>
      <c r="C624" s="30"/>
      <c r="D624" s="112" t="s">
        <v>2511</v>
      </c>
      <c r="E624" s="112" t="s">
        <v>18</v>
      </c>
      <c r="F624" s="112" t="s">
        <v>213</v>
      </c>
      <c r="G624" s="112" t="s">
        <v>20</v>
      </c>
      <c r="H624" s="112" t="s">
        <v>149</v>
      </c>
      <c r="I624" s="112">
        <v>5</v>
      </c>
      <c r="J624" s="52" t="str">
        <f t="shared" si="9"/>
        <v>Новоуральский городской округ Свердловской области, г. Новоуральск, ул. Гастелло, д. 5</v>
      </c>
      <c r="K624" s="112">
        <v>6072.5</v>
      </c>
      <c r="L624" s="112">
        <v>63</v>
      </c>
      <c r="M624" s="112">
        <v>3</v>
      </c>
      <c r="N624" s="52" t="s">
        <v>5294</v>
      </c>
      <c r="O624" s="139" t="s">
        <v>5295</v>
      </c>
      <c r="P624" s="52" t="s">
        <v>5296</v>
      </c>
      <c r="Q624" s="170">
        <v>8666787.3300000001</v>
      </c>
    </row>
    <row r="625" spans="1:18" s="45" customFormat="1" ht="22.5" x14ac:dyDescent="0.2">
      <c r="A625" s="80">
        <v>624</v>
      </c>
      <c r="B625" s="30" t="s">
        <v>218</v>
      </c>
      <c r="C625" s="30"/>
      <c r="D625" s="112" t="s">
        <v>2511</v>
      </c>
      <c r="E625" s="112" t="s">
        <v>18</v>
      </c>
      <c r="F625" s="112" t="s">
        <v>213</v>
      </c>
      <c r="G625" s="112" t="s">
        <v>20</v>
      </c>
      <c r="H625" s="112" t="s">
        <v>149</v>
      </c>
      <c r="I625" s="112">
        <v>6</v>
      </c>
      <c r="J625" s="52" t="str">
        <f t="shared" si="9"/>
        <v>Новоуральский городской округ Свердловской области, г. Новоуральск, ул. Гастелло, д. 6</v>
      </c>
      <c r="K625" s="112">
        <v>6006.7</v>
      </c>
      <c r="L625" s="112">
        <v>64</v>
      </c>
      <c r="M625" s="112">
        <v>3</v>
      </c>
      <c r="N625" s="52" t="s">
        <v>5294</v>
      </c>
      <c r="O625" s="139" t="s">
        <v>5295</v>
      </c>
      <c r="P625" s="52" t="s">
        <v>5296</v>
      </c>
      <c r="Q625" s="170">
        <v>8660487.6099999994</v>
      </c>
    </row>
    <row r="626" spans="1:18" s="45" customFormat="1" ht="22.5" x14ac:dyDescent="0.2">
      <c r="A626" s="80">
        <v>625</v>
      </c>
      <c r="B626" s="30" t="s">
        <v>218</v>
      </c>
      <c r="C626" s="112"/>
      <c r="D626" s="112" t="s">
        <v>2511</v>
      </c>
      <c r="E626" s="112" t="s">
        <v>18</v>
      </c>
      <c r="F626" s="112" t="s">
        <v>213</v>
      </c>
      <c r="G626" s="112" t="s">
        <v>20</v>
      </c>
      <c r="H626" s="112" t="s">
        <v>4583</v>
      </c>
      <c r="I626" s="160" t="s">
        <v>5280</v>
      </c>
      <c r="J626" s="52" t="str">
        <f t="shared" si="9"/>
        <v>Новоуральский городской округ Свердловской области, г. Новоуральск, ул. Жигаловского, д. 6/2</v>
      </c>
      <c r="K626" s="112">
        <v>5734.4</v>
      </c>
      <c r="L626" s="112">
        <v>76</v>
      </c>
      <c r="M626" s="112">
        <v>1</v>
      </c>
      <c r="N626" s="112" t="s">
        <v>5303</v>
      </c>
      <c r="O626" s="131">
        <v>45348</v>
      </c>
      <c r="P626" s="112" t="s">
        <v>1494</v>
      </c>
      <c r="Q626" s="170">
        <v>2292500.6800000002</v>
      </c>
    </row>
    <row r="627" spans="1:18" s="45" customFormat="1" ht="22.5" x14ac:dyDescent="0.2">
      <c r="A627" s="80">
        <v>626</v>
      </c>
      <c r="B627" s="30" t="s">
        <v>218</v>
      </c>
      <c r="C627" s="112"/>
      <c r="D627" s="112" t="s">
        <v>2511</v>
      </c>
      <c r="E627" s="112" t="s">
        <v>18</v>
      </c>
      <c r="F627" s="112" t="s">
        <v>213</v>
      </c>
      <c r="G627" s="112" t="s">
        <v>20</v>
      </c>
      <c r="H627" s="112" t="s">
        <v>53</v>
      </c>
      <c r="I627" s="51" t="s">
        <v>1512</v>
      </c>
      <c r="J627" s="52" t="str">
        <f t="shared" si="9"/>
        <v>Новоуральский городской округ Свердловской области, г. Новоуральск, ул. Комсомольская, д. 16Б</v>
      </c>
      <c r="K627" s="112">
        <v>12388.7</v>
      </c>
      <c r="L627" s="112">
        <v>216</v>
      </c>
      <c r="M627" s="112">
        <v>2</v>
      </c>
      <c r="N627" s="112" t="s">
        <v>5290</v>
      </c>
      <c r="O627" s="131">
        <v>45348</v>
      </c>
      <c r="P627" s="112" t="s">
        <v>1494</v>
      </c>
      <c r="Q627" s="170">
        <v>4565904.17</v>
      </c>
    </row>
    <row r="628" spans="1:18" s="45" customFormat="1" ht="22.5" x14ac:dyDescent="0.2">
      <c r="A628" s="80">
        <v>627</v>
      </c>
      <c r="B628" s="30" t="s">
        <v>218</v>
      </c>
      <c r="C628" s="30"/>
      <c r="D628" s="112" t="s">
        <v>2511</v>
      </c>
      <c r="E628" s="112" t="s">
        <v>18</v>
      </c>
      <c r="F628" s="112" t="s">
        <v>213</v>
      </c>
      <c r="G628" s="112" t="s">
        <v>20</v>
      </c>
      <c r="H628" s="112" t="s">
        <v>53</v>
      </c>
      <c r="I628" s="112" t="s">
        <v>221</v>
      </c>
      <c r="J628" s="52" t="str">
        <f t="shared" si="9"/>
        <v>Новоуральский городской округ Свердловской области, г. Новоуральск, ул. Комсомольская, д. 19А</v>
      </c>
      <c r="K628" s="112">
        <v>9175.7000000000007</v>
      </c>
      <c r="L628" s="112">
        <v>144</v>
      </c>
      <c r="M628" s="112">
        <v>3</v>
      </c>
      <c r="N628" s="112" t="s">
        <v>5290</v>
      </c>
      <c r="O628" s="131">
        <v>45348</v>
      </c>
      <c r="P628" s="112" t="s">
        <v>1494</v>
      </c>
      <c r="Q628" s="170">
        <v>6797970.6600000001</v>
      </c>
    </row>
    <row r="629" spans="1:18" s="45" customFormat="1" ht="22.5" x14ac:dyDescent="0.2">
      <c r="A629" s="80">
        <v>628</v>
      </c>
      <c r="B629" s="30" t="s">
        <v>218</v>
      </c>
      <c r="C629" s="30"/>
      <c r="D629" s="30" t="s">
        <v>2511</v>
      </c>
      <c r="E629" s="30" t="s">
        <v>18</v>
      </c>
      <c r="F629" s="30" t="s">
        <v>213</v>
      </c>
      <c r="G629" s="30" t="s">
        <v>20</v>
      </c>
      <c r="H629" s="30" t="s">
        <v>53</v>
      </c>
      <c r="I629" s="30">
        <v>4</v>
      </c>
      <c r="J629" s="33" t="str">
        <f t="shared" si="9"/>
        <v>Новоуральский городской округ Свердловской области, г. Новоуральск, ул. Комсомольская, д. 4</v>
      </c>
      <c r="K629" s="30">
        <v>2895.3</v>
      </c>
      <c r="L629" s="30">
        <v>44</v>
      </c>
      <c r="M629" s="30">
        <v>6</v>
      </c>
      <c r="N629" s="30" t="s">
        <v>5297</v>
      </c>
      <c r="O629" s="106">
        <v>45306</v>
      </c>
      <c r="P629" s="30" t="s">
        <v>3229</v>
      </c>
      <c r="Q629" s="172">
        <v>8533451.5199999996</v>
      </c>
    </row>
    <row r="630" spans="1:18" s="45" customFormat="1" ht="22.5" x14ac:dyDescent="0.2">
      <c r="A630" s="80">
        <v>629</v>
      </c>
      <c r="B630" s="30" t="s">
        <v>218</v>
      </c>
      <c r="C630" s="30"/>
      <c r="D630" s="30" t="s">
        <v>2511</v>
      </c>
      <c r="E630" s="30" t="s">
        <v>18</v>
      </c>
      <c r="F630" s="30" t="s">
        <v>213</v>
      </c>
      <c r="G630" s="30" t="s">
        <v>20</v>
      </c>
      <c r="H630" s="30" t="s">
        <v>36</v>
      </c>
      <c r="I630" s="30">
        <v>112</v>
      </c>
      <c r="J630" s="33" t="str">
        <f t="shared" si="9"/>
        <v>Новоуральский городской округ Свердловской области, г. Новоуральск, ул. Ленина, д. 112</v>
      </c>
      <c r="K630" s="30">
        <v>2953.3</v>
      </c>
      <c r="L630" s="30">
        <v>56</v>
      </c>
      <c r="M630" s="30">
        <v>6</v>
      </c>
      <c r="N630" s="30" t="s">
        <v>5309</v>
      </c>
      <c r="O630" s="106">
        <v>45286</v>
      </c>
      <c r="P630" s="30" t="s">
        <v>5310</v>
      </c>
      <c r="Q630" s="170">
        <v>18844882.260000002</v>
      </c>
    </row>
    <row r="631" spans="1:18" s="45" customFormat="1" ht="22.5" x14ac:dyDescent="0.2">
      <c r="A631" s="80">
        <v>630</v>
      </c>
      <c r="B631" s="30" t="s">
        <v>218</v>
      </c>
      <c r="C631" s="30"/>
      <c r="D631" s="30" t="s">
        <v>2511</v>
      </c>
      <c r="E631" s="30" t="s">
        <v>18</v>
      </c>
      <c r="F631" s="30" t="s">
        <v>213</v>
      </c>
      <c r="G631" s="30" t="s">
        <v>20</v>
      </c>
      <c r="H631" s="30" t="s">
        <v>36</v>
      </c>
      <c r="I631" s="30" t="s">
        <v>5281</v>
      </c>
      <c r="J631" s="33" t="str">
        <f t="shared" si="9"/>
        <v>Новоуральский городской округ Свердловской области, г. Новоуральск, ул. Ленина, д. 118А</v>
      </c>
      <c r="K631" s="30">
        <v>2153.5</v>
      </c>
      <c r="L631" s="30">
        <v>40</v>
      </c>
      <c r="M631" s="30">
        <v>5</v>
      </c>
      <c r="N631" s="30" t="s">
        <v>5309</v>
      </c>
      <c r="O631" s="106">
        <v>45286</v>
      </c>
      <c r="P631" s="30" t="s">
        <v>5310</v>
      </c>
      <c r="Q631" s="170">
        <v>13365943.359999999</v>
      </c>
    </row>
    <row r="632" spans="1:18" s="45" customFormat="1" ht="22.5" x14ac:dyDescent="0.2">
      <c r="A632" s="80">
        <v>631</v>
      </c>
      <c r="B632" s="30" t="s">
        <v>218</v>
      </c>
      <c r="C632" s="30"/>
      <c r="D632" s="30" t="s">
        <v>2511</v>
      </c>
      <c r="E632" s="30" t="s">
        <v>18</v>
      </c>
      <c r="F632" s="30" t="s">
        <v>213</v>
      </c>
      <c r="G632" s="30" t="s">
        <v>20</v>
      </c>
      <c r="H632" s="30" t="s">
        <v>36</v>
      </c>
      <c r="I632" s="30">
        <v>42</v>
      </c>
      <c r="J632" s="33" t="str">
        <f t="shared" si="9"/>
        <v>Новоуральский городской округ Свердловской области, г. Новоуральск, ул. Ленина, д. 42</v>
      </c>
      <c r="K632" s="30">
        <v>590.29999999999995</v>
      </c>
      <c r="L632" s="30">
        <v>12</v>
      </c>
      <c r="M632" s="30">
        <v>5</v>
      </c>
      <c r="N632" s="30" t="s">
        <v>5297</v>
      </c>
      <c r="O632" s="106">
        <v>45306</v>
      </c>
      <c r="P632" s="30" t="s">
        <v>3229</v>
      </c>
      <c r="Q632" s="170">
        <v>3552778.67</v>
      </c>
      <c r="R632" s="45" t="s">
        <v>5273</v>
      </c>
    </row>
    <row r="633" spans="1:18" s="45" customFormat="1" ht="22.5" x14ac:dyDescent="0.2">
      <c r="A633" s="80">
        <v>632</v>
      </c>
      <c r="B633" s="30" t="s">
        <v>218</v>
      </c>
      <c r="C633" s="30"/>
      <c r="D633" s="30" t="s">
        <v>2511</v>
      </c>
      <c r="E633" s="30" t="s">
        <v>18</v>
      </c>
      <c r="F633" s="30" t="s">
        <v>213</v>
      </c>
      <c r="G633" s="30" t="s">
        <v>20</v>
      </c>
      <c r="H633" s="30" t="s">
        <v>36</v>
      </c>
      <c r="I633" s="30">
        <v>5</v>
      </c>
      <c r="J633" s="33" t="str">
        <f t="shared" si="9"/>
        <v>Новоуральский городской округ Свердловской области, г. Новоуральск, ул. Ленина, д. 5</v>
      </c>
      <c r="K633" s="30">
        <v>757</v>
      </c>
      <c r="L633" s="30">
        <v>12</v>
      </c>
      <c r="M633" s="30">
        <v>4</v>
      </c>
      <c r="N633" s="30" t="s">
        <v>5291</v>
      </c>
      <c r="O633" s="106">
        <v>45308</v>
      </c>
      <c r="P633" s="30" t="s">
        <v>1786</v>
      </c>
      <c r="Q633" s="170">
        <v>5184127.82</v>
      </c>
    </row>
    <row r="634" spans="1:18" s="45" customFormat="1" ht="22.5" x14ac:dyDescent="0.2">
      <c r="A634" s="80">
        <v>633</v>
      </c>
      <c r="B634" s="30" t="s">
        <v>218</v>
      </c>
      <c r="C634" s="30"/>
      <c r="D634" s="30" t="s">
        <v>2511</v>
      </c>
      <c r="E634" s="30" t="s">
        <v>18</v>
      </c>
      <c r="F634" s="30" t="s">
        <v>213</v>
      </c>
      <c r="G634" s="30" t="s">
        <v>20</v>
      </c>
      <c r="H634" s="30" t="s">
        <v>36</v>
      </c>
      <c r="I634" s="30">
        <v>57</v>
      </c>
      <c r="J634" s="33" t="str">
        <f t="shared" si="9"/>
        <v>Новоуральский городской округ Свердловской области, г. Новоуральск, ул. Ленина, д. 57</v>
      </c>
      <c r="K634" s="30">
        <v>1346.6</v>
      </c>
      <c r="L634" s="30">
        <v>18</v>
      </c>
      <c r="M634" s="30">
        <v>4</v>
      </c>
      <c r="N634" s="30" t="s">
        <v>5297</v>
      </c>
      <c r="O634" s="106">
        <v>45306</v>
      </c>
      <c r="P634" s="30" t="s">
        <v>3229</v>
      </c>
      <c r="Q634" s="172">
        <v>397646.61</v>
      </c>
    </row>
    <row r="635" spans="1:18" s="45" customFormat="1" ht="22.5" x14ac:dyDescent="0.2">
      <c r="A635" s="80">
        <v>634</v>
      </c>
      <c r="B635" s="30" t="s">
        <v>218</v>
      </c>
      <c r="C635" s="30"/>
      <c r="D635" s="30" t="s">
        <v>2511</v>
      </c>
      <c r="E635" s="30" t="s">
        <v>18</v>
      </c>
      <c r="F635" s="30" t="s">
        <v>213</v>
      </c>
      <c r="G635" s="30" t="s">
        <v>20</v>
      </c>
      <c r="H635" s="30" t="s">
        <v>36</v>
      </c>
      <c r="I635" s="30">
        <v>60</v>
      </c>
      <c r="J635" s="33" t="str">
        <f t="shared" si="9"/>
        <v>Новоуральский городской округ Свердловской области, г. Новоуральск, ул. Ленина, д. 60</v>
      </c>
      <c r="K635" s="30">
        <v>1418.6</v>
      </c>
      <c r="L635" s="30">
        <v>18</v>
      </c>
      <c r="M635" s="30">
        <v>2</v>
      </c>
      <c r="N635" s="30" t="s">
        <v>5300</v>
      </c>
      <c r="O635" s="106">
        <v>45308</v>
      </c>
      <c r="P635" s="30" t="s">
        <v>2752</v>
      </c>
      <c r="Q635" s="170">
        <v>1981492.21</v>
      </c>
    </row>
    <row r="636" spans="1:18" s="45" customFormat="1" ht="22.5" x14ac:dyDescent="0.2">
      <c r="A636" s="80">
        <v>635</v>
      </c>
      <c r="B636" s="30" t="s">
        <v>218</v>
      </c>
      <c r="C636" s="30"/>
      <c r="D636" s="30" t="s">
        <v>2511</v>
      </c>
      <c r="E636" s="30" t="s">
        <v>18</v>
      </c>
      <c r="F636" s="30" t="s">
        <v>213</v>
      </c>
      <c r="G636" s="30" t="s">
        <v>20</v>
      </c>
      <c r="H636" s="30" t="s">
        <v>36</v>
      </c>
      <c r="I636" s="30">
        <v>61</v>
      </c>
      <c r="J636" s="33" t="str">
        <f t="shared" si="9"/>
        <v>Новоуральский городской округ Свердловской области, г. Новоуральск, ул. Ленина, д. 61</v>
      </c>
      <c r="K636" s="30">
        <v>1142.9000000000001</v>
      </c>
      <c r="L636" s="30">
        <v>18</v>
      </c>
      <c r="M636" s="30">
        <v>3</v>
      </c>
      <c r="N636" s="30" t="s">
        <v>5297</v>
      </c>
      <c r="O636" s="106">
        <v>45306</v>
      </c>
      <c r="P636" s="30" t="s">
        <v>3229</v>
      </c>
      <c r="Q636" s="170">
        <v>1282645.3500000001</v>
      </c>
      <c r="R636" s="45" t="s">
        <v>5273</v>
      </c>
    </row>
    <row r="637" spans="1:18" s="45" customFormat="1" ht="22.5" x14ac:dyDescent="0.2">
      <c r="A637" s="80">
        <v>636</v>
      </c>
      <c r="B637" s="30" t="s">
        <v>218</v>
      </c>
      <c r="C637" s="30"/>
      <c r="D637" s="30" t="s">
        <v>2511</v>
      </c>
      <c r="E637" s="30" t="s">
        <v>18</v>
      </c>
      <c r="F637" s="30" t="s">
        <v>213</v>
      </c>
      <c r="G637" s="30" t="s">
        <v>20</v>
      </c>
      <c r="H637" s="30" t="s">
        <v>388</v>
      </c>
      <c r="I637" s="30">
        <v>16</v>
      </c>
      <c r="J637" s="33" t="str">
        <f t="shared" si="9"/>
        <v>Новоуральский городской округ Свердловской области, г. Новоуральск, ул. Льва Толстого, д. 16</v>
      </c>
      <c r="K637" s="30">
        <v>2723.4</v>
      </c>
      <c r="L637" s="30">
        <v>32</v>
      </c>
      <c r="M637" s="30">
        <v>4</v>
      </c>
      <c r="N637" s="30" t="s">
        <v>4978</v>
      </c>
      <c r="O637" s="106">
        <v>45076</v>
      </c>
      <c r="P637" s="30" t="s">
        <v>2752</v>
      </c>
      <c r="Q637" s="170">
        <v>2480145.8099999996</v>
      </c>
    </row>
    <row r="638" spans="1:18" s="45" customFormat="1" ht="22.5" x14ac:dyDescent="0.2">
      <c r="A638" s="80">
        <v>637</v>
      </c>
      <c r="B638" s="30" t="s">
        <v>218</v>
      </c>
      <c r="C638" s="30"/>
      <c r="D638" s="30" t="s">
        <v>2511</v>
      </c>
      <c r="E638" s="30" t="s">
        <v>18</v>
      </c>
      <c r="F638" s="30" t="s">
        <v>213</v>
      </c>
      <c r="G638" s="30" t="s">
        <v>20</v>
      </c>
      <c r="H638" s="30" t="s">
        <v>388</v>
      </c>
      <c r="I638" s="30">
        <v>8</v>
      </c>
      <c r="J638" s="33" t="str">
        <f t="shared" si="9"/>
        <v>Новоуральский городской округ Свердловской области, г. Новоуральск, ул. Льва Толстого, д. 8</v>
      </c>
      <c r="K638" s="30">
        <v>1805.8</v>
      </c>
      <c r="L638" s="30">
        <v>24</v>
      </c>
      <c r="M638" s="30">
        <v>5</v>
      </c>
      <c r="N638" s="33" t="s">
        <v>5297</v>
      </c>
      <c r="O638" s="114">
        <v>45306</v>
      </c>
      <c r="P638" s="30" t="s">
        <v>3229</v>
      </c>
      <c r="Q638" s="172">
        <v>6335896.8300000001</v>
      </c>
    </row>
    <row r="639" spans="1:18" s="45" customFormat="1" ht="22.5" x14ac:dyDescent="0.2">
      <c r="A639" s="80">
        <v>638</v>
      </c>
      <c r="B639" s="30" t="s">
        <v>218</v>
      </c>
      <c r="C639" s="30"/>
      <c r="D639" s="30" t="s">
        <v>2511</v>
      </c>
      <c r="E639" s="30" t="s">
        <v>18</v>
      </c>
      <c r="F639" s="30" t="s">
        <v>213</v>
      </c>
      <c r="G639" s="30" t="s">
        <v>20</v>
      </c>
      <c r="H639" s="30" t="s">
        <v>688</v>
      </c>
      <c r="I639" s="30">
        <v>1</v>
      </c>
      <c r="J639" s="33" t="str">
        <f t="shared" si="9"/>
        <v>Новоуральский городской округ Свердловской области, г. Новоуральск, ул. Мамина-Сибиряка, д. 1</v>
      </c>
      <c r="K639" s="30">
        <v>750.3</v>
      </c>
      <c r="L639" s="30">
        <v>12</v>
      </c>
      <c r="M639" s="30">
        <v>2</v>
      </c>
      <c r="N639" s="30" t="s">
        <v>5291</v>
      </c>
      <c r="O639" s="106">
        <v>45308</v>
      </c>
      <c r="P639" s="30" t="s">
        <v>1786</v>
      </c>
      <c r="Q639" s="170">
        <v>4866271.51</v>
      </c>
    </row>
    <row r="640" spans="1:18" s="45" customFormat="1" ht="22.5" x14ac:dyDescent="0.2">
      <c r="A640" s="80">
        <v>639</v>
      </c>
      <c r="B640" s="30" t="s">
        <v>218</v>
      </c>
      <c r="C640" s="30"/>
      <c r="D640" s="30" t="s">
        <v>2511</v>
      </c>
      <c r="E640" s="30" t="s">
        <v>18</v>
      </c>
      <c r="F640" s="30" t="s">
        <v>213</v>
      </c>
      <c r="G640" s="30" t="s">
        <v>20</v>
      </c>
      <c r="H640" s="30" t="s">
        <v>688</v>
      </c>
      <c r="I640" s="30">
        <v>2</v>
      </c>
      <c r="J640" s="33" t="str">
        <f t="shared" si="9"/>
        <v>Новоуральский городской округ Свердловской области, г. Новоуральск, ул. Мамина-Сибиряка, д. 2</v>
      </c>
      <c r="K640" s="30">
        <v>753.3</v>
      </c>
      <c r="L640" s="30">
        <v>12</v>
      </c>
      <c r="M640" s="30">
        <v>3</v>
      </c>
      <c r="N640" s="30" t="s">
        <v>5291</v>
      </c>
      <c r="O640" s="106">
        <v>45308</v>
      </c>
      <c r="P640" s="30" t="s">
        <v>1786</v>
      </c>
      <c r="Q640" s="170">
        <v>669700.54999999993</v>
      </c>
    </row>
    <row r="641" spans="1:18" s="45" customFormat="1" ht="22.5" x14ac:dyDescent="0.2">
      <c r="A641" s="80">
        <v>640</v>
      </c>
      <c r="B641" s="30" t="s">
        <v>218</v>
      </c>
      <c r="C641" s="30"/>
      <c r="D641" s="30" t="s">
        <v>2511</v>
      </c>
      <c r="E641" s="30" t="s">
        <v>18</v>
      </c>
      <c r="F641" s="30" t="s">
        <v>213</v>
      </c>
      <c r="G641" s="30" t="s">
        <v>20</v>
      </c>
      <c r="H641" s="30" t="s">
        <v>56</v>
      </c>
      <c r="I641" s="30">
        <v>17</v>
      </c>
      <c r="J641" s="33" t="str">
        <f t="shared" si="9"/>
        <v>Новоуральский городской округ Свердловской области, г. Новоуральск, ул. Первомайская, д. 17</v>
      </c>
      <c r="K641" s="30">
        <v>1436.7</v>
      </c>
      <c r="L641" s="30">
        <v>24</v>
      </c>
      <c r="M641" s="30">
        <v>5</v>
      </c>
      <c r="N641" s="30" t="s">
        <v>5311</v>
      </c>
      <c r="O641" s="106" t="s">
        <v>5302</v>
      </c>
      <c r="P641" s="30" t="s">
        <v>4973</v>
      </c>
      <c r="Q641" s="172">
        <v>7227303.2699999996</v>
      </c>
      <c r="R641" s="45" t="s">
        <v>4882</v>
      </c>
    </row>
    <row r="642" spans="1:18" s="45" customFormat="1" ht="22.5" x14ac:dyDescent="0.2">
      <c r="A642" s="80">
        <v>641</v>
      </c>
      <c r="B642" s="30" t="s">
        <v>218</v>
      </c>
      <c r="C642" s="30"/>
      <c r="D642" s="30" t="s">
        <v>2511</v>
      </c>
      <c r="E642" s="30" t="s">
        <v>18</v>
      </c>
      <c r="F642" s="30" t="s">
        <v>213</v>
      </c>
      <c r="G642" s="30" t="s">
        <v>20</v>
      </c>
      <c r="H642" s="30" t="s">
        <v>56</v>
      </c>
      <c r="I642" s="30">
        <v>19</v>
      </c>
      <c r="J642" s="33" t="str">
        <f t="shared" ref="J642:J705" si="10">C642&amp;""&amp;D642&amp;", "&amp;E642&amp;" "&amp;F642&amp;", "&amp;G642&amp;" "&amp;H642&amp;", д. "&amp;I642</f>
        <v>Новоуральский городской округ Свердловской области, г. Новоуральск, ул. Первомайская, д. 19</v>
      </c>
      <c r="K642" s="30">
        <v>1377.9</v>
      </c>
      <c r="L642" s="30">
        <v>32</v>
      </c>
      <c r="M642" s="30">
        <v>3</v>
      </c>
      <c r="N642" s="33" t="s">
        <v>5301</v>
      </c>
      <c r="O642" s="114" t="s">
        <v>5302</v>
      </c>
      <c r="P642" s="30" t="s">
        <v>2752</v>
      </c>
      <c r="Q642" s="170">
        <v>6424065.6300000008</v>
      </c>
    </row>
    <row r="643" spans="1:18" s="45" customFormat="1" ht="22.5" x14ac:dyDescent="0.2">
      <c r="A643" s="80">
        <v>642</v>
      </c>
      <c r="B643" s="30" t="s">
        <v>218</v>
      </c>
      <c r="C643" s="30"/>
      <c r="D643" s="30" t="s">
        <v>2511</v>
      </c>
      <c r="E643" s="30" t="s">
        <v>18</v>
      </c>
      <c r="F643" s="30" t="s">
        <v>213</v>
      </c>
      <c r="G643" s="30" t="s">
        <v>20</v>
      </c>
      <c r="H643" s="30" t="s">
        <v>56</v>
      </c>
      <c r="I643" s="42">
        <v>21</v>
      </c>
      <c r="J643" s="33" t="str">
        <f t="shared" si="10"/>
        <v>Новоуральский городской округ Свердловской области, г. Новоуральск, ул. Первомайская, д. 21</v>
      </c>
      <c r="K643" s="30">
        <v>1386.1</v>
      </c>
      <c r="L643" s="30">
        <v>32</v>
      </c>
      <c r="M643" s="30">
        <v>3</v>
      </c>
      <c r="N643" s="30" t="s">
        <v>5301</v>
      </c>
      <c r="O643" s="106" t="s">
        <v>5302</v>
      </c>
      <c r="P643" s="30" t="s">
        <v>2752</v>
      </c>
      <c r="Q643" s="170">
        <v>6109198.9400000004</v>
      </c>
    </row>
    <row r="644" spans="1:18" s="45" customFormat="1" ht="22.5" x14ac:dyDescent="0.2">
      <c r="A644" s="80">
        <v>643</v>
      </c>
      <c r="B644" s="30" t="s">
        <v>218</v>
      </c>
      <c r="C644" s="30"/>
      <c r="D644" s="30" t="s">
        <v>2511</v>
      </c>
      <c r="E644" s="30" t="s">
        <v>18</v>
      </c>
      <c r="F644" s="30" t="s">
        <v>213</v>
      </c>
      <c r="G644" s="30" t="s">
        <v>20</v>
      </c>
      <c r="H644" s="30" t="s">
        <v>56</v>
      </c>
      <c r="I644" s="42">
        <v>23</v>
      </c>
      <c r="J644" s="33" t="str">
        <f t="shared" si="10"/>
        <v>Новоуральский городской округ Свердловской области, г. Новоуральск, ул. Первомайская, д. 23</v>
      </c>
      <c r="K644" s="30">
        <v>1374.3</v>
      </c>
      <c r="L644" s="30">
        <v>32</v>
      </c>
      <c r="M644" s="30">
        <v>3</v>
      </c>
      <c r="N644" s="30" t="s">
        <v>5301</v>
      </c>
      <c r="O644" s="106" t="s">
        <v>5302</v>
      </c>
      <c r="P644" s="30" t="s">
        <v>2752</v>
      </c>
      <c r="Q644" s="170">
        <v>6265191.3200000003</v>
      </c>
    </row>
    <row r="645" spans="1:18" s="45" customFormat="1" ht="22.5" x14ac:dyDescent="0.2">
      <c r="A645" s="80">
        <v>644</v>
      </c>
      <c r="B645" s="30" t="s">
        <v>218</v>
      </c>
      <c r="C645" s="30"/>
      <c r="D645" s="30" t="s">
        <v>2511</v>
      </c>
      <c r="E645" s="30" t="s">
        <v>18</v>
      </c>
      <c r="F645" s="30" t="s">
        <v>213</v>
      </c>
      <c r="G645" s="30" t="s">
        <v>20</v>
      </c>
      <c r="H645" s="30" t="s">
        <v>56</v>
      </c>
      <c r="I645" s="30">
        <v>25</v>
      </c>
      <c r="J645" s="33" t="str">
        <f t="shared" si="10"/>
        <v>Новоуральский городской округ Свердловской области, г. Новоуральск, ул. Первомайская, д. 25</v>
      </c>
      <c r="K645" s="30">
        <v>1377.4</v>
      </c>
      <c r="L645" s="30">
        <v>32</v>
      </c>
      <c r="M645" s="30">
        <v>5</v>
      </c>
      <c r="N645" s="30" t="s">
        <v>5311</v>
      </c>
      <c r="O645" s="106" t="s">
        <v>5302</v>
      </c>
      <c r="P645" s="30" t="s">
        <v>4973</v>
      </c>
      <c r="Q645" s="172">
        <v>7119782.8799999999</v>
      </c>
      <c r="R645" s="45" t="s">
        <v>4882</v>
      </c>
    </row>
    <row r="646" spans="1:18" s="45" customFormat="1" ht="22.5" x14ac:dyDescent="0.2">
      <c r="A646" s="80">
        <v>645</v>
      </c>
      <c r="B646" s="30" t="s">
        <v>218</v>
      </c>
      <c r="C646" s="30"/>
      <c r="D646" s="30" t="s">
        <v>2511</v>
      </c>
      <c r="E646" s="30" t="s">
        <v>18</v>
      </c>
      <c r="F646" s="30" t="s">
        <v>213</v>
      </c>
      <c r="G646" s="30" t="s">
        <v>20</v>
      </c>
      <c r="H646" s="30" t="s">
        <v>56</v>
      </c>
      <c r="I646" s="30">
        <v>27</v>
      </c>
      <c r="J646" s="33" t="str">
        <f t="shared" si="10"/>
        <v>Новоуральский городской округ Свердловской области, г. Новоуральск, ул. Первомайская, д. 27</v>
      </c>
      <c r="K646" s="30">
        <v>2984.2</v>
      </c>
      <c r="L646" s="30">
        <v>64</v>
      </c>
      <c r="M646" s="30">
        <v>3</v>
      </c>
      <c r="N646" s="30" t="s">
        <v>5291</v>
      </c>
      <c r="O646" s="106">
        <v>45308</v>
      </c>
      <c r="P646" s="30" t="s">
        <v>1786</v>
      </c>
      <c r="Q646" s="170">
        <v>4416842.24</v>
      </c>
    </row>
    <row r="647" spans="1:18" s="45" customFormat="1" ht="22.5" x14ac:dyDescent="0.2">
      <c r="A647" s="80">
        <v>646</v>
      </c>
      <c r="B647" s="30" t="s">
        <v>218</v>
      </c>
      <c r="C647" s="30"/>
      <c r="D647" s="30" t="s">
        <v>2511</v>
      </c>
      <c r="E647" s="30" t="s">
        <v>18</v>
      </c>
      <c r="F647" s="30" t="s">
        <v>213</v>
      </c>
      <c r="G647" s="30" t="s">
        <v>20</v>
      </c>
      <c r="H647" s="30" t="s">
        <v>56</v>
      </c>
      <c r="I647" s="30">
        <v>29</v>
      </c>
      <c r="J647" s="33" t="str">
        <f t="shared" si="10"/>
        <v>Новоуральский городской округ Свердловской области, г. Новоуральск, ул. Первомайская, д. 29</v>
      </c>
      <c r="K647" s="30">
        <v>2620.5</v>
      </c>
      <c r="L647" s="30">
        <v>51</v>
      </c>
      <c r="M647" s="30">
        <v>1</v>
      </c>
      <c r="N647" s="30" t="s">
        <v>5291</v>
      </c>
      <c r="O647" s="106">
        <v>45308</v>
      </c>
      <c r="P647" s="30" t="s">
        <v>1786</v>
      </c>
      <c r="Q647" s="170">
        <v>1845538.16</v>
      </c>
    </row>
    <row r="648" spans="1:18" s="45" customFormat="1" ht="22.5" x14ac:dyDescent="0.2">
      <c r="A648" s="80">
        <v>647</v>
      </c>
      <c r="B648" s="30" t="s">
        <v>218</v>
      </c>
      <c r="C648" s="30"/>
      <c r="D648" s="30" t="s">
        <v>2511</v>
      </c>
      <c r="E648" s="30" t="s">
        <v>18</v>
      </c>
      <c r="F648" s="30" t="s">
        <v>213</v>
      </c>
      <c r="G648" s="30" t="s">
        <v>20</v>
      </c>
      <c r="H648" s="30" t="s">
        <v>56</v>
      </c>
      <c r="I648" s="30">
        <v>31</v>
      </c>
      <c r="J648" s="33" t="str">
        <f t="shared" si="10"/>
        <v>Новоуральский городской округ Свердловской области, г. Новоуральск, ул. Первомайская, д. 31</v>
      </c>
      <c r="K648" s="30">
        <v>2510.3000000000002</v>
      </c>
      <c r="L648" s="30">
        <v>48</v>
      </c>
      <c r="M648" s="30">
        <v>5</v>
      </c>
      <c r="N648" s="30" t="s">
        <v>5311</v>
      </c>
      <c r="O648" s="106" t="s">
        <v>5302</v>
      </c>
      <c r="P648" s="30" t="s">
        <v>4973</v>
      </c>
      <c r="Q648" s="170">
        <v>13628072.049999999</v>
      </c>
    </row>
    <row r="649" spans="1:18" s="45" customFormat="1" ht="22.5" x14ac:dyDescent="0.2">
      <c r="A649" s="80">
        <v>648</v>
      </c>
      <c r="B649" s="30" t="s">
        <v>218</v>
      </c>
      <c r="C649" s="30"/>
      <c r="D649" s="30" t="s">
        <v>2511</v>
      </c>
      <c r="E649" s="30" t="s">
        <v>18</v>
      </c>
      <c r="F649" s="30" t="s">
        <v>213</v>
      </c>
      <c r="G649" s="30" t="s">
        <v>20</v>
      </c>
      <c r="H649" s="30" t="s">
        <v>56</v>
      </c>
      <c r="I649" s="30">
        <v>32</v>
      </c>
      <c r="J649" s="33" t="str">
        <f t="shared" si="10"/>
        <v>Новоуральский городской округ Свердловской области, г. Новоуральск, ул. Первомайская, д. 32</v>
      </c>
      <c r="K649" s="30">
        <v>2950.9</v>
      </c>
      <c r="L649" s="30">
        <v>54</v>
      </c>
      <c r="M649" s="30">
        <v>2</v>
      </c>
      <c r="N649" s="30" t="s">
        <v>5291</v>
      </c>
      <c r="O649" s="106">
        <v>45308</v>
      </c>
      <c r="P649" s="30" t="s">
        <v>1786</v>
      </c>
      <c r="Q649" s="170">
        <v>14446145.17</v>
      </c>
    </row>
    <row r="650" spans="1:18" s="45" customFormat="1" ht="22.5" x14ac:dyDescent="0.2">
      <c r="A650" s="80">
        <v>649</v>
      </c>
      <c r="B650" s="30" t="s">
        <v>218</v>
      </c>
      <c r="C650" s="30"/>
      <c r="D650" s="30" t="s">
        <v>2511</v>
      </c>
      <c r="E650" s="30" t="s">
        <v>18</v>
      </c>
      <c r="F650" s="30" t="s">
        <v>213</v>
      </c>
      <c r="G650" s="30" t="s">
        <v>20</v>
      </c>
      <c r="H650" s="30" t="s">
        <v>56</v>
      </c>
      <c r="I650" s="30">
        <v>33</v>
      </c>
      <c r="J650" s="33" t="str">
        <f t="shared" si="10"/>
        <v>Новоуральский городской округ Свердловской области, г. Новоуральск, ул. Первомайская, д. 33</v>
      </c>
      <c r="K650" s="30">
        <v>2396.6</v>
      </c>
      <c r="L650" s="30">
        <v>40</v>
      </c>
      <c r="M650" s="30">
        <v>5</v>
      </c>
      <c r="N650" s="30" t="s">
        <v>5311</v>
      </c>
      <c r="O650" s="106" t="s">
        <v>5302</v>
      </c>
      <c r="P650" s="30" t="s">
        <v>4973</v>
      </c>
      <c r="Q650" s="172">
        <v>11559146.010000002</v>
      </c>
      <c r="R650" s="45" t="s">
        <v>4882</v>
      </c>
    </row>
    <row r="651" spans="1:18" s="45" customFormat="1" ht="22.5" x14ac:dyDescent="0.2">
      <c r="A651" s="80">
        <v>650</v>
      </c>
      <c r="B651" s="30" t="s">
        <v>218</v>
      </c>
      <c r="C651" s="30"/>
      <c r="D651" s="30" t="s">
        <v>2511</v>
      </c>
      <c r="E651" s="30" t="s">
        <v>18</v>
      </c>
      <c r="F651" s="30" t="s">
        <v>213</v>
      </c>
      <c r="G651" s="30" t="s">
        <v>20</v>
      </c>
      <c r="H651" s="30" t="s">
        <v>56</v>
      </c>
      <c r="I651" s="30">
        <v>34</v>
      </c>
      <c r="J651" s="33" t="str">
        <f t="shared" si="10"/>
        <v>Новоуральский городской округ Свердловской области, г. Новоуральск, ул. Первомайская, д. 34</v>
      </c>
      <c r="K651" s="30">
        <v>2423.8000000000002</v>
      </c>
      <c r="L651" s="30">
        <v>40</v>
      </c>
      <c r="M651" s="30">
        <v>1</v>
      </c>
      <c r="N651" s="30" t="s">
        <v>5291</v>
      </c>
      <c r="O651" s="106">
        <v>45308</v>
      </c>
      <c r="P651" s="30" t="s">
        <v>1786</v>
      </c>
      <c r="Q651" s="170">
        <v>2200770.67</v>
      </c>
    </row>
    <row r="652" spans="1:18" s="45" customFormat="1" ht="22.5" x14ac:dyDescent="0.2">
      <c r="A652" s="80">
        <v>651</v>
      </c>
      <c r="B652" s="30" t="s">
        <v>218</v>
      </c>
      <c r="C652" s="30"/>
      <c r="D652" s="30" t="s">
        <v>2511</v>
      </c>
      <c r="E652" s="30" t="s">
        <v>18</v>
      </c>
      <c r="F652" s="30" t="s">
        <v>213</v>
      </c>
      <c r="G652" s="30" t="s">
        <v>20</v>
      </c>
      <c r="H652" s="30" t="s">
        <v>56</v>
      </c>
      <c r="I652" s="30">
        <v>35</v>
      </c>
      <c r="J652" s="33" t="str">
        <f t="shared" si="10"/>
        <v>Новоуральский городской округ Свердловской области, г. Новоуральск, ул. Первомайская, д. 35</v>
      </c>
      <c r="K652" s="30">
        <v>3026.1</v>
      </c>
      <c r="L652" s="30">
        <v>56</v>
      </c>
      <c r="M652" s="30">
        <v>1</v>
      </c>
      <c r="N652" s="30" t="s">
        <v>5297</v>
      </c>
      <c r="O652" s="106">
        <v>45306</v>
      </c>
      <c r="P652" s="30" t="s">
        <v>3229</v>
      </c>
      <c r="Q652" s="170">
        <v>1506252.41</v>
      </c>
    </row>
    <row r="653" spans="1:18" s="45" customFormat="1" ht="22.5" x14ac:dyDescent="0.2">
      <c r="A653" s="80">
        <v>652</v>
      </c>
      <c r="B653" s="30" t="s">
        <v>218</v>
      </c>
      <c r="C653" s="30"/>
      <c r="D653" s="30" t="s">
        <v>2511</v>
      </c>
      <c r="E653" s="30" t="s">
        <v>18</v>
      </c>
      <c r="F653" s="30" t="s">
        <v>213</v>
      </c>
      <c r="G653" s="30" t="s">
        <v>20</v>
      </c>
      <c r="H653" s="30" t="s">
        <v>56</v>
      </c>
      <c r="I653" s="30">
        <v>36</v>
      </c>
      <c r="J653" s="33" t="str">
        <f t="shared" si="10"/>
        <v>Новоуральский городской округ Свердловской области, г. Новоуральск, ул. Первомайская, д. 36</v>
      </c>
      <c r="K653" s="30">
        <v>2585.6999999999998</v>
      </c>
      <c r="L653" s="30">
        <v>39</v>
      </c>
      <c r="M653" s="30">
        <v>1</v>
      </c>
      <c r="N653" s="30" t="s">
        <v>5291</v>
      </c>
      <c r="O653" s="106">
        <v>45308</v>
      </c>
      <c r="P653" s="30" t="s">
        <v>1786</v>
      </c>
      <c r="Q653" s="170">
        <v>1919477.69</v>
      </c>
    </row>
    <row r="654" spans="1:18" s="45" customFormat="1" ht="22.5" x14ac:dyDescent="0.2">
      <c r="A654" s="80">
        <v>653</v>
      </c>
      <c r="B654" s="30" t="s">
        <v>218</v>
      </c>
      <c r="C654" s="112"/>
      <c r="D654" s="112" t="s">
        <v>2511</v>
      </c>
      <c r="E654" s="112" t="s">
        <v>18</v>
      </c>
      <c r="F654" s="112" t="s">
        <v>213</v>
      </c>
      <c r="G654" s="112" t="s">
        <v>20</v>
      </c>
      <c r="H654" s="112" t="s">
        <v>199</v>
      </c>
      <c r="I654" s="51" t="s">
        <v>927</v>
      </c>
      <c r="J654" s="52" t="str">
        <f t="shared" si="10"/>
        <v>Новоуральский городской округ Свердловской области, г. Новоуральск, ул. Победы, д. 28А</v>
      </c>
      <c r="K654" s="112">
        <v>9011.6</v>
      </c>
      <c r="L654" s="112">
        <v>144</v>
      </c>
      <c r="M654" s="112">
        <v>2</v>
      </c>
      <c r="N654" s="112" t="s">
        <v>5290</v>
      </c>
      <c r="O654" s="131">
        <v>45348</v>
      </c>
      <c r="P654" s="112" t="s">
        <v>1494</v>
      </c>
      <c r="Q654" s="170">
        <v>4526952.5999999996</v>
      </c>
    </row>
    <row r="655" spans="1:18" s="45" customFormat="1" ht="22.5" x14ac:dyDescent="0.2">
      <c r="A655" s="80">
        <v>654</v>
      </c>
      <c r="B655" s="30" t="s">
        <v>218</v>
      </c>
      <c r="C655" s="112"/>
      <c r="D655" s="112" t="s">
        <v>2511</v>
      </c>
      <c r="E655" s="112" t="s">
        <v>18</v>
      </c>
      <c r="F655" s="112" t="s">
        <v>213</v>
      </c>
      <c r="G655" s="112" t="s">
        <v>20</v>
      </c>
      <c r="H655" s="112" t="s">
        <v>199</v>
      </c>
      <c r="I655" s="51" t="s">
        <v>226</v>
      </c>
      <c r="J655" s="52" t="str">
        <f t="shared" si="10"/>
        <v>Новоуральский городской округ Свердловской области, г. Новоуральск, ул. Победы, д. 30Б</v>
      </c>
      <c r="K655" s="112">
        <v>9047.5</v>
      </c>
      <c r="L655" s="112">
        <v>144</v>
      </c>
      <c r="M655" s="112">
        <v>1</v>
      </c>
      <c r="N655" s="52" t="s">
        <v>5290</v>
      </c>
      <c r="O655" s="139">
        <v>45348</v>
      </c>
      <c r="P655" s="112" t="s">
        <v>1494</v>
      </c>
      <c r="Q655" s="170">
        <v>2261630.79</v>
      </c>
    </row>
    <row r="656" spans="1:18" s="45" customFormat="1" ht="22.5" x14ac:dyDescent="0.2">
      <c r="A656" s="80">
        <v>655</v>
      </c>
      <c r="B656" s="30" t="s">
        <v>218</v>
      </c>
      <c r="C656" s="30"/>
      <c r="D656" s="30" t="s">
        <v>2511</v>
      </c>
      <c r="E656" s="30" t="s">
        <v>18</v>
      </c>
      <c r="F656" s="30" t="s">
        <v>213</v>
      </c>
      <c r="G656" s="30" t="s">
        <v>20</v>
      </c>
      <c r="H656" s="30" t="s">
        <v>199</v>
      </c>
      <c r="I656" s="30">
        <v>34</v>
      </c>
      <c r="J656" s="33" t="str">
        <f t="shared" si="10"/>
        <v>Новоуральский городской округ Свердловской области, г. Новоуральск, ул. Победы, д. 34</v>
      </c>
      <c r="K656" s="30">
        <v>3821.1</v>
      </c>
      <c r="L656" s="30">
        <v>56</v>
      </c>
      <c r="M656" s="30">
        <v>7</v>
      </c>
      <c r="N656" s="30" t="s">
        <v>5312</v>
      </c>
      <c r="O656" s="106">
        <v>45308</v>
      </c>
      <c r="P656" s="30" t="s">
        <v>4973</v>
      </c>
      <c r="Q656" s="172"/>
    </row>
    <row r="657" spans="1:18" s="45" customFormat="1" ht="22.5" x14ac:dyDescent="0.2">
      <c r="A657" s="80">
        <v>656</v>
      </c>
      <c r="B657" s="30" t="s">
        <v>218</v>
      </c>
      <c r="C657" s="30"/>
      <c r="D657" s="30" t="s">
        <v>2511</v>
      </c>
      <c r="E657" s="30" t="s">
        <v>18</v>
      </c>
      <c r="F657" s="30" t="s">
        <v>213</v>
      </c>
      <c r="G657" s="30" t="s">
        <v>20</v>
      </c>
      <c r="H657" s="30" t="s">
        <v>41</v>
      </c>
      <c r="I657" s="30">
        <v>18</v>
      </c>
      <c r="J657" s="33" t="str">
        <f t="shared" si="10"/>
        <v>Новоуральский городской округ Свердловской области, г. Новоуральск, ул. Садовая, д. 18</v>
      </c>
      <c r="K657" s="30">
        <v>856.5</v>
      </c>
      <c r="L657" s="30">
        <v>12</v>
      </c>
      <c r="M657" s="30">
        <v>4</v>
      </c>
      <c r="N657" s="30" t="s">
        <v>5297</v>
      </c>
      <c r="O657" s="106">
        <v>45306</v>
      </c>
      <c r="P657" s="30" t="s">
        <v>3229</v>
      </c>
      <c r="Q657" s="170">
        <v>4796149.629999999</v>
      </c>
    </row>
    <row r="658" spans="1:18" s="45" customFormat="1" ht="22.5" x14ac:dyDescent="0.2">
      <c r="A658" s="80">
        <v>657</v>
      </c>
      <c r="B658" s="30" t="s">
        <v>218</v>
      </c>
      <c r="C658" s="30"/>
      <c r="D658" s="30" t="s">
        <v>2511</v>
      </c>
      <c r="E658" s="30" t="s">
        <v>18</v>
      </c>
      <c r="F658" s="30" t="s">
        <v>213</v>
      </c>
      <c r="G658" s="30" t="s">
        <v>20</v>
      </c>
      <c r="H658" s="30" t="s">
        <v>77</v>
      </c>
      <c r="I658" s="42" t="s">
        <v>316</v>
      </c>
      <c r="J658" s="33" t="str">
        <f t="shared" si="10"/>
        <v>Новоуральский городской округ Свердловской области, г. Новоуральск, ул. Свердлова, д. 11А</v>
      </c>
      <c r="K658" s="30">
        <v>2714.3</v>
      </c>
      <c r="L658" s="30">
        <v>40</v>
      </c>
      <c r="M658" s="30">
        <v>2</v>
      </c>
      <c r="N658" s="30" t="s">
        <v>5300</v>
      </c>
      <c r="O658" s="106">
        <v>45308</v>
      </c>
      <c r="P658" s="30" t="s">
        <v>2752</v>
      </c>
      <c r="Q658" s="172"/>
    </row>
    <row r="659" spans="1:18" s="45" customFormat="1" ht="22.5" x14ac:dyDescent="0.2">
      <c r="A659" s="80">
        <v>658</v>
      </c>
      <c r="B659" s="30" t="s">
        <v>218</v>
      </c>
      <c r="C659" s="30"/>
      <c r="D659" s="30" t="s">
        <v>2511</v>
      </c>
      <c r="E659" s="30" t="s">
        <v>18</v>
      </c>
      <c r="F659" s="30" t="s">
        <v>213</v>
      </c>
      <c r="G659" s="30" t="s">
        <v>20</v>
      </c>
      <c r="H659" s="30" t="s">
        <v>84</v>
      </c>
      <c r="I659" s="30">
        <v>10</v>
      </c>
      <c r="J659" s="33" t="str">
        <f t="shared" si="10"/>
        <v>Новоуральский городской округ Свердловской области, г. Новоуральск, ул. Советская, д. 10</v>
      </c>
      <c r="K659" s="30">
        <v>2967.9</v>
      </c>
      <c r="L659" s="30">
        <v>60</v>
      </c>
      <c r="M659" s="30">
        <v>1</v>
      </c>
      <c r="N659" s="30" t="s">
        <v>5309</v>
      </c>
      <c r="O659" s="106">
        <v>45286</v>
      </c>
      <c r="P659" s="30" t="s">
        <v>5310</v>
      </c>
      <c r="Q659" s="172"/>
    </row>
    <row r="660" spans="1:18" s="45" customFormat="1" ht="22.5" x14ac:dyDescent="0.2">
      <c r="A660" s="80">
        <v>659</v>
      </c>
      <c r="B660" s="30" t="s">
        <v>218</v>
      </c>
      <c r="C660" s="30"/>
      <c r="D660" s="30" t="s">
        <v>2511</v>
      </c>
      <c r="E660" s="30" t="s">
        <v>18</v>
      </c>
      <c r="F660" s="30" t="s">
        <v>213</v>
      </c>
      <c r="G660" s="30" t="s">
        <v>20</v>
      </c>
      <c r="H660" s="30" t="s">
        <v>597</v>
      </c>
      <c r="I660" s="30">
        <v>2</v>
      </c>
      <c r="J660" s="33" t="str">
        <f t="shared" si="10"/>
        <v>Новоуральский городской округ Свердловской области, г. Новоуральск, ул. Стахановская, д. 2</v>
      </c>
      <c r="K660" s="30">
        <v>743.9</v>
      </c>
      <c r="L660" s="30">
        <v>12</v>
      </c>
      <c r="M660" s="30">
        <v>4</v>
      </c>
      <c r="N660" s="30" t="s">
        <v>5291</v>
      </c>
      <c r="O660" s="106">
        <v>45308</v>
      </c>
      <c r="P660" s="30" t="s">
        <v>1786</v>
      </c>
      <c r="Q660" s="170">
        <v>5619368.0599999996</v>
      </c>
    </row>
    <row r="661" spans="1:18" s="45" customFormat="1" ht="22.5" x14ac:dyDescent="0.2">
      <c r="A661" s="80">
        <v>660</v>
      </c>
      <c r="B661" s="30" t="s">
        <v>218</v>
      </c>
      <c r="C661" s="30"/>
      <c r="D661" s="30" t="s">
        <v>2511</v>
      </c>
      <c r="E661" s="30" t="s">
        <v>18</v>
      </c>
      <c r="F661" s="30" t="s">
        <v>213</v>
      </c>
      <c r="G661" s="30" t="s">
        <v>20</v>
      </c>
      <c r="H661" s="30" t="s">
        <v>597</v>
      </c>
      <c r="I661" s="30">
        <v>4</v>
      </c>
      <c r="J661" s="33" t="str">
        <f t="shared" si="10"/>
        <v>Новоуральский городской округ Свердловской области, г. Новоуральск, ул. Стахановская, д. 4</v>
      </c>
      <c r="K661" s="30">
        <v>767.8</v>
      </c>
      <c r="L661" s="30">
        <v>12</v>
      </c>
      <c r="M661" s="30">
        <v>3</v>
      </c>
      <c r="N661" s="30" t="s">
        <v>5291</v>
      </c>
      <c r="O661" s="106">
        <v>45308</v>
      </c>
      <c r="P661" s="30" t="s">
        <v>1786</v>
      </c>
      <c r="Q661" s="170">
        <v>1128648.3400000001</v>
      </c>
    </row>
    <row r="662" spans="1:18" s="45" customFormat="1" ht="22.5" x14ac:dyDescent="0.2">
      <c r="A662" s="80">
        <v>661</v>
      </c>
      <c r="B662" s="30" t="s">
        <v>218</v>
      </c>
      <c r="C662" s="30"/>
      <c r="D662" s="112" t="s">
        <v>2511</v>
      </c>
      <c r="E662" s="112" t="s">
        <v>18</v>
      </c>
      <c r="F662" s="112" t="s">
        <v>213</v>
      </c>
      <c r="G662" s="112" t="s">
        <v>20</v>
      </c>
      <c r="H662" s="112" t="s">
        <v>1303</v>
      </c>
      <c r="I662" s="112" t="s">
        <v>1458</v>
      </c>
      <c r="J662" s="52" t="str">
        <f t="shared" si="10"/>
        <v>Новоуральский городской округ Свердловской области, г. Новоуральск, ул. Тегенцева, д. 2КОРПУС 1</v>
      </c>
      <c r="K662" s="112">
        <v>1903.8</v>
      </c>
      <c r="L662" s="112">
        <v>28</v>
      </c>
      <c r="M662" s="112">
        <v>1</v>
      </c>
      <c r="N662" s="112" t="s">
        <v>5290</v>
      </c>
      <c r="O662" s="131">
        <v>45348</v>
      </c>
      <c r="P662" s="112" t="s">
        <v>1494</v>
      </c>
      <c r="Q662" s="170">
        <v>2013960.42</v>
      </c>
    </row>
    <row r="663" spans="1:18" s="45" customFormat="1" ht="22.5" x14ac:dyDescent="0.2">
      <c r="A663" s="80">
        <v>662</v>
      </c>
      <c r="B663" s="30" t="s">
        <v>218</v>
      </c>
      <c r="C663" s="30"/>
      <c r="D663" s="112" t="s">
        <v>2511</v>
      </c>
      <c r="E663" s="112" t="s">
        <v>18</v>
      </c>
      <c r="F663" s="112" t="s">
        <v>213</v>
      </c>
      <c r="G663" s="112" t="s">
        <v>20</v>
      </c>
      <c r="H663" s="112" t="s">
        <v>1303</v>
      </c>
      <c r="I663" s="112" t="s">
        <v>1459</v>
      </c>
      <c r="J663" s="52" t="str">
        <f t="shared" si="10"/>
        <v>Новоуральский городской округ Свердловской области, г. Новоуральск, ул. Тегенцева, д. 2КОРПУС 2</v>
      </c>
      <c r="K663" s="112">
        <v>1927.5</v>
      </c>
      <c r="L663" s="112">
        <v>28</v>
      </c>
      <c r="M663" s="112">
        <v>1</v>
      </c>
      <c r="N663" s="112" t="s">
        <v>5290</v>
      </c>
      <c r="O663" s="131">
        <v>45348</v>
      </c>
      <c r="P663" s="112" t="s">
        <v>1494</v>
      </c>
      <c r="Q663" s="170">
        <v>2012842.24</v>
      </c>
    </row>
    <row r="664" spans="1:18" s="45" customFormat="1" ht="22.5" x14ac:dyDescent="0.2">
      <c r="A664" s="80">
        <v>663</v>
      </c>
      <c r="B664" s="30" t="s">
        <v>218</v>
      </c>
      <c r="C664" s="30"/>
      <c r="D664" s="112" t="s">
        <v>2511</v>
      </c>
      <c r="E664" s="112" t="s">
        <v>18</v>
      </c>
      <c r="F664" s="112" t="s">
        <v>213</v>
      </c>
      <c r="G664" s="112" t="s">
        <v>20</v>
      </c>
      <c r="H664" s="112" t="s">
        <v>1303</v>
      </c>
      <c r="I664" s="112" t="s">
        <v>4584</v>
      </c>
      <c r="J664" s="52" t="str">
        <f t="shared" si="10"/>
        <v>Новоуральский городской округ Свердловской области, г. Новоуральск, ул. Тегенцева, д. 2КОРПУС 3</v>
      </c>
      <c r="K664" s="112">
        <v>1909.6</v>
      </c>
      <c r="L664" s="112">
        <v>28</v>
      </c>
      <c r="M664" s="112">
        <v>1</v>
      </c>
      <c r="N664" s="112" t="s">
        <v>5290</v>
      </c>
      <c r="O664" s="131">
        <v>45348</v>
      </c>
      <c r="P664" s="112" t="s">
        <v>1494</v>
      </c>
      <c r="Q664" s="170">
        <v>2016223.54</v>
      </c>
    </row>
    <row r="665" spans="1:18" s="45" customFormat="1" ht="22.5" x14ac:dyDescent="0.2">
      <c r="A665" s="80">
        <v>664</v>
      </c>
      <c r="B665" s="30" t="s">
        <v>218</v>
      </c>
      <c r="C665" s="30"/>
      <c r="D665" s="30" t="s">
        <v>2511</v>
      </c>
      <c r="E665" s="30" t="s">
        <v>18</v>
      </c>
      <c r="F665" s="30" t="s">
        <v>213</v>
      </c>
      <c r="G665" s="30" t="s">
        <v>20</v>
      </c>
      <c r="H665" s="30" t="s">
        <v>215</v>
      </c>
      <c r="I665" s="42">
        <v>14</v>
      </c>
      <c r="J665" s="33" t="str">
        <f t="shared" si="10"/>
        <v>Новоуральский городской округ Свердловской области, г. Новоуральск, ул. Уральская, д. 14</v>
      </c>
      <c r="K665" s="30">
        <v>1534.3</v>
      </c>
      <c r="L665" s="30">
        <v>24</v>
      </c>
      <c r="M665" s="30">
        <v>6</v>
      </c>
      <c r="N665" s="30" t="s">
        <v>5297</v>
      </c>
      <c r="O665" s="106">
        <v>45306</v>
      </c>
      <c r="P665" s="30" t="s">
        <v>3229</v>
      </c>
      <c r="Q665" s="172">
        <v>5425460.8800000008</v>
      </c>
    </row>
    <row r="666" spans="1:18" s="45" customFormat="1" ht="22.5" x14ac:dyDescent="0.2">
      <c r="A666" s="80">
        <v>665</v>
      </c>
      <c r="B666" s="30" t="s">
        <v>218</v>
      </c>
      <c r="C666" s="30"/>
      <c r="D666" s="30" t="s">
        <v>2511</v>
      </c>
      <c r="E666" s="30" t="s">
        <v>18</v>
      </c>
      <c r="F666" s="30" t="s">
        <v>213</v>
      </c>
      <c r="G666" s="30" t="s">
        <v>20</v>
      </c>
      <c r="H666" s="30" t="s">
        <v>162</v>
      </c>
      <c r="I666" s="30" t="s">
        <v>115</v>
      </c>
      <c r="J666" s="33" t="str">
        <f t="shared" si="10"/>
        <v>Новоуральский городской округ Свердловской области, г. Новоуральск, ул. Фрунзе, д. 1А</v>
      </c>
      <c r="K666" s="30">
        <v>852.5</v>
      </c>
      <c r="L666" s="30">
        <v>12</v>
      </c>
      <c r="M666" s="30">
        <v>4</v>
      </c>
      <c r="N666" s="30" t="s">
        <v>5297</v>
      </c>
      <c r="O666" s="106">
        <v>45306</v>
      </c>
      <c r="P666" s="30" t="s">
        <v>3229</v>
      </c>
      <c r="Q666" s="172">
        <v>5215098.04</v>
      </c>
      <c r="R666" s="45" t="s">
        <v>5273</v>
      </c>
    </row>
    <row r="667" spans="1:18" s="45" customFormat="1" ht="22.5" x14ac:dyDescent="0.2">
      <c r="A667" s="80">
        <v>666</v>
      </c>
      <c r="B667" s="30" t="s">
        <v>218</v>
      </c>
      <c r="C667" s="30"/>
      <c r="D667" s="30" t="s">
        <v>2511</v>
      </c>
      <c r="E667" s="30" t="s">
        <v>18</v>
      </c>
      <c r="F667" s="30" t="s">
        <v>213</v>
      </c>
      <c r="G667" s="30" t="s">
        <v>20</v>
      </c>
      <c r="H667" s="30" t="s">
        <v>274</v>
      </c>
      <c r="I667" s="30">
        <v>8</v>
      </c>
      <c r="J667" s="33" t="str">
        <f t="shared" si="10"/>
        <v>Новоуральский городской округ Свердловской области, г. Новоуральск, ул. Чкалова, д. 8</v>
      </c>
      <c r="K667" s="30">
        <v>967.4</v>
      </c>
      <c r="L667" s="30">
        <v>12</v>
      </c>
      <c r="M667" s="30">
        <v>1</v>
      </c>
      <c r="N667" s="30" t="s">
        <v>5291</v>
      </c>
      <c r="O667" s="106">
        <v>45308</v>
      </c>
      <c r="P667" s="30" t="s">
        <v>1786</v>
      </c>
      <c r="Q667" s="170">
        <v>733265.74</v>
      </c>
    </row>
    <row r="668" spans="1:18" s="45" customFormat="1" ht="22.5" x14ac:dyDescent="0.2">
      <c r="A668" s="80">
        <v>667</v>
      </c>
      <c r="B668" s="30" t="s">
        <v>227</v>
      </c>
      <c r="C668" s="30"/>
      <c r="D668" s="30" t="s">
        <v>297</v>
      </c>
      <c r="E668" s="33" t="s">
        <v>18</v>
      </c>
      <c r="F668" s="33" t="s">
        <v>298</v>
      </c>
      <c r="G668" s="33" t="s">
        <v>362</v>
      </c>
      <c r="H668" s="33" t="s">
        <v>1524</v>
      </c>
      <c r="I668" s="30">
        <v>1</v>
      </c>
      <c r="J668" s="33" t="str">
        <f t="shared" si="10"/>
        <v>Полевской городской округ, г. Полевской, мкр. Черемушки, д. 1</v>
      </c>
      <c r="K668" s="30">
        <v>1950.02</v>
      </c>
      <c r="L668" s="30">
        <v>71</v>
      </c>
      <c r="M668" s="30">
        <v>1</v>
      </c>
      <c r="N668" s="30" t="s">
        <v>5330</v>
      </c>
      <c r="O668" s="106">
        <v>45258</v>
      </c>
      <c r="P668" s="30" t="s">
        <v>3340</v>
      </c>
      <c r="Q668" s="170">
        <v>11944286.5</v>
      </c>
    </row>
    <row r="669" spans="1:18" s="45" customFormat="1" ht="22.5" x14ac:dyDescent="0.2">
      <c r="A669" s="80">
        <v>668</v>
      </c>
      <c r="B669" s="30" t="s">
        <v>227</v>
      </c>
      <c r="C669" s="30"/>
      <c r="D669" s="30" t="s">
        <v>297</v>
      </c>
      <c r="E669" s="33" t="s">
        <v>18</v>
      </c>
      <c r="F669" s="33" t="s">
        <v>298</v>
      </c>
      <c r="G669" s="33" t="s">
        <v>20</v>
      </c>
      <c r="H669" s="33" t="s">
        <v>455</v>
      </c>
      <c r="I669" s="30">
        <v>12</v>
      </c>
      <c r="J669" s="33" t="str">
        <f t="shared" si="10"/>
        <v>Полевской городской округ, г. Полевской, ул. Коммунистическая, д. 12</v>
      </c>
      <c r="K669" s="30">
        <v>3482.9</v>
      </c>
      <c r="L669" s="30">
        <v>70</v>
      </c>
      <c r="M669" s="30">
        <v>5</v>
      </c>
      <c r="N669" s="30" t="s">
        <v>5338</v>
      </c>
      <c r="O669" s="106">
        <v>45258</v>
      </c>
      <c r="P669" s="30" t="s">
        <v>1614</v>
      </c>
      <c r="Q669" s="170">
        <v>13839197.67</v>
      </c>
    </row>
    <row r="670" spans="1:18" s="45" customFormat="1" ht="22.5" x14ac:dyDescent="0.2">
      <c r="A670" s="80">
        <v>669</v>
      </c>
      <c r="B670" s="30" t="s">
        <v>227</v>
      </c>
      <c r="C670" s="30"/>
      <c r="D670" s="30" t="s">
        <v>297</v>
      </c>
      <c r="E670" s="33" t="s">
        <v>18</v>
      </c>
      <c r="F670" s="33" t="s">
        <v>298</v>
      </c>
      <c r="G670" s="33" t="s">
        <v>20</v>
      </c>
      <c r="H670" s="33" t="s">
        <v>455</v>
      </c>
      <c r="I670" s="30">
        <v>16</v>
      </c>
      <c r="J670" s="33" t="str">
        <f t="shared" si="10"/>
        <v>Полевской городской округ, г. Полевской, ул. Коммунистическая, д. 16</v>
      </c>
      <c r="K670" s="30">
        <v>3494.7</v>
      </c>
      <c r="L670" s="30">
        <v>67</v>
      </c>
      <c r="M670" s="30">
        <v>5</v>
      </c>
      <c r="N670" s="30" t="s">
        <v>5338</v>
      </c>
      <c r="O670" s="106">
        <v>45258</v>
      </c>
      <c r="P670" s="30" t="s">
        <v>1614</v>
      </c>
      <c r="Q670" s="170">
        <v>11677847.029999999</v>
      </c>
    </row>
    <row r="671" spans="1:18" s="45" customFormat="1" ht="22.5" x14ac:dyDescent="0.2">
      <c r="A671" s="80">
        <v>670</v>
      </c>
      <c r="B671" s="30" t="s">
        <v>227</v>
      </c>
      <c r="C671" s="30"/>
      <c r="D671" s="30" t="s">
        <v>297</v>
      </c>
      <c r="E671" s="33" t="s">
        <v>18</v>
      </c>
      <c r="F671" s="33" t="s">
        <v>298</v>
      </c>
      <c r="G671" s="33" t="s">
        <v>20</v>
      </c>
      <c r="H671" s="33" t="s">
        <v>455</v>
      </c>
      <c r="I671" s="30">
        <v>4</v>
      </c>
      <c r="J671" s="33" t="str">
        <f t="shared" si="10"/>
        <v>Полевской городской округ, г. Полевской, ул. Коммунистическая, д. 4</v>
      </c>
      <c r="K671" s="30">
        <v>2734.8</v>
      </c>
      <c r="L671" s="30">
        <v>53</v>
      </c>
      <c r="M671" s="30">
        <v>3</v>
      </c>
      <c r="N671" s="30" t="s">
        <v>5338</v>
      </c>
      <c r="O671" s="106">
        <v>45258</v>
      </c>
      <c r="P671" s="30" t="s">
        <v>1614</v>
      </c>
      <c r="Q671" s="170">
        <v>6555220.0800000001</v>
      </c>
    </row>
    <row r="672" spans="1:18" s="45" customFormat="1" ht="22.5" x14ac:dyDescent="0.2">
      <c r="A672" s="80">
        <v>671</v>
      </c>
      <c r="B672" s="30" t="s">
        <v>227</v>
      </c>
      <c r="C672" s="30"/>
      <c r="D672" s="30" t="s">
        <v>297</v>
      </c>
      <c r="E672" s="33" t="s">
        <v>18</v>
      </c>
      <c r="F672" s="33" t="s">
        <v>298</v>
      </c>
      <c r="G672" s="33" t="s">
        <v>20</v>
      </c>
      <c r="H672" s="33" t="s">
        <v>455</v>
      </c>
      <c r="I672" s="30">
        <v>8</v>
      </c>
      <c r="J672" s="33" t="str">
        <f t="shared" si="10"/>
        <v>Полевской городской округ, г. Полевской, ул. Коммунистическая, д. 8</v>
      </c>
      <c r="K672" s="30">
        <v>2758.5</v>
      </c>
      <c r="L672" s="30">
        <v>58</v>
      </c>
      <c r="M672" s="30">
        <v>5</v>
      </c>
      <c r="N672" s="30" t="s">
        <v>5338</v>
      </c>
      <c r="O672" s="106">
        <v>45258</v>
      </c>
      <c r="P672" s="30" t="s">
        <v>1614</v>
      </c>
      <c r="Q672" s="172">
        <v>7105430.7400000002</v>
      </c>
      <c r="R672" s="45" t="s">
        <v>5315</v>
      </c>
    </row>
    <row r="673" spans="1:18" s="45" customFormat="1" ht="22.5" x14ac:dyDescent="0.2">
      <c r="A673" s="80">
        <v>672</v>
      </c>
      <c r="B673" s="30" t="s">
        <v>227</v>
      </c>
      <c r="C673" s="30"/>
      <c r="D673" s="30" t="s">
        <v>297</v>
      </c>
      <c r="E673" s="33" t="s">
        <v>18</v>
      </c>
      <c r="F673" s="33" t="s">
        <v>298</v>
      </c>
      <c r="G673" s="33" t="s">
        <v>20</v>
      </c>
      <c r="H673" s="33" t="s">
        <v>455</v>
      </c>
      <c r="I673" s="30">
        <v>9</v>
      </c>
      <c r="J673" s="33" t="str">
        <f t="shared" si="10"/>
        <v>Полевской городской округ, г. Полевской, ул. Коммунистическая, д. 9</v>
      </c>
      <c r="K673" s="30">
        <v>2766.3</v>
      </c>
      <c r="L673" s="30">
        <v>61</v>
      </c>
      <c r="M673" s="30">
        <v>5</v>
      </c>
      <c r="N673" s="30" t="s">
        <v>5330</v>
      </c>
      <c r="O673" s="106">
        <v>45258</v>
      </c>
      <c r="P673" s="30" t="s">
        <v>3340</v>
      </c>
      <c r="Q673" s="170">
        <v>11238907.25</v>
      </c>
    </row>
    <row r="674" spans="1:18" s="45" customFormat="1" ht="22.5" x14ac:dyDescent="0.2">
      <c r="A674" s="80">
        <v>673</v>
      </c>
      <c r="B674" s="30" t="s">
        <v>227</v>
      </c>
      <c r="C674" s="30"/>
      <c r="D674" s="30" t="s">
        <v>297</v>
      </c>
      <c r="E674" s="33" t="s">
        <v>18</v>
      </c>
      <c r="F674" s="33" t="s">
        <v>298</v>
      </c>
      <c r="G674" s="33" t="s">
        <v>20</v>
      </c>
      <c r="H674" s="33" t="s">
        <v>306</v>
      </c>
      <c r="I674" s="30">
        <v>83</v>
      </c>
      <c r="J674" s="33" t="str">
        <f t="shared" si="10"/>
        <v>Полевской городской округ, г. Полевской, ул. Розы Люксембург, д. 83</v>
      </c>
      <c r="K674" s="30">
        <v>5098.5</v>
      </c>
      <c r="L674" s="30">
        <v>100</v>
      </c>
      <c r="M674" s="30">
        <v>5</v>
      </c>
      <c r="N674" s="30" t="s">
        <v>5338</v>
      </c>
      <c r="O674" s="106">
        <v>45258</v>
      </c>
      <c r="P674" s="30" t="s">
        <v>1614</v>
      </c>
      <c r="Q674" s="172">
        <v>11992483.65</v>
      </c>
      <c r="R674" s="45" t="s">
        <v>4884</v>
      </c>
    </row>
    <row r="675" spans="1:18" s="45" customFormat="1" ht="22.5" x14ac:dyDescent="0.2">
      <c r="A675" s="80">
        <v>674</v>
      </c>
      <c r="B675" s="30" t="s">
        <v>227</v>
      </c>
      <c r="C675" s="30"/>
      <c r="D675" s="30" t="s">
        <v>297</v>
      </c>
      <c r="E675" s="33" t="s">
        <v>18</v>
      </c>
      <c r="F675" s="33" t="s">
        <v>298</v>
      </c>
      <c r="G675" s="33" t="s">
        <v>20</v>
      </c>
      <c r="H675" s="33" t="s">
        <v>77</v>
      </c>
      <c r="I675" s="30">
        <v>1</v>
      </c>
      <c r="J675" s="33" t="str">
        <f t="shared" si="10"/>
        <v>Полевской городской округ, г. Полевской, ул. Свердлова, д. 1</v>
      </c>
      <c r="K675" s="30">
        <v>2691.7</v>
      </c>
      <c r="L675" s="30">
        <v>112</v>
      </c>
      <c r="M675" s="30">
        <v>1</v>
      </c>
      <c r="N675" s="30" t="s">
        <v>5330</v>
      </c>
      <c r="O675" s="106">
        <v>45258</v>
      </c>
      <c r="P675" s="30" t="s">
        <v>3340</v>
      </c>
      <c r="Q675" s="170">
        <v>5456051.8099999996</v>
      </c>
    </row>
    <row r="676" spans="1:18" s="45" customFormat="1" ht="22.5" x14ac:dyDescent="0.2">
      <c r="A676" s="80">
        <v>675</v>
      </c>
      <c r="B676" s="30" t="s">
        <v>227</v>
      </c>
      <c r="C676" s="30"/>
      <c r="D676" s="30" t="s">
        <v>297</v>
      </c>
      <c r="E676" s="33" t="s">
        <v>18</v>
      </c>
      <c r="F676" s="33" t="s">
        <v>298</v>
      </c>
      <c r="G676" s="33" t="s">
        <v>20</v>
      </c>
      <c r="H676" s="33" t="s">
        <v>77</v>
      </c>
      <c r="I676" s="30">
        <v>13</v>
      </c>
      <c r="J676" s="33" t="str">
        <f t="shared" si="10"/>
        <v>Полевской городской округ, г. Полевской, ул. Свердлова, д. 13</v>
      </c>
      <c r="K676" s="30">
        <v>2776.6</v>
      </c>
      <c r="L676" s="30">
        <v>62</v>
      </c>
      <c r="M676" s="30">
        <v>5</v>
      </c>
      <c r="N676" s="30" t="s">
        <v>5330</v>
      </c>
      <c r="O676" s="106">
        <v>45258</v>
      </c>
      <c r="P676" s="30" t="s">
        <v>3340</v>
      </c>
      <c r="Q676" s="172">
        <v>11256852.17</v>
      </c>
      <c r="R676" s="45" t="s">
        <v>4882</v>
      </c>
    </row>
    <row r="677" spans="1:18" s="45" customFormat="1" ht="22.5" x14ac:dyDescent="0.2">
      <c r="A677" s="80">
        <v>676</v>
      </c>
      <c r="B677" s="30" t="s">
        <v>227</v>
      </c>
      <c r="C677" s="30"/>
      <c r="D677" s="30" t="s">
        <v>297</v>
      </c>
      <c r="E677" s="33" t="s">
        <v>18</v>
      </c>
      <c r="F677" s="33" t="s">
        <v>298</v>
      </c>
      <c r="G677" s="33" t="s">
        <v>20</v>
      </c>
      <c r="H677" s="33" t="s">
        <v>77</v>
      </c>
      <c r="I677" s="30">
        <v>9</v>
      </c>
      <c r="J677" s="33" t="str">
        <f t="shared" si="10"/>
        <v>Полевской городской округ, г. Полевской, ул. Свердлова, д. 9</v>
      </c>
      <c r="K677" s="30">
        <v>1432.3</v>
      </c>
      <c r="L677" s="30">
        <v>53</v>
      </c>
      <c r="M677" s="30">
        <v>1</v>
      </c>
      <c r="N677" s="30" t="s">
        <v>5330</v>
      </c>
      <c r="O677" s="106">
        <v>45258</v>
      </c>
      <c r="P677" s="30" t="s">
        <v>3340</v>
      </c>
      <c r="Q677" s="170">
        <v>6460456.9400000004</v>
      </c>
    </row>
    <row r="678" spans="1:18" s="45" customFormat="1" ht="22.5" x14ac:dyDescent="0.2">
      <c r="A678" s="80">
        <v>677</v>
      </c>
      <c r="B678" s="30" t="s">
        <v>227</v>
      </c>
      <c r="C678" s="30"/>
      <c r="D678" s="30" t="s">
        <v>297</v>
      </c>
      <c r="E678" s="33" t="s">
        <v>18</v>
      </c>
      <c r="F678" s="33" t="s">
        <v>298</v>
      </c>
      <c r="G678" s="33" t="s">
        <v>20</v>
      </c>
      <c r="H678" s="33" t="s">
        <v>1048</v>
      </c>
      <c r="I678" s="30">
        <v>8</v>
      </c>
      <c r="J678" s="33" t="str">
        <f t="shared" si="10"/>
        <v>Полевской городской округ, г. Полевской, ул. Совхозная, д. 8</v>
      </c>
      <c r="K678" s="30">
        <v>836.4</v>
      </c>
      <c r="L678" s="30">
        <v>16</v>
      </c>
      <c r="M678" s="30">
        <v>1</v>
      </c>
      <c r="N678" s="30" t="s">
        <v>5338</v>
      </c>
      <c r="O678" s="106">
        <v>45258</v>
      </c>
      <c r="P678" s="30" t="s">
        <v>1614</v>
      </c>
      <c r="Q678" s="170">
        <v>3123107.9</v>
      </c>
    </row>
    <row r="679" spans="1:18" s="45" customFormat="1" ht="22.5" x14ac:dyDescent="0.2">
      <c r="A679" s="80">
        <v>678</v>
      </c>
      <c r="B679" s="30" t="s">
        <v>227</v>
      </c>
      <c r="C679" s="30"/>
      <c r="D679" s="30" t="s">
        <v>297</v>
      </c>
      <c r="E679" s="33" t="s">
        <v>18</v>
      </c>
      <c r="F679" s="33" t="s">
        <v>298</v>
      </c>
      <c r="G679" s="33" t="s">
        <v>20</v>
      </c>
      <c r="H679" s="33" t="s">
        <v>617</v>
      </c>
      <c r="I679" s="30">
        <v>10</v>
      </c>
      <c r="J679" s="33" t="str">
        <f t="shared" si="10"/>
        <v>Полевской городской округ, г. Полевской, ул. Челюскинцев, д. 10</v>
      </c>
      <c r="K679" s="30">
        <v>2698.4</v>
      </c>
      <c r="L679" s="30">
        <v>47</v>
      </c>
      <c r="M679" s="30">
        <v>3</v>
      </c>
      <c r="N679" s="30" t="s">
        <v>5330</v>
      </c>
      <c r="O679" s="106">
        <v>45258</v>
      </c>
      <c r="P679" s="30" t="s">
        <v>3340</v>
      </c>
      <c r="Q679" s="170">
        <v>13658512.560000001</v>
      </c>
    </row>
    <row r="680" spans="1:18" s="45" customFormat="1" ht="22.5" x14ac:dyDescent="0.2">
      <c r="A680" s="80">
        <v>679</v>
      </c>
      <c r="B680" s="30" t="s">
        <v>227</v>
      </c>
      <c r="C680" s="30"/>
      <c r="D680" s="30" t="s">
        <v>297</v>
      </c>
      <c r="E680" s="33" t="s">
        <v>18</v>
      </c>
      <c r="F680" s="33" t="s">
        <v>298</v>
      </c>
      <c r="G680" s="33" t="s">
        <v>20</v>
      </c>
      <c r="H680" s="33" t="s">
        <v>617</v>
      </c>
      <c r="I680" s="30">
        <v>41</v>
      </c>
      <c r="J680" s="33" t="str">
        <f t="shared" si="10"/>
        <v>Полевской городской округ, г. Полевской, ул. Челюскинцев, д. 41</v>
      </c>
      <c r="K680" s="30">
        <v>2780.1</v>
      </c>
      <c r="L680" s="30">
        <v>36</v>
      </c>
      <c r="M680" s="30">
        <v>1</v>
      </c>
      <c r="N680" s="30" t="s">
        <v>5330</v>
      </c>
      <c r="O680" s="106">
        <v>45258</v>
      </c>
      <c r="P680" s="30" t="s">
        <v>3340</v>
      </c>
      <c r="Q680" s="170">
        <v>8941815.2899999991</v>
      </c>
    </row>
    <row r="681" spans="1:18" s="45" customFormat="1" ht="22.5" x14ac:dyDescent="0.2">
      <c r="A681" s="80">
        <v>680</v>
      </c>
      <c r="B681" s="30" t="s">
        <v>227</v>
      </c>
      <c r="C681" s="30"/>
      <c r="D681" s="30" t="s">
        <v>297</v>
      </c>
      <c r="E681" s="33" t="s">
        <v>18</v>
      </c>
      <c r="F681" s="33" t="s">
        <v>298</v>
      </c>
      <c r="G681" s="33" t="s">
        <v>20</v>
      </c>
      <c r="H681" s="33" t="s">
        <v>617</v>
      </c>
      <c r="I681" s="30">
        <v>9</v>
      </c>
      <c r="J681" s="33" t="str">
        <f t="shared" si="10"/>
        <v>Полевской городской округ, г. Полевской, ул. Челюскинцев, д. 9</v>
      </c>
      <c r="K681" s="30">
        <v>3279.1</v>
      </c>
      <c r="L681" s="30">
        <v>53</v>
      </c>
      <c r="M681" s="30">
        <v>5</v>
      </c>
      <c r="N681" s="30" t="s">
        <v>5330</v>
      </c>
      <c r="O681" s="106">
        <v>45258</v>
      </c>
      <c r="P681" s="30" t="s">
        <v>3340</v>
      </c>
      <c r="Q681" s="172">
        <v>11255006.009999998</v>
      </c>
      <c r="R681" s="45" t="s">
        <v>4882</v>
      </c>
    </row>
    <row r="682" spans="1:18" s="45" customFormat="1" ht="22.5" x14ac:dyDescent="0.2">
      <c r="A682" s="80">
        <v>681</v>
      </c>
      <c r="B682" s="30" t="s">
        <v>227</v>
      </c>
      <c r="C682" s="30"/>
      <c r="D682" s="30" t="s">
        <v>297</v>
      </c>
      <c r="E682" s="33" t="s">
        <v>1500</v>
      </c>
      <c r="F682" s="33" t="s">
        <v>965</v>
      </c>
      <c r="G682" s="33" t="s">
        <v>20</v>
      </c>
      <c r="H682" s="33" t="s">
        <v>703</v>
      </c>
      <c r="I682" s="30" t="s">
        <v>124</v>
      </c>
      <c r="J682" s="33" t="str">
        <f t="shared" si="10"/>
        <v>Полевской городской округ, пос. Зюзельский (г Полевской), ул. М.Горького, д. 2А</v>
      </c>
      <c r="K682" s="30">
        <v>318.89999999999998</v>
      </c>
      <c r="L682" s="30">
        <v>8</v>
      </c>
      <c r="M682" s="30">
        <v>2</v>
      </c>
      <c r="N682" s="30" t="s">
        <v>5330</v>
      </c>
      <c r="O682" s="106">
        <v>45258</v>
      </c>
      <c r="P682" s="30" t="s">
        <v>3340</v>
      </c>
      <c r="Q682" s="170">
        <v>1560800.33</v>
      </c>
    </row>
    <row r="683" spans="1:18" s="45" customFormat="1" ht="22.5" x14ac:dyDescent="0.2">
      <c r="A683" s="80">
        <v>682</v>
      </c>
      <c r="B683" s="30" t="s">
        <v>218</v>
      </c>
      <c r="C683" s="30" t="s">
        <v>680</v>
      </c>
      <c r="D683" s="30" t="s">
        <v>133</v>
      </c>
      <c r="E683" s="30" t="s">
        <v>637</v>
      </c>
      <c r="F683" s="30" t="s">
        <v>4580</v>
      </c>
      <c r="G683" s="30"/>
      <c r="H683" s="30"/>
      <c r="I683" s="30">
        <v>21</v>
      </c>
      <c r="J683" s="33" t="str">
        <f t="shared" si="10"/>
        <v>Пригородный р-н, Горноуральский городской округ, п.г.т. Горноуральский,  , д. 21</v>
      </c>
      <c r="K683" s="30">
        <v>767.7</v>
      </c>
      <c r="L683" s="30">
        <v>16</v>
      </c>
      <c r="M683" s="30">
        <v>2</v>
      </c>
      <c r="N683" s="30" t="s">
        <v>5286</v>
      </c>
      <c r="O683" s="106">
        <v>45280</v>
      </c>
      <c r="P683" s="30" t="s">
        <v>1619</v>
      </c>
      <c r="Q683" s="170">
        <v>8570272.2400000002</v>
      </c>
    </row>
    <row r="684" spans="1:18" s="45" customFormat="1" ht="22.5" x14ac:dyDescent="0.2">
      <c r="A684" s="80">
        <v>683</v>
      </c>
      <c r="B684" s="30" t="s">
        <v>218</v>
      </c>
      <c r="C684" s="30" t="s">
        <v>680</v>
      </c>
      <c r="D684" s="30" t="s">
        <v>133</v>
      </c>
      <c r="E684" s="30" t="s">
        <v>637</v>
      </c>
      <c r="F684" s="30" t="s">
        <v>4580</v>
      </c>
      <c r="G684" s="30"/>
      <c r="H684" s="30"/>
      <c r="I684" s="30">
        <v>8</v>
      </c>
      <c r="J684" s="33" t="str">
        <f t="shared" si="10"/>
        <v>Пригородный р-н, Горноуральский городской округ, п.г.т. Горноуральский,  , д. 8</v>
      </c>
      <c r="K684" s="30">
        <v>2006.5</v>
      </c>
      <c r="L684" s="30">
        <v>42</v>
      </c>
      <c r="M684" s="30">
        <v>2</v>
      </c>
      <c r="N684" s="30" t="s">
        <v>5286</v>
      </c>
      <c r="O684" s="106">
        <v>45280</v>
      </c>
      <c r="P684" s="30" t="s">
        <v>1619</v>
      </c>
      <c r="Q684" s="170">
        <v>13486266.649999999</v>
      </c>
    </row>
    <row r="685" spans="1:18" s="45" customFormat="1" ht="22.5" x14ac:dyDescent="0.2">
      <c r="A685" s="80">
        <v>684</v>
      </c>
      <c r="B685" s="30" t="s">
        <v>218</v>
      </c>
      <c r="C685" s="30" t="s">
        <v>680</v>
      </c>
      <c r="D685" s="30" t="s">
        <v>133</v>
      </c>
      <c r="E685" s="30" t="s">
        <v>29</v>
      </c>
      <c r="F685" s="30" t="s">
        <v>1317</v>
      </c>
      <c r="G685" s="30" t="s">
        <v>20</v>
      </c>
      <c r="H685" s="30" t="s">
        <v>36</v>
      </c>
      <c r="I685" s="42" t="s">
        <v>124</v>
      </c>
      <c r="J685" s="33" t="str">
        <f t="shared" si="10"/>
        <v>Пригородный р-н, Горноуральский городской округ, с. Лая, ул. Ленина, д. 2А</v>
      </c>
      <c r="K685" s="30">
        <v>521.6</v>
      </c>
      <c r="L685" s="30">
        <v>12</v>
      </c>
      <c r="M685" s="30">
        <v>2</v>
      </c>
      <c r="N685" s="30" t="s">
        <v>5286</v>
      </c>
      <c r="O685" s="106">
        <v>45280</v>
      </c>
      <c r="P685" s="30" t="s">
        <v>1619</v>
      </c>
      <c r="Q685" s="170">
        <v>5730310.7599999998</v>
      </c>
    </row>
    <row r="686" spans="1:18" s="45" customFormat="1" ht="22.5" x14ac:dyDescent="0.2">
      <c r="A686" s="80">
        <v>685</v>
      </c>
      <c r="B686" s="30" t="s">
        <v>8</v>
      </c>
      <c r="C686" s="30" t="s">
        <v>632</v>
      </c>
      <c r="D686" s="30" t="s">
        <v>12</v>
      </c>
      <c r="E686" s="30" t="s">
        <v>1535</v>
      </c>
      <c r="F686" s="30" t="s">
        <v>89</v>
      </c>
      <c r="G686" s="30" t="s">
        <v>20</v>
      </c>
      <c r="H686" s="30" t="s">
        <v>84</v>
      </c>
      <c r="I686" s="42">
        <v>37</v>
      </c>
      <c r="J686" s="33" t="str">
        <f t="shared" si="10"/>
        <v>Пышминский р-н, Пышминский городской округ, дер. Родина, ул. Советская, д. 37</v>
      </c>
      <c r="K686" s="30">
        <v>718.14</v>
      </c>
      <c r="L686" s="30">
        <v>16</v>
      </c>
      <c r="M686" s="30">
        <v>1</v>
      </c>
      <c r="N686" s="30" t="s">
        <v>5240</v>
      </c>
      <c r="O686" s="106">
        <v>45289</v>
      </c>
      <c r="P686" s="30" t="s">
        <v>1630</v>
      </c>
      <c r="Q686" s="170">
        <v>3064566.29</v>
      </c>
    </row>
    <row r="687" spans="1:18" s="45" customFormat="1" ht="22.5" x14ac:dyDescent="0.2">
      <c r="A687" s="80">
        <v>686</v>
      </c>
      <c r="B687" s="30" t="s">
        <v>8</v>
      </c>
      <c r="C687" s="30" t="s">
        <v>632</v>
      </c>
      <c r="D687" s="30" t="s">
        <v>12</v>
      </c>
      <c r="E687" s="30" t="s">
        <v>1535</v>
      </c>
      <c r="F687" s="30" t="s">
        <v>89</v>
      </c>
      <c r="G687" s="30" t="s">
        <v>20</v>
      </c>
      <c r="H687" s="30" t="s">
        <v>84</v>
      </c>
      <c r="I687" s="42">
        <v>41</v>
      </c>
      <c r="J687" s="33" t="str">
        <f t="shared" si="10"/>
        <v>Пышминский р-н, Пышминский городской округ, дер. Родина, ул. Советская, д. 41</v>
      </c>
      <c r="K687" s="30">
        <v>969.23</v>
      </c>
      <c r="L687" s="30">
        <v>22</v>
      </c>
      <c r="M687" s="30">
        <v>1</v>
      </c>
      <c r="N687" s="30" t="s">
        <v>5240</v>
      </c>
      <c r="O687" s="106">
        <v>45289</v>
      </c>
      <c r="P687" s="30" t="s">
        <v>1630</v>
      </c>
      <c r="Q687" s="170">
        <v>4433710.83</v>
      </c>
    </row>
    <row r="688" spans="1:18" s="45" customFormat="1" ht="22.5" x14ac:dyDescent="0.2">
      <c r="A688" s="80">
        <v>687</v>
      </c>
      <c r="B688" s="30" t="s">
        <v>8</v>
      </c>
      <c r="C688" s="30" t="s">
        <v>632</v>
      </c>
      <c r="D688" s="30" t="s">
        <v>12</v>
      </c>
      <c r="E688" s="30" t="s">
        <v>637</v>
      </c>
      <c r="F688" s="30" t="s">
        <v>85</v>
      </c>
      <c r="G688" s="30" t="s">
        <v>20</v>
      </c>
      <c r="H688" s="30" t="s">
        <v>53</v>
      </c>
      <c r="I688" s="42">
        <v>11</v>
      </c>
      <c r="J688" s="33" t="str">
        <f t="shared" si="10"/>
        <v>Пышминский р-н, Пышминский городской округ, п.г.т. Пышма, ул. Комсомольская, д. 11</v>
      </c>
      <c r="K688" s="30">
        <v>759.8</v>
      </c>
      <c r="L688" s="30">
        <v>16</v>
      </c>
      <c r="M688" s="30">
        <v>1</v>
      </c>
      <c r="N688" s="30" t="s">
        <v>5240</v>
      </c>
      <c r="O688" s="106">
        <v>45289</v>
      </c>
      <c r="P688" s="30" t="s">
        <v>1630</v>
      </c>
      <c r="Q688" s="170">
        <v>3176885.65</v>
      </c>
    </row>
    <row r="689" spans="1:18" s="45" customFormat="1" ht="22.5" x14ac:dyDescent="0.2">
      <c r="A689" s="80">
        <v>688</v>
      </c>
      <c r="B689" s="30" t="s">
        <v>8</v>
      </c>
      <c r="C689" s="30" t="s">
        <v>632</v>
      </c>
      <c r="D689" s="30" t="s">
        <v>12</v>
      </c>
      <c r="E689" s="30" t="s">
        <v>637</v>
      </c>
      <c r="F689" s="30" t="s">
        <v>85</v>
      </c>
      <c r="G689" s="30" t="s">
        <v>20</v>
      </c>
      <c r="H689" s="30" t="s">
        <v>53</v>
      </c>
      <c r="I689" s="42">
        <v>19</v>
      </c>
      <c r="J689" s="33" t="str">
        <f t="shared" si="10"/>
        <v>Пышминский р-н, Пышминский городской округ, п.г.т. Пышма, ул. Комсомольская, д. 19</v>
      </c>
      <c r="K689" s="30">
        <v>977.8</v>
      </c>
      <c r="L689" s="30">
        <v>22</v>
      </c>
      <c r="M689" s="30">
        <v>1</v>
      </c>
      <c r="N689" s="30" t="s">
        <v>5240</v>
      </c>
      <c r="O689" s="106">
        <v>45289</v>
      </c>
      <c r="P689" s="30" t="s">
        <v>1630</v>
      </c>
      <c r="Q689" s="170">
        <v>5145287.6100000003</v>
      </c>
    </row>
    <row r="690" spans="1:18" s="45" customFormat="1" ht="22.5" x14ac:dyDescent="0.2">
      <c r="A690" s="80">
        <v>689</v>
      </c>
      <c r="B690" s="30" t="s">
        <v>8</v>
      </c>
      <c r="C690" s="30" t="s">
        <v>632</v>
      </c>
      <c r="D690" s="30" t="s">
        <v>12</v>
      </c>
      <c r="E690" s="30" t="s">
        <v>29</v>
      </c>
      <c r="F690" s="30" t="s">
        <v>1122</v>
      </c>
      <c r="G690" s="30" t="s">
        <v>20</v>
      </c>
      <c r="H690" s="30" t="s">
        <v>36</v>
      </c>
      <c r="I690" s="42">
        <v>13</v>
      </c>
      <c r="J690" s="33" t="str">
        <f t="shared" si="10"/>
        <v>Пышминский р-н, Пышминский городской округ, с. Тупицыно, ул. Ленина, д. 13</v>
      </c>
      <c r="K690" s="30">
        <v>609.4</v>
      </c>
      <c r="L690" s="30">
        <v>12</v>
      </c>
      <c r="M690" s="30">
        <v>1</v>
      </c>
      <c r="N690" s="30" t="s">
        <v>5240</v>
      </c>
      <c r="O690" s="106">
        <v>45289</v>
      </c>
      <c r="P690" s="30" t="s">
        <v>1630</v>
      </c>
      <c r="Q690" s="170">
        <v>3288369.13</v>
      </c>
    </row>
    <row r="691" spans="1:18" s="45" customFormat="1" ht="22.5" x14ac:dyDescent="0.2">
      <c r="A691" s="80">
        <v>690</v>
      </c>
      <c r="B691" s="30" t="s">
        <v>8</v>
      </c>
      <c r="C691" s="30" t="s">
        <v>631</v>
      </c>
      <c r="D691" s="30" t="s">
        <v>13</v>
      </c>
      <c r="E691" s="30" t="s">
        <v>18</v>
      </c>
      <c r="F691" s="30" t="s">
        <v>91</v>
      </c>
      <c r="G691" s="30" t="s">
        <v>20</v>
      </c>
      <c r="H691" s="30" t="s">
        <v>28</v>
      </c>
      <c r="I691" s="42" t="s">
        <v>118</v>
      </c>
      <c r="J691" s="33" t="str">
        <f t="shared" si="10"/>
        <v>Режевской р-н, Режевской городской округ, г. Реж, ул. Калинина, д. 14А</v>
      </c>
      <c r="K691" s="30">
        <v>3944.1</v>
      </c>
      <c r="L691" s="30">
        <v>132</v>
      </c>
      <c r="M691" s="30">
        <v>1</v>
      </c>
      <c r="N691" s="30" t="s">
        <v>5248</v>
      </c>
      <c r="O691" s="106">
        <v>45321</v>
      </c>
      <c r="P691" s="30" t="s">
        <v>2389</v>
      </c>
      <c r="Q691" s="170">
        <v>4339298.43</v>
      </c>
    </row>
    <row r="692" spans="1:18" s="45" customFormat="1" ht="22.5" x14ac:dyDescent="0.2">
      <c r="A692" s="80">
        <v>691</v>
      </c>
      <c r="B692" s="30" t="s">
        <v>8</v>
      </c>
      <c r="C692" s="30" t="s">
        <v>631</v>
      </c>
      <c r="D692" s="30" t="s">
        <v>13</v>
      </c>
      <c r="E692" s="30" t="s">
        <v>18</v>
      </c>
      <c r="F692" s="30" t="s">
        <v>91</v>
      </c>
      <c r="G692" s="30" t="s">
        <v>20</v>
      </c>
      <c r="H692" s="30" t="s">
        <v>278</v>
      </c>
      <c r="I692" s="42">
        <v>3</v>
      </c>
      <c r="J692" s="33" t="str">
        <f t="shared" si="10"/>
        <v>Режевской р-н, Режевской городской округ, г. Реж, ул. Космонавтов, д. 3</v>
      </c>
      <c r="K692" s="30">
        <v>3684.7</v>
      </c>
      <c r="L692" s="30">
        <v>70</v>
      </c>
      <c r="M692" s="30">
        <v>4</v>
      </c>
      <c r="N692" s="30" t="s">
        <v>5254</v>
      </c>
      <c r="O692" s="106">
        <v>45315</v>
      </c>
      <c r="P692" s="30" t="s">
        <v>3641</v>
      </c>
      <c r="Q692" s="172">
        <v>6736001.2199999997</v>
      </c>
      <c r="R692" s="45" t="s">
        <v>4882</v>
      </c>
    </row>
    <row r="693" spans="1:18" s="45" customFormat="1" ht="22.5" x14ac:dyDescent="0.2">
      <c r="A693" s="80">
        <v>692</v>
      </c>
      <c r="B693" s="30" t="s">
        <v>8</v>
      </c>
      <c r="C693" s="30" t="s">
        <v>631</v>
      </c>
      <c r="D693" s="30" t="s">
        <v>13</v>
      </c>
      <c r="E693" s="30" t="s">
        <v>18</v>
      </c>
      <c r="F693" s="30" t="s">
        <v>91</v>
      </c>
      <c r="G693" s="30" t="s">
        <v>20</v>
      </c>
      <c r="H693" s="30" t="s">
        <v>278</v>
      </c>
      <c r="I693" s="42">
        <v>9</v>
      </c>
      <c r="J693" s="33" t="str">
        <f t="shared" si="10"/>
        <v>Режевской р-н, Режевской городской округ, г. Реж, ул. Космонавтов, д. 9</v>
      </c>
      <c r="K693" s="30">
        <v>6446.1</v>
      </c>
      <c r="L693" s="30">
        <v>101</v>
      </c>
      <c r="M693" s="30">
        <v>4</v>
      </c>
      <c r="N693" s="30" t="s">
        <v>5248</v>
      </c>
      <c r="O693" s="106">
        <v>45321</v>
      </c>
      <c r="P693" s="30" t="s">
        <v>2389</v>
      </c>
      <c r="Q693" s="170">
        <v>13914742.66</v>
      </c>
    </row>
    <row r="694" spans="1:18" s="45" customFormat="1" ht="22.5" x14ac:dyDescent="0.2">
      <c r="A694" s="80">
        <v>693</v>
      </c>
      <c r="B694" s="30" t="s">
        <v>8</v>
      </c>
      <c r="C694" s="30" t="s">
        <v>631</v>
      </c>
      <c r="D694" s="30" t="s">
        <v>13</v>
      </c>
      <c r="E694" s="30" t="s">
        <v>18</v>
      </c>
      <c r="F694" s="30" t="s">
        <v>91</v>
      </c>
      <c r="G694" s="30" t="s">
        <v>20</v>
      </c>
      <c r="H694" s="30" t="s">
        <v>36</v>
      </c>
      <c r="I694" s="42" t="s">
        <v>5262</v>
      </c>
      <c r="J694" s="33" t="str">
        <f t="shared" si="10"/>
        <v>Режевской р-н, Режевской городской округ, г. Реж, ул. Ленина, д. 72КОРПУС 2</v>
      </c>
      <c r="K694" s="30">
        <v>3155.1</v>
      </c>
      <c r="L694" s="30">
        <v>117</v>
      </c>
      <c r="M694" s="30">
        <v>4</v>
      </c>
      <c r="N694" s="30" t="s">
        <v>5254</v>
      </c>
      <c r="O694" s="106">
        <v>45315</v>
      </c>
      <c r="P694" s="30" t="s">
        <v>3641</v>
      </c>
      <c r="Q694" s="170">
        <v>16771060.499999998</v>
      </c>
    </row>
    <row r="695" spans="1:18" s="45" customFormat="1" ht="22.5" x14ac:dyDescent="0.2">
      <c r="A695" s="80">
        <v>694</v>
      </c>
      <c r="B695" s="30" t="s">
        <v>8</v>
      </c>
      <c r="C695" s="30" t="s">
        <v>631</v>
      </c>
      <c r="D695" s="30" t="s">
        <v>13</v>
      </c>
      <c r="E695" s="30" t="s">
        <v>18</v>
      </c>
      <c r="F695" s="30" t="s">
        <v>91</v>
      </c>
      <c r="G695" s="30" t="s">
        <v>20</v>
      </c>
      <c r="H695" s="30" t="s">
        <v>96</v>
      </c>
      <c r="I695" s="42">
        <v>1</v>
      </c>
      <c r="J695" s="33" t="str">
        <f t="shared" si="10"/>
        <v>Режевской р-н, Режевской городской округ, г. Реж, ул. Металлургов, д. 1</v>
      </c>
      <c r="K695" s="30">
        <v>3711.2</v>
      </c>
      <c r="L695" s="30">
        <v>65</v>
      </c>
      <c r="M695" s="30">
        <v>4</v>
      </c>
      <c r="N695" s="30" t="s">
        <v>5254</v>
      </c>
      <c r="O695" s="106">
        <v>45315</v>
      </c>
      <c r="P695" s="30" t="s">
        <v>3641</v>
      </c>
      <c r="Q695" s="170">
        <v>11514451.379999999</v>
      </c>
    </row>
    <row r="696" spans="1:18" s="45" customFormat="1" ht="22.5" x14ac:dyDescent="0.2">
      <c r="A696" s="80">
        <v>695</v>
      </c>
      <c r="B696" s="30" t="s">
        <v>8</v>
      </c>
      <c r="C696" s="30" t="s">
        <v>631</v>
      </c>
      <c r="D696" s="30" t="s">
        <v>13</v>
      </c>
      <c r="E696" s="30" t="s">
        <v>1500</v>
      </c>
      <c r="F696" s="30" t="s">
        <v>2615</v>
      </c>
      <c r="G696" s="30" t="s">
        <v>20</v>
      </c>
      <c r="H696" s="30" t="s">
        <v>330</v>
      </c>
      <c r="I696" s="42" t="s">
        <v>402</v>
      </c>
      <c r="J696" s="33" t="str">
        <f t="shared" si="10"/>
        <v>Режевской р-н, Режевской городской округ, пос. Озерный, ул. Пионерская, д. 2Б</v>
      </c>
      <c r="K696" s="30">
        <v>590</v>
      </c>
      <c r="L696" s="30">
        <v>23</v>
      </c>
      <c r="M696" s="30">
        <v>2</v>
      </c>
      <c r="N696" s="30" t="s">
        <v>5248</v>
      </c>
      <c r="O696" s="106">
        <v>45321</v>
      </c>
      <c r="P696" s="30" t="s">
        <v>2389</v>
      </c>
      <c r="Q696" s="170">
        <v>1624491.99</v>
      </c>
    </row>
    <row r="697" spans="1:18" s="45" customFormat="1" ht="22.5" x14ac:dyDescent="0.2">
      <c r="A697" s="80">
        <v>696</v>
      </c>
      <c r="B697" s="30" t="s">
        <v>8</v>
      </c>
      <c r="C697" s="30" t="s">
        <v>631</v>
      </c>
      <c r="D697" s="30" t="s">
        <v>13</v>
      </c>
      <c r="E697" s="30" t="s">
        <v>29</v>
      </c>
      <c r="F697" s="30" t="s">
        <v>1310</v>
      </c>
      <c r="G697" s="30" t="s">
        <v>20</v>
      </c>
      <c r="H697" s="30" t="s">
        <v>199</v>
      </c>
      <c r="I697" s="42">
        <v>4</v>
      </c>
      <c r="J697" s="33" t="str">
        <f t="shared" si="10"/>
        <v>Режевской р-н, Режевской городской округ, с. Глинское, ул. Победы, д. 4</v>
      </c>
      <c r="K697" s="30">
        <v>720.8</v>
      </c>
      <c r="L697" s="30">
        <v>16</v>
      </c>
      <c r="M697" s="30">
        <v>4</v>
      </c>
      <c r="N697" s="30" t="s">
        <v>5248</v>
      </c>
      <c r="O697" s="106">
        <v>45321</v>
      </c>
      <c r="P697" s="30" t="s">
        <v>2389</v>
      </c>
      <c r="Q697" s="170">
        <v>3000626.1399999997</v>
      </c>
    </row>
    <row r="698" spans="1:18" s="45" customFormat="1" ht="22.5" x14ac:dyDescent="0.2">
      <c r="A698" s="80">
        <v>697</v>
      </c>
      <c r="B698" s="30" t="s">
        <v>327</v>
      </c>
      <c r="C698" s="30"/>
      <c r="D698" s="30" t="s">
        <v>376</v>
      </c>
      <c r="E698" s="30" t="s">
        <v>18</v>
      </c>
      <c r="F698" s="30" t="s">
        <v>377</v>
      </c>
      <c r="G698" s="30" t="s">
        <v>20</v>
      </c>
      <c r="H698" s="30" t="s">
        <v>5360</v>
      </c>
      <c r="I698" s="42">
        <v>49</v>
      </c>
      <c r="J698" s="33" t="str">
        <f t="shared" si="10"/>
        <v>Североуральский городской округ, г. Североуральск, ул. 50 лет СУБРа, д. 49</v>
      </c>
      <c r="K698" s="30">
        <v>3218.7</v>
      </c>
      <c r="L698" s="30">
        <v>48</v>
      </c>
      <c r="M698" s="30">
        <v>1</v>
      </c>
      <c r="N698" s="30" t="s">
        <v>5373</v>
      </c>
      <c r="O698" s="106">
        <v>45244</v>
      </c>
      <c r="P698" s="30" t="s">
        <v>1735</v>
      </c>
      <c r="Q698" s="170">
        <v>8700304.3300000001</v>
      </c>
    </row>
    <row r="699" spans="1:18" s="45" customFormat="1" ht="22.5" x14ac:dyDescent="0.2">
      <c r="A699" s="80">
        <v>698</v>
      </c>
      <c r="B699" s="30" t="s">
        <v>327</v>
      </c>
      <c r="C699" s="30"/>
      <c r="D699" s="30" t="s">
        <v>376</v>
      </c>
      <c r="E699" s="30" t="s">
        <v>18</v>
      </c>
      <c r="F699" s="30" t="s">
        <v>377</v>
      </c>
      <c r="G699" s="30" t="s">
        <v>20</v>
      </c>
      <c r="H699" s="30" t="s">
        <v>5360</v>
      </c>
      <c r="I699" s="42">
        <v>53</v>
      </c>
      <c r="J699" s="33" t="str">
        <f t="shared" si="10"/>
        <v>Североуральский городской округ, г. Североуральск, ул. 50 лет СУБРа, д. 53</v>
      </c>
      <c r="K699" s="30">
        <v>3180.1</v>
      </c>
      <c r="L699" s="30">
        <v>48</v>
      </c>
      <c r="M699" s="30">
        <v>1</v>
      </c>
      <c r="N699" s="30" t="s">
        <v>5373</v>
      </c>
      <c r="O699" s="106">
        <v>45244</v>
      </c>
      <c r="P699" s="30" t="s">
        <v>1735</v>
      </c>
      <c r="Q699" s="170">
        <v>8757295.3399999999</v>
      </c>
    </row>
    <row r="700" spans="1:18" s="45" customFormat="1" ht="22.5" x14ac:dyDescent="0.2">
      <c r="A700" s="80">
        <v>699</v>
      </c>
      <c r="B700" s="30" t="s">
        <v>327</v>
      </c>
      <c r="C700" s="30"/>
      <c r="D700" s="30" t="s">
        <v>376</v>
      </c>
      <c r="E700" s="30" t="s">
        <v>18</v>
      </c>
      <c r="F700" s="30" t="s">
        <v>377</v>
      </c>
      <c r="G700" s="30" t="s">
        <v>20</v>
      </c>
      <c r="H700" s="30" t="s">
        <v>5360</v>
      </c>
      <c r="I700" s="30">
        <v>55</v>
      </c>
      <c r="J700" s="33" t="str">
        <f t="shared" si="10"/>
        <v>Североуральский городской округ, г. Североуральск, ул. 50 лет СУБРа, д. 55</v>
      </c>
      <c r="K700" s="30">
        <v>4507.5</v>
      </c>
      <c r="L700" s="30">
        <v>62</v>
      </c>
      <c r="M700" s="30">
        <v>2</v>
      </c>
      <c r="N700" s="30" t="s">
        <v>5373</v>
      </c>
      <c r="O700" s="106">
        <v>45244</v>
      </c>
      <c r="P700" s="30" t="s">
        <v>1735</v>
      </c>
      <c r="Q700" s="172">
        <v>13198456.039999999</v>
      </c>
      <c r="R700" s="45" t="s">
        <v>4882</v>
      </c>
    </row>
    <row r="701" spans="1:18" s="45" customFormat="1" ht="22.5" x14ac:dyDescent="0.2">
      <c r="A701" s="80">
        <v>700</v>
      </c>
      <c r="B701" s="30" t="s">
        <v>327</v>
      </c>
      <c r="C701" s="30"/>
      <c r="D701" s="30" t="s">
        <v>376</v>
      </c>
      <c r="E701" s="30" t="s">
        <v>18</v>
      </c>
      <c r="F701" s="30" t="s">
        <v>377</v>
      </c>
      <c r="G701" s="30" t="s">
        <v>20</v>
      </c>
      <c r="H701" s="30" t="s">
        <v>5360</v>
      </c>
      <c r="I701" s="30">
        <v>57</v>
      </c>
      <c r="J701" s="33" t="str">
        <f t="shared" si="10"/>
        <v>Североуральский городской округ, г. Североуральск, ул. 50 лет СУБРа, д. 57</v>
      </c>
      <c r="K701" s="30">
        <v>5068</v>
      </c>
      <c r="L701" s="30">
        <v>64</v>
      </c>
      <c r="M701" s="30">
        <v>2</v>
      </c>
      <c r="N701" s="30" t="s">
        <v>5373</v>
      </c>
      <c r="O701" s="106">
        <v>45244</v>
      </c>
      <c r="P701" s="30" t="s">
        <v>1735</v>
      </c>
      <c r="Q701" s="172">
        <v>11548796.050000001</v>
      </c>
    </row>
    <row r="702" spans="1:18" s="45" customFormat="1" ht="22.5" x14ac:dyDescent="0.2">
      <c r="A702" s="80">
        <v>701</v>
      </c>
      <c r="B702" s="30" t="s">
        <v>327</v>
      </c>
      <c r="C702" s="30"/>
      <c r="D702" s="30" t="s">
        <v>376</v>
      </c>
      <c r="E702" s="30" t="s">
        <v>18</v>
      </c>
      <c r="F702" s="30" t="s">
        <v>377</v>
      </c>
      <c r="G702" s="30" t="s">
        <v>20</v>
      </c>
      <c r="H702" s="30" t="s">
        <v>5360</v>
      </c>
      <c r="I702" s="30" t="s">
        <v>122</v>
      </c>
      <c r="J702" s="33" t="str">
        <f t="shared" si="10"/>
        <v>Североуральский городской округ, г. Североуральск, ул. 50 лет СУБРа, д. 57А</v>
      </c>
      <c r="K702" s="30">
        <v>4324.3999999999996</v>
      </c>
      <c r="L702" s="30">
        <v>64</v>
      </c>
      <c r="M702" s="30">
        <v>2</v>
      </c>
      <c r="N702" s="30" t="s">
        <v>5373</v>
      </c>
      <c r="O702" s="106">
        <v>45244</v>
      </c>
      <c r="P702" s="30" t="s">
        <v>1735</v>
      </c>
      <c r="Q702" s="170">
        <v>12437246.510000002</v>
      </c>
      <c r="R702" s="45" t="s">
        <v>5273</v>
      </c>
    </row>
    <row r="703" spans="1:18" s="45" customFormat="1" ht="22.5" x14ac:dyDescent="0.2">
      <c r="A703" s="80">
        <v>702</v>
      </c>
      <c r="B703" s="30" t="s">
        <v>327</v>
      </c>
      <c r="C703" s="30"/>
      <c r="D703" s="30" t="s">
        <v>376</v>
      </c>
      <c r="E703" s="30" t="s">
        <v>18</v>
      </c>
      <c r="F703" s="30" t="s">
        <v>377</v>
      </c>
      <c r="G703" s="30" t="s">
        <v>20</v>
      </c>
      <c r="H703" s="30" t="s">
        <v>5360</v>
      </c>
      <c r="I703" s="30">
        <v>59</v>
      </c>
      <c r="J703" s="33" t="str">
        <f t="shared" si="10"/>
        <v>Североуральский городской округ, г. Североуральск, ул. 50 лет СУБРа, д. 59</v>
      </c>
      <c r="K703" s="30">
        <v>3401.2</v>
      </c>
      <c r="L703" s="30">
        <v>52</v>
      </c>
      <c r="M703" s="30">
        <v>2</v>
      </c>
      <c r="N703" s="30" t="s">
        <v>5373</v>
      </c>
      <c r="O703" s="106">
        <v>45244</v>
      </c>
      <c r="P703" s="30" t="s">
        <v>1735</v>
      </c>
      <c r="Q703" s="172">
        <v>8913373.4000000004</v>
      </c>
      <c r="R703" s="45" t="s">
        <v>4882</v>
      </c>
    </row>
    <row r="704" spans="1:18" s="45" customFormat="1" ht="22.5" x14ac:dyDescent="0.2">
      <c r="A704" s="80">
        <v>703</v>
      </c>
      <c r="B704" s="30" t="s">
        <v>327</v>
      </c>
      <c r="C704" s="30"/>
      <c r="D704" s="30" t="s">
        <v>376</v>
      </c>
      <c r="E704" s="30" t="s">
        <v>18</v>
      </c>
      <c r="F704" s="30" t="s">
        <v>377</v>
      </c>
      <c r="G704" s="30" t="s">
        <v>20</v>
      </c>
      <c r="H704" s="30" t="s">
        <v>172</v>
      </c>
      <c r="I704" s="42">
        <v>1</v>
      </c>
      <c r="J704" s="33" t="str">
        <f t="shared" si="10"/>
        <v>Североуральский городской округ, г. Североуральск, ул. Маяковского, д. 1</v>
      </c>
      <c r="K704" s="30">
        <v>379.8</v>
      </c>
      <c r="L704" s="30">
        <v>6</v>
      </c>
      <c r="M704" s="30">
        <v>4</v>
      </c>
      <c r="N704" s="30" t="s">
        <v>5373</v>
      </c>
      <c r="O704" s="106">
        <v>45244</v>
      </c>
      <c r="P704" s="30" t="s">
        <v>1735</v>
      </c>
      <c r="Q704" s="170">
        <v>1171286.25</v>
      </c>
    </row>
    <row r="705" spans="1:17" s="45" customFormat="1" ht="22.5" x14ac:dyDescent="0.2">
      <c r="A705" s="80">
        <v>704</v>
      </c>
      <c r="B705" s="30" t="s">
        <v>327</v>
      </c>
      <c r="C705" s="30"/>
      <c r="D705" s="30" t="s">
        <v>376</v>
      </c>
      <c r="E705" s="30" t="s">
        <v>18</v>
      </c>
      <c r="F705" s="30" t="s">
        <v>377</v>
      </c>
      <c r="G705" s="30" t="s">
        <v>20</v>
      </c>
      <c r="H705" s="30" t="s">
        <v>172</v>
      </c>
      <c r="I705" s="42">
        <v>6</v>
      </c>
      <c r="J705" s="33" t="str">
        <f t="shared" si="10"/>
        <v>Североуральский городской округ, г. Североуральск, ул. Маяковского, д. 6</v>
      </c>
      <c r="K705" s="30">
        <v>1574.5</v>
      </c>
      <c r="L705" s="30">
        <v>24</v>
      </c>
      <c r="M705" s="30">
        <v>1</v>
      </c>
      <c r="N705" s="30" t="s">
        <v>5373</v>
      </c>
      <c r="O705" s="106">
        <v>45244</v>
      </c>
      <c r="P705" s="30" t="s">
        <v>1735</v>
      </c>
      <c r="Q705" s="170">
        <v>5697146.2599999998</v>
      </c>
    </row>
    <row r="706" spans="1:17" s="45" customFormat="1" ht="22.5" x14ac:dyDescent="0.2">
      <c r="A706" s="80">
        <v>705</v>
      </c>
      <c r="B706" s="30" t="s">
        <v>327</v>
      </c>
      <c r="C706" s="30"/>
      <c r="D706" s="30" t="s">
        <v>376</v>
      </c>
      <c r="E706" s="30" t="s">
        <v>18</v>
      </c>
      <c r="F706" s="30" t="s">
        <v>377</v>
      </c>
      <c r="G706" s="30" t="s">
        <v>20</v>
      </c>
      <c r="H706" s="30" t="s">
        <v>5027</v>
      </c>
      <c r="I706" s="42">
        <v>3</v>
      </c>
      <c r="J706" s="33" t="str">
        <f t="shared" ref="J706:J766" si="11">C706&amp;""&amp;D706&amp;", "&amp;E706&amp;" "&amp;F706&amp;", "&amp;G706&amp;" "&amp;H706&amp;", д. "&amp;I706</f>
        <v>Североуральский городской округ, г. Североуральск, ул. Павла Баянова, д. 3</v>
      </c>
      <c r="K706" s="30">
        <v>1656</v>
      </c>
      <c r="L706" s="30">
        <v>24</v>
      </c>
      <c r="M706" s="30">
        <v>4</v>
      </c>
      <c r="N706" s="30" t="s">
        <v>5373</v>
      </c>
      <c r="O706" s="106">
        <v>45244</v>
      </c>
      <c r="P706" s="30" t="s">
        <v>1735</v>
      </c>
      <c r="Q706" s="170">
        <v>7331998.7800000003</v>
      </c>
    </row>
    <row r="707" spans="1:17" s="45" customFormat="1" ht="22.5" x14ac:dyDescent="0.2">
      <c r="A707" s="80">
        <v>706</v>
      </c>
      <c r="B707" s="30" t="s">
        <v>327</v>
      </c>
      <c r="C707" s="30"/>
      <c r="D707" s="30" t="s">
        <v>376</v>
      </c>
      <c r="E707" s="30" t="s">
        <v>18</v>
      </c>
      <c r="F707" s="30" t="s">
        <v>377</v>
      </c>
      <c r="G707" s="30" t="s">
        <v>20</v>
      </c>
      <c r="H707" s="30" t="s">
        <v>247</v>
      </c>
      <c r="I707" s="30" t="s">
        <v>124</v>
      </c>
      <c r="J707" s="33" t="str">
        <f t="shared" si="11"/>
        <v>Североуральский городской округ, г. Североуральск, ул. Чайковского, д. 2А</v>
      </c>
      <c r="K707" s="30">
        <v>3271.3</v>
      </c>
      <c r="L707" s="30">
        <v>48</v>
      </c>
      <c r="M707" s="30">
        <v>1</v>
      </c>
      <c r="N707" s="30" t="s">
        <v>5373</v>
      </c>
      <c r="O707" s="106">
        <v>45244</v>
      </c>
      <c r="P707" s="30" t="s">
        <v>1735</v>
      </c>
      <c r="Q707" s="170">
        <v>726029.14</v>
      </c>
    </row>
    <row r="708" spans="1:17" s="45" customFormat="1" ht="22.5" x14ac:dyDescent="0.2">
      <c r="A708" s="80">
        <v>707</v>
      </c>
      <c r="B708" s="30" t="s">
        <v>327</v>
      </c>
      <c r="C708" s="30"/>
      <c r="D708" s="30" t="s">
        <v>376</v>
      </c>
      <c r="E708" s="30" t="s">
        <v>1500</v>
      </c>
      <c r="F708" s="30" t="s">
        <v>2674</v>
      </c>
      <c r="G708" s="30" t="s">
        <v>20</v>
      </c>
      <c r="H708" s="30" t="s">
        <v>2675</v>
      </c>
      <c r="I708" s="42">
        <v>4</v>
      </c>
      <c r="J708" s="33" t="str">
        <f t="shared" si="11"/>
        <v>Североуральский городской округ, пос. Черёмухово (г Североуральск), ул. Иванова, д. 4</v>
      </c>
      <c r="K708" s="30">
        <v>2934.8</v>
      </c>
      <c r="L708" s="30">
        <v>36</v>
      </c>
      <c r="M708" s="30">
        <v>1</v>
      </c>
      <c r="N708" s="30" t="s">
        <v>5373</v>
      </c>
      <c r="O708" s="106">
        <v>45244</v>
      </c>
      <c r="P708" s="30" t="s">
        <v>1735</v>
      </c>
      <c r="Q708" s="170">
        <v>9003607.1600000001</v>
      </c>
    </row>
    <row r="709" spans="1:17" s="45" customFormat="1" ht="22.5" x14ac:dyDescent="0.2">
      <c r="A709" s="80">
        <v>708</v>
      </c>
      <c r="B709" s="30" t="s">
        <v>327</v>
      </c>
      <c r="C709" s="30"/>
      <c r="D709" s="30" t="s">
        <v>382</v>
      </c>
      <c r="E709" s="30" t="s">
        <v>18</v>
      </c>
      <c r="F709" s="30" t="s">
        <v>383</v>
      </c>
      <c r="G709" s="30" t="s">
        <v>258</v>
      </c>
      <c r="H709" s="30" t="s">
        <v>96</v>
      </c>
      <c r="I709" s="30">
        <v>3</v>
      </c>
      <c r="J709" s="33" t="str">
        <f t="shared" si="11"/>
        <v>Серовский городской округ, г. Серов, пл. Металлургов, д. 3</v>
      </c>
      <c r="K709" s="30">
        <v>4299.6000000000004</v>
      </c>
      <c r="L709" s="30">
        <v>36</v>
      </c>
      <c r="M709" s="30">
        <v>2</v>
      </c>
      <c r="N709" s="30" t="s">
        <v>5378</v>
      </c>
      <c r="O709" s="106">
        <v>45314</v>
      </c>
      <c r="P709" s="30" t="s">
        <v>3229</v>
      </c>
      <c r="Q709" s="170">
        <v>14505535.24</v>
      </c>
    </row>
    <row r="710" spans="1:17" s="45" customFormat="1" ht="11.25" x14ac:dyDescent="0.2">
      <c r="A710" s="80">
        <v>709</v>
      </c>
      <c r="B710" s="30" t="s">
        <v>327</v>
      </c>
      <c r="C710" s="30"/>
      <c r="D710" s="30" t="s">
        <v>382</v>
      </c>
      <c r="E710" s="30" t="s">
        <v>18</v>
      </c>
      <c r="F710" s="30" t="s">
        <v>383</v>
      </c>
      <c r="G710" s="30" t="s">
        <v>20</v>
      </c>
      <c r="H710" s="30" t="s">
        <v>352</v>
      </c>
      <c r="I710" s="42">
        <v>10</v>
      </c>
      <c r="J710" s="33" t="str">
        <f t="shared" si="11"/>
        <v>Серовский городской округ, г. Серов, ул. Каляева, д. 10</v>
      </c>
      <c r="K710" s="30">
        <v>2551.6</v>
      </c>
      <c r="L710" s="30">
        <v>72</v>
      </c>
      <c r="M710" s="30">
        <v>1</v>
      </c>
      <c r="N710" s="30" t="s">
        <v>5378</v>
      </c>
      <c r="O710" s="106">
        <v>45314</v>
      </c>
      <c r="P710" s="30" t="s">
        <v>3229</v>
      </c>
      <c r="Q710" s="170">
        <v>8617505.6699999999</v>
      </c>
    </row>
    <row r="711" spans="1:17" s="45" customFormat="1" ht="11.25" x14ac:dyDescent="0.2">
      <c r="A711" s="80">
        <v>710</v>
      </c>
      <c r="B711" s="30" t="s">
        <v>327</v>
      </c>
      <c r="C711" s="30"/>
      <c r="D711" s="30" t="s">
        <v>382</v>
      </c>
      <c r="E711" s="30" t="s">
        <v>18</v>
      </c>
      <c r="F711" s="30" t="s">
        <v>383</v>
      </c>
      <c r="G711" s="30" t="s">
        <v>20</v>
      </c>
      <c r="H711" s="30" t="s">
        <v>36</v>
      </c>
      <c r="I711" s="42">
        <v>169</v>
      </c>
      <c r="J711" s="33" t="str">
        <f t="shared" si="11"/>
        <v>Серовский городской округ, г. Серов, ул. Ленина, д. 169</v>
      </c>
      <c r="K711" s="30">
        <v>1888.6</v>
      </c>
      <c r="L711" s="30">
        <v>29</v>
      </c>
      <c r="M711" s="30">
        <v>2</v>
      </c>
      <c r="N711" s="30" t="s">
        <v>5379</v>
      </c>
      <c r="O711" s="106">
        <v>45314</v>
      </c>
      <c r="P711" s="30" t="s">
        <v>1716</v>
      </c>
      <c r="Q711" s="170">
        <v>4564466.3</v>
      </c>
    </row>
    <row r="712" spans="1:17" s="45" customFormat="1" ht="22.5" x14ac:dyDescent="0.2">
      <c r="A712" s="80">
        <v>711</v>
      </c>
      <c r="B712" s="30" t="s">
        <v>327</v>
      </c>
      <c r="C712" s="30"/>
      <c r="D712" s="30" t="s">
        <v>382</v>
      </c>
      <c r="E712" s="30" t="s">
        <v>18</v>
      </c>
      <c r="F712" s="30" t="s">
        <v>383</v>
      </c>
      <c r="G712" s="30" t="s">
        <v>20</v>
      </c>
      <c r="H712" s="30" t="s">
        <v>388</v>
      </c>
      <c r="I712" s="42">
        <v>34</v>
      </c>
      <c r="J712" s="33" t="str">
        <f t="shared" si="11"/>
        <v>Серовский городской округ, г. Серов, ул. Льва Толстого, д. 34</v>
      </c>
      <c r="K712" s="30">
        <v>4187</v>
      </c>
      <c r="L712" s="30">
        <v>66</v>
      </c>
      <c r="M712" s="30">
        <v>5</v>
      </c>
      <c r="N712" s="30" t="s">
        <v>5379</v>
      </c>
      <c r="O712" s="106">
        <v>45314</v>
      </c>
      <c r="P712" s="30" t="s">
        <v>1716</v>
      </c>
      <c r="Q712" s="170">
        <v>7969926.5</v>
      </c>
    </row>
    <row r="713" spans="1:17" s="45" customFormat="1" ht="22.5" x14ac:dyDescent="0.2">
      <c r="A713" s="80">
        <v>712</v>
      </c>
      <c r="B713" s="30" t="s">
        <v>327</v>
      </c>
      <c r="C713" s="30" t="s">
        <v>752</v>
      </c>
      <c r="D713" s="30" t="s">
        <v>397</v>
      </c>
      <c r="E713" s="30" t="s">
        <v>637</v>
      </c>
      <c r="F713" s="30" t="s">
        <v>398</v>
      </c>
      <c r="G713" s="30" t="s">
        <v>20</v>
      </c>
      <c r="H713" s="30" t="s">
        <v>5362</v>
      </c>
      <c r="I713" s="30">
        <v>37</v>
      </c>
      <c r="J713" s="33" t="str">
        <f t="shared" si="11"/>
        <v>Серовский р-н, Сосьвинский городской округ, п.г.т. Сосьва, ул. Балдина, д. 37</v>
      </c>
      <c r="K713" s="30">
        <v>373.7</v>
      </c>
      <c r="L713" s="30">
        <v>7</v>
      </c>
      <c r="M713" s="30">
        <v>2</v>
      </c>
      <c r="N713" s="30" t="s">
        <v>5367</v>
      </c>
      <c r="O713" s="106">
        <v>45250</v>
      </c>
      <c r="P713" s="30" t="s">
        <v>5368</v>
      </c>
      <c r="Q713" s="170">
        <v>3889470.83</v>
      </c>
    </row>
    <row r="714" spans="1:17" s="45" customFormat="1" ht="22.5" x14ac:dyDescent="0.2">
      <c r="A714" s="80">
        <v>713</v>
      </c>
      <c r="B714" s="30" t="s">
        <v>327</v>
      </c>
      <c r="C714" s="30" t="s">
        <v>752</v>
      </c>
      <c r="D714" s="30" t="s">
        <v>397</v>
      </c>
      <c r="E714" s="30" t="s">
        <v>637</v>
      </c>
      <c r="F714" s="30" t="s">
        <v>398</v>
      </c>
      <c r="G714" s="30" t="s">
        <v>20</v>
      </c>
      <c r="H714" s="30" t="s">
        <v>36</v>
      </c>
      <c r="I714" s="42">
        <v>60</v>
      </c>
      <c r="J714" s="33" t="str">
        <f t="shared" si="11"/>
        <v>Серовский р-н, Сосьвинский городской округ, п.г.т. Сосьва, ул. Ленина, д. 60</v>
      </c>
      <c r="K714" s="30">
        <v>802.5</v>
      </c>
      <c r="L714" s="30">
        <v>16</v>
      </c>
      <c r="M714" s="30">
        <v>1</v>
      </c>
      <c r="N714" s="30" t="s">
        <v>5367</v>
      </c>
      <c r="O714" s="106">
        <v>45250</v>
      </c>
      <c r="P714" s="30" t="s">
        <v>5368</v>
      </c>
      <c r="Q714" s="170">
        <v>3832998.21</v>
      </c>
    </row>
    <row r="715" spans="1:17" s="45" customFormat="1" ht="22.5" x14ac:dyDescent="0.2">
      <c r="A715" s="80">
        <v>714</v>
      </c>
      <c r="B715" s="30" t="s">
        <v>327</v>
      </c>
      <c r="C715" s="30" t="s">
        <v>752</v>
      </c>
      <c r="D715" s="30" t="s">
        <v>397</v>
      </c>
      <c r="E715" s="30" t="s">
        <v>637</v>
      </c>
      <c r="F715" s="30" t="s">
        <v>398</v>
      </c>
      <c r="G715" s="30" t="s">
        <v>20</v>
      </c>
      <c r="H715" s="30" t="s">
        <v>5028</v>
      </c>
      <c r="I715" s="42">
        <v>124</v>
      </c>
      <c r="J715" s="33" t="str">
        <f t="shared" si="11"/>
        <v>Серовский р-н, Сосьвинский городской округ, п.г.т. Сосьва, ул. Щелканова, д. 124</v>
      </c>
      <c r="K715" s="30">
        <v>383.1</v>
      </c>
      <c r="L715" s="30">
        <v>8</v>
      </c>
      <c r="M715" s="30">
        <v>2</v>
      </c>
      <c r="N715" s="30" t="s">
        <v>5367</v>
      </c>
      <c r="O715" s="106">
        <v>45250</v>
      </c>
      <c r="P715" s="30" t="s">
        <v>5368</v>
      </c>
      <c r="Q715" s="170">
        <v>3771058.5799999996</v>
      </c>
    </row>
    <row r="716" spans="1:17" s="45" customFormat="1" ht="22.5" x14ac:dyDescent="0.2">
      <c r="A716" s="80">
        <v>715</v>
      </c>
      <c r="B716" s="30" t="s">
        <v>327</v>
      </c>
      <c r="C716" s="30" t="s">
        <v>752</v>
      </c>
      <c r="D716" s="30" t="s">
        <v>397</v>
      </c>
      <c r="E716" s="30" t="s">
        <v>637</v>
      </c>
      <c r="F716" s="30" t="s">
        <v>398</v>
      </c>
      <c r="G716" s="30" t="s">
        <v>20</v>
      </c>
      <c r="H716" s="30" t="s">
        <v>5028</v>
      </c>
      <c r="I716" s="30">
        <v>138</v>
      </c>
      <c r="J716" s="33" t="str">
        <f t="shared" si="11"/>
        <v>Серовский р-н, Сосьвинский городской округ, п.г.т. Сосьва, ул. Щелканова, д. 138</v>
      </c>
      <c r="K716" s="30">
        <v>820.6</v>
      </c>
      <c r="L716" s="30">
        <v>16</v>
      </c>
      <c r="M716" s="30">
        <v>5</v>
      </c>
      <c r="N716" s="30" t="s">
        <v>5367</v>
      </c>
      <c r="O716" s="106">
        <v>45250</v>
      </c>
      <c r="P716" s="30" t="s">
        <v>5368</v>
      </c>
      <c r="Q716" s="170">
        <v>2869772.43</v>
      </c>
    </row>
    <row r="717" spans="1:17" s="45" customFormat="1" ht="45" x14ac:dyDescent="0.2">
      <c r="A717" s="80">
        <v>716</v>
      </c>
      <c r="B717" s="30" t="s">
        <v>8</v>
      </c>
      <c r="C717" s="30" t="s">
        <v>633</v>
      </c>
      <c r="D717" s="30" t="s">
        <v>2619</v>
      </c>
      <c r="E717" s="30" t="s">
        <v>29</v>
      </c>
      <c r="F717" s="30" t="s">
        <v>100</v>
      </c>
      <c r="G717" s="30" t="s">
        <v>20</v>
      </c>
      <c r="H717" s="30" t="s">
        <v>2622</v>
      </c>
      <c r="I717" s="42">
        <v>5</v>
      </c>
      <c r="J717" s="33" t="str">
        <f t="shared" si="11"/>
        <v>Слободо-Туринский р-н, Слободо-Туринское сельское поселение Слободо-Туринского муниципального района Свердловской области, с. Туринская Слобода, ул. Кузнецкая, д. 5</v>
      </c>
      <c r="K717" s="30">
        <v>783.9</v>
      </c>
      <c r="L717" s="30">
        <v>16</v>
      </c>
      <c r="M717" s="30">
        <v>1</v>
      </c>
      <c r="N717" s="30" t="s">
        <v>5251</v>
      </c>
      <c r="O717" s="106">
        <v>45251</v>
      </c>
      <c r="P717" s="30" t="s">
        <v>1630</v>
      </c>
      <c r="Q717" s="170">
        <v>4289762.79</v>
      </c>
    </row>
    <row r="718" spans="1:17" s="45" customFormat="1" ht="45" x14ac:dyDescent="0.2">
      <c r="A718" s="80">
        <v>717</v>
      </c>
      <c r="B718" s="30" t="s">
        <v>8</v>
      </c>
      <c r="C718" s="30" t="s">
        <v>633</v>
      </c>
      <c r="D718" s="30" t="s">
        <v>2619</v>
      </c>
      <c r="E718" s="30" t="s">
        <v>29</v>
      </c>
      <c r="F718" s="30" t="s">
        <v>100</v>
      </c>
      <c r="G718" s="30" t="s">
        <v>20</v>
      </c>
      <c r="H718" s="30" t="s">
        <v>84</v>
      </c>
      <c r="I718" s="42">
        <v>73</v>
      </c>
      <c r="J718" s="33" t="str">
        <f t="shared" si="11"/>
        <v>Слободо-Туринский р-н, Слободо-Туринское сельское поселение Слободо-Туринского муниципального района Свердловской области, с. Туринская Слобода, ул. Советская, д. 73</v>
      </c>
      <c r="K718" s="30">
        <v>1152.0999999999999</v>
      </c>
      <c r="L718" s="30">
        <v>24</v>
      </c>
      <c r="M718" s="30">
        <v>1</v>
      </c>
      <c r="N718" s="30" t="s">
        <v>5251</v>
      </c>
      <c r="O718" s="106">
        <v>45251</v>
      </c>
      <c r="P718" s="30" t="s">
        <v>1630</v>
      </c>
      <c r="Q718" s="170">
        <v>7353550.8699999992</v>
      </c>
    </row>
    <row r="719" spans="1:17" s="45" customFormat="1" ht="22.5" x14ac:dyDescent="0.2">
      <c r="A719" s="80">
        <v>718</v>
      </c>
      <c r="B719" s="30" t="s">
        <v>499</v>
      </c>
      <c r="C719" s="30" t="s">
        <v>787</v>
      </c>
      <c r="D719" s="30" t="s">
        <v>4709</v>
      </c>
      <c r="E719" s="30" t="s">
        <v>18</v>
      </c>
      <c r="F719" s="30" t="s">
        <v>553</v>
      </c>
      <c r="G719" s="30" t="s">
        <v>64</v>
      </c>
      <c r="H719" s="30" t="s">
        <v>556</v>
      </c>
      <c r="I719" s="42" t="s">
        <v>408</v>
      </c>
      <c r="J719" s="33" t="str">
        <f t="shared" si="11"/>
        <v>Сухоложский р-н, Городской округ Сухой Лог, г. Сухой Лог, пер. Буденного, д. 3А</v>
      </c>
      <c r="K719" s="30">
        <v>1131</v>
      </c>
      <c r="L719" s="30">
        <v>24</v>
      </c>
      <c r="M719" s="30">
        <v>1</v>
      </c>
      <c r="N719" s="30" t="s">
        <v>5413</v>
      </c>
      <c r="O719" s="106">
        <v>45279</v>
      </c>
      <c r="P719" s="30" t="s">
        <v>5091</v>
      </c>
      <c r="Q719" s="170">
        <v>3637950.71</v>
      </c>
    </row>
    <row r="720" spans="1:17" s="45" customFormat="1" ht="22.5" x14ac:dyDescent="0.2">
      <c r="A720" s="80">
        <v>719</v>
      </c>
      <c r="B720" s="30" t="s">
        <v>499</v>
      </c>
      <c r="C720" s="30" t="s">
        <v>787</v>
      </c>
      <c r="D720" s="30" t="s">
        <v>4709</v>
      </c>
      <c r="E720" s="30" t="s">
        <v>18</v>
      </c>
      <c r="F720" s="30" t="s">
        <v>553</v>
      </c>
      <c r="G720" s="30" t="s">
        <v>64</v>
      </c>
      <c r="H720" s="30" t="s">
        <v>556</v>
      </c>
      <c r="I720" s="42" t="s">
        <v>414</v>
      </c>
      <c r="J720" s="33" t="str">
        <f t="shared" si="11"/>
        <v>Сухоложский р-н, Городской округ Сухой Лог, г. Сухой Лог, пер. Буденного, д. 5А</v>
      </c>
      <c r="K720" s="30">
        <v>1198.5999999999999</v>
      </c>
      <c r="L720" s="30">
        <v>24</v>
      </c>
      <c r="M720" s="30">
        <v>1</v>
      </c>
      <c r="N720" s="30" t="s">
        <v>5413</v>
      </c>
      <c r="O720" s="106">
        <v>45279</v>
      </c>
      <c r="P720" s="30" t="s">
        <v>5091</v>
      </c>
      <c r="Q720" s="170">
        <v>3446989.55</v>
      </c>
    </row>
    <row r="721" spans="1:17" s="45" customFormat="1" ht="22.5" x14ac:dyDescent="0.2">
      <c r="A721" s="80">
        <v>720</v>
      </c>
      <c r="B721" s="30" t="s">
        <v>499</v>
      </c>
      <c r="C721" s="30" t="s">
        <v>787</v>
      </c>
      <c r="D721" s="30" t="s">
        <v>4709</v>
      </c>
      <c r="E721" s="30" t="s">
        <v>18</v>
      </c>
      <c r="F721" s="30" t="s">
        <v>553</v>
      </c>
      <c r="G721" s="30" t="s">
        <v>569</v>
      </c>
      <c r="H721" s="30" t="s">
        <v>662</v>
      </c>
      <c r="I721" s="30">
        <v>3</v>
      </c>
      <c r="J721" s="33" t="str">
        <f t="shared" si="11"/>
        <v>Сухоложский р-н, Городской округ Сухой Лог, г. Сухой Лог, проезд Школьный, д. 3</v>
      </c>
      <c r="K721" s="30">
        <v>3370.4</v>
      </c>
      <c r="L721" s="30">
        <v>75</v>
      </c>
      <c r="M721" s="30">
        <v>3</v>
      </c>
      <c r="N721" s="30" t="s">
        <v>5413</v>
      </c>
      <c r="O721" s="106">
        <v>45279</v>
      </c>
      <c r="P721" s="30" t="s">
        <v>5091</v>
      </c>
      <c r="Q721" s="170">
        <v>13437481.43</v>
      </c>
    </row>
    <row r="722" spans="1:17" s="45" customFormat="1" ht="22.5" x14ac:dyDescent="0.2">
      <c r="A722" s="80">
        <v>721</v>
      </c>
      <c r="B722" s="30" t="s">
        <v>499</v>
      </c>
      <c r="C722" s="30" t="s">
        <v>787</v>
      </c>
      <c r="D722" s="30" t="s">
        <v>4709</v>
      </c>
      <c r="E722" s="30" t="s">
        <v>18</v>
      </c>
      <c r="F722" s="30" t="s">
        <v>553</v>
      </c>
      <c r="G722" s="30" t="s">
        <v>20</v>
      </c>
      <c r="H722" s="30" t="s">
        <v>5404</v>
      </c>
      <c r="I722" s="30">
        <v>5</v>
      </c>
      <c r="J722" s="33" t="str">
        <f t="shared" si="11"/>
        <v>Сухоложский р-н, Городской округ Сухой Лог, г. Сухой Лог, ул. 60 лет СССР, д. 5</v>
      </c>
      <c r="K722" s="30">
        <v>4932.3</v>
      </c>
      <c r="L722" s="30">
        <v>78</v>
      </c>
      <c r="M722" s="30">
        <v>1</v>
      </c>
      <c r="N722" s="30" t="s">
        <v>5413</v>
      </c>
      <c r="O722" s="106">
        <v>45279</v>
      </c>
      <c r="P722" s="30" t="s">
        <v>5091</v>
      </c>
      <c r="Q722" s="170">
        <v>13085850.300000001</v>
      </c>
    </row>
    <row r="723" spans="1:17" s="45" customFormat="1" ht="22.5" x14ac:dyDescent="0.2">
      <c r="A723" s="80">
        <v>722</v>
      </c>
      <c r="B723" s="30" t="s">
        <v>499</v>
      </c>
      <c r="C723" s="30" t="s">
        <v>787</v>
      </c>
      <c r="D723" s="30" t="s">
        <v>4709</v>
      </c>
      <c r="E723" s="30" t="s">
        <v>18</v>
      </c>
      <c r="F723" s="30" t="s">
        <v>553</v>
      </c>
      <c r="G723" s="30" t="s">
        <v>20</v>
      </c>
      <c r="H723" s="30" t="s">
        <v>378</v>
      </c>
      <c r="I723" s="30" t="s">
        <v>564</v>
      </c>
      <c r="J723" s="33" t="str">
        <f t="shared" si="11"/>
        <v>Сухоложский р-н, Городской округ Сухой Лог, г. Сухой Лог, ул. Белинского, д. 16А</v>
      </c>
      <c r="K723" s="30">
        <v>6478.5</v>
      </c>
      <c r="L723" s="30">
        <v>100</v>
      </c>
      <c r="M723" s="30">
        <v>2</v>
      </c>
      <c r="N723" s="30" t="s">
        <v>5413</v>
      </c>
      <c r="O723" s="106">
        <v>45279</v>
      </c>
      <c r="P723" s="30" t="s">
        <v>5091</v>
      </c>
      <c r="Q723" s="170">
        <v>18205432.780000001</v>
      </c>
    </row>
    <row r="724" spans="1:17" s="45" customFormat="1" ht="22.5" x14ac:dyDescent="0.2">
      <c r="A724" s="80">
        <v>723</v>
      </c>
      <c r="B724" s="30" t="s">
        <v>499</v>
      </c>
      <c r="C724" s="30" t="s">
        <v>787</v>
      </c>
      <c r="D724" s="30" t="s">
        <v>4709</v>
      </c>
      <c r="E724" s="30" t="s">
        <v>18</v>
      </c>
      <c r="F724" s="30" t="s">
        <v>553</v>
      </c>
      <c r="G724" s="30" t="s">
        <v>20</v>
      </c>
      <c r="H724" s="30" t="s">
        <v>378</v>
      </c>
      <c r="I724" s="30" t="s">
        <v>766</v>
      </c>
      <c r="J724" s="33" t="str">
        <f t="shared" si="11"/>
        <v>Сухоложский р-н, Городской округ Сухой Лог, г. Сухой Лог, ул. Белинского, д. 54А</v>
      </c>
      <c r="K724" s="30">
        <v>4358.3999999999996</v>
      </c>
      <c r="L724" s="30">
        <v>90</v>
      </c>
      <c r="M724" s="30">
        <v>1</v>
      </c>
      <c r="N724" s="30" t="s">
        <v>5413</v>
      </c>
      <c r="O724" s="106">
        <v>45279</v>
      </c>
      <c r="P724" s="30" t="s">
        <v>5091</v>
      </c>
      <c r="Q724" s="170">
        <v>5788525.7300000004</v>
      </c>
    </row>
    <row r="725" spans="1:17" s="45" customFormat="1" ht="22.5" x14ac:dyDescent="0.2">
      <c r="A725" s="80">
        <v>724</v>
      </c>
      <c r="B725" s="30" t="s">
        <v>499</v>
      </c>
      <c r="C725" s="30" t="s">
        <v>787</v>
      </c>
      <c r="D725" s="30" t="s">
        <v>4709</v>
      </c>
      <c r="E725" s="30" t="s">
        <v>18</v>
      </c>
      <c r="F725" s="30" t="s">
        <v>553</v>
      </c>
      <c r="G725" s="30" t="s">
        <v>20</v>
      </c>
      <c r="H725" s="30" t="s">
        <v>214</v>
      </c>
      <c r="I725" s="30" t="s">
        <v>325</v>
      </c>
      <c r="J725" s="33" t="str">
        <f t="shared" si="11"/>
        <v>Сухоложский р-н, Городской округ Сухой Лог, г. Сухой Лог, ул. Гоголя, д. 21А</v>
      </c>
      <c r="K725" s="30">
        <v>6213.7</v>
      </c>
      <c r="L725" s="30">
        <v>119</v>
      </c>
      <c r="M725" s="30">
        <v>2</v>
      </c>
      <c r="N725" s="30" t="s">
        <v>5413</v>
      </c>
      <c r="O725" s="106">
        <v>45279</v>
      </c>
      <c r="P725" s="30" t="s">
        <v>5091</v>
      </c>
      <c r="Q725" s="170">
        <v>17642821.190000001</v>
      </c>
    </row>
    <row r="726" spans="1:17" s="45" customFormat="1" ht="22.5" x14ac:dyDescent="0.2">
      <c r="A726" s="80">
        <v>725</v>
      </c>
      <c r="B726" s="30" t="s">
        <v>499</v>
      </c>
      <c r="C726" s="30" t="s">
        <v>787</v>
      </c>
      <c r="D726" s="30" t="s">
        <v>4709</v>
      </c>
      <c r="E726" s="30" t="s">
        <v>18</v>
      </c>
      <c r="F726" s="30" t="s">
        <v>553</v>
      </c>
      <c r="G726" s="30" t="s">
        <v>20</v>
      </c>
      <c r="H726" s="30" t="s">
        <v>555</v>
      </c>
      <c r="I726" s="30">
        <v>4</v>
      </c>
      <c r="J726" s="33" t="str">
        <f t="shared" si="11"/>
        <v>Сухоложский р-н, Городской округ Сухой Лог, г. Сухой Лог, ул. Фучика, д. 4</v>
      </c>
      <c r="K726" s="30">
        <v>4948.6000000000004</v>
      </c>
      <c r="L726" s="30">
        <v>98</v>
      </c>
      <c r="M726" s="30">
        <v>2</v>
      </c>
      <c r="N726" s="30" t="s">
        <v>5413</v>
      </c>
      <c r="O726" s="106">
        <v>45279</v>
      </c>
      <c r="P726" s="30" t="s">
        <v>5091</v>
      </c>
      <c r="Q726" s="170">
        <v>15929404.390000001</v>
      </c>
    </row>
    <row r="727" spans="1:17" s="45" customFormat="1" ht="22.5" x14ac:dyDescent="0.2">
      <c r="A727" s="80">
        <v>726</v>
      </c>
      <c r="B727" s="30" t="s">
        <v>499</v>
      </c>
      <c r="C727" s="30" t="s">
        <v>787</v>
      </c>
      <c r="D727" s="30" t="s">
        <v>4709</v>
      </c>
      <c r="E727" s="30" t="s">
        <v>18</v>
      </c>
      <c r="F727" s="30" t="s">
        <v>553</v>
      </c>
      <c r="G727" s="30" t="s">
        <v>20</v>
      </c>
      <c r="H727" s="30" t="s">
        <v>70</v>
      </c>
      <c r="I727" s="30" t="s">
        <v>5405</v>
      </c>
      <c r="J727" s="33" t="str">
        <f t="shared" si="11"/>
        <v>Сухоложский р-н, Городской округ Сухой Лог, г. Сухой Лог, ул. Юбилейная, д. 33КОРПУС 4</v>
      </c>
      <c r="K727" s="30">
        <v>2977.2</v>
      </c>
      <c r="L727" s="30">
        <v>42</v>
      </c>
      <c r="M727" s="30">
        <v>1</v>
      </c>
      <c r="N727" s="30" t="s">
        <v>5413</v>
      </c>
      <c r="O727" s="106">
        <v>45279</v>
      </c>
      <c r="P727" s="30" t="s">
        <v>5091</v>
      </c>
      <c r="Q727" s="170">
        <v>1756050.23</v>
      </c>
    </row>
    <row r="728" spans="1:17" s="45" customFormat="1" ht="22.5" x14ac:dyDescent="0.2">
      <c r="A728" s="80">
        <v>727</v>
      </c>
      <c r="B728" s="30" t="s">
        <v>499</v>
      </c>
      <c r="C728" s="30" t="s">
        <v>787</v>
      </c>
      <c r="D728" s="30" t="s">
        <v>4709</v>
      </c>
      <c r="E728" s="30" t="s">
        <v>29</v>
      </c>
      <c r="F728" s="30" t="s">
        <v>5401</v>
      </c>
      <c r="G728" s="30" t="s">
        <v>64</v>
      </c>
      <c r="H728" s="30" t="s">
        <v>662</v>
      </c>
      <c r="I728" s="30">
        <v>8</v>
      </c>
      <c r="J728" s="33" t="str">
        <f t="shared" si="11"/>
        <v>Сухоложский р-н, Городской округ Сухой Лог, с. Рудянское, пер. Школьный, д. 8</v>
      </c>
      <c r="K728" s="30">
        <v>533.5</v>
      </c>
      <c r="L728" s="30">
        <v>22</v>
      </c>
      <c r="M728" s="30">
        <v>1</v>
      </c>
      <c r="N728" s="30" t="s">
        <v>5413</v>
      </c>
      <c r="O728" s="106">
        <v>45279</v>
      </c>
      <c r="P728" s="30" t="s">
        <v>5091</v>
      </c>
      <c r="Q728" s="170">
        <v>759564.35</v>
      </c>
    </row>
    <row r="729" spans="1:17" s="45" customFormat="1" ht="22.5" x14ac:dyDescent="0.2">
      <c r="A729" s="80">
        <v>728</v>
      </c>
      <c r="B729" s="30" t="s">
        <v>499</v>
      </c>
      <c r="C729" s="30" t="s">
        <v>772</v>
      </c>
      <c r="D729" s="30" t="s">
        <v>304</v>
      </c>
      <c r="E729" s="30" t="s">
        <v>18</v>
      </c>
      <c r="F729" s="30" t="s">
        <v>305</v>
      </c>
      <c r="G729" s="30" t="s">
        <v>20</v>
      </c>
      <c r="H729" s="30" t="s">
        <v>82</v>
      </c>
      <c r="I729" s="30">
        <v>22</v>
      </c>
      <c r="J729" s="33" t="str">
        <f t="shared" si="11"/>
        <v>Сысертский р-н, Сысертский городской округ, г. Сысерть, ул. Орджоникидзе, д. 22</v>
      </c>
      <c r="K729" s="30">
        <v>3419.3</v>
      </c>
      <c r="L729" s="30">
        <v>66</v>
      </c>
      <c r="M729" s="30">
        <v>1</v>
      </c>
      <c r="N729" s="30" t="s">
        <v>5415</v>
      </c>
      <c r="O729" s="106">
        <v>45289</v>
      </c>
      <c r="P729" s="30" t="s">
        <v>5416</v>
      </c>
      <c r="Q729" s="170">
        <v>12598147.560000001</v>
      </c>
    </row>
    <row r="730" spans="1:17" s="45" customFormat="1" ht="22.5" x14ac:dyDescent="0.2">
      <c r="A730" s="80">
        <v>729</v>
      </c>
      <c r="B730" s="30" t="s">
        <v>499</v>
      </c>
      <c r="C730" s="30" t="s">
        <v>772</v>
      </c>
      <c r="D730" s="30" t="s">
        <v>304</v>
      </c>
      <c r="E730" s="30" t="s">
        <v>18</v>
      </c>
      <c r="F730" s="30" t="s">
        <v>305</v>
      </c>
      <c r="G730" s="30" t="s">
        <v>20</v>
      </c>
      <c r="H730" s="30" t="s">
        <v>82</v>
      </c>
      <c r="I730" s="30">
        <v>35</v>
      </c>
      <c r="J730" s="33" t="str">
        <f t="shared" si="11"/>
        <v>Сысертский р-н, Сысертский городской округ, г. Сысерть, ул. Орджоникидзе, д. 35</v>
      </c>
      <c r="K730" s="30">
        <v>3478</v>
      </c>
      <c r="L730" s="30">
        <v>64</v>
      </c>
      <c r="M730" s="30">
        <v>1</v>
      </c>
      <c r="N730" s="30" t="s">
        <v>5415</v>
      </c>
      <c r="O730" s="106">
        <v>45289</v>
      </c>
      <c r="P730" s="30" t="s">
        <v>5416</v>
      </c>
      <c r="Q730" s="170">
        <v>12330818.689999999</v>
      </c>
    </row>
    <row r="731" spans="1:17" s="45" customFormat="1" ht="22.5" x14ac:dyDescent="0.2">
      <c r="A731" s="80">
        <v>730</v>
      </c>
      <c r="B731" s="30" t="s">
        <v>499</v>
      </c>
      <c r="C731" s="30" t="s">
        <v>772</v>
      </c>
      <c r="D731" s="30" t="s">
        <v>304</v>
      </c>
      <c r="E731" s="30" t="s">
        <v>1500</v>
      </c>
      <c r="F731" s="30" t="s">
        <v>310</v>
      </c>
      <c r="G731" s="30" t="s">
        <v>20</v>
      </c>
      <c r="H731" s="30" t="s">
        <v>74</v>
      </c>
      <c r="I731" s="30">
        <v>5</v>
      </c>
      <c r="J731" s="33" t="str">
        <f t="shared" si="11"/>
        <v>Сысертский р-н, Сысертский городской округ, пос. Большой Исток, ул. Гагарина, д. 5</v>
      </c>
      <c r="K731" s="30">
        <v>912</v>
      </c>
      <c r="L731" s="30">
        <v>18</v>
      </c>
      <c r="M731" s="30">
        <v>2</v>
      </c>
      <c r="N731" s="30" t="s">
        <v>5415</v>
      </c>
      <c r="O731" s="106">
        <v>45289</v>
      </c>
      <c r="P731" s="106" t="s">
        <v>5416</v>
      </c>
      <c r="Q731" s="170">
        <v>8949123.4399999995</v>
      </c>
    </row>
    <row r="732" spans="1:17" s="45" customFormat="1" ht="22.5" x14ac:dyDescent="0.2">
      <c r="A732" s="80">
        <v>731</v>
      </c>
      <c r="B732" s="30" t="s">
        <v>499</v>
      </c>
      <c r="C732" s="30" t="s">
        <v>772</v>
      </c>
      <c r="D732" s="30" t="s">
        <v>304</v>
      </c>
      <c r="E732" s="30" t="s">
        <v>1500</v>
      </c>
      <c r="F732" s="30" t="s">
        <v>310</v>
      </c>
      <c r="G732" s="30" t="s">
        <v>20</v>
      </c>
      <c r="H732" s="30" t="s">
        <v>61</v>
      </c>
      <c r="I732" s="30">
        <v>40</v>
      </c>
      <c r="J732" s="33" t="str">
        <f t="shared" si="11"/>
        <v>Сысертский р-н, Сысертский городской округ, пос. Большой Исток, ул. Октябрьская, д. 40</v>
      </c>
      <c r="K732" s="30">
        <v>991.9</v>
      </c>
      <c r="L732" s="30">
        <v>18</v>
      </c>
      <c r="M732" s="30">
        <v>1</v>
      </c>
      <c r="N732" s="30" t="s">
        <v>5415</v>
      </c>
      <c r="O732" s="106">
        <v>45289</v>
      </c>
      <c r="P732" s="30" t="s">
        <v>5416</v>
      </c>
      <c r="Q732" s="170">
        <v>1008776.41</v>
      </c>
    </row>
    <row r="733" spans="1:17" s="45" customFormat="1" ht="22.5" x14ac:dyDescent="0.2">
      <c r="A733" s="80">
        <v>732</v>
      </c>
      <c r="B733" s="30" t="s">
        <v>499</v>
      </c>
      <c r="C733" s="30" t="s">
        <v>772</v>
      </c>
      <c r="D733" s="30" t="s">
        <v>304</v>
      </c>
      <c r="E733" s="30" t="s">
        <v>1500</v>
      </c>
      <c r="F733" s="30" t="s">
        <v>308</v>
      </c>
      <c r="G733" s="30" t="s">
        <v>20</v>
      </c>
      <c r="H733" s="30" t="s">
        <v>689</v>
      </c>
      <c r="I733" s="30">
        <v>68</v>
      </c>
      <c r="J733" s="33" t="str">
        <f t="shared" si="11"/>
        <v>Сысертский р-н, Сысертский городской округ, пос. Двуреченск, ул. Набережная, д. 68</v>
      </c>
      <c r="K733" s="30">
        <v>3907.1</v>
      </c>
      <c r="L733" s="30">
        <v>66</v>
      </c>
      <c r="M733" s="30">
        <v>1</v>
      </c>
      <c r="N733" s="30" t="s">
        <v>5415</v>
      </c>
      <c r="O733" s="106">
        <v>45289</v>
      </c>
      <c r="P733" s="30" t="s">
        <v>5416</v>
      </c>
      <c r="Q733" s="170">
        <v>11379924.15</v>
      </c>
    </row>
    <row r="734" spans="1:17" s="45" customFormat="1" ht="22.5" x14ac:dyDescent="0.2">
      <c r="A734" s="80">
        <v>733</v>
      </c>
      <c r="B734" s="30" t="s">
        <v>499</v>
      </c>
      <c r="C734" s="30" t="s">
        <v>772</v>
      </c>
      <c r="D734" s="30" t="s">
        <v>304</v>
      </c>
      <c r="E734" s="30" t="s">
        <v>1500</v>
      </c>
      <c r="F734" s="30" t="s">
        <v>206</v>
      </c>
      <c r="G734" s="30" t="s">
        <v>20</v>
      </c>
      <c r="H734" s="30" t="s">
        <v>172</v>
      </c>
      <c r="I734" s="30">
        <v>4</v>
      </c>
      <c r="J734" s="33" t="str">
        <f t="shared" si="11"/>
        <v>Сысертский р-н, Сысертский городской округ, пос. Октябрьский, ул. Маяковского, д. 4</v>
      </c>
      <c r="K734" s="30">
        <v>751.4</v>
      </c>
      <c r="L734" s="30">
        <v>16</v>
      </c>
      <c r="M734" s="30">
        <v>1</v>
      </c>
      <c r="N734" s="30" t="s">
        <v>5415</v>
      </c>
      <c r="O734" s="106">
        <v>45289</v>
      </c>
      <c r="P734" s="30" t="s">
        <v>5416</v>
      </c>
      <c r="Q734" s="170">
        <v>6339856.2800000003</v>
      </c>
    </row>
    <row r="735" spans="1:17" s="45" customFormat="1" ht="22.5" x14ac:dyDescent="0.2">
      <c r="A735" s="80">
        <v>734</v>
      </c>
      <c r="B735" s="30" t="s">
        <v>499</v>
      </c>
      <c r="C735" s="30" t="s">
        <v>772</v>
      </c>
      <c r="D735" s="30" t="s">
        <v>304</v>
      </c>
      <c r="E735" s="30" t="s">
        <v>1500</v>
      </c>
      <c r="F735" s="30" t="s">
        <v>206</v>
      </c>
      <c r="G735" s="30" t="s">
        <v>20</v>
      </c>
      <c r="H735" s="30" t="s">
        <v>77</v>
      </c>
      <c r="I735" s="30">
        <v>45</v>
      </c>
      <c r="J735" s="33" t="str">
        <f t="shared" si="11"/>
        <v>Сысертский р-н, Сысертский городской округ, пос. Октябрьский, ул. Свердлова, д. 45</v>
      </c>
      <c r="K735" s="30">
        <v>753.7</v>
      </c>
      <c r="L735" s="30">
        <v>16</v>
      </c>
      <c r="M735" s="30">
        <v>1</v>
      </c>
      <c r="N735" s="30" t="s">
        <v>5415</v>
      </c>
      <c r="O735" s="106">
        <v>45289</v>
      </c>
      <c r="P735" s="30" t="s">
        <v>5416</v>
      </c>
      <c r="Q735" s="170">
        <v>6082963.1200000001</v>
      </c>
    </row>
    <row r="736" spans="1:17" s="45" customFormat="1" ht="22.5" x14ac:dyDescent="0.2">
      <c r="A736" s="80">
        <v>735</v>
      </c>
      <c r="B736" s="30" t="s">
        <v>499</v>
      </c>
      <c r="C736" s="30" t="s">
        <v>772</v>
      </c>
      <c r="D736" s="30" t="s">
        <v>304</v>
      </c>
      <c r="E736" s="30" t="s">
        <v>29</v>
      </c>
      <c r="F736" s="30" t="s">
        <v>1547</v>
      </c>
      <c r="G736" s="30" t="s">
        <v>20</v>
      </c>
      <c r="H736" s="30" t="s">
        <v>1508</v>
      </c>
      <c r="I736" s="30">
        <v>3</v>
      </c>
      <c r="J736" s="33" t="str">
        <f t="shared" si="11"/>
        <v>Сысертский р-н, Сысертский городской округ, с. Никольское, ул. Жукова, д. 3</v>
      </c>
      <c r="K736" s="30">
        <v>753.5</v>
      </c>
      <c r="L736" s="30">
        <v>16</v>
      </c>
      <c r="M736" s="30">
        <v>1</v>
      </c>
      <c r="N736" s="30" t="s">
        <v>5415</v>
      </c>
      <c r="O736" s="106">
        <v>45289</v>
      </c>
      <c r="P736" s="30" t="s">
        <v>5416</v>
      </c>
      <c r="Q736" s="170">
        <v>6595306.3100000005</v>
      </c>
    </row>
    <row r="737" spans="1:17" s="45" customFormat="1" ht="22.5" x14ac:dyDescent="0.2">
      <c r="A737" s="80">
        <v>736</v>
      </c>
      <c r="B737" s="30" t="s">
        <v>499</v>
      </c>
      <c r="C737" s="30" t="s">
        <v>772</v>
      </c>
      <c r="D737" s="30" t="s">
        <v>304</v>
      </c>
      <c r="E737" s="30" t="s">
        <v>29</v>
      </c>
      <c r="F737" s="30" t="s">
        <v>1234</v>
      </c>
      <c r="G737" s="30" t="s">
        <v>20</v>
      </c>
      <c r="H737" s="30" t="s">
        <v>69</v>
      </c>
      <c r="I737" s="30">
        <v>4</v>
      </c>
      <c r="J737" s="33" t="str">
        <f t="shared" si="11"/>
        <v>Сысертский р-н, Сысертский городской округ, с. Щелкун, ул. Мира, д. 4</v>
      </c>
      <c r="K737" s="30">
        <v>967.6</v>
      </c>
      <c r="L737" s="30">
        <v>27</v>
      </c>
      <c r="M737" s="30">
        <v>1</v>
      </c>
      <c r="N737" s="30" t="s">
        <v>5415</v>
      </c>
      <c r="O737" s="106">
        <v>45289</v>
      </c>
      <c r="P737" s="30" t="s">
        <v>5416</v>
      </c>
      <c r="Q737" s="170">
        <v>7955683.2699999996</v>
      </c>
    </row>
    <row r="738" spans="1:17" s="45" customFormat="1" ht="11.25" x14ac:dyDescent="0.2">
      <c r="A738" s="80">
        <v>737</v>
      </c>
      <c r="B738" s="30" t="s">
        <v>8</v>
      </c>
      <c r="C738" s="30"/>
      <c r="D738" s="30" t="s">
        <v>14</v>
      </c>
      <c r="E738" s="30" t="s">
        <v>18</v>
      </c>
      <c r="F738" s="30" t="s">
        <v>102</v>
      </c>
      <c r="G738" s="30" t="s">
        <v>20</v>
      </c>
      <c r="H738" s="30" t="s">
        <v>92</v>
      </c>
      <c r="I738" s="42">
        <v>7</v>
      </c>
      <c r="J738" s="33" t="str">
        <f t="shared" si="11"/>
        <v>Тавдинский городской округ, г. Тавда, ул. Бажова, д. 7</v>
      </c>
      <c r="K738" s="30">
        <v>486.9</v>
      </c>
      <c r="L738" s="30">
        <v>8</v>
      </c>
      <c r="M738" s="30">
        <v>5</v>
      </c>
      <c r="N738" s="30" t="s">
        <v>5249</v>
      </c>
      <c r="O738" s="106">
        <v>45317</v>
      </c>
      <c r="P738" s="30" t="s">
        <v>4919</v>
      </c>
      <c r="Q738" s="170">
        <v>2482650.79</v>
      </c>
    </row>
    <row r="739" spans="1:17" s="45" customFormat="1" ht="11.25" x14ac:dyDescent="0.2">
      <c r="A739" s="80">
        <v>738</v>
      </c>
      <c r="B739" s="30" t="s">
        <v>8</v>
      </c>
      <c r="C739" s="30"/>
      <c r="D739" s="30" t="s">
        <v>14</v>
      </c>
      <c r="E739" s="30" t="s">
        <v>18</v>
      </c>
      <c r="F739" s="30" t="s">
        <v>102</v>
      </c>
      <c r="G739" s="30" t="s">
        <v>20</v>
      </c>
      <c r="H739" s="30" t="s">
        <v>36</v>
      </c>
      <c r="I739" s="42">
        <v>24</v>
      </c>
      <c r="J739" s="33" t="str">
        <f t="shared" si="11"/>
        <v>Тавдинский городской округ, г. Тавда, ул. Ленина, д. 24</v>
      </c>
      <c r="K739" s="30">
        <v>492</v>
      </c>
      <c r="L739" s="30">
        <v>8</v>
      </c>
      <c r="M739" s="30">
        <v>2</v>
      </c>
      <c r="N739" s="30" t="s">
        <v>5249</v>
      </c>
      <c r="O739" s="106">
        <v>45317</v>
      </c>
      <c r="P739" s="30" t="s">
        <v>4919</v>
      </c>
      <c r="Q739" s="170">
        <v>2833157.8099999996</v>
      </c>
    </row>
    <row r="740" spans="1:17" s="45" customFormat="1" ht="11.25" x14ac:dyDescent="0.2">
      <c r="A740" s="80">
        <v>739</v>
      </c>
      <c r="B740" s="30" t="s">
        <v>8</v>
      </c>
      <c r="C740" s="30"/>
      <c r="D740" s="30" t="s">
        <v>14</v>
      </c>
      <c r="E740" s="30" t="s">
        <v>18</v>
      </c>
      <c r="F740" s="30" t="s">
        <v>102</v>
      </c>
      <c r="G740" s="30" t="s">
        <v>20</v>
      </c>
      <c r="H740" s="30" t="s">
        <v>36</v>
      </c>
      <c r="I740" s="42">
        <v>33</v>
      </c>
      <c r="J740" s="33" t="str">
        <f t="shared" si="11"/>
        <v>Тавдинский городской округ, г. Тавда, ул. Ленина, д. 33</v>
      </c>
      <c r="K740" s="30">
        <v>651.29999999999995</v>
      </c>
      <c r="L740" s="30">
        <v>6</v>
      </c>
      <c r="M740" s="30">
        <v>1</v>
      </c>
      <c r="N740" s="30" t="s">
        <v>5249</v>
      </c>
      <c r="O740" s="106">
        <v>45317</v>
      </c>
      <c r="P740" s="30" t="s">
        <v>4919</v>
      </c>
      <c r="Q740" s="170">
        <v>3419119.57</v>
      </c>
    </row>
    <row r="741" spans="1:17" s="45" customFormat="1" ht="22.5" x14ac:dyDescent="0.2">
      <c r="A741" s="80">
        <v>740</v>
      </c>
      <c r="B741" s="30" t="s">
        <v>8</v>
      </c>
      <c r="C741" s="30"/>
      <c r="D741" s="30" t="s">
        <v>14</v>
      </c>
      <c r="E741" s="30" t="s">
        <v>18</v>
      </c>
      <c r="F741" s="30" t="s">
        <v>102</v>
      </c>
      <c r="G741" s="30" t="s">
        <v>20</v>
      </c>
      <c r="H741" s="30" t="s">
        <v>47</v>
      </c>
      <c r="I741" s="42">
        <v>17</v>
      </c>
      <c r="J741" s="33" t="str">
        <f t="shared" si="11"/>
        <v>Тавдинский городской округ, г. Тавда, ул. Максима Горького, д. 17</v>
      </c>
      <c r="K741" s="30">
        <v>539.29999999999995</v>
      </c>
      <c r="L741" s="30">
        <v>12</v>
      </c>
      <c r="M741" s="30">
        <v>2</v>
      </c>
      <c r="N741" s="30" t="s">
        <v>5249</v>
      </c>
      <c r="O741" s="106">
        <v>45317</v>
      </c>
      <c r="P741" s="30" t="s">
        <v>4919</v>
      </c>
      <c r="Q741" s="170">
        <v>5836103.4799999995</v>
      </c>
    </row>
    <row r="742" spans="1:17" s="45" customFormat="1" ht="22.5" x14ac:dyDescent="0.2">
      <c r="A742" s="80">
        <v>741</v>
      </c>
      <c r="B742" s="30" t="s">
        <v>8</v>
      </c>
      <c r="C742" s="30" t="s">
        <v>635</v>
      </c>
      <c r="D742" s="30" t="s">
        <v>15</v>
      </c>
      <c r="E742" s="30" t="s">
        <v>18</v>
      </c>
      <c r="F742" s="30" t="s">
        <v>104</v>
      </c>
      <c r="G742" s="30" t="s">
        <v>20</v>
      </c>
      <c r="H742" s="30" t="s">
        <v>84</v>
      </c>
      <c r="I742" s="42" t="s">
        <v>5250</v>
      </c>
      <c r="J742" s="33" t="str">
        <f t="shared" si="11"/>
        <v>Талицкий р-н, Талицкий городской округ, г. Талица, ул. Советская, д. 65КОРПУС 1</v>
      </c>
      <c r="K742" s="30">
        <v>508.4</v>
      </c>
      <c r="L742" s="30">
        <v>12</v>
      </c>
      <c r="M742" s="30">
        <v>2</v>
      </c>
      <c r="N742" s="30" t="s">
        <v>5241</v>
      </c>
      <c r="O742" s="106">
        <v>45243</v>
      </c>
      <c r="P742" s="30" t="s">
        <v>4554</v>
      </c>
      <c r="Q742" s="170">
        <v>2943880.79</v>
      </c>
    </row>
    <row r="743" spans="1:17" s="45" customFormat="1" ht="22.5" x14ac:dyDescent="0.2">
      <c r="A743" s="80">
        <v>742</v>
      </c>
      <c r="B743" s="30" t="s">
        <v>8</v>
      </c>
      <c r="C743" s="30" t="s">
        <v>635</v>
      </c>
      <c r="D743" s="30" t="s">
        <v>15</v>
      </c>
      <c r="E743" s="30" t="s">
        <v>18</v>
      </c>
      <c r="F743" s="30" t="s">
        <v>104</v>
      </c>
      <c r="G743" s="30" t="s">
        <v>20</v>
      </c>
      <c r="H743" s="30" t="s">
        <v>84</v>
      </c>
      <c r="I743" s="42" t="s">
        <v>5269</v>
      </c>
      <c r="J743" s="33" t="str">
        <f t="shared" si="11"/>
        <v>Талицкий р-н, Талицкий городской округ, г. Талица, ул. Советская, д. 65КОРПУС 4</v>
      </c>
      <c r="K743" s="30">
        <v>1368.9</v>
      </c>
      <c r="L743" s="30">
        <v>18</v>
      </c>
      <c r="M743" s="30">
        <v>2</v>
      </c>
      <c r="N743" s="30" t="s">
        <v>5241</v>
      </c>
      <c r="O743" s="106">
        <v>45243</v>
      </c>
      <c r="P743" s="30" t="s">
        <v>4554</v>
      </c>
      <c r="Q743" s="170">
        <v>8226481.9100000001</v>
      </c>
    </row>
    <row r="744" spans="1:17" s="45" customFormat="1" ht="22.5" x14ac:dyDescent="0.2">
      <c r="A744" s="80">
        <v>743</v>
      </c>
      <c r="B744" s="30" t="s">
        <v>8</v>
      </c>
      <c r="C744" s="30" t="s">
        <v>635</v>
      </c>
      <c r="D744" s="30" t="s">
        <v>15</v>
      </c>
      <c r="E744" s="30" t="s">
        <v>18</v>
      </c>
      <c r="F744" s="30" t="s">
        <v>104</v>
      </c>
      <c r="G744" s="30" t="s">
        <v>20</v>
      </c>
      <c r="H744" s="30" t="s">
        <v>109</v>
      </c>
      <c r="I744" s="42">
        <v>19</v>
      </c>
      <c r="J744" s="33" t="str">
        <f t="shared" si="11"/>
        <v>Талицкий р-н, Талицкий городской округ, г. Талица, ул. Циховского, д. 19</v>
      </c>
      <c r="K744" s="30">
        <v>770.8</v>
      </c>
      <c r="L744" s="30">
        <v>16</v>
      </c>
      <c r="M744" s="30">
        <v>2</v>
      </c>
      <c r="N744" s="30" t="s">
        <v>5241</v>
      </c>
      <c r="O744" s="106">
        <v>45243</v>
      </c>
      <c r="P744" s="30" t="s">
        <v>4554</v>
      </c>
      <c r="Q744" s="170">
        <v>4563402.5600000005</v>
      </c>
    </row>
    <row r="745" spans="1:17" s="45" customFormat="1" ht="22.5" x14ac:dyDescent="0.2">
      <c r="A745" s="80">
        <v>744</v>
      </c>
      <c r="B745" s="30" t="s">
        <v>8</v>
      </c>
      <c r="C745" s="30" t="s">
        <v>635</v>
      </c>
      <c r="D745" s="30" t="s">
        <v>15</v>
      </c>
      <c r="E745" s="30" t="s">
        <v>1500</v>
      </c>
      <c r="F745" s="30" t="s">
        <v>68</v>
      </c>
      <c r="G745" s="30" t="s">
        <v>20</v>
      </c>
      <c r="H745" s="30" t="s">
        <v>84</v>
      </c>
      <c r="I745" s="42">
        <v>2</v>
      </c>
      <c r="J745" s="33" t="str">
        <f t="shared" si="11"/>
        <v>Талицкий р-н, Талицкий городской округ, пос. Пионерский, ул. Советская, д. 2</v>
      </c>
      <c r="K745" s="30">
        <v>920.2</v>
      </c>
      <c r="L745" s="30">
        <v>18</v>
      </c>
      <c r="M745" s="30">
        <v>2</v>
      </c>
      <c r="N745" s="30" t="s">
        <v>5241</v>
      </c>
      <c r="O745" s="106">
        <v>45243</v>
      </c>
      <c r="P745" s="30" t="s">
        <v>4554</v>
      </c>
      <c r="Q745" s="170">
        <v>5771953.4900000002</v>
      </c>
    </row>
    <row r="746" spans="1:17" s="45" customFormat="1" ht="22.5" x14ac:dyDescent="0.2">
      <c r="A746" s="80">
        <v>745</v>
      </c>
      <c r="B746" s="30" t="s">
        <v>8</v>
      </c>
      <c r="C746" s="30" t="s">
        <v>635</v>
      </c>
      <c r="D746" s="30" t="s">
        <v>15</v>
      </c>
      <c r="E746" s="30" t="s">
        <v>1500</v>
      </c>
      <c r="F746" s="30" t="s">
        <v>110</v>
      </c>
      <c r="G746" s="30" t="s">
        <v>20</v>
      </c>
      <c r="H746" s="30" t="s">
        <v>241</v>
      </c>
      <c r="I746" s="42">
        <v>2</v>
      </c>
      <c r="J746" s="33" t="str">
        <f t="shared" si="11"/>
        <v>Талицкий р-н, Талицкий городской округ, пос. Троицкий, ул. Луговая, д. 2</v>
      </c>
      <c r="K746" s="30">
        <v>780.4</v>
      </c>
      <c r="L746" s="30">
        <v>16</v>
      </c>
      <c r="M746" s="30">
        <v>2</v>
      </c>
      <c r="N746" s="30" t="s">
        <v>5241</v>
      </c>
      <c r="O746" s="106">
        <v>45243</v>
      </c>
      <c r="P746" s="30" t="s">
        <v>4554</v>
      </c>
      <c r="Q746" s="170">
        <v>4159154.48</v>
      </c>
    </row>
    <row r="747" spans="1:17" s="45" customFormat="1" ht="22.5" x14ac:dyDescent="0.2">
      <c r="A747" s="80">
        <v>746</v>
      </c>
      <c r="B747" s="30" t="s">
        <v>8</v>
      </c>
      <c r="C747" s="30" t="s">
        <v>635</v>
      </c>
      <c r="D747" s="30" t="s">
        <v>15</v>
      </c>
      <c r="E747" s="30" t="s">
        <v>1500</v>
      </c>
      <c r="F747" s="30" t="s">
        <v>110</v>
      </c>
      <c r="G747" s="30" t="s">
        <v>20</v>
      </c>
      <c r="H747" s="30" t="s">
        <v>215</v>
      </c>
      <c r="I747" s="42" t="s">
        <v>124</v>
      </c>
      <c r="J747" s="33" t="str">
        <f t="shared" si="11"/>
        <v>Талицкий р-н, Талицкий городской округ, пос. Троицкий, ул. Уральская, д. 2А</v>
      </c>
      <c r="K747" s="30">
        <v>790.5</v>
      </c>
      <c r="L747" s="30">
        <v>16</v>
      </c>
      <c r="M747" s="30">
        <v>2</v>
      </c>
      <c r="N747" s="30" t="s">
        <v>5241</v>
      </c>
      <c r="O747" s="106">
        <v>45243</v>
      </c>
      <c r="P747" s="30" t="s">
        <v>4554</v>
      </c>
      <c r="Q747" s="170">
        <v>4692359.7</v>
      </c>
    </row>
    <row r="748" spans="1:17" s="45" customFormat="1" ht="22.5" x14ac:dyDescent="0.2">
      <c r="A748" s="80">
        <v>747</v>
      </c>
      <c r="B748" s="30" t="s">
        <v>8</v>
      </c>
      <c r="C748" s="30" t="s">
        <v>635</v>
      </c>
      <c r="D748" s="30" t="s">
        <v>15</v>
      </c>
      <c r="E748" s="30" t="s">
        <v>29</v>
      </c>
      <c r="F748" s="30" t="s">
        <v>5270</v>
      </c>
      <c r="G748" s="30" t="s">
        <v>20</v>
      </c>
      <c r="H748" s="30" t="s">
        <v>84</v>
      </c>
      <c r="I748" s="42">
        <v>34</v>
      </c>
      <c r="J748" s="33" t="str">
        <f t="shared" si="11"/>
        <v>Талицкий р-н, Талицкий городской округ, с. Горбуновское, ул. Советская, д. 34</v>
      </c>
      <c r="K748" s="30">
        <v>403.4</v>
      </c>
      <c r="L748" s="30">
        <v>8</v>
      </c>
      <c r="M748" s="30">
        <v>2</v>
      </c>
      <c r="N748" s="30" t="s">
        <v>5241</v>
      </c>
      <c r="O748" s="106">
        <v>45243</v>
      </c>
      <c r="P748" s="30" t="s">
        <v>4554</v>
      </c>
      <c r="Q748" s="170">
        <v>3121631.47</v>
      </c>
    </row>
    <row r="749" spans="1:17" s="45" customFormat="1" ht="22.5" x14ac:dyDescent="0.2">
      <c r="A749" s="80">
        <v>748</v>
      </c>
      <c r="B749" s="30" t="s">
        <v>8</v>
      </c>
      <c r="C749" s="30" t="s">
        <v>630</v>
      </c>
      <c r="D749" s="30" t="s">
        <v>16</v>
      </c>
      <c r="E749" s="30" t="s">
        <v>637</v>
      </c>
      <c r="F749" s="30" t="s">
        <v>1045</v>
      </c>
      <c r="G749" s="30" t="s">
        <v>20</v>
      </c>
      <c r="H749" s="30" t="s">
        <v>49</v>
      </c>
      <c r="I749" s="42">
        <v>5</v>
      </c>
      <c r="J749" s="33" t="str">
        <f t="shared" si="11"/>
        <v>Тугулымский р-н, Тугулымский городской округ, п.г.т. Тугулым, ул. Коммунальная, д. 5</v>
      </c>
      <c r="K749" s="30">
        <v>549.29999999999995</v>
      </c>
      <c r="L749" s="30">
        <v>12</v>
      </c>
      <c r="M749" s="30">
        <v>1</v>
      </c>
      <c r="N749" s="30" t="s">
        <v>5242</v>
      </c>
      <c r="O749" s="106">
        <v>45273</v>
      </c>
      <c r="P749" s="30" t="s">
        <v>1630</v>
      </c>
      <c r="Q749" s="170">
        <v>576651.68000000005</v>
      </c>
    </row>
    <row r="750" spans="1:17" s="45" customFormat="1" ht="22.5" x14ac:dyDescent="0.2">
      <c r="A750" s="80">
        <v>749</v>
      </c>
      <c r="B750" s="30" t="s">
        <v>8</v>
      </c>
      <c r="C750" s="30" t="s">
        <v>630</v>
      </c>
      <c r="D750" s="30" t="s">
        <v>16</v>
      </c>
      <c r="E750" s="30" t="s">
        <v>637</v>
      </c>
      <c r="F750" s="30" t="s">
        <v>1045</v>
      </c>
      <c r="G750" s="30" t="s">
        <v>20</v>
      </c>
      <c r="H750" s="30" t="s">
        <v>380</v>
      </c>
      <c r="I750" s="42">
        <v>2</v>
      </c>
      <c r="J750" s="33" t="str">
        <f t="shared" si="11"/>
        <v>Тугулымский р-н, Тугулымский городской округ, п.г.т. Тугулым, ул. Молодежная, д. 2</v>
      </c>
      <c r="K750" s="30">
        <v>1254.0999999999999</v>
      </c>
      <c r="L750" s="30">
        <v>24</v>
      </c>
      <c r="M750" s="30">
        <v>3</v>
      </c>
      <c r="N750" s="30" t="s">
        <v>5242</v>
      </c>
      <c r="O750" s="106">
        <v>45273</v>
      </c>
      <c r="P750" s="30" t="s">
        <v>1630</v>
      </c>
      <c r="Q750" s="170">
        <v>2198239.98</v>
      </c>
    </row>
    <row r="751" spans="1:17" s="45" customFormat="1" ht="22.5" x14ac:dyDescent="0.2">
      <c r="A751" s="80">
        <v>750</v>
      </c>
      <c r="B751" s="30" t="s">
        <v>8</v>
      </c>
      <c r="C751" s="30" t="s">
        <v>630</v>
      </c>
      <c r="D751" s="30" t="s">
        <v>16</v>
      </c>
      <c r="E751" s="30" t="s">
        <v>1500</v>
      </c>
      <c r="F751" s="30" t="s">
        <v>2620</v>
      </c>
      <c r="G751" s="30" t="s">
        <v>20</v>
      </c>
      <c r="H751" s="30" t="s">
        <v>36</v>
      </c>
      <c r="I751" s="42">
        <v>7</v>
      </c>
      <c r="J751" s="33" t="str">
        <f t="shared" si="11"/>
        <v>Тугулымский р-н, Тугулымский городской округ, пос. Заводоуспенское, ул. Ленина, д. 7</v>
      </c>
      <c r="K751" s="30">
        <v>587.9</v>
      </c>
      <c r="L751" s="30">
        <v>16</v>
      </c>
      <c r="M751" s="30">
        <v>4</v>
      </c>
      <c r="N751" s="30" t="s">
        <v>5242</v>
      </c>
      <c r="O751" s="106">
        <v>45273</v>
      </c>
      <c r="P751" s="30" t="s">
        <v>1630</v>
      </c>
      <c r="Q751" s="170">
        <v>1960068.54</v>
      </c>
    </row>
    <row r="752" spans="1:17" s="45" customFormat="1" ht="22.5" x14ac:dyDescent="0.2">
      <c r="A752" s="80">
        <v>751</v>
      </c>
      <c r="B752" s="30" t="s">
        <v>8</v>
      </c>
      <c r="C752" s="30" t="s">
        <v>626</v>
      </c>
      <c r="D752" s="30" t="s">
        <v>17</v>
      </c>
      <c r="E752" s="30" t="s">
        <v>18</v>
      </c>
      <c r="F752" s="30" t="s">
        <v>113</v>
      </c>
      <c r="G752" s="30" t="s">
        <v>20</v>
      </c>
      <c r="H752" s="30" t="s">
        <v>4907</v>
      </c>
      <c r="I752" s="42" t="s">
        <v>412</v>
      </c>
      <c r="J752" s="33" t="str">
        <f t="shared" si="11"/>
        <v>Туринский р-н, Туринский городской округ, г. Туринск, ул. Путейцев, д. 17А</v>
      </c>
      <c r="K752" s="30">
        <v>541.79999999999995</v>
      </c>
      <c r="L752" s="30">
        <v>11</v>
      </c>
      <c r="M752" s="30">
        <v>4</v>
      </c>
      <c r="N752" s="30" t="s">
        <v>5258</v>
      </c>
      <c r="O752" s="106">
        <v>45252</v>
      </c>
      <c r="P752" s="30" t="s">
        <v>1630</v>
      </c>
      <c r="Q752" s="170">
        <v>1481640.48</v>
      </c>
    </row>
    <row r="753" spans="1:18" s="45" customFormat="1" ht="22.5" x14ac:dyDescent="0.2">
      <c r="A753" s="80">
        <v>752</v>
      </c>
      <c r="B753" s="30" t="s">
        <v>8</v>
      </c>
      <c r="C753" s="30" t="s">
        <v>626</v>
      </c>
      <c r="D753" s="30" t="s">
        <v>17</v>
      </c>
      <c r="E753" s="30" t="s">
        <v>18</v>
      </c>
      <c r="F753" s="30" t="s">
        <v>113</v>
      </c>
      <c r="G753" s="30" t="s">
        <v>20</v>
      </c>
      <c r="H753" s="30" t="s">
        <v>788</v>
      </c>
      <c r="I753" s="42" t="s">
        <v>401</v>
      </c>
      <c r="J753" s="33" t="str">
        <f t="shared" si="11"/>
        <v>Туринский р-н, Туринский городской округ, г. Туринск, ул. Пушкинская, д. 4А</v>
      </c>
      <c r="K753" s="30">
        <v>3505.32</v>
      </c>
      <c r="L753" s="30">
        <v>70</v>
      </c>
      <c r="M753" s="30">
        <v>5</v>
      </c>
      <c r="N753" s="30" t="s">
        <v>5258</v>
      </c>
      <c r="O753" s="106">
        <v>45252</v>
      </c>
      <c r="P753" s="30" t="s">
        <v>1630</v>
      </c>
      <c r="Q753" s="170">
        <v>12134819.35</v>
      </c>
    </row>
    <row r="754" spans="1:18" s="45" customFormat="1" ht="22.5" x14ac:dyDescent="0.2">
      <c r="A754" s="80">
        <v>753</v>
      </c>
      <c r="B754" s="30" t="s">
        <v>8</v>
      </c>
      <c r="C754" s="30" t="s">
        <v>626</v>
      </c>
      <c r="D754" s="30" t="s">
        <v>17</v>
      </c>
      <c r="E754" s="30" t="s">
        <v>29</v>
      </c>
      <c r="F754" s="30" t="s">
        <v>667</v>
      </c>
      <c r="G754" s="30" t="s">
        <v>20</v>
      </c>
      <c r="H754" s="30" t="s">
        <v>53</v>
      </c>
      <c r="I754" s="42">
        <v>1</v>
      </c>
      <c r="J754" s="33" t="str">
        <f t="shared" si="11"/>
        <v>Туринский р-н, Туринский городской округ, с. Городище, ул. Комсомольская, д. 1</v>
      </c>
      <c r="K754" s="30">
        <v>379.6</v>
      </c>
      <c r="L754" s="30">
        <v>8</v>
      </c>
      <c r="M754" s="30">
        <v>5</v>
      </c>
      <c r="N754" s="30" t="s">
        <v>5263</v>
      </c>
      <c r="O754" s="106" t="s">
        <v>5264</v>
      </c>
      <c r="P754" s="30" t="s">
        <v>1630</v>
      </c>
      <c r="Q754" s="170">
        <v>1964437.4600000002</v>
      </c>
    </row>
    <row r="755" spans="1:18" s="45" customFormat="1" ht="22.5" x14ac:dyDescent="0.2">
      <c r="A755" s="80">
        <v>754</v>
      </c>
      <c r="B755" s="30" t="s">
        <v>8</v>
      </c>
      <c r="C755" s="30" t="s">
        <v>626</v>
      </c>
      <c r="D755" s="30" t="s">
        <v>17</v>
      </c>
      <c r="E755" s="30" t="s">
        <v>29</v>
      </c>
      <c r="F755" s="30" t="s">
        <v>667</v>
      </c>
      <c r="G755" s="30" t="s">
        <v>20</v>
      </c>
      <c r="H755" s="30" t="s">
        <v>53</v>
      </c>
      <c r="I755" s="42">
        <v>2</v>
      </c>
      <c r="J755" s="33" t="str">
        <f t="shared" si="11"/>
        <v>Туринский р-н, Туринский городской округ, с. Городище, ул. Комсомольская, д. 2</v>
      </c>
      <c r="K755" s="30">
        <v>805</v>
      </c>
      <c r="L755" s="30">
        <v>16</v>
      </c>
      <c r="M755" s="30">
        <v>4</v>
      </c>
      <c r="N755" s="30" t="s">
        <v>5258</v>
      </c>
      <c r="O755" s="106">
        <v>45252</v>
      </c>
      <c r="P755" s="30" t="s">
        <v>1630</v>
      </c>
      <c r="Q755" s="170">
        <v>3058213.38</v>
      </c>
    </row>
    <row r="756" spans="1:18" s="45" customFormat="1" ht="22.5" x14ac:dyDescent="0.2">
      <c r="A756" s="80">
        <v>755</v>
      </c>
      <c r="B756" s="30" t="s">
        <v>8</v>
      </c>
      <c r="C756" s="30" t="s">
        <v>626</v>
      </c>
      <c r="D756" s="30" t="s">
        <v>17</v>
      </c>
      <c r="E756" s="30" t="s">
        <v>29</v>
      </c>
      <c r="F756" s="30" t="s">
        <v>667</v>
      </c>
      <c r="G756" s="30" t="s">
        <v>20</v>
      </c>
      <c r="H756" s="30" t="s">
        <v>834</v>
      </c>
      <c r="I756" s="42">
        <v>10</v>
      </c>
      <c r="J756" s="33" t="str">
        <f t="shared" si="11"/>
        <v>Туринский р-н, Туринский городской округ, с. Городище, ул. Культуры, д. 10</v>
      </c>
      <c r="K756" s="30">
        <v>388.1</v>
      </c>
      <c r="L756" s="30">
        <v>6</v>
      </c>
      <c r="M756" s="30">
        <v>5</v>
      </c>
      <c r="N756" s="30" t="s">
        <v>5258</v>
      </c>
      <c r="O756" s="106">
        <v>45252</v>
      </c>
      <c r="P756" s="30" t="s">
        <v>1630</v>
      </c>
      <c r="Q756" s="170">
        <v>1777960.83</v>
      </c>
    </row>
    <row r="757" spans="1:18" s="45" customFormat="1" ht="22.5" x14ac:dyDescent="0.2">
      <c r="A757" s="80">
        <v>756</v>
      </c>
      <c r="B757" s="30" t="s">
        <v>8</v>
      </c>
      <c r="C757" s="30" t="s">
        <v>626</v>
      </c>
      <c r="D757" s="30" t="s">
        <v>17</v>
      </c>
      <c r="E757" s="30" t="s">
        <v>29</v>
      </c>
      <c r="F757" s="30" t="s">
        <v>667</v>
      </c>
      <c r="G757" s="30" t="s">
        <v>20</v>
      </c>
      <c r="H757" s="30" t="s">
        <v>834</v>
      </c>
      <c r="I757" s="42">
        <v>12</v>
      </c>
      <c r="J757" s="33" t="str">
        <f t="shared" si="11"/>
        <v>Туринский р-н, Туринский городской округ, с. Городище, ул. Культуры, д. 12</v>
      </c>
      <c r="K757" s="30">
        <v>423.4</v>
      </c>
      <c r="L757" s="30">
        <v>8</v>
      </c>
      <c r="M757" s="30">
        <v>4</v>
      </c>
      <c r="N757" s="30" t="s">
        <v>5258</v>
      </c>
      <c r="O757" s="106">
        <v>45252</v>
      </c>
      <c r="P757" s="30" t="s">
        <v>1630</v>
      </c>
      <c r="Q757" s="170">
        <v>1305505.96</v>
      </c>
    </row>
    <row r="758" spans="1:18" s="45" customFormat="1" ht="22.5" x14ac:dyDescent="0.2">
      <c r="A758" s="80">
        <v>757</v>
      </c>
      <c r="B758" s="30" t="s">
        <v>8</v>
      </c>
      <c r="C758" s="30" t="s">
        <v>626</v>
      </c>
      <c r="D758" s="30" t="s">
        <v>17</v>
      </c>
      <c r="E758" s="30" t="s">
        <v>29</v>
      </c>
      <c r="F758" s="30" t="s">
        <v>667</v>
      </c>
      <c r="G758" s="30" t="s">
        <v>20</v>
      </c>
      <c r="H758" s="30" t="s">
        <v>834</v>
      </c>
      <c r="I758" s="42">
        <v>2</v>
      </c>
      <c r="J758" s="33" t="str">
        <f t="shared" si="11"/>
        <v>Туринский р-н, Туринский городской округ, с. Городище, ул. Культуры, д. 2</v>
      </c>
      <c r="K758" s="30">
        <v>388.2</v>
      </c>
      <c r="L758" s="30">
        <v>8</v>
      </c>
      <c r="M758" s="30">
        <v>5</v>
      </c>
      <c r="N758" s="30" t="s">
        <v>5258</v>
      </c>
      <c r="O758" s="106">
        <v>45252</v>
      </c>
      <c r="P758" s="30" t="s">
        <v>1630</v>
      </c>
      <c r="Q758" s="170">
        <v>1338291.42</v>
      </c>
    </row>
    <row r="759" spans="1:18" s="45" customFormat="1" ht="22.5" x14ac:dyDescent="0.2">
      <c r="A759" s="80">
        <v>758</v>
      </c>
      <c r="B759" s="30" t="s">
        <v>8</v>
      </c>
      <c r="C759" s="30" t="s">
        <v>626</v>
      </c>
      <c r="D759" s="30" t="s">
        <v>17</v>
      </c>
      <c r="E759" s="30" t="s">
        <v>29</v>
      </c>
      <c r="F759" s="30" t="s">
        <v>667</v>
      </c>
      <c r="G759" s="30" t="s">
        <v>20</v>
      </c>
      <c r="H759" s="30" t="s">
        <v>834</v>
      </c>
      <c r="I759" s="42">
        <v>4</v>
      </c>
      <c r="J759" s="33" t="str">
        <f t="shared" si="11"/>
        <v>Туринский р-н, Туринский городской округ, с. Городище, ул. Культуры, д. 4</v>
      </c>
      <c r="K759" s="30">
        <v>410.1</v>
      </c>
      <c r="L759" s="30">
        <v>8</v>
      </c>
      <c r="M759" s="30">
        <v>5</v>
      </c>
      <c r="N759" s="30" t="s">
        <v>5258</v>
      </c>
      <c r="O759" s="106">
        <v>45252</v>
      </c>
      <c r="P759" s="30" t="s">
        <v>1630</v>
      </c>
      <c r="Q759" s="170">
        <v>1723900.5600000003</v>
      </c>
    </row>
    <row r="760" spans="1:18" s="45" customFormat="1" ht="22.5" x14ac:dyDescent="0.2">
      <c r="A760" s="80">
        <v>759</v>
      </c>
      <c r="B760" s="30" t="s">
        <v>8</v>
      </c>
      <c r="C760" s="30" t="s">
        <v>626</v>
      </c>
      <c r="D760" s="30" t="s">
        <v>17</v>
      </c>
      <c r="E760" s="30" t="s">
        <v>29</v>
      </c>
      <c r="F760" s="30" t="s">
        <v>667</v>
      </c>
      <c r="G760" s="30" t="s">
        <v>20</v>
      </c>
      <c r="H760" s="30" t="s">
        <v>834</v>
      </c>
      <c r="I760" s="42">
        <v>8</v>
      </c>
      <c r="J760" s="33" t="str">
        <f t="shared" si="11"/>
        <v>Туринский р-н, Туринский городской округ, с. Городище, ул. Культуры, д. 8</v>
      </c>
      <c r="K760" s="30">
        <v>419.46</v>
      </c>
      <c r="L760" s="30">
        <v>8</v>
      </c>
      <c r="M760" s="30">
        <v>4</v>
      </c>
      <c r="N760" s="30" t="s">
        <v>5258</v>
      </c>
      <c r="O760" s="106">
        <v>45252</v>
      </c>
      <c r="P760" s="30" t="s">
        <v>1630</v>
      </c>
      <c r="Q760" s="170">
        <v>1298672</v>
      </c>
    </row>
    <row r="761" spans="1:18" s="45" customFormat="1" ht="22.5" x14ac:dyDescent="0.2">
      <c r="A761" s="80">
        <v>760</v>
      </c>
      <c r="B761" s="30" t="s">
        <v>8</v>
      </c>
      <c r="C761" s="30" t="s">
        <v>626</v>
      </c>
      <c r="D761" s="30" t="s">
        <v>17</v>
      </c>
      <c r="E761" s="30" t="s">
        <v>29</v>
      </c>
      <c r="F761" s="30" t="s">
        <v>667</v>
      </c>
      <c r="G761" s="30" t="s">
        <v>20</v>
      </c>
      <c r="H761" s="30" t="s">
        <v>84</v>
      </c>
      <c r="I761" s="42">
        <v>76</v>
      </c>
      <c r="J761" s="33" t="str">
        <f t="shared" si="11"/>
        <v>Туринский р-н, Туринский городской округ, с. Городище, ул. Советская, д. 76</v>
      </c>
      <c r="K761" s="30">
        <v>426.12</v>
      </c>
      <c r="L761" s="30">
        <v>8</v>
      </c>
      <c r="M761" s="30">
        <v>4</v>
      </c>
      <c r="N761" s="30" t="s">
        <v>5258</v>
      </c>
      <c r="O761" s="106">
        <v>45252</v>
      </c>
      <c r="P761" s="30" t="s">
        <v>1630</v>
      </c>
      <c r="Q761" s="170">
        <v>1333024.77</v>
      </c>
    </row>
    <row r="762" spans="1:18" s="45" customFormat="1" ht="22.5" x14ac:dyDescent="0.2">
      <c r="A762" s="80">
        <v>761</v>
      </c>
      <c r="B762" s="30" t="s">
        <v>227</v>
      </c>
      <c r="C762" s="30" t="s">
        <v>700</v>
      </c>
      <c r="D762" s="30" t="s">
        <v>5320</v>
      </c>
      <c r="E762" s="33" t="s">
        <v>637</v>
      </c>
      <c r="F762" s="33" t="s">
        <v>701</v>
      </c>
      <c r="G762" s="33" t="s">
        <v>20</v>
      </c>
      <c r="H762" s="33" t="s">
        <v>34</v>
      </c>
      <c r="I762" s="30">
        <v>1</v>
      </c>
      <c r="J762" s="33" t="str">
        <f t="shared" si="11"/>
        <v>Шалинский р-н, Городской округ Староуткинск, п.г.т. Староуткинск, ул. Кирова, д. 1</v>
      </c>
      <c r="K762" s="30">
        <v>723.8</v>
      </c>
      <c r="L762" s="30">
        <v>12</v>
      </c>
      <c r="M762" s="30">
        <v>3</v>
      </c>
      <c r="N762" s="30" t="s">
        <v>5346</v>
      </c>
      <c r="O762" s="106">
        <v>45257</v>
      </c>
      <c r="P762" s="30" t="s">
        <v>3340</v>
      </c>
      <c r="Q762" s="172">
        <v>1468165.57</v>
      </c>
      <c r="R762" s="45" t="s">
        <v>5357</v>
      </c>
    </row>
    <row r="763" spans="1:18" s="45" customFormat="1" ht="22.5" x14ac:dyDescent="0.2">
      <c r="A763" s="80">
        <v>762</v>
      </c>
      <c r="B763" s="30" t="s">
        <v>227</v>
      </c>
      <c r="C763" s="30" t="s">
        <v>700</v>
      </c>
      <c r="D763" s="30" t="s">
        <v>5320</v>
      </c>
      <c r="E763" s="33" t="s">
        <v>637</v>
      </c>
      <c r="F763" s="33" t="s">
        <v>701</v>
      </c>
      <c r="G763" s="33" t="s">
        <v>20</v>
      </c>
      <c r="H763" s="33" t="s">
        <v>34</v>
      </c>
      <c r="I763" s="30">
        <v>2</v>
      </c>
      <c r="J763" s="33" t="str">
        <f t="shared" si="11"/>
        <v>Шалинский р-н, Городской округ Староуткинск, п.г.т. Староуткинск, ул. Кирова, д. 2</v>
      </c>
      <c r="K763" s="30">
        <v>410.9</v>
      </c>
      <c r="L763" s="30">
        <v>8</v>
      </c>
      <c r="M763" s="30">
        <v>1</v>
      </c>
      <c r="N763" s="30" t="s">
        <v>5346</v>
      </c>
      <c r="O763" s="106">
        <v>45257</v>
      </c>
      <c r="P763" s="30" t="s">
        <v>3340</v>
      </c>
      <c r="Q763" s="170">
        <v>1116511.81</v>
      </c>
    </row>
    <row r="764" spans="1:18" s="45" customFormat="1" ht="22.5" x14ac:dyDescent="0.2">
      <c r="A764" s="80">
        <v>763</v>
      </c>
      <c r="B764" s="30" t="s">
        <v>227</v>
      </c>
      <c r="C764" s="30" t="s">
        <v>700</v>
      </c>
      <c r="D764" s="30" t="s">
        <v>312</v>
      </c>
      <c r="E764" s="33" t="s">
        <v>637</v>
      </c>
      <c r="F764" s="33" t="s">
        <v>313</v>
      </c>
      <c r="G764" s="33" t="s">
        <v>20</v>
      </c>
      <c r="H764" s="33" t="s">
        <v>28</v>
      </c>
      <c r="I764" s="30">
        <v>54</v>
      </c>
      <c r="J764" s="33" t="str">
        <f t="shared" si="11"/>
        <v>Шалинский р-н, Шалинский городской округ, п.г.т. Шаля, ул. Калинина, д. 54</v>
      </c>
      <c r="K764" s="30">
        <v>783.6</v>
      </c>
      <c r="L764" s="30">
        <v>15</v>
      </c>
      <c r="M764" s="30">
        <v>1</v>
      </c>
      <c r="N764" s="30" t="s">
        <v>5347</v>
      </c>
      <c r="O764" s="106">
        <v>45257</v>
      </c>
      <c r="P764" s="30" t="s">
        <v>3340</v>
      </c>
      <c r="Q764" s="170">
        <v>6697371</v>
      </c>
    </row>
    <row r="765" spans="1:18" s="45" customFormat="1" ht="22.5" x14ac:dyDescent="0.2">
      <c r="A765" s="80">
        <v>764</v>
      </c>
      <c r="B765" s="30" t="s">
        <v>227</v>
      </c>
      <c r="C765" s="30" t="s">
        <v>700</v>
      </c>
      <c r="D765" s="30" t="s">
        <v>312</v>
      </c>
      <c r="E765" s="33" t="s">
        <v>1500</v>
      </c>
      <c r="F765" s="33" t="s">
        <v>1522</v>
      </c>
      <c r="G765" s="33" t="s">
        <v>20</v>
      </c>
      <c r="H765" s="33" t="s">
        <v>84</v>
      </c>
      <c r="I765" s="30">
        <v>14</v>
      </c>
      <c r="J765" s="33" t="str">
        <f t="shared" si="11"/>
        <v>Шалинский р-н, Шалинский городской округ, пос. Шамары, ул. Советская, д. 14</v>
      </c>
      <c r="K765" s="30">
        <v>514.20000000000005</v>
      </c>
      <c r="L765" s="30">
        <v>12</v>
      </c>
      <c r="M765" s="30">
        <v>1</v>
      </c>
      <c r="N765" s="30" t="s">
        <v>5347</v>
      </c>
      <c r="O765" s="106">
        <v>45257</v>
      </c>
      <c r="P765" s="30" t="s">
        <v>3340</v>
      </c>
      <c r="Q765" s="170">
        <v>2997963.55</v>
      </c>
    </row>
    <row r="766" spans="1:18" s="45" customFormat="1" ht="22.5" x14ac:dyDescent="0.2">
      <c r="A766" s="80">
        <v>765</v>
      </c>
      <c r="B766" s="30" t="s">
        <v>227</v>
      </c>
      <c r="C766" s="30" t="s">
        <v>700</v>
      </c>
      <c r="D766" s="30" t="s">
        <v>312</v>
      </c>
      <c r="E766" s="33" t="s">
        <v>29</v>
      </c>
      <c r="F766" s="33" t="s">
        <v>5322</v>
      </c>
      <c r="G766" s="33" t="s">
        <v>20</v>
      </c>
      <c r="H766" s="33" t="s">
        <v>306</v>
      </c>
      <c r="I766" s="30">
        <v>2</v>
      </c>
      <c r="J766" s="33" t="str">
        <f t="shared" si="11"/>
        <v>Шалинский р-н, Шалинский городской округ, с. Сылва, ул. Розы Люксембург, д. 2</v>
      </c>
      <c r="K766" s="30">
        <v>532.79999999999995</v>
      </c>
      <c r="L766" s="30">
        <v>12</v>
      </c>
      <c r="M766" s="30">
        <v>1</v>
      </c>
      <c r="N766" s="30" t="s">
        <v>5347</v>
      </c>
      <c r="O766" s="106">
        <v>45257</v>
      </c>
      <c r="P766" s="30" t="s">
        <v>3340</v>
      </c>
      <c r="Q766" s="170">
        <v>3386251.49</v>
      </c>
    </row>
  </sheetData>
  <autoFilter ref="A1:R766"/>
  <sortState ref="B2:R766">
    <sortCondition ref="J2:J766"/>
  </sortState>
  <conditionalFormatting sqref="J1">
    <cfRule type="duplicateValues" dxfId="40" priority="3"/>
  </conditionalFormatting>
  <conditionalFormatting sqref="J2:J766">
    <cfRule type="duplicateValues" dxfId="39" priority="1"/>
    <cfRule type="duplicateValues" dxfId="38" priority="2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3"/>
  <sheetViews>
    <sheetView workbookViewId="0">
      <selection activeCell="S2" sqref="S2:S12"/>
    </sheetView>
  </sheetViews>
  <sheetFormatPr defaultRowHeight="15" x14ac:dyDescent="0.25"/>
  <cols>
    <col min="1" max="1" width="5" customWidth="1"/>
    <col min="2" max="2" width="5" bestFit="1" customWidth="1"/>
    <col min="3" max="3" width="5.7109375" style="16" customWidth="1"/>
    <col min="4" max="4" width="9.28515625" style="17" customWidth="1"/>
    <col min="5" max="5" width="6.5703125" customWidth="1"/>
    <col min="6" max="6" width="17.140625" customWidth="1"/>
    <col min="7" max="7" width="6.42578125" customWidth="1"/>
    <col min="8" max="8" width="15.7109375" customWidth="1"/>
    <col min="9" max="9" width="10" customWidth="1"/>
    <col min="10" max="10" width="42.85546875" style="22" customWidth="1"/>
    <col min="11" max="12" width="11.42578125" customWidth="1"/>
    <col min="13" max="13" width="9.28515625" customWidth="1"/>
    <col min="14" max="14" width="11.42578125" customWidth="1"/>
    <col min="15" max="15" width="12.85546875" customWidth="1"/>
    <col min="16" max="16" width="22.85546875" customWidth="1"/>
    <col min="17" max="17" width="12.140625" customWidth="1"/>
    <col min="18" max="18" width="13.28515625" customWidth="1"/>
  </cols>
  <sheetData>
    <row r="1" spans="1:19" ht="33.75" x14ac:dyDescent="0.25">
      <c r="A1" s="93" t="s">
        <v>0</v>
      </c>
      <c r="B1" s="93" t="s">
        <v>1</v>
      </c>
      <c r="C1" s="94"/>
      <c r="D1" s="95" t="s">
        <v>2</v>
      </c>
      <c r="E1" s="95" t="s">
        <v>3</v>
      </c>
      <c r="F1" s="95" t="s">
        <v>4</v>
      </c>
      <c r="G1" s="96" t="s">
        <v>5</v>
      </c>
      <c r="H1" s="95" t="s">
        <v>6</v>
      </c>
      <c r="I1" s="97" t="s">
        <v>7</v>
      </c>
      <c r="J1" s="93" t="s">
        <v>1601</v>
      </c>
      <c r="K1" s="93" t="s">
        <v>1272</v>
      </c>
      <c r="L1" s="93" t="s">
        <v>4063</v>
      </c>
      <c r="M1" s="93" t="s">
        <v>1430</v>
      </c>
      <c r="N1" s="93" t="s">
        <v>1602</v>
      </c>
      <c r="O1" s="93" t="s">
        <v>1603</v>
      </c>
      <c r="P1" s="93" t="s">
        <v>1604</v>
      </c>
      <c r="Q1" s="93" t="s">
        <v>1600</v>
      </c>
    </row>
    <row r="2" spans="1:19" ht="23.25" x14ac:dyDescent="0.25">
      <c r="A2" s="1">
        <v>1</v>
      </c>
      <c r="B2" s="5" t="s">
        <v>227</v>
      </c>
      <c r="C2" s="36" t="s">
        <v>708</v>
      </c>
      <c r="D2" s="27" t="s">
        <v>235</v>
      </c>
      <c r="E2" s="27" t="s">
        <v>1500</v>
      </c>
      <c r="F2" s="27" t="s">
        <v>709</v>
      </c>
      <c r="G2" s="27" t="s">
        <v>20</v>
      </c>
      <c r="H2" s="27" t="s">
        <v>274</v>
      </c>
      <c r="I2" s="34" t="s">
        <v>977</v>
      </c>
      <c r="J2" s="33" t="str">
        <f t="shared" ref="J2:J33" si="0">C2&amp;""&amp;D2&amp;", "&amp;E2&amp;" "&amp;F2&amp;", "&amp;G2&amp;" "&amp;H2&amp;", д. "&amp;I2</f>
        <v>Ачитский р-н, Ачитский городской округ, пос. Уфимский, ул. Чкалова, д. 13</v>
      </c>
      <c r="K2" s="28">
        <v>472.2</v>
      </c>
      <c r="L2" s="28">
        <v>15</v>
      </c>
      <c r="M2" s="28">
        <v>4</v>
      </c>
      <c r="N2" s="38" t="s">
        <v>1606</v>
      </c>
      <c r="O2" s="39">
        <v>42244</v>
      </c>
      <c r="P2" s="38" t="s">
        <v>1605</v>
      </c>
      <c r="Q2" s="65">
        <v>1877214.32</v>
      </c>
      <c r="R2" s="46"/>
      <c r="S2" t="s">
        <v>4858</v>
      </c>
    </row>
    <row r="3" spans="1:19" ht="23.25" x14ac:dyDescent="0.25">
      <c r="A3" s="1">
        <v>2</v>
      </c>
      <c r="B3" s="5" t="s">
        <v>499</v>
      </c>
      <c r="C3" s="36" t="s">
        <v>774</v>
      </c>
      <c r="D3" s="27" t="s">
        <v>507</v>
      </c>
      <c r="E3" s="27" t="s">
        <v>637</v>
      </c>
      <c r="F3" s="27" t="s">
        <v>508</v>
      </c>
      <c r="G3" s="27" t="s">
        <v>20</v>
      </c>
      <c r="H3" s="27" t="s">
        <v>36</v>
      </c>
      <c r="I3" s="34" t="s">
        <v>978</v>
      </c>
      <c r="J3" s="33" t="str">
        <f t="shared" si="0"/>
        <v>Белоярский р-н, Белоярский городской округ, п.г.т. Белоярский, ул. Ленина, д. 252</v>
      </c>
      <c r="K3" s="28">
        <v>485</v>
      </c>
      <c r="L3" s="28">
        <v>8</v>
      </c>
      <c r="M3" s="28">
        <v>7</v>
      </c>
      <c r="N3" s="38" t="s">
        <v>1607</v>
      </c>
      <c r="O3" s="39">
        <v>42220</v>
      </c>
      <c r="P3" s="38" t="s">
        <v>1608</v>
      </c>
      <c r="Q3" s="65">
        <v>2315901.04</v>
      </c>
      <c r="R3" s="46"/>
      <c r="S3" t="s">
        <v>4859</v>
      </c>
    </row>
    <row r="4" spans="1:19" ht="23.25" x14ac:dyDescent="0.25">
      <c r="A4" s="1">
        <v>3</v>
      </c>
      <c r="B4" s="5" t="s">
        <v>499</v>
      </c>
      <c r="C4" s="36" t="s">
        <v>774</v>
      </c>
      <c r="D4" s="29" t="s">
        <v>507</v>
      </c>
      <c r="E4" s="27" t="s">
        <v>637</v>
      </c>
      <c r="F4" s="29" t="s">
        <v>508</v>
      </c>
      <c r="G4" s="29" t="s">
        <v>20</v>
      </c>
      <c r="H4" s="29" t="s">
        <v>380</v>
      </c>
      <c r="I4" s="35" t="s">
        <v>979</v>
      </c>
      <c r="J4" s="33" t="str">
        <f t="shared" si="0"/>
        <v>Белоярский р-н, Белоярский городской округ, п.г.т. Белоярский, ул. Молодежная, д. 14</v>
      </c>
      <c r="K4" s="30">
        <v>189.9</v>
      </c>
      <c r="L4" s="30">
        <v>5</v>
      </c>
      <c r="M4" s="30">
        <v>6</v>
      </c>
      <c r="N4" s="38" t="s">
        <v>1607</v>
      </c>
      <c r="O4" s="39">
        <v>42220</v>
      </c>
      <c r="P4" s="38" t="s">
        <v>1608</v>
      </c>
      <c r="Q4" s="65">
        <v>1273872.54</v>
      </c>
      <c r="R4" s="46"/>
      <c r="S4" t="s">
        <v>4860</v>
      </c>
    </row>
    <row r="5" spans="1:19" ht="23.25" x14ac:dyDescent="0.25">
      <c r="A5" s="1">
        <v>4</v>
      </c>
      <c r="B5" s="5" t="s">
        <v>499</v>
      </c>
      <c r="C5" s="36"/>
      <c r="D5" s="29" t="s">
        <v>515</v>
      </c>
      <c r="E5" s="27" t="s">
        <v>1500</v>
      </c>
      <c r="F5" s="29" t="s">
        <v>520</v>
      </c>
      <c r="G5" s="29" t="s">
        <v>20</v>
      </c>
      <c r="H5" s="29" t="s">
        <v>84</v>
      </c>
      <c r="I5" s="35" t="s">
        <v>980</v>
      </c>
      <c r="J5" s="33" t="str">
        <f t="shared" si="0"/>
        <v>Березовский городской округ, пос. Кедровка (г Березовский), ул. Советская, д. 1</v>
      </c>
      <c r="K5" s="30">
        <v>513.1</v>
      </c>
      <c r="L5" s="30">
        <v>8</v>
      </c>
      <c r="M5" s="30">
        <v>7</v>
      </c>
      <c r="N5" s="38" t="s">
        <v>1609</v>
      </c>
      <c r="O5" s="39">
        <v>42227</v>
      </c>
      <c r="P5" s="38" t="s">
        <v>1610</v>
      </c>
      <c r="Q5" s="65">
        <v>1318207.5</v>
      </c>
      <c r="R5" s="46"/>
      <c r="S5" t="s">
        <v>4861</v>
      </c>
    </row>
    <row r="6" spans="1:19" ht="23.25" x14ac:dyDescent="0.25">
      <c r="A6" s="1">
        <v>5</v>
      </c>
      <c r="B6" s="5" t="s">
        <v>499</v>
      </c>
      <c r="C6" s="36"/>
      <c r="D6" s="29" t="s">
        <v>515</v>
      </c>
      <c r="E6" s="27" t="s">
        <v>1500</v>
      </c>
      <c r="F6" s="29" t="s">
        <v>520</v>
      </c>
      <c r="G6" s="29" t="s">
        <v>20</v>
      </c>
      <c r="H6" s="29" t="s">
        <v>84</v>
      </c>
      <c r="I6" s="35" t="s">
        <v>981</v>
      </c>
      <c r="J6" s="33" t="str">
        <f t="shared" si="0"/>
        <v>Березовский городской округ, пос. Кедровка (г Березовский), ул. Советская, д. 2</v>
      </c>
      <c r="K6" s="30">
        <v>536.1</v>
      </c>
      <c r="L6" s="30">
        <v>12</v>
      </c>
      <c r="M6" s="30">
        <v>6</v>
      </c>
      <c r="N6" s="38" t="s">
        <v>1609</v>
      </c>
      <c r="O6" s="39">
        <v>42227</v>
      </c>
      <c r="P6" s="38" t="s">
        <v>1610</v>
      </c>
      <c r="Q6" s="65">
        <v>1434098.84</v>
      </c>
      <c r="R6" s="46"/>
      <c r="S6" t="s">
        <v>4862</v>
      </c>
    </row>
    <row r="7" spans="1:19" ht="23.25" x14ac:dyDescent="0.25">
      <c r="A7" s="1">
        <v>6</v>
      </c>
      <c r="B7" s="5" t="s">
        <v>499</v>
      </c>
      <c r="C7" s="36" t="s">
        <v>778</v>
      </c>
      <c r="D7" s="29" t="s">
        <v>610</v>
      </c>
      <c r="E7" s="29" t="s">
        <v>18</v>
      </c>
      <c r="F7" s="29" t="s">
        <v>541</v>
      </c>
      <c r="G7" s="29" t="s">
        <v>20</v>
      </c>
      <c r="H7" s="29" t="s">
        <v>69</v>
      </c>
      <c r="I7" s="35" t="s">
        <v>963</v>
      </c>
      <c r="J7" s="33" t="str">
        <f t="shared" si="0"/>
        <v>Богдановичский р-н, городской округ Богданович, г. Богданович, ул. Мира, д. 16</v>
      </c>
      <c r="K7" s="30">
        <v>346.17</v>
      </c>
      <c r="L7" s="30">
        <v>22</v>
      </c>
      <c r="M7" s="30">
        <v>3</v>
      </c>
      <c r="N7" s="38" t="s">
        <v>1611</v>
      </c>
      <c r="O7" s="39">
        <v>42220</v>
      </c>
      <c r="P7" s="38" t="s">
        <v>1612</v>
      </c>
      <c r="Q7" s="65">
        <v>512406.74</v>
      </c>
      <c r="R7" s="46"/>
      <c r="S7" t="s">
        <v>4863</v>
      </c>
    </row>
    <row r="8" spans="1:19" ht="23.25" x14ac:dyDescent="0.25">
      <c r="A8" s="1">
        <v>7</v>
      </c>
      <c r="B8" s="5" t="s">
        <v>499</v>
      </c>
      <c r="C8" s="36" t="s">
        <v>778</v>
      </c>
      <c r="D8" s="29" t="s">
        <v>610</v>
      </c>
      <c r="E8" s="29" t="s">
        <v>18</v>
      </c>
      <c r="F8" s="29" t="s">
        <v>541</v>
      </c>
      <c r="G8" s="29" t="s">
        <v>20</v>
      </c>
      <c r="H8" s="29" t="s">
        <v>69</v>
      </c>
      <c r="I8" s="35" t="s">
        <v>943</v>
      </c>
      <c r="J8" s="33" t="str">
        <f t="shared" si="0"/>
        <v>Богдановичский р-н, городской округ Богданович, г. Богданович, ул. Мира, д. 3</v>
      </c>
      <c r="K8" s="30">
        <v>821.59</v>
      </c>
      <c r="L8" s="30">
        <v>22</v>
      </c>
      <c r="M8" s="30">
        <v>2</v>
      </c>
      <c r="N8" s="38" t="s">
        <v>1611</v>
      </c>
      <c r="O8" s="39">
        <v>42220</v>
      </c>
      <c r="P8" s="38" t="s">
        <v>1612</v>
      </c>
      <c r="Q8" s="65">
        <v>1033225.7</v>
      </c>
      <c r="R8" s="46"/>
      <c r="S8" t="s">
        <v>4856</v>
      </c>
    </row>
    <row r="9" spans="1:19" ht="23.25" x14ac:dyDescent="0.25">
      <c r="A9" s="1">
        <v>8</v>
      </c>
      <c r="B9" s="5" t="s">
        <v>499</v>
      </c>
      <c r="C9" s="36" t="s">
        <v>778</v>
      </c>
      <c r="D9" s="29" t="s">
        <v>610</v>
      </c>
      <c r="E9" s="29" t="s">
        <v>18</v>
      </c>
      <c r="F9" s="29" t="s">
        <v>541</v>
      </c>
      <c r="G9" s="29" t="s">
        <v>20</v>
      </c>
      <c r="H9" s="29" t="s">
        <v>69</v>
      </c>
      <c r="I9" s="35" t="s">
        <v>945</v>
      </c>
      <c r="J9" s="33" t="str">
        <f t="shared" si="0"/>
        <v>Богдановичский р-н, городской округ Богданович, г. Богданович, ул. Мира, д. 7</v>
      </c>
      <c r="K9" s="30">
        <v>491.48</v>
      </c>
      <c r="L9" s="30">
        <v>12</v>
      </c>
      <c r="M9" s="30">
        <v>6</v>
      </c>
      <c r="N9" s="38" t="s">
        <v>1611</v>
      </c>
      <c r="O9" s="39">
        <v>42220</v>
      </c>
      <c r="P9" s="38" t="s">
        <v>1612</v>
      </c>
      <c r="Q9" s="65">
        <v>1274129.78</v>
      </c>
      <c r="R9" s="46"/>
      <c r="S9" t="s">
        <v>4857</v>
      </c>
    </row>
    <row r="10" spans="1:19" ht="23.25" x14ac:dyDescent="0.25">
      <c r="A10" s="1">
        <v>9</v>
      </c>
      <c r="B10" s="5" t="s">
        <v>499</v>
      </c>
      <c r="C10" s="36" t="s">
        <v>778</v>
      </c>
      <c r="D10" s="29" t="s">
        <v>610</v>
      </c>
      <c r="E10" s="29" t="s">
        <v>18</v>
      </c>
      <c r="F10" s="29" t="s">
        <v>541</v>
      </c>
      <c r="G10" s="29" t="s">
        <v>20</v>
      </c>
      <c r="H10" s="29" t="s">
        <v>77</v>
      </c>
      <c r="I10" s="35" t="s">
        <v>962</v>
      </c>
      <c r="J10" s="33" t="str">
        <f t="shared" si="0"/>
        <v>Богдановичский р-н, городской округ Богданович, г. Богданович, ул. Свердлова, д. 12</v>
      </c>
      <c r="K10" s="30">
        <v>770.99</v>
      </c>
      <c r="L10" s="30">
        <v>15</v>
      </c>
      <c r="M10" s="30">
        <v>2</v>
      </c>
      <c r="N10" s="38" t="s">
        <v>1611</v>
      </c>
      <c r="O10" s="39">
        <v>42220</v>
      </c>
      <c r="P10" s="38" t="s">
        <v>1612</v>
      </c>
      <c r="Q10" s="65">
        <v>1223979.78</v>
      </c>
      <c r="R10" s="46"/>
      <c r="S10" t="s">
        <v>4864</v>
      </c>
    </row>
    <row r="11" spans="1:19" ht="23.25" x14ac:dyDescent="0.25">
      <c r="A11" s="1">
        <v>10</v>
      </c>
      <c r="B11" s="5" t="s">
        <v>499</v>
      </c>
      <c r="C11" s="36" t="s">
        <v>778</v>
      </c>
      <c r="D11" s="29" t="s">
        <v>610</v>
      </c>
      <c r="E11" s="29" t="s">
        <v>18</v>
      </c>
      <c r="F11" s="29" t="s">
        <v>541</v>
      </c>
      <c r="G11" s="29" t="s">
        <v>20</v>
      </c>
      <c r="H11" s="29" t="s">
        <v>77</v>
      </c>
      <c r="I11" s="35" t="s">
        <v>979</v>
      </c>
      <c r="J11" s="33" t="str">
        <f t="shared" si="0"/>
        <v>Богдановичский р-н, городской округ Богданович, г. Богданович, ул. Свердлова, д. 14</v>
      </c>
      <c r="K11" s="30">
        <v>502.7</v>
      </c>
      <c r="L11" s="30">
        <v>10</v>
      </c>
      <c r="M11" s="30">
        <v>4</v>
      </c>
      <c r="N11" s="38" t="s">
        <v>1611</v>
      </c>
      <c r="O11" s="39">
        <v>42220</v>
      </c>
      <c r="P11" s="38" t="s">
        <v>1612</v>
      </c>
      <c r="Q11" s="65">
        <v>1493871.74</v>
      </c>
      <c r="R11" s="46"/>
      <c r="S11" t="s">
        <v>4865</v>
      </c>
    </row>
    <row r="12" spans="1:19" ht="23.25" x14ac:dyDescent="0.25">
      <c r="A12" s="1">
        <v>11</v>
      </c>
      <c r="B12" s="5" t="s">
        <v>499</v>
      </c>
      <c r="C12" s="36" t="s">
        <v>778</v>
      </c>
      <c r="D12" s="29" t="s">
        <v>610</v>
      </c>
      <c r="E12" s="29" t="s">
        <v>18</v>
      </c>
      <c r="F12" s="29" t="s">
        <v>541</v>
      </c>
      <c r="G12" s="29" t="s">
        <v>20</v>
      </c>
      <c r="H12" s="29" t="s">
        <v>77</v>
      </c>
      <c r="I12" s="35" t="s">
        <v>963</v>
      </c>
      <c r="J12" s="33" t="str">
        <f t="shared" si="0"/>
        <v>Богдановичский р-н, городской округ Богданович, г. Богданович, ул. Свердлова, д. 16</v>
      </c>
      <c r="K12" s="30">
        <v>588.94000000000005</v>
      </c>
      <c r="L12" s="30">
        <v>12</v>
      </c>
      <c r="M12" s="30">
        <v>2</v>
      </c>
      <c r="N12" s="38" t="s">
        <v>1611</v>
      </c>
      <c r="O12" s="39">
        <v>42220</v>
      </c>
      <c r="P12" s="38" t="s">
        <v>1612</v>
      </c>
      <c r="Q12" s="65">
        <v>944962.88</v>
      </c>
      <c r="R12" s="46"/>
      <c r="S12" t="s">
        <v>4866</v>
      </c>
    </row>
    <row r="13" spans="1:19" ht="23.25" x14ac:dyDescent="0.25">
      <c r="A13" s="1">
        <v>12</v>
      </c>
      <c r="B13" s="5" t="s">
        <v>499</v>
      </c>
      <c r="C13" s="36" t="s">
        <v>778</v>
      </c>
      <c r="D13" s="29" t="s">
        <v>610</v>
      </c>
      <c r="E13" s="29" t="s">
        <v>18</v>
      </c>
      <c r="F13" s="29" t="s">
        <v>541</v>
      </c>
      <c r="G13" s="29" t="s">
        <v>20</v>
      </c>
      <c r="H13" s="29" t="s">
        <v>77</v>
      </c>
      <c r="I13" s="35" t="s">
        <v>996</v>
      </c>
      <c r="J13" s="33" t="str">
        <f t="shared" si="0"/>
        <v>Богдановичский р-н, городской округ Богданович, г. Богданович, ул. Свердлова, д. 18</v>
      </c>
      <c r="K13" s="30">
        <v>775.72</v>
      </c>
      <c r="L13" s="30">
        <v>14</v>
      </c>
      <c r="M13" s="30">
        <v>3</v>
      </c>
      <c r="N13" s="38" t="s">
        <v>1611</v>
      </c>
      <c r="O13" s="39">
        <v>42220</v>
      </c>
      <c r="P13" s="38" t="s">
        <v>1612</v>
      </c>
      <c r="Q13" s="65">
        <v>2157368.04</v>
      </c>
      <c r="R13" s="46"/>
    </row>
    <row r="14" spans="1:19" ht="23.25" x14ac:dyDescent="0.25">
      <c r="A14" s="1">
        <v>13</v>
      </c>
      <c r="B14" s="5" t="s">
        <v>499</v>
      </c>
      <c r="C14" s="36" t="s">
        <v>778</v>
      </c>
      <c r="D14" s="29" t="s">
        <v>610</v>
      </c>
      <c r="E14" s="29" t="s">
        <v>18</v>
      </c>
      <c r="F14" s="29" t="s">
        <v>541</v>
      </c>
      <c r="G14" s="29" t="s">
        <v>20</v>
      </c>
      <c r="H14" s="29" t="s">
        <v>77</v>
      </c>
      <c r="I14" s="35" t="s">
        <v>997</v>
      </c>
      <c r="J14" s="33" t="str">
        <f t="shared" si="0"/>
        <v>Богдановичский р-н, городской округ Богданович, г. Богданович, ул. Свердлова, д. 20</v>
      </c>
      <c r="K14" s="30">
        <v>463.65</v>
      </c>
      <c r="L14" s="30">
        <v>9</v>
      </c>
      <c r="M14" s="30">
        <v>2</v>
      </c>
      <c r="N14" s="38" t="s">
        <v>1611</v>
      </c>
      <c r="O14" s="39">
        <v>42220</v>
      </c>
      <c r="P14" s="38" t="s">
        <v>1612</v>
      </c>
      <c r="Q14" s="65">
        <v>816994.24</v>
      </c>
      <c r="R14" s="46"/>
    </row>
    <row r="15" spans="1:19" ht="23.25" x14ac:dyDescent="0.25">
      <c r="A15" s="1">
        <v>14</v>
      </c>
      <c r="B15" s="5" t="s">
        <v>499</v>
      </c>
      <c r="C15" s="36" t="s">
        <v>778</v>
      </c>
      <c r="D15" s="29" t="s">
        <v>610</v>
      </c>
      <c r="E15" s="29" t="s">
        <v>18</v>
      </c>
      <c r="F15" s="29" t="s">
        <v>541</v>
      </c>
      <c r="G15" s="29" t="s">
        <v>20</v>
      </c>
      <c r="H15" s="29" t="s">
        <v>77</v>
      </c>
      <c r="I15" s="35" t="s">
        <v>944</v>
      </c>
      <c r="J15" s="33" t="str">
        <f t="shared" si="0"/>
        <v>Богдановичский р-н, городской округ Богданович, г. Богданович, ул. Свердлова, д. 5</v>
      </c>
      <c r="K15" s="30">
        <v>593.78</v>
      </c>
      <c r="L15" s="30">
        <v>12</v>
      </c>
      <c r="M15" s="30">
        <v>3</v>
      </c>
      <c r="N15" s="38" t="s">
        <v>1611</v>
      </c>
      <c r="O15" s="39">
        <v>42220</v>
      </c>
      <c r="P15" s="38" t="s">
        <v>1612</v>
      </c>
      <c r="Q15" s="65">
        <v>1401637.04</v>
      </c>
      <c r="R15" s="46"/>
    </row>
    <row r="16" spans="1:19" ht="23.25" x14ac:dyDescent="0.25">
      <c r="A16" s="1">
        <v>15</v>
      </c>
      <c r="B16" s="5" t="s">
        <v>499</v>
      </c>
      <c r="C16" s="36" t="s">
        <v>778</v>
      </c>
      <c r="D16" s="29" t="s">
        <v>610</v>
      </c>
      <c r="E16" s="29" t="s">
        <v>18</v>
      </c>
      <c r="F16" s="29" t="s">
        <v>541</v>
      </c>
      <c r="G16" s="29" t="s">
        <v>20</v>
      </c>
      <c r="H16" s="31" t="s">
        <v>84</v>
      </c>
      <c r="I16" s="35" t="s">
        <v>944</v>
      </c>
      <c r="J16" s="33" t="str">
        <f t="shared" si="0"/>
        <v>Богдановичский р-н, городской округ Богданович, г. Богданович, ул. Советская, д. 5</v>
      </c>
      <c r="K16" s="30">
        <v>786.72</v>
      </c>
      <c r="L16" s="30">
        <v>11</v>
      </c>
      <c r="M16" s="30">
        <v>3</v>
      </c>
      <c r="N16" s="38" t="s">
        <v>1611</v>
      </c>
      <c r="O16" s="39">
        <v>42220</v>
      </c>
      <c r="P16" s="38" t="s">
        <v>1612</v>
      </c>
      <c r="Q16" s="65">
        <v>1982343.36</v>
      </c>
      <c r="R16" s="46"/>
    </row>
    <row r="17" spans="1:18" ht="23.25" x14ac:dyDescent="0.25">
      <c r="A17" s="1">
        <v>16</v>
      </c>
      <c r="B17" s="5" t="s">
        <v>499</v>
      </c>
      <c r="C17" s="36" t="s">
        <v>778</v>
      </c>
      <c r="D17" s="29" t="s">
        <v>610</v>
      </c>
      <c r="E17" s="29" t="s">
        <v>18</v>
      </c>
      <c r="F17" s="29" t="s">
        <v>541</v>
      </c>
      <c r="G17" s="29" t="s">
        <v>20</v>
      </c>
      <c r="H17" s="29" t="s">
        <v>282</v>
      </c>
      <c r="I17" s="35" t="s">
        <v>943</v>
      </c>
      <c r="J17" s="33" t="str">
        <f t="shared" si="0"/>
        <v>Богдановичский р-н, городской округ Богданович, г. Богданович, ул. Спортивная, д. 3</v>
      </c>
      <c r="K17" s="30">
        <v>754.82</v>
      </c>
      <c r="L17" s="30">
        <v>12</v>
      </c>
      <c r="M17" s="30">
        <v>3</v>
      </c>
      <c r="N17" s="38" t="s">
        <v>1611</v>
      </c>
      <c r="O17" s="39">
        <v>42220</v>
      </c>
      <c r="P17" s="38" t="s">
        <v>1612</v>
      </c>
      <c r="Q17" s="65">
        <v>1467007.86</v>
      </c>
      <c r="R17" s="46"/>
    </row>
    <row r="18" spans="1:18" ht="23.25" x14ac:dyDescent="0.25">
      <c r="A18" s="1">
        <v>17</v>
      </c>
      <c r="B18" s="5" t="s">
        <v>499</v>
      </c>
      <c r="C18" s="36" t="s">
        <v>778</v>
      </c>
      <c r="D18" s="29" t="s">
        <v>610</v>
      </c>
      <c r="E18" s="29" t="s">
        <v>18</v>
      </c>
      <c r="F18" s="29" t="s">
        <v>541</v>
      </c>
      <c r="G18" s="29" t="s">
        <v>20</v>
      </c>
      <c r="H18" s="32" t="s">
        <v>282</v>
      </c>
      <c r="I18" s="35" t="s">
        <v>945</v>
      </c>
      <c r="J18" s="33" t="str">
        <f t="shared" si="0"/>
        <v>Богдановичский р-н, городской округ Богданович, г. Богданович, ул. Спортивная, д. 7</v>
      </c>
      <c r="K18" s="30">
        <v>812.9</v>
      </c>
      <c r="L18" s="30">
        <v>13</v>
      </c>
      <c r="M18" s="30">
        <v>5</v>
      </c>
      <c r="N18" s="38" t="s">
        <v>1611</v>
      </c>
      <c r="O18" s="39">
        <v>42220</v>
      </c>
      <c r="P18" s="38" t="s">
        <v>1612</v>
      </c>
      <c r="Q18" s="65">
        <v>2068276.86</v>
      </c>
      <c r="R18" s="46"/>
    </row>
    <row r="19" spans="1:18" ht="23.25" x14ac:dyDescent="0.25">
      <c r="A19" s="1">
        <v>18</v>
      </c>
      <c r="B19" s="5" t="s">
        <v>499</v>
      </c>
      <c r="C19" s="36" t="s">
        <v>778</v>
      </c>
      <c r="D19" s="29" t="s">
        <v>610</v>
      </c>
      <c r="E19" s="29" t="s">
        <v>18</v>
      </c>
      <c r="F19" s="29" t="s">
        <v>541</v>
      </c>
      <c r="G19" s="29" t="s">
        <v>20</v>
      </c>
      <c r="H19" s="31" t="s">
        <v>282</v>
      </c>
      <c r="I19" s="35" t="s">
        <v>730</v>
      </c>
      <c r="J19" s="33" t="str">
        <f t="shared" si="0"/>
        <v>Богдановичский р-н, городской округ Богданович, г. Богданович, ул. Спортивная, д. 9</v>
      </c>
      <c r="K19" s="30">
        <v>497.42</v>
      </c>
      <c r="L19" s="30">
        <v>10</v>
      </c>
      <c r="M19" s="30">
        <v>4</v>
      </c>
      <c r="N19" s="38" t="s">
        <v>1611</v>
      </c>
      <c r="O19" s="39">
        <v>42220</v>
      </c>
      <c r="P19" s="38" t="s">
        <v>1612</v>
      </c>
      <c r="Q19" s="65">
        <v>1997246.76</v>
      </c>
      <c r="R19" s="46"/>
    </row>
    <row r="20" spans="1:18" x14ac:dyDescent="0.25">
      <c r="A20" s="1">
        <v>19</v>
      </c>
      <c r="B20" s="5" t="s">
        <v>218</v>
      </c>
      <c r="C20" s="36"/>
      <c r="D20" s="29" t="s">
        <v>140</v>
      </c>
      <c r="E20" s="29" t="s">
        <v>18</v>
      </c>
      <c r="F20" s="29" t="s">
        <v>141</v>
      </c>
      <c r="G20" s="29" t="s">
        <v>143</v>
      </c>
      <c r="H20" s="29" t="s">
        <v>69</v>
      </c>
      <c r="I20" s="35" t="s">
        <v>1002</v>
      </c>
      <c r="J20" s="33" t="str">
        <f t="shared" si="0"/>
        <v>город Нижний Тагил, г. Нижний Тагил, пр-кт Мира, д. 24</v>
      </c>
      <c r="K20" s="30">
        <v>2301.9</v>
      </c>
      <c r="L20" s="30">
        <v>36</v>
      </c>
      <c r="M20" s="30">
        <v>8</v>
      </c>
      <c r="N20" s="38" t="s">
        <v>1618</v>
      </c>
      <c r="O20" s="39">
        <v>42205</v>
      </c>
      <c r="P20" s="38" t="s">
        <v>1619</v>
      </c>
      <c r="Q20" s="65">
        <v>8034085.3099999996</v>
      </c>
      <c r="R20" s="46"/>
    </row>
    <row r="21" spans="1:18" x14ac:dyDescent="0.25">
      <c r="A21" s="1">
        <v>20</v>
      </c>
      <c r="B21" s="5" t="s">
        <v>218</v>
      </c>
      <c r="C21" s="36"/>
      <c r="D21" s="29" t="s">
        <v>140</v>
      </c>
      <c r="E21" s="29" t="s">
        <v>18</v>
      </c>
      <c r="F21" s="29" t="s">
        <v>141</v>
      </c>
      <c r="G21" s="29" t="s">
        <v>143</v>
      </c>
      <c r="H21" s="29" t="s">
        <v>69</v>
      </c>
      <c r="I21" s="35" t="s">
        <v>990</v>
      </c>
      <c r="J21" s="33" t="str">
        <f t="shared" si="0"/>
        <v>город Нижний Тагил, г. Нижний Тагил, пр-кт Мира, д. 26</v>
      </c>
      <c r="K21" s="30">
        <v>1955</v>
      </c>
      <c r="L21" s="30">
        <v>27</v>
      </c>
      <c r="M21" s="30">
        <v>8</v>
      </c>
      <c r="N21" s="38" t="s">
        <v>1618</v>
      </c>
      <c r="O21" s="39">
        <v>42205</v>
      </c>
      <c r="P21" s="38" t="s">
        <v>1619</v>
      </c>
      <c r="Q21" s="65">
        <v>7223404.0999999996</v>
      </c>
      <c r="R21" s="46"/>
    </row>
    <row r="22" spans="1:18" x14ac:dyDescent="0.25">
      <c r="A22" s="1">
        <v>21</v>
      </c>
      <c r="B22" s="5" t="s">
        <v>218</v>
      </c>
      <c r="C22" s="36"/>
      <c r="D22" s="29" t="s">
        <v>140</v>
      </c>
      <c r="E22" s="29" t="s">
        <v>18</v>
      </c>
      <c r="F22" s="29" t="s">
        <v>141</v>
      </c>
      <c r="G22" s="29" t="s">
        <v>143</v>
      </c>
      <c r="H22" s="29" t="s">
        <v>69</v>
      </c>
      <c r="I22" s="35" t="s">
        <v>1003</v>
      </c>
      <c r="J22" s="33" t="str">
        <f t="shared" si="0"/>
        <v>город Нижний Тагил, г. Нижний Тагил, пр-кт Мира, д. 45</v>
      </c>
      <c r="K22" s="30">
        <v>1695</v>
      </c>
      <c r="L22" s="30">
        <v>24</v>
      </c>
      <c r="M22" s="30">
        <v>8</v>
      </c>
      <c r="N22" s="38" t="s">
        <v>1620</v>
      </c>
      <c r="O22" s="39">
        <v>42205</v>
      </c>
      <c r="P22" s="38" t="s">
        <v>1619</v>
      </c>
      <c r="Q22" s="65">
        <v>5828408.2000000002</v>
      </c>
      <c r="R22" s="46"/>
    </row>
    <row r="23" spans="1:18" ht="23.25" x14ac:dyDescent="0.25">
      <c r="A23" s="1">
        <v>22</v>
      </c>
      <c r="B23" s="5" t="s">
        <v>218</v>
      </c>
      <c r="C23" s="36"/>
      <c r="D23" s="29" t="s">
        <v>140</v>
      </c>
      <c r="E23" s="29" t="s">
        <v>18</v>
      </c>
      <c r="F23" s="29" t="s">
        <v>141</v>
      </c>
      <c r="G23" s="29" t="s">
        <v>20</v>
      </c>
      <c r="H23" s="29" t="s">
        <v>971</v>
      </c>
      <c r="I23" s="35" t="s">
        <v>984</v>
      </c>
      <c r="J23" s="33" t="str">
        <f t="shared" si="0"/>
        <v>город Нижний Тагил, г. Нижний Тагил, ул. Алапаевская, д. 11</v>
      </c>
      <c r="K23" s="30">
        <v>791.7</v>
      </c>
      <c r="L23" s="30">
        <v>16</v>
      </c>
      <c r="M23" s="30">
        <v>8</v>
      </c>
      <c r="N23" s="38" t="s">
        <v>1621</v>
      </c>
      <c r="O23" s="39">
        <v>42205</v>
      </c>
      <c r="P23" s="38" t="s">
        <v>1619</v>
      </c>
      <c r="Q23" s="65">
        <v>4320529.9400000004</v>
      </c>
      <c r="R23" s="46"/>
    </row>
    <row r="24" spans="1:18" ht="23.25" x14ac:dyDescent="0.25">
      <c r="A24" s="1">
        <v>23</v>
      </c>
      <c r="B24" s="5" t="s">
        <v>218</v>
      </c>
      <c r="C24" s="36"/>
      <c r="D24" s="29" t="s">
        <v>140</v>
      </c>
      <c r="E24" s="29" t="s">
        <v>18</v>
      </c>
      <c r="F24" s="29" t="s">
        <v>141</v>
      </c>
      <c r="G24" s="29" t="s">
        <v>20</v>
      </c>
      <c r="H24" s="29" t="s">
        <v>971</v>
      </c>
      <c r="I24" s="35" t="s">
        <v>977</v>
      </c>
      <c r="J24" s="33" t="str">
        <f t="shared" si="0"/>
        <v>город Нижний Тагил, г. Нижний Тагил, ул. Алапаевская, д. 13</v>
      </c>
      <c r="K24" s="30">
        <v>794.3</v>
      </c>
      <c r="L24" s="30">
        <v>16</v>
      </c>
      <c r="M24" s="30">
        <v>8</v>
      </c>
      <c r="N24" s="38" t="s">
        <v>1621</v>
      </c>
      <c r="O24" s="39">
        <v>42205</v>
      </c>
      <c r="P24" s="38" t="s">
        <v>1619</v>
      </c>
      <c r="Q24" s="65">
        <v>4936180.72</v>
      </c>
      <c r="R24" s="46"/>
    </row>
    <row r="25" spans="1:18" ht="23.25" x14ac:dyDescent="0.25">
      <c r="A25" s="1">
        <v>24</v>
      </c>
      <c r="B25" s="5" t="s">
        <v>218</v>
      </c>
      <c r="C25" s="36"/>
      <c r="D25" s="29" t="s">
        <v>140</v>
      </c>
      <c r="E25" s="29" t="s">
        <v>18</v>
      </c>
      <c r="F25" s="29" t="s">
        <v>141</v>
      </c>
      <c r="G25" s="29" t="s">
        <v>20</v>
      </c>
      <c r="H25" s="29" t="s">
        <v>971</v>
      </c>
      <c r="I25" s="35" t="s">
        <v>999</v>
      </c>
      <c r="J25" s="33" t="str">
        <f t="shared" si="0"/>
        <v>город Нижний Тагил, г. Нижний Тагил, ул. Алапаевская, д. 15</v>
      </c>
      <c r="K25" s="30">
        <v>789.1</v>
      </c>
      <c r="L25" s="30">
        <v>16</v>
      </c>
      <c r="M25" s="30">
        <v>2</v>
      </c>
      <c r="N25" s="38" t="s">
        <v>1621</v>
      </c>
      <c r="O25" s="39">
        <v>42205</v>
      </c>
      <c r="P25" s="38" t="s">
        <v>1619</v>
      </c>
      <c r="Q25" s="65">
        <v>770177.74</v>
      </c>
      <c r="R25" s="46"/>
    </row>
    <row r="26" spans="1:18" ht="23.25" x14ac:dyDescent="0.25">
      <c r="A26" s="1">
        <v>25</v>
      </c>
      <c r="B26" s="5" t="s">
        <v>218</v>
      </c>
      <c r="C26" s="36"/>
      <c r="D26" s="29" t="s">
        <v>140</v>
      </c>
      <c r="E26" s="29" t="s">
        <v>18</v>
      </c>
      <c r="F26" s="29" t="s">
        <v>141</v>
      </c>
      <c r="G26" s="29" t="s">
        <v>20</v>
      </c>
      <c r="H26" s="29" t="s">
        <v>971</v>
      </c>
      <c r="I26" s="35" t="s">
        <v>948</v>
      </c>
      <c r="J26" s="33" t="str">
        <f t="shared" si="0"/>
        <v>город Нижний Тагил, г. Нижний Тагил, ул. Алапаевская, д. 17</v>
      </c>
      <c r="K26" s="30">
        <v>797.6</v>
      </c>
      <c r="L26" s="30">
        <v>12</v>
      </c>
      <c r="M26" s="30">
        <v>8</v>
      </c>
      <c r="N26" s="38" t="s">
        <v>1621</v>
      </c>
      <c r="O26" s="39">
        <v>42205</v>
      </c>
      <c r="P26" s="38" t="s">
        <v>1619</v>
      </c>
      <c r="Q26" s="65">
        <v>4105941.88</v>
      </c>
      <c r="R26" s="46"/>
    </row>
    <row r="27" spans="1:18" ht="23.25" x14ac:dyDescent="0.25">
      <c r="A27" s="1">
        <v>26</v>
      </c>
      <c r="B27" s="5" t="s">
        <v>218</v>
      </c>
      <c r="C27" s="36"/>
      <c r="D27" s="29" t="s">
        <v>140</v>
      </c>
      <c r="E27" s="29" t="s">
        <v>18</v>
      </c>
      <c r="F27" s="29" t="s">
        <v>141</v>
      </c>
      <c r="G27" s="29" t="s">
        <v>20</v>
      </c>
      <c r="H27" s="29" t="s">
        <v>971</v>
      </c>
      <c r="I27" s="35" t="s">
        <v>943</v>
      </c>
      <c r="J27" s="33" t="str">
        <f t="shared" si="0"/>
        <v>город Нижний Тагил, г. Нижний Тагил, ул. Алапаевская, д. 3</v>
      </c>
      <c r="K27" s="30">
        <v>793.2</v>
      </c>
      <c r="L27" s="30">
        <v>16</v>
      </c>
      <c r="M27" s="30">
        <v>8</v>
      </c>
      <c r="N27" s="38" t="s">
        <v>1621</v>
      </c>
      <c r="O27" s="39">
        <v>42205</v>
      </c>
      <c r="P27" s="38" t="s">
        <v>1619</v>
      </c>
      <c r="Q27" s="65">
        <v>4780089.62</v>
      </c>
      <c r="R27" s="46"/>
    </row>
    <row r="28" spans="1:18" ht="23.25" x14ac:dyDescent="0.25">
      <c r="A28" s="1">
        <v>27</v>
      </c>
      <c r="B28" s="5" t="s">
        <v>218</v>
      </c>
      <c r="C28" s="36"/>
      <c r="D28" s="29" t="s">
        <v>140</v>
      </c>
      <c r="E28" s="29" t="s">
        <v>18</v>
      </c>
      <c r="F28" s="29" t="s">
        <v>141</v>
      </c>
      <c r="G28" s="29" t="s">
        <v>20</v>
      </c>
      <c r="H28" s="29" t="s">
        <v>971</v>
      </c>
      <c r="I28" s="35" t="s">
        <v>944</v>
      </c>
      <c r="J28" s="33" t="str">
        <f t="shared" si="0"/>
        <v>город Нижний Тагил, г. Нижний Тагил, ул. Алапаевская, д. 5</v>
      </c>
      <c r="K28" s="30">
        <v>817.3</v>
      </c>
      <c r="L28" s="30">
        <v>16</v>
      </c>
      <c r="M28" s="30">
        <v>8</v>
      </c>
      <c r="N28" s="38" t="s">
        <v>1621</v>
      </c>
      <c r="O28" s="39">
        <v>42205</v>
      </c>
      <c r="P28" s="38" t="s">
        <v>1619</v>
      </c>
      <c r="Q28" s="65">
        <v>4729601.22</v>
      </c>
      <c r="R28" s="46"/>
    </row>
    <row r="29" spans="1:18" ht="23.25" x14ac:dyDescent="0.25">
      <c r="A29" s="1">
        <v>28</v>
      </c>
      <c r="B29" s="5" t="s">
        <v>218</v>
      </c>
      <c r="C29" s="36"/>
      <c r="D29" s="29" t="s">
        <v>140</v>
      </c>
      <c r="E29" s="29" t="s">
        <v>18</v>
      </c>
      <c r="F29" s="29" t="s">
        <v>141</v>
      </c>
      <c r="G29" s="29" t="s">
        <v>20</v>
      </c>
      <c r="H29" s="29" t="s">
        <v>971</v>
      </c>
      <c r="I29" s="35" t="s">
        <v>945</v>
      </c>
      <c r="J29" s="33" t="str">
        <f t="shared" si="0"/>
        <v>город Нижний Тагил, г. Нижний Тагил, ул. Алапаевская, д. 7</v>
      </c>
      <c r="K29" s="30">
        <v>774</v>
      </c>
      <c r="L29" s="30">
        <v>16</v>
      </c>
      <c r="M29" s="30">
        <v>2</v>
      </c>
      <c r="N29" s="38" t="s">
        <v>1621</v>
      </c>
      <c r="O29" s="39">
        <v>42205</v>
      </c>
      <c r="P29" s="38" t="s">
        <v>1619</v>
      </c>
      <c r="Q29" s="65">
        <v>829182.46</v>
      </c>
      <c r="R29" s="46"/>
    </row>
    <row r="30" spans="1:18" ht="23.25" x14ac:dyDescent="0.25">
      <c r="A30" s="1">
        <v>29</v>
      </c>
      <c r="B30" s="5" t="s">
        <v>218</v>
      </c>
      <c r="C30" s="36"/>
      <c r="D30" s="29" t="s">
        <v>140</v>
      </c>
      <c r="E30" s="29" t="s">
        <v>18</v>
      </c>
      <c r="F30" s="29" t="s">
        <v>141</v>
      </c>
      <c r="G30" s="29" t="s">
        <v>20</v>
      </c>
      <c r="H30" s="29" t="s">
        <v>971</v>
      </c>
      <c r="I30" s="35" t="s">
        <v>730</v>
      </c>
      <c r="J30" s="33" t="str">
        <f t="shared" si="0"/>
        <v>город Нижний Тагил, г. Нижний Тагил, ул. Алапаевская, д. 9</v>
      </c>
      <c r="K30" s="30">
        <v>807.3</v>
      </c>
      <c r="L30" s="30">
        <v>16</v>
      </c>
      <c r="M30" s="30">
        <v>8</v>
      </c>
      <c r="N30" s="38" t="s">
        <v>1621</v>
      </c>
      <c r="O30" s="39">
        <v>42205</v>
      </c>
      <c r="P30" s="38" t="s">
        <v>1619</v>
      </c>
      <c r="Q30" s="65">
        <v>4590010.26</v>
      </c>
      <c r="R30" s="46"/>
    </row>
    <row r="31" spans="1:18" x14ac:dyDescent="0.25">
      <c r="A31" s="1">
        <v>30</v>
      </c>
      <c r="B31" s="5" t="s">
        <v>218</v>
      </c>
      <c r="C31" s="36"/>
      <c r="D31" s="29" t="s">
        <v>140</v>
      </c>
      <c r="E31" s="29" t="s">
        <v>18</v>
      </c>
      <c r="F31" s="29" t="s">
        <v>141</v>
      </c>
      <c r="G31" s="29" t="s">
        <v>20</v>
      </c>
      <c r="H31" s="29" t="s">
        <v>149</v>
      </c>
      <c r="I31" s="35" t="s">
        <v>1004</v>
      </c>
      <c r="J31" s="33" t="str">
        <f t="shared" si="0"/>
        <v>город Нижний Тагил, г. Нижний Тагил, ул. Гастелло, д. 10</v>
      </c>
      <c r="K31" s="30">
        <v>789.4</v>
      </c>
      <c r="L31" s="30">
        <v>16</v>
      </c>
      <c r="M31" s="30">
        <v>8</v>
      </c>
      <c r="N31" s="38" t="s">
        <v>1622</v>
      </c>
      <c r="O31" s="39">
        <v>42205</v>
      </c>
      <c r="P31" s="38" t="s">
        <v>1619</v>
      </c>
      <c r="Q31" s="65">
        <v>4458974.34</v>
      </c>
      <c r="R31" s="46"/>
    </row>
    <row r="32" spans="1:18" x14ac:dyDescent="0.25">
      <c r="A32" s="1">
        <v>31</v>
      </c>
      <c r="B32" s="5" t="s">
        <v>218</v>
      </c>
      <c r="C32" s="36"/>
      <c r="D32" s="29" t="s">
        <v>140</v>
      </c>
      <c r="E32" s="29" t="s">
        <v>18</v>
      </c>
      <c r="F32" s="29" t="s">
        <v>141</v>
      </c>
      <c r="G32" s="29" t="s">
        <v>20</v>
      </c>
      <c r="H32" s="29" t="s">
        <v>149</v>
      </c>
      <c r="I32" s="35" t="s">
        <v>977</v>
      </c>
      <c r="J32" s="33" t="str">
        <f t="shared" si="0"/>
        <v>город Нижний Тагил, г. Нижний Тагил, ул. Гастелло, д. 13</v>
      </c>
      <c r="K32" s="30">
        <v>784.1</v>
      </c>
      <c r="L32" s="30">
        <v>12</v>
      </c>
      <c r="M32" s="30">
        <v>8</v>
      </c>
      <c r="N32" s="38" t="s">
        <v>1622</v>
      </c>
      <c r="O32" s="39">
        <v>42205</v>
      </c>
      <c r="P32" s="38" t="s">
        <v>1619</v>
      </c>
      <c r="Q32" s="65">
        <v>4845589.05</v>
      </c>
      <c r="R32" s="46"/>
    </row>
    <row r="33" spans="1:18" x14ac:dyDescent="0.25">
      <c r="A33" s="1">
        <v>32</v>
      </c>
      <c r="B33" s="5" t="s">
        <v>218</v>
      </c>
      <c r="C33" s="36"/>
      <c r="D33" s="29" t="s">
        <v>140</v>
      </c>
      <c r="E33" s="29" t="s">
        <v>18</v>
      </c>
      <c r="F33" s="29" t="s">
        <v>141</v>
      </c>
      <c r="G33" s="29" t="s">
        <v>20</v>
      </c>
      <c r="H33" s="29" t="s">
        <v>149</v>
      </c>
      <c r="I33" s="35" t="s">
        <v>947</v>
      </c>
      <c r="J33" s="33" t="str">
        <f t="shared" si="0"/>
        <v>город Нижний Тагил, г. Нижний Тагил, ул. Гастелло, д. 6</v>
      </c>
      <c r="K33" s="30">
        <v>801.3</v>
      </c>
      <c r="L33" s="30">
        <v>16</v>
      </c>
      <c r="M33" s="30">
        <v>8</v>
      </c>
      <c r="N33" s="38" t="s">
        <v>1622</v>
      </c>
      <c r="O33" s="39">
        <v>42205</v>
      </c>
      <c r="P33" s="38" t="s">
        <v>1619</v>
      </c>
      <c r="Q33" s="65">
        <v>4531996.78</v>
      </c>
      <c r="R33" s="46"/>
    </row>
    <row r="34" spans="1:18" x14ac:dyDescent="0.25">
      <c r="A34" s="1">
        <v>33</v>
      </c>
      <c r="B34" s="5" t="s">
        <v>218</v>
      </c>
      <c r="C34" s="36"/>
      <c r="D34" s="29" t="s">
        <v>140</v>
      </c>
      <c r="E34" s="29" t="s">
        <v>18</v>
      </c>
      <c r="F34" s="29" t="s">
        <v>141</v>
      </c>
      <c r="G34" s="29" t="s">
        <v>20</v>
      </c>
      <c r="H34" s="29" t="s">
        <v>149</v>
      </c>
      <c r="I34" s="35" t="s">
        <v>945</v>
      </c>
      <c r="J34" s="33" t="str">
        <f t="shared" ref="J34:J65" si="1">C34&amp;""&amp;D34&amp;", "&amp;E34&amp;" "&amp;F34&amp;", "&amp;G34&amp;" "&amp;H34&amp;", д. "&amp;I34</f>
        <v>город Нижний Тагил, г. Нижний Тагил, ул. Гастелло, д. 7</v>
      </c>
      <c r="K34" s="30">
        <v>800.4</v>
      </c>
      <c r="L34" s="30">
        <v>16</v>
      </c>
      <c r="M34" s="30">
        <v>8</v>
      </c>
      <c r="N34" s="38" t="s">
        <v>1622</v>
      </c>
      <c r="O34" s="39">
        <v>42205</v>
      </c>
      <c r="P34" s="38" t="s">
        <v>1619</v>
      </c>
      <c r="Q34" s="65">
        <v>4733484.4400000004</v>
      </c>
      <c r="R34" s="46"/>
    </row>
    <row r="35" spans="1:18" ht="23.25" x14ac:dyDescent="0.25">
      <c r="A35" s="1">
        <v>34</v>
      </c>
      <c r="B35" s="5" t="s">
        <v>218</v>
      </c>
      <c r="C35" s="36"/>
      <c r="D35" s="29" t="s">
        <v>140</v>
      </c>
      <c r="E35" s="29" t="s">
        <v>18</v>
      </c>
      <c r="F35" s="29" t="s">
        <v>141</v>
      </c>
      <c r="G35" s="29" t="s">
        <v>20</v>
      </c>
      <c r="H35" s="29" t="s">
        <v>150</v>
      </c>
      <c r="I35" s="35" t="s">
        <v>999</v>
      </c>
      <c r="J35" s="33" t="str">
        <f t="shared" si="1"/>
        <v>город Нижний Тагил, г. Нижний Тагил, ул. Гвардейская, д. 15</v>
      </c>
      <c r="K35" s="30">
        <v>1182.2</v>
      </c>
      <c r="L35" s="30">
        <v>18</v>
      </c>
      <c r="M35" s="30">
        <v>8</v>
      </c>
      <c r="N35" s="38" t="s">
        <v>1622</v>
      </c>
      <c r="O35" s="39">
        <v>42205</v>
      </c>
      <c r="P35" s="38" t="s">
        <v>1619</v>
      </c>
      <c r="Q35" s="65">
        <v>5336286.7300000004</v>
      </c>
      <c r="R35" s="46"/>
    </row>
    <row r="36" spans="1:18" ht="23.25" x14ac:dyDescent="0.25">
      <c r="A36" s="1">
        <v>35</v>
      </c>
      <c r="B36" s="5" t="s">
        <v>218</v>
      </c>
      <c r="C36" s="36"/>
      <c r="D36" s="29" t="s">
        <v>140</v>
      </c>
      <c r="E36" s="29" t="s">
        <v>18</v>
      </c>
      <c r="F36" s="29" t="s">
        <v>141</v>
      </c>
      <c r="G36" s="29" t="s">
        <v>20</v>
      </c>
      <c r="H36" s="29" t="s">
        <v>150</v>
      </c>
      <c r="I36" s="35" t="s">
        <v>943</v>
      </c>
      <c r="J36" s="33" t="str">
        <f t="shared" si="1"/>
        <v>город Нижний Тагил, г. Нижний Тагил, ул. Гвардейская, д. 3</v>
      </c>
      <c r="K36" s="30">
        <v>1185.0999999999999</v>
      </c>
      <c r="L36" s="30">
        <v>18</v>
      </c>
      <c r="M36" s="30">
        <v>8</v>
      </c>
      <c r="N36" s="38" t="s">
        <v>1622</v>
      </c>
      <c r="O36" s="39">
        <v>42205</v>
      </c>
      <c r="P36" s="38" t="s">
        <v>1619</v>
      </c>
      <c r="Q36" s="65">
        <v>4620749.42</v>
      </c>
      <c r="R36" s="46"/>
    </row>
    <row r="37" spans="1:18" ht="23.25" x14ac:dyDescent="0.25">
      <c r="A37" s="1">
        <v>36</v>
      </c>
      <c r="B37" s="5" t="s">
        <v>218</v>
      </c>
      <c r="C37" s="36"/>
      <c r="D37" s="29" t="s">
        <v>140</v>
      </c>
      <c r="E37" s="29" t="s">
        <v>18</v>
      </c>
      <c r="F37" s="29" t="s">
        <v>141</v>
      </c>
      <c r="G37" s="29" t="s">
        <v>20</v>
      </c>
      <c r="H37" s="29" t="s">
        <v>150</v>
      </c>
      <c r="I37" s="35" t="s">
        <v>1005</v>
      </c>
      <c r="J37" s="33" t="str">
        <f t="shared" si="1"/>
        <v>город Нижний Тагил, г. Нижний Тагил, ул. Гвардейская, д. 42</v>
      </c>
      <c r="K37" s="30">
        <v>1614</v>
      </c>
      <c r="L37" s="30">
        <v>30</v>
      </c>
      <c r="M37" s="30">
        <v>8</v>
      </c>
      <c r="N37" s="38" t="s">
        <v>1622</v>
      </c>
      <c r="O37" s="39">
        <v>42205</v>
      </c>
      <c r="P37" s="38" t="s">
        <v>1619</v>
      </c>
      <c r="Q37" s="65">
        <v>6942117.6299999999</v>
      </c>
      <c r="R37" s="46"/>
    </row>
    <row r="38" spans="1:18" ht="23.25" x14ac:dyDescent="0.25">
      <c r="A38" s="1">
        <v>37</v>
      </c>
      <c r="B38" s="5" t="s">
        <v>218</v>
      </c>
      <c r="C38" s="36"/>
      <c r="D38" s="29" t="s">
        <v>140</v>
      </c>
      <c r="E38" s="29" t="s">
        <v>18</v>
      </c>
      <c r="F38" s="29" t="s">
        <v>141</v>
      </c>
      <c r="G38" s="29" t="s">
        <v>20</v>
      </c>
      <c r="H38" s="29" t="s">
        <v>150</v>
      </c>
      <c r="I38" s="35" t="s">
        <v>730</v>
      </c>
      <c r="J38" s="33" t="str">
        <f t="shared" si="1"/>
        <v>город Нижний Тагил, г. Нижний Тагил, ул. Гвардейская, д. 9</v>
      </c>
      <c r="K38" s="30">
        <v>1116.8</v>
      </c>
      <c r="L38" s="30">
        <v>18</v>
      </c>
      <c r="M38" s="30">
        <v>3</v>
      </c>
      <c r="N38" s="38" t="s">
        <v>1639</v>
      </c>
      <c r="O38" s="39" t="s">
        <v>1640</v>
      </c>
      <c r="P38" s="38" t="s">
        <v>1619</v>
      </c>
      <c r="Q38" s="65">
        <f>342197.64+722850.3</f>
        <v>1065047.94</v>
      </c>
      <c r="R38" s="46"/>
    </row>
    <row r="39" spans="1:18" ht="23.25" x14ac:dyDescent="0.25">
      <c r="A39" s="1">
        <v>38</v>
      </c>
      <c r="B39" s="5" t="s">
        <v>218</v>
      </c>
      <c r="C39" s="36"/>
      <c r="D39" s="29" t="s">
        <v>140</v>
      </c>
      <c r="E39" s="29" t="s">
        <v>18</v>
      </c>
      <c r="F39" s="29" t="s">
        <v>141</v>
      </c>
      <c r="G39" s="29" t="s">
        <v>20</v>
      </c>
      <c r="H39" s="29" t="s">
        <v>972</v>
      </c>
      <c r="I39" s="35" t="s">
        <v>947</v>
      </c>
      <c r="J39" s="33" t="str">
        <f t="shared" si="1"/>
        <v>город Нижний Тагил, г. Нижний Тагил, ул. Индивидуальная, д. 6</v>
      </c>
      <c r="K39" s="30">
        <v>900.9</v>
      </c>
      <c r="L39" s="30">
        <v>20</v>
      </c>
      <c r="M39" s="30">
        <v>8</v>
      </c>
      <c r="N39" s="38" t="s">
        <v>1623</v>
      </c>
      <c r="O39" s="39">
        <v>42205</v>
      </c>
      <c r="P39" s="38" t="s">
        <v>1619</v>
      </c>
      <c r="Q39" s="65">
        <v>4706919.0199999996</v>
      </c>
      <c r="R39" s="46"/>
    </row>
    <row r="40" spans="1:18" ht="23.25" x14ac:dyDescent="0.25">
      <c r="A40" s="1">
        <v>39</v>
      </c>
      <c r="B40" s="5" t="s">
        <v>218</v>
      </c>
      <c r="C40" s="36"/>
      <c r="D40" s="29" t="s">
        <v>140</v>
      </c>
      <c r="E40" s="29" t="s">
        <v>18</v>
      </c>
      <c r="F40" s="29" t="s">
        <v>141</v>
      </c>
      <c r="G40" s="29" t="s">
        <v>20</v>
      </c>
      <c r="H40" s="29" t="s">
        <v>75</v>
      </c>
      <c r="I40" s="35" t="s">
        <v>982</v>
      </c>
      <c r="J40" s="33" t="str">
        <f t="shared" si="1"/>
        <v>город Нижний Тагил, г. Нижний Тагил, ул. Карла Маркса, д. 33</v>
      </c>
      <c r="K40" s="30">
        <v>726.3</v>
      </c>
      <c r="L40" s="30">
        <v>17</v>
      </c>
      <c r="M40" s="30">
        <v>8</v>
      </c>
      <c r="N40" s="38" t="s">
        <v>1618</v>
      </c>
      <c r="O40" s="39">
        <v>42205</v>
      </c>
      <c r="P40" s="38" t="s">
        <v>1619</v>
      </c>
      <c r="Q40" s="65">
        <v>2517598.59</v>
      </c>
      <c r="R40" s="46"/>
    </row>
    <row r="41" spans="1:18" ht="23.25" x14ac:dyDescent="0.25">
      <c r="A41" s="1">
        <v>40</v>
      </c>
      <c r="B41" s="5" t="s">
        <v>218</v>
      </c>
      <c r="C41" s="36"/>
      <c r="D41" s="29" t="s">
        <v>140</v>
      </c>
      <c r="E41" s="29" t="s">
        <v>18</v>
      </c>
      <c r="F41" s="29" t="s">
        <v>141</v>
      </c>
      <c r="G41" s="29" t="s">
        <v>20</v>
      </c>
      <c r="H41" s="29" t="s">
        <v>75</v>
      </c>
      <c r="I41" s="35" t="s">
        <v>995</v>
      </c>
      <c r="J41" s="33" t="str">
        <f t="shared" si="1"/>
        <v>город Нижний Тагил, г. Нижний Тагил, ул. Карла Маркса, д. 54</v>
      </c>
      <c r="K41" s="30">
        <v>2559</v>
      </c>
      <c r="L41" s="30">
        <v>27</v>
      </c>
      <c r="M41" s="30">
        <v>8</v>
      </c>
      <c r="N41" s="38" t="s">
        <v>1618</v>
      </c>
      <c r="O41" s="39">
        <v>42205</v>
      </c>
      <c r="P41" s="38" t="s">
        <v>1619</v>
      </c>
      <c r="Q41" s="65">
        <v>8973157.4600000009</v>
      </c>
      <c r="R41" s="46"/>
    </row>
    <row r="42" spans="1:18" ht="23.25" x14ac:dyDescent="0.25">
      <c r="A42" s="1">
        <v>41</v>
      </c>
      <c r="B42" s="5" t="s">
        <v>218</v>
      </c>
      <c r="C42" s="36"/>
      <c r="D42" s="29" t="s">
        <v>140</v>
      </c>
      <c r="E42" s="29" t="s">
        <v>18</v>
      </c>
      <c r="F42" s="29" t="s">
        <v>141</v>
      </c>
      <c r="G42" s="29" t="s">
        <v>20</v>
      </c>
      <c r="H42" s="29" t="s">
        <v>75</v>
      </c>
      <c r="I42" s="35" t="s">
        <v>1006</v>
      </c>
      <c r="J42" s="33" t="str">
        <f t="shared" si="1"/>
        <v>город Нижний Тагил, г. Нижний Тагил, ул. Карла Маркса, д. 56</v>
      </c>
      <c r="K42" s="30">
        <v>1222.0999999999999</v>
      </c>
      <c r="L42" s="30">
        <v>12</v>
      </c>
      <c r="M42" s="30">
        <v>8</v>
      </c>
      <c r="N42" s="38" t="s">
        <v>1618</v>
      </c>
      <c r="O42" s="39">
        <v>42205</v>
      </c>
      <c r="P42" s="38" t="s">
        <v>1619</v>
      </c>
      <c r="Q42" s="65">
        <v>5079508.58</v>
      </c>
      <c r="R42" s="46"/>
    </row>
    <row r="43" spans="1:18" ht="23.25" x14ac:dyDescent="0.25">
      <c r="A43" s="1">
        <v>42</v>
      </c>
      <c r="B43" s="5" t="s">
        <v>218</v>
      </c>
      <c r="C43" s="36"/>
      <c r="D43" s="29" t="s">
        <v>140</v>
      </c>
      <c r="E43" s="29" t="s">
        <v>18</v>
      </c>
      <c r="F43" s="29" t="s">
        <v>141</v>
      </c>
      <c r="G43" s="29" t="s">
        <v>20</v>
      </c>
      <c r="H43" s="29" t="s">
        <v>75</v>
      </c>
      <c r="I43" s="35" t="s">
        <v>1007</v>
      </c>
      <c r="J43" s="33" t="str">
        <f t="shared" si="1"/>
        <v>город Нижний Тагил, г. Нижний Тагил, ул. Карла Маркса, д. 64</v>
      </c>
      <c r="K43" s="30">
        <v>2277.8000000000002</v>
      </c>
      <c r="L43" s="30">
        <v>27</v>
      </c>
      <c r="M43" s="30">
        <v>3</v>
      </c>
      <c r="N43" s="38" t="s">
        <v>1618</v>
      </c>
      <c r="O43" s="39">
        <v>42205</v>
      </c>
      <c r="P43" s="38" t="s">
        <v>1619</v>
      </c>
      <c r="Q43" s="65">
        <v>2509568.9900000002</v>
      </c>
      <c r="R43" s="46"/>
    </row>
    <row r="44" spans="1:18" ht="23.25" x14ac:dyDescent="0.25">
      <c r="A44" s="1">
        <v>43</v>
      </c>
      <c r="B44" s="5" t="s">
        <v>218</v>
      </c>
      <c r="C44" s="36"/>
      <c r="D44" s="29" t="s">
        <v>140</v>
      </c>
      <c r="E44" s="29" t="s">
        <v>18</v>
      </c>
      <c r="F44" s="29" t="s">
        <v>141</v>
      </c>
      <c r="G44" s="29" t="s">
        <v>20</v>
      </c>
      <c r="H44" s="29" t="s">
        <v>48</v>
      </c>
      <c r="I44" s="35" t="s">
        <v>1004</v>
      </c>
      <c r="J44" s="33" t="str">
        <f t="shared" si="1"/>
        <v>город Нижний Тагил, г. Нижний Тагил, ул. Кутузова, д. 10</v>
      </c>
      <c r="K44" s="30">
        <v>1208.3</v>
      </c>
      <c r="L44" s="30">
        <v>24</v>
      </c>
      <c r="M44" s="30">
        <v>8</v>
      </c>
      <c r="N44" s="38" t="s">
        <v>1621</v>
      </c>
      <c r="O44" s="39">
        <v>42205</v>
      </c>
      <c r="P44" s="38" t="s">
        <v>1619</v>
      </c>
      <c r="Q44" s="65">
        <v>5700430.1799999997</v>
      </c>
      <c r="R44" s="46"/>
    </row>
    <row r="45" spans="1:18" ht="23.25" x14ac:dyDescent="0.25">
      <c r="A45" s="1">
        <v>44</v>
      </c>
      <c r="B45" s="5" t="s">
        <v>218</v>
      </c>
      <c r="C45" s="36"/>
      <c r="D45" s="29" t="s">
        <v>140</v>
      </c>
      <c r="E45" s="29" t="s">
        <v>18</v>
      </c>
      <c r="F45" s="29" t="s">
        <v>141</v>
      </c>
      <c r="G45" s="29" t="s">
        <v>20</v>
      </c>
      <c r="H45" s="29" t="s">
        <v>48</v>
      </c>
      <c r="I45" s="35" t="s">
        <v>962</v>
      </c>
      <c r="J45" s="33" t="str">
        <f t="shared" si="1"/>
        <v>город Нижний Тагил, г. Нижний Тагил, ул. Кутузова, д. 12</v>
      </c>
      <c r="K45" s="30">
        <v>1179.7</v>
      </c>
      <c r="L45" s="30">
        <v>18</v>
      </c>
      <c r="M45" s="30">
        <v>8</v>
      </c>
      <c r="N45" s="38" t="s">
        <v>1621</v>
      </c>
      <c r="O45" s="39">
        <v>42205</v>
      </c>
      <c r="P45" s="38" t="s">
        <v>1619</v>
      </c>
      <c r="Q45" s="65">
        <v>5061591.16</v>
      </c>
      <c r="R45" s="46"/>
    </row>
    <row r="46" spans="1:18" ht="23.25" x14ac:dyDescent="0.25">
      <c r="A46" s="1">
        <v>45</v>
      </c>
      <c r="B46" s="5" t="s">
        <v>218</v>
      </c>
      <c r="C46" s="36"/>
      <c r="D46" s="29" t="s">
        <v>140</v>
      </c>
      <c r="E46" s="29" t="s">
        <v>18</v>
      </c>
      <c r="F46" s="29" t="s">
        <v>141</v>
      </c>
      <c r="G46" s="29" t="s">
        <v>20</v>
      </c>
      <c r="H46" s="29" t="s">
        <v>106</v>
      </c>
      <c r="I46" s="35" t="s">
        <v>962</v>
      </c>
      <c r="J46" s="33" t="str">
        <f t="shared" si="1"/>
        <v>город Нижний Тагил, г. Нижний Тагил, ул. Матросова, д. 12</v>
      </c>
      <c r="K46" s="30">
        <v>1737.7</v>
      </c>
      <c r="L46" s="30">
        <v>26</v>
      </c>
      <c r="M46" s="30">
        <v>8</v>
      </c>
      <c r="N46" s="38" t="s">
        <v>1623</v>
      </c>
      <c r="O46" s="39">
        <v>42205</v>
      </c>
      <c r="P46" s="38" t="s">
        <v>1619</v>
      </c>
      <c r="Q46" s="65">
        <v>5921771.2699999996</v>
      </c>
      <c r="R46" s="46"/>
    </row>
    <row r="47" spans="1:18" ht="23.25" x14ac:dyDescent="0.25">
      <c r="A47" s="1">
        <v>46</v>
      </c>
      <c r="B47" s="5" t="s">
        <v>218</v>
      </c>
      <c r="C47" s="36"/>
      <c r="D47" s="29" t="s">
        <v>140</v>
      </c>
      <c r="E47" s="29" t="s">
        <v>18</v>
      </c>
      <c r="F47" s="29" t="s">
        <v>141</v>
      </c>
      <c r="G47" s="29" t="s">
        <v>20</v>
      </c>
      <c r="H47" s="29" t="s">
        <v>106</v>
      </c>
      <c r="I47" s="35" t="s">
        <v>983</v>
      </c>
      <c r="J47" s="33" t="str">
        <f t="shared" si="1"/>
        <v>город Нижний Тагил, г. Нижний Тагил, ул. Матросова, д. 4</v>
      </c>
      <c r="K47" s="30">
        <v>1584.5</v>
      </c>
      <c r="L47" s="30">
        <v>36</v>
      </c>
      <c r="M47" s="30">
        <v>7</v>
      </c>
      <c r="N47" s="38" t="s">
        <v>1623</v>
      </c>
      <c r="O47" s="39">
        <v>42205</v>
      </c>
      <c r="P47" s="38" t="s">
        <v>1619</v>
      </c>
      <c r="Q47" s="65">
        <v>6949859.2199999997</v>
      </c>
      <c r="R47" s="46"/>
    </row>
    <row r="48" spans="1:18" ht="23.25" x14ac:dyDescent="0.25">
      <c r="A48" s="1">
        <v>47</v>
      </c>
      <c r="B48" s="5" t="s">
        <v>218</v>
      </c>
      <c r="C48" s="36"/>
      <c r="D48" s="29" t="s">
        <v>140</v>
      </c>
      <c r="E48" s="29" t="s">
        <v>18</v>
      </c>
      <c r="F48" s="29" t="s">
        <v>141</v>
      </c>
      <c r="G48" s="29" t="s">
        <v>20</v>
      </c>
      <c r="H48" s="29" t="s">
        <v>154</v>
      </c>
      <c r="I48" s="35" t="s">
        <v>950</v>
      </c>
      <c r="J48" s="33" t="str">
        <f t="shared" si="1"/>
        <v>город Нижний Тагил, г. Нижний Тагил, ул. Октябрьской Революции, д. 27</v>
      </c>
      <c r="K48" s="30">
        <v>1930.8</v>
      </c>
      <c r="L48" s="30">
        <v>27</v>
      </c>
      <c r="M48" s="30">
        <v>8</v>
      </c>
      <c r="N48" s="38" t="s">
        <v>1620</v>
      </c>
      <c r="O48" s="39">
        <v>42205</v>
      </c>
      <c r="P48" s="38" t="s">
        <v>1619</v>
      </c>
      <c r="Q48" s="65">
        <v>8057473.2300000004</v>
      </c>
      <c r="R48" s="46"/>
    </row>
    <row r="49" spans="1:18" ht="23.25" x14ac:dyDescent="0.25">
      <c r="A49" s="1">
        <v>48</v>
      </c>
      <c r="B49" s="5" t="s">
        <v>218</v>
      </c>
      <c r="C49" s="36"/>
      <c r="D49" s="29" t="s">
        <v>140</v>
      </c>
      <c r="E49" s="29" t="s">
        <v>18</v>
      </c>
      <c r="F49" s="29" t="s">
        <v>141</v>
      </c>
      <c r="G49" s="29" t="s">
        <v>20</v>
      </c>
      <c r="H49" s="29" t="s">
        <v>154</v>
      </c>
      <c r="I49" s="35" t="s">
        <v>946</v>
      </c>
      <c r="J49" s="33" t="str">
        <f t="shared" si="1"/>
        <v>город Нижний Тагил, г. Нижний Тагил, ул. Октябрьской Революции, д. 29</v>
      </c>
      <c r="K49" s="30">
        <v>1962.4</v>
      </c>
      <c r="L49" s="30">
        <v>30</v>
      </c>
      <c r="M49" s="30">
        <v>8</v>
      </c>
      <c r="N49" s="38" t="s">
        <v>1620</v>
      </c>
      <c r="O49" s="39">
        <v>42205</v>
      </c>
      <c r="P49" s="38" t="s">
        <v>1619</v>
      </c>
      <c r="Q49" s="65">
        <v>8129579.6399999997</v>
      </c>
      <c r="R49" s="46"/>
    </row>
    <row r="50" spans="1:18" x14ac:dyDescent="0.25">
      <c r="A50" s="1">
        <v>49</v>
      </c>
      <c r="B50" s="5" t="s">
        <v>218</v>
      </c>
      <c r="C50" s="36"/>
      <c r="D50" s="29" t="s">
        <v>140</v>
      </c>
      <c r="E50" s="29" t="s">
        <v>18</v>
      </c>
      <c r="F50" s="29" t="s">
        <v>141</v>
      </c>
      <c r="G50" s="29" t="s">
        <v>20</v>
      </c>
      <c r="H50" s="29" t="s">
        <v>157</v>
      </c>
      <c r="I50" s="35" t="s">
        <v>1008</v>
      </c>
      <c r="J50" s="33" t="str">
        <f t="shared" si="1"/>
        <v>город Нижний Тагил, г. Нижний Тагил, ул. Попова, д. 22</v>
      </c>
      <c r="K50" s="30">
        <v>1012.5</v>
      </c>
      <c r="L50" s="30">
        <v>16</v>
      </c>
      <c r="M50" s="30">
        <v>8</v>
      </c>
      <c r="N50" s="38" t="s">
        <v>1623</v>
      </c>
      <c r="O50" s="39">
        <v>42205</v>
      </c>
      <c r="P50" s="38" t="s">
        <v>1619</v>
      </c>
      <c r="Q50" s="65">
        <v>4757071.53</v>
      </c>
      <c r="R50" s="46"/>
    </row>
    <row r="51" spans="1:18" x14ac:dyDescent="0.25">
      <c r="A51" s="1">
        <v>50</v>
      </c>
      <c r="B51" s="5" t="s">
        <v>218</v>
      </c>
      <c r="C51" s="36"/>
      <c r="D51" s="29" t="s">
        <v>140</v>
      </c>
      <c r="E51" s="29" t="s">
        <v>18</v>
      </c>
      <c r="F51" s="29" t="s">
        <v>141</v>
      </c>
      <c r="G51" s="29" t="s">
        <v>20</v>
      </c>
      <c r="H51" s="29" t="s">
        <v>157</v>
      </c>
      <c r="I51" s="35" t="s">
        <v>947</v>
      </c>
      <c r="J51" s="33" t="str">
        <f t="shared" si="1"/>
        <v>город Нижний Тагил, г. Нижний Тагил, ул. Попова, д. 6</v>
      </c>
      <c r="K51" s="30">
        <v>803</v>
      </c>
      <c r="L51" s="30">
        <v>12</v>
      </c>
      <c r="M51" s="30">
        <v>7</v>
      </c>
      <c r="N51" s="38" t="s">
        <v>1623</v>
      </c>
      <c r="O51" s="39">
        <v>42205</v>
      </c>
      <c r="P51" s="38" t="s">
        <v>1619</v>
      </c>
      <c r="Q51" s="65">
        <v>3536500.59</v>
      </c>
      <c r="R51" s="46"/>
    </row>
    <row r="52" spans="1:18" x14ac:dyDescent="0.25">
      <c r="A52" s="1">
        <v>51</v>
      </c>
      <c r="B52" s="5" t="s">
        <v>218</v>
      </c>
      <c r="C52" s="36"/>
      <c r="D52" s="29" t="s">
        <v>140</v>
      </c>
      <c r="E52" s="29" t="s">
        <v>18</v>
      </c>
      <c r="F52" s="29" t="s">
        <v>141</v>
      </c>
      <c r="G52" s="29" t="s">
        <v>20</v>
      </c>
      <c r="H52" s="29" t="s">
        <v>973</v>
      </c>
      <c r="I52" s="35" t="s">
        <v>981</v>
      </c>
      <c r="J52" s="33" t="str">
        <f t="shared" si="1"/>
        <v>город Нижний Тагил, г. Нижний Тагил, ул. Семенова, д. 2</v>
      </c>
      <c r="K52" s="30">
        <v>351.7</v>
      </c>
      <c r="L52" s="30">
        <v>6</v>
      </c>
      <c r="M52" s="30">
        <v>8</v>
      </c>
      <c r="N52" s="38" t="s">
        <v>1620</v>
      </c>
      <c r="O52" s="39">
        <v>42205</v>
      </c>
      <c r="P52" s="38" t="s">
        <v>1619</v>
      </c>
      <c r="Q52" s="65">
        <v>1552534.17</v>
      </c>
      <c r="R52" s="46"/>
    </row>
    <row r="53" spans="1:18" ht="23.25" x14ac:dyDescent="0.25">
      <c r="A53" s="1">
        <v>52</v>
      </c>
      <c r="B53" s="5" t="s">
        <v>218</v>
      </c>
      <c r="C53" s="36"/>
      <c r="D53" s="29" t="s">
        <v>140</v>
      </c>
      <c r="E53" s="29" t="s">
        <v>18</v>
      </c>
      <c r="F53" s="29" t="s">
        <v>141</v>
      </c>
      <c r="G53" s="29" t="s">
        <v>20</v>
      </c>
      <c r="H53" s="29" t="s">
        <v>594</v>
      </c>
      <c r="I53" s="35" t="s">
        <v>1004</v>
      </c>
      <c r="J53" s="33" t="str">
        <f t="shared" si="1"/>
        <v>город Нижний Тагил, г. Нижний Тагил, ул. Техническая, д. 10</v>
      </c>
      <c r="K53" s="30">
        <v>733.9</v>
      </c>
      <c r="L53" s="30">
        <v>12</v>
      </c>
      <c r="M53" s="30">
        <v>8</v>
      </c>
      <c r="N53" s="38" t="s">
        <v>1623</v>
      </c>
      <c r="O53" s="39">
        <v>42205</v>
      </c>
      <c r="P53" s="38" t="s">
        <v>1619</v>
      </c>
      <c r="Q53" s="65">
        <v>4562441.18</v>
      </c>
      <c r="R53" s="46"/>
    </row>
    <row r="54" spans="1:18" ht="23.25" x14ac:dyDescent="0.25">
      <c r="A54" s="1">
        <v>53</v>
      </c>
      <c r="B54" s="5" t="s">
        <v>218</v>
      </c>
      <c r="C54" s="36"/>
      <c r="D54" s="29" t="s">
        <v>140</v>
      </c>
      <c r="E54" s="29" t="s">
        <v>18</v>
      </c>
      <c r="F54" s="29" t="s">
        <v>141</v>
      </c>
      <c r="G54" s="29" t="s">
        <v>20</v>
      </c>
      <c r="H54" s="29" t="s">
        <v>165</v>
      </c>
      <c r="I54" s="35" t="s">
        <v>962</v>
      </c>
      <c r="J54" s="33" t="str">
        <f t="shared" si="1"/>
        <v>город Нижний Тагил, г. Нижний Тагил, ул. Чернышевского, д. 12</v>
      </c>
      <c r="K54" s="30">
        <v>1138.9000000000001</v>
      </c>
      <c r="L54" s="30">
        <v>24</v>
      </c>
      <c r="M54" s="30">
        <v>8</v>
      </c>
      <c r="N54" s="38" t="s">
        <v>1623</v>
      </c>
      <c r="O54" s="39">
        <v>42205</v>
      </c>
      <c r="P54" s="38" t="s">
        <v>1619</v>
      </c>
      <c r="Q54" s="65">
        <v>4766621.6500000004</v>
      </c>
      <c r="R54" s="46"/>
    </row>
    <row r="55" spans="1:18" ht="23.25" x14ac:dyDescent="0.25">
      <c r="A55" s="1">
        <v>54</v>
      </c>
      <c r="B55" s="5" t="s">
        <v>218</v>
      </c>
      <c r="C55" s="36"/>
      <c r="D55" s="29" t="s">
        <v>140</v>
      </c>
      <c r="E55" s="29" t="s">
        <v>18</v>
      </c>
      <c r="F55" s="29" t="s">
        <v>141</v>
      </c>
      <c r="G55" s="29" t="s">
        <v>20</v>
      </c>
      <c r="H55" s="29" t="s">
        <v>165</v>
      </c>
      <c r="I55" s="35" t="s">
        <v>981</v>
      </c>
      <c r="J55" s="33" t="str">
        <f t="shared" si="1"/>
        <v>город Нижний Тагил, г. Нижний Тагил, ул. Чернышевского, д. 2</v>
      </c>
      <c r="K55" s="30">
        <v>779.1</v>
      </c>
      <c r="L55" s="30">
        <v>16</v>
      </c>
      <c r="M55" s="30">
        <v>8</v>
      </c>
      <c r="N55" s="38" t="s">
        <v>1623</v>
      </c>
      <c r="O55" s="39">
        <v>42205</v>
      </c>
      <c r="P55" s="38" t="s">
        <v>1619</v>
      </c>
      <c r="Q55" s="65">
        <v>5607184.46</v>
      </c>
      <c r="R55" s="46"/>
    </row>
    <row r="56" spans="1:18" ht="23.25" x14ac:dyDescent="0.25">
      <c r="A56" s="1">
        <v>55</v>
      </c>
      <c r="B56" s="5" t="s">
        <v>218</v>
      </c>
      <c r="C56" s="36"/>
      <c r="D56" s="29" t="s">
        <v>140</v>
      </c>
      <c r="E56" s="29" t="s">
        <v>18</v>
      </c>
      <c r="F56" s="29" t="s">
        <v>141</v>
      </c>
      <c r="G56" s="29" t="s">
        <v>20</v>
      </c>
      <c r="H56" s="29" t="s">
        <v>165</v>
      </c>
      <c r="I56" s="35" t="s">
        <v>983</v>
      </c>
      <c r="J56" s="33" t="str">
        <f t="shared" si="1"/>
        <v>город Нижний Тагил, г. Нижний Тагил, ул. Чернышевского, д. 4</v>
      </c>
      <c r="K56" s="30">
        <v>781.1</v>
      </c>
      <c r="L56" s="30">
        <v>16</v>
      </c>
      <c r="M56" s="30">
        <v>8</v>
      </c>
      <c r="N56" s="38" t="s">
        <v>1623</v>
      </c>
      <c r="O56" s="39">
        <v>42205</v>
      </c>
      <c r="P56" s="38" t="s">
        <v>1619</v>
      </c>
      <c r="Q56" s="65">
        <v>4703042.22</v>
      </c>
      <c r="R56" s="46"/>
    </row>
    <row r="57" spans="1:18" ht="23.25" x14ac:dyDescent="0.25">
      <c r="A57" s="1">
        <v>56</v>
      </c>
      <c r="B57" s="5" t="s">
        <v>218</v>
      </c>
      <c r="C57" s="36"/>
      <c r="D57" s="29" t="s">
        <v>140</v>
      </c>
      <c r="E57" s="29" t="s">
        <v>18</v>
      </c>
      <c r="F57" s="29" t="s">
        <v>141</v>
      </c>
      <c r="G57" s="29" t="s">
        <v>20</v>
      </c>
      <c r="H57" s="29" t="s">
        <v>165</v>
      </c>
      <c r="I57" s="35" t="s">
        <v>944</v>
      </c>
      <c r="J57" s="33" t="str">
        <f t="shared" si="1"/>
        <v>город Нижний Тагил, г. Нижний Тагил, ул. Чернышевского, д. 5</v>
      </c>
      <c r="K57" s="30">
        <v>904.8</v>
      </c>
      <c r="L57" s="30">
        <v>20</v>
      </c>
      <c r="M57" s="30">
        <v>8</v>
      </c>
      <c r="N57" s="38" t="s">
        <v>1623</v>
      </c>
      <c r="O57" s="39">
        <v>42205</v>
      </c>
      <c r="P57" s="38" t="s">
        <v>1619</v>
      </c>
      <c r="Q57" s="65">
        <v>4983112.9400000004</v>
      </c>
      <c r="R57" s="46"/>
    </row>
    <row r="58" spans="1:18" ht="23.25" x14ac:dyDescent="0.25">
      <c r="A58" s="1">
        <v>57</v>
      </c>
      <c r="B58" s="5" t="s">
        <v>218</v>
      </c>
      <c r="C58" s="36"/>
      <c r="D58" s="29" t="s">
        <v>140</v>
      </c>
      <c r="E58" s="29" t="s">
        <v>18</v>
      </c>
      <c r="F58" s="29" t="s">
        <v>141</v>
      </c>
      <c r="G58" s="29" t="s">
        <v>20</v>
      </c>
      <c r="H58" s="29" t="s">
        <v>165</v>
      </c>
      <c r="I58" s="35" t="s">
        <v>992</v>
      </c>
      <c r="J58" s="33" t="str">
        <f t="shared" si="1"/>
        <v>город Нижний Тагил, г. Нижний Тагил, ул. Чернышевского, д. 8</v>
      </c>
      <c r="K58" s="30">
        <v>812.9</v>
      </c>
      <c r="L58" s="30">
        <v>12</v>
      </c>
      <c r="M58" s="30">
        <v>8</v>
      </c>
      <c r="N58" s="38" t="s">
        <v>1623</v>
      </c>
      <c r="O58" s="39">
        <v>42205</v>
      </c>
      <c r="P58" s="38" t="s">
        <v>1619</v>
      </c>
      <c r="Q58" s="65">
        <v>4514348.4800000004</v>
      </c>
      <c r="R58" s="46"/>
    </row>
    <row r="59" spans="1:18" ht="23.25" x14ac:dyDescent="0.25">
      <c r="A59" s="1">
        <v>58</v>
      </c>
      <c r="B59" s="5" t="s">
        <v>218</v>
      </c>
      <c r="C59" s="36"/>
      <c r="D59" s="29" t="s">
        <v>140</v>
      </c>
      <c r="E59" s="29" t="s">
        <v>18</v>
      </c>
      <c r="F59" s="29" t="s">
        <v>141</v>
      </c>
      <c r="G59" s="29" t="s">
        <v>20</v>
      </c>
      <c r="H59" s="29" t="s">
        <v>165</v>
      </c>
      <c r="I59" s="35" t="s">
        <v>730</v>
      </c>
      <c r="J59" s="33" t="str">
        <f t="shared" si="1"/>
        <v>город Нижний Тагил, г. Нижний Тагил, ул. Чернышевского, д. 9</v>
      </c>
      <c r="K59" s="30">
        <v>750.8</v>
      </c>
      <c r="L59" s="30">
        <v>16</v>
      </c>
      <c r="M59" s="30">
        <v>8</v>
      </c>
      <c r="N59" s="38" t="s">
        <v>1623</v>
      </c>
      <c r="O59" s="39">
        <v>42205</v>
      </c>
      <c r="P59" s="38" t="s">
        <v>1619</v>
      </c>
      <c r="Q59" s="65">
        <v>4699278.2699999996</v>
      </c>
      <c r="R59" s="46"/>
    </row>
    <row r="60" spans="1:18" ht="23.25" x14ac:dyDescent="0.25">
      <c r="A60" s="1">
        <v>59</v>
      </c>
      <c r="B60" s="5" t="s">
        <v>218</v>
      </c>
      <c r="C60" s="36"/>
      <c r="D60" s="29" t="s">
        <v>140</v>
      </c>
      <c r="E60" s="29" t="s">
        <v>18</v>
      </c>
      <c r="F60" s="29" t="s">
        <v>141</v>
      </c>
      <c r="G60" s="29" t="s">
        <v>20</v>
      </c>
      <c r="H60" s="29" t="s">
        <v>166</v>
      </c>
      <c r="I60" s="35" t="s">
        <v>977</v>
      </c>
      <c r="J60" s="33" t="str">
        <f t="shared" si="1"/>
        <v>город Нижний Тагил, г. Нижний Тагил, ул. Шевченко, д. 13</v>
      </c>
      <c r="K60" s="30">
        <v>1215.0999999999999</v>
      </c>
      <c r="L60" s="30">
        <v>24</v>
      </c>
      <c r="M60" s="30">
        <v>8</v>
      </c>
      <c r="N60" s="38" t="s">
        <v>1623</v>
      </c>
      <c r="O60" s="39">
        <v>42205</v>
      </c>
      <c r="P60" s="38" t="s">
        <v>1619</v>
      </c>
      <c r="Q60" s="65">
        <v>5437978.7199999997</v>
      </c>
      <c r="R60" s="46"/>
    </row>
    <row r="61" spans="1:18" ht="23.25" x14ac:dyDescent="0.25">
      <c r="A61" s="1">
        <v>60</v>
      </c>
      <c r="B61" s="5" t="s">
        <v>218</v>
      </c>
      <c r="C61" s="36"/>
      <c r="D61" s="29" t="s">
        <v>140</v>
      </c>
      <c r="E61" s="29" t="s">
        <v>18</v>
      </c>
      <c r="F61" s="29" t="s">
        <v>141</v>
      </c>
      <c r="G61" s="29" t="s">
        <v>20</v>
      </c>
      <c r="H61" s="29" t="s">
        <v>166</v>
      </c>
      <c r="I61" s="35" t="s">
        <v>999</v>
      </c>
      <c r="J61" s="33" t="str">
        <f t="shared" si="1"/>
        <v>город Нижний Тагил, г. Нижний Тагил, ул. Шевченко, д. 15</v>
      </c>
      <c r="K61" s="30">
        <v>1186.9000000000001</v>
      </c>
      <c r="L61" s="30">
        <v>18</v>
      </c>
      <c r="M61" s="30">
        <v>8</v>
      </c>
      <c r="N61" s="38" t="s">
        <v>1623</v>
      </c>
      <c r="O61" s="39">
        <v>42205</v>
      </c>
      <c r="P61" s="38" t="s">
        <v>1619</v>
      </c>
      <c r="Q61" s="65">
        <v>4801014.46</v>
      </c>
      <c r="R61" s="46"/>
    </row>
    <row r="62" spans="1:18" x14ac:dyDescent="0.25">
      <c r="A62" s="1">
        <v>61</v>
      </c>
      <c r="B62" s="5" t="s">
        <v>218</v>
      </c>
      <c r="C62" s="36"/>
      <c r="D62" s="29" t="s">
        <v>140</v>
      </c>
      <c r="E62" s="29" t="s">
        <v>18</v>
      </c>
      <c r="F62" s="29" t="s">
        <v>141</v>
      </c>
      <c r="G62" s="29" t="s">
        <v>20</v>
      </c>
      <c r="H62" s="29" t="s">
        <v>166</v>
      </c>
      <c r="I62" s="35" t="s">
        <v>730</v>
      </c>
      <c r="J62" s="33" t="str">
        <f t="shared" si="1"/>
        <v>город Нижний Тагил, г. Нижний Тагил, ул. Шевченко, д. 9</v>
      </c>
      <c r="K62" s="30">
        <v>1104.77</v>
      </c>
      <c r="L62" s="30">
        <v>18</v>
      </c>
      <c r="M62" s="30">
        <v>8</v>
      </c>
      <c r="N62" s="38" t="s">
        <v>1623</v>
      </c>
      <c r="O62" s="39">
        <v>42205</v>
      </c>
      <c r="P62" s="38" t="s">
        <v>1619</v>
      </c>
      <c r="Q62" s="65">
        <v>5064843.96</v>
      </c>
      <c r="R62" s="46"/>
    </row>
    <row r="63" spans="1:18" ht="23.25" x14ac:dyDescent="0.25">
      <c r="A63" s="1">
        <v>62</v>
      </c>
      <c r="B63" s="9" t="s">
        <v>8</v>
      </c>
      <c r="C63" s="37"/>
      <c r="D63" s="29" t="s">
        <v>3023</v>
      </c>
      <c r="E63" s="29" t="s">
        <v>18</v>
      </c>
      <c r="F63" s="29" t="s">
        <v>80</v>
      </c>
      <c r="G63" s="29" t="s">
        <v>20</v>
      </c>
      <c r="H63" s="29" t="s">
        <v>81</v>
      </c>
      <c r="I63" s="35" t="s">
        <v>944</v>
      </c>
      <c r="J63" s="33" t="str">
        <f t="shared" si="1"/>
        <v>Городской округ «город Ирбит» Свердловской области, г. Ирбит, ул. Володарского, д. 5</v>
      </c>
      <c r="K63" s="30">
        <v>430</v>
      </c>
      <c r="L63" s="30">
        <v>16</v>
      </c>
      <c r="M63" s="30">
        <v>6</v>
      </c>
      <c r="N63" s="38" t="s">
        <v>1634</v>
      </c>
      <c r="O63" s="39">
        <v>42164</v>
      </c>
      <c r="P63" s="38" t="s">
        <v>1635</v>
      </c>
      <c r="Q63" s="65">
        <v>1653399.48</v>
      </c>
      <c r="R63" s="46"/>
    </row>
    <row r="64" spans="1:18" ht="23.25" x14ac:dyDescent="0.25">
      <c r="A64" s="1">
        <v>63</v>
      </c>
      <c r="B64" s="9" t="s">
        <v>8</v>
      </c>
      <c r="C64" s="37"/>
      <c r="D64" s="29" t="s">
        <v>3023</v>
      </c>
      <c r="E64" s="29" t="s">
        <v>18</v>
      </c>
      <c r="F64" s="29" t="s">
        <v>80</v>
      </c>
      <c r="G64" s="29" t="s">
        <v>20</v>
      </c>
      <c r="H64" s="29" t="s">
        <v>81</v>
      </c>
      <c r="I64" s="35" t="s">
        <v>730</v>
      </c>
      <c r="J64" s="33" t="str">
        <f t="shared" si="1"/>
        <v>Городской округ «город Ирбит» Свердловской области, г. Ирбит, ул. Володарского, д. 9</v>
      </c>
      <c r="K64" s="30">
        <v>310.39999999999998</v>
      </c>
      <c r="L64" s="30">
        <v>11</v>
      </c>
      <c r="M64" s="30">
        <v>5</v>
      </c>
      <c r="N64" s="38" t="s">
        <v>1634</v>
      </c>
      <c r="O64" s="39">
        <v>42164</v>
      </c>
      <c r="P64" s="38" t="s">
        <v>1635</v>
      </c>
      <c r="Q64" s="65">
        <v>1655544.72</v>
      </c>
      <c r="R64" s="46"/>
    </row>
    <row r="65" spans="1:18" ht="23.25" x14ac:dyDescent="0.25">
      <c r="A65" s="1">
        <v>64</v>
      </c>
      <c r="B65" s="9" t="s">
        <v>8</v>
      </c>
      <c r="C65" s="37"/>
      <c r="D65" s="29" t="s">
        <v>3023</v>
      </c>
      <c r="E65" s="29" t="s">
        <v>18</v>
      </c>
      <c r="F65" s="29" t="s">
        <v>80</v>
      </c>
      <c r="G65" s="29" t="s">
        <v>20</v>
      </c>
      <c r="H65" s="29" t="s">
        <v>131</v>
      </c>
      <c r="I65" s="35" t="s">
        <v>992</v>
      </c>
      <c r="J65" s="33" t="str">
        <f t="shared" si="1"/>
        <v>Городской округ «город Ирбит» Свердловской области, г. Ирбит, ул. Карла Либкнехта, д. 8</v>
      </c>
      <c r="K65" s="30">
        <v>289.89999999999998</v>
      </c>
      <c r="L65" s="30">
        <v>11</v>
      </c>
      <c r="M65" s="30">
        <v>6</v>
      </c>
      <c r="N65" s="38" t="s">
        <v>1634</v>
      </c>
      <c r="O65" s="39">
        <v>42164</v>
      </c>
      <c r="P65" s="38" t="s">
        <v>1635</v>
      </c>
      <c r="Q65" s="65">
        <v>1664591.91</v>
      </c>
      <c r="R65" s="46"/>
    </row>
    <row r="66" spans="1:18" ht="23.25" x14ac:dyDescent="0.25">
      <c r="A66" s="1">
        <v>65</v>
      </c>
      <c r="B66" s="9" t="s">
        <v>8</v>
      </c>
      <c r="C66" s="37"/>
      <c r="D66" s="29" t="s">
        <v>3023</v>
      </c>
      <c r="E66" s="29" t="s">
        <v>18</v>
      </c>
      <c r="F66" s="29" t="s">
        <v>80</v>
      </c>
      <c r="G66" s="29" t="s">
        <v>20</v>
      </c>
      <c r="H66" s="29" t="s">
        <v>75</v>
      </c>
      <c r="I66" s="35" t="s">
        <v>993</v>
      </c>
      <c r="J66" s="33" t="str">
        <f t="shared" ref="J66:J97" si="2">C66&amp;""&amp;D66&amp;", "&amp;E66&amp;" "&amp;F66&amp;", "&amp;G66&amp;" "&amp;H66&amp;", д. "&amp;I66</f>
        <v>Городской округ «город Ирбит» Свердловской области, г. Ирбит, ул. Карла Маркса, д. 40</v>
      </c>
      <c r="K66" s="30">
        <v>266</v>
      </c>
      <c r="L66" s="30">
        <v>7</v>
      </c>
      <c r="M66" s="30">
        <v>7</v>
      </c>
      <c r="N66" s="38" t="s">
        <v>1634</v>
      </c>
      <c r="O66" s="39">
        <v>42164</v>
      </c>
      <c r="P66" s="38" t="s">
        <v>1635</v>
      </c>
      <c r="Q66" s="65">
        <v>1629671.66</v>
      </c>
      <c r="R66" s="46"/>
    </row>
    <row r="67" spans="1:18" ht="23.25" x14ac:dyDescent="0.25">
      <c r="A67" s="1">
        <v>66</v>
      </c>
      <c r="B67" s="9" t="s">
        <v>8</v>
      </c>
      <c r="C67" s="37"/>
      <c r="D67" s="29" t="s">
        <v>3023</v>
      </c>
      <c r="E67" s="29" t="s">
        <v>18</v>
      </c>
      <c r="F67" s="29" t="s">
        <v>80</v>
      </c>
      <c r="G67" s="29" t="s">
        <v>20</v>
      </c>
      <c r="H67" s="29" t="s">
        <v>75</v>
      </c>
      <c r="I67" s="35" t="s">
        <v>994</v>
      </c>
      <c r="J67" s="33" t="str">
        <f t="shared" si="2"/>
        <v>Городской округ «город Ирбит» Свердловской области, г. Ирбит, ул. Карла Маркса, д. 50</v>
      </c>
      <c r="K67" s="30">
        <v>788.1</v>
      </c>
      <c r="L67" s="30">
        <v>14</v>
      </c>
      <c r="M67" s="30">
        <v>7</v>
      </c>
      <c r="N67" s="38" t="s">
        <v>1634</v>
      </c>
      <c r="O67" s="39">
        <v>42164</v>
      </c>
      <c r="P67" s="38" t="s">
        <v>1643</v>
      </c>
      <c r="Q67" s="65">
        <v>3467866.7</v>
      </c>
      <c r="R67" s="46"/>
    </row>
    <row r="68" spans="1:18" ht="23.25" x14ac:dyDescent="0.25">
      <c r="A68" s="1">
        <v>67</v>
      </c>
      <c r="B68" s="9" t="s">
        <v>8</v>
      </c>
      <c r="C68" s="37"/>
      <c r="D68" s="29" t="s">
        <v>3023</v>
      </c>
      <c r="E68" s="29" t="s">
        <v>18</v>
      </c>
      <c r="F68" s="29" t="s">
        <v>80</v>
      </c>
      <c r="G68" s="29" t="s">
        <v>20</v>
      </c>
      <c r="H68" s="29" t="s">
        <v>34</v>
      </c>
      <c r="I68" s="35" t="s">
        <v>995</v>
      </c>
      <c r="J68" s="33" t="str">
        <f t="shared" si="2"/>
        <v>Городской округ «город Ирбит» Свердловской области, г. Ирбит, ул. Кирова, д. 54</v>
      </c>
      <c r="K68" s="30">
        <v>271</v>
      </c>
      <c r="L68" s="30">
        <v>10</v>
      </c>
      <c r="M68" s="30">
        <v>5</v>
      </c>
      <c r="N68" s="38" t="s">
        <v>1634</v>
      </c>
      <c r="O68" s="39">
        <v>42164</v>
      </c>
      <c r="P68" s="38" t="s">
        <v>1635</v>
      </c>
      <c r="Q68" s="65">
        <v>1101875.32</v>
      </c>
      <c r="R68" s="46"/>
    </row>
    <row r="69" spans="1:18" ht="23.25" x14ac:dyDescent="0.25">
      <c r="A69" s="1">
        <v>68</v>
      </c>
      <c r="B69" s="9" t="s">
        <v>8</v>
      </c>
      <c r="C69" s="37"/>
      <c r="D69" s="29" t="s">
        <v>3023</v>
      </c>
      <c r="E69" s="29" t="s">
        <v>18</v>
      </c>
      <c r="F69" s="29" t="s">
        <v>80</v>
      </c>
      <c r="G69" s="29" t="s">
        <v>20</v>
      </c>
      <c r="H69" s="29" t="s">
        <v>36</v>
      </c>
      <c r="I69" s="35" t="s">
        <v>996</v>
      </c>
      <c r="J69" s="33" t="str">
        <f t="shared" si="2"/>
        <v>Городской округ «город Ирбит» Свердловской области, г. Ирбит, ул. Ленина, д. 18</v>
      </c>
      <c r="K69" s="30">
        <v>301.8</v>
      </c>
      <c r="L69" s="30">
        <v>9</v>
      </c>
      <c r="M69" s="30">
        <v>5</v>
      </c>
      <c r="N69" s="38" t="s">
        <v>1634</v>
      </c>
      <c r="O69" s="39">
        <v>42164</v>
      </c>
      <c r="P69" s="38" t="s">
        <v>1635</v>
      </c>
      <c r="Q69" s="65">
        <v>1445689.81</v>
      </c>
      <c r="R69" s="46"/>
    </row>
    <row r="70" spans="1:18" ht="23.25" x14ac:dyDescent="0.25">
      <c r="A70" s="1">
        <v>69</v>
      </c>
      <c r="B70" s="5" t="s">
        <v>227</v>
      </c>
      <c r="C70" s="36"/>
      <c r="D70" s="29" t="s">
        <v>256</v>
      </c>
      <c r="E70" s="29" t="s">
        <v>18</v>
      </c>
      <c r="F70" s="29" t="s">
        <v>257</v>
      </c>
      <c r="G70" s="29" t="s">
        <v>20</v>
      </c>
      <c r="H70" s="31" t="s">
        <v>28</v>
      </c>
      <c r="I70" s="35" t="s">
        <v>1009</v>
      </c>
      <c r="J70" s="33" t="str">
        <f t="shared" si="2"/>
        <v>городской округ Дегтярск, г. Дегтярск, ул. Калинина, д. 44</v>
      </c>
      <c r="K70" s="30">
        <v>565.17999999999995</v>
      </c>
      <c r="L70" s="30">
        <v>7</v>
      </c>
      <c r="M70" s="30">
        <v>1</v>
      </c>
      <c r="N70" s="38" t="s">
        <v>1638</v>
      </c>
      <c r="O70" s="39">
        <v>42191</v>
      </c>
      <c r="P70" s="38" t="s">
        <v>1610</v>
      </c>
      <c r="Q70" s="65">
        <v>198985.76</v>
      </c>
      <c r="R70" s="46"/>
    </row>
    <row r="71" spans="1:18" ht="23.25" x14ac:dyDescent="0.25">
      <c r="A71" s="1">
        <v>70</v>
      </c>
      <c r="B71" s="5" t="s">
        <v>227</v>
      </c>
      <c r="C71" s="36"/>
      <c r="D71" s="29" t="s">
        <v>256</v>
      </c>
      <c r="E71" s="29" t="s">
        <v>18</v>
      </c>
      <c r="F71" s="29" t="s">
        <v>257</v>
      </c>
      <c r="G71" s="29" t="s">
        <v>20</v>
      </c>
      <c r="H71" s="31" t="s">
        <v>567</v>
      </c>
      <c r="I71" s="35" t="s">
        <v>943</v>
      </c>
      <c r="J71" s="33" t="str">
        <f t="shared" si="2"/>
        <v>городской округ Дегтярск, г. Дегтярск, ул. Литвинова, д. 3</v>
      </c>
      <c r="K71" s="30">
        <v>283.8</v>
      </c>
      <c r="L71" s="30">
        <v>8</v>
      </c>
      <c r="M71" s="30">
        <v>7</v>
      </c>
      <c r="N71" s="38" t="s">
        <v>1641</v>
      </c>
      <c r="O71" s="39" t="s">
        <v>1642</v>
      </c>
      <c r="P71" s="38" t="s">
        <v>1610</v>
      </c>
      <c r="Q71" s="65">
        <f>625914.48+1386373.49</f>
        <v>2012287.97</v>
      </c>
      <c r="R71" s="46"/>
    </row>
    <row r="72" spans="1:18" ht="23.25" x14ac:dyDescent="0.25">
      <c r="A72" s="1">
        <v>71</v>
      </c>
      <c r="B72" s="5" t="s">
        <v>227</v>
      </c>
      <c r="C72" s="36"/>
      <c r="D72" s="29" t="s">
        <v>256</v>
      </c>
      <c r="E72" s="29" t="s">
        <v>18</v>
      </c>
      <c r="F72" s="29" t="s">
        <v>257</v>
      </c>
      <c r="G72" s="29" t="s">
        <v>20</v>
      </c>
      <c r="H72" s="31" t="s">
        <v>567</v>
      </c>
      <c r="I72" s="35" t="s">
        <v>730</v>
      </c>
      <c r="J72" s="33" t="str">
        <f t="shared" si="2"/>
        <v>городской округ Дегтярск, г. Дегтярск, ул. Литвинова, д. 9</v>
      </c>
      <c r="K72" s="30">
        <v>323.07</v>
      </c>
      <c r="L72" s="30">
        <v>8</v>
      </c>
      <c r="M72" s="30">
        <v>7</v>
      </c>
      <c r="N72" s="38" t="s">
        <v>1641</v>
      </c>
      <c r="O72" s="39" t="s">
        <v>1642</v>
      </c>
      <c r="P72" s="38" t="s">
        <v>1610</v>
      </c>
      <c r="Q72" s="65">
        <f>458874.86+1353876.53</f>
        <v>1812751.3900000001</v>
      </c>
      <c r="R72" s="46"/>
    </row>
    <row r="73" spans="1:18" ht="23.25" x14ac:dyDescent="0.25">
      <c r="A73" s="1">
        <v>72</v>
      </c>
      <c r="B73" s="5" t="s">
        <v>499</v>
      </c>
      <c r="C73" s="36"/>
      <c r="D73" s="29" t="s">
        <v>547</v>
      </c>
      <c r="E73" s="29" t="s">
        <v>18</v>
      </c>
      <c r="F73" s="29" t="s">
        <v>548</v>
      </c>
      <c r="G73" s="29" t="s">
        <v>20</v>
      </c>
      <c r="H73" s="29" t="s">
        <v>781</v>
      </c>
      <c r="I73" s="35" t="s">
        <v>992</v>
      </c>
      <c r="J73" s="33" t="str">
        <f t="shared" si="2"/>
        <v>городской округ Заречный, г. Заречный, ул. 50 лет ВЛКСМ, д. 8</v>
      </c>
      <c r="K73" s="30">
        <v>734.4</v>
      </c>
      <c r="L73" s="30">
        <v>16</v>
      </c>
      <c r="M73" s="30">
        <v>8</v>
      </c>
      <c r="N73" s="38" t="s">
        <v>1624</v>
      </c>
      <c r="O73" s="39">
        <v>42164</v>
      </c>
      <c r="P73" s="38" t="s">
        <v>1608</v>
      </c>
      <c r="Q73" s="65">
        <v>4224868.46</v>
      </c>
      <c r="R73" s="46"/>
    </row>
    <row r="74" spans="1:18" ht="22.5" x14ac:dyDescent="0.25">
      <c r="A74" s="1">
        <v>73</v>
      </c>
      <c r="B74" s="5" t="s">
        <v>499</v>
      </c>
      <c r="C74" s="36"/>
      <c r="D74" s="29" t="s">
        <v>547</v>
      </c>
      <c r="E74" s="29" t="s">
        <v>18</v>
      </c>
      <c r="F74" s="29" t="s">
        <v>548</v>
      </c>
      <c r="G74" s="29" t="s">
        <v>20</v>
      </c>
      <c r="H74" s="29" t="s">
        <v>69</v>
      </c>
      <c r="I74" s="35" t="s">
        <v>979</v>
      </c>
      <c r="J74" s="33" t="str">
        <f t="shared" si="2"/>
        <v>городской округ Заречный, г. Заречный, ул. Мира, д. 14</v>
      </c>
      <c r="K74" s="30">
        <v>495</v>
      </c>
      <c r="L74" s="30">
        <v>8</v>
      </c>
      <c r="M74" s="30">
        <v>8</v>
      </c>
      <c r="N74" s="38" t="s">
        <v>1625</v>
      </c>
      <c r="O74" s="39">
        <v>42233</v>
      </c>
      <c r="P74" s="38" t="s">
        <v>1626</v>
      </c>
      <c r="Q74" s="65">
        <v>2665313.2000000002</v>
      </c>
      <c r="R74" s="46"/>
    </row>
    <row r="75" spans="1:18" ht="22.5" x14ac:dyDescent="0.25">
      <c r="A75" s="1">
        <v>74</v>
      </c>
      <c r="B75" s="5" t="s">
        <v>499</v>
      </c>
      <c r="C75" s="36"/>
      <c r="D75" s="29" t="s">
        <v>547</v>
      </c>
      <c r="E75" s="29" t="s">
        <v>18</v>
      </c>
      <c r="F75" s="29" t="s">
        <v>548</v>
      </c>
      <c r="G75" s="29" t="s">
        <v>20</v>
      </c>
      <c r="H75" s="29" t="s">
        <v>69</v>
      </c>
      <c r="I75" s="35" t="s">
        <v>963</v>
      </c>
      <c r="J75" s="33" t="str">
        <f t="shared" si="2"/>
        <v>городской округ Заречный, г. Заречный, ул. Мира, д. 16</v>
      </c>
      <c r="K75" s="30">
        <v>492</v>
      </c>
      <c r="L75" s="30">
        <v>8</v>
      </c>
      <c r="M75" s="30">
        <v>8</v>
      </c>
      <c r="N75" s="38" t="s">
        <v>1625</v>
      </c>
      <c r="O75" s="39">
        <v>42233</v>
      </c>
      <c r="P75" s="38" t="s">
        <v>1626</v>
      </c>
      <c r="Q75" s="65">
        <v>2838485.28</v>
      </c>
      <c r="R75" s="46"/>
    </row>
    <row r="76" spans="1:18" ht="22.5" x14ac:dyDescent="0.25">
      <c r="A76" s="1">
        <v>75</v>
      </c>
      <c r="B76" s="5" t="s">
        <v>499</v>
      </c>
      <c r="C76" s="36"/>
      <c r="D76" s="29" t="s">
        <v>547</v>
      </c>
      <c r="E76" s="29" t="s">
        <v>18</v>
      </c>
      <c r="F76" s="29" t="s">
        <v>548</v>
      </c>
      <c r="G76" s="29" t="s">
        <v>20</v>
      </c>
      <c r="H76" s="29" t="s">
        <v>69</v>
      </c>
      <c r="I76" s="35" t="s">
        <v>996</v>
      </c>
      <c r="J76" s="33" t="str">
        <f t="shared" si="2"/>
        <v>городской округ Заречный, г. Заречный, ул. Мира, д. 18</v>
      </c>
      <c r="K76" s="30">
        <v>497.8</v>
      </c>
      <c r="L76" s="30">
        <v>8</v>
      </c>
      <c r="M76" s="30">
        <v>8</v>
      </c>
      <c r="N76" s="38" t="s">
        <v>1625</v>
      </c>
      <c r="O76" s="39">
        <v>42233</v>
      </c>
      <c r="P76" s="38" t="s">
        <v>1626</v>
      </c>
      <c r="Q76" s="65">
        <v>3300070.6</v>
      </c>
      <c r="R76" s="46"/>
    </row>
    <row r="77" spans="1:18" ht="22.5" x14ac:dyDescent="0.25">
      <c r="A77" s="1">
        <v>76</v>
      </c>
      <c r="B77" s="5" t="s">
        <v>499</v>
      </c>
      <c r="C77" s="36"/>
      <c r="D77" s="29" t="s">
        <v>547</v>
      </c>
      <c r="E77" s="29" t="s">
        <v>18</v>
      </c>
      <c r="F77" s="29" t="s">
        <v>548</v>
      </c>
      <c r="G77" s="29" t="s">
        <v>20</v>
      </c>
      <c r="H77" s="29" t="s">
        <v>69</v>
      </c>
      <c r="I77" s="35" t="s">
        <v>997</v>
      </c>
      <c r="J77" s="33" t="str">
        <f t="shared" si="2"/>
        <v>городской округ Заречный, г. Заречный, ул. Мира, д. 20</v>
      </c>
      <c r="K77" s="30">
        <v>492</v>
      </c>
      <c r="L77" s="30">
        <v>8</v>
      </c>
      <c r="M77" s="30">
        <v>7</v>
      </c>
      <c r="N77" s="38" t="s">
        <v>1625</v>
      </c>
      <c r="O77" s="39">
        <v>42233</v>
      </c>
      <c r="P77" s="38" t="s">
        <v>1626</v>
      </c>
      <c r="Q77" s="65">
        <v>2792285.92</v>
      </c>
      <c r="R77" s="46"/>
    </row>
    <row r="78" spans="1:18" ht="23.25" x14ac:dyDescent="0.25">
      <c r="A78" s="1">
        <v>77</v>
      </c>
      <c r="B78" s="5" t="s">
        <v>499</v>
      </c>
      <c r="C78" s="36"/>
      <c r="D78" s="29" t="s">
        <v>547</v>
      </c>
      <c r="E78" s="29" t="s">
        <v>1535</v>
      </c>
      <c r="F78" s="29" t="s">
        <v>974</v>
      </c>
      <c r="G78" s="29" t="s">
        <v>20</v>
      </c>
      <c r="H78" s="29" t="s">
        <v>74</v>
      </c>
      <c r="I78" s="35" t="s">
        <v>943</v>
      </c>
      <c r="J78" s="33" t="str">
        <f t="shared" si="2"/>
        <v>городской округ Заречный, дер. Курманка (г Заречный), ул. Гагарина, д. 3</v>
      </c>
      <c r="K78" s="30">
        <v>304.3</v>
      </c>
      <c r="L78" s="30">
        <v>8</v>
      </c>
      <c r="M78" s="30">
        <v>8</v>
      </c>
      <c r="N78" s="38" t="s">
        <v>1624</v>
      </c>
      <c r="O78" s="39">
        <v>42164</v>
      </c>
      <c r="P78" s="38" t="s">
        <v>1608</v>
      </c>
      <c r="Q78" s="65">
        <v>2121172.7200000002</v>
      </c>
      <c r="R78" s="46"/>
    </row>
    <row r="79" spans="1:18" ht="23.25" x14ac:dyDescent="0.25">
      <c r="A79" s="1">
        <v>78</v>
      </c>
      <c r="B79" s="5" t="s">
        <v>499</v>
      </c>
      <c r="C79" s="36"/>
      <c r="D79" s="29" t="s">
        <v>547</v>
      </c>
      <c r="E79" s="29" t="s">
        <v>29</v>
      </c>
      <c r="F79" s="29" t="s">
        <v>975</v>
      </c>
      <c r="G79" s="29" t="s">
        <v>20</v>
      </c>
      <c r="H79" s="29" t="s">
        <v>450</v>
      </c>
      <c r="I79" s="35" t="s">
        <v>945</v>
      </c>
      <c r="J79" s="33" t="str">
        <f t="shared" si="2"/>
        <v>городской округ Заречный, с. Мезенское (г Заречный), ул. Санаторная, д. 7</v>
      </c>
      <c r="K79" s="30">
        <v>645.5</v>
      </c>
      <c r="L79" s="30">
        <v>12</v>
      </c>
      <c r="M79" s="30">
        <v>5</v>
      </c>
      <c r="N79" s="38" t="s">
        <v>1624</v>
      </c>
      <c r="O79" s="39">
        <v>42164</v>
      </c>
      <c r="P79" s="38" t="s">
        <v>1608</v>
      </c>
      <c r="Q79" s="65">
        <v>2579124.8199999998</v>
      </c>
      <c r="R79" s="46"/>
    </row>
    <row r="80" spans="1:18" ht="23.25" x14ac:dyDescent="0.25">
      <c r="A80" s="1">
        <v>79</v>
      </c>
      <c r="B80" s="5" t="s">
        <v>227</v>
      </c>
      <c r="C80" s="36"/>
      <c r="D80" s="29" t="s">
        <v>279</v>
      </c>
      <c r="E80" s="29" t="s">
        <v>18</v>
      </c>
      <c r="F80" s="29" t="s">
        <v>280</v>
      </c>
      <c r="G80" s="29" t="s">
        <v>20</v>
      </c>
      <c r="H80" s="29" t="s">
        <v>131</v>
      </c>
      <c r="I80" s="35" t="s">
        <v>1011</v>
      </c>
      <c r="J80" s="33" t="str">
        <f t="shared" si="2"/>
        <v>городской округ Ревда, г. Ревда, ул. Карла Либкнехта, д. 88</v>
      </c>
      <c r="K80" s="30">
        <v>842.6</v>
      </c>
      <c r="L80" s="30">
        <v>16</v>
      </c>
      <c r="M80" s="30">
        <v>8</v>
      </c>
      <c r="N80" s="38" t="s">
        <v>1627</v>
      </c>
      <c r="O80" s="39">
        <v>42198</v>
      </c>
      <c r="P80" s="38" t="s">
        <v>1610</v>
      </c>
      <c r="Q80" s="65">
        <v>5064866.3</v>
      </c>
      <c r="R80" s="46"/>
    </row>
    <row r="81" spans="1:18" ht="23.25" x14ac:dyDescent="0.25">
      <c r="A81" s="1">
        <v>80</v>
      </c>
      <c r="B81" s="5" t="s">
        <v>227</v>
      </c>
      <c r="C81" s="36"/>
      <c r="D81" s="29" t="s">
        <v>279</v>
      </c>
      <c r="E81" s="29" t="s">
        <v>18</v>
      </c>
      <c r="F81" s="29" t="s">
        <v>280</v>
      </c>
      <c r="G81" s="29" t="s">
        <v>20</v>
      </c>
      <c r="H81" s="29" t="s">
        <v>47</v>
      </c>
      <c r="I81" s="35" t="s">
        <v>947</v>
      </c>
      <c r="J81" s="33" t="str">
        <f t="shared" si="2"/>
        <v>городской округ Ревда, г. Ревда, ул. Максима Горького, д. 6</v>
      </c>
      <c r="K81" s="30">
        <v>840.7</v>
      </c>
      <c r="L81" s="30">
        <v>16</v>
      </c>
      <c r="M81" s="30">
        <v>7</v>
      </c>
      <c r="N81" s="38" t="s">
        <v>1627</v>
      </c>
      <c r="O81" s="39">
        <v>42198</v>
      </c>
      <c r="P81" s="38" t="s">
        <v>1610</v>
      </c>
      <c r="Q81" s="65">
        <v>4701723.32</v>
      </c>
      <c r="R81" s="46"/>
    </row>
    <row r="82" spans="1:18" ht="23.25" x14ac:dyDescent="0.25">
      <c r="A82" s="1">
        <v>81</v>
      </c>
      <c r="B82" s="5" t="s">
        <v>227</v>
      </c>
      <c r="C82" s="36"/>
      <c r="D82" s="29" t="s">
        <v>279</v>
      </c>
      <c r="E82" s="29" t="s">
        <v>18</v>
      </c>
      <c r="F82" s="29" t="s">
        <v>280</v>
      </c>
      <c r="G82" s="29" t="s">
        <v>20</v>
      </c>
      <c r="H82" s="29" t="s">
        <v>47</v>
      </c>
      <c r="I82" s="35" t="s">
        <v>945</v>
      </c>
      <c r="J82" s="33" t="str">
        <f t="shared" si="2"/>
        <v>городской округ Ревда, г. Ревда, ул. Максима Горького, д. 7</v>
      </c>
      <c r="K82" s="30">
        <v>983.6</v>
      </c>
      <c r="L82" s="30">
        <v>6</v>
      </c>
      <c r="M82" s="30">
        <v>6</v>
      </c>
      <c r="N82" s="38" t="s">
        <v>1627</v>
      </c>
      <c r="O82" s="39">
        <v>42198</v>
      </c>
      <c r="P82" s="38" t="s">
        <v>1610</v>
      </c>
      <c r="Q82" s="65">
        <v>4236543.38</v>
      </c>
      <c r="R82" s="46"/>
    </row>
    <row r="83" spans="1:18" ht="23.25" x14ac:dyDescent="0.25">
      <c r="A83" s="1">
        <v>82</v>
      </c>
      <c r="B83" s="5" t="s">
        <v>227</v>
      </c>
      <c r="C83" s="36"/>
      <c r="D83" s="29" t="s">
        <v>284</v>
      </c>
      <c r="E83" s="29" t="s">
        <v>18</v>
      </c>
      <c r="F83" s="29" t="s">
        <v>285</v>
      </c>
      <c r="G83" s="29" t="s">
        <v>20</v>
      </c>
      <c r="H83" s="29" t="s">
        <v>36</v>
      </c>
      <c r="I83" s="35" t="s">
        <v>949</v>
      </c>
      <c r="J83" s="33" t="str">
        <f t="shared" si="2"/>
        <v>городской округ Среднеуральск, г. Среднеуральск, ул. Ленина, д. 25</v>
      </c>
      <c r="K83" s="30">
        <v>713.8</v>
      </c>
      <c r="L83" s="30">
        <v>8</v>
      </c>
      <c r="M83" s="30">
        <v>8</v>
      </c>
      <c r="N83" s="38" t="s">
        <v>1628</v>
      </c>
      <c r="O83" s="39">
        <v>42191</v>
      </c>
      <c r="P83" s="38" t="s">
        <v>1614</v>
      </c>
      <c r="Q83" s="65">
        <v>3926282.44</v>
      </c>
      <c r="R83" s="46"/>
    </row>
    <row r="84" spans="1:18" ht="23.25" x14ac:dyDescent="0.25">
      <c r="A84" s="1">
        <v>83</v>
      </c>
      <c r="B84" s="5" t="s">
        <v>227</v>
      </c>
      <c r="C84" s="36"/>
      <c r="D84" s="29" t="s">
        <v>284</v>
      </c>
      <c r="E84" s="29" t="s">
        <v>18</v>
      </c>
      <c r="F84" s="29" t="s">
        <v>285</v>
      </c>
      <c r="G84" s="29" t="s">
        <v>20</v>
      </c>
      <c r="H84" s="29" t="s">
        <v>36</v>
      </c>
      <c r="I84" s="35" t="s">
        <v>950</v>
      </c>
      <c r="J84" s="33" t="str">
        <f t="shared" si="2"/>
        <v>городской округ Среднеуральск, г. Среднеуральск, ул. Ленина, д. 27</v>
      </c>
      <c r="K84" s="30">
        <v>716.2</v>
      </c>
      <c r="L84" s="30">
        <v>8</v>
      </c>
      <c r="M84" s="30">
        <v>8</v>
      </c>
      <c r="N84" s="38" t="s">
        <v>1628</v>
      </c>
      <c r="O84" s="39">
        <v>42191</v>
      </c>
      <c r="P84" s="38" t="s">
        <v>1614</v>
      </c>
      <c r="Q84" s="65">
        <v>3584133.18</v>
      </c>
      <c r="R84" s="46"/>
    </row>
    <row r="85" spans="1:18" ht="23.25" x14ac:dyDescent="0.25">
      <c r="A85" s="1">
        <v>84</v>
      </c>
      <c r="B85" s="5" t="s">
        <v>227</v>
      </c>
      <c r="C85" s="36"/>
      <c r="D85" s="29" t="s">
        <v>284</v>
      </c>
      <c r="E85" s="29" t="s">
        <v>18</v>
      </c>
      <c r="F85" s="29" t="s">
        <v>285</v>
      </c>
      <c r="G85" s="29" t="s">
        <v>20</v>
      </c>
      <c r="H85" s="29" t="s">
        <v>36</v>
      </c>
      <c r="I85" s="35" t="s">
        <v>946</v>
      </c>
      <c r="J85" s="33" t="str">
        <f t="shared" si="2"/>
        <v>городской округ Среднеуральск, г. Среднеуральск, ул. Ленина, д. 29</v>
      </c>
      <c r="K85" s="30">
        <v>1157.8</v>
      </c>
      <c r="L85" s="30">
        <v>13</v>
      </c>
      <c r="M85" s="30">
        <v>7</v>
      </c>
      <c r="N85" s="38" t="s">
        <v>1628</v>
      </c>
      <c r="O85" s="39">
        <v>42191</v>
      </c>
      <c r="P85" s="38" t="s">
        <v>1614</v>
      </c>
      <c r="Q85" s="65">
        <v>5308123.8</v>
      </c>
      <c r="R85" s="46"/>
    </row>
    <row r="86" spans="1:18" ht="23.25" x14ac:dyDescent="0.25">
      <c r="A86" s="1">
        <v>85</v>
      </c>
      <c r="B86" s="5" t="s">
        <v>227</v>
      </c>
      <c r="C86" s="36"/>
      <c r="D86" s="29" t="s">
        <v>284</v>
      </c>
      <c r="E86" s="29" t="s">
        <v>18</v>
      </c>
      <c r="F86" s="29" t="s">
        <v>285</v>
      </c>
      <c r="G86" s="29" t="s">
        <v>20</v>
      </c>
      <c r="H86" s="29" t="s">
        <v>84</v>
      </c>
      <c r="I86" s="35" t="s">
        <v>982</v>
      </c>
      <c r="J86" s="33" t="str">
        <f t="shared" si="2"/>
        <v>городской округ Среднеуральск, г. Среднеуральск, ул. Советская, д. 33</v>
      </c>
      <c r="K86" s="30">
        <v>415.3</v>
      </c>
      <c r="L86" s="30">
        <v>8</v>
      </c>
      <c r="M86" s="30">
        <v>8</v>
      </c>
      <c r="N86" s="38" t="s">
        <v>1628</v>
      </c>
      <c r="O86" s="39">
        <v>42191</v>
      </c>
      <c r="P86" s="38" t="s">
        <v>1614</v>
      </c>
      <c r="Q86" s="65">
        <v>2085727.88</v>
      </c>
      <c r="R86" s="46"/>
    </row>
    <row r="87" spans="1:18" ht="23.25" x14ac:dyDescent="0.25">
      <c r="A87" s="1">
        <v>86</v>
      </c>
      <c r="B87" s="5" t="s">
        <v>227</v>
      </c>
      <c r="C87" s="36"/>
      <c r="D87" s="29" t="s">
        <v>284</v>
      </c>
      <c r="E87" s="29" t="s">
        <v>18</v>
      </c>
      <c r="F87" s="29" t="s">
        <v>285</v>
      </c>
      <c r="G87" s="29" t="s">
        <v>20</v>
      </c>
      <c r="H87" s="29" t="s">
        <v>215</v>
      </c>
      <c r="I87" s="35" t="s">
        <v>943</v>
      </c>
      <c r="J87" s="33" t="str">
        <f t="shared" si="2"/>
        <v>городской округ Среднеуральск, г. Среднеуральск, ул. Уральская, д. 3</v>
      </c>
      <c r="K87" s="30">
        <v>886.9</v>
      </c>
      <c r="L87" s="30">
        <v>12</v>
      </c>
      <c r="M87" s="30">
        <v>8</v>
      </c>
      <c r="N87" s="38" t="s">
        <v>1628</v>
      </c>
      <c r="O87" s="39">
        <v>42191</v>
      </c>
      <c r="P87" s="38" t="s">
        <v>1614</v>
      </c>
      <c r="Q87" s="65">
        <v>4129797.04</v>
      </c>
      <c r="R87" s="46"/>
    </row>
    <row r="88" spans="1:18" ht="23.25" x14ac:dyDescent="0.25">
      <c r="A88" s="1">
        <v>87</v>
      </c>
      <c r="B88" s="5" t="s">
        <v>8</v>
      </c>
      <c r="C88" s="36" t="s">
        <v>628</v>
      </c>
      <c r="D88" s="29" t="s">
        <v>11</v>
      </c>
      <c r="E88" s="29" t="s">
        <v>1535</v>
      </c>
      <c r="F88" s="29" t="s">
        <v>62</v>
      </c>
      <c r="G88" s="29" t="s">
        <v>20</v>
      </c>
      <c r="H88" s="29" t="s">
        <v>70</v>
      </c>
      <c r="I88" s="35" t="s">
        <v>991</v>
      </c>
      <c r="J88" s="33" t="str">
        <f t="shared" si="2"/>
        <v>Ирбитский р-н, Ирбитское муниципальное образование, дер. Дубская, ул. Юбилейная, д. 28</v>
      </c>
      <c r="K88" s="30">
        <v>525.70000000000005</v>
      </c>
      <c r="L88" s="30">
        <v>12</v>
      </c>
      <c r="M88" s="30">
        <v>7</v>
      </c>
      <c r="N88" s="38" t="s">
        <v>1629</v>
      </c>
      <c r="O88" s="39">
        <v>42220</v>
      </c>
      <c r="P88" s="38" t="s">
        <v>1630</v>
      </c>
      <c r="Q88" s="65">
        <v>1871422.18</v>
      </c>
      <c r="R88" s="46"/>
    </row>
    <row r="89" spans="1:18" ht="23.25" x14ac:dyDescent="0.25">
      <c r="A89" s="1">
        <v>88</v>
      </c>
      <c r="B89" s="5" t="s">
        <v>499</v>
      </c>
      <c r="C89" s="36" t="s">
        <v>793</v>
      </c>
      <c r="D89" s="29" t="s">
        <v>557</v>
      </c>
      <c r="E89" s="27" t="s">
        <v>1500</v>
      </c>
      <c r="F89" s="29" t="s">
        <v>558</v>
      </c>
      <c r="G89" s="29" t="s">
        <v>20</v>
      </c>
      <c r="H89" s="31" t="s">
        <v>36</v>
      </c>
      <c r="I89" s="35" t="s">
        <v>980</v>
      </c>
      <c r="J89" s="33" t="str">
        <f t="shared" si="2"/>
        <v>Каменский р-н, Каменский городской округ, пос. Новый Быт, ул. Ленина, д. 1</v>
      </c>
      <c r="K89" s="30">
        <v>790.1</v>
      </c>
      <c r="L89" s="30">
        <v>12</v>
      </c>
      <c r="M89" s="30">
        <v>4</v>
      </c>
      <c r="N89" s="38" t="s">
        <v>1607</v>
      </c>
      <c r="O89" s="39">
        <v>42220</v>
      </c>
      <c r="P89" s="38" t="s">
        <v>1608</v>
      </c>
      <c r="Q89" s="65">
        <v>3188671.52</v>
      </c>
      <c r="R89" s="46"/>
    </row>
    <row r="90" spans="1:18" ht="23.25" x14ac:dyDescent="0.25">
      <c r="A90" s="1">
        <v>89</v>
      </c>
      <c r="B90" s="5" t="s">
        <v>499</v>
      </c>
      <c r="C90" s="36" t="s">
        <v>793</v>
      </c>
      <c r="D90" s="29" t="s">
        <v>557</v>
      </c>
      <c r="E90" s="27" t="s">
        <v>1500</v>
      </c>
      <c r="F90" s="29" t="s">
        <v>558</v>
      </c>
      <c r="G90" s="29" t="s">
        <v>20</v>
      </c>
      <c r="H90" s="31" t="s">
        <v>36</v>
      </c>
      <c r="I90" s="35" t="s">
        <v>1004</v>
      </c>
      <c r="J90" s="33" t="str">
        <f t="shared" si="2"/>
        <v>Каменский р-н, Каменский городской округ, пос. Новый Быт, ул. Ленина, д. 10</v>
      </c>
      <c r="K90" s="30">
        <v>798.5</v>
      </c>
      <c r="L90" s="30">
        <v>12</v>
      </c>
      <c r="M90" s="30">
        <v>3</v>
      </c>
      <c r="N90" s="38" t="s">
        <v>1607</v>
      </c>
      <c r="O90" s="39">
        <v>42220</v>
      </c>
      <c r="P90" s="38" t="s">
        <v>1608</v>
      </c>
      <c r="Q90" s="65">
        <v>1769761.64</v>
      </c>
      <c r="R90" s="46"/>
    </row>
    <row r="91" spans="1:18" ht="23.25" x14ac:dyDescent="0.25">
      <c r="A91" s="1">
        <v>90</v>
      </c>
      <c r="B91" s="5" t="s">
        <v>499</v>
      </c>
      <c r="C91" s="36" t="s">
        <v>793</v>
      </c>
      <c r="D91" s="29" t="s">
        <v>557</v>
      </c>
      <c r="E91" s="27" t="s">
        <v>1500</v>
      </c>
      <c r="F91" s="29" t="s">
        <v>558</v>
      </c>
      <c r="G91" s="29" t="s">
        <v>20</v>
      </c>
      <c r="H91" s="31" t="s">
        <v>36</v>
      </c>
      <c r="I91" s="35" t="s">
        <v>981</v>
      </c>
      <c r="J91" s="33" t="str">
        <f t="shared" si="2"/>
        <v>Каменский р-н, Каменский городской округ, пос. Новый Быт, ул. Ленина, д. 2</v>
      </c>
      <c r="K91" s="30">
        <v>859.2</v>
      </c>
      <c r="L91" s="30">
        <v>12</v>
      </c>
      <c r="M91" s="30">
        <v>3</v>
      </c>
      <c r="N91" s="38" t="s">
        <v>1607</v>
      </c>
      <c r="O91" s="39">
        <v>42220</v>
      </c>
      <c r="P91" s="38" t="s">
        <v>1608</v>
      </c>
      <c r="Q91" s="65">
        <v>1180913.32</v>
      </c>
      <c r="R91" s="46"/>
    </row>
    <row r="92" spans="1:18" ht="23.25" x14ac:dyDescent="0.25">
      <c r="A92" s="1">
        <v>91</v>
      </c>
      <c r="B92" s="5" t="s">
        <v>499</v>
      </c>
      <c r="C92" s="36" t="s">
        <v>793</v>
      </c>
      <c r="D92" s="29" t="s">
        <v>557</v>
      </c>
      <c r="E92" s="31" t="s">
        <v>29</v>
      </c>
      <c r="F92" s="31" t="s">
        <v>559</v>
      </c>
      <c r="G92" s="31" t="s">
        <v>20</v>
      </c>
      <c r="H92" s="29" t="s">
        <v>36</v>
      </c>
      <c r="I92" s="35" t="s">
        <v>1010</v>
      </c>
      <c r="J92" s="33" t="str">
        <f t="shared" si="2"/>
        <v>Каменский р-н, Каменский городской округ, с. Колчедан, ул. Ленина, д. 60</v>
      </c>
      <c r="K92" s="30">
        <v>894.6</v>
      </c>
      <c r="L92" s="30">
        <v>24</v>
      </c>
      <c r="M92" s="30">
        <v>4</v>
      </c>
      <c r="N92" s="38" t="s">
        <v>1607</v>
      </c>
      <c r="O92" s="39">
        <v>42220</v>
      </c>
      <c r="P92" s="38" t="s">
        <v>1608</v>
      </c>
      <c r="Q92" s="65">
        <v>3633854.84</v>
      </c>
      <c r="R92" s="46"/>
    </row>
    <row r="93" spans="1:18" ht="23.25" x14ac:dyDescent="0.25">
      <c r="A93" s="1">
        <v>92</v>
      </c>
      <c r="B93" s="5" t="s">
        <v>499</v>
      </c>
      <c r="C93" s="36" t="s">
        <v>793</v>
      </c>
      <c r="D93" s="29" t="s">
        <v>557</v>
      </c>
      <c r="E93" s="29" t="s">
        <v>29</v>
      </c>
      <c r="F93" s="29" t="s">
        <v>559</v>
      </c>
      <c r="G93" s="29" t="s">
        <v>20</v>
      </c>
      <c r="H93" s="29" t="s">
        <v>36</v>
      </c>
      <c r="I93" s="35" t="s">
        <v>960</v>
      </c>
      <c r="J93" s="33" t="str">
        <f t="shared" si="2"/>
        <v>Каменский р-н, Каменский городской округ, с. Колчедан, ул. Ленина, д. 62</v>
      </c>
      <c r="K93" s="30">
        <v>603.29999999999995</v>
      </c>
      <c r="L93" s="30">
        <v>16</v>
      </c>
      <c r="M93" s="30">
        <v>3</v>
      </c>
      <c r="N93" s="38" t="s">
        <v>1607</v>
      </c>
      <c r="O93" s="39">
        <v>42220</v>
      </c>
      <c r="P93" s="38" t="s">
        <v>1608</v>
      </c>
      <c r="Q93" s="65">
        <v>1084522.6599999999</v>
      </c>
      <c r="R93" s="46"/>
    </row>
    <row r="94" spans="1:18" ht="34.5" x14ac:dyDescent="0.25">
      <c r="A94" s="1">
        <v>93</v>
      </c>
      <c r="B94" s="5" t="s">
        <v>499</v>
      </c>
      <c r="C94" s="36"/>
      <c r="D94" s="29" t="s">
        <v>2504</v>
      </c>
      <c r="E94" s="29" t="s">
        <v>18</v>
      </c>
      <c r="F94" s="29" t="s">
        <v>526</v>
      </c>
      <c r="G94" s="29" t="s">
        <v>20</v>
      </c>
      <c r="H94" s="29" t="s">
        <v>345</v>
      </c>
      <c r="I94" s="35" t="s">
        <v>997</v>
      </c>
      <c r="J94" s="33" t="str">
        <f t="shared" si="2"/>
        <v>Каменск-Уральский городской округ Свердловской области, г. Каменск-Уральский, ул. Зои Космодемьянской, д. 20</v>
      </c>
      <c r="K94" s="30">
        <v>1032.57</v>
      </c>
      <c r="L94" s="30">
        <v>18</v>
      </c>
      <c r="M94" s="30">
        <v>2</v>
      </c>
      <c r="N94" s="38" t="s">
        <v>1613</v>
      </c>
      <c r="O94" s="39">
        <v>42174</v>
      </c>
      <c r="P94" s="38" t="s">
        <v>1614</v>
      </c>
      <c r="Q94" s="65">
        <v>181429.72</v>
      </c>
      <c r="R94" s="46"/>
    </row>
    <row r="95" spans="1:18" ht="34.5" x14ac:dyDescent="0.25">
      <c r="A95" s="1">
        <v>94</v>
      </c>
      <c r="B95" s="5" t="s">
        <v>499</v>
      </c>
      <c r="C95" s="36"/>
      <c r="D95" s="29" t="s">
        <v>2504</v>
      </c>
      <c r="E95" s="29" t="s">
        <v>18</v>
      </c>
      <c r="F95" s="29" t="s">
        <v>526</v>
      </c>
      <c r="G95" s="29" t="s">
        <v>20</v>
      </c>
      <c r="H95" s="29" t="s">
        <v>345</v>
      </c>
      <c r="I95" s="35" t="s">
        <v>944</v>
      </c>
      <c r="J95" s="33" t="str">
        <f t="shared" si="2"/>
        <v>Каменск-Уральский городской округ Свердловской области, г. Каменск-Уральский, ул. Зои Космодемьянской, д. 5</v>
      </c>
      <c r="K95" s="30">
        <v>966.04</v>
      </c>
      <c r="L95" s="30">
        <v>24</v>
      </c>
      <c r="M95" s="30">
        <v>3</v>
      </c>
      <c r="N95" s="38" t="s">
        <v>1613</v>
      </c>
      <c r="O95" s="39">
        <v>42174</v>
      </c>
      <c r="P95" s="38" t="s">
        <v>1614</v>
      </c>
      <c r="Q95" s="65">
        <v>1143704.3799999999</v>
      </c>
      <c r="R95" s="46"/>
    </row>
    <row r="96" spans="1:18" ht="34.5" x14ac:dyDescent="0.25">
      <c r="A96" s="1">
        <v>95</v>
      </c>
      <c r="B96" s="5" t="s">
        <v>499</v>
      </c>
      <c r="C96" s="36"/>
      <c r="D96" s="29" t="s">
        <v>2504</v>
      </c>
      <c r="E96" s="29" t="s">
        <v>18</v>
      </c>
      <c r="F96" s="29" t="s">
        <v>526</v>
      </c>
      <c r="G96" s="29" t="s">
        <v>20</v>
      </c>
      <c r="H96" s="29" t="s">
        <v>345</v>
      </c>
      <c r="I96" s="35" t="s">
        <v>945</v>
      </c>
      <c r="J96" s="33" t="str">
        <f t="shared" si="2"/>
        <v>Каменск-Уральский городской округ Свердловской области, г. Каменск-Уральский, ул. Зои Космодемьянской, д. 7</v>
      </c>
      <c r="K96" s="30">
        <v>969.1</v>
      </c>
      <c r="L96" s="30">
        <v>24</v>
      </c>
      <c r="M96" s="30">
        <v>2</v>
      </c>
      <c r="N96" s="38" t="s">
        <v>1613</v>
      </c>
      <c r="O96" s="39">
        <v>42174</v>
      </c>
      <c r="P96" s="38" t="s">
        <v>1614</v>
      </c>
      <c r="Q96" s="65">
        <v>163446.51999999999</v>
      </c>
      <c r="R96" s="46"/>
    </row>
    <row r="97" spans="1:18" ht="34.5" x14ac:dyDescent="0.25">
      <c r="A97" s="1">
        <v>96</v>
      </c>
      <c r="B97" s="5" t="s">
        <v>499</v>
      </c>
      <c r="C97" s="36"/>
      <c r="D97" s="29" t="s">
        <v>2504</v>
      </c>
      <c r="E97" s="29" t="s">
        <v>18</v>
      </c>
      <c r="F97" s="29" t="s">
        <v>526</v>
      </c>
      <c r="G97" s="29" t="s">
        <v>20</v>
      </c>
      <c r="H97" s="29" t="s">
        <v>345</v>
      </c>
      <c r="I97" s="35" t="s">
        <v>730</v>
      </c>
      <c r="J97" s="33" t="str">
        <f t="shared" si="2"/>
        <v>Каменск-Уральский городской округ Свердловской области, г. Каменск-Уральский, ул. Зои Космодемьянской, д. 9</v>
      </c>
      <c r="K97" s="30">
        <v>952.82</v>
      </c>
      <c r="L97" s="30">
        <v>24</v>
      </c>
      <c r="M97" s="30">
        <v>3</v>
      </c>
      <c r="N97" s="38" t="s">
        <v>1613</v>
      </c>
      <c r="O97" s="39">
        <v>42174</v>
      </c>
      <c r="P97" s="38" t="s">
        <v>1644</v>
      </c>
      <c r="Q97" s="65">
        <v>1165340.77</v>
      </c>
      <c r="R97" s="46"/>
    </row>
    <row r="98" spans="1:18" ht="23.25" x14ac:dyDescent="0.25">
      <c r="A98" s="1">
        <v>97</v>
      </c>
      <c r="B98" s="5" t="s">
        <v>499</v>
      </c>
      <c r="C98" s="36"/>
      <c r="D98" s="29" t="s">
        <v>2504</v>
      </c>
      <c r="E98" s="29" t="s">
        <v>18</v>
      </c>
      <c r="F98" s="29" t="s">
        <v>526</v>
      </c>
      <c r="G98" s="29" t="s">
        <v>20</v>
      </c>
      <c r="H98" s="29" t="s">
        <v>532</v>
      </c>
      <c r="I98" s="35" t="s">
        <v>945</v>
      </c>
      <c r="J98" s="33" t="str">
        <f t="shared" ref="J98:J129" si="3">C98&amp;""&amp;D98&amp;", "&amp;E98&amp;" "&amp;F98&amp;", "&amp;G98&amp;" "&amp;H98&amp;", д. "&amp;I98</f>
        <v>Каменск-Уральский городской округ Свердловской области, г. Каменск-Уральский, ул. Исетская, д. 7</v>
      </c>
      <c r="K98" s="30">
        <v>2861.56</v>
      </c>
      <c r="L98" s="30">
        <v>34</v>
      </c>
      <c r="M98" s="30">
        <v>1</v>
      </c>
      <c r="N98" s="38" t="s">
        <v>1616</v>
      </c>
      <c r="O98" s="39">
        <v>42198</v>
      </c>
      <c r="P98" s="38" t="s">
        <v>1617</v>
      </c>
      <c r="Q98" s="65">
        <v>470700.82</v>
      </c>
      <c r="R98" s="46"/>
    </row>
    <row r="99" spans="1:18" ht="23.25" x14ac:dyDescent="0.25">
      <c r="A99" s="1">
        <v>98</v>
      </c>
      <c r="B99" s="5" t="s">
        <v>499</v>
      </c>
      <c r="C99" s="36"/>
      <c r="D99" s="29" t="s">
        <v>2504</v>
      </c>
      <c r="E99" s="29" t="s">
        <v>18</v>
      </c>
      <c r="F99" s="29" t="s">
        <v>526</v>
      </c>
      <c r="G99" s="29" t="s">
        <v>20</v>
      </c>
      <c r="H99" s="29" t="s">
        <v>75</v>
      </c>
      <c r="I99" s="35" t="s">
        <v>998</v>
      </c>
      <c r="J99" s="33" t="str">
        <f t="shared" si="3"/>
        <v>Каменск-Уральский городской округ Свердловской области, г. Каменск-Уральский, ул. Карла Маркса, д. 83</v>
      </c>
      <c r="K99" s="30">
        <v>2152.37</v>
      </c>
      <c r="L99" s="30">
        <v>42</v>
      </c>
      <c r="M99" s="30">
        <v>6</v>
      </c>
      <c r="N99" s="38" t="s">
        <v>1613</v>
      </c>
      <c r="O99" s="39">
        <v>42174</v>
      </c>
      <c r="P99" s="38" t="s">
        <v>1614</v>
      </c>
      <c r="Q99" s="65">
        <v>3449353.51</v>
      </c>
      <c r="R99" s="46"/>
    </row>
    <row r="100" spans="1:18" ht="23.25" x14ac:dyDescent="0.25">
      <c r="A100" s="1">
        <v>99</v>
      </c>
      <c r="B100" s="5" t="s">
        <v>499</v>
      </c>
      <c r="C100" s="36"/>
      <c r="D100" s="29" t="s">
        <v>2504</v>
      </c>
      <c r="E100" s="29" t="s">
        <v>18</v>
      </c>
      <c r="F100" s="29" t="s">
        <v>526</v>
      </c>
      <c r="G100" s="29" t="s">
        <v>20</v>
      </c>
      <c r="H100" s="29" t="s">
        <v>540</v>
      </c>
      <c r="I100" s="35" t="s">
        <v>945</v>
      </c>
      <c r="J100" s="33" t="str">
        <f t="shared" si="3"/>
        <v>Каменск-Уральский городской округ Свердловской области, г. Каменск-Уральский, ул. Озерная, д. 7</v>
      </c>
      <c r="K100" s="30">
        <v>630.29999999999995</v>
      </c>
      <c r="L100" s="30">
        <v>11</v>
      </c>
      <c r="M100" s="30">
        <v>7</v>
      </c>
      <c r="N100" s="38" t="s">
        <v>1613</v>
      </c>
      <c r="O100" s="39">
        <v>42174</v>
      </c>
      <c r="P100" s="38" t="s">
        <v>1614</v>
      </c>
      <c r="Q100" s="65">
        <v>3643200.02</v>
      </c>
      <c r="R100" s="46"/>
    </row>
    <row r="101" spans="1:18" ht="23.25" x14ac:dyDescent="0.25">
      <c r="A101" s="1">
        <v>100</v>
      </c>
      <c r="B101" s="5" t="s">
        <v>499</v>
      </c>
      <c r="C101" s="36"/>
      <c r="D101" s="29" t="s">
        <v>2504</v>
      </c>
      <c r="E101" s="29" t="s">
        <v>18</v>
      </c>
      <c r="F101" s="29" t="s">
        <v>526</v>
      </c>
      <c r="G101" s="29" t="s">
        <v>20</v>
      </c>
      <c r="H101" s="29" t="s">
        <v>970</v>
      </c>
      <c r="I101" s="35" t="s">
        <v>999</v>
      </c>
      <c r="J101" s="33" t="str">
        <f t="shared" si="3"/>
        <v>Каменск-Уральский городской округ Свердловской области, г. Каменск-Уральский, ул. Трубная, д. 15</v>
      </c>
      <c r="K101" s="30">
        <v>1262</v>
      </c>
      <c r="L101" s="30">
        <v>19</v>
      </c>
      <c r="M101" s="30">
        <v>1</v>
      </c>
      <c r="N101" s="38" t="s">
        <v>1613</v>
      </c>
      <c r="O101" s="39">
        <v>42174</v>
      </c>
      <c r="P101" s="38" t="s">
        <v>1614</v>
      </c>
      <c r="Q101" s="65">
        <v>101822.2</v>
      </c>
      <c r="R101" s="46"/>
    </row>
    <row r="102" spans="1:18" ht="23.25" x14ac:dyDescent="0.25">
      <c r="A102" s="1">
        <v>101</v>
      </c>
      <c r="B102" s="5" t="s">
        <v>499</v>
      </c>
      <c r="C102" s="36"/>
      <c r="D102" s="29" t="s">
        <v>2504</v>
      </c>
      <c r="E102" s="29" t="s">
        <v>18</v>
      </c>
      <c r="F102" s="29" t="s">
        <v>526</v>
      </c>
      <c r="G102" s="29" t="s">
        <v>20</v>
      </c>
      <c r="H102" s="29" t="s">
        <v>970</v>
      </c>
      <c r="I102" s="35" t="s">
        <v>948</v>
      </c>
      <c r="J102" s="33" t="str">
        <f t="shared" si="3"/>
        <v>Каменск-Уральский городской округ Свердловской области, г. Каменск-Уральский, ул. Трубная, д. 17</v>
      </c>
      <c r="K102" s="30">
        <v>1249.82</v>
      </c>
      <c r="L102" s="30">
        <v>24</v>
      </c>
      <c r="M102" s="30">
        <v>1</v>
      </c>
      <c r="N102" s="38" t="s">
        <v>1613</v>
      </c>
      <c r="O102" s="39">
        <v>42174</v>
      </c>
      <c r="P102" s="38" t="s">
        <v>1614</v>
      </c>
      <c r="Q102" s="65">
        <v>101822.2</v>
      </c>
      <c r="R102" s="46"/>
    </row>
    <row r="103" spans="1:18" ht="23.25" x14ac:dyDescent="0.25">
      <c r="A103" s="1">
        <v>102</v>
      </c>
      <c r="B103" s="5" t="s">
        <v>499</v>
      </c>
      <c r="C103" s="36"/>
      <c r="D103" s="29" t="s">
        <v>2504</v>
      </c>
      <c r="E103" s="29" t="s">
        <v>18</v>
      </c>
      <c r="F103" s="29" t="s">
        <v>526</v>
      </c>
      <c r="G103" s="29" t="s">
        <v>20</v>
      </c>
      <c r="H103" s="29" t="s">
        <v>970</v>
      </c>
      <c r="I103" s="35" t="s">
        <v>1000</v>
      </c>
      <c r="J103" s="33" t="str">
        <f t="shared" si="3"/>
        <v>Каменск-Уральский городской округ Свердловской области, г. Каменск-Уральский, ул. Трубная, д. 19</v>
      </c>
      <c r="K103" s="30">
        <v>1263.79</v>
      </c>
      <c r="L103" s="30">
        <v>24</v>
      </c>
      <c r="M103" s="30">
        <v>6</v>
      </c>
      <c r="N103" s="38" t="s">
        <v>1613</v>
      </c>
      <c r="O103" s="39">
        <v>42174</v>
      </c>
      <c r="P103" s="38" t="s">
        <v>1614</v>
      </c>
      <c r="Q103" s="65">
        <v>3598710.39</v>
      </c>
      <c r="R103" s="46"/>
    </row>
    <row r="104" spans="1:18" ht="23.25" x14ac:dyDescent="0.25">
      <c r="A104" s="1">
        <v>103</v>
      </c>
      <c r="B104" s="5" t="s">
        <v>499</v>
      </c>
      <c r="C104" s="36"/>
      <c r="D104" s="29" t="s">
        <v>2504</v>
      </c>
      <c r="E104" s="29" t="s">
        <v>18</v>
      </c>
      <c r="F104" s="29" t="s">
        <v>526</v>
      </c>
      <c r="G104" s="29" t="s">
        <v>20</v>
      </c>
      <c r="H104" s="29" t="s">
        <v>970</v>
      </c>
      <c r="I104" s="35" t="s">
        <v>1001</v>
      </c>
      <c r="J104" s="33" t="str">
        <f t="shared" si="3"/>
        <v>Каменск-Уральский городской округ Свердловской области, г. Каменск-Уральский, ул. Трубная, д. 21</v>
      </c>
      <c r="K104" s="30">
        <v>1269.07</v>
      </c>
      <c r="L104" s="30">
        <v>24</v>
      </c>
      <c r="M104" s="30">
        <v>1</v>
      </c>
      <c r="N104" s="38" t="s">
        <v>1613</v>
      </c>
      <c r="O104" s="39">
        <v>42174</v>
      </c>
      <c r="P104" s="38" t="s">
        <v>1614</v>
      </c>
      <c r="Q104" s="65">
        <v>101822.2</v>
      </c>
      <c r="R104" s="46"/>
    </row>
    <row r="105" spans="1:18" ht="34.5" x14ac:dyDescent="0.25">
      <c r="A105" s="1">
        <v>104</v>
      </c>
      <c r="B105" s="5" t="s">
        <v>227</v>
      </c>
      <c r="C105" s="36" t="s">
        <v>705</v>
      </c>
      <c r="D105" s="29" t="s">
        <v>288</v>
      </c>
      <c r="E105" s="27" t="s">
        <v>1500</v>
      </c>
      <c r="F105" s="29" t="s">
        <v>718</v>
      </c>
      <c r="G105" s="29" t="s">
        <v>20</v>
      </c>
      <c r="H105" s="29" t="s">
        <v>207</v>
      </c>
      <c r="I105" s="35" t="s">
        <v>1012</v>
      </c>
      <c r="J105" s="33" t="str">
        <f t="shared" si="3"/>
        <v>Красноуфимский р-н, муниципальное образование Красноуфимский округ, пос. Сарана, ул. Красноармейская, д. 51</v>
      </c>
      <c r="K105" s="30">
        <v>453.8</v>
      </c>
      <c r="L105" s="30">
        <v>16</v>
      </c>
      <c r="M105" s="30">
        <v>6</v>
      </c>
      <c r="N105" s="38" t="s">
        <v>1606</v>
      </c>
      <c r="O105" s="39">
        <v>42244</v>
      </c>
      <c r="P105" s="38" t="s">
        <v>1605</v>
      </c>
      <c r="Q105" s="65">
        <v>2888647.48</v>
      </c>
      <c r="R105" s="46"/>
    </row>
    <row r="106" spans="1:18" ht="23.25" x14ac:dyDescent="0.25">
      <c r="A106" s="1">
        <v>105</v>
      </c>
      <c r="B106" s="5" t="s">
        <v>227</v>
      </c>
      <c r="C106" s="36" t="s">
        <v>705</v>
      </c>
      <c r="D106" s="29" t="s">
        <v>288</v>
      </c>
      <c r="E106" s="29" t="s">
        <v>29</v>
      </c>
      <c r="F106" s="31" t="s">
        <v>290</v>
      </c>
      <c r="G106" s="29" t="s">
        <v>20</v>
      </c>
      <c r="H106" s="31" t="s">
        <v>36</v>
      </c>
      <c r="I106" s="35" t="s">
        <v>1013</v>
      </c>
      <c r="J106" s="33" t="str">
        <f t="shared" si="3"/>
        <v>Красноуфимский р-н, муниципальное образование Красноуфимский округ, с. Крылово, ул. Ленина, д. 74</v>
      </c>
      <c r="K106" s="30">
        <v>379.4</v>
      </c>
      <c r="L106" s="30">
        <v>12</v>
      </c>
      <c r="M106" s="30">
        <v>5</v>
      </c>
      <c r="N106" s="38" t="s">
        <v>1606</v>
      </c>
      <c r="O106" s="39">
        <v>42244</v>
      </c>
      <c r="P106" s="38" t="s">
        <v>1605</v>
      </c>
      <c r="Q106" s="65">
        <v>1084549.6100000001</v>
      </c>
      <c r="R106" s="46"/>
    </row>
    <row r="107" spans="1:18" ht="34.5" x14ac:dyDescent="0.25">
      <c r="A107" s="1">
        <v>106</v>
      </c>
      <c r="B107" s="5" t="s">
        <v>227</v>
      </c>
      <c r="C107" s="36" t="s">
        <v>705</v>
      </c>
      <c r="D107" s="29" t="s">
        <v>288</v>
      </c>
      <c r="E107" s="29" t="s">
        <v>29</v>
      </c>
      <c r="F107" s="31" t="s">
        <v>976</v>
      </c>
      <c r="G107" s="29" t="s">
        <v>20</v>
      </c>
      <c r="H107" s="31" t="s">
        <v>689</v>
      </c>
      <c r="I107" s="35" t="s">
        <v>983</v>
      </c>
      <c r="J107" s="33" t="str">
        <f t="shared" si="3"/>
        <v>Красноуфимский р-н, муниципальное образование Красноуфимский округ, с. Чувашково, ул. Набережная, д. 4</v>
      </c>
      <c r="K107" s="30">
        <v>340.9</v>
      </c>
      <c r="L107" s="30">
        <v>8</v>
      </c>
      <c r="M107" s="30">
        <v>7</v>
      </c>
      <c r="N107" s="38" t="s">
        <v>1606</v>
      </c>
      <c r="O107" s="39">
        <v>42244</v>
      </c>
      <c r="P107" s="38" t="s">
        <v>1605</v>
      </c>
      <c r="Q107" s="65">
        <v>1069426.1200000001</v>
      </c>
      <c r="R107" s="46"/>
    </row>
    <row r="108" spans="1:18" ht="23.25" x14ac:dyDescent="0.25">
      <c r="A108" s="1">
        <v>107</v>
      </c>
      <c r="B108" s="5" t="s">
        <v>495</v>
      </c>
      <c r="C108" s="36"/>
      <c r="D108" s="29" t="s">
        <v>415</v>
      </c>
      <c r="E108" s="29" t="s">
        <v>18</v>
      </c>
      <c r="F108" s="29" t="s">
        <v>416</v>
      </c>
      <c r="G108" s="29" t="s">
        <v>64</v>
      </c>
      <c r="H108" s="29" t="s">
        <v>439</v>
      </c>
      <c r="I108" s="35" t="s">
        <v>985</v>
      </c>
      <c r="J108" s="33" t="str">
        <f t="shared" si="3"/>
        <v>муниципальное образование «город Екатеринбург», г. Екатеринбург, пер. Парковый, д. 39</v>
      </c>
      <c r="K108" s="30">
        <v>429.1</v>
      </c>
      <c r="L108" s="30">
        <v>8</v>
      </c>
      <c r="M108" s="30">
        <v>5</v>
      </c>
      <c r="N108" s="38" t="s">
        <v>1631</v>
      </c>
      <c r="O108" s="39">
        <v>42219</v>
      </c>
      <c r="P108" s="38" t="s">
        <v>1632</v>
      </c>
      <c r="Q108" s="65">
        <v>2131865.88</v>
      </c>
      <c r="R108" s="46"/>
    </row>
    <row r="109" spans="1:18" ht="23.25" x14ac:dyDescent="0.25">
      <c r="A109" s="1">
        <v>108</v>
      </c>
      <c r="B109" s="5" t="s">
        <v>495</v>
      </c>
      <c r="C109" s="36"/>
      <c r="D109" s="29" t="s">
        <v>415</v>
      </c>
      <c r="E109" s="29" t="s">
        <v>18</v>
      </c>
      <c r="F109" s="29" t="s">
        <v>416</v>
      </c>
      <c r="G109" s="29" t="s">
        <v>20</v>
      </c>
      <c r="H109" s="29" t="s">
        <v>969</v>
      </c>
      <c r="I109" s="35" t="s">
        <v>986</v>
      </c>
      <c r="J109" s="33" t="str">
        <f t="shared" si="3"/>
        <v>муниципальное образование «город Екатеринбург», г. Екатеринбург, ул. 3-й Пятилетки, д. 30</v>
      </c>
      <c r="K109" s="30">
        <v>827.2</v>
      </c>
      <c r="L109" s="30">
        <v>12</v>
      </c>
      <c r="M109" s="30">
        <v>8</v>
      </c>
      <c r="N109" s="38" t="s">
        <v>1631</v>
      </c>
      <c r="O109" s="39">
        <v>42219</v>
      </c>
      <c r="P109" s="38" t="s">
        <v>1632</v>
      </c>
      <c r="Q109" s="65">
        <v>3187797.14</v>
      </c>
      <c r="R109" s="46"/>
    </row>
    <row r="110" spans="1:18" ht="23.25" x14ac:dyDescent="0.25">
      <c r="A110" s="1">
        <v>109</v>
      </c>
      <c r="B110" s="5" t="s">
        <v>495</v>
      </c>
      <c r="C110" s="36"/>
      <c r="D110" s="29" t="s">
        <v>415</v>
      </c>
      <c r="E110" s="29" t="s">
        <v>18</v>
      </c>
      <c r="F110" s="29" t="s">
        <v>416</v>
      </c>
      <c r="G110" s="29" t="s">
        <v>20</v>
      </c>
      <c r="H110" s="29" t="s">
        <v>424</v>
      </c>
      <c r="I110" s="35" t="s">
        <v>987</v>
      </c>
      <c r="J110" s="33" t="str">
        <f t="shared" si="3"/>
        <v>муниципальное образование «город Екатеринбург», г. Екатеринбург, ул. Вилонова, д. 3КОРПУС А</v>
      </c>
      <c r="K110" s="30">
        <v>495.8</v>
      </c>
      <c r="L110" s="30">
        <v>8</v>
      </c>
      <c r="M110" s="30">
        <v>8</v>
      </c>
      <c r="N110" s="38" t="s">
        <v>1631</v>
      </c>
      <c r="O110" s="39">
        <v>42219</v>
      </c>
      <c r="P110" s="38" t="s">
        <v>1632</v>
      </c>
      <c r="Q110" s="65">
        <v>2543773.2000000002</v>
      </c>
      <c r="R110" s="46"/>
    </row>
    <row r="111" spans="1:18" ht="23.25" x14ac:dyDescent="0.25">
      <c r="A111" s="1">
        <v>110</v>
      </c>
      <c r="B111" s="5" t="s">
        <v>495</v>
      </c>
      <c r="C111" s="36"/>
      <c r="D111" s="29" t="s">
        <v>415</v>
      </c>
      <c r="E111" s="29" t="s">
        <v>18</v>
      </c>
      <c r="F111" s="29" t="s">
        <v>416</v>
      </c>
      <c r="G111" s="29" t="s">
        <v>20</v>
      </c>
      <c r="H111" s="29" t="s">
        <v>424</v>
      </c>
      <c r="I111" s="35" t="s">
        <v>944</v>
      </c>
      <c r="J111" s="33" t="str">
        <f t="shared" si="3"/>
        <v>муниципальное образование «город Екатеринбург», г. Екатеринбург, ул. Вилонова, д. 5</v>
      </c>
      <c r="K111" s="30">
        <v>495.8</v>
      </c>
      <c r="L111" s="30">
        <v>8</v>
      </c>
      <c r="M111" s="30">
        <v>8</v>
      </c>
      <c r="N111" s="38" t="s">
        <v>1631</v>
      </c>
      <c r="O111" s="39">
        <v>42219</v>
      </c>
      <c r="P111" s="38" t="s">
        <v>1632</v>
      </c>
      <c r="Q111" s="65">
        <v>2346328.52</v>
      </c>
      <c r="R111" s="46"/>
    </row>
    <row r="112" spans="1:18" ht="23.25" x14ac:dyDescent="0.25">
      <c r="A112" s="1">
        <v>111</v>
      </c>
      <c r="B112" s="5" t="s">
        <v>495</v>
      </c>
      <c r="C112" s="36"/>
      <c r="D112" s="29" t="s">
        <v>415</v>
      </c>
      <c r="E112" s="29" t="s">
        <v>18</v>
      </c>
      <c r="F112" s="29" t="s">
        <v>416</v>
      </c>
      <c r="G112" s="29" t="s">
        <v>20</v>
      </c>
      <c r="H112" s="29" t="s">
        <v>424</v>
      </c>
      <c r="I112" s="35" t="s">
        <v>988</v>
      </c>
      <c r="J112" s="33" t="str">
        <f t="shared" si="3"/>
        <v>муниципальное образование «город Екатеринбург», г. Екатеринбург, ул. Вилонова, д. 5КОРПУС А</v>
      </c>
      <c r="K112" s="30">
        <v>513.4</v>
      </c>
      <c r="L112" s="30">
        <v>8</v>
      </c>
      <c r="M112" s="30">
        <v>8</v>
      </c>
      <c r="N112" s="38" t="s">
        <v>1631</v>
      </c>
      <c r="O112" s="39">
        <v>42219</v>
      </c>
      <c r="P112" s="38" t="s">
        <v>1632</v>
      </c>
      <c r="Q112" s="65">
        <v>2542575.5</v>
      </c>
      <c r="R112" s="46"/>
    </row>
    <row r="113" spans="1:18" ht="23.25" x14ac:dyDescent="0.25">
      <c r="A113" s="1">
        <v>112</v>
      </c>
      <c r="B113" s="5" t="s">
        <v>495</v>
      </c>
      <c r="C113" s="36"/>
      <c r="D113" s="29" t="s">
        <v>415</v>
      </c>
      <c r="E113" s="29" t="s">
        <v>18</v>
      </c>
      <c r="F113" s="29" t="s">
        <v>416</v>
      </c>
      <c r="G113" s="29" t="s">
        <v>20</v>
      </c>
      <c r="H113" s="29" t="s">
        <v>424</v>
      </c>
      <c r="I113" s="35" t="s">
        <v>945</v>
      </c>
      <c r="J113" s="33" t="str">
        <f t="shared" si="3"/>
        <v>муниципальное образование «город Екатеринбург», г. Екатеринбург, ул. Вилонова, д. 7</v>
      </c>
      <c r="K113" s="30">
        <v>495.8</v>
      </c>
      <c r="L113" s="30">
        <v>8</v>
      </c>
      <c r="M113" s="30">
        <v>8</v>
      </c>
      <c r="N113" s="38" t="s">
        <v>1631</v>
      </c>
      <c r="O113" s="39">
        <v>42219</v>
      </c>
      <c r="P113" s="38" t="s">
        <v>1632</v>
      </c>
      <c r="Q113" s="65">
        <v>2491093.2799999998</v>
      </c>
      <c r="R113" s="46"/>
    </row>
    <row r="114" spans="1:18" ht="23.25" x14ac:dyDescent="0.25">
      <c r="A114" s="1">
        <v>113</v>
      </c>
      <c r="B114" s="5" t="s">
        <v>495</v>
      </c>
      <c r="C114" s="36"/>
      <c r="D114" s="29" t="s">
        <v>415</v>
      </c>
      <c r="E114" s="29" t="s">
        <v>18</v>
      </c>
      <c r="F114" s="29" t="s">
        <v>416</v>
      </c>
      <c r="G114" s="29" t="s">
        <v>20</v>
      </c>
      <c r="H114" s="29" t="s">
        <v>424</v>
      </c>
      <c r="I114" s="35" t="s">
        <v>989</v>
      </c>
      <c r="J114" s="33" t="str">
        <f t="shared" si="3"/>
        <v>муниципальное образование «город Екатеринбург», г. Екатеринбург, ул. Вилонова, д. 7КОРПУС А</v>
      </c>
      <c r="K114" s="30">
        <v>495.8</v>
      </c>
      <c r="L114" s="30">
        <v>8</v>
      </c>
      <c r="M114" s="30">
        <v>8</v>
      </c>
      <c r="N114" s="38" t="s">
        <v>1631</v>
      </c>
      <c r="O114" s="39">
        <v>42219</v>
      </c>
      <c r="P114" s="38" t="s">
        <v>1632</v>
      </c>
      <c r="Q114" s="65">
        <v>2419647.8199999998</v>
      </c>
      <c r="R114" s="46"/>
    </row>
    <row r="115" spans="1:18" ht="23.25" x14ac:dyDescent="0.25">
      <c r="A115" s="1">
        <v>114</v>
      </c>
      <c r="B115" s="5" t="s">
        <v>495</v>
      </c>
      <c r="C115" s="36"/>
      <c r="D115" s="29" t="s">
        <v>415</v>
      </c>
      <c r="E115" s="29" t="s">
        <v>18</v>
      </c>
      <c r="F115" s="29" t="s">
        <v>416</v>
      </c>
      <c r="G115" s="29" t="s">
        <v>20</v>
      </c>
      <c r="H115" s="29" t="s">
        <v>440</v>
      </c>
      <c r="I115" s="35" t="s">
        <v>956</v>
      </c>
      <c r="J115" s="33" t="str">
        <f t="shared" si="3"/>
        <v>муниципальное образование «город Екатеринбург», г. Екатеринбург, ул. Ирбитская, д. 73</v>
      </c>
      <c r="K115" s="30">
        <v>808.1</v>
      </c>
      <c r="L115" s="30">
        <v>12</v>
      </c>
      <c r="M115" s="30">
        <v>8</v>
      </c>
      <c r="N115" s="38" t="s">
        <v>1631</v>
      </c>
      <c r="O115" s="39">
        <v>42219</v>
      </c>
      <c r="P115" s="38" t="s">
        <v>1632</v>
      </c>
      <c r="Q115" s="65">
        <v>3030938.56</v>
      </c>
      <c r="R115" s="46"/>
    </row>
    <row r="116" spans="1:18" ht="23.25" x14ac:dyDescent="0.25">
      <c r="A116" s="1">
        <v>115</v>
      </c>
      <c r="B116" s="5" t="s">
        <v>495</v>
      </c>
      <c r="C116" s="36"/>
      <c r="D116" s="29" t="s">
        <v>415</v>
      </c>
      <c r="E116" s="29" t="s">
        <v>18</v>
      </c>
      <c r="F116" s="29" t="s">
        <v>416</v>
      </c>
      <c r="G116" s="29" t="s">
        <v>20</v>
      </c>
      <c r="H116" s="29" t="s">
        <v>433</v>
      </c>
      <c r="I116" s="35" t="s">
        <v>990</v>
      </c>
      <c r="J116" s="33" t="str">
        <f t="shared" si="3"/>
        <v>муниципальное образование «город Екатеринбург», г. Екатеринбург, ул. Шефская, д. 26</v>
      </c>
      <c r="K116" s="30">
        <v>407.9</v>
      </c>
      <c r="L116" s="30">
        <v>8</v>
      </c>
      <c r="M116" s="30">
        <v>8</v>
      </c>
      <c r="N116" s="38" t="s">
        <v>1633</v>
      </c>
      <c r="O116" s="39">
        <v>42202</v>
      </c>
      <c r="P116" s="38" t="s">
        <v>1847</v>
      </c>
      <c r="Q116" s="65">
        <v>1771224.84</v>
      </c>
      <c r="R116" s="46"/>
    </row>
    <row r="117" spans="1:18" ht="23.25" x14ac:dyDescent="0.25">
      <c r="A117" s="1">
        <v>116</v>
      </c>
      <c r="B117" s="5" t="s">
        <v>495</v>
      </c>
      <c r="C117" s="36"/>
      <c r="D117" s="29" t="s">
        <v>415</v>
      </c>
      <c r="E117" s="29" t="s">
        <v>18</v>
      </c>
      <c r="F117" s="29" t="s">
        <v>416</v>
      </c>
      <c r="G117" s="29" t="s">
        <v>20</v>
      </c>
      <c r="H117" s="29" t="s">
        <v>433</v>
      </c>
      <c r="I117" s="35" t="s">
        <v>991</v>
      </c>
      <c r="J117" s="33" t="str">
        <f t="shared" si="3"/>
        <v>муниципальное образование «город Екатеринбург», г. Екатеринбург, ул. Шефская, д. 28</v>
      </c>
      <c r="K117" s="30">
        <v>411.6</v>
      </c>
      <c r="L117" s="30">
        <v>8</v>
      </c>
      <c r="M117" s="30">
        <v>8</v>
      </c>
      <c r="N117" s="38" t="s">
        <v>1633</v>
      </c>
      <c r="O117" s="39">
        <v>42202</v>
      </c>
      <c r="P117" s="38" t="s">
        <v>1847</v>
      </c>
      <c r="Q117" s="65">
        <v>1943233.44</v>
      </c>
      <c r="R117" s="46"/>
    </row>
    <row r="118" spans="1:18" ht="23.25" x14ac:dyDescent="0.25">
      <c r="A118" s="1">
        <v>117</v>
      </c>
      <c r="B118" s="5" t="s">
        <v>495</v>
      </c>
      <c r="C118" s="36"/>
      <c r="D118" s="29" t="s">
        <v>415</v>
      </c>
      <c r="E118" s="29" t="s">
        <v>18</v>
      </c>
      <c r="F118" s="29" t="s">
        <v>416</v>
      </c>
      <c r="G118" s="29" t="s">
        <v>20</v>
      </c>
      <c r="H118" s="29" t="s">
        <v>433</v>
      </c>
      <c r="I118" s="35" t="s">
        <v>986</v>
      </c>
      <c r="J118" s="33" t="str">
        <f t="shared" si="3"/>
        <v>муниципальное образование «город Екатеринбург», г. Екатеринбург, ул. Шефская, д. 30</v>
      </c>
      <c r="K118" s="30">
        <v>408</v>
      </c>
      <c r="L118" s="30">
        <v>8</v>
      </c>
      <c r="M118" s="30">
        <v>8</v>
      </c>
      <c r="N118" s="38" t="s">
        <v>1633</v>
      </c>
      <c r="O118" s="39">
        <v>42202</v>
      </c>
      <c r="P118" s="38" t="s">
        <v>1847</v>
      </c>
      <c r="Q118" s="65">
        <v>2268463.86</v>
      </c>
      <c r="R118" s="46"/>
    </row>
    <row r="119" spans="1:18" ht="23.25" x14ac:dyDescent="0.25">
      <c r="A119" s="1">
        <v>118</v>
      </c>
      <c r="B119" s="5" t="s">
        <v>227</v>
      </c>
      <c r="C119" s="36" t="s">
        <v>702</v>
      </c>
      <c r="D119" s="29" t="s">
        <v>238</v>
      </c>
      <c r="E119" s="27" t="s">
        <v>637</v>
      </c>
      <c r="F119" s="29" t="s">
        <v>239</v>
      </c>
      <c r="G119" s="29" t="s">
        <v>20</v>
      </c>
      <c r="H119" s="29" t="s">
        <v>240</v>
      </c>
      <c r="I119" s="35" t="s">
        <v>962</v>
      </c>
      <c r="J119" s="33" t="str">
        <f t="shared" si="3"/>
        <v>Нижнесергинский р-н, Бисертский городской округ, п.г.т. Бисерть, ул. 40 лет Октября, д. 12</v>
      </c>
      <c r="K119" s="30">
        <v>275.10000000000002</v>
      </c>
      <c r="L119" s="30">
        <v>8</v>
      </c>
      <c r="M119" s="30">
        <v>6</v>
      </c>
      <c r="N119" s="38" t="s">
        <v>1606</v>
      </c>
      <c r="O119" s="39">
        <v>42244</v>
      </c>
      <c r="P119" s="38" t="s">
        <v>1605</v>
      </c>
      <c r="Q119" s="65">
        <v>1386435</v>
      </c>
      <c r="R119" s="46"/>
    </row>
    <row r="120" spans="1:18" ht="23.25" x14ac:dyDescent="0.25">
      <c r="A120" s="1">
        <v>119</v>
      </c>
      <c r="B120" s="5" t="s">
        <v>227</v>
      </c>
      <c r="C120" s="36" t="s">
        <v>702</v>
      </c>
      <c r="D120" s="29" t="s">
        <v>238</v>
      </c>
      <c r="E120" s="27" t="s">
        <v>637</v>
      </c>
      <c r="F120" s="29" t="s">
        <v>239</v>
      </c>
      <c r="G120" s="29" t="s">
        <v>20</v>
      </c>
      <c r="H120" s="29" t="s">
        <v>240</v>
      </c>
      <c r="I120" s="35" t="s">
        <v>947</v>
      </c>
      <c r="J120" s="33" t="str">
        <f t="shared" si="3"/>
        <v>Нижнесергинский р-н, Бисертский городской округ, п.г.т. Бисерть, ул. 40 лет Октября, д. 6</v>
      </c>
      <c r="K120" s="30">
        <v>444</v>
      </c>
      <c r="L120" s="30">
        <v>8</v>
      </c>
      <c r="M120" s="30">
        <v>4</v>
      </c>
      <c r="N120" s="38" t="s">
        <v>1606</v>
      </c>
      <c r="O120" s="39">
        <v>42244</v>
      </c>
      <c r="P120" s="38" t="s">
        <v>1605</v>
      </c>
      <c r="Q120" s="65">
        <v>1663658.72</v>
      </c>
      <c r="R120" s="46"/>
    </row>
    <row r="121" spans="1:18" ht="23.25" x14ac:dyDescent="0.25">
      <c r="A121" s="1">
        <v>120</v>
      </c>
      <c r="B121" s="5" t="s">
        <v>227</v>
      </c>
      <c r="C121" s="36" t="s">
        <v>702</v>
      </c>
      <c r="D121" s="29" t="s">
        <v>238</v>
      </c>
      <c r="E121" s="27" t="s">
        <v>637</v>
      </c>
      <c r="F121" s="29" t="s">
        <v>239</v>
      </c>
      <c r="G121" s="29" t="s">
        <v>20</v>
      </c>
      <c r="H121" s="29" t="s">
        <v>966</v>
      </c>
      <c r="I121" s="35" t="s">
        <v>945</v>
      </c>
      <c r="J121" s="33" t="str">
        <f t="shared" si="3"/>
        <v>Нижнесергинский р-н, Бисертский городской округ, п.г.т. Бисерть, ул. Революции, д. 7</v>
      </c>
      <c r="K121" s="30">
        <v>1362.9</v>
      </c>
      <c r="L121" s="30">
        <v>20</v>
      </c>
      <c r="M121" s="30">
        <v>6</v>
      </c>
      <c r="N121" s="38" t="s">
        <v>1606</v>
      </c>
      <c r="O121" s="39">
        <v>42244</v>
      </c>
      <c r="P121" s="38" t="s">
        <v>1605</v>
      </c>
      <c r="Q121" s="65">
        <v>5241654.2699999996</v>
      </c>
      <c r="R121" s="46"/>
    </row>
    <row r="122" spans="1:18" ht="23.25" x14ac:dyDescent="0.25">
      <c r="A122" s="1">
        <v>121</v>
      </c>
      <c r="B122" s="5" t="s">
        <v>227</v>
      </c>
      <c r="C122" s="36"/>
      <c r="D122" s="29" t="s">
        <v>297</v>
      </c>
      <c r="E122" s="29" t="s">
        <v>18</v>
      </c>
      <c r="F122" s="29" t="s">
        <v>298</v>
      </c>
      <c r="G122" s="29" t="s">
        <v>20</v>
      </c>
      <c r="H122" s="29" t="s">
        <v>300</v>
      </c>
      <c r="I122" s="35" t="s">
        <v>115</v>
      </c>
      <c r="J122" s="33" t="str">
        <f t="shared" si="3"/>
        <v>Полевской городской округ, г. Полевской, ул. Трояна, д. 1А</v>
      </c>
      <c r="K122" s="30">
        <v>505.1</v>
      </c>
      <c r="L122" s="30">
        <v>8</v>
      </c>
      <c r="M122" s="30">
        <v>8</v>
      </c>
      <c r="N122" s="38" t="s">
        <v>1638</v>
      </c>
      <c r="O122" s="39">
        <v>42191</v>
      </c>
      <c r="P122" s="38" t="s">
        <v>1610</v>
      </c>
      <c r="Q122" s="65">
        <v>2673092.88</v>
      </c>
      <c r="R122" s="46"/>
    </row>
    <row r="123" spans="1:18" ht="23.25" x14ac:dyDescent="0.25">
      <c r="A123" s="1">
        <v>122</v>
      </c>
      <c r="B123" s="5" t="s">
        <v>227</v>
      </c>
      <c r="C123" s="36"/>
      <c r="D123" s="29" t="s">
        <v>297</v>
      </c>
      <c r="E123" s="29" t="s">
        <v>18</v>
      </c>
      <c r="F123" s="29" t="s">
        <v>298</v>
      </c>
      <c r="G123" s="29" t="s">
        <v>20</v>
      </c>
      <c r="H123" s="29" t="s">
        <v>300</v>
      </c>
      <c r="I123" s="35" t="s">
        <v>408</v>
      </c>
      <c r="J123" s="33" t="str">
        <f t="shared" si="3"/>
        <v>Полевской городской округ, г. Полевской, ул. Трояна, д. 3А</v>
      </c>
      <c r="K123" s="30">
        <v>514</v>
      </c>
      <c r="L123" s="30">
        <v>8</v>
      </c>
      <c r="M123" s="30">
        <v>8</v>
      </c>
      <c r="N123" s="38" t="s">
        <v>1638</v>
      </c>
      <c r="O123" s="39">
        <v>42191</v>
      </c>
      <c r="P123" s="38" t="s">
        <v>1610</v>
      </c>
      <c r="Q123" s="65">
        <v>2769777.96</v>
      </c>
      <c r="R123" s="46"/>
    </row>
    <row r="124" spans="1:18" ht="23.25" x14ac:dyDescent="0.25">
      <c r="A124" s="1">
        <v>123</v>
      </c>
      <c r="B124" s="5" t="s">
        <v>218</v>
      </c>
      <c r="C124" s="36" t="s">
        <v>680</v>
      </c>
      <c r="D124" s="29" t="s">
        <v>133</v>
      </c>
      <c r="E124" s="27" t="s">
        <v>1500</v>
      </c>
      <c r="F124" s="29" t="s">
        <v>136</v>
      </c>
      <c r="G124" s="29" t="s">
        <v>20</v>
      </c>
      <c r="H124" s="29" t="s">
        <v>137</v>
      </c>
      <c r="I124" s="35" t="s">
        <v>982</v>
      </c>
      <c r="J124" s="33" t="str">
        <f t="shared" si="3"/>
        <v>Пригородный р-н, Горноуральский городской округ, пос. Черноисточинск, ул. Ломоносова, д. 33</v>
      </c>
      <c r="K124" s="30">
        <v>336.9</v>
      </c>
      <c r="L124" s="30">
        <v>10</v>
      </c>
      <c r="M124" s="30">
        <v>5</v>
      </c>
      <c r="N124" s="38" t="s">
        <v>1618</v>
      </c>
      <c r="O124" s="39">
        <v>42205</v>
      </c>
      <c r="P124" s="38" t="s">
        <v>1619</v>
      </c>
      <c r="Q124" s="65">
        <v>1175976.6499999999</v>
      </c>
      <c r="R124" s="46"/>
    </row>
    <row r="125" spans="1:18" ht="23.25" x14ac:dyDescent="0.25">
      <c r="A125" s="1">
        <v>124</v>
      </c>
      <c r="B125" s="5" t="s">
        <v>218</v>
      </c>
      <c r="C125" s="36" t="s">
        <v>680</v>
      </c>
      <c r="D125" s="29" t="s">
        <v>133</v>
      </c>
      <c r="E125" s="27" t="s">
        <v>1500</v>
      </c>
      <c r="F125" s="29" t="s">
        <v>136</v>
      </c>
      <c r="G125" s="29" t="s">
        <v>20</v>
      </c>
      <c r="H125" s="29" t="s">
        <v>56</v>
      </c>
      <c r="I125" s="35" t="s">
        <v>983</v>
      </c>
      <c r="J125" s="33" t="str">
        <f t="shared" si="3"/>
        <v>Пригородный р-н, Горноуральский городской округ, пос. Черноисточинск, ул. Первомайская, д. 4</v>
      </c>
      <c r="K125" s="30">
        <v>353.9</v>
      </c>
      <c r="L125" s="30">
        <v>10</v>
      </c>
      <c r="M125" s="30">
        <v>8</v>
      </c>
      <c r="N125" s="38" t="s">
        <v>1618</v>
      </c>
      <c r="O125" s="39">
        <v>42205</v>
      </c>
      <c r="P125" s="38" t="s">
        <v>1619</v>
      </c>
      <c r="Q125" s="65">
        <v>1591658.36</v>
      </c>
      <c r="R125" s="46"/>
    </row>
    <row r="126" spans="1:18" ht="23.25" x14ac:dyDescent="0.25">
      <c r="A126" s="1">
        <v>125</v>
      </c>
      <c r="B126" s="5" t="s">
        <v>218</v>
      </c>
      <c r="C126" s="36" t="s">
        <v>680</v>
      </c>
      <c r="D126" s="29" t="s">
        <v>133</v>
      </c>
      <c r="E126" s="29" t="s">
        <v>29</v>
      </c>
      <c r="F126" s="29" t="s">
        <v>967</v>
      </c>
      <c r="G126" s="29" t="s">
        <v>20</v>
      </c>
      <c r="H126" s="29" t="s">
        <v>968</v>
      </c>
      <c r="I126" s="35" t="s">
        <v>979</v>
      </c>
      <c r="J126" s="33" t="str">
        <f t="shared" si="3"/>
        <v>Пригородный р-н, Горноуральский городской округ, с. Покровское, ул. Птицеводов, д. 14</v>
      </c>
      <c r="K126" s="30">
        <v>394.5</v>
      </c>
      <c r="L126" s="30">
        <v>8</v>
      </c>
      <c r="M126" s="30">
        <v>8</v>
      </c>
      <c r="N126" s="38" t="s">
        <v>1618</v>
      </c>
      <c r="O126" s="39">
        <v>42205</v>
      </c>
      <c r="P126" s="38" t="s">
        <v>1619</v>
      </c>
      <c r="Q126" s="65">
        <v>2763079.78</v>
      </c>
      <c r="R126" s="46"/>
    </row>
    <row r="127" spans="1:18" ht="23.25" x14ac:dyDescent="0.25">
      <c r="A127" s="1">
        <v>126</v>
      </c>
      <c r="B127" s="5" t="s">
        <v>218</v>
      </c>
      <c r="C127" s="36" t="s">
        <v>680</v>
      </c>
      <c r="D127" s="29" t="s">
        <v>133</v>
      </c>
      <c r="E127" s="29" t="s">
        <v>29</v>
      </c>
      <c r="F127" s="29" t="s">
        <v>967</v>
      </c>
      <c r="G127" s="29" t="s">
        <v>20</v>
      </c>
      <c r="H127" s="29" t="s">
        <v>25</v>
      </c>
      <c r="I127" s="35" t="s">
        <v>984</v>
      </c>
      <c r="J127" s="33" t="str">
        <f t="shared" si="3"/>
        <v>Пригородный р-н, Горноуральский городской округ, с. Покровское, ул. Школьная, д. 11</v>
      </c>
      <c r="K127" s="30">
        <v>341.2</v>
      </c>
      <c r="L127" s="30">
        <v>8</v>
      </c>
      <c r="M127" s="30">
        <v>7</v>
      </c>
      <c r="N127" s="38" t="s">
        <v>1618</v>
      </c>
      <c r="O127" s="39">
        <v>42205</v>
      </c>
      <c r="P127" s="38" t="s">
        <v>1619</v>
      </c>
      <c r="Q127" s="65">
        <v>2220782.9300000002</v>
      </c>
      <c r="R127" s="46"/>
    </row>
    <row r="128" spans="1:18" ht="23.25" x14ac:dyDescent="0.25">
      <c r="A128" s="1">
        <v>127</v>
      </c>
      <c r="B128" s="5" t="s">
        <v>499</v>
      </c>
      <c r="C128" s="36" t="s">
        <v>787</v>
      </c>
      <c r="D128" s="29" t="s">
        <v>552</v>
      </c>
      <c r="E128" s="29" t="s">
        <v>18</v>
      </c>
      <c r="F128" s="29" t="s">
        <v>553</v>
      </c>
      <c r="G128" s="29" t="s">
        <v>64</v>
      </c>
      <c r="H128" s="29" t="s">
        <v>554</v>
      </c>
      <c r="I128" s="35" t="s">
        <v>947</v>
      </c>
      <c r="J128" s="33" t="str">
        <f t="shared" si="3"/>
        <v>Сухоложский р-н, городской округ Сухой Лог, г. Сухой Лог, пер. Садовый, д. 6</v>
      </c>
      <c r="K128" s="30">
        <v>429.5</v>
      </c>
      <c r="L128" s="30">
        <v>8</v>
      </c>
      <c r="M128" s="30">
        <v>7</v>
      </c>
      <c r="N128" s="38" t="s">
        <v>1624</v>
      </c>
      <c r="O128" s="39">
        <v>42164</v>
      </c>
      <c r="P128" s="38" t="s">
        <v>1608</v>
      </c>
      <c r="Q128" s="65">
        <v>3359120.16</v>
      </c>
      <c r="R128" s="46"/>
    </row>
    <row r="129" spans="1:18" ht="23.25" x14ac:dyDescent="0.25">
      <c r="A129" s="1">
        <v>128</v>
      </c>
      <c r="B129" s="5" t="s">
        <v>499</v>
      </c>
      <c r="C129" s="36" t="s">
        <v>787</v>
      </c>
      <c r="D129" s="29" t="s">
        <v>552</v>
      </c>
      <c r="E129" s="29" t="s">
        <v>18</v>
      </c>
      <c r="F129" s="29" t="s">
        <v>553</v>
      </c>
      <c r="G129" s="29" t="s">
        <v>20</v>
      </c>
      <c r="H129" s="29" t="s">
        <v>199</v>
      </c>
      <c r="I129" s="35" t="s">
        <v>1002</v>
      </c>
      <c r="J129" s="33" t="str">
        <f t="shared" si="3"/>
        <v>Сухоложский р-н, городской округ Сухой Лог, г. Сухой Лог, ул. Победы, д. 24</v>
      </c>
      <c r="K129" s="30">
        <v>615.9</v>
      </c>
      <c r="L129" s="30">
        <v>12</v>
      </c>
      <c r="M129" s="30">
        <v>5</v>
      </c>
      <c r="N129" s="38" t="s">
        <v>1624</v>
      </c>
      <c r="O129" s="39">
        <v>42164</v>
      </c>
      <c r="P129" s="38" t="s">
        <v>1608</v>
      </c>
      <c r="Q129" s="65">
        <v>2086158.58</v>
      </c>
      <c r="R129" s="46"/>
    </row>
    <row r="130" spans="1:18" ht="23.25" x14ac:dyDescent="0.25">
      <c r="A130" s="1">
        <v>129</v>
      </c>
      <c r="B130" s="5" t="s">
        <v>499</v>
      </c>
      <c r="C130" s="36" t="s">
        <v>787</v>
      </c>
      <c r="D130" s="29" t="s">
        <v>552</v>
      </c>
      <c r="E130" s="29" t="s">
        <v>18</v>
      </c>
      <c r="F130" s="29" t="s">
        <v>553</v>
      </c>
      <c r="G130" s="29" t="s">
        <v>20</v>
      </c>
      <c r="H130" s="29" t="s">
        <v>199</v>
      </c>
      <c r="I130" s="35" t="s">
        <v>990</v>
      </c>
      <c r="J130" s="33" t="str">
        <f t="shared" ref="J130:J135" si="4">C130&amp;""&amp;D130&amp;", "&amp;E130&amp;" "&amp;F130&amp;", "&amp;G130&amp;" "&amp;H130&amp;", д. "&amp;I130</f>
        <v>Сухоложский р-н, городской округ Сухой Лог, г. Сухой Лог, ул. Победы, д. 26</v>
      </c>
      <c r="K130" s="30">
        <v>627.1</v>
      </c>
      <c r="L130" s="30">
        <v>12</v>
      </c>
      <c r="M130" s="30">
        <v>5</v>
      </c>
      <c r="N130" s="38" t="s">
        <v>1624</v>
      </c>
      <c r="O130" s="39">
        <v>42164</v>
      </c>
      <c r="P130" s="38" t="s">
        <v>1608</v>
      </c>
      <c r="Q130" s="65">
        <v>2043128.7</v>
      </c>
      <c r="R130" s="46"/>
    </row>
    <row r="131" spans="1:18" ht="23.25" x14ac:dyDescent="0.25">
      <c r="A131" s="1">
        <v>130</v>
      </c>
      <c r="B131" s="5" t="s">
        <v>499</v>
      </c>
      <c r="C131" s="36" t="s">
        <v>787</v>
      </c>
      <c r="D131" s="29" t="s">
        <v>552</v>
      </c>
      <c r="E131" s="29" t="s">
        <v>18</v>
      </c>
      <c r="F131" s="29" t="s">
        <v>553</v>
      </c>
      <c r="G131" s="29" t="s">
        <v>20</v>
      </c>
      <c r="H131" s="29" t="s">
        <v>199</v>
      </c>
      <c r="I131" s="35" t="s">
        <v>991</v>
      </c>
      <c r="J131" s="33" t="str">
        <f t="shared" si="4"/>
        <v>Сухоложский р-н, городской округ Сухой Лог, г. Сухой Лог, ул. Победы, д. 28</v>
      </c>
      <c r="K131" s="30">
        <v>967.5</v>
      </c>
      <c r="L131" s="30">
        <v>17</v>
      </c>
      <c r="M131" s="30">
        <v>7</v>
      </c>
      <c r="N131" s="38" t="s">
        <v>1624</v>
      </c>
      <c r="O131" s="39">
        <v>42164</v>
      </c>
      <c r="P131" s="38" t="s">
        <v>1608</v>
      </c>
      <c r="Q131" s="65">
        <v>5857354.7999999998</v>
      </c>
      <c r="R131" s="46"/>
    </row>
    <row r="132" spans="1:18" ht="23.25" x14ac:dyDescent="0.25">
      <c r="A132" s="1">
        <v>131</v>
      </c>
      <c r="B132" s="5" t="s">
        <v>499</v>
      </c>
      <c r="C132" s="36" t="s">
        <v>787</v>
      </c>
      <c r="D132" s="29" t="s">
        <v>552</v>
      </c>
      <c r="E132" s="29" t="s">
        <v>18</v>
      </c>
      <c r="F132" s="29" t="s">
        <v>553</v>
      </c>
      <c r="G132" s="29" t="s">
        <v>20</v>
      </c>
      <c r="H132" s="29" t="s">
        <v>199</v>
      </c>
      <c r="I132" s="35" t="s">
        <v>986</v>
      </c>
      <c r="J132" s="33" t="str">
        <f t="shared" si="4"/>
        <v>Сухоложский р-н, городской округ Сухой Лог, г. Сухой Лог, ул. Победы, д. 30</v>
      </c>
      <c r="K132" s="30">
        <v>2064.4</v>
      </c>
      <c r="L132" s="30">
        <v>33</v>
      </c>
      <c r="M132" s="30">
        <v>7</v>
      </c>
      <c r="N132" s="38" t="s">
        <v>1624</v>
      </c>
      <c r="O132" s="39">
        <v>42164</v>
      </c>
      <c r="P132" s="38" t="s">
        <v>1608</v>
      </c>
      <c r="Q132" s="65">
        <v>7834758.6799999997</v>
      </c>
      <c r="R132" s="46"/>
    </row>
    <row r="133" spans="1:18" ht="23.25" x14ac:dyDescent="0.25">
      <c r="A133" s="1">
        <v>132</v>
      </c>
      <c r="B133" s="5" t="s">
        <v>499</v>
      </c>
      <c r="C133" s="36" t="s">
        <v>787</v>
      </c>
      <c r="D133" s="29" t="s">
        <v>552</v>
      </c>
      <c r="E133" s="29" t="s">
        <v>18</v>
      </c>
      <c r="F133" s="29" t="s">
        <v>553</v>
      </c>
      <c r="G133" s="29" t="s">
        <v>20</v>
      </c>
      <c r="H133" s="29" t="s">
        <v>555</v>
      </c>
      <c r="I133" s="35" t="s">
        <v>947</v>
      </c>
      <c r="J133" s="33" t="str">
        <f t="shared" si="4"/>
        <v>Сухоложский р-н, городской округ Сухой Лог, г. Сухой Лог, ул. Фучика, д. 6</v>
      </c>
      <c r="K133" s="30">
        <v>899.9</v>
      </c>
      <c r="L133" s="30">
        <v>24</v>
      </c>
      <c r="M133" s="30">
        <v>5</v>
      </c>
      <c r="N133" s="38" t="s">
        <v>1624</v>
      </c>
      <c r="O133" s="39">
        <v>42164</v>
      </c>
      <c r="P133" s="38" t="s">
        <v>1608</v>
      </c>
      <c r="Q133" s="65">
        <v>2700775.74</v>
      </c>
      <c r="R133" s="46"/>
    </row>
    <row r="134" spans="1:18" ht="23.25" x14ac:dyDescent="0.25">
      <c r="A134" s="1">
        <v>133</v>
      </c>
      <c r="B134" s="5" t="s">
        <v>499</v>
      </c>
      <c r="C134" s="36" t="s">
        <v>787</v>
      </c>
      <c r="D134" s="29" t="s">
        <v>552</v>
      </c>
      <c r="E134" s="29" t="s">
        <v>18</v>
      </c>
      <c r="F134" s="29" t="s">
        <v>553</v>
      </c>
      <c r="G134" s="29" t="s">
        <v>20</v>
      </c>
      <c r="H134" s="29" t="s">
        <v>555</v>
      </c>
      <c r="I134" s="35" t="s">
        <v>992</v>
      </c>
      <c r="J134" s="33" t="str">
        <f t="shared" si="4"/>
        <v>Сухоложский р-н, городской округ Сухой Лог, г. Сухой Лог, ул. Фучика, д. 8</v>
      </c>
      <c r="K134" s="30">
        <v>928.2</v>
      </c>
      <c r="L134" s="30">
        <v>25</v>
      </c>
      <c r="M134" s="30">
        <v>5</v>
      </c>
      <c r="N134" s="38" t="s">
        <v>1624</v>
      </c>
      <c r="O134" s="39">
        <v>42164</v>
      </c>
      <c r="P134" s="38" t="s">
        <v>1608</v>
      </c>
      <c r="Q134" s="65">
        <v>2624716.48</v>
      </c>
      <c r="R134" s="46"/>
    </row>
    <row r="135" spans="1:18" ht="23.25" x14ac:dyDescent="0.25">
      <c r="A135" s="1">
        <v>134</v>
      </c>
      <c r="B135" s="5" t="s">
        <v>8</v>
      </c>
      <c r="C135" s="36" t="s">
        <v>626</v>
      </c>
      <c r="D135" s="29" t="s">
        <v>17</v>
      </c>
      <c r="E135" s="29" t="s">
        <v>18</v>
      </c>
      <c r="F135" s="31" t="s">
        <v>113</v>
      </c>
      <c r="G135" s="29" t="s">
        <v>20</v>
      </c>
      <c r="H135" s="31" t="s">
        <v>84</v>
      </c>
      <c r="I135" s="35" t="s">
        <v>983</v>
      </c>
      <c r="J135" s="33" t="str">
        <f t="shared" si="4"/>
        <v>Туринский р-н, Туринский городской округ, г. Туринск, ул. Советская, д. 4</v>
      </c>
      <c r="K135" s="30">
        <v>487.36</v>
      </c>
      <c r="L135" s="30">
        <v>12</v>
      </c>
      <c r="M135" s="30">
        <v>6</v>
      </c>
      <c r="N135" s="38" t="s">
        <v>1634</v>
      </c>
      <c r="O135" s="39">
        <v>42164</v>
      </c>
      <c r="P135" s="38" t="s">
        <v>1635</v>
      </c>
      <c r="Q135" s="65">
        <v>1816150.98</v>
      </c>
      <c r="R135" s="46"/>
    </row>
    <row r="136" spans="1:18" x14ac:dyDescent="0.25">
      <c r="L136">
        <f>SUM(L2:L135)</f>
        <v>2026</v>
      </c>
      <c r="R136" s="46"/>
    </row>
    <row r="137" spans="1:18" x14ac:dyDescent="0.25">
      <c r="K137">
        <f>SUM(K2:K136)</f>
        <v>111495.90000000002</v>
      </c>
      <c r="M137">
        <f>SUM(M2:M136)</f>
        <v>827</v>
      </c>
      <c r="Q137">
        <f>SUM(Q2:Q136)</f>
        <v>414447560.63999981</v>
      </c>
    </row>
    <row r="143" spans="1:18" x14ac:dyDescent="0.25">
      <c r="Q143">
        <f>SUM(Q136:Q141)</f>
        <v>414447560.63999981</v>
      </c>
    </row>
  </sheetData>
  <autoFilter ref="A1:R137"/>
  <sortState ref="B2:Q135">
    <sortCondition ref="J2:J135"/>
  </sortState>
  <conditionalFormatting sqref="J1:J1048576 S1 S31:S1048576">
    <cfRule type="duplicateValues" dxfId="6" priority="9"/>
    <cfRule type="duplicateValues" dxfId="5" priority="10"/>
    <cfRule type="duplicateValues" dxfId="4" priority="11"/>
  </conditionalFormatting>
  <conditionalFormatting sqref="J1:J1048576">
    <cfRule type="duplicateValues" dxfId="3" priority="18"/>
  </conditionalFormatting>
  <conditionalFormatting sqref="J1:J1048576 S1:S1048576">
    <cfRule type="duplicateValues" dxfId="2" priority="2"/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81"/>
  <sheetViews>
    <sheetView tabSelected="1" topLeftCell="A1057" zoomScaleNormal="100" workbookViewId="0">
      <selection activeCell="J19" sqref="J19"/>
    </sheetView>
  </sheetViews>
  <sheetFormatPr defaultRowHeight="15" x14ac:dyDescent="0.25"/>
  <cols>
    <col min="1" max="2" width="5" customWidth="1"/>
    <col min="3" max="3" width="5.7109375" customWidth="1"/>
    <col min="4" max="4" width="9.28515625" customWidth="1"/>
    <col min="5" max="5" width="6.42578125" customWidth="1"/>
    <col min="6" max="6" width="17.140625" customWidth="1"/>
    <col min="7" max="7" width="6.42578125" customWidth="1"/>
    <col min="8" max="8" width="15.7109375" customWidth="1"/>
    <col min="9" max="9" width="10" customWidth="1"/>
    <col min="10" max="10" width="42.85546875" customWidth="1"/>
    <col min="11" max="11" width="11.42578125" customWidth="1"/>
    <col min="12" max="12" width="9.28515625" customWidth="1"/>
    <col min="13" max="13" width="11.42578125" customWidth="1"/>
    <col min="14" max="14" width="12.85546875" customWidth="1"/>
    <col min="15" max="15" width="22.85546875" style="45" customWidth="1"/>
    <col min="16" max="16" width="13.28515625" style="45" customWidth="1"/>
  </cols>
  <sheetData>
    <row r="1" spans="1:16" ht="44.25" customHeight="1" x14ac:dyDescent="0.25">
      <c r="A1" s="93" t="s">
        <v>0</v>
      </c>
      <c r="B1" s="93" t="s">
        <v>1</v>
      </c>
      <c r="C1" s="94"/>
      <c r="D1" s="98" t="s">
        <v>2</v>
      </c>
      <c r="E1" s="95" t="s">
        <v>3</v>
      </c>
      <c r="F1" s="95" t="s">
        <v>4</v>
      </c>
      <c r="G1" s="95" t="s">
        <v>5</v>
      </c>
      <c r="H1" s="95" t="s">
        <v>6</v>
      </c>
      <c r="I1" s="97" t="s">
        <v>7</v>
      </c>
      <c r="J1" s="93" t="s">
        <v>1601</v>
      </c>
      <c r="K1" s="93" t="s">
        <v>1272</v>
      </c>
      <c r="L1" s="93" t="s">
        <v>1430</v>
      </c>
      <c r="M1" s="93" t="s">
        <v>1602</v>
      </c>
      <c r="N1" s="93" t="s">
        <v>1603</v>
      </c>
      <c r="O1" s="199" t="s">
        <v>1604</v>
      </c>
      <c r="P1" s="93" t="s">
        <v>1600</v>
      </c>
    </row>
    <row r="2" spans="1:16" ht="23.25" x14ac:dyDescent="0.25">
      <c r="A2" s="2">
        <v>2016</v>
      </c>
      <c r="B2" s="2" t="s">
        <v>8</v>
      </c>
      <c r="C2" s="24" t="s">
        <v>625</v>
      </c>
      <c r="D2" s="29" t="s">
        <v>10</v>
      </c>
      <c r="E2" s="29" t="s">
        <v>1500</v>
      </c>
      <c r="F2" s="29" t="s">
        <v>42</v>
      </c>
      <c r="G2" s="29" t="s">
        <v>20</v>
      </c>
      <c r="H2" s="29" t="s">
        <v>44</v>
      </c>
      <c r="I2" s="42">
        <v>2</v>
      </c>
      <c r="J2" s="33" t="str">
        <f>C2&amp;""&amp;D2&amp;", "&amp;E2&amp;" "&amp;F2&amp;", "&amp;G2&amp;" "&amp;H2&amp;", д. "&amp;I2</f>
        <v>Артемовский р-н, Артемовский городской округ, пос. Буланаш, ул. Александра Невского, д. 2</v>
      </c>
      <c r="K2" s="35">
        <v>3297.5</v>
      </c>
      <c r="L2" s="35">
        <v>1</v>
      </c>
      <c r="M2" s="212" t="s">
        <v>1473</v>
      </c>
      <c r="N2" s="213">
        <v>42570</v>
      </c>
      <c r="O2" s="76" t="s">
        <v>1494</v>
      </c>
      <c r="P2" s="65">
        <v>2037088.41</v>
      </c>
    </row>
    <row r="3" spans="1:16" ht="23.25" x14ac:dyDescent="0.25">
      <c r="A3" s="80">
        <v>2017</v>
      </c>
      <c r="B3" s="81" t="s">
        <v>8</v>
      </c>
      <c r="C3" s="24" t="s">
        <v>625</v>
      </c>
      <c r="D3" s="74" t="s">
        <v>10</v>
      </c>
      <c r="E3" s="24" t="s">
        <v>1500</v>
      </c>
      <c r="F3" s="24" t="s">
        <v>42</v>
      </c>
      <c r="G3" s="24" t="s">
        <v>20</v>
      </c>
      <c r="H3" s="24" t="s">
        <v>47</v>
      </c>
      <c r="I3" s="58">
        <v>29</v>
      </c>
      <c r="J3" s="33" t="str">
        <f t="shared" ref="J3:J66" si="0">C3&amp;""&amp;D3&amp;", "&amp;E3&amp;" "&amp;F3&amp;", "&amp;G3&amp;" "&amp;H3&amp;", д. "&amp;I3</f>
        <v>Артемовский р-н, Артемовский городской округ, пос. Буланаш, ул. Максима Горького, д. 29</v>
      </c>
      <c r="K3" s="75">
        <v>6085.4</v>
      </c>
      <c r="L3" s="75">
        <v>1</v>
      </c>
      <c r="M3" s="212" t="s">
        <v>1295</v>
      </c>
      <c r="N3" s="213">
        <v>42598</v>
      </c>
      <c r="O3" s="212" t="s">
        <v>1598</v>
      </c>
      <c r="P3" s="65">
        <v>1743989.14</v>
      </c>
    </row>
    <row r="4" spans="1:16" ht="23.25" x14ac:dyDescent="0.25">
      <c r="A4" s="80">
        <v>2020</v>
      </c>
      <c r="B4" s="30" t="s">
        <v>499</v>
      </c>
      <c r="C4" s="30"/>
      <c r="D4" s="30" t="s">
        <v>502</v>
      </c>
      <c r="E4" s="30" t="s">
        <v>18</v>
      </c>
      <c r="F4" s="30" t="s">
        <v>503</v>
      </c>
      <c r="G4" s="30" t="s">
        <v>20</v>
      </c>
      <c r="H4" s="30" t="s">
        <v>22</v>
      </c>
      <c r="I4" s="42">
        <v>29</v>
      </c>
      <c r="J4" s="33" t="str">
        <f t="shared" si="0"/>
        <v>Асбестовский городской округ, г. Асбест, ул. Горняков, д. 29</v>
      </c>
      <c r="K4" s="103">
        <v>6313.4</v>
      </c>
      <c r="L4" s="103">
        <v>1</v>
      </c>
      <c r="M4" s="35" t="s">
        <v>4100</v>
      </c>
      <c r="N4" s="206">
        <v>43914</v>
      </c>
      <c r="O4" s="35" t="s">
        <v>1307</v>
      </c>
      <c r="P4" s="208">
        <v>2654154.5299999998</v>
      </c>
    </row>
    <row r="5" spans="1:16" ht="23.25" x14ac:dyDescent="0.25">
      <c r="A5" s="80">
        <v>2020</v>
      </c>
      <c r="B5" s="30" t="s">
        <v>499</v>
      </c>
      <c r="C5" s="30"/>
      <c r="D5" s="30" t="s">
        <v>502</v>
      </c>
      <c r="E5" s="30" t="s">
        <v>18</v>
      </c>
      <c r="F5" s="30" t="s">
        <v>503</v>
      </c>
      <c r="G5" s="30" t="s">
        <v>20</v>
      </c>
      <c r="H5" s="30" t="s">
        <v>112</v>
      </c>
      <c r="I5" s="42" t="s">
        <v>1548</v>
      </c>
      <c r="J5" s="33" t="str">
        <f t="shared" si="0"/>
        <v>Асбестовский городской округ, г. Асбест, ул. Заводская, д. 39/1</v>
      </c>
      <c r="K5" s="103">
        <v>2642.9</v>
      </c>
      <c r="L5" s="103">
        <v>1</v>
      </c>
      <c r="M5" s="35" t="s">
        <v>4100</v>
      </c>
      <c r="N5" s="206">
        <v>43914</v>
      </c>
      <c r="O5" s="35" t="s">
        <v>1307</v>
      </c>
      <c r="P5" s="208">
        <v>2212821.5</v>
      </c>
    </row>
    <row r="6" spans="1:16" ht="23.25" x14ac:dyDescent="0.25">
      <c r="A6" s="80">
        <v>2017</v>
      </c>
      <c r="B6" s="81" t="s">
        <v>499</v>
      </c>
      <c r="C6" s="24"/>
      <c r="D6" s="24" t="s">
        <v>502</v>
      </c>
      <c r="E6" s="24" t="s">
        <v>18</v>
      </c>
      <c r="F6" s="24" t="s">
        <v>503</v>
      </c>
      <c r="G6" s="24" t="s">
        <v>20</v>
      </c>
      <c r="H6" s="24" t="s">
        <v>616</v>
      </c>
      <c r="I6" s="58">
        <v>5</v>
      </c>
      <c r="J6" s="33" t="str">
        <f t="shared" si="0"/>
        <v>Асбестовский городской округ, г. Асбест, ул. имени Героя Советского Союза Махнева Алексея, д. 5</v>
      </c>
      <c r="K6" s="75">
        <v>11688.8</v>
      </c>
      <c r="L6" s="75">
        <v>6</v>
      </c>
      <c r="M6" s="212" t="s">
        <v>1295</v>
      </c>
      <c r="N6" s="213">
        <v>42598</v>
      </c>
      <c r="O6" s="212" t="s">
        <v>1598</v>
      </c>
      <c r="P6" s="65">
        <v>11290584.18</v>
      </c>
    </row>
    <row r="7" spans="1:16" ht="23.25" x14ac:dyDescent="0.25">
      <c r="A7" s="80">
        <v>2018</v>
      </c>
      <c r="B7" s="161" t="s">
        <v>499</v>
      </c>
      <c r="C7" s="30"/>
      <c r="D7" s="30" t="s">
        <v>502</v>
      </c>
      <c r="E7" s="30" t="s">
        <v>18</v>
      </c>
      <c r="F7" s="30" t="s">
        <v>503</v>
      </c>
      <c r="G7" s="30" t="s">
        <v>20</v>
      </c>
      <c r="H7" s="30" t="s">
        <v>28</v>
      </c>
      <c r="I7" s="42">
        <v>42</v>
      </c>
      <c r="J7" s="33" t="str">
        <f t="shared" si="0"/>
        <v>Асбестовский городской округ, г. Асбест, ул. Калинина, д. 42</v>
      </c>
      <c r="K7" s="35">
        <v>4999.2</v>
      </c>
      <c r="L7" s="35">
        <v>2</v>
      </c>
      <c r="M7" s="25" t="s">
        <v>1493</v>
      </c>
      <c r="N7" s="206">
        <v>43122</v>
      </c>
      <c r="O7" s="56" t="s">
        <v>1494</v>
      </c>
      <c r="P7" s="157">
        <v>3911055.88</v>
      </c>
    </row>
    <row r="8" spans="1:16" ht="23.25" x14ac:dyDescent="0.25">
      <c r="A8" s="80">
        <v>2017</v>
      </c>
      <c r="B8" s="81" t="s">
        <v>499</v>
      </c>
      <c r="C8" s="24"/>
      <c r="D8" s="24" t="s">
        <v>502</v>
      </c>
      <c r="E8" s="24" t="s">
        <v>18</v>
      </c>
      <c r="F8" s="24" t="s">
        <v>503</v>
      </c>
      <c r="G8" s="24" t="s">
        <v>20</v>
      </c>
      <c r="H8" s="24" t="s">
        <v>534</v>
      </c>
      <c r="I8" s="58">
        <v>23</v>
      </c>
      <c r="J8" s="33" t="str">
        <f t="shared" si="0"/>
        <v>Асбестовский городской округ, г. Асбест, ул. Ленинградская, д. 23</v>
      </c>
      <c r="K8" s="75">
        <v>4648.2</v>
      </c>
      <c r="L8" s="75">
        <v>2</v>
      </c>
      <c r="M8" s="212" t="s">
        <v>1295</v>
      </c>
      <c r="N8" s="213">
        <v>42598</v>
      </c>
      <c r="O8" s="212" t="s">
        <v>1598</v>
      </c>
      <c r="P8" s="65">
        <v>3748225.82</v>
      </c>
    </row>
    <row r="9" spans="1:16" x14ac:dyDescent="0.25">
      <c r="A9" s="80">
        <v>2021</v>
      </c>
      <c r="B9" s="106" t="s">
        <v>499</v>
      </c>
      <c r="C9" s="30"/>
      <c r="D9" s="30" t="s">
        <v>502</v>
      </c>
      <c r="E9" s="30" t="s">
        <v>18</v>
      </c>
      <c r="F9" s="30" t="s">
        <v>503</v>
      </c>
      <c r="G9" s="30" t="s">
        <v>20</v>
      </c>
      <c r="H9" s="30" t="s">
        <v>367</v>
      </c>
      <c r="I9" s="42">
        <v>3</v>
      </c>
      <c r="J9" s="33" t="str">
        <f t="shared" si="0"/>
        <v>Асбестовский городской округ, г. Асбест, ул. Лесная, д. 3</v>
      </c>
      <c r="K9" s="103">
        <v>10791.7</v>
      </c>
      <c r="L9" s="103">
        <v>5</v>
      </c>
      <c r="M9" s="56" t="s">
        <v>2570</v>
      </c>
      <c r="N9" s="215">
        <v>44228</v>
      </c>
      <c r="O9" s="56" t="s">
        <v>1307</v>
      </c>
      <c r="P9" s="187">
        <v>10297886.93</v>
      </c>
    </row>
    <row r="10" spans="1:16" x14ac:dyDescent="0.25">
      <c r="A10" s="80">
        <v>2020</v>
      </c>
      <c r="B10" s="30" t="s">
        <v>499</v>
      </c>
      <c r="C10" s="30"/>
      <c r="D10" s="30" t="s">
        <v>502</v>
      </c>
      <c r="E10" s="30" t="s">
        <v>18</v>
      </c>
      <c r="F10" s="30" t="s">
        <v>503</v>
      </c>
      <c r="G10" s="30" t="s">
        <v>20</v>
      </c>
      <c r="H10" s="30" t="s">
        <v>367</v>
      </c>
      <c r="I10" s="42">
        <v>9</v>
      </c>
      <c r="J10" s="33" t="str">
        <f t="shared" si="0"/>
        <v>Асбестовский городской округ, г. Асбест, ул. Лесная, д. 9</v>
      </c>
      <c r="K10" s="103">
        <v>12989.7</v>
      </c>
      <c r="L10" s="103">
        <v>6</v>
      </c>
      <c r="M10" s="35" t="s">
        <v>4100</v>
      </c>
      <c r="N10" s="206">
        <v>43914</v>
      </c>
      <c r="O10" s="35" t="s">
        <v>1307</v>
      </c>
      <c r="P10" s="208">
        <v>11986845.310000001</v>
      </c>
    </row>
    <row r="11" spans="1:16" x14ac:dyDescent="0.25">
      <c r="A11" s="80">
        <v>2017</v>
      </c>
      <c r="B11" s="81" t="s">
        <v>499</v>
      </c>
      <c r="C11" s="24"/>
      <c r="D11" s="24" t="s">
        <v>502</v>
      </c>
      <c r="E11" s="24" t="s">
        <v>18</v>
      </c>
      <c r="F11" s="24" t="s">
        <v>503</v>
      </c>
      <c r="G11" s="24" t="s">
        <v>20</v>
      </c>
      <c r="H11" s="24" t="s">
        <v>69</v>
      </c>
      <c r="I11" s="58">
        <v>10</v>
      </c>
      <c r="J11" s="33" t="str">
        <f t="shared" si="0"/>
        <v>Асбестовский городской округ, г. Асбест, ул. Мира, д. 10</v>
      </c>
      <c r="K11" s="75">
        <v>3887</v>
      </c>
      <c r="L11" s="75">
        <v>1</v>
      </c>
      <c r="M11" s="212" t="s">
        <v>1295</v>
      </c>
      <c r="N11" s="213">
        <v>42598</v>
      </c>
      <c r="O11" s="212" t="s">
        <v>1598</v>
      </c>
      <c r="P11" s="65">
        <v>1886624.45</v>
      </c>
    </row>
    <row r="12" spans="1:16" x14ac:dyDescent="0.25">
      <c r="A12" s="80">
        <v>2017</v>
      </c>
      <c r="B12" s="81" t="s">
        <v>499</v>
      </c>
      <c r="C12" s="24"/>
      <c r="D12" s="24" t="s">
        <v>502</v>
      </c>
      <c r="E12" s="24" t="s">
        <v>18</v>
      </c>
      <c r="F12" s="24" t="s">
        <v>503</v>
      </c>
      <c r="G12" s="24" t="s">
        <v>20</v>
      </c>
      <c r="H12" s="24" t="s">
        <v>69</v>
      </c>
      <c r="I12" s="58" t="s">
        <v>1104</v>
      </c>
      <c r="J12" s="33" t="str">
        <f t="shared" si="0"/>
        <v>Асбестовский городской округ, г. Асбест, ул. Мира, д. 4/3</v>
      </c>
      <c r="K12" s="75">
        <v>9743.7999999999993</v>
      </c>
      <c r="L12" s="75">
        <v>5</v>
      </c>
      <c r="M12" s="212" t="s">
        <v>1295</v>
      </c>
      <c r="N12" s="213">
        <v>42598</v>
      </c>
      <c r="O12" s="212" t="s">
        <v>1598</v>
      </c>
      <c r="P12" s="65">
        <v>9410442.6500000004</v>
      </c>
    </row>
    <row r="13" spans="1:16" x14ac:dyDescent="0.25">
      <c r="A13" s="80">
        <v>2017</v>
      </c>
      <c r="B13" s="81" t="s">
        <v>499</v>
      </c>
      <c r="C13" s="24"/>
      <c r="D13" s="24" t="s">
        <v>502</v>
      </c>
      <c r="E13" s="24" t="s">
        <v>18</v>
      </c>
      <c r="F13" s="24" t="s">
        <v>503</v>
      </c>
      <c r="G13" s="24" t="s">
        <v>20</v>
      </c>
      <c r="H13" s="24" t="s">
        <v>69</v>
      </c>
      <c r="I13" s="58" t="s">
        <v>1105</v>
      </c>
      <c r="J13" s="33" t="str">
        <f t="shared" si="0"/>
        <v>Асбестовский городской округ, г. Асбест, ул. Мира, д. 4/4</v>
      </c>
      <c r="K13" s="75">
        <v>11074</v>
      </c>
      <c r="L13" s="75">
        <v>5</v>
      </c>
      <c r="M13" s="212" t="s">
        <v>1295</v>
      </c>
      <c r="N13" s="213">
        <v>42598</v>
      </c>
      <c r="O13" s="212" t="s">
        <v>1598</v>
      </c>
      <c r="P13" s="65">
        <v>9410442.6500000004</v>
      </c>
    </row>
    <row r="14" spans="1:16" x14ac:dyDescent="0.25">
      <c r="A14" s="80">
        <v>2017</v>
      </c>
      <c r="B14" s="81" t="s">
        <v>499</v>
      </c>
      <c r="C14" s="24"/>
      <c r="D14" s="24" t="s">
        <v>502</v>
      </c>
      <c r="E14" s="24" t="s">
        <v>18</v>
      </c>
      <c r="F14" s="24" t="s">
        <v>503</v>
      </c>
      <c r="G14" s="24" t="s">
        <v>20</v>
      </c>
      <c r="H14" s="24" t="s">
        <v>69</v>
      </c>
      <c r="I14" s="58">
        <v>5</v>
      </c>
      <c r="J14" s="33" t="str">
        <f t="shared" si="0"/>
        <v>Асбестовский городской округ, г. Асбест, ул. Мира, д. 5</v>
      </c>
      <c r="K14" s="75">
        <v>4688.8</v>
      </c>
      <c r="L14" s="75">
        <v>2</v>
      </c>
      <c r="M14" s="212" t="s">
        <v>1295</v>
      </c>
      <c r="N14" s="213">
        <v>42598</v>
      </c>
      <c r="O14" s="212" t="s">
        <v>1598</v>
      </c>
      <c r="P14" s="65">
        <v>3748225.82</v>
      </c>
    </row>
    <row r="15" spans="1:16" x14ac:dyDescent="0.25">
      <c r="A15" s="80">
        <v>2017</v>
      </c>
      <c r="B15" s="81" t="s">
        <v>499</v>
      </c>
      <c r="C15" s="24"/>
      <c r="D15" s="24" t="s">
        <v>502</v>
      </c>
      <c r="E15" s="24" t="s">
        <v>18</v>
      </c>
      <c r="F15" s="24" t="s">
        <v>503</v>
      </c>
      <c r="G15" s="24" t="s">
        <v>20</v>
      </c>
      <c r="H15" s="24" t="s">
        <v>69</v>
      </c>
      <c r="I15" s="58" t="s">
        <v>1106</v>
      </c>
      <c r="J15" s="33" t="str">
        <f t="shared" si="0"/>
        <v>Асбестовский городской округ, г. Асбест, ул. Мира, д. 6/5</v>
      </c>
      <c r="K15" s="75">
        <v>10924.4</v>
      </c>
      <c r="L15" s="75">
        <v>5</v>
      </c>
      <c r="M15" s="212" t="s">
        <v>1295</v>
      </c>
      <c r="N15" s="213">
        <v>42598</v>
      </c>
      <c r="O15" s="212" t="s">
        <v>1598</v>
      </c>
      <c r="P15" s="65">
        <v>9410442.6500000004</v>
      </c>
    </row>
    <row r="16" spans="1:16" ht="23.25" x14ac:dyDescent="0.25">
      <c r="A16" s="80">
        <v>2020</v>
      </c>
      <c r="B16" s="30" t="s">
        <v>499</v>
      </c>
      <c r="C16" s="30"/>
      <c r="D16" s="30" t="s">
        <v>502</v>
      </c>
      <c r="E16" s="30" t="s">
        <v>18</v>
      </c>
      <c r="F16" s="30" t="s">
        <v>503</v>
      </c>
      <c r="G16" s="30" t="s">
        <v>20</v>
      </c>
      <c r="H16" s="30" t="s">
        <v>1065</v>
      </c>
      <c r="I16" s="42">
        <v>11</v>
      </c>
      <c r="J16" s="33" t="str">
        <f t="shared" si="0"/>
        <v>Асбестовский городской округ, г. Асбест, ул. Пархоменко, д. 11</v>
      </c>
      <c r="K16" s="103">
        <v>3414.2</v>
      </c>
      <c r="L16" s="103">
        <v>1</v>
      </c>
      <c r="M16" s="35" t="s">
        <v>4100</v>
      </c>
      <c r="N16" s="206">
        <v>43914</v>
      </c>
      <c r="O16" s="35" t="s">
        <v>1307</v>
      </c>
      <c r="P16" s="208">
        <v>2157136.34</v>
      </c>
    </row>
    <row r="17" spans="1:16" ht="23.25" x14ac:dyDescent="0.25">
      <c r="A17" s="80">
        <v>2020</v>
      </c>
      <c r="B17" s="30" t="s">
        <v>499</v>
      </c>
      <c r="C17" s="30"/>
      <c r="D17" s="30" t="s">
        <v>502</v>
      </c>
      <c r="E17" s="30" t="s">
        <v>18</v>
      </c>
      <c r="F17" s="30" t="s">
        <v>503</v>
      </c>
      <c r="G17" s="30" t="s">
        <v>20</v>
      </c>
      <c r="H17" s="30" t="s">
        <v>1065</v>
      </c>
      <c r="I17" s="42">
        <v>15</v>
      </c>
      <c r="J17" s="33" t="str">
        <f t="shared" si="0"/>
        <v>Асбестовский городской округ, г. Асбест, ул. Пархоменко, д. 15</v>
      </c>
      <c r="K17" s="103">
        <v>10949.6</v>
      </c>
      <c r="L17" s="103">
        <v>5</v>
      </c>
      <c r="M17" s="35" t="s">
        <v>4100</v>
      </c>
      <c r="N17" s="206">
        <v>43914</v>
      </c>
      <c r="O17" s="35" t="s">
        <v>1307</v>
      </c>
      <c r="P17" s="208">
        <v>9964479.0199999996</v>
      </c>
    </row>
    <row r="18" spans="1:16" ht="23.25" x14ac:dyDescent="0.25">
      <c r="A18" s="80">
        <v>2018</v>
      </c>
      <c r="B18" s="161" t="s">
        <v>499</v>
      </c>
      <c r="C18" s="30"/>
      <c r="D18" s="30" t="s">
        <v>502</v>
      </c>
      <c r="E18" s="30" t="s">
        <v>18</v>
      </c>
      <c r="F18" s="30" t="s">
        <v>503</v>
      </c>
      <c r="G18" s="30" t="s">
        <v>20</v>
      </c>
      <c r="H18" s="30" t="s">
        <v>1065</v>
      </c>
      <c r="I18" s="42">
        <v>17</v>
      </c>
      <c r="J18" s="33" t="str">
        <f t="shared" si="0"/>
        <v>Асбестовский городской округ, г. Асбест, ул. Пархоменко, д. 17</v>
      </c>
      <c r="K18" s="35">
        <v>10124.299999999999</v>
      </c>
      <c r="L18" s="35">
        <v>4</v>
      </c>
      <c r="M18" s="25" t="s">
        <v>1493</v>
      </c>
      <c r="N18" s="206">
        <v>43122</v>
      </c>
      <c r="O18" s="56" t="s">
        <v>1494</v>
      </c>
      <c r="P18" s="157">
        <v>7773590.1599999992</v>
      </c>
    </row>
    <row r="19" spans="1:16" ht="23.25" x14ac:dyDescent="0.25">
      <c r="A19" s="80">
        <v>2021</v>
      </c>
      <c r="B19" s="106" t="s">
        <v>499</v>
      </c>
      <c r="C19" s="30"/>
      <c r="D19" s="30" t="s">
        <v>502</v>
      </c>
      <c r="E19" s="30" t="s">
        <v>18</v>
      </c>
      <c r="F19" s="30" t="s">
        <v>503</v>
      </c>
      <c r="G19" s="30" t="s">
        <v>20</v>
      </c>
      <c r="H19" s="30" t="s">
        <v>1065</v>
      </c>
      <c r="I19" s="42">
        <v>6</v>
      </c>
      <c r="J19" s="33" t="str">
        <f t="shared" si="0"/>
        <v>Асбестовский городской округ, г. Асбест, ул. Пархоменко, д. 6</v>
      </c>
      <c r="K19" s="103">
        <v>3320</v>
      </c>
      <c r="L19" s="103">
        <v>1</v>
      </c>
      <c r="M19" s="56" t="s">
        <v>2570</v>
      </c>
      <c r="N19" s="215">
        <v>44228</v>
      </c>
      <c r="O19" s="56" t="s">
        <v>1307</v>
      </c>
      <c r="P19" s="187">
        <v>2394149.63</v>
      </c>
    </row>
    <row r="20" spans="1:16" ht="23.25" x14ac:dyDescent="0.25">
      <c r="A20" s="80">
        <v>2020</v>
      </c>
      <c r="B20" s="30" t="s">
        <v>499</v>
      </c>
      <c r="C20" s="30"/>
      <c r="D20" s="30" t="s">
        <v>502</v>
      </c>
      <c r="E20" s="30" t="s">
        <v>18</v>
      </c>
      <c r="F20" s="30" t="s">
        <v>503</v>
      </c>
      <c r="G20" s="30" t="s">
        <v>20</v>
      </c>
      <c r="H20" s="30" t="s">
        <v>1065</v>
      </c>
      <c r="I20" s="42">
        <v>8</v>
      </c>
      <c r="J20" s="33" t="str">
        <f t="shared" si="0"/>
        <v>Асбестовский городской округ, г. Асбест, ул. Пархоменко, д. 8</v>
      </c>
      <c r="K20" s="103">
        <v>3516.3</v>
      </c>
      <c r="L20" s="103">
        <v>1</v>
      </c>
      <c r="M20" s="35" t="s">
        <v>4100</v>
      </c>
      <c r="N20" s="206">
        <v>43914</v>
      </c>
      <c r="O20" s="35" t="s">
        <v>1307</v>
      </c>
      <c r="P20" s="208">
        <v>2215093.94</v>
      </c>
    </row>
    <row r="21" spans="1:16" ht="23.25" x14ac:dyDescent="0.25">
      <c r="A21" s="80">
        <v>2017</v>
      </c>
      <c r="B21" s="81" t="s">
        <v>499</v>
      </c>
      <c r="C21" s="24"/>
      <c r="D21" s="24" t="s">
        <v>502</v>
      </c>
      <c r="E21" s="24" t="s">
        <v>18</v>
      </c>
      <c r="F21" s="24" t="s">
        <v>503</v>
      </c>
      <c r="G21" s="24" t="s">
        <v>20</v>
      </c>
      <c r="H21" s="24" t="s">
        <v>506</v>
      </c>
      <c r="I21" s="58">
        <v>1</v>
      </c>
      <c r="J21" s="33" t="str">
        <f t="shared" si="0"/>
        <v>Асбестовский городской округ, г. Асбест, ул. Плеханова, д. 1</v>
      </c>
      <c r="K21" s="75">
        <v>9443.2999999999993</v>
      </c>
      <c r="L21" s="75">
        <v>4</v>
      </c>
      <c r="M21" s="212" t="s">
        <v>1295</v>
      </c>
      <c r="N21" s="213">
        <v>42598</v>
      </c>
      <c r="O21" s="212" t="s">
        <v>1598</v>
      </c>
      <c r="P21" s="65">
        <v>7562210.6799999997</v>
      </c>
    </row>
    <row r="22" spans="1:16" ht="23.25" x14ac:dyDescent="0.25">
      <c r="A22" s="2">
        <v>2016</v>
      </c>
      <c r="B22" s="15" t="s">
        <v>499</v>
      </c>
      <c r="C22" s="29"/>
      <c r="D22" s="29" t="s">
        <v>502</v>
      </c>
      <c r="E22" s="29" t="s">
        <v>18</v>
      </c>
      <c r="F22" s="29" t="s">
        <v>503</v>
      </c>
      <c r="G22" s="29" t="s">
        <v>20</v>
      </c>
      <c r="H22" s="29" t="s">
        <v>506</v>
      </c>
      <c r="I22" s="42">
        <v>3</v>
      </c>
      <c r="J22" s="33" t="str">
        <f t="shared" si="0"/>
        <v>Асбестовский городской округ, г. Асбест, ул. Плеханова, д. 3</v>
      </c>
      <c r="K22" s="35">
        <v>13018</v>
      </c>
      <c r="L22" s="35">
        <v>3</v>
      </c>
      <c r="M22" s="212" t="s">
        <v>1474</v>
      </c>
      <c r="N22" s="213">
        <v>42570</v>
      </c>
      <c r="O22" s="76" t="s">
        <v>1496</v>
      </c>
      <c r="P22" s="65">
        <v>5830708.0499999998</v>
      </c>
    </row>
    <row r="23" spans="1:16" ht="23.25" x14ac:dyDescent="0.25">
      <c r="A23" s="80">
        <v>2017</v>
      </c>
      <c r="B23" s="81" t="s">
        <v>499</v>
      </c>
      <c r="C23" s="24"/>
      <c r="D23" s="24" t="s">
        <v>502</v>
      </c>
      <c r="E23" s="24" t="s">
        <v>18</v>
      </c>
      <c r="F23" s="24" t="s">
        <v>503</v>
      </c>
      <c r="G23" s="24" t="s">
        <v>20</v>
      </c>
      <c r="H23" s="24" t="s">
        <v>506</v>
      </c>
      <c r="I23" s="58">
        <v>5</v>
      </c>
      <c r="J23" s="33" t="str">
        <f t="shared" si="0"/>
        <v>Асбестовский городской округ, г. Асбест, ул. Плеханова, д. 5</v>
      </c>
      <c r="K23" s="75">
        <v>12994</v>
      </c>
      <c r="L23" s="75">
        <v>6</v>
      </c>
      <c r="M23" s="212" t="s">
        <v>1295</v>
      </c>
      <c r="N23" s="213">
        <v>42598</v>
      </c>
      <c r="O23" s="212" t="s">
        <v>1598</v>
      </c>
      <c r="P23" s="65">
        <v>11292531.18</v>
      </c>
    </row>
    <row r="24" spans="1:16" ht="23.25" x14ac:dyDescent="0.25">
      <c r="A24" s="80">
        <v>2017</v>
      </c>
      <c r="B24" s="81" t="s">
        <v>499</v>
      </c>
      <c r="C24" s="24"/>
      <c r="D24" s="24" t="s">
        <v>502</v>
      </c>
      <c r="E24" s="24" t="s">
        <v>18</v>
      </c>
      <c r="F24" s="24" t="s">
        <v>503</v>
      </c>
      <c r="G24" s="24" t="s">
        <v>20</v>
      </c>
      <c r="H24" s="24" t="s">
        <v>84</v>
      </c>
      <c r="I24" s="58">
        <v>13</v>
      </c>
      <c r="J24" s="33" t="str">
        <f t="shared" si="0"/>
        <v>Асбестовский городской округ, г. Асбест, ул. Советская, д. 13</v>
      </c>
      <c r="K24" s="75">
        <v>3918.1</v>
      </c>
      <c r="L24" s="75">
        <v>1</v>
      </c>
      <c r="M24" s="212" t="s">
        <v>1295</v>
      </c>
      <c r="N24" s="213">
        <v>42598</v>
      </c>
      <c r="O24" s="212" t="s">
        <v>1598</v>
      </c>
      <c r="P24" s="65">
        <v>1885203.73</v>
      </c>
    </row>
    <row r="25" spans="1:16" ht="23.25" x14ac:dyDescent="0.25">
      <c r="A25" s="80">
        <v>2017</v>
      </c>
      <c r="B25" s="81" t="s">
        <v>499</v>
      </c>
      <c r="C25" s="24"/>
      <c r="D25" s="24" t="s">
        <v>502</v>
      </c>
      <c r="E25" s="24" t="s">
        <v>18</v>
      </c>
      <c r="F25" s="24" t="s">
        <v>503</v>
      </c>
      <c r="G25" s="24" t="s">
        <v>20</v>
      </c>
      <c r="H25" s="24" t="s">
        <v>84</v>
      </c>
      <c r="I25" s="58">
        <v>21</v>
      </c>
      <c r="J25" s="33" t="str">
        <f t="shared" si="0"/>
        <v>Асбестовский городской округ, г. Асбест, ул. Советская, д. 21</v>
      </c>
      <c r="K25" s="75">
        <v>3255.4</v>
      </c>
      <c r="L25" s="75">
        <v>1</v>
      </c>
      <c r="M25" s="212" t="s">
        <v>1295</v>
      </c>
      <c r="N25" s="213">
        <v>42598</v>
      </c>
      <c r="O25" s="212" t="s">
        <v>1598</v>
      </c>
      <c r="P25" s="65">
        <v>1884697.51</v>
      </c>
    </row>
    <row r="26" spans="1:16" ht="23.25" x14ac:dyDescent="0.25">
      <c r="A26" s="80">
        <v>2017</v>
      </c>
      <c r="B26" s="81" t="s">
        <v>499</v>
      </c>
      <c r="C26" s="24"/>
      <c r="D26" s="24" t="s">
        <v>502</v>
      </c>
      <c r="E26" s="24" t="s">
        <v>18</v>
      </c>
      <c r="F26" s="24" t="s">
        <v>503</v>
      </c>
      <c r="G26" s="24" t="s">
        <v>20</v>
      </c>
      <c r="H26" s="24" t="s">
        <v>617</v>
      </c>
      <c r="I26" s="58" t="s">
        <v>1107</v>
      </c>
      <c r="J26" s="33" t="str">
        <f t="shared" si="0"/>
        <v>Асбестовский городской округ, г. Асбест, ул. Челюскинцев, д. 17/1</v>
      </c>
      <c r="K26" s="75">
        <v>5140.8</v>
      </c>
      <c r="L26" s="75">
        <v>2</v>
      </c>
      <c r="M26" s="212" t="s">
        <v>1295</v>
      </c>
      <c r="N26" s="213">
        <v>42598</v>
      </c>
      <c r="O26" s="212" t="s">
        <v>1598</v>
      </c>
      <c r="P26" s="65">
        <v>3765255.58</v>
      </c>
    </row>
    <row r="27" spans="1:16" ht="23.25" x14ac:dyDescent="0.25">
      <c r="A27" s="80">
        <v>2018</v>
      </c>
      <c r="B27" s="161" t="s">
        <v>499</v>
      </c>
      <c r="C27" s="30"/>
      <c r="D27" s="30" t="s">
        <v>502</v>
      </c>
      <c r="E27" s="30" t="s">
        <v>18</v>
      </c>
      <c r="F27" s="30" t="s">
        <v>503</v>
      </c>
      <c r="G27" s="30" t="s">
        <v>20</v>
      </c>
      <c r="H27" s="30" t="s">
        <v>617</v>
      </c>
      <c r="I27" s="42">
        <v>28</v>
      </c>
      <c r="J27" s="33" t="str">
        <f t="shared" si="0"/>
        <v>Асбестовский городской округ, г. Асбест, ул. Челюскинцев, д. 28</v>
      </c>
      <c r="K27" s="35">
        <v>13162</v>
      </c>
      <c r="L27" s="35">
        <v>6</v>
      </c>
      <c r="M27" s="25" t="s">
        <v>1493</v>
      </c>
      <c r="N27" s="206">
        <v>43122</v>
      </c>
      <c r="O27" s="56" t="s">
        <v>1494</v>
      </c>
      <c r="P27" s="157">
        <v>11723877.5</v>
      </c>
    </row>
    <row r="28" spans="1:16" ht="23.25" x14ac:dyDescent="0.25">
      <c r="A28" s="80">
        <v>2017</v>
      </c>
      <c r="B28" s="81" t="s">
        <v>499</v>
      </c>
      <c r="C28" s="24"/>
      <c r="D28" s="24" t="s">
        <v>515</v>
      </c>
      <c r="E28" s="24" t="s">
        <v>18</v>
      </c>
      <c r="F28" s="24" t="s">
        <v>516</v>
      </c>
      <c r="G28" s="24" t="s">
        <v>20</v>
      </c>
      <c r="H28" s="24" t="s">
        <v>607</v>
      </c>
      <c r="I28" s="58">
        <v>2</v>
      </c>
      <c r="J28" s="33" t="str">
        <f t="shared" si="0"/>
        <v>Березовский городской округ, г. Березовский, ул. Брусницына, д. 2</v>
      </c>
      <c r="K28" s="75">
        <v>12249.6</v>
      </c>
      <c r="L28" s="75">
        <v>6</v>
      </c>
      <c r="M28" s="212" t="s">
        <v>1295</v>
      </c>
      <c r="N28" s="213">
        <v>42598</v>
      </c>
      <c r="O28" s="212" t="s">
        <v>1598</v>
      </c>
      <c r="P28" s="65">
        <v>10951910.279999999</v>
      </c>
    </row>
    <row r="29" spans="1:16" ht="23.25" x14ac:dyDescent="0.25">
      <c r="A29" s="80">
        <v>2017</v>
      </c>
      <c r="B29" s="81" t="s">
        <v>499</v>
      </c>
      <c r="C29" s="24"/>
      <c r="D29" s="24" t="s">
        <v>515</v>
      </c>
      <c r="E29" s="24" t="s">
        <v>18</v>
      </c>
      <c r="F29" s="24" t="s">
        <v>516</v>
      </c>
      <c r="G29" s="24" t="s">
        <v>20</v>
      </c>
      <c r="H29" s="24" t="s">
        <v>607</v>
      </c>
      <c r="I29" s="58">
        <v>3</v>
      </c>
      <c r="J29" s="33" t="str">
        <f t="shared" si="0"/>
        <v>Березовский городской округ, г. Березовский, ул. Брусницына, д. 3</v>
      </c>
      <c r="K29" s="75">
        <v>13035.7</v>
      </c>
      <c r="L29" s="75">
        <v>6</v>
      </c>
      <c r="M29" s="212" t="s">
        <v>1295</v>
      </c>
      <c r="N29" s="213">
        <v>42598</v>
      </c>
      <c r="O29" s="212" t="s">
        <v>1598</v>
      </c>
      <c r="P29" s="65">
        <v>10951910.279999999</v>
      </c>
    </row>
    <row r="30" spans="1:16" ht="23.25" x14ac:dyDescent="0.25">
      <c r="A30" s="80">
        <v>2017</v>
      </c>
      <c r="B30" s="81" t="s">
        <v>499</v>
      </c>
      <c r="C30" s="24"/>
      <c r="D30" s="24" t="s">
        <v>515</v>
      </c>
      <c r="E30" s="24" t="s">
        <v>18</v>
      </c>
      <c r="F30" s="24" t="s">
        <v>516</v>
      </c>
      <c r="G30" s="24" t="s">
        <v>20</v>
      </c>
      <c r="H30" s="24" t="s">
        <v>74</v>
      </c>
      <c r="I30" s="58" t="s">
        <v>618</v>
      </c>
      <c r="J30" s="33" t="str">
        <f t="shared" si="0"/>
        <v>Березовский городской округ, г. Березовский, ул. Гагарина, д. 15КОРПУС 1</v>
      </c>
      <c r="K30" s="75">
        <v>7793.8</v>
      </c>
      <c r="L30" s="75">
        <v>4</v>
      </c>
      <c r="M30" s="212" t="s">
        <v>1295</v>
      </c>
      <c r="N30" s="213">
        <v>42598</v>
      </c>
      <c r="O30" s="212" t="s">
        <v>1598</v>
      </c>
      <c r="P30" s="65">
        <v>7302703.6799999997</v>
      </c>
    </row>
    <row r="31" spans="1:16" ht="23.25" x14ac:dyDescent="0.25">
      <c r="A31" s="80">
        <v>2017</v>
      </c>
      <c r="B31" s="81" t="s">
        <v>499</v>
      </c>
      <c r="C31" s="24"/>
      <c r="D31" s="24" t="s">
        <v>515</v>
      </c>
      <c r="E31" s="24" t="s">
        <v>18</v>
      </c>
      <c r="F31" s="24" t="s">
        <v>516</v>
      </c>
      <c r="G31" s="24" t="s">
        <v>20</v>
      </c>
      <c r="H31" s="24" t="s">
        <v>74</v>
      </c>
      <c r="I31" s="58" t="s">
        <v>619</v>
      </c>
      <c r="J31" s="33" t="str">
        <f t="shared" si="0"/>
        <v>Березовский городской округ, г. Березовский, ул. Гагарина, д. 15КОРПУС 2</v>
      </c>
      <c r="K31" s="75">
        <v>7732.1</v>
      </c>
      <c r="L31" s="75">
        <v>4</v>
      </c>
      <c r="M31" s="212" t="s">
        <v>1295</v>
      </c>
      <c r="N31" s="213">
        <v>42598</v>
      </c>
      <c r="O31" s="212" t="s">
        <v>1598</v>
      </c>
      <c r="P31" s="65">
        <v>7302703.6799999997</v>
      </c>
    </row>
    <row r="32" spans="1:16" ht="23.25" x14ac:dyDescent="0.25">
      <c r="A32" s="2">
        <v>2016</v>
      </c>
      <c r="B32" s="15" t="s">
        <v>499</v>
      </c>
      <c r="C32" s="29"/>
      <c r="D32" s="29" t="s">
        <v>515</v>
      </c>
      <c r="E32" s="29" t="s">
        <v>18</v>
      </c>
      <c r="F32" s="29" t="s">
        <v>516</v>
      </c>
      <c r="G32" s="29" t="s">
        <v>20</v>
      </c>
      <c r="H32" s="29" t="s">
        <v>74</v>
      </c>
      <c r="I32" s="42" t="s">
        <v>565</v>
      </c>
      <c r="J32" s="33" t="str">
        <f t="shared" si="0"/>
        <v>Березовский городской округ, г. Березовский, ул. Гагарина, д. 15КОРПУС 3</v>
      </c>
      <c r="K32" s="35">
        <v>10835</v>
      </c>
      <c r="L32" s="35">
        <v>2</v>
      </c>
      <c r="M32" s="212" t="s">
        <v>1474</v>
      </c>
      <c r="N32" s="213">
        <v>42570</v>
      </c>
      <c r="O32" s="76" t="s">
        <v>1496</v>
      </c>
      <c r="P32" s="65">
        <v>3818771.36</v>
      </c>
    </row>
    <row r="33" spans="1:16" ht="23.25" x14ac:dyDescent="0.25">
      <c r="A33" s="80">
        <v>2017</v>
      </c>
      <c r="B33" s="81" t="s">
        <v>499</v>
      </c>
      <c r="C33" s="24"/>
      <c r="D33" s="24" t="s">
        <v>515</v>
      </c>
      <c r="E33" s="24" t="s">
        <v>18</v>
      </c>
      <c r="F33" s="24" t="s">
        <v>516</v>
      </c>
      <c r="G33" s="24" t="s">
        <v>20</v>
      </c>
      <c r="H33" s="24" t="s">
        <v>74</v>
      </c>
      <c r="I33" s="58" t="s">
        <v>565</v>
      </c>
      <c r="J33" s="33" t="str">
        <f t="shared" si="0"/>
        <v>Березовский городской округ, г. Березовский, ул. Гагарина, д. 15КОРПУС 3</v>
      </c>
      <c r="K33" s="75">
        <v>10835</v>
      </c>
      <c r="L33" s="75">
        <v>2</v>
      </c>
      <c r="M33" s="212" t="s">
        <v>1295</v>
      </c>
      <c r="N33" s="213">
        <v>42598</v>
      </c>
      <c r="O33" s="212" t="s">
        <v>1598</v>
      </c>
      <c r="P33" s="65">
        <v>3651351.84</v>
      </c>
    </row>
    <row r="34" spans="1:16" ht="23.25" x14ac:dyDescent="0.25">
      <c r="A34" s="80">
        <v>2017</v>
      </c>
      <c r="B34" s="81" t="s">
        <v>499</v>
      </c>
      <c r="C34" s="24"/>
      <c r="D34" s="24" t="s">
        <v>515</v>
      </c>
      <c r="E34" s="24" t="s">
        <v>18</v>
      </c>
      <c r="F34" s="24" t="s">
        <v>516</v>
      </c>
      <c r="G34" s="24" t="s">
        <v>20</v>
      </c>
      <c r="H34" s="24" t="s">
        <v>74</v>
      </c>
      <c r="I34" s="58">
        <v>16</v>
      </c>
      <c r="J34" s="33" t="str">
        <f t="shared" si="0"/>
        <v>Березовский городской округ, г. Березовский, ул. Гагарина, д. 16</v>
      </c>
      <c r="K34" s="75">
        <v>21986.400000000001</v>
      </c>
      <c r="L34" s="75">
        <v>7</v>
      </c>
      <c r="M34" s="212" t="s">
        <v>1295</v>
      </c>
      <c r="N34" s="213">
        <v>42598</v>
      </c>
      <c r="O34" s="212" t="s">
        <v>1598</v>
      </c>
      <c r="P34" s="65">
        <v>13190471.210000001</v>
      </c>
    </row>
    <row r="35" spans="1:16" ht="23.25" x14ac:dyDescent="0.25">
      <c r="A35" s="80">
        <v>2017</v>
      </c>
      <c r="B35" s="81" t="s">
        <v>499</v>
      </c>
      <c r="C35" s="24"/>
      <c r="D35" s="24" t="s">
        <v>515</v>
      </c>
      <c r="E35" s="24" t="s">
        <v>18</v>
      </c>
      <c r="F35" s="24" t="s">
        <v>516</v>
      </c>
      <c r="G35" s="24" t="s">
        <v>20</v>
      </c>
      <c r="H35" s="24" t="s">
        <v>282</v>
      </c>
      <c r="I35" s="58">
        <v>4</v>
      </c>
      <c r="J35" s="33" t="str">
        <f t="shared" si="0"/>
        <v>Березовский городской округ, г. Березовский, ул. Спортивная, д. 4</v>
      </c>
      <c r="K35" s="75">
        <v>15393.2</v>
      </c>
      <c r="L35" s="75">
        <v>6</v>
      </c>
      <c r="M35" s="212" t="s">
        <v>1295</v>
      </c>
      <c r="N35" s="213">
        <v>42598</v>
      </c>
      <c r="O35" s="212" t="s">
        <v>1598</v>
      </c>
      <c r="P35" s="65">
        <v>11302925.1</v>
      </c>
    </row>
    <row r="36" spans="1:16" ht="23.25" x14ac:dyDescent="0.25">
      <c r="A36" s="80">
        <v>2020</v>
      </c>
      <c r="B36" s="30" t="s">
        <v>499</v>
      </c>
      <c r="C36" s="30"/>
      <c r="D36" s="30" t="s">
        <v>515</v>
      </c>
      <c r="E36" s="30" t="s">
        <v>18</v>
      </c>
      <c r="F36" s="30" t="s">
        <v>516</v>
      </c>
      <c r="G36" s="30" t="s">
        <v>20</v>
      </c>
      <c r="H36" s="30" t="s">
        <v>46</v>
      </c>
      <c r="I36" s="42">
        <v>34</v>
      </c>
      <c r="J36" s="33" t="str">
        <f t="shared" si="0"/>
        <v>Березовский городской округ, г. Березовский, ул. Театральная, д. 34</v>
      </c>
      <c r="K36" s="103">
        <v>4250.8999999999996</v>
      </c>
      <c r="L36" s="103">
        <v>2</v>
      </c>
      <c r="M36" s="35" t="s">
        <v>4100</v>
      </c>
      <c r="N36" s="206">
        <v>43914</v>
      </c>
      <c r="O36" s="35" t="s">
        <v>1307</v>
      </c>
      <c r="P36" s="208">
        <v>3966877.82</v>
      </c>
    </row>
    <row r="37" spans="1:16" ht="23.25" x14ac:dyDescent="0.25">
      <c r="A37" s="80">
        <v>2018</v>
      </c>
      <c r="B37" s="196" t="s">
        <v>218</v>
      </c>
      <c r="C37" s="30" t="s">
        <v>673</v>
      </c>
      <c r="D37" s="30" t="s">
        <v>126</v>
      </c>
      <c r="E37" s="30" t="s">
        <v>18</v>
      </c>
      <c r="F37" s="30" t="s">
        <v>127</v>
      </c>
      <c r="G37" s="30" t="s">
        <v>20</v>
      </c>
      <c r="H37" s="30" t="s">
        <v>132</v>
      </c>
      <c r="I37" s="42" t="s">
        <v>1081</v>
      </c>
      <c r="J37" s="33" t="str">
        <f t="shared" si="0"/>
        <v>Верхнесалдинский р-н, Верхнесалдинский городской округ, г. Верхняя Салда, ул. Энгельса, д. 66КОРПУС 1</v>
      </c>
      <c r="K37" s="35">
        <v>2575.6999999999998</v>
      </c>
      <c r="L37" s="35">
        <v>1</v>
      </c>
      <c r="M37" s="25" t="s">
        <v>1493</v>
      </c>
      <c r="N37" s="206">
        <v>43122</v>
      </c>
      <c r="O37" s="56" t="s">
        <v>1494</v>
      </c>
      <c r="P37" s="157">
        <v>1967493.14</v>
      </c>
    </row>
    <row r="38" spans="1:16" ht="23.25" x14ac:dyDescent="0.25">
      <c r="A38" s="2">
        <v>2016</v>
      </c>
      <c r="B38" s="2" t="s">
        <v>218</v>
      </c>
      <c r="C38" s="24" t="s">
        <v>673</v>
      </c>
      <c r="D38" s="29" t="s">
        <v>126</v>
      </c>
      <c r="E38" s="29" t="s">
        <v>18</v>
      </c>
      <c r="F38" s="29" t="s">
        <v>127</v>
      </c>
      <c r="G38" s="29" t="s">
        <v>20</v>
      </c>
      <c r="H38" s="29" t="s">
        <v>132</v>
      </c>
      <c r="I38" s="42" t="s">
        <v>219</v>
      </c>
      <c r="J38" s="33" t="str">
        <f t="shared" si="0"/>
        <v>Верхнесалдинский р-н, Верхнесалдинский городской округ, г. Верхняя Салда, ул. Энгельса, д. 68КОРПУС 1</v>
      </c>
      <c r="K38" s="35">
        <v>2669.09</v>
      </c>
      <c r="L38" s="35">
        <v>1</v>
      </c>
      <c r="M38" s="212" t="s">
        <v>1475</v>
      </c>
      <c r="N38" s="213">
        <v>42570</v>
      </c>
      <c r="O38" s="76" t="s">
        <v>1494</v>
      </c>
      <c r="P38" s="65">
        <v>2030501.28</v>
      </c>
    </row>
    <row r="39" spans="1:16" ht="23.25" x14ac:dyDescent="0.25">
      <c r="A39" s="80">
        <v>2017</v>
      </c>
      <c r="B39" s="81" t="s">
        <v>218</v>
      </c>
      <c r="C39" s="24" t="s">
        <v>673</v>
      </c>
      <c r="D39" s="24" t="s">
        <v>126</v>
      </c>
      <c r="E39" s="24" t="s">
        <v>18</v>
      </c>
      <c r="F39" s="24" t="s">
        <v>127</v>
      </c>
      <c r="G39" s="24" t="s">
        <v>20</v>
      </c>
      <c r="H39" s="24" t="s">
        <v>132</v>
      </c>
      <c r="I39" s="58" t="s">
        <v>1455</v>
      </c>
      <c r="J39" s="33" t="str">
        <f t="shared" si="0"/>
        <v>Верхнесалдинский р-н, Верхнесалдинский городской округ, г. Верхняя Салда, ул. Энгельса, д. 78КОРПУС 1</v>
      </c>
      <c r="K39" s="75">
        <v>4376.5</v>
      </c>
      <c r="L39" s="75">
        <v>2</v>
      </c>
      <c r="M39" s="212" t="s">
        <v>1296</v>
      </c>
      <c r="N39" s="213">
        <v>42598</v>
      </c>
      <c r="O39" s="212" t="s">
        <v>1598</v>
      </c>
      <c r="P39" s="65">
        <v>3752273.38</v>
      </c>
    </row>
    <row r="40" spans="1:16" ht="23.25" x14ac:dyDescent="0.25">
      <c r="A40" s="80">
        <v>2017</v>
      </c>
      <c r="B40" s="81" t="s">
        <v>218</v>
      </c>
      <c r="C40" s="24"/>
      <c r="D40" s="24" t="s">
        <v>140</v>
      </c>
      <c r="E40" s="24" t="s">
        <v>18</v>
      </c>
      <c r="F40" s="24" t="s">
        <v>141</v>
      </c>
      <c r="G40" s="24" t="s">
        <v>143</v>
      </c>
      <c r="H40" s="24" t="s">
        <v>144</v>
      </c>
      <c r="I40" s="58">
        <v>59</v>
      </c>
      <c r="J40" s="33" t="str">
        <f t="shared" si="0"/>
        <v>город Нижний Тагил, г. Нижний Тагил, пр-кт Вагоностроителей, д. 59</v>
      </c>
      <c r="K40" s="75">
        <v>16106.7</v>
      </c>
      <c r="L40" s="75">
        <v>7</v>
      </c>
      <c r="M40" s="212" t="s">
        <v>1294</v>
      </c>
      <c r="N40" s="213">
        <v>42598</v>
      </c>
      <c r="O40" s="212" t="s">
        <v>1598</v>
      </c>
      <c r="P40" s="65">
        <v>12706531.32</v>
      </c>
    </row>
    <row r="41" spans="1:16" ht="23.25" x14ac:dyDescent="0.25">
      <c r="A41" s="80">
        <v>2017</v>
      </c>
      <c r="B41" s="81" t="s">
        <v>218</v>
      </c>
      <c r="C41" s="24"/>
      <c r="D41" s="24" t="s">
        <v>140</v>
      </c>
      <c r="E41" s="24" t="s">
        <v>18</v>
      </c>
      <c r="F41" s="24" t="s">
        <v>141</v>
      </c>
      <c r="G41" s="24" t="s">
        <v>143</v>
      </c>
      <c r="H41" s="24" t="s">
        <v>674</v>
      </c>
      <c r="I41" s="58">
        <v>31</v>
      </c>
      <c r="J41" s="33" t="str">
        <f t="shared" si="0"/>
        <v>город Нижний Тагил, г. Нижний Тагил, пр-кт Ленинградский, д. 31</v>
      </c>
      <c r="K41" s="75">
        <v>4260.3</v>
      </c>
      <c r="L41" s="75">
        <v>1</v>
      </c>
      <c r="M41" s="212" t="s">
        <v>1294</v>
      </c>
      <c r="N41" s="213">
        <v>42598</v>
      </c>
      <c r="O41" s="212" t="s">
        <v>1598</v>
      </c>
      <c r="P41" s="65">
        <v>1872281.63</v>
      </c>
    </row>
    <row r="42" spans="1:16" ht="23.25" x14ac:dyDescent="0.25">
      <c r="A42" s="80">
        <v>2018</v>
      </c>
      <c r="B42" s="196" t="s">
        <v>218</v>
      </c>
      <c r="C42" s="30"/>
      <c r="D42" s="30" t="s">
        <v>140</v>
      </c>
      <c r="E42" s="30" t="s">
        <v>18</v>
      </c>
      <c r="F42" s="30" t="s">
        <v>141</v>
      </c>
      <c r="G42" s="30" t="s">
        <v>143</v>
      </c>
      <c r="H42" s="30" t="s">
        <v>674</v>
      </c>
      <c r="I42" s="42">
        <v>32</v>
      </c>
      <c r="J42" s="33" t="str">
        <f t="shared" si="0"/>
        <v>город Нижний Тагил, г. Нижний Тагил, пр-кт Ленинградский, д. 32</v>
      </c>
      <c r="K42" s="35">
        <v>8613.7000000000007</v>
      </c>
      <c r="L42" s="35">
        <v>4</v>
      </c>
      <c r="M42" s="25" t="s">
        <v>1493</v>
      </c>
      <c r="N42" s="206">
        <v>43122</v>
      </c>
      <c r="O42" s="35" t="s">
        <v>1494</v>
      </c>
      <c r="P42" s="157">
        <v>7525367.9199999999</v>
      </c>
    </row>
    <row r="43" spans="1:16" ht="23.25" x14ac:dyDescent="0.25">
      <c r="A43" s="80">
        <v>2017</v>
      </c>
      <c r="B43" s="81" t="s">
        <v>218</v>
      </c>
      <c r="C43" s="24"/>
      <c r="D43" s="24" t="s">
        <v>140</v>
      </c>
      <c r="E43" s="24" t="s">
        <v>18</v>
      </c>
      <c r="F43" s="24" t="s">
        <v>141</v>
      </c>
      <c r="G43" s="24" t="s">
        <v>143</v>
      </c>
      <c r="H43" s="24" t="s">
        <v>674</v>
      </c>
      <c r="I43" s="58">
        <v>33</v>
      </c>
      <c r="J43" s="33" t="str">
        <f t="shared" si="0"/>
        <v>город Нижний Тагил, г. Нижний Тагил, пр-кт Ленинградский, д. 33</v>
      </c>
      <c r="K43" s="75">
        <v>4190.84</v>
      </c>
      <c r="L43" s="75">
        <v>1</v>
      </c>
      <c r="M43" s="212" t="s">
        <v>1294</v>
      </c>
      <c r="N43" s="213">
        <v>42598</v>
      </c>
      <c r="O43" s="212" t="s">
        <v>1598</v>
      </c>
      <c r="P43" s="65">
        <v>1872281.63</v>
      </c>
    </row>
    <row r="44" spans="1:16" ht="23.25" x14ac:dyDescent="0.25">
      <c r="A44" s="80">
        <v>2021</v>
      </c>
      <c r="B44" s="30" t="s">
        <v>218</v>
      </c>
      <c r="C44" s="30"/>
      <c r="D44" s="30" t="s">
        <v>140</v>
      </c>
      <c r="E44" s="30" t="s">
        <v>18</v>
      </c>
      <c r="F44" s="30" t="s">
        <v>141</v>
      </c>
      <c r="G44" s="30" t="s">
        <v>143</v>
      </c>
      <c r="H44" s="30" t="s">
        <v>674</v>
      </c>
      <c r="I44" s="148">
        <v>34</v>
      </c>
      <c r="J44" s="33" t="str">
        <f t="shared" si="0"/>
        <v>город Нижний Тагил, г. Нижний Тагил, пр-кт Ленинградский, д. 34</v>
      </c>
      <c r="K44" s="35">
        <v>4573.8</v>
      </c>
      <c r="L44" s="35">
        <v>2</v>
      </c>
      <c r="M44" s="216" t="s">
        <v>2566</v>
      </c>
      <c r="N44" s="215">
        <v>44247</v>
      </c>
      <c r="O44" s="56" t="s">
        <v>2603</v>
      </c>
      <c r="P44" s="209">
        <v>3874844.54</v>
      </c>
    </row>
    <row r="45" spans="1:16" ht="23.25" x14ac:dyDescent="0.25">
      <c r="A45" s="80">
        <v>2021</v>
      </c>
      <c r="B45" s="30" t="s">
        <v>218</v>
      </c>
      <c r="C45" s="30"/>
      <c r="D45" s="30" t="s">
        <v>140</v>
      </c>
      <c r="E45" s="30" t="s">
        <v>18</v>
      </c>
      <c r="F45" s="30" t="s">
        <v>141</v>
      </c>
      <c r="G45" s="30" t="s">
        <v>143</v>
      </c>
      <c r="H45" s="30" t="s">
        <v>674</v>
      </c>
      <c r="I45" s="148">
        <v>8</v>
      </c>
      <c r="J45" s="33" t="str">
        <f t="shared" si="0"/>
        <v>город Нижний Тагил, г. Нижний Тагил, пр-кт Ленинградский, д. 8</v>
      </c>
      <c r="K45" s="35">
        <v>4497.8</v>
      </c>
      <c r="L45" s="35">
        <v>2</v>
      </c>
      <c r="M45" s="216" t="s">
        <v>2566</v>
      </c>
      <c r="N45" s="215">
        <v>44247</v>
      </c>
      <c r="O45" s="56" t="s">
        <v>2603</v>
      </c>
      <c r="P45" s="209">
        <v>3881692.0999999996</v>
      </c>
    </row>
    <row r="46" spans="1:16" ht="23.25" x14ac:dyDescent="0.25">
      <c r="A46" s="80">
        <v>2021</v>
      </c>
      <c r="B46" s="30" t="s">
        <v>218</v>
      </c>
      <c r="C46" s="30"/>
      <c r="D46" s="30" t="s">
        <v>140</v>
      </c>
      <c r="E46" s="30" t="s">
        <v>18</v>
      </c>
      <c r="F46" s="30" t="s">
        <v>141</v>
      </c>
      <c r="G46" s="30" t="s">
        <v>143</v>
      </c>
      <c r="H46" s="30" t="s">
        <v>206</v>
      </c>
      <c r="I46" s="148">
        <v>10</v>
      </c>
      <c r="J46" s="33" t="str">
        <f t="shared" si="0"/>
        <v>город Нижний Тагил, г. Нижний Тагил, пр-кт Октябрьский, д. 10</v>
      </c>
      <c r="K46" s="35">
        <v>7934.6</v>
      </c>
      <c r="L46" s="35">
        <v>2</v>
      </c>
      <c r="M46" s="216" t="s">
        <v>2566</v>
      </c>
      <c r="N46" s="215">
        <v>44247</v>
      </c>
      <c r="O46" s="56" t="s">
        <v>2603</v>
      </c>
      <c r="P46" s="209">
        <v>5684094.5599999996</v>
      </c>
    </row>
    <row r="47" spans="1:16" ht="23.25" x14ac:dyDescent="0.25">
      <c r="A47" s="80">
        <v>2021</v>
      </c>
      <c r="B47" s="30" t="s">
        <v>218</v>
      </c>
      <c r="C47" s="30"/>
      <c r="D47" s="30" t="s">
        <v>140</v>
      </c>
      <c r="E47" s="30" t="s">
        <v>18</v>
      </c>
      <c r="F47" s="30" t="s">
        <v>141</v>
      </c>
      <c r="G47" s="30" t="s">
        <v>143</v>
      </c>
      <c r="H47" s="30" t="s">
        <v>206</v>
      </c>
      <c r="I47" s="148">
        <v>11</v>
      </c>
      <c r="J47" s="33" t="str">
        <f t="shared" si="0"/>
        <v>город Нижний Тагил, г. Нижний Тагил, пр-кт Октябрьский, д. 11</v>
      </c>
      <c r="K47" s="35">
        <v>2863.7</v>
      </c>
      <c r="L47" s="35">
        <v>1</v>
      </c>
      <c r="M47" s="216" t="s">
        <v>2566</v>
      </c>
      <c r="N47" s="215">
        <v>44247</v>
      </c>
      <c r="O47" s="56" t="s">
        <v>2603</v>
      </c>
      <c r="P47" s="209">
        <v>1950928.74</v>
      </c>
    </row>
    <row r="48" spans="1:16" ht="23.25" x14ac:dyDescent="0.25">
      <c r="A48" s="80">
        <v>2017</v>
      </c>
      <c r="B48" s="81" t="s">
        <v>218</v>
      </c>
      <c r="C48" s="24"/>
      <c r="D48" s="24" t="s">
        <v>140</v>
      </c>
      <c r="E48" s="24" t="s">
        <v>18</v>
      </c>
      <c r="F48" s="24" t="s">
        <v>141</v>
      </c>
      <c r="G48" s="24" t="s">
        <v>143</v>
      </c>
      <c r="H48" s="24" t="s">
        <v>206</v>
      </c>
      <c r="I48" s="58">
        <v>26</v>
      </c>
      <c r="J48" s="33" t="str">
        <f t="shared" si="0"/>
        <v>город Нижний Тагил, г. Нижний Тагил, пр-кт Октябрьский, д. 26</v>
      </c>
      <c r="K48" s="75">
        <v>2358</v>
      </c>
      <c r="L48" s="75">
        <v>1</v>
      </c>
      <c r="M48" s="212" t="s">
        <v>1294</v>
      </c>
      <c r="N48" s="213">
        <v>42598</v>
      </c>
      <c r="O48" s="212" t="s">
        <v>1598</v>
      </c>
      <c r="P48" s="65">
        <v>1812855.86</v>
      </c>
    </row>
    <row r="49" spans="1:16" ht="23.25" x14ac:dyDescent="0.25">
      <c r="A49" s="80">
        <v>2017</v>
      </c>
      <c r="B49" s="81" t="s">
        <v>218</v>
      </c>
      <c r="C49" s="24"/>
      <c r="D49" s="24" t="s">
        <v>140</v>
      </c>
      <c r="E49" s="24" t="s">
        <v>18</v>
      </c>
      <c r="F49" s="24" t="s">
        <v>141</v>
      </c>
      <c r="G49" s="24" t="s">
        <v>143</v>
      </c>
      <c r="H49" s="24" t="s">
        <v>206</v>
      </c>
      <c r="I49" s="58">
        <v>4</v>
      </c>
      <c r="J49" s="33" t="str">
        <f t="shared" si="0"/>
        <v>город Нижний Тагил, г. Нижний Тагил, пр-кт Октябрьский, д. 4</v>
      </c>
      <c r="K49" s="75">
        <v>8691.1</v>
      </c>
      <c r="L49" s="75">
        <v>4</v>
      </c>
      <c r="M49" s="212" t="s">
        <v>1294</v>
      </c>
      <c r="N49" s="213">
        <v>42598</v>
      </c>
      <c r="O49" s="212" t="s">
        <v>1598</v>
      </c>
      <c r="P49" s="65">
        <v>7256397.1399999997</v>
      </c>
    </row>
    <row r="50" spans="1:16" ht="23.25" x14ac:dyDescent="0.25">
      <c r="A50" s="80">
        <v>2021</v>
      </c>
      <c r="B50" s="30" t="s">
        <v>218</v>
      </c>
      <c r="C50" s="30"/>
      <c r="D50" s="30" t="s">
        <v>140</v>
      </c>
      <c r="E50" s="30" t="s">
        <v>18</v>
      </c>
      <c r="F50" s="30" t="s">
        <v>141</v>
      </c>
      <c r="G50" s="30" t="s">
        <v>143</v>
      </c>
      <c r="H50" s="30" t="s">
        <v>206</v>
      </c>
      <c r="I50" s="148">
        <v>5</v>
      </c>
      <c r="J50" s="33" t="str">
        <f t="shared" si="0"/>
        <v>город Нижний Тагил, г. Нижний Тагил, пр-кт Октябрьский, д. 5</v>
      </c>
      <c r="K50" s="35">
        <v>20863.599999999999</v>
      </c>
      <c r="L50" s="35">
        <v>9</v>
      </c>
      <c r="M50" s="216" t="s">
        <v>2566</v>
      </c>
      <c r="N50" s="215">
        <v>44247</v>
      </c>
      <c r="O50" s="56" t="s">
        <v>2603</v>
      </c>
      <c r="P50" s="209">
        <v>17463826.620000001</v>
      </c>
    </row>
    <row r="51" spans="1:16" ht="23.25" x14ac:dyDescent="0.25">
      <c r="A51" s="80">
        <v>2017</v>
      </c>
      <c r="B51" s="81" t="s">
        <v>218</v>
      </c>
      <c r="C51" s="24"/>
      <c r="D51" s="24" t="s">
        <v>140</v>
      </c>
      <c r="E51" s="24" t="s">
        <v>18</v>
      </c>
      <c r="F51" s="24" t="s">
        <v>141</v>
      </c>
      <c r="G51" s="24" t="s">
        <v>143</v>
      </c>
      <c r="H51" s="24" t="s">
        <v>206</v>
      </c>
      <c r="I51" s="58">
        <v>6</v>
      </c>
      <c r="J51" s="33" t="str">
        <f t="shared" si="0"/>
        <v>город Нижний Тагил, г. Нижний Тагил, пр-кт Октябрьский, д. 6</v>
      </c>
      <c r="K51" s="75">
        <v>15556.9</v>
      </c>
      <c r="L51" s="75">
        <v>7</v>
      </c>
      <c r="M51" s="212" t="s">
        <v>1294</v>
      </c>
      <c r="N51" s="213">
        <v>42598</v>
      </c>
      <c r="O51" s="212" t="s">
        <v>1598</v>
      </c>
      <c r="P51" s="65">
        <v>12699704.779999999</v>
      </c>
    </row>
    <row r="52" spans="1:16" ht="23.25" x14ac:dyDescent="0.25">
      <c r="A52" s="80">
        <v>2017</v>
      </c>
      <c r="B52" s="81" t="s">
        <v>218</v>
      </c>
      <c r="C52" s="24"/>
      <c r="D52" s="24" t="s">
        <v>140</v>
      </c>
      <c r="E52" s="24" t="s">
        <v>18</v>
      </c>
      <c r="F52" s="24" t="s">
        <v>141</v>
      </c>
      <c r="G52" s="24" t="s">
        <v>143</v>
      </c>
      <c r="H52" s="24" t="s">
        <v>206</v>
      </c>
      <c r="I52" s="58">
        <v>8</v>
      </c>
      <c r="J52" s="33" t="str">
        <f t="shared" si="0"/>
        <v>город Нижний Тагил, г. Нижний Тагил, пр-кт Октябрьский, д. 8</v>
      </c>
      <c r="K52" s="75">
        <v>11104.4</v>
      </c>
      <c r="L52" s="75">
        <v>5</v>
      </c>
      <c r="M52" s="212" t="s">
        <v>1294</v>
      </c>
      <c r="N52" s="213">
        <v>42598</v>
      </c>
      <c r="O52" s="212" t="s">
        <v>1598</v>
      </c>
      <c r="P52" s="65">
        <v>9071217.6999999993</v>
      </c>
    </row>
    <row r="53" spans="1:16" ht="23.25" x14ac:dyDescent="0.25">
      <c r="A53" s="80">
        <v>2021</v>
      </c>
      <c r="B53" s="30" t="s">
        <v>218</v>
      </c>
      <c r="C53" s="30"/>
      <c r="D53" s="30" t="s">
        <v>140</v>
      </c>
      <c r="E53" s="30" t="s">
        <v>18</v>
      </c>
      <c r="F53" s="30" t="s">
        <v>141</v>
      </c>
      <c r="G53" s="30" t="s">
        <v>143</v>
      </c>
      <c r="H53" s="30" t="s">
        <v>87</v>
      </c>
      <c r="I53" s="148">
        <v>6</v>
      </c>
      <c r="J53" s="33" t="str">
        <f t="shared" si="0"/>
        <v>город Нижний Тагил, г. Нижний Тагил, пр-кт Строителей, д. 6</v>
      </c>
      <c r="K53" s="35">
        <v>3195.8</v>
      </c>
      <c r="L53" s="35">
        <v>2</v>
      </c>
      <c r="M53" s="216" t="s">
        <v>2566</v>
      </c>
      <c r="N53" s="215">
        <v>44247</v>
      </c>
      <c r="O53" s="56" t="s">
        <v>2603</v>
      </c>
      <c r="P53" s="210">
        <v>3978278.26</v>
      </c>
    </row>
    <row r="54" spans="1:16" ht="23.25" x14ac:dyDescent="0.25">
      <c r="A54" s="80">
        <v>2018</v>
      </c>
      <c r="B54" s="196" t="s">
        <v>218</v>
      </c>
      <c r="C54" s="30"/>
      <c r="D54" s="30" t="s">
        <v>140</v>
      </c>
      <c r="E54" s="30" t="s">
        <v>18</v>
      </c>
      <c r="F54" s="30" t="s">
        <v>141</v>
      </c>
      <c r="G54" s="30" t="s">
        <v>143</v>
      </c>
      <c r="H54" s="30" t="s">
        <v>562</v>
      </c>
      <c r="I54" s="42">
        <v>38</v>
      </c>
      <c r="J54" s="33" t="str">
        <f t="shared" si="0"/>
        <v>город Нижний Тагил, г. Нижний Тагил, пр-кт Уральский, д. 38</v>
      </c>
      <c r="K54" s="35">
        <v>18352</v>
      </c>
      <c r="L54" s="35">
        <v>8</v>
      </c>
      <c r="M54" s="25" t="s">
        <v>1493</v>
      </c>
      <c r="N54" s="206">
        <v>43122</v>
      </c>
      <c r="O54" s="35" t="s">
        <v>1494</v>
      </c>
      <c r="P54" s="157">
        <v>15007113.600000001</v>
      </c>
    </row>
    <row r="55" spans="1:16" ht="23.25" x14ac:dyDescent="0.25">
      <c r="A55" s="80">
        <v>2018</v>
      </c>
      <c r="B55" s="196" t="s">
        <v>218</v>
      </c>
      <c r="C55" s="30"/>
      <c r="D55" s="30" t="s">
        <v>140</v>
      </c>
      <c r="E55" s="30" t="s">
        <v>18</v>
      </c>
      <c r="F55" s="30" t="s">
        <v>141</v>
      </c>
      <c r="G55" s="30" t="s">
        <v>143</v>
      </c>
      <c r="H55" s="30" t="s">
        <v>562</v>
      </c>
      <c r="I55" s="42">
        <v>42</v>
      </c>
      <c r="J55" s="33" t="str">
        <f t="shared" si="0"/>
        <v>город Нижний Тагил, г. Нижний Тагил, пр-кт Уральский, д. 42</v>
      </c>
      <c r="K55" s="35">
        <v>20992.3</v>
      </c>
      <c r="L55" s="35">
        <v>9</v>
      </c>
      <c r="M55" s="25" t="s">
        <v>1493</v>
      </c>
      <c r="N55" s="206">
        <v>43122</v>
      </c>
      <c r="O55" s="35" t="s">
        <v>1494</v>
      </c>
      <c r="P55" s="157">
        <v>16905104.789999999</v>
      </c>
    </row>
    <row r="56" spans="1:16" ht="23.25" x14ac:dyDescent="0.25">
      <c r="A56" s="80">
        <v>2018</v>
      </c>
      <c r="B56" s="196" t="s">
        <v>218</v>
      </c>
      <c r="C56" s="30"/>
      <c r="D56" s="30" t="s">
        <v>140</v>
      </c>
      <c r="E56" s="30" t="s">
        <v>18</v>
      </c>
      <c r="F56" s="30" t="s">
        <v>141</v>
      </c>
      <c r="G56" s="30" t="s">
        <v>143</v>
      </c>
      <c r="H56" s="30" t="s">
        <v>562</v>
      </c>
      <c r="I56" s="42">
        <v>50</v>
      </c>
      <c r="J56" s="33" t="str">
        <f t="shared" si="0"/>
        <v>город Нижний Тагил, г. Нижний Тагил, пр-кт Уральский, д. 50</v>
      </c>
      <c r="K56" s="35">
        <v>11447.5</v>
      </c>
      <c r="L56" s="35">
        <v>5</v>
      </c>
      <c r="M56" s="25" t="s">
        <v>1493</v>
      </c>
      <c r="N56" s="206">
        <v>43122</v>
      </c>
      <c r="O56" s="35" t="s">
        <v>1494</v>
      </c>
      <c r="P56" s="157">
        <v>9388379.1900000013</v>
      </c>
    </row>
    <row r="57" spans="1:16" ht="23.25" x14ac:dyDescent="0.25">
      <c r="A57" s="80">
        <v>2018</v>
      </c>
      <c r="B57" s="196" t="s">
        <v>218</v>
      </c>
      <c r="C57" s="30"/>
      <c r="D57" s="30" t="s">
        <v>140</v>
      </c>
      <c r="E57" s="30" t="s">
        <v>18</v>
      </c>
      <c r="F57" s="30" t="s">
        <v>141</v>
      </c>
      <c r="G57" s="30" t="s">
        <v>143</v>
      </c>
      <c r="H57" s="30" t="s">
        <v>562</v>
      </c>
      <c r="I57" s="42">
        <v>54</v>
      </c>
      <c r="J57" s="33" t="str">
        <f t="shared" si="0"/>
        <v>город Нижний Тагил, г. Нижний Тагил, пр-кт Уральский, д. 54</v>
      </c>
      <c r="K57" s="35">
        <v>18334</v>
      </c>
      <c r="L57" s="35">
        <v>8</v>
      </c>
      <c r="M57" s="25" t="s">
        <v>1493</v>
      </c>
      <c r="N57" s="206">
        <v>43122</v>
      </c>
      <c r="O57" s="35" t="s">
        <v>1494</v>
      </c>
      <c r="P57" s="157">
        <v>15012237.16</v>
      </c>
    </row>
    <row r="58" spans="1:16" ht="23.25" x14ac:dyDescent="0.25">
      <c r="A58" s="80">
        <v>2017</v>
      </c>
      <c r="B58" s="81" t="s">
        <v>218</v>
      </c>
      <c r="C58" s="24"/>
      <c r="D58" s="24" t="s">
        <v>140</v>
      </c>
      <c r="E58" s="24" t="s">
        <v>18</v>
      </c>
      <c r="F58" s="24" t="s">
        <v>141</v>
      </c>
      <c r="G58" s="24" t="s">
        <v>143</v>
      </c>
      <c r="H58" s="24" t="s">
        <v>562</v>
      </c>
      <c r="I58" s="58">
        <v>58</v>
      </c>
      <c r="J58" s="33" t="str">
        <f t="shared" si="0"/>
        <v>город Нижний Тагил, г. Нижний Тагил, пр-кт Уральский, д. 58</v>
      </c>
      <c r="K58" s="75">
        <v>27431.3</v>
      </c>
      <c r="L58" s="75">
        <v>11</v>
      </c>
      <c r="M58" s="212" t="s">
        <v>1294</v>
      </c>
      <c r="N58" s="213">
        <v>42598</v>
      </c>
      <c r="O58" s="212" t="s">
        <v>1598</v>
      </c>
      <c r="P58" s="65">
        <v>19941414.460000001</v>
      </c>
    </row>
    <row r="59" spans="1:16" ht="23.25" x14ac:dyDescent="0.25">
      <c r="A59" s="80">
        <v>2017</v>
      </c>
      <c r="B59" s="81" t="s">
        <v>218</v>
      </c>
      <c r="C59" s="24"/>
      <c r="D59" s="24" t="s">
        <v>140</v>
      </c>
      <c r="E59" s="24" t="s">
        <v>18</v>
      </c>
      <c r="F59" s="24" t="s">
        <v>141</v>
      </c>
      <c r="G59" s="24" t="s">
        <v>143</v>
      </c>
      <c r="H59" s="24" t="s">
        <v>562</v>
      </c>
      <c r="I59" s="58">
        <v>64</v>
      </c>
      <c r="J59" s="33" t="str">
        <f t="shared" si="0"/>
        <v>город Нижний Тагил, г. Нижний Тагил, пр-кт Уральский, д. 64</v>
      </c>
      <c r="K59" s="75">
        <v>31484.3</v>
      </c>
      <c r="L59" s="75">
        <v>14</v>
      </c>
      <c r="M59" s="212" t="s">
        <v>1294</v>
      </c>
      <c r="N59" s="213">
        <v>42598</v>
      </c>
      <c r="O59" s="212" t="s">
        <v>1598</v>
      </c>
      <c r="P59" s="65">
        <v>25376692.199999999</v>
      </c>
    </row>
    <row r="60" spans="1:16" ht="23.25" x14ac:dyDescent="0.25">
      <c r="A60" s="80">
        <v>2021</v>
      </c>
      <c r="B60" s="30" t="s">
        <v>218</v>
      </c>
      <c r="C60" s="30"/>
      <c r="D60" s="30" t="s">
        <v>140</v>
      </c>
      <c r="E60" s="30" t="s">
        <v>18</v>
      </c>
      <c r="F60" s="30" t="s">
        <v>141</v>
      </c>
      <c r="G60" s="30" t="s">
        <v>143</v>
      </c>
      <c r="H60" s="30" t="s">
        <v>562</v>
      </c>
      <c r="I60" s="148">
        <v>66</v>
      </c>
      <c r="J60" s="33" t="str">
        <f t="shared" si="0"/>
        <v>город Нижний Тагил, г. Нижний Тагил, пр-кт Уральский, д. 66</v>
      </c>
      <c r="K60" s="35">
        <v>4554.7</v>
      </c>
      <c r="L60" s="35">
        <v>2</v>
      </c>
      <c r="M60" s="216" t="s">
        <v>2566</v>
      </c>
      <c r="N60" s="215">
        <v>44247</v>
      </c>
      <c r="O60" s="56" t="s">
        <v>2603</v>
      </c>
      <c r="P60" s="209">
        <v>3875594.88</v>
      </c>
    </row>
    <row r="61" spans="1:16" ht="23.25" x14ac:dyDescent="0.25">
      <c r="A61" s="80">
        <v>2021</v>
      </c>
      <c r="B61" s="30" t="s">
        <v>218</v>
      </c>
      <c r="C61" s="30"/>
      <c r="D61" s="30" t="s">
        <v>140</v>
      </c>
      <c r="E61" s="30" t="s">
        <v>18</v>
      </c>
      <c r="F61" s="30" t="s">
        <v>141</v>
      </c>
      <c r="G61" s="30" t="s">
        <v>143</v>
      </c>
      <c r="H61" s="30" t="s">
        <v>562</v>
      </c>
      <c r="I61" s="148">
        <v>70</v>
      </c>
      <c r="J61" s="33" t="str">
        <f t="shared" si="0"/>
        <v>город Нижний Тагил, г. Нижний Тагил, пр-кт Уральский, д. 70</v>
      </c>
      <c r="K61" s="35">
        <v>28867.200000000001</v>
      </c>
      <c r="L61" s="35">
        <v>13</v>
      </c>
      <c r="M61" s="216" t="s">
        <v>2566</v>
      </c>
      <c r="N61" s="215">
        <v>44247</v>
      </c>
      <c r="O61" s="56" t="s">
        <v>2603</v>
      </c>
      <c r="P61" s="210">
        <v>25256958.050000001</v>
      </c>
    </row>
    <row r="62" spans="1:16" ht="23.25" x14ac:dyDescent="0.25">
      <c r="A62" s="80">
        <v>2021</v>
      </c>
      <c r="B62" s="30" t="s">
        <v>218</v>
      </c>
      <c r="C62" s="30"/>
      <c r="D62" s="30" t="s">
        <v>140</v>
      </c>
      <c r="E62" s="30" t="s">
        <v>18</v>
      </c>
      <c r="F62" s="30" t="s">
        <v>141</v>
      </c>
      <c r="G62" s="30" t="s">
        <v>143</v>
      </c>
      <c r="H62" s="30" t="s">
        <v>562</v>
      </c>
      <c r="I62" s="148">
        <v>74</v>
      </c>
      <c r="J62" s="33" t="str">
        <f t="shared" si="0"/>
        <v>город Нижний Тагил, г. Нижний Тагил, пр-кт Уральский, д. 74</v>
      </c>
      <c r="K62" s="35">
        <v>4536.6000000000004</v>
      </c>
      <c r="L62" s="35">
        <v>2</v>
      </c>
      <c r="M62" s="216" t="s">
        <v>2566</v>
      </c>
      <c r="N62" s="215">
        <v>44247</v>
      </c>
      <c r="O62" s="56" t="s">
        <v>2603</v>
      </c>
      <c r="P62" s="209">
        <v>3875936.76</v>
      </c>
    </row>
    <row r="63" spans="1:16" ht="23.25" x14ac:dyDescent="0.25">
      <c r="A63" s="80">
        <v>2021</v>
      </c>
      <c r="B63" s="30" t="s">
        <v>218</v>
      </c>
      <c r="C63" s="30"/>
      <c r="D63" s="30" t="s">
        <v>140</v>
      </c>
      <c r="E63" s="30" t="s">
        <v>18</v>
      </c>
      <c r="F63" s="30" t="s">
        <v>141</v>
      </c>
      <c r="G63" s="30" t="s">
        <v>143</v>
      </c>
      <c r="H63" s="30" t="s">
        <v>562</v>
      </c>
      <c r="I63" s="148">
        <v>78</v>
      </c>
      <c r="J63" s="33" t="str">
        <f t="shared" si="0"/>
        <v>город Нижний Тагил, г. Нижний Тагил, пр-кт Уральский, д. 78</v>
      </c>
      <c r="K63" s="35">
        <v>28303.9</v>
      </c>
      <c r="L63" s="35">
        <v>10</v>
      </c>
      <c r="M63" s="216" t="s">
        <v>2566</v>
      </c>
      <c r="N63" s="215">
        <v>44247</v>
      </c>
      <c r="O63" s="56" t="s">
        <v>2603</v>
      </c>
      <c r="P63" s="209">
        <v>19394665.459999997</v>
      </c>
    </row>
    <row r="64" spans="1:16" ht="23.25" x14ac:dyDescent="0.25">
      <c r="A64" s="80">
        <v>2021</v>
      </c>
      <c r="B64" s="30" t="s">
        <v>218</v>
      </c>
      <c r="C64" s="30"/>
      <c r="D64" s="30" t="s">
        <v>140</v>
      </c>
      <c r="E64" s="30" t="s">
        <v>18</v>
      </c>
      <c r="F64" s="30" t="s">
        <v>141</v>
      </c>
      <c r="G64" s="30" t="s">
        <v>20</v>
      </c>
      <c r="H64" s="30" t="s">
        <v>1137</v>
      </c>
      <c r="I64" s="148">
        <v>39</v>
      </c>
      <c r="J64" s="33" t="str">
        <f t="shared" si="0"/>
        <v>город Нижний Тагил, г. Нижний Тагил, ул. Алтайская, д. 39</v>
      </c>
      <c r="K64" s="35">
        <v>4538.3</v>
      </c>
      <c r="L64" s="35">
        <v>2</v>
      </c>
      <c r="M64" s="216" t="s">
        <v>2566</v>
      </c>
      <c r="N64" s="215">
        <v>44247</v>
      </c>
      <c r="O64" s="56" t="s">
        <v>2603</v>
      </c>
      <c r="P64" s="209">
        <v>3869484.34</v>
      </c>
    </row>
    <row r="65" spans="1:16" ht="23.25" x14ac:dyDescent="0.25">
      <c r="A65" s="80">
        <v>2018</v>
      </c>
      <c r="B65" s="196" t="s">
        <v>218</v>
      </c>
      <c r="C65" s="30"/>
      <c r="D65" s="30" t="s">
        <v>140</v>
      </c>
      <c r="E65" s="30" t="s">
        <v>18</v>
      </c>
      <c r="F65" s="30" t="s">
        <v>141</v>
      </c>
      <c r="G65" s="30" t="s">
        <v>20</v>
      </c>
      <c r="H65" s="30" t="s">
        <v>1137</v>
      </c>
      <c r="I65" s="42" t="s">
        <v>1140</v>
      </c>
      <c r="J65" s="33" t="str">
        <f t="shared" si="0"/>
        <v>город Нижний Тагил, г. Нижний Тагил, ул. Алтайская, д. 41/26</v>
      </c>
      <c r="K65" s="103">
        <v>11225.5</v>
      </c>
      <c r="L65" s="103">
        <v>5</v>
      </c>
      <c r="M65" s="25" t="s">
        <v>1493</v>
      </c>
      <c r="N65" s="206">
        <v>43122</v>
      </c>
      <c r="O65" s="35" t="s">
        <v>1494</v>
      </c>
      <c r="P65" s="157">
        <v>9378266.5899999999</v>
      </c>
    </row>
    <row r="66" spans="1:16" x14ac:dyDescent="0.25">
      <c r="A66" s="80">
        <v>2021</v>
      </c>
      <c r="B66" s="30" t="s">
        <v>218</v>
      </c>
      <c r="C66" s="30"/>
      <c r="D66" s="30" t="s">
        <v>140</v>
      </c>
      <c r="E66" s="30" t="s">
        <v>18</v>
      </c>
      <c r="F66" s="30" t="s">
        <v>141</v>
      </c>
      <c r="G66" s="30" t="s">
        <v>20</v>
      </c>
      <c r="H66" s="30" t="s">
        <v>2512</v>
      </c>
      <c r="I66" s="148">
        <v>10</v>
      </c>
      <c r="J66" s="33" t="str">
        <f t="shared" si="0"/>
        <v>город Нижний Тагил, г. Нижний Тагил, ул. Бобкова, д. 10</v>
      </c>
      <c r="K66" s="35">
        <v>4993.7</v>
      </c>
      <c r="L66" s="35">
        <v>2</v>
      </c>
      <c r="M66" s="216" t="s">
        <v>2566</v>
      </c>
      <c r="N66" s="215">
        <v>44247</v>
      </c>
      <c r="O66" s="56" t="s">
        <v>2603</v>
      </c>
      <c r="P66" s="209">
        <v>4010906.5599999996</v>
      </c>
    </row>
    <row r="67" spans="1:16" x14ac:dyDescent="0.25">
      <c r="A67" s="80">
        <v>2021</v>
      </c>
      <c r="B67" s="30" t="s">
        <v>218</v>
      </c>
      <c r="C67" s="30"/>
      <c r="D67" s="30" t="s">
        <v>140</v>
      </c>
      <c r="E67" s="30" t="s">
        <v>18</v>
      </c>
      <c r="F67" s="30" t="s">
        <v>141</v>
      </c>
      <c r="G67" s="30" t="s">
        <v>20</v>
      </c>
      <c r="H67" s="30" t="s">
        <v>2512</v>
      </c>
      <c r="I67" s="148">
        <v>14</v>
      </c>
      <c r="J67" s="33" t="str">
        <f t="shared" ref="J67:J130" si="1">C67&amp;""&amp;D67&amp;", "&amp;E67&amp;" "&amp;F67&amp;", "&amp;G67&amp;" "&amp;H67&amp;", д. "&amp;I67</f>
        <v>город Нижний Тагил, г. Нижний Тагил, ул. Бобкова, д. 14</v>
      </c>
      <c r="K67" s="35">
        <v>2881.5</v>
      </c>
      <c r="L67" s="35">
        <v>1</v>
      </c>
      <c r="M67" s="216" t="s">
        <v>2566</v>
      </c>
      <c r="N67" s="215">
        <v>44247</v>
      </c>
      <c r="O67" s="56" t="s">
        <v>2603</v>
      </c>
      <c r="P67" s="209">
        <v>1936250.1</v>
      </c>
    </row>
    <row r="68" spans="1:16" x14ac:dyDescent="0.25">
      <c r="A68" s="80">
        <v>2021</v>
      </c>
      <c r="B68" s="30" t="s">
        <v>218</v>
      </c>
      <c r="C68" s="30"/>
      <c r="D68" s="30" t="s">
        <v>140</v>
      </c>
      <c r="E68" s="30" t="s">
        <v>18</v>
      </c>
      <c r="F68" s="30" t="s">
        <v>141</v>
      </c>
      <c r="G68" s="30" t="s">
        <v>20</v>
      </c>
      <c r="H68" s="30" t="s">
        <v>2512</v>
      </c>
      <c r="I68" s="148">
        <v>7</v>
      </c>
      <c r="J68" s="33" t="str">
        <f t="shared" si="1"/>
        <v>город Нижний Тагил, г. Нижний Тагил, ул. Бобкова, д. 7</v>
      </c>
      <c r="K68" s="35">
        <v>4489.2</v>
      </c>
      <c r="L68" s="35">
        <v>2</v>
      </c>
      <c r="M68" s="216" t="s">
        <v>2566</v>
      </c>
      <c r="N68" s="215">
        <v>44247</v>
      </c>
      <c r="O68" s="56" t="s">
        <v>2603</v>
      </c>
      <c r="P68" s="209">
        <v>3878972.6</v>
      </c>
    </row>
    <row r="69" spans="1:16" ht="23.25" x14ac:dyDescent="0.25">
      <c r="A69" s="80">
        <v>2018</v>
      </c>
      <c r="B69" s="196" t="s">
        <v>218</v>
      </c>
      <c r="C69" s="30"/>
      <c r="D69" s="30" t="s">
        <v>140</v>
      </c>
      <c r="E69" s="30" t="s">
        <v>18</v>
      </c>
      <c r="F69" s="30" t="s">
        <v>141</v>
      </c>
      <c r="G69" s="30" t="s">
        <v>20</v>
      </c>
      <c r="H69" s="30" t="s">
        <v>1212</v>
      </c>
      <c r="I69" s="42" t="s">
        <v>220</v>
      </c>
      <c r="J69" s="33" t="str">
        <f t="shared" si="1"/>
        <v>город Нижний Тагил, г. Нижний Тагил, ул. Верхняя Черепанова, д. 39А</v>
      </c>
      <c r="K69" s="35">
        <v>2312.6999999999998</v>
      </c>
      <c r="L69" s="35">
        <v>1</v>
      </c>
      <c r="M69" s="25" t="s">
        <v>1493</v>
      </c>
      <c r="N69" s="206">
        <v>43122</v>
      </c>
      <c r="O69" s="35" t="s">
        <v>1494</v>
      </c>
      <c r="P69" s="157">
        <v>1965953.54</v>
      </c>
    </row>
    <row r="70" spans="1:16" ht="23.25" x14ac:dyDescent="0.25">
      <c r="A70" s="80">
        <v>2021</v>
      </c>
      <c r="B70" s="30" t="s">
        <v>218</v>
      </c>
      <c r="C70" s="30"/>
      <c r="D70" s="30" t="s">
        <v>140</v>
      </c>
      <c r="E70" s="30" t="s">
        <v>18</v>
      </c>
      <c r="F70" s="30" t="s">
        <v>141</v>
      </c>
      <c r="G70" s="30" t="s">
        <v>20</v>
      </c>
      <c r="H70" s="30" t="s">
        <v>81</v>
      </c>
      <c r="I70" s="148">
        <v>13</v>
      </c>
      <c r="J70" s="33" t="str">
        <f t="shared" si="1"/>
        <v>город Нижний Тагил, г. Нижний Тагил, ул. Володарского, д. 13</v>
      </c>
      <c r="K70" s="35">
        <v>7518.7</v>
      </c>
      <c r="L70" s="35">
        <v>3</v>
      </c>
      <c r="M70" s="216" t="s">
        <v>2566</v>
      </c>
      <c r="N70" s="215">
        <v>44247</v>
      </c>
      <c r="O70" s="56" t="s">
        <v>2603</v>
      </c>
      <c r="P70" s="209">
        <v>5972133.8799999999</v>
      </c>
    </row>
    <row r="71" spans="1:16" ht="23.25" x14ac:dyDescent="0.25">
      <c r="A71" s="80">
        <v>2021</v>
      </c>
      <c r="B71" s="30" t="s">
        <v>218</v>
      </c>
      <c r="C71" s="30"/>
      <c r="D71" s="30" t="s">
        <v>140</v>
      </c>
      <c r="E71" s="30" t="s">
        <v>18</v>
      </c>
      <c r="F71" s="30" t="s">
        <v>141</v>
      </c>
      <c r="G71" s="30" t="s">
        <v>20</v>
      </c>
      <c r="H71" s="30" t="s">
        <v>81</v>
      </c>
      <c r="I71" s="148">
        <v>5</v>
      </c>
      <c r="J71" s="33" t="str">
        <f t="shared" si="1"/>
        <v>город Нижний Тагил, г. Нижний Тагил, ул. Володарского, д. 5</v>
      </c>
      <c r="K71" s="35">
        <v>18136.599999999999</v>
      </c>
      <c r="L71" s="35">
        <v>8</v>
      </c>
      <c r="M71" s="216" t="s">
        <v>2566</v>
      </c>
      <c r="N71" s="215">
        <v>44247</v>
      </c>
      <c r="O71" s="56" t="s">
        <v>2603</v>
      </c>
      <c r="P71" s="210">
        <v>15596942.6</v>
      </c>
    </row>
    <row r="72" spans="1:16" ht="23.25" x14ac:dyDescent="0.25">
      <c r="A72" s="80">
        <v>2021</v>
      </c>
      <c r="B72" s="30" t="s">
        <v>218</v>
      </c>
      <c r="C72" s="30"/>
      <c r="D72" s="30" t="s">
        <v>140</v>
      </c>
      <c r="E72" s="30" t="s">
        <v>18</v>
      </c>
      <c r="F72" s="30" t="s">
        <v>141</v>
      </c>
      <c r="G72" s="30" t="s">
        <v>20</v>
      </c>
      <c r="H72" s="30" t="s">
        <v>81</v>
      </c>
      <c r="I72" s="148">
        <v>7</v>
      </c>
      <c r="J72" s="33" t="str">
        <f t="shared" si="1"/>
        <v>город Нижний Тагил, г. Нижний Тагил, ул. Володарского, д. 7</v>
      </c>
      <c r="K72" s="35">
        <v>4841.7</v>
      </c>
      <c r="L72" s="35">
        <v>2</v>
      </c>
      <c r="M72" s="216" t="s">
        <v>2566</v>
      </c>
      <c r="N72" s="215">
        <v>44247</v>
      </c>
      <c r="O72" s="56" t="s">
        <v>2603</v>
      </c>
      <c r="P72" s="209">
        <v>3899213.46</v>
      </c>
    </row>
    <row r="73" spans="1:16" ht="23.25" x14ac:dyDescent="0.25">
      <c r="A73" s="80">
        <v>2021</v>
      </c>
      <c r="B73" s="30" t="s">
        <v>218</v>
      </c>
      <c r="C73" s="30"/>
      <c r="D73" s="30" t="s">
        <v>140</v>
      </c>
      <c r="E73" s="30" t="s">
        <v>18</v>
      </c>
      <c r="F73" s="30" t="s">
        <v>141</v>
      </c>
      <c r="G73" s="30" t="s">
        <v>20</v>
      </c>
      <c r="H73" s="30" t="s">
        <v>777</v>
      </c>
      <c r="I73" s="148">
        <v>34</v>
      </c>
      <c r="J73" s="33" t="str">
        <f t="shared" si="1"/>
        <v>город Нижний Тагил, г. Нижний Тагил, ул. Добролюбова, д. 34</v>
      </c>
      <c r="K73" s="35">
        <v>6976.3</v>
      </c>
      <c r="L73" s="35">
        <v>3</v>
      </c>
      <c r="M73" s="216" t="s">
        <v>2566</v>
      </c>
      <c r="N73" s="215">
        <v>44247</v>
      </c>
      <c r="O73" s="56" t="s">
        <v>2603</v>
      </c>
      <c r="P73" s="209">
        <v>5813477.7999999998</v>
      </c>
    </row>
    <row r="74" spans="1:16" ht="23.25" x14ac:dyDescent="0.25">
      <c r="A74" s="80">
        <v>2021</v>
      </c>
      <c r="B74" s="30" t="s">
        <v>218</v>
      </c>
      <c r="C74" s="30"/>
      <c r="D74" s="30" t="s">
        <v>140</v>
      </c>
      <c r="E74" s="30" t="s">
        <v>18</v>
      </c>
      <c r="F74" s="30" t="s">
        <v>141</v>
      </c>
      <c r="G74" s="30" t="s">
        <v>20</v>
      </c>
      <c r="H74" s="30" t="s">
        <v>777</v>
      </c>
      <c r="I74" s="148">
        <v>38</v>
      </c>
      <c r="J74" s="33" t="str">
        <f t="shared" si="1"/>
        <v>город Нижний Тагил, г. Нижний Тагил, ул. Добролюбова, д. 38</v>
      </c>
      <c r="K74" s="35">
        <v>14612.7</v>
      </c>
      <c r="L74" s="35">
        <v>6</v>
      </c>
      <c r="M74" s="216" t="s">
        <v>2566</v>
      </c>
      <c r="N74" s="215">
        <v>44247</v>
      </c>
      <c r="O74" s="56" t="s">
        <v>2603</v>
      </c>
      <c r="P74" s="210">
        <v>11671548.74</v>
      </c>
    </row>
    <row r="75" spans="1:16" ht="23.25" x14ac:dyDescent="0.25">
      <c r="A75" s="80">
        <v>2021</v>
      </c>
      <c r="B75" s="30" t="s">
        <v>218</v>
      </c>
      <c r="C75" s="30"/>
      <c r="D75" s="30" t="s">
        <v>140</v>
      </c>
      <c r="E75" s="30" t="s">
        <v>18</v>
      </c>
      <c r="F75" s="30" t="s">
        <v>141</v>
      </c>
      <c r="G75" s="30" t="s">
        <v>20</v>
      </c>
      <c r="H75" s="30" t="s">
        <v>2497</v>
      </c>
      <c r="I75" s="148">
        <v>33</v>
      </c>
      <c r="J75" s="33" t="str">
        <f t="shared" si="1"/>
        <v>город Нижний Тагил, г. Нижний Тагил, ул. Дружинина, д. 33</v>
      </c>
      <c r="K75" s="35">
        <v>4248.3999999999996</v>
      </c>
      <c r="L75" s="35">
        <v>2</v>
      </c>
      <c r="M75" s="216" t="s">
        <v>2566</v>
      </c>
      <c r="N75" s="215">
        <v>44247</v>
      </c>
      <c r="O75" s="56" t="s">
        <v>2603</v>
      </c>
      <c r="P75" s="209">
        <v>3906947.96</v>
      </c>
    </row>
    <row r="76" spans="1:16" x14ac:dyDescent="0.25">
      <c r="A76" s="80">
        <v>2018</v>
      </c>
      <c r="B76" s="196" t="s">
        <v>218</v>
      </c>
      <c r="C76" s="30"/>
      <c r="D76" s="30" t="s">
        <v>140</v>
      </c>
      <c r="E76" s="30" t="s">
        <v>18</v>
      </c>
      <c r="F76" s="30" t="s">
        <v>141</v>
      </c>
      <c r="G76" s="30" t="s">
        <v>20</v>
      </c>
      <c r="H76" s="30" t="s">
        <v>1213</v>
      </c>
      <c r="I76" s="42">
        <v>20</v>
      </c>
      <c r="J76" s="33" t="str">
        <f t="shared" si="1"/>
        <v>город Нижний Тагил, г. Нижний Тагил, ул. Ермака, д. 20</v>
      </c>
      <c r="K76" s="35">
        <v>2294</v>
      </c>
      <c r="L76" s="35">
        <v>1</v>
      </c>
      <c r="M76" s="25" t="s">
        <v>1493</v>
      </c>
      <c r="N76" s="206">
        <v>43122</v>
      </c>
      <c r="O76" s="35" t="s">
        <v>1494</v>
      </c>
      <c r="P76" s="157">
        <v>1985674.88</v>
      </c>
    </row>
    <row r="77" spans="1:16" x14ac:dyDescent="0.25">
      <c r="A77" s="80">
        <v>2018</v>
      </c>
      <c r="B77" s="196" t="s">
        <v>218</v>
      </c>
      <c r="C77" s="30"/>
      <c r="D77" s="30" t="s">
        <v>140</v>
      </c>
      <c r="E77" s="30" t="s">
        <v>18</v>
      </c>
      <c r="F77" s="30" t="s">
        <v>141</v>
      </c>
      <c r="G77" s="30" t="s">
        <v>20</v>
      </c>
      <c r="H77" s="30" t="s">
        <v>1213</v>
      </c>
      <c r="I77" s="42">
        <v>39</v>
      </c>
      <c r="J77" s="33" t="str">
        <f t="shared" si="1"/>
        <v>город Нижний Тагил, г. Нижний Тагил, ул. Ермака, д. 39</v>
      </c>
      <c r="K77" s="35">
        <v>2213.8000000000002</v>
      </c>
      <c r="L77" s="35">
        <v>1</v>
      </c>
      <c r="M77" s="25" t="s">
        <v>1493</v>
      </c>
      <c r="N77" s="206">
        <v>43122</v>
      </c>
      <c r="O77" s="35" t="s">
        <v>1494</v>
      </c>
      <c r="P77" s="157">
        <v>1988181.2</v>
      </c>
    </row>
    <row r="78" spans="1:16" x14ac:dyDescent="0.25">
      <c r="A78" s="80">
        <v>2017</v>
      </c>
      <c r="B78" s="81" t="s">
        <v>218</v>
      </c>
      <c r="C78" s="24"/>
      <c r="D78" s="24" t="s">
        <v>140</v>
      </c>
      <c r="E78" s="24" t="s">
        <v>18</v>
      </c>
      <c r="F78" s="24" t="s">
        <v>141</v>
      </c>
      <c r="G78" s="24" t="s">
        <v>20</v>
      </c>
      <c r="H78" s="24" t="s">
        <v>167</v>
      </c>
      <c r="I78" s="58">
        <v>107</v>
      </c>
      <c r="J78" s="33" t="str">
        <f t="shared" si="1"/>
        <v>город Нижний Тагил, г. Нижний Тагил, ул. Зари, д. 107</v>
      </c>
      <c r="K78" s="75">
        <v>15061.2</v>
      </c>
      <c r="L78" s="75">
        <v>7</v>
      </c>
      <c r="M78" s="212" t="s">
        <v>1294</v>
      </c>
      <c r="N78" s="213">
        <v>42598</v>
      </c>
      <c r="O78" s="212" t="s">
        <v>1598</v>
      </c>
      <c r="P78" s="65">
        <v>12695066.439999999</v>
      </c>
    </row>
    <row r="79" spans="1:16" x14ac:dyDescent="0.25">
      <c r="A79" s="80">
        <v>2017</v>
      </c>
      <c r="B79" s="81" t="s">
        <v>218</v>
      </c>
      <c r="C79" s="24"/>
      <c r="D79" s="24" t="s">
        <v>140</v>
      </c>
      <c r="E79" s="24" t="s">
        <v>18</v>
      </c>
      <c r="F79" s="24" t="s">
        <v>141</v>
      </c>
      <c r="G79" s="24" t="s">
        <v>20</v>
      </c>
      <c r="H79" s="24" t="s">
        <v>167</v>
      </c>
      <c r="I79" s="58">
        <v>109</v>
      </c>
      <c r="J79" s="33" t="str">
        <f t="shared" si="1"/>
        <v>город Нижний Тагил, г. Нижний Тагил, ул. Зари, д. 109</v>
      </c>
      <c r="K79" s="75">
        <v>5928.3</v>
      </c>
      <c r="L79" s="75">
        <v>3</v>
      </c>
      <c r="M79" s="212" t="s">
        <v>1294</v>
      </c>
      <c r="N79" s="213">
        <v>42598</v>
      </c>
      <c r="O79" s="212" t="s">
        <v>1598</v>
      </c>
      <c r="P79" s="65">
        <v>5440742.7599999998</v>
      </c>
    </row>
    <row r="80" spans="1:16" x14ac:dyDescent="0.25">
      <c r="A80" s="80">
        <v>2021</v>
      </c>
      <c r="B80" s="30" t="s">
        <v>218</v>
      </c>
      <c r="C80" s="30"/>
      <c r="D80" s="30" t="s">
        <v>140</v>
      </c>
      <c r="E80" s="30" t="s">
        <v>18</v>
      </c>
      <c r="F80" s="30" t="s">
        <v>141</v>
      </c>
      <c r="G80" s="30" t="s">
        <v>20</v>
      </c>
      <c r="H80" s="30" t="s">
        <v>167</v>
      </c>
      <c r="I80" s="148" t="s">
        <v>582</v>
      </c>
      <c r="J80" s="33" t="str">
        <f t="shared" si="1"/>
        <v>город Нижний Тагил, г. Нижний Тагил, ул. Зари, д. 33А</v>
      </c>
      <c r="K80" s="35">
        <v>2418.6</v>
      </c>
      <c r="L80" s="35">
        <v>1</v>
      </c>
      <c r="M80" s="216" t="s">
        <v>2566</v>
      </c>
      <c r="N80" s="215">
        <v>44247</v>
      </c>
      <c r="O80" s="56" t="s">
        <v>2603</v>
      </c>
      <c r="P80" s="209">
        <v>1936849.5</v>
      </c>
    </row>
    <row r="81" spans="1:16" x14ac:dyDescent="0.25">
      <c r="A81" s="2">
        <v>2016</v>
      </c>
      <c r="B81" s="2" t="s">
        <v>218</v>
      </c>
      <c r="C81" s="24"/>
      <c r="D81" s="29" t="s">
        <v>140</v>
      </c>
      <c r="E81" s="29" t="s">
        <v>18</v>
      </c>
      <c r="F81" s="29" t="s">
        <v>141</v>
      </c>
      <c r="G81" s="29" t="s">
        <v>20</v>
      </c>
      <c r="H81" s="29" t="s">
        <v>167</v>
      </c>
      <c r="I81" s="42">
        <v>77</v>
      </c>
      <c r="J81" s="33" t="str">
        <f t="shared" si="1"/>
        <v>город Нижний Тагил, г. Нижний Тагил, ул. Зари, д. 77</v>
      </c>
      <c r="K81" s="35">
        <v>6685</v>
      </c>
      <c r="L81" s="35">
        <v>3</v>
      </c>
      <c r="M81" s="212" t="s">
        <v>1476</v>
      </c>
      <c r="N81" s="213">
        <v>42598</v>
      </c>
      <c r="O81" s="76" t="s">
        <v>1495</v>
      </c>
      <c r="P81" s="65">
        <v>5069460.09</v>
      </c>
    </row>
    <row r="82" spans="1:16" x14ac:dyDescent="0.25">
      <c r="A82" s="2">
        <v>2016</v>
      </c>
      <c r="B82" s="2" t="s">
        <v>218</v>
      </c>
      <c r="C82" s="24"/>
      <c r="D82" s="29" t="s">
        <v>140</v>
      </c>
      <c r="E82" s="29" t="s">
        <v>18</v>
      </c>
      <c r="F82" s="29" t="s">
        <v>141</v>
      </c>
      <c r="G82" s="29" t="s">
        <v>20</v>
      </c>
      <c r="H82" s="29" t="s">
        <v>167</v>
      </c>
      <c r="I82" s="42">
        <v>83</v>
      </c>
      <c r="J82" s="33" t="str">
        <f t="shared" si="1"/>
        <v>город Нижний Тагил, г. Нижний Тагил, ул. Зари, д. 83</v>
      </c>
      <c r="K82" s="35">
        <v>14958.7</v>
      </c>
      <c r="L82" s="35">
        <v>7</v>
      </c>
      <c r="M82" s="212" t="s">
        <v>1476</v>
      </c>
      <c r="N82" s="213">
        <v>42598</v>
      </c>
      <c r="O82" s="76" t="s">
        <v>1495</v>
      </c>
      <c r="P82" s="65">
        <v>11786424.23</v>
      </c>
    </row>
    <row r="83" spans="1:16" x14ac:dyDescent="0.25">
      <c r="A83" s="80">
        <v>2021</v>
      </c>
      <c r="B83" s="30" t="s">
        <v>218</v>
      </c>
      <c r="C83" s="30"/>
      <c r="D83" s="30" t="s">
        <v>140</v>
      </c>
      <c r="E83" s="30" t="s">
        <v>18</v>
      </c>
      <c r="F83" s="30" t="s">
        <v>141</v>
      </c>
      <c r="G83" s="30" t="s">
        <v>20</v>
      </c>
      <c r="H83" s="30" t="s">
        <v>2498</v>
      </c>
      <c r="I83" s="148">
        <v>7</v>
      </c>
      <c r="J83" s="33" t="str">
        <f t="shared" si="1"/>
        <v>город Нижний Тагил, г. Нижний Тагил, ул. Захарова, д. 7</v>
      </c>
      <c r="K83" s="35">
        <v>2871.9</v>
      </c>
      <c r="L83" s="35">
        <v>1</v>
      </c>
      <c r="M83" s="216" t="s">
        <v>2566</v>
      </c>
      <c r="N83" s="215">
        <v>44247</v>
      </c>
      <c r="O83" s="56" t="s">
        <v>2603</v>
      </c>
      <c r="P83" s="210">
        <v>1948126</v>
      </c>
    </row>
    <row r="84" spans="1:16" x14ac:dyDescent="0.25">
      <c r="A84" s="80">
        <v>2021</v>
      </c>
      <c r="B84" s="30" t="s">
        <v>218</v>
      </c>
      <c r="C84" s="30"/>
      <c r="D84" s="30" t="s">
        <v>140</v>
      </c>
      <c r="E84" s="30" t="s">
        <v>18</v>
      </c>
      <c r="F84" s="30" t="s">
        <v>141</v>
      </c>
      <c r="G84" s="30" t="s">
        <v>20</v>
      </c>
      <c r="H84" s="30" t="s">
        <v>2498</v>
      </c>
      <c r="I84" s="148">
        <v>8</v>
      </c>
      <c r="J84" s="33" t="str">
        <f t="shared" si="1"/>
        <v>город Нижний Тагил, г. Нижний Тагил, ул. Захарова, д. 8</v>
      </c>
      <c r="K84" s="35">
        <v>4999.3999999999996</v>
      </c>
      <c r="L84" s="35">
        <v>2</v>
      </c>
      <c r="M84" s="216" t="s">
        <v>2566</v>
      </c>
      <c r="N84" s="215">
        <v>44247</v>
      </c>
      <c r="O84" s="56" t="s">
        <v>2603</v>
      </c>
      <c r="P84" s="209">
        <v>4033633.9699999997</v>
      </c>
    </row>
    <row r="85" spans="1:16" x14ac:dyDescent="0.25">
      <c r="A85" s="80">
        <v>2021</v>
      </c>
      <c r="B85" s="30" t="s">
        <v>218</v>
      </c>
      <c r="C85" s="30"/>
      <c r="D85" s="30" t="s">
        <v>140</v>
      </c>
      <c r="E85" s="30" t="s">
        <v>18</v>
      </c>
      <c r="F85" s="30" t="s">
        <v>141</v>
      </c>
      <c r="G85" s="30" t="s">
        <v>20</v>
      </c>
      <c r="H85" s="30" t="s">
        <v>152</v>
      </c>
      <c r="I85" s="148">
        <v>70</v>
      </c>
      <c r="J85" s="33" t="str">
        <f t="shared" si="1"/>
        <v>город Нижний Тагил, г. Нижний Тагил, ул. Ильича, д. 70</v>
      </c>
      <c r="K85" s="35">
        <v>14236.9</v>
      </c>
      <c r="L85" s="35">
        <v>6</v>
      </c>
      <c r="M85" s="216" t="s">
        <v>2566</v>
      </c>
      <c r="N85" s="215">
        <v>44247</v>
      </c>
      <c r="O85" s="56" t="s">
        <v>2603</v>
      </c>
      <c r="P85" s="209">
        <v>11649265.48</v>
      </c>
    </row>
    <row r="86" spans="1:16" x14ac:dyDescent="0.25">
      <c r="A86" s="80">
        <v>2021</v>
      </c>
      <c r="B86" s="30" t="s">
        <v>218</v>
      </c>
      <c r="C86" s="30"/>
      <c r="D86" s="30" t="s">
        <v>140</v>
      </c>
      <c r="E86" s="30" t="s">
        <v>18</v>
      </c>
      <c r="F86" s="30" t="s">
        <v>141</v>
      </c>
      <c r="G86" s="30" t="s">
        <v>20</v>
      </c>
      <c r="H86" s="30" t="s">
        <v>152</v>
      </c>
      <c r="I86" s="148">
        <v>74</v>
      </c>
      <c r="J86" s="33" t="str">
        <f t="shared" si="1"/>
        <v>город Нижний Тагил, г. Нижний Тагил, ул. Ильича, д. 74</v>
      </c>
      <c r="K86" s="35">
        <v>2836</v>
      </c>
      <c r="L86" s="35">
        <v>1</v>
      </c>
      <c r="M86" s="216" t="s">
        <v>2566</v>
      </c>
      <c r="N86" s="215">
        <v>44247</v>
      </c>
      <c r="O86" s="56" t="s">
        <v>2603</v>
      </c>
      <c r="P86" s="209">
        <v>1941500.4</v>
      </c>
    </row>
    <row r="87" spans="1:16" x14ac:dyDescent="0.25">
      <c r="A87" s="80">
        <v>2021</v>
      </c>
      <c r="B87" s="30" t="s">
        <v>218</v>
      </c>
      <c r="C87" s="30"/>
      <c r="D87" s="30" t="s">
        <v>140</v>
      </c>
      <c r="E87" s="30" t="s">
        <v>18</v>
      </c>
      <c r="F87" s="30" t="s">
        <v>141</v>
      </c>
      <c r="G87" s="30" t="s">
        <v>20</v>
      </c>
      <c r="H87" s="30" t="s">
        <v>152</v>
      </c>
      <c r="I87" s="148">
        <v>76</v>
      </c>
      <c r="J87" s="33" t="str">
        <f t="shared" si="1"/>
        <v>город Нижний Тагил, г. Нижний Тагил, ул. Ильича, д. 76</v>
      </c>
      <c r="K87" s="35">
        <v>14288.2</v>
      </c>
      <c r="L87" s="35">
        <v>6</v>
      </c>
      <c r="M87" s="216" t="s">
        <v>2566</v>
      </c>
      <c r="N87" s="215">
        <v>44247</v>
      </c>
      <c r="O87" s="56" t="s">
        <v>2603</v>
      </c>
      <c r="P87" s="210">
        <v>11652283.52</v>
      </c>
    </row>
    <row r="88" spans="1:16" x14ac:dyDescent="0.25">
      <c r="A88" s="80">
        <v>2018</v>
      </c>
      <c r="B88" s="196" t="s">
        <v>218</v>
      </c>
      <c r="C88" s="30"/>
      <c r="D88" s="30" t="s">
        <v>140</v>
      </c>
      <c r="E88" s="30" t="s">
        <v>18</v>
      </c>
      <c r="F88" s="30" t="s">
        <v>141</v>
      </c>
      <c r="G88" s="30" t="s">
        <v>20</v>
      </c>
      <c r="H88" s="30" t="s">
        <v>152</v>
      </c>
      <c r="I88" s="42">
        <v>82</v>
      </c>
      <c r="J88" s="33" t="str">
        <f t="shared" si="1"/>
        <v>город Нижний Тагил, г. Нижний Тагил, ул. Ильича, д. 82</v>
      </c>
      <c r="K88" s="35">
        <v>14149.9</v>
      </c>
      <c r="L88" s="35">
        <v>6</v>
      </c>
      <c r="M88" s="25" t="s">
        <v>1493</v>
      </c>
      <c r="N88" s="206">
        <v>43122</v>
      </c>
      <c r="O88" s="35" t="s">
        <v>1494</v>
      </c>
      <c r="P88" s="157">
        <v>11271353.700000001</v>
      </c>
    </row>
    <row r="89" spans="1:16" x14ac:dyDescent="0.25">
      <c r="A89" s="80">
        <v>2018</v>
      </c>
      <c r="B89" s="196" t="s">
        <v>218</v>
      </c>
      <c r="C89" s="30"/>
      <c r="D89" s="30" t="s">
        <v>140</v>
      </c>
      <c r="E89" s="30" t="s">
        <v>18</v>
      </c>
      <c r="F89" s="30" t="s">
        <v>141</v>
      </c>
      <c r="G89" s="30" t="s">
        <v>20</v>
      </c>
      <c r="H89" s="30" t="s">
        <v>152</v>
      </c>
      <c r="I89" s="42">
        <v>86</v>
      </c>
      <c r="J89" s="33" t="str">
        <f t="shared" si="1"/>
        <v>город Нижний Тагил, г. Нижний Тагил, ул. Ильича, д. 86</v>
      </c>
      <c r="K89" s="35">
        <v>11277.1</v>
      </c>
      <c r="L89" s="35">
        <v>5</v>
      </c>
      <c r="M89" s="25" t="s">
        <v>1493</v>
      </c>
      <c r="N89" s="206">
        <v>43122</v>
      </c>
      <c r="O89" s="35" t="s">
        <v>1494</v>
      </c>
      <c r="P89" s="157">
        <v>9396984.9299999997</v>
      </c>
    </row>
    <row r="90" spans="1:16" ht="23.25" x14ac:dyDescent="0.25">
      <c r="A90" s="80">
        <v>2017</v>
      </c>
      <c r="B90" s="81" t="s">
        <v>218</v>
      </c>
      <c r="C90" s="24"/>
      <c r="D90" s="24" t="s">
        <v>140</v>
      </c>
      <c r="E90" s="24" t="s">
        <v>18</v>
      </c>
      <c r="F90" s="24" t="s">
        <v>141</v>
      </c>
      <c r="G90" s="24" t="s">
        <v>20</v>
      </c>
      <c r="H90" s="24" t="s">
        <v>28</v>
      </c>
      <c r="I90" s="58">
        <v>111</v>
      </c>
      <c r="J90" s="33" t="str">
        <f t="shared" si="1"/>
        <v>город Нижний Тагил, г. Нижний Тагил, ул. Калинина, д. 111</v>
      </c>
      <c r="K90" s="75">
        <v>3789.9</v>
      </c>
      <c r="L90" s="75">
        <v>2</v>
      </c>
      <c r="M90" s="212" t="s">
        <v>1294</v>
      </c>
      <c r="N90" s="213">
        <v>42598</v>
      </c>
      <c r="O90" s="212" t="s">
        <v>1598</v>
      </c>
      <c r="P90" s="65">
        <v>3624256.68</v>
      </c>
    </row>
    <row r="91" spans="1:16" ht="23.25" x14ac:dyDescent="0.25">
      <c r="A91" s="80">
        <v>2017</v>
      </c>
      <c r="B91" s="81" t="s">
        <v>218</v>
      </c>
      <c r="C91" s="24"/>
      <c r="D91" s="24" t="s">
        <v>140</v>
      </c>
      <c r="E91" s="24" t="s">
        <v>18</v>
      </c>
      <c r="F91" s="24" t="s">
        <v>141</v>
      </c>
      <c r="G91" s="24" t="s">
        <v>20</v>
      </c>
      <c r="H91" s="24" t="s">
        <v>28</v>
      </c>
      <c r="I91" s="58">
        <v>113</v>
      </c>
      <c r="J91" s="33" t="str">
        <f t="shared" si="1"/>
        <v>город Нижний Тагил, г. Нижний Тагил, ул. Калинина, д. 113</v>
      </c>
      <c r="K91" s="75">
        <v>11698.07</v>
      </c>
      <c r="L91" s="75">
        <v>6</v>
      </c>
      <c r="M91" s="212" t="s">
        <v>1294</v>
      </c>
      <c r="N91" s="213">
        <v>42598</v>
      </c>
      <c r="O91" s="212" t="s">
        <v>1598</v>
      </c>
      <c r="P91" s="65">
        <v>10881485.52</v>
      </c>
    </row>
    <row r="92" spans="1:16" ht="23.25" x14ac:dyDescent="0.25">
      <c r="A92" s="80">
        <v>2017</v>
      </c>
      <c r="B92" s="81" t="s">
        <v>218</v>
      </c>
      <c r="C92" s="24"/>
      <c r="D92" s="24" t="s">
        <v>140</v>
      </c>
      <c r="E92" s="24" t="s">
        <v>18</v>
      </c>
      <c r="F92" s="24" t="s">
        <v>141</v>
      </c>
      <c r="G92" s="24" t="s">
        <v>20</v>
      </c>
      <c r="H92" s="24" t="s">
        <v>28</v>
      </c>
      <c r="I92" s="58">
        <v>115</v>
      </c>
      <c r="J92" s="33" t="str">
        <f t="shared" si="1"/>
        <v>город Нижний Тагил, г. Нижний Тагил, ул. Калинина, д. 115</v>
      </c>
      <c r="K92" s="75">
        <v>4201.7</v>
      </c>
      <c r="L92" s="75">
        <v>2</v>
      </c>
      <c r="M92" s="212" t="s">
        <v>1294</v>
      </c>
      <c r="N92" s="213">
        <v>42598</v>
      </c>
      <c r="O92" s="212" t="s">
        <v>1598</v>
      </c>
      <c r="P92" s="65">
        <v>3625711.72</v>
      </c>
    </row>
    <row r="93" spans="1:16" ht="23.25" x14ac:dyDescent="0.25">
      <c r="A93" s="80">
        <v>2018</v>
      </c>
      <c r="B93" s="196" t="s">
        <v>218</v>
      </c>
      <c r="C93" s="30"/>
      <c r="D93" s="30" t="s">
        <v>140</v>
      </c>
      <c r="E93" s="30" t="s">
        <v>18</v>
      </c>
      <c r="F93" s="30" t="s">
        <v>141</v>
      </c>
      <c r="G93" s="30" t="s">
        <v>20</v>
      </c>
      <c r="H93" s="30" t="s">
        <v>278</v>
      </c>
      <c r="I93" s="42">
        <v>4</v>
      </c>
      <c r="J93" s="33" t="str">
        <f t="shared" si="1"/>
        <v>город Нижний Тагил, г. Нижний Тагил, ул. Космонавтов, д. 4</v>
      </c>
      <c r="K93" s="35">
        <v>4966.1000000000004</v>
      </c>
      <c r="L93" s="35">
        <v>2</v>
      </c>
      <c r="M93" s="25" t="s">
        <v>1493</v>
      </c>
      <c r="N93" s="206">
        <v>43122</v>
      </c>
      <c r="O93" s="56" t="s">
        <v>1494</v>
      </c>
      <c r="P93" s="157">
        <v>3750257.38</v>
      </c>
    </row>
    <row r="94" spans="1:16" ht="23.25" x14ac:dyDescent="0.25">
      <c r="A94" s="80">
        <v>2017</v>
      </c>
      <c r="B94" s="81" t="s">
        <v>218</v>
      </c>
      <c r="C94" s="24"/>
      <c r="D94" s="24" t="s">
        <v>140</v>
      </c>
      <c r="E94" s="24" t="s">
        <v>18</v>
      </c>
      <c r="F94" s="24" t="s">
        <v>141</v>
      </c>
      <c r="G94" s="24" t="s">
        <v>20</v>
      </c>
      <c r="H94" s="24" t="s">
        <v>278</v>
      </c>
      <c r="I94" s="58" t="s">
        <v>574</v>
      </c>
      <c r="J94" s="33" t="str">
        <f t="shared" si="1"/>
        <v>город Нижний Тагил, г. Нижний Тагил, ул. Космонавтов, д. 41А</v>
      </c>
      <c r="K94" s="75">
        <v>2347.4</v>
      </c>
      <c r="L94" s="75">
        <v>1</v>
      </c>
      <c r="M94" s="212" t="s">
        <v>1294</v>
      </c>
      <c r="N94" s="213">
        <v>42598</v>
      </c>
      <c r="O94" s="212" t="s">
        <v>1598</v>
      </c>
      <c r="P94" s="65">
        <v>1812049.9199999999</v>
      </c>
    </row>
    <row r="95" spans="1:16" x14ac:dyDescent="0.25">
      <c r="A95" s="80">
        <v>2018</v>
      </c>
      <c r="B95" s="196" t="s">
        <v>218</v>
      </c>
      <c r="C95" s="30"/>
      <c r="D95" s="30" t="s">
        <v>140</v>
      </c>
      <c r="E95" s="30" t="s">
        <v>18</v>
      </c>
      <c r="F95" s="30" t="s">
        <v>141</v>
      </c>
      <c r="G95" s="30" t="s">
        <v>20</v>
      </c>
      <c r="H95" s="30" t="s">
        <v>675</v>
      </c>
      <c r="I95" s="42">
        <v>6</v>
      </c>
      <c r="J95" s="33" t="str">
        <f t="shared" si="1"/>
        <v>город Нижний Тагил, г. Нижний Тагил, ул. Красная, д. 6</v>
      </c>
      <c r="K95" s="103">
        <v>11284.9</v>
      </c>
      <c r="L95" s="103">
        <v>5</v>
      </c>
      <c r="M95" s="25" t="s">
        <v>1493</v>
      </c>
      <c r="N95" s="206">
        <v>43122</v>
      </c>
      <c r="O95" s="56" t="s">
        <v>1494</v>
      </c>
      <c r="P95" s="157">
        <v>9378569.8500000015</v>
      </c>
    </row>
    <row r="96" spans="1:16" x14ac:dyDescent="0.25">
      <c r="A96" s="80">
        <v>2017</v>
      </c>
      <c r="B96" s="81" t="s">
        <v>218</v>
      </c>
      <c r="C96" s="24"/>
      <c r="D96" s="24" t="s">
        <v>140</v>
      </c>
      <c r="E96" s="24" t="s">
        <v>18</v>
      </c>
      <c r="F96" s="24" t="s">
        <v>141</v>
      </c>
      <c r="G96" s="24" t="s">
        <v>20</v>
      </c>
      <c r="H96" s="24" t="s">
        <v>675</v>
      </c>
      <c r="I96" s="58">
        <v>8</v>
      </c>
      <c r="J96" s="33" t="str">
        <f t="shared" si="1"/>
        <v>город Нижний Тагил, г. Нижний Тагил, ул. Красная, д. 8</v>
      </c>
      <c r="K96" s="75">
        <v>8925.6</v>
      </c>
      <c r="L96" s="75">
        <v>4</v>
      </c>
      <c r="M96" s="212" t="s">
        <v>1294</v>
      </c>
      <c r="N96" s="213">
        <v>42598</v>
      </c>
      <c r="O96" s="212" t="s">
        <v>1598</v>
      </c>
      <c r="P96" s="65">
        <v>7253752.5599999996</v>
      </c>
    </row>
    <row r="97" spans="1:16" ht="23.25" x14ac:dyDescent="0.25">
      <c r="A97" s="80">
        <v>2021</v>
      </c>
      <c r="B97" s="30" t="s">
        <v>218</v>
      </c>
      <c r="C97" s="30"/>
      <c r="D97" s="30" t="s">
        <v>140</v>
      </c>
      <c r="E97" s="30" t="s">
        <v>18</v>
      </c>
      <c r="F97" s="30" t="s">
        <v>141</v>
      </c>
      <c r="G97" s="30" t="s">
        <v>20</v>
      </c>
      <c r="H97" s="30" t="s">
        <v>207</v>
      </c>
      <c r="I97" s="148">
        <v>117</v>
      </c>
      <c r="J97" s="33" t="str">
        <f t="shared" si="1"/>
        <v>город Нижний Тагил, г. Нижний Тагил, ул. Красноармейская, д. 117</v>
      </c>
      <c r="K97" s="35">
        <v>2209.6999999999998</v>
      </c>
      <c r="L97" s="35">
        <v>1</v>
      </c>
      <c r="M97" s="216" t="s">
        <v>2566</v>
      </c>
      <c r="N97" s="215">
        <v>44247</v>
      </c>
      <c r="O97" s="56" t="s">
        <v>2603</v>
      </c>
      <c r="P97" s="210">
        <v>2017521.86</v>
      </c>
    </row>
    <row r="98" spans="1:16" ht="23.25" x14ac:dyDescent="0.25">
      <c r="A98" s="80">
        <v>2017</v>
      </c>
      <c r="B98" s="81" t="s">
        <v>218</v>
      </c>
      <c r="C98" s="24"/>
      <c r="D98" s="24" t="s">
        <v>140</v>
      </c>
      <c r="E98" s="24" t="s">
        <v>18</v>
      </c>
      <c r="F98" s="24" t="s">
        <v>141</v>
      </c>
      <c r="G98" s="24" t="s">
        <v>20</v>
      </c>
      <c r="H98" s="24" t="s">
        <v>207</v>
      </c>
      <c r="I98" s="58">
        <v>74</v>
      </c>
      <c r="J98" s="33" t="str">
        <f t="shared" si="1"/>
        <v>город Нижний Тагил, г. Нижний Тагил, ул. Красноармейская, д. 74</v>
      </c>
      <c r="K98" s="75">
        <v>5937</v>
      </c>
      <c r="L98" s="75">
        <v>2</v>
      </c>
      <c r="M98" s="212" t="s">
        <v>1294</v>
      </c>
      <c r="N98" s="213">
        <v>42598</v>
      </c>
      <c r="O98" s="212" t="s">
        <v>1598</v>
      </c>
      <c r="P98" s="65">
        <v>3628799.68</v>
      </c>
    </row>
    <row r="99" spans="1:16" ht="23.25" x14ac:dyDescent="0.25">
      <c r="A99" s="80">
        <v>2017</v>
      </c>
      <c r="B99" s="81" t="s">
        <v>218</v>
      </c>
      <c r="C99" s="24"/>
      <c r="D99" s="24" t="s">
        <v>140</v>
      </c>
      <c r="E99" s="24" t="s">
        <v>18</v>
      </c>
      <c r="F99" s="24" t="s">
        <v>141</v>
      </c>
      <c r="G99" s="24" t="s">
        <v>20</v>
      </c>
      <c r="H99" s="24" t="s">
        <v>207</v>
      </c>
      <c r="I99" s="58" t="s">
        <v>575</v>
      </c>
      <c r="J99" s="33" t="str">
        <f t="shared" si="1"/>
        <v>город Нижний Тагил, г. Нижний Тагил, ул. Красноармейская, д. 74А</v>
      </c>
      <c r="K99" s="75">
        <v>3036.4</v>
      </c>
      <c r="L99" s="75">
        <v>1</v>
      </c>
      <c r="M99" s="212" t="s">
        <v>1294</v>
      </c>
      <c r="N99" s="213">
        <v>42598</v>
      </c>
      <c r="O99" s="212" t="s">
        <v>1598</v>
      </c>
      <c r="P99" s="65">
        <v>1812855.86</v>
      </c>
    </row>
    <row r="100" spans="1:16" ht="23.25" x14ac:dyDescent="0.25">
      <c r="A100" s="80">
        <v>2021</v>
      </c>
      <c r="B100" s="30" t="s">
        <v>218</v>
      </c>
      <c r="C100" s="30"/>
      <c r="D100" s="30" t="s">
        <v>140</v>
      </c>
      <c r="E100" s="30" t="s">
        <v>18</v>
      </c>
      <c r="F100" s="30" t="s">
        <v>141</v>
      </c>
      <c r="G100" s="30" t="s">
        <v>20</v>
      </c>
      <c r="H100" s="30" t="s">
        <v>571</v>
      </c>
      <c r="I100" s="148">
        <v>2</v>
      </c>
      <c r="J100" s="33" t="str">
        <f t="shared" si="1"/>
        <v>город Нижний Тагил, г. Нижний Тагил, ул. Красногвардейская, д. 2</v>
      </c>
      <c r="K100" s="35">
        <v>4341.3</v>
      </c>
      <c r="L100" s="35">
        <v>2</v>
      </c>
      <c r="M100" s="216" t="s">
        <v>2566</v>
      </c>
      <c r="N100" s="215">
        <v>44247</v>
      </c>
      <c r="O100" s="56" t="s">
        <v>2603</v>
      </c>
      <c r="P100" s="210">
        <v>5039848.4000000004</v>
      </c>
    </row>
    <row r="101" spans="1:16" ht="23.25" x14ac:dyDescent="0.25">
      <c r="A101" s="80">
        <v>2017</v>
      </c>
      <c r="B101" s="81" t="s">
        <v>218</v>
      </c>
      <c r="C101" s="24"/>
      <c r="D101" s="24" t="s">
        <v>140</v>
      </c>
      <c r="E101" s="24" t="s">
        <v>18</v>
      </c>
      <c r="F101" s="24" t="s">
        <v>141</v>
      </c>
      <c r="G101" s="24" t="s">
        <v>20</v>
      </c>
      <c r="H101" s="24" t="s">
        <v>137</v>
      </c>
      <c r="I101" s="58" t="s">
        <v>224</v>
      </c>
      <c r="J101" s="33" t="str">
        <f t="shared" si="1"/>
        <v>город Нижний Тагил, г. Нижний Тагил, ул. Ломоносова, д. 9А</v>
      </c>
      <c r="K101" s="75">
        <v>3192</v>
      </c>
      <c r="L101" s="75">
        <v>1</v>
      </c>
      <c r="M101" s="212" t="s">
        <v>1294</v>
      </c>
      <c r="N101" s="213">
        <v>42598</v>
      </c>
      <c r="O101" s="212" t="s">
        <v>1598</v>
      </c>
      <c r="P101" s="65">
        <v>1815218.76</v>
      </c>
    </row>
    <row r="102" spans="1:16" x14ac:dyDescent="0.25">
      <c r="A102" s="80">
        <v>2021</v>
      </c>
      <c r="B102" s="30" t="s">
        <v>218</v>
      </c>
      <c r="C102" s="30"/>
      <c r="D102" s="30" t="s">
        <v>140</v>
      </c>
      <c r="E102" s="30" t="s">
        <v>18</v>
      </c>
      <c r="F102" s="30" t="s">
        <v>141</v>
      </c>
      <c r="G102" s="30" t="s">
        <v>20</v>
      </c>
      <c r="H102" s="30" t="s">
        <v>1517</v>
      </c>
      <c r="I102" s="148">
        <v>18</v>
      </c>
      <c r="J102" s="33" t="str">
        <f t="shared" si="1"/>
        <v>город Нижний Тагил, г. Нижний Тагил, ул. Окунева, д. 18</v>
      </c>
      <c r="K102" s="35">
        <v>2852.1</v>
      </c>
      <c r="L102" s="35">
        <v>1</v>
      </c>
      <c r="M102" s="216" t="s">
        <v>2566</v>
      </c>
      <c r="N102" s="215">
        <v>44247</v>
      </c>
      <c r="O102" s="56" t="s">
        <v>2603</v>
      </c>
      <c r="P102" s="210">
        <v>1949182.7</v>
      </c>
    </row>
    <row r="103" spans="1:16" ht="23.25" x14ac:dyDescent="0.25">
      <c r="A103" s="80">
        <v>2021</v>
      </c>
      <c r="B103" s="30" t="s">
        <v>218</v>
      </c>
      <c r="C103" s="30"/>
      <c r="D103" s="30" t="s">
        <v>140</v>
      </c>
      <c r="E103" s="30" t="s">
        <v>18</v>
      </c>
      <c r="F103" s="30" t="s">
        <v>141</v>
      </c>
      <c r="G103" s="30" t="s">
        <v>20</v>
      </c>
      <c r="H103" s="30" t="s">
        <v>1318</v>
      </c>
      <c r="I103" s="148">
        <v>9</v>
      </c>
      <c r="J103" s="33" t="str">
        <f t="shared" si="1"/>
        <v>город Нижний Тагил, г. Нижний Тагил, ул. Островского, д. 9</v>
      </c>
      <c r="K103" s="35">
        <v>4867.3</v>
      </c>
      <c r="L103" s="35">
        <v>2</v>
      </c>
      <c r="M103" s="216" t="s">
        <v>2566</v>
      </c>
      <c r="N103" s="215">
        <v>44247</v>
      </c>
      <c r="O103" s="56" t="s">
        <v>2603</v>
      </c>
      <c r="P103" s="210">
        <v>3901742.04</v>
      </c>
    </row>
    <row r="104" spans="1:16" ht="23.25" x14ac:dyDescent="0.25">
      <c r="A104" s="80">
        <v>2021</v>
      </c>
      <c r="B104" s="30" t="s">
        <v>218</v>
      </c>
      <c r="C104" s="30"/>
      <c r="D104" s="30" t="s">
        <v>140</v>
      </c>
      <c r="E104" s="30" t="s">
        <v>18</v>
      </c>
      <c r="F104" s="30" t="s">
        <v>141</v>
      </c>
      <c r="G104" s="30" t="s">
        <v>20</v>
      </c>
      <c r="H104" s="30" t="s">
        <v>474</v>
      </c>
      <c r="I104" s="148">
        <v>15</v>
      </c>
      <c r="J104" s="33" t="str">
        <f t="shared" si="1"/>
        <v>город Нижний Тагил, г. Нижний Тагил, ул. Папанина, д. 15</v>
      </c>
      <c r="K104" s="35">
        <v>4675.6000000000004</v>
      </c>
      <c r="L104" s="35">
        <v>2</v>
      </c>
      <c r="M104" s="216" t="s">
        <v>2566</v>
      </c>
      <c r="N104" s="215">
        <v>44247</v>
      </c>
      <c r="O104" s="56" t="s">
        <v>2603</v>
      </c>
      <c r="P104" s="210">
        <v>4032402.8200000003</v>
      </c>
    </row>
    <row r="105" spans="1:16" x14ac:dyDescent="0.25">
      <c r="A105" s="80">
        <v>2021</v>
      </c>
      <c r="B105" s="30" t="s">
        <v>218</v>
      </c>
      <c r="C105" s="30"/>
      <c r="D105" s="30" t="s">
        <v>140</v>
      </c>
      <c r="E105" s="30" t="s">
        <v>18</v>
      </c>
      <c r="F105" s="30" t="s">
        <v>141</v>
      </c>
      <c r="G105" s="30" t="s">
        <v>20</v>
      </c>
      <c r="H105" s="30" t="s">
        <v>474</v>
      </c>
      <c r="I105" s="148">
        <v>3</v>
      </c>
      <c r="J105" s="33" t="str">
        <f t="shared" si="1"/>
        <v>город Нижний Тагил, г. Нижний Тагил, ул. Папанина, д. 3</v>
      </c>
      <c r="K105" s="35">
        <v>2355</v>
      </c>
      <c r="L105" s="35">
        <v>1</v>
      </c>
      <c r="M105" s="216" t="s">
        <v>2566</v>
      </c>
      <c r="N105" s="215">
        <v>44247</v>
      </c>
      <c r="O105" s="56" t="s">
        <v>2603</v>
      </c>
      <c r="P105" s="209">
        <v>2013774.96</v>
      </c>
    </row>
    <row r="106" spans="1:16" x14ac:dyDescent="0.25">
      <c r="A106" s="80">
        <v>2021</v>
      </c>
      <c r="B106" s="30" t="s">
        <v>218</v>
      </c>
      <c r="C106" s="30"/>
      <c r="D106" s="30" t="s">
        <v>140</v>
      </c>
      <c r="E106" s="30" t="s">
        <v>18</v>
      </c>
      <c r="F106" s="30" t="s">
        <v>141</v>
      </c>
      <c r="G106" s="30" t="s">
        <v>20</v>
      </c>
      <c r="H106" s="30" t="s">
        <v>474</v>
      </c>
      <c r="I106" s="148">
        <v>7</v>
      </c>
      <c r="J106" s="33" t="str">
        <f t="shared" si="1"/>
        <v>город Нижний Тагил, г. Нижний Тагил, ул. Папанина, д. 7</v>
      </c>
      <c r="K106" s="35">
        <v>5179.7</v>
      </c>
      <c r="L106" s="35">
        <v>1</v>
      </c>
      <c r="M106" s="216" t="s">
        <v>2566</v>
      </c>
      <c r="N106" s="215">
        <v>44247</v>
      </c>
      <c r="O106" s="56" t="s">
        <v>2603</v>
      </c>
      <c r="P106" s="210">
        <v>2009463.72</v>
      </c>
    </row>
    <row r="107" spans="1:16" ht="23.25" x14ac:dyDescent="0.25">
      <c r="A107" s="80">
        <v>2021</v>
      </c>
      <c r="B107" s="30" t="s">
        <v>218</v>
      </c>
      <c r="C107" s="30"/>
      <c r="D107" s="30" t="s">
        <v>140</v>
      </c>
      <c r="E107" s="30" t="s">
        <v>18</v>
      </c>
      <c r="F107" s="30" t="s">
        <v>141</v>
      </c>
      <c r="G107" s="30" t="s">
        <v>20</v>
      </c>
      <c r="H107" s="30" t="s">
        <v>187</v>
      </c>
      <c r="I107" s="148">
        <v>17</v>
      </c>
      <c r="J107" s="33" t="str">
        <f t="shared" si="1"/>
        <v>город Нижний Тагил, г. Нижний Тагил, ул. Парковая, д. 17</v>
      </c>
      <c r="K107" s="35">
        <v>2825.3</v>
      </c>
      <c r="L107" s="35">
        <v>1</v>
      </c>
      <c r="M107" s="216" t="s">
        <v>2566</v>
      </c>
      <c r="N107" s="215">
        <v>44247</v>
      </c>
      <c r="O107" s="56" t="s">
        <v>2603</v>
      </c>
      <c r="P107" s="209">
        <v>1938016.12</v>
      </c>
    </row>
    <row r="108" spans="1:16" x14ac:dyDescent="0.25">
      <c r="A108" s="80">
        <v>2017</v>
      </c>
      <c r="B108" s="81" t="s">
        <v>218</v>
      </c>
      <c r="C108" s="24"/>
      <c r="D108" s="24" t="s">
        <v>140</v>
      </c>
      <c r="E108" s="24" t="s">
        <v>18</v>
      </c>
      <c r="F108" s="24" t="s">
        <v>141</v>
      </c>
      <c r="G108" s="24" t="s">
        <v>20</v>
      </c>
      <c r="H108" s="24" t="s">
        <v>187</v>
      </c>
      <c r="I108" s="58">
        <v>9</v>
      </c>
      <c r="J108" s="33" t="str">
        <f t="shared" si="1"/>
        <v>город Нижний Тагил, г. Нижний Тагил, ул. Парковая, д. 9</v>
      </c>
      <c r="K108" s="75">
        <v>2358.6999999999998</v>
      </c>
      <c r="L108" s="75">
        <v>1</v>
      </c>
      <c r="M108" s="212" t="s">
        <v>1294</v>
      </c>
      <c r="N108" s="213">
        <v>42598</v>
      </c>
      <c r="O108" s="212" t="s">
        <v>1598</v>
      </c>
      <c r="P108" s="65">
        <v>1815218.76</v>
      </c>
    </row>
    <row r="109" spans="1:16" ht="23.25" x14ac:dyDescent="0.25">
      <c r="A109" s="80">
        <v>2017</v>
      </c>
      <c r="B109" s="81" t="s">
        <v>218</v>
      </c>
      <c r="C109" s="24"/>
      <c r="D109" s="24" t="s">
        <v>140</v>
      </c>
      <c r="E109" s="24" t="s">
        <v>18</v>
      </c>
      <c r="F109" s="24" t="s">
        <v>141</v>
      </c>
      <c r="G109" s="24" t="s">
        <v>20</v>
      </c>
      <c r="H109" s="24" t="s">
        <v>56</v>
      </c>
      <c r="I109" s="58">
        <v>37</v>
      </c>
      <c r="J109" s="33" t="str">
        <f t="shared" si="1"/>
        <v>город Нижний Тагил, г. Нижний Тагил, ул. Первомайская, д. 37</v>
      </c>
      <c r="K109" s="75">
        <v>2251.6999999999998</v>
      </c>
      <c r="L109" s="75">
        <v>1</v>
      </c>
      <c r="M109" s="212" t="s">
        <v>1294</v>
      </c>
      <c r="N109" s="213">
        <v>42598</v>
      </c>
      <c r="O109" s="212" t="s">
        <v>1598</v>
      </c>
      <c r="P109" s="65">
        <v>1865271.25</v>
      </c>
    </row>
    <row r="110" spans="1:16" x14ac:dyDescent="0.25">
      <c r="A110" s="80">
        <v>2017</v>
      </c>
      <c r="B110" s="81" t="s">
        <v>218</v>
      </c>
      <c r="C110" s="24"/>
      <c r="D110" s="24" t="s">
        <v>140</v>
      </c>
      <c r="E110" s="24" t="s">
        <v>18</v>
      </c>
      <c r="F110" s="24" t="s">
        <v>141</v>
      </c>
      <c r="G110" s="24" t="s">
        <v>20</v>
      </c>
      <c r="H110" s="24" t="s">
        <v>676</v>
      </c>
      <c r="I110" s="58">
        <v>2</v>
      </c>
      <c r="J110" s="33" t="str">
        <f t="shared" si="1"/>
        <v>город Нижний Тагил, г. Нижний Тагил, ул. Пихтовая, д. 2</v>
      </c>
      <c r="K110" s="75">
        <v>2859.1</v>
      </c>
      <c r="L110" s="75">
        <v>1</v>
      </c>
      <c r="M110" s="212" t="s">
        <v>1294</v>
      </c>
      <c r="N110" s="213">
        <v>42598</v>
      </c>
      <c r="O110" s="212" t="s">
        <v>1598</v>
      </c>
      <c r="P110" s="65">
        <v>1815218.76</v>
      </c>
    </row>
    <row r="111" spans="1:16" ht="23.25" x14ac:dyDescent="0.25">
      <c r="A111" s="80">
        <v>2017</v>
      </c>
      <c r="B111" s="81" t="s">
        <v>218</v>
      </c>
      <c r="C111" s="24"/>
      <c r="D111" s="24" t="s">
        <v>140</v>
      </c>
      <c r="E111" s="24" t="s">
        <v>18</v>
      </c>
      <c r="F111" s="24" t="s">
        <v>141</v>
      </c>
      <c r="G111" s="24" t="s">
        <v>20</v>
      </c>
      <c r="H111" s="24" t="s">
        <v>676</v>
      </c>
      <c r="I111" s="58">
        <v>22</v>
      </c>
      <c r="J111" s="33" t="str">
        <f t="shared" si="1"/>
        <v>город Нижний Тагил, г. Нижний Тагил, ул. Пихтовая, д. 22</v>
      </c>
      <c r="K111" s="75">
        <v>2598.1</v>
      </c>
      <c r="L111" s="75">
        <v>1</v>
      </c>
      <c r="M111" s="212" t="s">
        <v>1294</v>
      </c>
      <c r="N111" s="213">
        <v>42598</v>
      </c>
      <c r="O111" s="212" t="s">
        <v>1598</v>
      </c>
      <c r="P111" s="65">
        <v>1815218.76</v>
      </c>
    </row>
    <row r="112" spans="1:16" ht="23.25" x14ac:dyDescent="0.25">
      <c r="A112" s="80">
        <v>2017</v>
      </c>
      <c r="B112" s="81" t="s">
        <v>218</v>
      </c>
      <c r="C112" s="24"/>
      <c r="D112" s="24" t="s">
        <v>140</v>
      </c>
      <c r="E112" s="24" t="s">
        <v>18</v>
      </c>
      <c r="F112" s="24" t="s">
        <v>141</v>
      </c>
      <c r="G112" s="24" t="s">
        <v>20</v>
      </c>
      <c r="H112" s="24" t="s">
        <v>676</v>
      </c>
      <c r="I112" s="58">
        <v>26</v>
      </c>
      <c r="J112" s="33" t="str">
        <f t="shared" si="1"/>
        <v>город Нижний Тагил, г. Нижний Тагил, ул. Пихтовая, д. 26</v>
      </c>
      <c r="K112" s="75">
        <v>2800.3</v>
      </c>
      <c r="L112" s="75">
        <v>1</v>
      </c>
      <c r="M112" s="212" t="s">
        <v>1294</v>
      </c>
      <c r="N112" s="213">
        <v>42598</v>
      </c>
      <c r="O112" s="212" t="s">
        <v>1598</v>
      </c>
      <c r="P112" s="65">
        <v>1813580.92</v>
      </c>
    </row>
    <row r="113" spans="1:16" ht="23.25" x14ac:dyDescent="0.25">
      <c r="A113" s="80">
        <v>2017</v>
      </c>
      <c r="B113" s="81" t="s">
        <v>218</v>
      </c>
      <c r="C113" s="24"/>
      <c r="D113" s="24" t="s">
        <v>140</v>
      </c>
      <c r="E113" s="24" t="s">
        <v>18</v>
      </c>
      <c r="F113" s="24" t="s">
        <v>141</v>
      </c>
      <c r="G113" s="24" t="s">
        <v>20</v>
      </c>
      <c r="H113" s="24" t="s">
        <v>676</v>
      </c>
      <c r="I113" s="58">
        <v>34</v>
      </c>
      <c r="J113" s="33" t="str">
        <f t="shared" si="1"/>
        <v>город Нижний Тагил, г. Нижний Тагил, ул. Пихтовая, д. 34</v>
      </c>
      <c r="K113" s="75">
        <v>3794.3</v>
      </c>
      <c r="L113" s="75">
        <v>2</v>
      </c>
      <c r="M113" s="212" t="s">
        <v>1294</v>
      </c>
      <c r="N113" s="213">
        <v>42598</v>
      </c>
      <c r="O113" s="212" t="s">
        <v>1598</v>
      </c>
      <c r="P113" s="65">
        <v>3630437.52</v>
      </c>
    </row>
    <row r="114" spans="1:16" ht="23.25" x14ac:dyDescent="0.25">
      <c r="A114" s="80">
        <v>2017</v>
      </c>
      <c r="B114" s="81" t="s">
        <v>218</v>
      </c>
      <c r="C114" s="24"/>
      <c r="D114" s="24" t="s">
        <v>140</v>
      </c>
      <c r="E114" s="24" t="s">
        <v>18</v>
      </c>
      <c r="F114" s="24" t="s">
        <v>141</v>
      </c>
      <c r="G114" s="24" t="s">
        <v>20</v>
      </c>
      <c r="H114" s="24" t="s">
        <v>676</v>
      </c>
      <c r="I114" s="58">
        <v>38</v>
      </c>
      <c r="J114" s="33" t="str">
        <f t="shared" si="1"/>
        <v>город Нижний Тагил, г. Нижний Тагил, ул. Пихтовая, д. 38</v>
      </c>
      <c r="K114" s="75">
        <v>4256.7</v>
      </c>
      <c r="L114" s="75">
        <v>2</v>
      </c>
      <c r="M114" s="212" t="s">
        <v>1294</v>
      </c>
      <c r="N114" s="213">
        <v>42598</v>
      </c>
      <c r="O114" s="212" t="s">
        <v>1598</v>
      </c>
      <c r="P114" s="65">
        <v>3630437.52</v>
      </c>
    </row>
    <row r="115" spans="1:16" ht="23.25" x14ac:dyDescent="0.25">
      <c r="A115" s="80">
        <v>2017</v>
      </c>
      <c r="B115" s="81" t="s">
        <v>218</v>
      </c>
      <c r="C115" s="24"/>
      <c r="D115" s="24" t="s">
        <v>140</v>
      </c>
      <c r="E115" s="24" t="s">
        <v>18</v>
      </c>
      <c r="F115" s="24" t="s">
        <v>141</v>
      </c>
      <c r="G115" s="24" t="s">
        <v>20</v>
      </c>
      <c r="H115" s="24" t="s">
        <v>676</v>
      </c>
      <c r="I115" s="58" t="s">
        <v>401</v>
      </c>
      <c r="J115" s="33" t="str">
        <f t="shared" si="1"/>
        <v>город Нижний Тагил, г. Нижний Тагил, ул. Пихтовая, д. 4А</v>
      </c>
      <c r="K115" s="75">
        <v>2922.2</v>
      </c>
      <c r="L115" s="75">
        <v>1</v>
      </c>
      <c r="M115" s="212" t="s">
        <v>1294</v>
      </c>
      <c r="N115" s="213">
        <v>42598</v>
      </c>
      <c r="O115" s="212" t="s">
        <v>1598</v>
      </c>
      <c r="P115" s="65">
        <v>1815218.76</v>
      </c>
    </row>
    <row r="116" spans="1:16" x14ac:dyDescent="0.25">
      <c r="A116" s="80">
        <v>2021</v>
      </c>
      <c r="B116" s="30" t="s">
        <v>218</v>
      </c>
      <c r="C116" s="30"/>
      <c r="D116" s="30" t="s">
        <v>140</v>
      </c>
      <c r="E116" s="30" t="s">
        <v>18</v>
      </c>
      <c r="F116" s="30" t="s">
        <v>141</v>
      </c>
      <c r="G116" s="30" t="s">
        <v>20</v>
      </c>
      <c r="H116" s="30" t="s">
        <v>199</v>
      </c>
      <c r="I116" s="148">
        <v>43</v>
      </c>
      <c r="J116" s="33" t="str">
        <f t="shared" si="1"/>
        <v>город Нижний Тагил, г. Нижний Тагил, ул. Победы, д. 43</v>
      </c>
      <c r="K116" s="35">
        <v>2912.3</v>
      </c>
      <c r="L116" s="35">
        <v>1</v>
      </c>
      <c r="M116" s="216" t="s">
        <v>2566</v>
      </c>
      <c r="N116" s="215">
        <v>44247</v>
      </c>
      <c r="O116" s="56" t="s">
        <v>2603</v>
      </c>
      <c r="P116" s="210">
        <v>2219629.54</v>
      </c>
    </row>
    <row r="117" spans="1:16" x14ac:dyDescent="0.25">
      <c r="A117" s="80">
        <v>2018</v>
      </c>
      <c r="B117" s="196" t="s">
        <v>218</v>
      </c>
      <c r="C117" s="30"/>
      <c r="D117" s="30" t="s">
        <v>140</v>
      </c>
      <c r="E117" s="30" t="s">
        <v>18</v>
      </c>
      <c r="F117" s="30" t="s">
        <v>141</v>
      </c>
      <c r="G117" s="30" t="s">
        <v>20</v>
      </c>
      <c r="H117" s="30" t="s">
        <v>41</v>
      </c>
      <c r="I117" s="42">
        <v>97</v>
      </c>
      <c r="J117" s="33" t="str">
        <f t="shared" si="1"/>
        <v>город Нижний Тагил, г. Нижний Тагил, ул. Садовая, д. 97</v>
      </c>
      <c r="K117" s="35">
        <v>18396.400000000001</v>
      </c>
      <c r="L117" s="35">
        <v>8</v>
      </c>
      <c r="M117" s="25" t="s">
        <v>1493</v>
      </c>
      <c r="N117" s="206">
        <v>43122</v>
      </c>
      <c r="O117" s="56" t="s">
        <v>1494</v>
      </c>
      <c r="P117" s="157">
        <v>15007278.800000001</v>
      </c>
    </row>
    <row r="118" spans="1:16" ht="23.25" x14ac:dyDescent="0.25">
      <c r="A118" s="80">
        <v>2018</v>
      </c>
      <c r="B118" s="196" t="s">
        <v>218</v>
      </c>
      <c r="C118" s="30"/>
      <c r="D118" s="30" t="s">
        <v>140</v>
      </c>
      <c r="E118" s="30" t="s">
        <v>18</v>
      </c>
      <c r="F118" s="30" t="s">
        <v>141</v>
      </c>
      <c r="G118" s="30" t="s">
        <v>20</v>
      </c>
      <c r="H118" s="30" t="s">
        <v>1066</v>
      </c>
      <c r="I118" s="42">
        <v>1</v>
      </c>
      <c r="J118" s="33" t="str">
        <f t="shared" si="1"/>
        <v>город Нижний Тагил, г. Нижний Тагил, ул. Тагилстроевская, д. 1</v>
      </c>
      <c r="K118" s="35">
        <v>31781.9</v>
      </c>
      <c r="L118" s="35">
        <v>1</v>
      </c>
      <c r="M118" s="25" t="s">
        <v>1493</v>
      </c>
      <c r="N118" s="206">
        <v>43122</v>
      </c>
      <c r="O118" s="56" t="s">
        <v>1494</v>
      </c>
      <c r="P118" s="157">
        <v>1879515.93</v>
      </c>
    </row>
    <row r="119" spans="1:16" ht="23.25" x14ac:dyDescent="0.25">
      <c r="A119" s="80">
        <v>2018</v>
      </c>
      <c r="B119" s="196" t="s">
        <v>218</v>
      </c>
      <c r="C119" s="30"/>
      <c r="D119" s="30" t="s">
        <v>140</v>
      </c>
      <c r="E119" s="30" t="s">
        <v>18</v>
      </c>
      <c r="F119" s="30" t="s">
        <v>141</v>
      </c>
      <c r="G119" s="30" t="s">
        <v>20</v>
      </c>
      <c r="H119" s="30" t="s">
        <v>1066</v>
      </c>
      <c r="I119" s="42">
        <v>5</v>
      </c>
      <c r="J119" s="33" t="str">
        <f t="shared" si="1"/>
        <v>город Нижний Тагил, г. Нижний Тагил, ул. Тагилстроевская, д. 5</v>
      </c>
      <c r="K119" s="35">
        <v>15931.7</v>
      </c>
      <c r="L119" s="35">
        <v>7</v>
      </c>
      <c r="M119" s="25" t="s">
        <v>1493</v>
      </c>
      <c r="N119" s="206">
        <v>43122</v>
      </c>
      <c r="O119" s="56" t="s">
        <v>1494</v>
      </c>
      <c r="P119" s="157">
        <v>13155915.310000001</v>
      </c>
    </row>
    <row r="120" spans="1:16" ht="23.25" x14ac:dyDescent="0.25">
      <c r="A120" s="80">
        <v>2021</v>
      </c>
      <c r="B120" s="30" t="s">
        <v>218</v>
      </c>
      <c r="C120" s="30"/>
      <c r="D120" s="30" t="s">
        <v>140</v>
      </c>
      <c r="E120" s="30" t="s">
        <v>18</v>
      </c>
      <c r="F120" s="30" t="s">
        <v>141</v>
      </c>
      <c r="G120" s="30" t="s">
        <v>20</v>
      </c>
      <c r="H120" s="30" t="s">
        <v>434</v>
      </c>
      <c r="I120" s="148" t="s">
        <v>124</v>
      </c>
      <c r="J120" s="33" t="str">
        <f t="shared" si="1"/>
        <v>город Нижний Тагил, г. Нижний Тагил, ул. Энтузиастов, д. 2А</v>
      </c>
      <c r="K120" s="35">
        <v>5415.1</v>
      </c>
      <c r="L120" s="35">
        <v>2</v>
      </c>
      <c r="M120" s="216" t="s">
        <v>2566</v>
      </c>
      <c r="N120" s="215">
        <v>44247</v>
      </c>
      <c r="O120" s="56" t="s">
        <v>2603</v>
      </c>
      <c r="P120" s="209">
        <v>3886563.92</v>
      </c>
    </row>
    <row r="121" spans="1:16" x14ac:dyDescent="0.25">
      <c r="A121" s="80">
        <v>2018</v>
      </c>
      <c r="B121" s="196" t="s">
        <v>218</v>
      </c>
      <c r="C121" s="30"/>
      <c r="D121" s="30" t="s">
        <v>140</v>
      </c>
      <c r="E121" s="30" t="s">
        <v>18</v>
      </c>
      <c r="F121" s="30" t="s">
        <v>141</v>
      </c>
      <c r="G121" s="30" t="s">
        <v>20</v>
      </c>
      <c r="H121" s="30" t="s">
        <v>697</v>
      </c>
      <c r="I121" s="42">
        <v>45</v>
      </c>
      <c r="J121" s="33" t="str">
        <f t="shared" si="1"/>
        <v>город Нижний Тагил, г. Нижний Тагил, ул. Юности, д. 45</v>
      </c>
      <c r="K121" s="103">
        <v>12872.8</v>
      </c>
      <c r="L121" s="103">
        <v>6</v>
      </c>
      <c r="M121" s="25" t="s">
        <v>1493</v>
      </c>
      <c r="N121" s="206">
        <v>43122</v>
      </c>
      <c r="O121" s="56" t="s">
        <v>1494</v>
      </c>
      <c r="P121" s="157">
        <v>11255568.84</v>
      </c>
    </row>
    <row r="122" spans="1:16" x14ac:dyDescent="0.25">
      <c r="A122" s="80">
        <v>2018</v>
      </c>
      <c r="B122" s="196" t="s">
        <v>218</v>
      </c>
      <c r="C122" s="30"/>
      <c r="D122" s="30" t="s">
        <v>140</v>
      </c>
      <c r="E122" s="30" t="s">
        <v>18</v>
      </c>
      <c r="F122" s="30" t="s">
        <v>141</v>
      </c>
      <c r="G122" s="30" t="s">
        <v>20</v>
      </c>
      <c r="H122" s="30" t="s">
        <v>697</v>
      </c>
      <c r="I122" s="42">
        <v>53</v>
      </c>
      <c r="J122" s="33" t="str">
        <f t="shared" si="1"/>
        <v>город Нижний Тагил, г. Нижний Тагил, ул. Юности, д. 53</v>
      </c>
      <c r="K122" s="35">
        <v>17742.099999999999</v>
      </c>
      <c r="L122" s="35">
        <v>8</v>
      </c>
      <c r="M122" s="25" t="s">
        <v>1493</v>
      </c>
      <c r="N122" s="206">
        <v>43122</v>
      </c>
      <c r="O122" s="56" t="s">
        <v>1494</v>
      </c>
      <c r="P122" s="157">
        <v>15027203.1</v>
      </c>
    </row>
    <row r="123" spans="1:16" ht="23.25" x14ac:dyDescent="0.25">
      <c r="A123" s="80">
        <v>2021</v>
      </c>
      <c r="B123" s="30" t="s">
        <v>218</v>
      </c>
      <c r="C123" s="30"/>
      <c r="D123" s="30" t="s">
        <v>140</v>
      </c>
      <c r="E123" s="30" t="s">
        <v>18</v>
      </c>
      <c r="F123" s="30" t="s">
        <v>141</v>
      </c>
      <c r="G123" s="30" t="s">
        <v>845</v>
      </c>
      <c r="H123" s="30" t="s">
        <v>1305</v>
      </c>
      <c r="I123" s="148">
        <v>16</v>
      </c>
      <c r="J123" s="33" t="str">
        <f t="shared" si="1"/>
        <v>город Нижний Тагил, г. Нижний Тагил, ш. Черноисточинское, д. 16</v>
      </c>
      <c r="K123" s="35">
        <v>8697.2000000000007</v>
      </c>
      <c r="L123" s="35">
        <v>1</v>
      </c>
      <c r="M123" s="216" t="s">
        <v>2566</v>
      </c>
      <c r="N123" s="215">
        <v>44247</v>
      </c>
      <c r="O123" s="56" t="s">
        <v>2603</v>
      </c>
      <c r="P123" s="209">
        <v>2032020.68</v>
      </c>
    </row>
    <row r="124" spans="1:16" ht="23.25" x14ac:dyDescent="0.25">
      <c r="A124" s="80">
        <v>2021</v>
      </c>
      <c r="B124" s="30" t="s">
        <v>218</v>
      </c>
      <c r="C124" s="30"/>
      <c r="D124" s="30" t="s">
        <v>140</v>
      </c>
      <c r="E124" s="30" t="s">
        <v>18</v>
      </c>
      <c r="F124" s="30" t="s">
        <v>141</v>
      </c>
      <c r="G124" s="30" t="s">
        <v>845</v>
      </c>
      <c r="H124" s="30" t="s">
        <v>1305</v>
      </c>
      <c r="I124" s="148">
        <v>42</v>
      </c>
      <c r="J124" s="33" t="str">
        <f t="shared" si="1"/>
        <v>город Нижний Тагил, г. Нижний Тагил, ш. Черноисточинское, д. 42</v>
      </c>
      <c r="K124" s="35">
        <v>9535.1</v>
      </c>
      <c r="L124" s="35">
        <v>3</v>
      </c>
      <c r="M124" s="216" t="s">
        <v>2566</v>
      </c>
      <c r="N124" s="215">
        <v>44247</v>
      </c>
      <c r="O124" s="56" t="s">
        <v>2603</v>
      </c>
      <c r="P124" s="209">
        <v>5946473.4900000002</v>
      </c>
    </row>
    <row r="125" spans="1:16" ht="23.25" x14ac:dyDescent="0.25">
      <c r="A125" s="80">
        <v>2019</v>
      </c>
      <c r="B125" s="147" t="s">
        <v>218</v>
      </c>
      <c r="C125" s="30"/>
      <c r="D125" s="30" t="s">
        <v>140</v>
      </c>
      <c r="E125" s="30" t="s">
        <v>18</v>
      </c>
      <c r="F125" s="30" t="s">
        <v>141</v>
      </c>
      <c r="G125" s="30" t="s">
        <v>845</v>
      </c>
      <c r="H125" s="30" t="s">
        <v>1305</v>
      </c>
      <c r="I125" s="148">
        <v>46</v>
      </c>
      <c r="J125" s="33" t="str">
        <f t="shared" si="1"/>
        <v>город Нижний Тагил, г. Нижний Тагил, ш. Черноисточинское, д. 46</v>
      </c>
      <c r="K125" s="103">
        <v>3799</v>
      </c>
      <c r="L125" s="103">
        <v>1</v>
      </c>
      <c r="M125" s="35" t="s">
        <v>3705</v>
      </c>
      <c r="N125" s="206">
        <v>43658</v>
      </c>
      <c r="O125" s="56" t="s">
        <v>1307</v>
      </c>
      <c r="P125" s="207">
        <v>1270414.08</v>
      </c>
    </row>
    <row r="126" spans="1:16" ht="23.25" x14ac:dyDescent="0.25">
      <c r="A126" s="80">
        <v>2021</v>
      </c>
      <c r="B126" s="30" t="s">
        <v>218</v>
      </c>
      <c r="C126" s="30"/>
      <c r="D126" s="30" t="s">
        <v>140</v>
      </c>
      <c r="E126" s="30" t="s">
        <v>18</v>
      </c>
      <c r="F126" s="30" t="s">
        <v>141</v>
      </c>
      <c r="G126" s="30" t="s">
        <v>845</v>
      </c>
      <c r="H126" s="30" t="s">
        <v>1305</v>
      </c>
      <c r="I126" s="148">
        <v>53</v>
      </c>
      <c r="J126" s="33" t="str">
        <f t="shared" si="1"/>
        <v>город Нижний Тагил, г. Нижний Тагил, ш. Черноисточинское, д. 53</v>
      </c>
      <c r="K126" s="35">
        <v>4782.2</v>
      </c>
      <c r="L126" s="35">
        <v>2</v>
      </c>
      <c r="M126" s="216" t="s">
        <v>2566</v>
      </c>
      <c r="N126" s="215">
        <v>44247</v>
      </c>
      <c r="O126" s="56" t="s">
        <v>2603</v>
      </c>
      <c r="P126" s="209">
        <v>4012158.62</v>
      </c>
    </row>
    <row r="127" spans="1:16" ht="23.25" x14ac:dyDescent="0.25">
      <c r="A127" s="80">
        <v>2021</v>
      </c>
      <c r="B127" s="30" t="s">
        <v>218</v>
      </c>
      <c r="C127" s="30"/>
      <c r="D127" s="30" t="s">
        <v>140</v>
      </c>
      <c r="E127" s="30" t="s">
        <v>18</v>
      </c>
      <c r="F127" s="30" t="s">
        <v>141</v>
      </c>
      <c r="G127" s="30" t="s">
        <v>845</v>
      </c>
      <c r="H127" s="30" t="s">
        <v>1305</v>
      </c>
      <c r="I127" s="148">
        <v>56</v>
      </c>
      <c r="J127" s="33" t="str">
        <f t="shared" si="1"/>
        <v>город Нижний Тагил, г. Нижний Тагил, ш. Черноисточинское, д. 56</v>
      </c>
      <c r="K127" s="35">
        <v>3129.8</v>
      </c>
      <c r="L127" s="35">
        <v>1</v>
      </c>
      <c r="M127" s="216" t="s">
        <v>2566</v>
      </c>
      <c r="N127" s="215">
        <v>44247</v>
      </c>
      <c r="O127" s="56" t="s">
        <v>2603</v>
      </c>
      <c r="P127" s="210">
        <v>2013988.72</v>
      </c>
    </row>
    <row r="128" spans="1:16" ht="23.25" x14ac:dyDescent="0.25">
      <c r="A128" s="80">
        <v>2020</v>
      </c>
      <c r="B128" s="30" t="s">
        <v>327</v>
      </c>
      <c r="C128" s="30"/>
      <c r="D128" s="30" t="s">
        <v>2676</v>
      </c>
      <c r="E128" s="30" t="s">
        <v>18</v>
      </c>
      <c r="F128" s="30" t="s">
        <v>333</v>
      </c>
      <c r="G128" s="30" t="s">
        <v>190</v>
      </c>
      <c r="H128" s="30" t="s">
        <v>1528</v>
      </c>
      <c r="I128" s="42">
        <v>5</v>
      </c>
      <c r="J128" s="33" t="str">
        <f t="shared" si="1"/>
        <v>Городской округ «Город Лесной» Свердловской области, г. Лесной, б-р Мальского, д. 5</v>
      </c>
      <c r="K128" s="103">
        <v>5223.12</v>
      </c>
      <c r="L128" s="202">
        <v>2</v>
      </c>
      <c r="M128" s="35" t="s">
        <v>4128</v>
      </c>
      <c r="N128" s="206">
        <v>43914</v>
      </c>
      <c r="O128" s="35" t="s">
        <v>1594</v>
      </c>
      <c r="P128" s="208">
        <v>5298129.55</v>
      </c>
    </row>
    <row r="129" spans="1:16" ht="23.25" x14ac:dyDescent="0.25">
      <c r="A129" s="80">
        <v>2017</v>
      </c>
      <c r="B129" s="81" t="s">
        <v>327</v>
      </c>
      <c r="C129" s="24"/>
      <c r="D129" s="24" t="s">
        <v>2676</v>
      </c>
      <c r="E129" s="24" t="s">
        <v>18</v>
      </c>
      <c r="F129" s="24" t="s">
        <v>333</v>
      </c>
      <c r="G129" s="24" t="s">
        <v>20</v>
      </c>
      <c r="H129" s="24" t="s">
        <v>36</v>
      </c>
      <c r="I129" s="58">
        <v>106</v>
      </c>
      <c r="J129" s="33" t="str">
        <f t="shared" si="1"/>
        <v>Городской округ «Город Лесной» Свердловской области, г. Лесной, ул. Ленина, д. 106</v>
      </c>
      <c r="K129" s="75">
        <v>6579.8</v>
      </c>
      <c r="L129" s="75">
        <v>2</v>
      </c>
      <c r="M129" s="212" t="s">
        <v>1294</v>
      </c>
      <c r="N129" s="213">
        <v>42598</v>
      </c>
      <c r="O129" s="212" t="s">
        <v>1598</v>
      </c>
      <c r="P129" s="65">
        <v>3838021.62</v>
      </c>
    </row>
    <row r="130" spans="1:16" ht="23.25" x14ac:dyDescent="0.25">
      <c r="A130" s="80">
        <v>2017</v>
      </c>
      <c r="B130" s="81" t="s">
        <v>327</v>
      </c>
      <c r="C130" s="24"/>
      <c r="D130" s="24" t="s">
        <v>2676</v>
      </c>
      <c r="E130" s="24" t="s">
        <v>18</v>
      </c>
      <c r="F130" s="24" t="s">
        <v>333</v>
      </c>
      <c r="G130" s="24" t="s">
        <v>20</v>
      </c>
      <c r="H130" s="24" t="s">
        <v>36</v>
      </c>
      <c r="I130" s="58">
        <v>116</v>
      </c>
      <c r="J130" s="33" t="str">
        <f t="shared" si="1"/>
        <v>Городской округ «Город Лесной» Свердловской области, г. Лесной, ул. Ленина, д. 116</v>
      </c>
      <c r="K130" s="75">
        <v>21222</v>
      </c>
      <c r="L130" s="75">
        <v>6</v>
      </c>
      <c r="M130" s="212" t="s">
        <v>1294</v>
      </c>
      <c r="N130" s="213">
        <v>42598</v>
      </c>
      <c r="O130" s="212" t="s">
        <v>1598</v>
      </c>
      <c r="P130" s="65">
        <v>11486258.16</v>
      </c>
    </row>
    <row r="131" spans="1:16" ht="23.25" x14ac:dyDescent="0.25">
      <c r="A131" s="2">
        <v>2016</v>
      </c>
      <c r="B131" s="2" t="s">
        <v>327</v>
      </c>
      <c r="C131" s="24"/>
      <c r="D131" s="44" t="s">
        <v>2676</v>
      </c>
      <c r="E131" s="29" t="s">
        <v>18</v>
      </c>
      <c r="F131" s="29" t="s">
        <v>333</v>
      </c>
      <c r="G131" s="29" t="s">
        <v>20</v>
      </c>
      <c r="H131" s="29" t="s">
        <v>36</v>
      </c>
      <c r="I131" s="42">
        <v>118</v>
      </c>
      <c r="J131" s="33" t="str">
        <f t="shared" ref="J131:J194" si="2">C131&amp;""&amp;D131&amp;", "&amp;E131&amp;" "&amp;F131&amp;", "&amp;G131&amp;" "&amp;H131&amp;", д. "&amp;I131</f>
        <v>Городской округ «Город Лесной» Свердловской области, г. Лесной, ул. Ленина, д. 118</v>
      </c>
      <c r="K131" s="35">
        <v>6311</v>
      </c>
      <c r="L131" s="35">
        <v>1</v>
      </c>
      <c r="M131" s="212" t="s">
        <v>1477</v>
      </c>
      <c r="N131" s="213">
        <v>42570</v>
      </c>
      <c r="O131" s="76" t="s">
        <v>1494</v>
      </c>
      <c r="P131" s="65">
        <v>1840268.99</v>
      </c>
    </row>
    <row r="132" spans="1:16" ht="23.25" x14ac:dyDescent="0.25">
      <c r="A132" s="80">
        <v>2017</v>
      </c>
      <c r="B132" s="81" t="s">
        <v>327</v>
      </c>
      <c r="C132" s="24"/>
      <c r="D132" s="24" t="s">
        <v>2676</v>
      </c>
      <c r="E132" s="24" t="s">
        <v>18</v>
      </c>
      <c r="F132" s="24" t="s">
        <v>333</v>
      </c>
      <c r="G132" s="24" t="s">
        <v>20</v>
      </c>
      <c r="H132" s="24" t="s">
        <v>36</v>
      </c>
      <c r="I132" s="58">
        <v>118</v>
      </c>
      <c r="J132" s="33" t="str">
        <f t="shared" si="2"/>
        <v>Городской округ «Город Лесной» Свердловской области, г. Лесной, ул. Ленина, д. 118</v>
      </c>
      <c r="K132" s="75">
        <v>6311</v>
      </c>
      <c r="L132" s="75">
        <v>1</v>
      </c>
      <c r="M132" s="212" t="s">
        <v>1294</v>
      </c>
      <c r="N132" s="213">
        <v>42598</v>
      </c>
      <c r="O132" s="212" t="s">
        <v>1598</v>
      </c>
      <c r="P132" s="65">
        <v>1789196.89</v>
      </c>
    </row>
    <row r="133" spans="1:16" ht="23.25" x14ac:dyDescent="0.25">
      <c r="A133" s="80">
        <v>2018</v>
      </c>
      <c r="B133" s="162" t="s">
        <v>327</v>
      </c>
      <c r="C133" s="30"/>
      <c r="D133" s="30" t="s">
        <v>2676</v>
      </c>
      <c r="E133" s="30" t="s">
        <v>18</v>
      </c>
      <c r="F133" s="30" t="s">
        <v>333</v>
      </c>
      <c r="G133" s="30" t="s">
        <v>20</v>
      </c>
      <c r="H133" s="30" t="s">
        <v>36</v>
      </c>
      <c r="I133" s="42">
        <v>57</v>
      </c>
      <c r="J133" s="33" t="str">
        <f t="shared" si="2"/>
        <v>Городской округ «Город Лесной» Свердловской области, г. Лесной, ул. Ленина, д. 57</v>
      </c>
      <c r="K133" s="103">
        <v>3213.1</v>
      </c>
      <c r="L133" s="103">
        <v>1</v>
      </c>
      <c r="M133" s="25" t="s">
        <v>1489</v>
      </c>
      <c r="N133" s="206">
        <v>43122</v>
      </c>
      <c r="O133" s="56" t="s">
        <v>1494</v>
      </c>
      <c r="P133" s="157">
        <v>2035149.87</v>
      </c>
    </row>
    <row r="134" spans="1:16" ht="23.25" x14ac:dyDescent="0.25">
      <c r="A134" s="80">
        <v>2018</v>
      </c>
      <c r="B134" s="162" t="s">
        <v>327</v>
      </c>
      <c r="C134" s="30"/>
      <c r="D134" s="30" t="s">
        <v>2676</v>
      </c>
      <c r="E134" s="30" t="s">
        <v>18</v>
      </c>
      <c r="F134" s="30" t="s">
        <v>333</v>
      </c>
      <c r="G134" s="30" t="s">
        <v>20</v>
      </c>
      <c r="H134" s="30" t="s">
        <v>36</v>
      </c>
      <c r="I134" s="42">
        <v>61</v>
      </c>
      <c r="J134" s="33" t="str">
        <f t="shared" si="2"/>
        <v>Городской округ «Город Лесной» Свердловской области, г. Лесной, ул. Ленина, д. 61</v>
      </c>
      <c r="K134" s="103">
        <v>3134.1</v>
      </c>
      <c r="L134" s="103">
        <v>1</v>
      </c>
      <c r="M134" s="25" t="s">
        <v>1489</v>
      </c>
      <c r="N134" s="206">
        <v>43122</v>
      </c>
      <c r="O134" s="56" t="s">
        <v>1494</v>
      </c>
      <c r="P134" s="157">
        <v>2044467.15</v>
      </c>
    </row>
    <row r="135" spans="1:16" ht="23.25" x14ac:dyDescent="0.25">
      <c r="A135" s="80">
        <v>2017</v>
      </c>
      <c r="B135" s="81" t="s">
        <v>327</v>
      </c>
      <c r="C135" s="24"/>
      <c r="D135" s="24" t="s">
        <v>2676</v>
      </c>
      <c r="E135" s="24" t="s">
        <v>18</v>
      </c>
      <c r="F135" s="24" t="s">
        <v>333</v>
      </c>
      <c r="G135" s="24" t="s">
        <v>20</v>
      </c>
      <c r="H135" s="24" t="s">
        <v>69</v>
      </c>
      <c r="I135" s="58">
        <v>10</v>
      </c>
      <c r="J135" s="33" t="str">
        <f t="shared" si="2"/>
        <v>Городской округ «Город Лесной» Свердловской области, г. Лесной, ул. Мира, д. 10</v>
      </c>
      <c r="K135" s="75">
        <v>7086.8</v>
      </c>
      <c r="L135" s="75">
        <v>1</v>
      </c>
      <c r="M135" s="212" t="s">
        <v>1294</v>
      </c>
      <c r="N135" s="213">
        <v>42598</v>
      </c>
      <c r="O135" s="212" t="s">
        <v>1598</v>
      </c>
      <c r="P135" s="65">
        <v>1912496.03</v>
      </c>
    </row>
    <row r="136" spans="1:16" ht="23.25" x14ac:dyDescent="0.25">
      <c r="A136" s="80">
        <v>2018</v>
      </c>
      <c r="B136" s="162" t="s">
        <v>327</v>
      </c>
      <c r="C136" s="30"/>
      <c r="D136" s="30" t="s">
        <v>2676</v>
      </c>
      <c r="E136" s="30" t="s">
        <v>18</v>
      </c>
      <c r="F136" s="30" t="s">
        <v>333</v>
      </c>
      <c r="G136" s="30" t="s">
        <v>20</v>
      </c>
      <c r="H136" s="30" t="s">
        <v>69</v>
      </c>
      <c r="I136" s="42">
        <v>10</v>
      </c>
      <c r="J136" s="33" t="str">
        <f t="shared" si="2"/>
        <v>Городской округ «Город Лесной» Свердловской области, г. Лесной, ул. Мира, д. 10</v>
      </c>
      <c r="K136" s="103">
        <v>7086.8</v>
      </c>
      <c r="L136" s="103">
        <v>1</v>
      </c>
      <c r="M136" s="25" t="s">
        <v>1489</v>
      </c>
      <c r="N136" s="206">
        <v>43122</v>
      </c>
      <c r="O136" s="56" t="s">
        <v>1494</v>
      </c>
      <c r="P136" s="157">
        <v>1971500.67</v>
      </c>
    </row>
    <row r="137" spans="1:16" ht="23.25" x14ac:dyDescent="0.25">
      <c r="A137" s="2">
        <v>2016</v>
      </c>
      <c r="B137" s="2" t="s">
        <v>327</v>
      </c>
      <c r="C137" s="24"/>
      <c r="D137" s="44" t="s">
        <v>2676</v>
      </c>
      <c r="E137" s="29" t="s">
        <v>18</v>
      </c>
      <c r="F137" s="29" t="s">
        <v>333</v>
      </c>
      <c r="G137" s="29" t="s">
        <v>20</v>
      </c>
      <c r="H137" s="29" t="s">
        <v>69</v>
      </c>
      <c r="I137" s="42">
        <v>18</v>
      </c>
      <c r="J137" s="33" t="str">
        <f t="shared" si="2"/>
        <v>Городской округ «Город Лесной» Свердловской области, г. Лесной, ул. Мира, д. 18</v>
      </c>
      <c r="K137" s="35">
        <v>7056.9</v>
      </c>
      <c r="L137" s="35">
        <v>1</v>
      </c>
      <c r="M137" s="212" t="s">
        <v>1477</v>
      </c>
      <c r="N137" s="213">
        <v>42570</v>
      </c>
      <c r="O137" s="76" t="s">
        <v>1494</v>
      </c>
      <c r="P137" s="65">
        <v>1862879.4</v>
      </c>
    </row>
    <row r="138" spans="1:16" ht="23.25" x14ac:dyDescent="0.25">
      <c r="A138" s="80">
        <v>2017</v>
      </c>
      <c r="B138" s="81" t="s">
        <v>327</v>
      </c>
      <c r="C138" s="24"/>
      <c r="D138" s="24" t="s">
        <v>2676</v>
      </c>
      <c r="E138" s="24" t="s">
        <v>18</v>
      </c>
      <c r="F138" s="24" t="s">
        <v>333</v>
      </c>
      <c r="G138" s="24" t="s">
        <v>20</v>
      </c>
      <c r="H138" s="24" t="s">
        <v>69</v>
      </c>
      <c r="I138" s="58">
        <v>18</v>
      </c>
      <c r="J138" s="33" t="str">
        <f t="shared" si="2"/>
        <v>Городской округ «Город Лесной» Свердловской области, г. Лесной, ул. Мира, д. 18</v>
      </c>
      <c r="K138" s="75">
        <v>7056.9</v>
      </c>
      <c r="L138" s="75">
        <v>1</v>
      </c>
      <c r="M138" s="212" t="s">
        <v>1294</v>
      </c>
      <c r="N138" s="213">
        <v>42598</v>
      </c>
      <c r="O138" s="212" t="s">
        <v>1598</v>
      </c>
      <c r="P138" s="65">
        <v>1912496.03</v>
      </c>
    </row>
    <row r="139" spans="1:16" ht="23.25" x14ac:dyDescent="0.25">
      <c r="A139" s="80">
        <v>2018</v>
      </c>
      <c r="B139" s="162" t="s">
        <v>327</v>
      </c>
      <c r="C139" s="30"/>
      <c r="D139" s="30" t="s">
        <v>2676</v>
      </c>
      <c r="E139" s="30" t="s">
        <v>18</v>
      </c>
      <c r="F139" s="30" t="s">
        <v>333</v>
      </c>
      <c r="G139" s="30" t="s">
        <v>20</v>
      </c>
      <c r="H139" s="30" t="s">
        <v>69</v>
      </c>
      <c r="I139" s="42">
        <v>2</v>
      </c>
      <c r="J139" s="33" t="str">
        <f t="shared" si="2"/>
        <v>Городской округ «Город Лесной» Свердловской области, г. Лесной, ул. Мира, д. 2</v>
      </c>
      <c r="K139" s="103">
        <v>5772.6</v>
      </c>
      <c r="L139" s="103">
        <v>2</v>
      </c>
      <c r="M139" s="25" t="s">
        <v>1489</v>
      </c>
      <c r="N139" s="206">
        <v>43122</v>
      </c>
      <c r="O139" s="56" t="s">
        <v>1494</v>
      </c>
      <c r="P139" s="157">
        <v>3939342.16</v>
      </c>
    </row>
    <row r="140" spans="1:16" ht="23.25" x14ac:dyDescent="0.25">
      <c r="A140" s="80">
        <v>2019</v>
      </c>
      <c r="B140" s="149" t="s">
        <v>327</v>
      </c>
      <c r="C140" s="30"/>
      <c r="D140" s="30" t="s">
        <v>2676</v>
      </c>
      <c r="E140" s="30" t="s">
        <v>18</v>
      </c>
      <c r="F140" s="30" t="s">
        <v>333</v>
      </c>
      <c r="G140" s="30" t="s">
        <v>20</v>
      </c>
      <c r="H140" s="30" t="s">
        <v>69</v>
      </c>
      <c r="I140" s="42" t="s">
        <v>124</v>
      </c>
      <c r="J140" s="33" t="str">
        <f t="shared" si="2"/>
        <v>Городской округ «Город Лесной» Свердловской области, г. Лесной, ул. Мира, д. 2А</v>
      </c>
      <c r="K140" s="103">
        <v>6863.3</v>
      </c>
      <c r="L140" s="103">
        <v>3</v>
      </c>
      <c r="M140" s="35" t="s">
        <v>3711</v>
      </c>
      <c r="N140" s="206" t="s">
        <v>3668</v>
      </c>
      <c r="O140" s="56" t="s">
        <v>1594</v>
      </c>
      <c r="P140" s="207">
        <v>4385559.87</v>
      </c>
    </row>
    <row r="141" spans="1:16" ht="23.25" x14ac:dyDescent="0.25">
      <c r="A141" s="80">
        <v>2018</v>
      </c>
      <c r="B141" s="162" t="s">
        <v>327</v>
      </c>
      <c r="C141" s="30"/>
      <c r="D141" s="30" t="s">
        <v>2676</v>
      </c>
      <c r="E141" s="30" t="s">
        <v>18</v>
      </c>
      <c r="F141" s="30" t="s">
        <v>333</v>
      </c>
      <c r="G141" s="30" t="s">
        <v>20</v>
      </c>
      <c r="H141" s="30" t="s">
        <v>69</v>
      </c>
      <c r="I141" s="42" t="s">
        <v>402</v>
      </c>
      <c r="J141" s="33" t="str">
        <f t="shared" si="2"/>
        <v>Городской округ «Город Лесной» Свердловской области, г. Лесной, ул. Мира, д. 2Б</v>
      </c>
      <c r="K141" s="103">
        <v>5247.1</v>
      </c>
      <c r="L141" s="103">
        <v>2</v>
      </c>
      <c r="M141" s="25" t="s">
        <v>1489</v>
      </c>
      <c r="N141" s="206">
        <v>43122</v>
      </c>
      <c r="O141" s="56" t="s">
        <v>1494</v>
      </c>
      <c r="P141" s="157">
        <v>3781121.95</v>
      </c>
    </row>
    <row r="142" spans="1:16" ht="23.25" x14ac:dyDescent="0.25">
      <c r="A142" s="80">
        <v>2018</v>
      </c>
      <c r="B142" s="162" t="s">
        <v>327</v>
      </c>
      <c r="C142" s="30"/>
      <c r="D142" s="30" t="s">
        <v>2676</v>
      </c>
      <c r="E142" s="30" t="s">
        <v>18</v>
      </c>
      <c r="F142" s="30" t="s">
        <v>333</v>
      </c>
      <c r="G142" s="30" t="s">
        <v>20</v>
      </c>
      <c r="H142" s="30" t="s">
        <v>69</v>
      </c>
      <c r="I142" s="42" t="s">
        <v>1073</v>
      </c>
      <c r="J142" s="33" t="str">
        <f t="shared" si="2"/>
        <v>Городской округ «Город Лесной» Свердловской области, г. Лесной, ул. Мира, д. 2Г</v>
      </c>
      <c r="K142" s="103">
        <v>3866.2</v>
      </c>
      <c r="L142" s="103">
        <v>1</v>
      </c>
      <c r="M142" s="25" t="s">
        <v>1489</v>
      </c>
      <c r="N142" s="206">
        <v>43122</v>
      </c>
      <c r="O142" s="56" t="s">
        <v>1494</v>
      </c>
      <c r="P142" s="157">
        <v>1978423.73</v>
      </c>
    </row>
    <row r="143" spans="1:16" ht="23.25" x14ac:dyDescent="0.25">
      <c r="A143" s="2">
        <v>2016</v>
      </c>
      <c r="B143" s="2" t="s">
        <v>327</v>
      </c>
      <c r="C143" s="24"/>
      <c r="D143" s="44" t="s">
        <v>2676</v>
      </c>
      <c r="E143" s="29" t="s">
        <v>18</v>
      </c>
      <c r="F143" s="29" t="s">
        <v>333</v>
      </c>
      <c r="G143" s="29" t="s">
        <v>20</v>
      </c>
      <c r="H143" s="29" t="s">
        <v>69</v>
      </c>
      <c r="I143" s="42">
        <v>44</v>
      </c>
      <c r="J143" s="33" t="str">
        <f t="shared" si="2"/>
        <v>Городской округ «Город Лесной» Свердловской области, г. Лесной, ул. Мира, д. 44</v>
      </c>
      <c r="K143" s="35">
        <v>9585.5</v>
      </c>
      <c r="L143" s="35">
        <v>1</v>
      </c>
      <c r="M143" s="212" t="s">
        <v>1477</v>
      </c>
      <c r="N143" s="213">
        <v>42570</v>
      </c>
      <c r="O143" s="76" t="s">
        <v>1494</v>
      </c>
      <c r="P143" s="65">
        <v>1733377.22</v>
      </c>
    </row>
    <row r="144" spans="1:16" ht="23.25" x14ac:dyDescent="0.25">
      <c r="A144" s="80">
        <v>2017</v>
      </c>
      <c r="B144" s="81" t="s">
        <v>327</v>
      </c>
      <c r="C144" s="24"/>
      <c r="D144" s="24" t="s">
        <v>2676</v>
      </c>
      <c r="E144" s="24" t="s">
        <v>18</v>
      </c>
      <c r="F144" s="24" t="s">
        <v>333</v>
      </c>
      <c r="G144" s="24" t="s">
        <v>20</v>
      </c>
      <c r="H144" s="24" t="s">
        <v>69</v>
      </c>
      <c r="I144" s="58">
        <v>8</v>
      </c>
      <c r="J144" s="33" t="str">
        <f t="shared" si="2"/>
        <v>Городской округ «Город Лесной» Свердловской области, г. Лесной, ул. Мира, д. 8</v>
      </c>
      <c r="K144" s="75">
        <v>11978.8</v>
      </c>
      <c r="L144" s="75">
        <v>2</v>
      </c>
      <c r="M144" s="212" t="s">
        <v>1294</v>
      </c>
      <c r="N144" s="213">
        <v>42598</v>
      </c>
      <c r="O144" s="212" t="s">
        <v>1598</v>
      </c>
      <c r="P144" s="65">
        <v>3853085.5</v>
      </c>
    </row>
    <row r="145" spans="1:16" ht="23.25" x14ac:dyDescent="0.25">
      <c r="A145" s="80">
        <v>2018</v>
      </c>
      <c r="B145" s="162" t="s">
        <v>327</v>
      </c>
      <c r="C145" s="30"/>
      <c r="D145" s="30" t="s">
        <v>2676</v>
      </c>
      <c r="E145" s="30" t="s">
        <v>18</v>
      </c>
      <c r="F145" s="30" t="s">
        <v>333</v>
      </c>
      <c r="G145" s="30" t="s">
        <v>20</v>
      </c>
      <c r="H145" s="30" t="s">
        <v>87</v>
      </c>
      <c r="I145" s="42">
        <v>2</v>
      </c>
      <c r="J145" s="33" t="str">
        <f t="shared" si="2"/>
        <v>Городской округ «Город Лесной» Свердловской области, г. Лесной, ул. Строителей, д. 2</v>
      </c>
      <c r="K145" s="103">
        <v>3801.9</v>
      </c>
      <c r="L145" s="103">
        <v>1</v>
      </c>
      <c r="M145" s="25" t="s">
        <v>1489</v>
      </c>
      <c r="N145" s="206">
        <v>43122</v>
      </c>
      <c r="O145" s="56" t="s">
        <v>1494</v>
      </c>
      <c r="P145" s="157">
        <v>2014869.21</v>
      </c>
    </row>
    <row r="146" spans="1:16" ht="23.25" x14ac:dyDescent="0.25">
      <c r="A146" s="80">
        <v>2018</v>
      </c>
      <c r="B146" s="162" t="s">
        <v>327</v>
      </c>
      <c r="C146" s="30"/>
      <c r="D146" s="30" t="s">
        <v>2676</v>
      </c>
      <c r="E146" s="30" t="s">
        <v>18</v>
      </c>
      <c r="F146" s="30" t="s">
        <v>333</v>
      </c>
      <c r="G146" s="30" t="s">
        <v>20</v>
      </c>
      <c r="H146" s="30" t="s">
        <v>132</v>
      </c>
      <c r="I146" s="42" t="s">
        <v>317</v>
      </c>
      <c r="J146" s="33" t="str">
        <f t="shared" si="2"/>
        <v>Городской округ «Город Лесной» Свердловской области, г. Лесной, ул. Энгельса, д. 6А</v>
      </c>
      <c r="K146" s="103">
        <v>3162.7</v>
      </c>
      <c r="L146" s="103">
        <v>1</v>
      </c>
      <c r="M146" s="25" t="s">
        <v>1489</v>
      </c>
      <c r="N146" s="206">
        <v>43122</v>
      </c>
      <c r="O146" s="56" t="s">
        <v>1494</v>
      </c>
      <c r="P146" s="157">
        <v>2012991.83</v>
      </c>
    </row>
    <row r="147" spans="1:16" ht="23.25" x14ac:dyDescent="0.25">
      <c r="A147" s="80">
        <v>2020</v>
      </c>
      <c r="B147" s="30" t="s">
        <v>327</v>
      </c>
      <c r="C147" s="30"/>
      <c r="D147" s="30" t="s">
        <v>2676</v>
      </c>
      <c r="E147" s="30" t="s">
        <v>18</v>
      </c>
      <c r="F147" s="30" t="s">
        <v>333</v>
      </c>
      <c r="G147" s="30" t="s">
        <v>20</v>
      </c>
      <c r="H147" s="30" t="s">
        <v>70</v>
      </c>
      <c r="I147" s="42">
        <v>18</v>
      </c>
      <c r="J147" s="33" t="str">
        <f t="shared" si="2"/>
        <v>Городской округ «Город Лесной» Свердловской области, г. Лесной, ул. Юбилейная, д. 18</v>
      </c>
      <c r="K147" s="103">
        <v>4298</v>
      </c>
      <c r="L147" s="202">
        <v>2</v>
      </c>
      <c r="M147" s="35" t="s">
        <v>4128</v>
      </c>
      <c r="N147" s="206">
        <v>43914</v>
      </c>
      <c r="O147" s="35" t="s">
        <v>1594</v>
      </c>
      <c r="P147" s="208">
        <v>4137321.13</v>
      </c>
    </row>
    <row r="148" spans="1:16" ht="23.25" x14ac:dyDescent="0.25">
      <c r="A148" s="80">
        <v>2018</v>
      </c>
      <c r="B148" s="162" t="s">
        <v>327</v>
      </c>
      <c r="C148" s="30"/>
      <c r="D148" s="30" t="s">
        <v>2676</v>
      </c>
      <c r="E148" s="30" t="s">
        <v>18</v>
      </c>
      <c r="F148" s="30" t="s">
        <v>333</v>
      </c>
      <c r="G148" s="30" t="s">
        <v>20</v>
      </c>
      <c r="H148" s="30" t="s">
        <v>70</v>
      </c>
      <c r="I148" s="42">
        <v>22</v>
      </c>
      <c r="J148" s="33" t="str">
        <f t="shared" si="2"/>
        <v>Городской округ «Город Лесной» Свердловской области, г. Лесной, ул. Юбилейная, д. 22</v>
      </c>
      <c r="K148" s="103">
        <v>6545.2</v>
      </c>
      <c r="L148" s="103">
        <v>2</v>
      </c>
      <c r="M148" s="25" t="s">
        <v>1489</v>
      </c>
      <c r="N148" s="206">
        <v>43122</v>
      </c>
      <c r="O148" s="56" t="s">
        <v>1494</v>
      </c>
      <c r="P148" s="157">
        <v>3784774.05</v>
      </c>
    </row>
    <row r="149" spans="1:16" ht="23.25" x14ac:dyDescent="0.25">
      <c r="A149" s="2">
        <v>2016</v>
      </c>
      <c r="B149" s="2" t="s">
        <v>327</v>
      </c>
      <c r="C149" s="24"/>
      <c r="D149" s="44" t="s">
        <v>2676</v>
      </c>
      <c r="E149" s="29" t="s">
        <v>18</v>
      </c>
      <c r="F149" s="29" t="s">
        <v>333</v>
      </c>
      <c r="G149" s="29" t="s">
        <v>20</v>
      </c>
      <c r="H149" s="29" t="s">
        <v>70</v>
      </c>
      <c r="I149" s="42">
        <v>4</v>
      </c>
      <c r="J149" s="33" t="str">
        <f t="shared" si="2"/>
        <v>Городской округ «Город Лесной» Свердловской области, г. Лесной, ул. Юбилейная, д. 4</v>
      </c>
      <c r="K149" s="35">
        <v>10025.1</v>
      </c>
      <c r="L149" s="35">
        <v>1</v>
      </c>
      <c r="M149" s="212" t="s">
        <v>1477</v>
      </c>
      <c r="N149" s="213">
        <v>42570</v>
      </c>
      <c r="O149" s="76" t="s">
        <v>1494</v>
      </c>
      <c r="P149" s="65">
        <v>1847155.47</v>
      </c>
    </row>
    <row r="150" spans="1:16" ht="23.25" x14ac:dyDescent="0.25">
      <c r="A150" s="80">
        <v>2017</v>
      </c>
      <c r="B150" s="81" t="s">
        <v>327</v>
      </c>
      <c r="C150" s="24"/>
      <c r="D150" s="24" t="s">
        <v>2676</v>
      </c>
      <c r="E150" s="24" t="s">
        <v>18</v>
      </c>
      <c r="F150" s="24" t="s">
        <v>333</v>
      </c>
      <c r="G150" s="24" t="s">
        <v>20</v>
      </c>
      <c r="H150" s="24" t="s">
        <v>70</v>
      </c>
      <c r="I150" s="58">
        <v>4</v>
      </c>
      <c r="J150" s="33" t="str">
        <f t="shared" si="2"/>
        <v>Городской округ «Город Лесной» Свердловской области, г. Лесной, ул. Юбилейная, д. 4</v>
      </c>
      <c r="K150" s="75">
        <v>10025.1</v>
      </c>
      <c r="L150" s="75">
        <v>2</v>
      </c>
      <c r="M150" s="212" t="s">
        <v>1294</v>
      </c>
      <c r="N150" s="213">
        <v>42598</v>
      </c>
      <c r="O150" s="212" t="s">
        <v>1598</v>
      </c>
      <c r="P150" s="65">
        <v>3835656.9</v>
      </c>
    </row>
    <row r="151" spans="1:16" ht="23.25" x14ac:dyDescent="0.25">
      <c r="A151" s="80">
        <v>2019</v>
      </c>
      <c r="B151" s="146" t="s">
        <v>227</v>
      </c>
      <c r="C151" s="30"/>
      <c r="D151" s="30" t="s">
        <v>243</v>
      </c>
      <c r="E151" s="30" t="s">
        <v>18</v>
      </c>
      <c r="F151" s="30" t="s">
        <v>244</v>
      </c>
      <c r="G151" s="33" t="s">
        <v>143</v>
      </c>
      <c r="H151" s="30" t="s">
        <v>251</v>
      </c>
      <c r="I151" s="42">
        <v>123</v>
      </c>
      <c r="J151" s="33" t="str">
        <f t="shared" si="2"/>
        <v>городской округ Верхняя Пышма, г. Верхняя Пышма, пр-кт Успенский, д. 123</v>
      </c>
      <c r="K151" s="35">
        <v>11250.14</v>
      </c>
      <c r="L151" s="103">
        <v>5</v>
      </c>
      <c r="M151" s="35" t="s">
        <v>3723</v>
      </c>
      <c r="N151" s="206">
        <v>43665</v>
      </c>
      <c r="O151" s="56" t="s">
        <v>1594</v>
      </c>
      <c r="P151" s="207">
        <v>6508124.9000000004</v>
      </c>
    </row>
    <row r="152" spans="1:16" ht="23.25" x14ac:dyDescent="0.25">
      <c r="A152" s="80">
        <v>2017</v>
      </c>
      <c r="B152" s="81" t="s">
        <v>227</v>
      </c>
      <c r="C152" s="24"/>
      <c r="D152" s="24" t="s">
        <v>243</v>
      </c>
      <c r="E152" s="24" t="s">
        <v>18</v>
      </c>
      <c r="F152" s="24" t="s">
        <v>244</v>
      </c>
      <c r="G152" s="24" t="s">
        <v>143</v>
      </c>
      <c r="H152" s="24" t="s">
        <v>251</v>
      </c>
      <c r="I152" s="58" t="s">
        <v>580</v>
      </c>
      <c r="J152" s="33" t="str">
        <f t="shared" si="2"/>
        <v>городской округ Верхняя Пышма, г. Верхняя Пышма, пр-кт Успенский, д. 50В</v>
      </c>
      <c r="K152" s="75">
        <v>1789.2</v>
      </c>
      <c r="L152" s="75">
        <v>1</v>
      </c>
      <c r="M152" s="212" t="s">
        <v>1296</v>
      </c>
      <c r="N152" s="213">
        <v>42598</v>
      </c>
      <c r="O152" s="212" t="s">
        <v>1598</v>
      </c>
      <c r="P152" s="65">
        <v>1881471.47</v>
      </c>
    </row>
    <row r="153" spans="1:16" ht="23.25" x14ac:dyDescent="0.25">
      <c r="A153" s="80">
        <v>2020</v>
      </c>
      <c r="B153" s="30" t="s">
        <v>227</v>
      </c>
      <c r="C153" s="30"/>
      <c r="D153" s="30" t="s">
        <v>243</v>
      </c>
      <c r="E153" s="33" t="s">
        <v>18</v>
      </c>
      <c r="F153" s="33" t="s">
        <v>244</v>
      </c>
      <c r="G153" s="33" t="s">
        <v>143</v>
      </c>
      <c r="H153" s="33" t="s">
        <v>251</v>
      </c>
      <c r="I153" s="117">
        <v>52</v>
      </c>
      <c r="J153" s="33" t="str">
        <f t="shared" si="2"/>
        <v>городской округ Верхняя Пышма, г. Верхняя Пышма, пр-кт Успенский, д. 52</v>
      </c>
      <c r="K153" s="104">
        <v>2269.3000000000002</v>
      </c>
      <c r="L153" s="104">
        <v>1</v>
      </c>
      <c r="M153" s="35" t="s">
        <v>4100</v>
      </c>
      <c r="N153" s="206">
        <v>43914</v>
      </c>
      <c r="O153" s="35" t="s">
        <v>1307</v>
      </c>
      <c r="P153" s="208">
        <v>1974120.8</v>
      </c>
    </row>
    <row r="154" spans="1:16" ht="23.25" x14ac:dyDescent="0.25">
      <c r="A154" s="2">
        <v>2016</v>
      </c>
      <c r="B154" s="14" t="s">
        <v>227</v>
      </c>
      <c r="C154" s="40"/>
      <c r="D154" s="29" t="s">
        <v>243</v>
      </c>
      <c r="E154" s="29" t="s">
        <v>18</v>
      </c>
      <c r="F154" s="29" t="s">
        <v>244</v>
      </c>
      <c r="G154" s="29" t="s">
        <v>143</v>
      </c>
      <c r="H154" s="88" t="s">
        <v>251</v>
      </c>
      <c r="I154" s="56">
        <v>58</v>
      </c>
      <c r="J154" s="33" t="str">
        <f t="shared" si="2"/>
        <v>городской округ Верхняя Пышма, г. Верхняя Пышма, пр-кт Успенский, д. 58</v>
      </c>
      <c r="K154" s="56">
        <v>11808.6</v>
      </c>
      <c r="L154" s="56">
        <v>1</v>
      </c>
      <c r="M154" s="212" t="s">
        <v>1478</v>
      </c>
      <c r="N154" s="213">
        <v>42570</v>
      </c>
      <c r="O154" s="76" t="s">
        <v>1494</v>
      </c>
      <c r="P154" s="65">
        <v>1934396.67</v>
      </c>
    </row>
    <row r="155" spans="1:16" ht="23.25" x14ac:dyDescent="0.25">
      <c r="A155" s="80">
        <v>2017</v>
      </c>
      <c r="B155" s="81" t="s">
        <v>227</v>
      </c>
      <c r="C155" s="24"/>
      <c r="D155" s="24" t="s">
        <v>243</v>
      </c>
      <c r="E155" s="24" t="s">
        <v>18</v>
      </c>
      <c r="F155" s="24" t="s">
        <v>244</v>
      </c>
      <c r="G155" s="24" t="s">
        <v>143</v>
      </c>
      <c r="H155" s="24" t="s">
        <v>251</v>
      </c>
      <c r="I155" s="58">
        <v>58</v>
      </c>
      <c r="J155" s="33" t="str">
        <f t="shared" si="2"/>
        <v>городской округ Верхняя Пышма, г. Верхняя Пышма, пр-кт Успенский, д. 58</v>
      </c>
      <c r="K155" s="75">
        <v>11808.6</v>
      </c>
      <c r="L155" s="75">
        <v>2</v>
      </c>
      <c r="M155" s="212" t="s">
        <v>1296</v>
      </c>
      <c r="N155" s="213">
        <v>42598</v>
      </c>
      <c r="O155" s="212" t="s">
        <v>1598</v>
      </c>
      <c r="P155" s="65">
        <v>3645440.72</v>
      </c>
    </row>
    <row r="156" spans="1:16" ht="23.25" x14ac:dyDescent="0.25">
      <c r="A156" s="2">
        <v>2016</v>
      </c>
      <c r="B156" s="14" t="s">
        <v>227</v>
      </c>
      <c r="C156" s="40"/>
      <c r="D156" s="29" t="s">
        <v>243</v>
      </c>
      <c r="E156" s="29" t="s">
        <v>18</v>
      </c>
      <c r="F156" s="29" t="s">
        <v>244</v>
      </c>
      <c r="G156" s="29" t="s">
        <v>143</v>
      </c>
      <c r="H156" s="88" t="s">
        <v>251</v>
      </c>
      <c r="I156" s="56" t="s">
        <v>314</v>
      </c>
      <c r="J156" s="33" t="str">
        <f t="shared" si="2"/>
        <v>городской округ Верхняя Пышма, г. Верхняя Пышма, пр-кт Успенский, д. 58А</v>
      </c>
      <c r="K156" s="56">
        <v>21523.200000000001</v>
      </c>
      <c r="L156" s="56">
        <v>1</v>
      </c>
      <c r="M156" s="212" t="s">
        <v>1478</v>
      </c>
      <c r="N156" s="213">
        <v>42570</v>
      </c>
      <c r="O156" s="76" t="s">
        <v>1494</v>
      </c>
      <c r="P156" s="65">
        <v>1934396.67</v>
      </c>
    </row>
    <row r="157" spans="1:16" ht="23.25" x14ac:dyDescent="0.25">
      <c r="A157" s="80">
        <v>2017</v>
      </c>
      <c r="B157" s="81" t="s">
        <v>227</v>
      </c>
      <c r="C157" s="24"/>
      <c r="D157" s="24" t="s">
        <v>243</v>
      </c>
      <c r="E157" s="24" t="s">
        <v>18</v>
      </c>
      <c r="F157" s="24" t="s">
        <v>244</v>
      </c>
      <c r="G157" s="24" t="s">
        <v>143</v>
      </c>
      <c r="H157" s="24" t="s">
        <v>251</v>
      </c>
      <c r="I157" s="58" t="s">
        <v>314</v>
      </c>
      <c r="J157" s="33" t="str">
        <f t="shared" si="2"/>
        <v>городской округ Верхняя Пышма, г. Верхняя Пышма, пр-кт Успенский, д. 58А</v>
      </c>
      <c r="K157" s="75">
        <v>21523.200000000001</v>
      </c>
      <c r="L157" s="75">
        <v>5</v>
      </c>
      <c r="M157" s="212" t="s">
        <v>1296</v>
      </c>
      <c r="N157" s="213">
        <v>42598</v>
      </c>
      <c r="O157" s="212" t="s">
        <v>1598</v>
      </c>
      <c r="P157" s="65">
        <v>9109994.0199999996</v>
      </c>
    </row>
    <row r="158" spans="1:16" ht="23.25" x14ac:dyDescent="0.25">
      <c r="A158" s="2">
        <v>2016</v>
      </c>
      <c r="B158" s="14" t="s">
        <v>227</v>
      </c>
      <c r="C158" s="40"/>
      <c r="D158" s="29" t="s">
        <v>243</v>
      </c>
      <c r="E158" s="29" t="s">
        <v>18</v>
      </c>
      <c r="F158" s="29" t="s">
        <v>244</v>
      </c>
      <c r="G158" s="29" t="s">
        <v>143</v>
      </c>
      <c r="H158" s="88" t="s">
        <v>251</v>
      </c>
      <c r="I158" s="56">
        <v>60</v>
      </c>
      <c r="J158" s="33" t="str">
        <f t="shared" si="2"/>
        <v>городской округ Верхняя Пышма, г. Верхняя Пышма, пр-кт Успенский, д. 60</v>
      </c>
      <c r="K158" s="56">
        <v>15717.9</v>
      </c>
      <c r="L158" s="56">
        <v>1</v>
      </c>
      <c r="M158" s="212" t="s">
        <v>1478</v>
      </c>
      <c r="N158" s="213">
        <v>42570</v>
      </c>
      <c r="O158" s="76" t="s">
        <v>1494</v>
      </c>
      <c r="P158" s="65">
        <v>1934396.67</v>
      </c>
    </row>
    <row r="159" spans="1:16" ht="23.25" x14ac:dyDescent="0.25">
      <c r="A159" s="80">
        <v>2017</v>
      </c>
      <c r="B159" s="81" t="s">
        <v>227</v>
      </c>
      <c r="C159" s="24"/>
      <c r="D159" s="24" t="s">
        <v>243</v>
      </c>
      <c r="E159" s="24" t="s">
        <v>18</v>
      </c>
      <c r="F159" s="24" t="s">
        <v>244</v>
      </c>
      <c r="G159" s="24" t="s">
        <v>143</v>
      </c>
      <c r="H159" s="24" t="s">
        <v>251</v>
      </c>
      <c r="I159" s="58">
        <v>60</v>
      </c>
      <c r="J159" s="33" t="str">
        <f t="shared" si="2"/>
        <v>городской округ Верхняя Пышма, г. Верхняя Пышма, пр-кт Успенский, д. 60</v>
      </c>
      <c r="K159" s="75">
        <v>15717.9</v>
      </c>
      <c r="L159" s="75">
        <v>4</v>
      </c>
      <c r="M159" s="212" t="s">
        <v>1296</v>
      </c>
      <c r="N159" s="213">
        <v>42598</v>
      </c>
      <c r="O159" s="212" t="s">
        <v>1598</v>
      </c>
      <c r="P159" s="65">
        <v>7287651.5999999996</v>
      </c>
    </row>
    <row r="160" spans="1:16" ht="23.25" x14ac:dyDescent="0.25">
      <c r="A160" s="80">
        <v>2020</v>
      </c>
      <c r="B160" s="30" t="s">
        <v>227</v>
      </c>
      <c r="C160" s="30"/>
      <c r="D160" s="30" t="s">
        <v>243</v>
      </c>
      <c r="E160" s="33" t="s">
        <v>18</v>
      </c>
      <c r="F160" s="33" t="s">
        <v>244</v>
      </c>
      <c r="G160" s="30" t="s">
        <v>20</v>
      </c>
      <c r="H160" s="30" t="s">
        <v>250</v>
      </c>
      <c r="I160" s="42">
        <v>17</v>
      </c>
      <c r="J160" s="33" t="str">
        <f t="shared" si="2"/>
        <v>городской округ Верхняя Пышма, г. Верхняя Пышма, ул. Кривоусова, д. 17</v>
      </c>
      <c r="K160" s="35">
        <v>14881.8</v>
      </c>
      <c r="L160" s="35">
        <v>7</v>
      </c>
      <c r="M160" s="35" t="s">
        <v>4100</v>
      </c>
      <c r="N160" s="206">
        <v>43914</v>
      </c>
      <c r="O160" s="35" t="s">
        <v>1307</v>
      </c>
      <c r="P160" s="208">
        <v>13693818.09</v>
      </c>
    </row>
    <row r="161" spans="1:16" ht="23.25" x14ac:dyDescent="0.25">
      <c r="A161" s="80">
        <v>2017</v>
      </c>
      <c r="B161" s="81" t="s">
        <v>227</v>
      </c>
      <c r="C161" s="24"/>
      <c r="D161" s="24" t="s">
        <v>243</v>
      </c>
      <c r="E161" s="24" t="s">
        <v>18</v>
      </c>
      <c r="F161" s="24" t="s">
        <v>244</v>
      </c>
      <c r="G161" s="24" t="s">
        <v>20</v>
      </c>
      <c r="H161" s="24" t="s">
        <v>176</v>
      </c>
      <c r="I161" s="58">
        <v>2</v>
      </c>
      <c r="J161" s="33" t="str">
        <f t="shared" si="2"/>
        <v>городской округ Верхняя Пышма, г. Верхняя Пышма, ул. Машиностроителей, д. 2</v>
      </c>
      <c r="K161" s="75">
        <v>6816.3</v>
      </c>
      <c r="L161" s="75">
        <v>3</v>
      </c>
      <c r="M161" s="212" t="s">
        <v>1296</v>
      </c>
      <c r="N161" s="213">
        <v>42598</v>
      </c>
      <c r="O161" s="212" t="s">
        <v>1598</v>
      </c>
      <c r="P161" s="65">
        <v>5457515.2800000003</v>
      </c>
    </row>
    <row r="162" spans="1:16" ht="23.25" x14ac:dyDescent="0.25">
      <c r="A162" s="80">
        <v>2017</v>
      </c>
      <c r="B162" s="81" t="s">
        <v>227</v>
      </c>
      <c r="C162" s="24"/>
      <c r="D162" s="24" t="s">
        <v>243</v>
      </c>
      <c r="E162" s="24" t="s">
        <v>18</v>
      </c>
      <c r="F162" s="24" t="s">
        <v>244</v>
      </c>
      <c r="G162" s="24" t="s">
        <v>20</v>
      </c>
      <c r="H162" s="24" t="s">
        <v>176</v>
      </c>
      <c r="I162" s="58" t="s">
        <v>124</v>
      </c>
      <c r="J162" s="33" t="str">
        <f t="shared" si="2"/>
        <v>городской округ Верхняя Пышма, г. Верхняя Пышма, ул. Машиностроителей, д. 2А</v>
      </c>
      <c r="K162" s="75">
        <v>6317.9</v>
      </c>
      <c r="L162" s="75">
        <v>3</v>
      </c>
      <c r="M162" s="212" t="s">
        <v>1296</v>
      </c>
      <c r="N162" s="213">
        <v>42598</v>
      </c>
      <c r="O162" s="212" t="s">
        <v>1598</v>
      </c>
      <c r="P162" s="65">
        <v>5465190</v>
      </c>
    </row>
    <row r="163" spans="1:16" ht="23.25" x14ac:dyDescent="0.25">
      <c r="A163" s="80">
        <v>2021</v>
      </c>
      <c r="B163" s="30" t="s">
        <v>227</v>
      </c>
      <c r="C163" s="30"/>
      <c r="D163" s="30" t="s">
        <v>243</v>
      </c>
      <c r="E163" s="30" t="s">
        <v>18</v>
      </c>
      <c r="F163" s="30" t="s">
        <v>244</v>
      </c>
      <c r="G163" s="30" t="s">
        <v>20</v>
      </c>
      <c r="H163" s="30" t="s">
        <v>217</v>
      </c>
      <c r="I163" s="42" t="s">
        <v>2532</v>
      </c>
      <c r="J163" s="33" t="str">
        <f t="shared" si="2"/>
        <v>городской округ Верхняя Пышма, г. Верхняя Пышма, ул. Мичурина, д. 10Б</v>
      </c>
      <c r="K163" s="35">
        <v>4228.5</v>
      </c>
      <c r="L163" s="35">
        <v>2</v>
      </c>
      <c r="M163" s="56" t="s">
        <v>2581</v>
      </c>
      <c r="N163" s="215">
        <v>44247</v>
      </c>
      <c r="O163" s="56" t="s">
        <v>2605</v>
      </c>
      <c r="P163" s="210">
        <v>3442043.23</v>
      </c>
    </row>
    <row r="164" spans="1:16" ht="23.25" x14ac:dyDescent="0.25">
      <c r="A164" s="80">
        <v>2021</v>
      </c>
      <c r="B164" s="30" t="s">
        <v>227</v>
      </c>
      <c r="C164" s="30"/>
      <c r="D164" s="30" t="s">
        <v>243</v>
      </c>
      <c r="E164" s="30" t="s">
        <v>18</v>
      </c>
      <c r="F164" s="30" t="s">
        <v>244</v>
      </c>
      <c r="G164" s="30" t="s">
        <v>20</v>
      </c>
      <c r="H164" s="30" t="s">
        <v>82</v>
      </c>
      <c r="I164" s="42">
        <v>24</v>
      </c>
      <c r="J164" s="33" t="str">
        <f t="shared" si="2"/>
        <v>городской округ Верхняя Пышма, г. Верхняя Пышма, ул. Орджоникидзе, д. 24</v>
      </c>
      <c r="K164" s="35">
        <v>8997.2000000000007</v>
      </c>
      <c r="L164" s="35">
        <v>4</v>
      </c>
      <c r="M164" s="56" t="s">
        <v>2581</v>
      </c>
      <c r="N164" s="215">
        <v>44247</v>
      </c>
      <c r="O164" s="56" t="s">
        <v>2605</v>
      </c>
      <c r="P164" s="210">
        <v>6498577.8999999994</v>
      </c>
    </row>
    <row r="165" spans="1:16" ht="23.25" x14ac:dyDescent="0.25">
      <c r="A165" s="80">
        <v>2020</v>
      </c>
      <c r="B165" s="30" t="s">
        <v>227</v>
      </c>
      <c r="C165" s="30"/>
      <c r="D165" s="30" t="s">
        <v>243</v>
      </c>
      <c r="E165" s="33" t="s">
        <v>18</v>
      </c>
      <c r="F165" s="33" t="s">
        <v>244</v>
      </c>
      <c r="G165" s="30" t="s">
        <v>20</v>
      </c>
      <c r="H165" s="30" t="s">
        <v>253</v>
      </c>
      <c r="I165" s="42">
        <v>46</v>
      </c>
      <c r="J165" s="33" t="str">
        <f t="shared" si="2"/>
        <v>городской округ Верхняя Пышма, г. Верхняя Пышма, ул. Уральских рабочих, д. 46</v>
      </c>
      <c r="K165" s="35">
        <v>8977.2999999999993</v>
      </c>
      <c r="L165" s="35">
        <v>1</v>
      </c>
      <c r="M165" s="35" t="s">
        <v>4100</v>
      </c>
      <c r="N165" s="206">
        <v>43914</v>
      </c>
      <c r="O165" s="35" t="s">
        <v>1307</v>
      </c>
      <c r="P165" s="208">
        <v>1965932.94</v>
      </c>
    </row>
    <row r="166" spans="1:16" ht="23.25" x14ac:dyDescent="0.25">
      <c r="A166" s="80">
        <v>2021</v>
      </c>
      <c r="B166" s="30" t="s">
        <v>227</v>
      </c>
      <c r="C166" s="30"/>
      <c r="D166" s="30" t="s">
        <v>243</v>
      </c>
      <c r="E166" s="30" t="s">
        <v>18</v>
      </c>
      <c r="F166" s="30" t="s">
        <v>244</v>
      </c>
      <c r="G166" s="30" t="s">
        <v>20</v>
      </c>
      <c r="H166" s="30" t="s">
        <v>253</v>
      </c>
      <c r="I166" s="42">
        <v>46</v>
      </c>
      <c r="J166" s="33" t="str">
        <f t="shared" si="2"/>
        <v>городской округ Верхняя Пышма, г. Верхняя Пышма, ул. Уральских рабочих, д. 46</v>
      </c>
      <c r="K166" s="35">
        <v>8977.2999999999993</v>
      </c>
      <c r="L166" s="35">
        <v>3</v>
      </c>
      <c r="M166" s="56" t="s">
        <v>2581</v>
      </c>
      <c r="N166" s="215">
        <v>44247</v>
      </c>
      <c r="O166" s="56" t="s">
        <v>2605</v>
      </c>
      <c r="P166" s="210">
        <v>4863511.8600000003</v>
      </c>
    </row>
    <row r="167" spans="1:16" ht="23.25" x14ac:dyDescent="0.25">
      <c r="A167" s="80">
        <v>2017</v>
      </c>
      <c r="B167" s="81" t="s">
        <v>227</v>
      </c>
      <c r="C167" s="24"/>
      <c r="D167" s="24" t="s">
        <v>243</v>
      </c>
      <c r="E167" s="24" t="s">
        <v>18</v>
      </c>
      <c r="F167" s="24" t="s">
        <v>244</v>
      </c>
      <c r="G167" s="24" t="s">
        <v>20</v>
      </c>
      <c r="H167" s="24" t="s">
        <v>253</v>
      </c>
      <c r="I167" s="58">
        <v>47</v>
      </c>
      <c r="J167" s="33" t="str">
        <f t="shared" si="2"/>
        <v>городской округ Верхняя Пышма, г. Верхняя Пышма, ул. Уральских рабочих, д. 47</v>
      </c>
      <c r="K167" s="75">
        <v>4219</v>
      </c>
      <c r="L167" s="75">
        <v>2</v>
      </c>
      <c r="M167" s="212" t="s">
        <v>1296</v>
      </c>
      <c r="N167" s="213">
        <v>42598</v>
      </c>
      <c r="O167" s="212" t="s">
        <v>1598</v>
      </c>
      <c r="P167" s="65">
        <v>3643875.36</v>
      </c>
    </row>
    <row r="168" spans="1:16" ht="23.25" x14ac:dyDescent="0.25">
      <c r="A168" s="80">
        <v>2019</v>
      </c>
      <c r="B168" s="146" t="s">
        <v>227</v>
      </c>
      <c r="C168" s="30"/>
      <c r="D168" s="30" t="s">
        <v>243</v>
      </c>
      <c r="E168" s="30" t="s">
        <v>18</v>
      </c>
      <c r="F168" s="30" t="s">
        <v>244</v>
      </c>
      <c r="G168" s="33" t="s">
        <v>20</v>
      </c>
      <c r="H168" s="30" t="s">
        <v>253</v>
      </c>
      <c r="I168" s="42">
        <v>48</v>
      </c>
      <c r="J168" s="33" t="str">
        <f t="shared" si="2"/>
        <v>городской округ Верхняя Пышма, г. Верхняя Пышма, ул. Уральских рабочих, д. 48</v>
      </c>
      <c r="K168" s="35">
        <v>11541.28</v>
      </c>
      <c r="L168" s="103">
        <v>5</v>
      </c>
      <c r="M168" s="35" t="s">
        <v>3723</v>
      </c>
      <c r="N168" s="206">
        <v>43665</v>
      </c>
      <c r="O168" s="56" t="s">
        <v>1594</v>
      </c>
      <c r="P168" s="207">
        <v>6504718.4000000004</v>
      </c>
    </row>
    <row r="169" spans="1:16" ht="23.25" x14ac:dyDescent="0.25">
      <c r="A169" s="80">
        <v>2018</v>
      </c>
      <c r="B169" s="197" t="s">
        <v>227</v>
      </c>
      <c r="C169" s="30"/>
      <c r="D169" s="30" t="s">
        <v>243</v>
      </c>
      <c r="E169" s="30" t="s">
        <v>18</v>
      </c>
      <c r="F169" s="30" t="s">
        <v>244</v>
      </c>
      <c r="G169" s="30" t="s">
        <v>20</v>
      </c>
      <c r="H169" s="30" t="s">
        <v>253</v>
      </c>
      <c r="I169" s="42" t="s">
        <v>4064</v>
      </c>
      <c r="J169" s="33" t="str">
        <f t="shared" si="2"/>
        <v>городской округ Верхняя Пышма, г. Верхняя Пышма, ул. Уральских рабочих, д. 48/1</v>
      </c>
      <c r="K169" s="35">
        <v>6808.06</v>
      </c>
      <c r="L169" s="35">
        <v>3</v>
      </c>
      <c r="M169" s="25" t="s">
        <v>1493</v>
      </c>
      <c r="N169" s="206">
        <v>43122</v>
      </c>
      <c r="O169" s="56" t="s">
        <v>1494</v>
      </c>
      <c r="P169" s="157">
        <v>5676819</v>
      </c>
    </row>
    <row r="170" spans="1:16" ht="23.25" x14ac:dyDescent="0.25">
      <c r="A170" s="80">
        <v>2018</v>
      </c>
      <c r="B170" s="197" t="s">
        <v>227</v>
      </c>
      <c r="C170" s="198"/>
      <c r="D170" s="30" t="s">
        <v>243</v>
      </c>
      <c r="E170" s="30" t="s">
        <v>18</v>
      </c>
      <c r="F170" s="30" t="s">
        <v>244</v>
      </c>
      <c r="G170" s="30" t="s">
        <v>20</v>
      </c>
      <c r="H170" s="30" t="s">
        <v>253</v>
      </c>
      <c r="I170" s="42" t="s">
        <v>1072</v>
      </c>
      <c r="J170" s="33" t="str">
        <f t="shared" si="2"/>
        <v>городской округ Верхняя Пышма, г. Верхняя Пышма, ул. Уральских рабочих, д. 48А</v>
      </c>
      <c r="K170" s="35">
        <v>11022.83</v>
      </c>
      <c r="L170" s="35">
        <v>5</v>
      </c>
      <c r="M170" s="25" t="s">
        <v>1493</v>
      </c>
      <c r="N170" s="206">
        <v>43122</v>
      </c>
      <c r="O170" s="56" t="s">
        <v>1494</v>
      </c>
      <c r="P170" s="157">
        <v>9323585.8399999999</v>
      </c>
    </row>
    <row r="171" spans="1:16" ht="23.25" x14ac:dyDescent="0.25">
      <c r="A171" s="80">
        <v>2018</v>
      </c>
      <c r="B171" s="197" t="s">
        <v>227</v>
      </c>
      <c r="C171" s="198"/>
      <c r="D171" s="30" t="s">
        <v>243</v>
      </c>
      <c r="E171" s="30" t="s">
        <v>18</v>
      </c>
      <c r="F171" s="30" t="s">
        <v>244</v>
      </c>
      <c r="G171" s="30" t="s">
        <v>20</v>
      </c>
      <c r="H171" s="30" t="s">
        <v>253</v>
      </c>
      <c r="I171" s="42">
        <v>50</v>
      </c>
      <c r="J171" s="33" t="str">
        <f t="shared" si="2"/>
        <v>городской округ Верхняя Пышма, г. Верхняя Пышма, ул. Уральских рабочих, д. 50</v>
      </c>
      <c r="K171" s="35">
        <v>21599.06</v>
      </c>
      <c r="L171" s="35">
        <v>3</v>
      </c>
      <c r="M171" s="25" t="s">
        <v>1493</v>
      </c>
      <c r="N171" s="206">
        <v>43122</v>
      </c>
      <c r="O171" s="56" t="s">
        <v>1494</v>
      </c>
      <c r="P171" s="157">
        <v>5717451.4299999997</v>
      </c>
    </row>
    <row r="172" spans="1:16" ht="23.25" x14ac:dyDescent="0.25">
      <c r="A172" s="80">
        <v>2020</v>
      </c>
      <c r="B172" s="30" t="s">
        <v>227</v>
      </c>
      <c r="C172" s="30"/>
      <c r="D172" s="30" t="s">
        <v>243</v>
      </c>
      <c r="E172" s="33" t="s">
        <v>18</v>
      </c>
      <c r="F172" s="33" t="s">
        <v>244</v>
      </c>
      <c r="G172" s="30" t="s">
        <v>20</v>
      </c>
      <c r="H172" s="30" t="s">
        <v>253</v>
      </c>
      <c r="I172" s="42">
        <v>50</v>
      </c>
      <c r="J172" s="33" t="str">
        <f t="shared" si="2"/>
        <v>городской округ Верхняя Пышма, г. Верхняя Пышма, ул. Уральских рабочих, д. 50</v>
      </c>
      <c r="K172" s="35">
        <v>21599.06</v>
      </c>
      <c r="L172" s="35">
        <v>7</v>
      </c>
      <c r="M172" s="35" t="s">
        <v>4100</v>
      </c>
      <c r="N172" s="206">
        <v>43914</v>
      </c>
      <c r="O172" s="35" t="s">
        <v>1307</v>
      </c>
      <c r="P172" s="208">
        <v>13608209.4</v>
      </c>
    </row>
    <row r="173" spans="1:16" ht="23.25" x14ac:dyDescent="0.25">
      <c r="A173" s="80">
        <v>2017</v>
      </c>
      <c r="B173" s="81" t="s">
        <v>227</v>
      </c>
      <c r="C173" s="24"/>
      <c r="D173" s="24" t="s">
        <v>243</v>
      </c>
      <c r="E173" s="24" t="s">
        <v>18</v>
      </c>
      <c r="F173" s="24" t="s">
        <v>244</v>
      </c>
      <c r="G173" s="24" t="s">
        <v>20</v>
      </c>
      <c r="H173" s="24" t="s">
        <v>253</v>
      </c>
      <c r="I173" s="58" t="s">
        <v>581</v>
      </c>
      <c r="J173" s="33" t="str">
        <f t="shared" si="2"/>
        <v>городской округ Верхняя Пышма, г. Верхняя Пышма, ул. Уральских рабочих, д. 50А</v>
      </c>
      <c r="K173" s="75">
        <v>11516.3</v>
      </c>
      <c r="L173" s="75">
        <v>5</v>
      </c>
      <c r="M173" s="212" t="s">
        <v>1296</v>
      </c>
      <c r="N173" s="213">
        <v>42598</v>
      </c>
      <c r="O173" s="212" t="s">
        <v>1598</v>
      </c>
      <c r="P173" s="65">
        <v>9111045.4000000004</v>
      </c>
    </row>
    <row r="174" spans="1:16" ht="23.25" x14ac:dyDescent="0.25">
      <c r="A174" s="80">
        <v>2021</v>
      </c>
      <c r="B174" s="30" t="s">
        <v>227</v>
      </c>
      <c r="C174" s="30"/>
      <c r="D174" s="30" t="s">
        <v>243</v>
      </c>
      <c r="E174" s="30" t="s">
        <v>18</v>
      </c>
      <c r="F174" s="30" t="s">
        <v>244</v>
      </c>
      <c r="G174" s="30" t="s">
        <v>20</v>
      </c>
      <c r="H174" s="30" t="s">
        <v>70</v>
      </c>
      <c r="I174" s="42">
        <v>13</v>
      </c>
      <c r="J174" s="33" t="str">
        <f t="shared" si="2"/>
        <v>городской округ Верхняя Пышма, г. Верхняя Пышма, ул. Юбилейная, д. 13</v>
      </c>
      <c r="K174" s="35">
        <v>5944.8</v>
      </c>
      <c r="L174" s="35">
        <v>3</v>
      </c>
      <c r="M174" s="56" t="s">
        <v>2581</v>
      </c>
      <c r="N174" s="215">
        <v>44247</v>
      </c>
      <c r="O174" s="56" t="s">
        <v>2605</v>
      </c>
      <c r="P174" s="210">
        <v>5005534.3599999994</v>
      </c>
    </row>
    <row r="175" spans="1:16" ht="23.25" x14ac:dyDescent="0.25">
      <c r="A175" s="80">
        <v>2018</v>
      </c>
      <c r="B175" s="161" t="s">
        <v>499</v>
      </c>
      <c r="C175" s="30"/>
      <c r="D175" s="30" t="s">
        <v>547</v>
      </c>
      <c r="E175" s="30" t="s">
        <v>18</v>
      </c>
      <c r="F175" s="30" t="s">
        <v>548</v>
      </c>
      <c r="G175" s="30" t="s">
        <v>20</v>
      </c>
      <c r="H175" s="30" t="s">
        <v>1074</v>
      </c>
      <c r="I175" s="35">
        <v>18</v>
      </c>
      <c r="J175" s="33" t="str">
        <f t="shared" si="2"/>
        <v>городской округ Заречный, г. Заречный, ул. Алещенкова, д. 18</v>
      </c>
      <c r="K175" s="103">
        <v>2125.5</v>
      </c>
      <c r="L175" s="103">
        <v>1</v>
      </c>
      <c r="M175" s="25" t="s">
        <v>1493</v>
      </c>
      <c r="N175" s="206">
        <v>43122</v>
      </c>
      <c r="O175" s="56" t="s">
        <v>1494</v>
      </c>
      <c r="P175" s="157">
        <v>1979495.22</v>
      </c>
    </row>
    <row r="176" spans="1:16" ht="23.25" x14ac:dyDescent="0.25">
      <c r="A176" s="80">
        <v>2018</v>
      </c>
      <c r="B176" s="161" t="s">
        <v>499</v>
      </c>
      <c r="C176" s="30"/>
      <c r="D176" s="30" t="s">
        <v>547</v>
      </c>
      <c r="E176" s="30" t="s">
        <v>18</v>
      </c>
      <c r="F176" s="30" t="s">
        <v>548</v>
      </c>
      <c r="G176" s="30" t="s">
        <v>20</v>
      </c>
      <c r="H176" s="30" t="s">
        <v>1074</v>
      </c>
      <c r="I176" s="35">
        <v>20</v>
      </c>
      <c r="J176" s="33" t="str">
        <f t="shared" si="2"/>
        <v>городской округ Заречный, г. Заречный, ул. Алещенкова, д. 20</v>
      </c>
      <c r="K176" s="103">
        <v>2160.8000000000002</v>
      </c>
      <c r="L176" s="103">
        <v>1</v>
      </c>
      <c r="M176" s="25" t="s">
        <v>1493</v>
      </c>
      <c r="N176" s="206">
        <v>43122</v>
      </c>
      <c r="O176" s="56" t="s">
        <v>1494</v>
      </c>
      <c r="P176" s="157">
        <v>2006656.46</v>
      </c>
    </row>
    <row r="177" spans="1:16" ht="23.25" x14ac:dyDescent="0.25">
      <c r="A177" s="80">
        <v>2018</v>
      </c>
      <c r="B177" s="161" t="s">
        <v>499</v>
      </c>
      <c r="C177" s="30"/>
      <c r="D177" s="30" t="s">
        <v>547</v>
      </c>
      <c r="E177" s="30" t="s">
        <v>18</v>
      </c>
      <c r="F177" s="30" t="s">
        <v>548</v>
      </c>
      <c r="G177" s="30" t="s">
        <v>20</v>
      </c>
      <c r="H177" s="30" t="s">
        <v>1074</v>
      </c>
      <c r="I177" s="35">
        <v>22</v>
      </c>
      <c r="J177" s="33" t="str">
        <f t="shared" si="2"/>
        <v>городской округ Заречный, г. Заречный, ул. Алещенкова, д. 22</v>
      </c>
      <c r="K177" s="103">
        <v>2101.8000000000002</v>
      </c>
      <c r="L177" s="103">
        <v>1</v>
      </c>
      <c r="M177" s="25" t="s">
        <v>1493</v>
      </c>
      <c r="N177" s="206">
        <v>43122</v>
      </c>
      <c r="O177" s="56" t="s">
        <v>1494</v>
      </c>
      <c r="P177" s="157">
        <v>2005384.42</v>
      </c>
    </row>
    <row r="178" spans="1:16" ht="23.25" x14ac:dyDescent="0.25">
      <c r="A178" s="2">
        <v>2016</v>
      </c>
      <c r="B178" s="15" t="s">
        <v>499</v>
      </c>
      <c r="C178" s="29"/>
      <c r="D178" s="29" t="s">
        <v>547</v>
      </c>
      <c r="E178" s="29" t="s">
        <v>18</v>
      </c>
      <c r="F178" s="29" t="s">
        <v>548</v>
      </c>
      <c r="G178" s="29" t="s">
        <v>20</v>
      </c>
      <c r="H178" s="29" t="s">
        <v>549</v>
      </c>
      <c r="I178" s="42">
        <v>24</v>
      </c>
      <c r="J178" s="33" t="str">
        <f t="shared" si="2"/>
        <v>городской округ Заречный, г. Заречный, ул. Кузнецова, д. 24</v>
      </c>
      <c r="K178" s="35">
        <v>10717.7</v>
      </c>
      <c r="L178" s="35">
        <v>5</v>
      </c>
      <c r="M178" s="212" t="s">
        <v>1295</v>
      </c>
      <c r="N178" s="213">
        <v>42598</v>
      </c>
      <c r="O178" s="76" t="s">
        <v>1497</v>
      </c>
      <c r="P178" s="65">
        <v>9422184.0500000007</v>
      </c>
    </row>
    <row r="179" spans="1:16" ht="23.25" x14ac:dyDescent="0.25">
      <c r="A179" s="2">
        <v>2016</v>
      </c>
      <c r="B179" s="15" t="s">
        <v>499</v>
      </c>
      <c r="C179" s="29"/>
      <c r="D179" s="29" t="s">
        <v>547</v>
      </c>
      <c r="E179" s="29" t="s">
        <v>18</v>
      </c>
      <c r="F179" s="29" t="s">
        <v>548</v>
      </c>
      <c r="G179" s="29" t="s">
        <v>20</v>
      </c>
      <c r="H179" s="29" t="s">
        <v>550</v>
      </c>
      <c r="I179" s="42" t="s">
        <v>1435</v>
      </c>
      <c r="J179" s="33" t="str">
        <f t="shared" si="2"/>
        <v>городской округ Заречный, г. Заречный, ул. Курчатова, д. 25КОРПУС 1</v>
      </c>
      <c r="K179" s="35">
        <v>2098.5</v>
      </c>
      <c r="L179" s="35">
        <v>1</v>
      </c>
      <c r="M179" s="212" t="s">
        <v>1474</v>
      </c>
      <c r="N179" s="213">
        <v>42570</v>
      </c>
      <c r="O179" s="76" t="s">
        <v>1496</v>
      </c>
      <c r="P179" s="65">
        <v>1964534.06</v>
      </c>
    </row>
    <row r="180" spans="1:16" ht="23.25" x14ac:dyDescent="0.25">
      <c r="A180" s="80">
        <v>2018</v>
      </c>
      <c r="B180" s="161" t="s">
        <v>499</v>
      </c>
      <c r="C180" s="30"/>
      <c r="D180" s="30" t="s">
        <v>547</v>
      </c>
      <c r="E180" s="30" t="s">
        <v>18</v>
      </c>
      <c r="F180" s="30" t="s">
        <v>548</v>
      </c>
      <c r="G180" s="30" t="s">
        <v>20</v>
      </c>
      <c r="H180" s="30" t="s">
        <v>550</v>
      </c>
      <c r="I180" s="35">
        <v>33</v>
      </c>
      <c r="J180" s="33" t="str">
        <f t="shared" si="2"/>
        <v>городской округ Заречный, г. Заречный, ул. Курчатова, д. 33</v>
      </c>
      <c r="K180" s="103">
        <v>2165.1</v>
      </c>
      <c r="L180" s="103">
        <v>1</v>
      </c>
      <c r="M180" s="25" t="s">
        <v>1493</v>
      </c>
      <c r="N180" s="206">
        <v>43122</v>
      </c>
      <c r="O180" s="56" t="s">
        <v>1494</v>
      </c>
      <c r="P180" s="157">
        <v>2001282.74</v>
      </c>
    </row>
    <row r="181" spans="1:16" ht="23.25" x14ac:dyDescent="0.25">
      <c r="A181" s="80">
        <v>2018</v>
      </c>
      <c r="B181" s="161" t="s">
        <v>499</v>
      </c>
      <c r="C181" s="30"/>
      <c r="D181" s="30" t="s">
        <v>547</v>
      </c>
      <c r="E181" s="30" t="s">
        <v>18</v>
      </c>
      <c r="F181" s="30" t="s">
        <v>548</v>
      </c>
      <c r="G181" s="30" t="s">
        <v>20</v>
      </c>
      <c r="H181" s="30" t="s">
        <v>550</v>
      </c>
      <c r="I181" s="35">
        <v>4</v>
      </c>
      <c r="J181" s="33" t="str">
        <f t="shared" si="2"/>
        <v>городской округ Заречный, г. Заречный, ул. Курчатова, д. 4</v>
      </c>
      <c r="K181" s="103">
        <v>2498.6</v>
      </c>
      <c r="L181" s="103">
        <v>1</v>
      </c>
      <c r="M181" s="25" t="s">
        <v>1493</v>
      </c>
      <c r="N181" s="206">
        <v>43122</v>
      </c>
      <c r="O181" s="56" t="s">
        <v>1494</v>
      </c>
      <c r="P181" s="157">
        <v>1995104.26</v>
      </c>
    </row>
    <row r="182" spans="1:16" ht="23.25" x14ac:dyDescent="0.25">
      <c r="A182" s="80">
        <v>2018</v>
      </c>
      <c r="B182" s="161" t="s">
        <v>499</v>
      </c>
      <c r="C182" s="30"/>
      <c r="D182" s="30" t="s">
        <v>547</v>
      </c>
      <c r="E182" s="30" t="s">
        <v>18</v>
      </c>
      <c r="F182" s="30" t="s">
        <v>548</v>
      </c>
      <c r="G182" s="30" t="s">
        <v>20</v>
      </c>
      <c r="H182" s="30" t="s">
        <v>550</v>
      </c>
      <c r="I182" s="35">
        <v>6</v>
      </c>
      <c r="J182" s="33" t="str">
        <f t="shared" si="2"/>
        <v>городской округ Заречный, г. Заречный, ул. Курчатова, д. 6</v>
      </c>
      <c r="K182" s="103">
        <v>2515.4</v>
      </c>
      <c r="L182" s="103">
        <v>1</v>
      </c>
      <c r="M182" s="25" t="s">
        <v>1493</v>
      </c>
      <c r="N182" s="206">
        <v>43122</v>
      </c>
      <c r="O182" s="56" t="s">
        <v>1494</v>
      </c>
      <c r="P182" s="157">
        <v>1993546.66</v>
      </c>
    </row>
    <row r="183" spans="1:16" ht="23.25" x14ac:dyDescent="0.25">
      <c r="A183" s="80">
        <v>2021</v>
      </c>
      <c r="B183" s="106" t="s">
        <v>499</v>
      </c>
      <c r="C183" s="30"/>
      <c r="D183" s="30" t="s">
        <v>547</v>
      </c>
      <c r="E183" s="30" t="s">
        <v>18</v>
      </c>
      <c r="F183" s="30" t="s">
        <v>548</v>
      </c>
      <c r="G183" s="30" t="s">
        <v>20</v>
      </c>
      <c r="H183" s="30" t="s">
        <v>550</v>
      </c>
      <c r="I183" s="42">
        <v>8</v>
      </c>
      <c r="J183" s="33" t="str">
        <f t="shared" si="2"/>
        <v>городской округ Заречный, г. Заречный, ул. Курчатова, д. 8</v>
      </c>
      <c r="K183" s="103">
        <v>2267</v>
      </c>
      <c r="L183" s="103">
        <v>1</v>
      </c>
      <c r="M183" s="56" t="s">
        <v>2570</v>
      </c>
      <c r="N183" s="215">
        <v>44228</v>
      </c>
      <c r="O183" s="56" t="s">
        <v>1307</v>
      </c>
      <c r="P183" s="194">
        <v>2231108.4</v>
      </c>
    </row>
    <row r="184" spans="1:16" x14ac:dyDescent="0.25">
      <c r="A184" s="80">
        <v>2018</v>
      </c>
      <c r="B184" s="161" t="s">
        <v>499</v>
      </c>
      <c r="C184" s="30"/>
      <c r="D184" s="30" t="s">
        <v>547</v>
      </c>
      <c r="E184" s="30" t="s">
        <v>18</v>
      </c>
      <c r="F184" s="30" t="s">
        <v>548</v>
      </c>
      <c r="G184" s="30" t="s">
        <v>20</v>
      </c>
      <c r="H184" s="30" t="s">
        <v>36</v>
      </c>
      <c r="I184" s="35">
        <v>24</v>
      </c>
      <c r="J184" s="33" t="str">
        <f t="shared" si="2"/>
        <v>городской округ Заречный, г. Заречный, ул. Ленина, д. 24</v>
      </c>
      <c r="K184" s="103">
        <v>2492.5</v>
      </c>
      <c r="L184" s="103">
        <v>1</v>
      </c>
      <c r="M184" s="25" t="s">
        <v>1493</v>
      </c>
      <c r="N184" s="206">
        <v>43122</v>
      </c>
      <c r="O184" s="56" t="s">
        <v>1494</v>
      </c>
      <c r="P184" s="157">
        <v>1995865.36</v>
      </c>
    </row>
    <row r="185" spans="1:16" x14ac:dyDescent="0.25">
      <c r="A185" s="80">
        <v>2018</v>
      </c>
      <c r="B185" s="161" t="s">
        <v>499</v>
      </c>
      <c r="C185" s="30"/>
      <c r="D185" s="30" t="s">
        <v>547</v>
      </c>
      <c r="E185" s="30" t="s">
        <v>18</v>
      </c>
      <c r="F185" s="30" t="s">
        <v>548</v>
      </c>
      <c r="G185" s="30" t="s">
        <v>20</v>
      </c>
      <c r="H185" s="30" t="s">
        <v>36</v>
      </c>
      <c r="I185" s="35">
        <v>25</v>
      </c>
      <c r="J185" s="33" t="str">
        <f t="shared" si="2"/>
        <v>городской округ Заречный, г. Заречный, ул. Ленина, д. 25</v>
      </c>
      <c r="K185" s="103">
        <v>2514.1999999999998</v>
      </c>
      <c r="L185" s="103">
        <v>1</v>
      </c>
      <c r="M185" s="25" t="s">
        <v>1493</v>
      </c>
      <c r="N185" s="206">
        <v>43122</v>
      </c>
      <c r="O185" s="56" t="s">
        <v>1494</v>
      </c>
      <c r="P185" s="157">
        <v>1995710.78</v>
      </c>
    </row>
    <row r="186" spans="1:16" x14ac:dyDescent="0.25">
      <c r="A186" s="80">
        <v>2021</v>
      </c>
      <c r="B186" s="106" t="s">
        <v>499</v>
      </c>
      <c r="C186" s="30"/>
      <c r="D186" s="30" t="s">
        <v>547</v>
      </c>
      <c r="E186" s="30" t="s">
        <v>18</v>
      </c>
      <c r="F186" s="30" t="s">
        <v>548</v>
      </c>
      <c r="G186" s="30" t="s">
        <v>20</v>
      </c>
      <c r="H186" s="30" t="s">
        <v>36</v>
      </c>
      <c r="I186" s="42">
        <v>28</v>
      </c>
      <c r="J186" s="33" t="str">
        <f t="shared" si="2"/>
        <v>городской округ Заречный, г. Заречный, ул. Ленина, д. 28</v>
      </c>
      <c r="K186" s="103">
        <v>5150.3</v>
      </c>
      <c r="L186" s="103">
        <v>1</v>
      </c>
      <c r="M186" s="56" t="s">
        <v>2570</v>
      </c>
      <c r="N186" s="215">
        <v>44228</v>
      </c>
      <c r="O186" s="56" t="s">
        <v>1307</v>
      </c>
      <c r="P186" s="194">
        <v>2207647.16</v>
      </c>
    </row>
    <row r="187" spans="1:16" ht="23.25" x14ac:dyDescent="0.25">
      <c r="A187" s="80">
        <v>2021</v>
      </c>
      <c r="B187" s="106" t="s">
        <v>499</v>
      </c>
      <c r="C187" s="30"/>
      <c r="D187" s="30" t="s">
        <v>547</v>
      </c>
      <c r="E187" s="30" t="s">
        <v>18</v>
      </c>
      <c r="F187" s="30" t="s">
        <v>548</v>
      </c>
      <c r="G187" s="30" t="s">
        <v>20</v>
      </c>
      <c r="H187" s="30" t="s">
        <v>534</v>
      </c>
      <c r="I187" s="42">
        <v>17</v>
      </c>
      <c r="J187" s="33" t="str">
        <f t="shared" si="2"/>
        <v>городской округ Заречный, г. Заречный, ул. Ленинградская, д. 17</v>
      </c>
      <c r="K187" s="103">
        <v>2113.3000000000002</v>
      </c>
      <c r="L187" s="103">
        <v>1</v>
      </c>
      <c r="M187" s="56" t="s">
        <v>2570</v>
      </c>
      <c r="N187" s="215">
        <v>44228</v>
      </c>
      <c r="O187" s="56" t="s">
        <v>1307</v>
      </c>
      <c r="P187" s="187">
        <v>2235625.23</v>
      </c>
    </row>
    <row r="188" spans="1:16" ht="23.25" x14ac:dyDescent="0.25">
      <c r="A188" s="80">
        <v>2021</v>
      </c>
      <c r="B188" s="106" t="s">
        <v>499</v>
      </c>
      <c r="C188" s="30"/>
      <c r="D188" s="30" t="s">
        <v>547</v>
      </c>
      <c r="E188" s="30" t="s">
        <v>18</v>
      </c>
      <c r="F188" s="30" t="s">
        <v>548</v>
      </c>
      <c r="G188" s="30" t="s">
        <v>20</v>
      </c>
      <c r="H188" s="30" t="s">
        <v>534</v>
      </c>
      <c r="I188" s="42">
        <v>23</v>
      </c>
      <c r="J188" s="33" t="str">
        <f t="shared" si="2"/>
        <v>городской округ Заречный, г. Заречный, ул. Ленинградская, д. 23</v>
      </c>
      <c r="K188" s="103">
        <v>1900.5</v>
      </c>
      <c r="L188" s="103">
        <v>1</v>
      </c>
      <c r="M188" s="56" t="s">
        <v>2570</v>
      </c>
      <c r="N188" s="215">
        <v>44228</v>
      </c>
      <c r="O188" s="56" t="s">
        <v>1307</v>
      </c>
      <c r="P188" s="194">
        <v>2202239.02</v>
      </c>
    </row>
    <row r="189" spans="1:16" ht="23.25" x14ac:dyDescent="0.25">
      <c r="A189" s="80">
        <v>2021</v>
      </c>
      <c r="B189" s="106" t="s">
        <v>499</v>
      </c>
      <c r="C189" s="30"/>
      <c r="D189" s="30" t="s">
        <v>547</v>
      </c>
      <c r="E189" s="30" t="s">
        <v>18</v>
      </c>
      <c r="F189" s="30" t="s">
        <v>548</v>
      </c>
      <c r="G189" s="30" t="s">
        <v>20</v>
      </c>
      <c r="H189" s="30" t="s">
        <v>534</v>
      </c>
      <c r="I189" s="42">
        <v>24</v>
      </c>
      <c r="J189" s="33" t="str">
        <f t="shared" si="2"/>
        <v>городской округ Заречный, г. Заречный, ул. Ленинградская, д. 24</v>
      </c>
      <c r="K189" s="103">
        <v>10030.1</v>
      </c>
      <c r="L189" s="103">
        <v>4</v>
      </c>
      <c r="M189" s="56" t="s">
        <v>2570</v>
      </c>
      <c r="N189" s="215">
        <v>44228</v>
      </c>
      <c r="O189" s="56" t="s">
        <v>1307</v>
      </c>
      <c r="P189" s="187">
        <v>8230810.1100000003</v>
      </c>
    </row>
    <row r="190" spans="1:16" ht="23.25" x14ac:dyDescent="0.25">
      <c r="A190" s="80">
        <v>2021</v>
      </c>
      <c r="B190" s="106" t="s">
        <v>499</v>
      </c>
      <c r="C190" s="30"/>
      <c r="D190" s="30" t="s">
        <v>547</v>
      </c>
      <c r="E190" s="30" t="s">
        <v>18</v>
      </c>
      <c r="F190" s="30" t="s">
        <v>548</v>
      </c>
      <c r="G190" s="30" t="s">
        <v>20</v>
      </c>
      <c r="H190" s="30" t="s">
        <v>534</v>
      </c>
      <c r="I190" s="42">
        <v>31</v>
      </c>
      <c r="J190" s="33" t="str">
        <f t="shared" si="2"/>
        <v>городской округ Заречный, г. Заречный, ул. Ленинградская, д. 31</v>
      </c>
      <c r="K190" s="103">
        <v>2138.1999999999998</v>
      </c>
      <c r="L190" s="103">
        <v>1</v>
      </c>
      <c r="M190" s="56" t="s">
        <v>2570</v>
      </c>
      <c r="N190" s="215">
        <v>44228</v>
      </c>
      <c r="O190" s="56" t="s">
        <v>1307</v>
      </c>
      <c r="P190" s="194">
        <v>2219909.77</v>
      </c>
    </row>
    <row r="191" spans="1:16" ht="23.25" x14ac:dyDescent="0.25">
      <c r="A191" s="80">
        <v>2018</v>
      </c>
      <c r="B191" s="161" t="s">
        <v>499</v>
      </c>
      <c r="C191" s="30"/>
      <c r="D191" s="30" t="s">
        <v>547</v>
      </c>
      <c r="E191" s="30" t="s">
        <v>18</v>
      </c>
      <c r="F191" s="30" t="s">
        <v>548</v>
      </c>
      <c r="G191" s="30" t="s">
        <v>20</v>
      </c>
      <c r="H191" s="30" t="s">
        <v>1075</v>
      </c>
      <c r="I191" s="35">
        <v>10</v>
      </c>
      <c r="J191" s="33" t="str">
        <f t="shared" si="2"/>
        <v>городской округ Заречный, г. Заречный, ул. Энергетиков, д. 10</v>
      </c>
      <c r="K191" s="103">
        <v>10690.8</v>
      </c>
      <c r="L191" s="103">
        <v>5</v>
      </c>
      <c r="M191" s="25" t="s">
        <v>1493</v>
      </c>
      <c r="N191" s="206">
        <v>43122</v>
      </c>
      <c r="O191" s="56" t="s">
        <v>1494</v>
      </c>
      <c r="P191" s="157">
        <v>9882296.5800000001</v>
      </c>
    </row>
    <row r="192" spans="1:16" ht="23.25" x14ac:dyDescent="0.25">
      <c r="A192" s="80">
        <v>2018</v>
      </c>
      <c r="B192" s="162" t="s">
        <v>327</v>
      </c>
      <c r="C192" s="30"/>
      <c r="D192" s="30" t="s">
        <v>342</v>
      </c>
      <c r="E192" s="30" t="s">
        <v>18</v>
      </c>
      <c r="F192" s="30" t="s">
        <v>343</v>
      </c>
      <c r="G192" s="30" t="s">
        <v>20</v>
      </c>
      <c r="H192" s="30" t="s">
        <v>309</v>
      </c>
      <c r="I192" s="42">
        <v>15</v>
      </c>
      <c r="J192" s="33" t="str">
        <f t="shared" si="2"/>
        <v>городской округ Краснотурьинск, г. Краснотурьинск, ул. Клубная, д. 15</v>
      </c>
      <c r="K192" s="103">
        <v>9551.4</v>
      </c>
      <c r="L192" s="103">
        <v>2</v>
      </c>
      <c r="M192" s="25" t="s">
        <v>1493</v>
      </c>
      <c r="N192" s="206">
        <v>43122</v>
      </c>
      <c r="O192" s="56" t="s">
        <v>1494</v>
      </c>
      <c r="P192" s="157">
        <v>3935277.74</v>
      </c>
    </row>
    <row r="193" spans="1:16" ht="23.25" x14ac:dyDescent="0.25">
      <c r="A193" s="80">
        <v>2021</v>
      </c>
      <c r="B193" s="106" t="s">
        <v>327</v>
      </c>
      <c r="C193" s="30"/>
      <c r="D193" s="30" t="s">
        <v>342</v>
      </c>
      <c r="E193" s="30" t="s">
        <v>18</v>
      </c>
      <c r="F193" s="30" t="s">
        <v>343</v>
      </c>
      <c r="G193" s="30" t="s">
        <v>20</v>
      </c>
      <c r="H193" s="30" t="s">
        <v>309</v>
      </c>
      <c r="I193" s="42">
        <v>20</v>
      </c>
      <c r="J193" s="33" t="str">
        <f t="shared" si="2"/>
        <v>городской округ Краснотурьинск, г. Краснотурьинск, ул. Клубная, д. 20</v>
      </c>
      <c r="K193" s="103">
        <v>5735.8</v>
      </c>
      <c r="L193" s="204">
        <v>3</v>
      </c>
      <c r="M193" s="25" t="s">
        <v>2569</v>
      </c>
      <c r="N193" s="215">
        <v>44244</v>
      </c>
      <c r="O193" s="216" t="s">
        <v>1598</v>
      </c>
      <c r="P193" s="209">
        <v>5756650.5</v>
      </c>
    </row>
    <row r="194" spans="1:16" ht="23.25" x14ac:dyDescent="0.25">
      <c r="A194" s="80">
        <v>2018</v>
      </c>
      <c r="B194" s="162" t="s">
        <v>327</v>
      </c>
      <c r="C194" s="30"/>
      <c r="D194" s="30" t="s">
        <v>342</v>
      </c>
      <c r="E194" s="30" t="s">
        <v>18</v>
      </c>
      <c r="F194" s="30" t="s">
        <v>343</v>
      </c>
      <c r="G194" s="30" t="s">
        <v>20</v>
      </c>
      <c r="H194" s="30" t="s">
        <v>36</v>
      </c>
      <c r="I194" s="42">
        <v>80</v>
      </c>
      <c r="J194" s="33" t="str">
        <f t="shared" si="2"/>
        <v>городской округ Краснотурьинск, г. Краснотурьинск, ул. Ленина, д. 80</v>
      </c>
      <c r="K194" s="103">
        <v>6616</v>
      </c>
      <c r="L194" s="103">
        <v>2</v>
      </c>
      <c r="M194" s="25" t="s">
        <v>1493</v>
      </c>
      <c r="N194" s="206">
        <v>43122</v>
      </c>
      <c r="O194" s="56" t="s">
        <v>1494</v>
      </c>
      <c r="P194" s="157">
        <v>3925309.1</v>
      </c>
    </row>
    <row r="195" spans="1:16" ht="23.25" x14ac:dyDescent="0.25">
      <c r="A195" s="80">
        <v>2018</v>
      </c>
      <c r="B195" s="162" t="s">
        <v>327</v>
      </c>
      <c r="C195" s="30"/>
      <c r="D195" s="30" t="s">
        <v>342</v>
      </c>
      <c r="E195" s="30" t="s">
        <v>18</v>
      </c>
      <c r="F195" s="30" t="s">
        <v>343</v>
      </c>
      <c r="G195" s="30" t="s">
        <v>20</v>
      </c>
      <c r="H195" s="30" t="s">
        <v>36</v>
      </c>
      <c r="I195" s="42">
        <v>88</v>
      </c>
      <c r="J195" s="33" t="str">
        <f t="shared" ref="J195:J258" si="3">C195&amp;""&amp;D195&amp;", "&amp;E195&amp;" "&amp;F195&amp;", "&amp;G195&amp;" "&amp;H195&amp;", д. "&amp;I195</f>
        <v>городской округ Краснотурьинск, г. Краснотурьинск, ул. Ленина, д. 88</v>
      </c>
      <c r="K195" s="103">
        <v>6593.4</v>
      </c>
      <c r="L195" s="103">
        <v>1</v>
      </c>
      <c r="M195" s="25" t="s">
        <v>1493</v>
      </c>
      <c r="N195" s="206">
        <v>43122</v>
      </c>
      <c r="O195" s="56" t="s">
        <v>1494</v>
      </c>
      <c r="P195" s="157">
        <v>1967034.12</v>
      </c>
    </row>
    <row r="196" spans="1:16" ht="23.25" x14ac:dyDescent="0.25">
      <c r="A196" s="80">
        <v>2018</v>
      </c>
      <c r="B196" s="162" t="s">
        <v>327</v>
      </c>
      <c r="C196" s="30"/>
      <c r="D196" s="30" t="s">
        <v>342</v>
      </c>
      <c r="E196" s="30" t="s">
        <v>18</v>
      </c>
      <c r="F196" s="30" t="s">
        <v>343</v>
      </c>
      <c r="G196" s="30" t="s">
        <v>20</v>
      </c>
      <c r="H196" s="30" t="s">
        <v>36</v>
      </c>
      <c r="I196" s="42">
        <v>90</v>
      </c>
      <c r="J196" s="33" t="str">
        <f t="shared" si="3"/>
        <v>городской округ Краснотурьинск, г. Краснотурьинск, ул. Ленина, д. 90</v>
      </c>
      <c r="K196" s="103">
        <v>5706.5</v>
      </c>
      <c r="L196" s="103">
        <v>1</v>
      </c>
      <c r="M196" s="25" t="s">
        <v>1493</v>
      </c>
      <c r="N196" s="206">
        <v>43122</v>
      </c>
      <c r="O196" s="56" t="s">
        <v>1494</v>
      </c>
      <c r="P196" s="157">
        <v>1964844.04</v>
      </c>
    </row>
    <row r="197" spans="1:16" ht="23.25" x14ac:dyDescent="0.25">
      <c r="A197" s="80">
        <v>2021</v>
      </c>
      <c r="B197" s="106" t="s">
        <v>327</v>
      </c>
      <c r="C197" s="30"/>
      <c r="D197" s="30" t="s">
        <v>342</v>
      </c>
      <c r="E197" s="30" t="s">
        <v>18</v>
      </c>
      <c r="F197" s="30" t="s">
        <v>343</v>
      </c>
      <c r="G197" s="30" t="s">
        <v>20</v>
      </c>
      <c r="H197" s="30" t="s">
        <v>36</v>
      </c>
      <c r="I197" s="42">
        <v>90</v>
      </c>
      <c r="J197" s="33" t="str">
        <f t="shared" si="3"/>
        <v>городской округ Краснотурьинск, г. Краснотурьинск, ул. Ленина, д. 90</v>
      </c>
      <c r="K197" s="103">
        <v>5706.5</v>
      </c>
      <c r="L197" s="204">
        <v>1</v>
      </c>
      <c r="M197" s="25" t="s">
        <v>2569</v>
      </c>
      <c r="N197" s="215">
        <v>44244</v>
      </c>
      <c r="O197" s="216" t="s">
        <v>1598</v>
      </c>
      <c r="P197" s="209">
        <v>1918790.24</v>
      </c>
    </row>
    <row r="198" spans="1:16" ht="23.25" x14ac:dyDescent="0.25">
      <c r="A198" s="80">
        <v>2018</v>
      </c>
      <c r="B198" s="162" t="s">
        <v>327</v>
      </c>
      <c r="C198" s="30"/>
      <c r="D198" s="30" t="s">
        <v>342</v>
      </c>
      <c r="E198" s="30" t="s">
        <v>18</v>
      </c>
      <c r="F198" s="30" t="s">
        <v>343</v>
      </c>
      <c r="G198" s="30" t="s">
        <v>20</v>
      </c>
      <c r="H198" s="30" t="s">
        <v>36</v>
      </c>
      <c r="I198" s="42">
        <v>92</v>
      </c>
      <c r="J198" s="33" t="str">
        <f t="shared" si="3"/>
        <v>городской округ Краснотурьинск, г. Краснотурьинск, ул. Ленина, д. 92</v>
      </c>
      <c r="K198" s="103">
        <v>6758.3</v>
      </c>
      <c r="L198" s="103">
        <v>1</v>
      </c>
      <c r="M198" s="25" t="s">
        <v>1493</v>
      </c>
      <c r="N198" s="206">
        <v>43122</v>
      </c>
      <c r="O198" s="56" t="s">
        <v>1494</v>
      </c>
      <c r="P198" s="157">
        <v>1969352.82</v>
      </c>
    </row>
    <row r="199" spans="1:16" ht="23.25" x14ac:dyDescent="0.25">
      <c r="A199" s="80">
        <v>2021</v>
      </c>
      <c r="B199" s="106" t="s">
        <v>327</v>
      </c>
      <c r="C199" s="30"/>
      <c r="D199" s="30" t="s">
        <v>342</v>
      </c>
      <c r="E199" s="30" t="s">
        <v>18</v>
      </c>
      <c r="F199" s="30" t="s">
        <v>343</v>
      </c>
      <c r="G199" s="30" t="s">
        <v>20</v>
      </c>
      <c r="H199" s="30" t="s">
        <v>36</v>
      </c>
      <c r="I199" s="42">
        <v>96</v>
      </c>
      <c r="J199" s="33" t="str">
        <f t="shared" si="3"/>
        <v>городской округ Краснотурьинск, г. Краснотурьинск, ул. Ленина, д. 96</v>
      </c>
      <c r="K199" s="103">
        <v>9744.2000000000007</v>
      </c>
      <c r="L199" s="204">
        <v>4</v>
      </c>
      <c r="M199" s="25" t="s">
        <v>2569</v>
      </c>
      <c r="N199" s="215">
        <v>44244</v>
      </c>
      <c r="O199" s="216" t="s">
        <v>1598</v>
      </c>
      <c r="P199" s="209">
        <v>7686288.2000000002</v>
      </c>
    </row>
    <row r="200" spans="1:16" ht="23.25" x14ac:dyDescent="0.25">
      <c r="A200" s="80">
        <v>2021</v>
      </c>
      <c r="B200" s="106" t="s">
        <v>327</v>
      </c>
      <c r="C200" s="30"/>
      <c r="D200" s="30" t="s">
        <v>342</v>
      </c>
      <c r="E200" s="30" t="s">
        <v>18</v>
      </c>
      <c r="F200" s="30" t="s">
        <v>343</v>
      </c>
      <c r="G200" s="30" t="s">
        <v>20</v>
      </c>
      <c r="H200" s="30" t="s">
        <v>187</v>
      </c>
      <c r="I200" s="42">
        <v>13</v>
      </c>
      <c r="J200" s="33" t="str">
        <f t="shared" si="3"/>
        <v>городской округ Краснотурьинск, г. Краснотурьинск, ул. Парковая, д. 13</v>
      </c>
      <c r="K200" s="103">
        <v>2678.1</v>
      </c>
      <c r="L200" s="204">
        <v>1</v>
      </c>
      <c r="M200" s="25" t="s">
        <v>2569</v>
      </c>
      <c r="N200" s="215">
        <v>44244</v>
      </c>
      <c r="O200" s="216" t="s">
        <v>1598</v>
      </c>
      <c r="P200" s="211">
        <v>1920509.71</v>
      </c>
    </row>
    <row r="201" spans="1:16" ht="23.25" x14ac:dyDescent="0.25">
      <c r="A201" s="80">
        <v>2018</v>
      </c>
      <c r="B201" s="162" t="s">
        <v>327</v>
      </c>
      <c r="C201" s="30"/>
      <c r="D201" s="30" t="s">
        <v>342</v>
      </c>
      <c r="E201" s="30" t="s">
        <v>18</v>
      </c>
      <c r="F201" s="30" t="s">
        <v>343</v>
      </c>
      <c r="G201" s="30" t="s">
        <v>20</v>
      </c>
      <c r="H201" s="30" t="s">
        <v>349</v>
      </c>
      <c r="I201" s="42" t="s">
        <v>117</v>
      </c>
      <c r="J201" s="33" t="str">
        <f t="shared" si="3"/>
        <v>городской округ Краснотурьинск, г. Краснотурьинск, ул. Рюмина, д. 13А</v>
      </c>
      <c r="K201" s="103">
        <v>4469.8999999999996</v>
      </c>
      <c r="L201" s="103">
        <v>2</v>
      </c>
      <c r="M201" s="25" t="s">
        <v>1493</v>
      </c>
      <c r="N201" s="206">
        <v>43122</v>
      </c>
      <c r="O201" s="56" t="s">
        <v>1494</v>
      </c>
      <c r="P201" s="157">
        <v>3921697.12</v>
      </c>
    </row>
    <row r="202" spans="1:16" ht="23.25" x14ac:dyDescent="0.25">
      <c r="A202" s="2">
        <v>2016</v>
      </c>
      <c r="B202" s="2" t="s">
        <v>327</v>
      </c>
      <c r="C202" s="24"/>
      <c r="D202" s="29" t="s">
        <v>342</v>
      </c>
      <c r="E202" s="29" t="s">
        <v>18</v>
      </c>
      <c r="F202" s="29" t="s">
        <v>343</v>
      </c>
      <c r="G202" s="29" t="s">
        <v>20</v>
      </c>
      <c r="H202" s="29" t="s">
        <v>349</v>
      </c>
      <c r="I202" s="42">
        <v>21</v>
      </c>
      <c r="J202" s="33" t="str">
        <f t="shared" si="3"/>
        <v>городской округ Краснотурьинск, г. Краснотурьинск, ул. Рюмина, д. 21</v>
      </c>
      <c r="K202" s="35">
        <v>9781.5</v>
      </c>
      <c r="L202" s="35">
        <v>3</v>
      </c>
      <c r="M202" s="212" t="s">
        <v>1479</v>
      </c>
      <c r="N202" s="213">
        <v>42570</v>
      </c>
      <c r="O202" s="76" t="s">
        <v>1494</v>
      </c>
      <c r="P202" s="65">
        <v>6080563.1699999999</v>
      </c>
    </row>
    <row r="203" spans="1:16" ht="23.25" x14ac:dyDescent="0.25">
      <c r="A203" s="80">
        <v>2018</v>
      </c>
      <c r="B203" s="162" t="s">
        <v>327</v>
      </c>
      <c r="C203" s="30"/>
      <c r="D203" s="30" t="s">
        <v>342</v>
      </c>
      <c r="E203" s="30" t="s">
        <v>18</v>
      </c>
      <c r="F203" s="30" t="s">
        <v>343</v>
      </c>
      <c r="G203" s="30" t="s">
        <v>20</v>
      </c>
      <c r="H203" s="30" t="s">
        <v>349</v>
      </c>
      <c r="I203" s="42">
        <v>29</v>
      </c>
      <c r="J203" s="33" t="str">
        <f t="shared" si="3"/>
        <v>городской округ Краснотурьинск, г. Краснотурьинск, ул. Рюмина, д. 29</v>
      </c>
      <c r="K203" s="103">
        <v>11827.5</v>
      </c>
      <c r="L203" s="103">
        <v>2</v>
      </c>
      <c r="M203" s="25" t="s">
        <v>1493</v>
      </c>
      <c r="N203" s="206">
        <v>43122</v>
      </c>
      <c r="O203" s="56" t="s">
        <v>1494</v>
      </c>
      <c r="P203" s="157">
        <v>3914496.76</v>
      </c>
    </row>
    <row r="204" spans="1:16" ht="23.25" x14ac:dyDescent="0.25">
      <c r="A204" s="80">
        <v>2021</v>
      </c>
      <c r="B204" s="106" t="s">
        <v>327</v>
      </c>
      <c r="C204" s="30"/>
      <c r="D204" s="30" t="s">
        <v>342</v>
      </c>
      <c r="E204" s="30" t="s">
        <v>18</v>
      </c>
      <c r="F204" s="30" t="s">
        <v>343</v>
      </c>
      <c r="G204" s="30" t="s">
        <v>20</v>
      </c>
      <c r="H204" s="30" t="s">
        <v>99</v>
      </c>
      <c r="I204" s="42">
        <v>21</v>
      </c>
      <c r="J204" s="33" t="str">
        <f t="shared" si="3"/>
        <v>городской округ Краснотурьинск, г. Краснотурьинск, ул. Чапаева, д. 21</v>
      </c>
      <c r="K204" s="103">
        <v>5944.6</v>
      </c>
      <c r="L204" s="204">
        <v>1</v>
      </c>
      <c r="M204" s="25" t="s">
        <v>2569</v>
      </c>
      <c r="N204" s="215">
        <v>44244</v>
      </c>
      <c r="O204" s="216" t="s">
        <v>1598</v>
      </c>
      <c r="P204" s="209">
        <v>1920145.36</v>
      </c>
    </row>
    <row r="205" spans="1:16" ht="23.25" x14ac:dyDescent="0.25">
      <c r="A205" s="80">
        <v>2017</v>
      </c>
      <c r="B205" s="81" t="s">
        <v>227</v>
      </c>
      <c r="C205" s="24"/>
      <c r="D205" s="24" t="s">
        <v>266</v>
      </c>
      <c r="E205" s="24" t="s">
        <v>18</v>
      </c>
      <c r="F205" s="24" t="s">
        <v>267</v>
      </c>
      <c r="G205" s="24" t="s">
        <v>190</v>
      </c>
      <c r="H205" s="24" t="s">
        <v>697</v>
      </c>
      <c r="I205" s="58">
        <v>1</v>
      </c>
      <c r="J205" s="33" t="str">
        <f t="shared" si="3"/>
        <v>городской округ Первоуральск, г. Первоуральск, б-р Юности, д. 1</v>
      </c>
      <c r="K205" s="75">
        <v>2070.9</v>
      </c>
      <c r="L205" s="75">
        <v>1</v>
      </c>
      <c r="M205" s="212" t="s">
        <v>1296</v>
      </c>
      <c r="N205" s="213">
        <v>42598</v>
      </c>
      <c r="O205" s="212" t="s">
        <v>1598</v>
      </c>
      <c r="P205" s="65">
        <v>1822141.73</v>
      </c>
    </row>
    <row r="206" spans="1:16" ht="23.25" x14ac:dyDescent="0.25">
      <c r="A206" s="80">
        <v>2017</v>
      </c>
      <c r="B206" s="81" t="s">
        <v>227</v>
      </c>
      <c r="C206" s="24"/>
      <c r="D206" s="24" t="s">
        <v>266</v>
      </c>
      <c r="E206" s="24" t="s">
        <v>18</v>
      </c>
      <c r="F206" s="24" t="s">
        <v>267</v>
      </c>
      <c r="G206" s="24" t="s">
        <v>190</v>
      </c>
      <c r="H206" s="24" t="s">
        <v>697</v>
      </c>
      <c r="I206" s="58">
        <v>10</v>
      </c>
      <c r="J206" s="33" t="str">
        <f t="shared" si="3"/>
        <v>городской округ Первоуральск, г. Первоуральск, б-р Юности, д. 10</v>
      </c>
      <c r="K206" s="75">
        <v>2305.9</v>
      </c>
      <c r="L206" s="75">
        <v>1</v>
      </c>
      <c r="M206" s="212" t="s">
        <v>1296</v>
      </c>
      <c r="N206" s="213">
        <v>42598</v>
      </c>
      <c r="O206" s="212" t="s">
        <v>1598</v>
      </c>
      <c r="P206" s="65">
        <v>1822141.73</v>
      </c>
    </row>
    <row r="207" spans="1:16" ht="23.25" x14ac:dyDescent="0.25">
      <c r="A207" s="80">
        <v>2017</v>
      </c>
      <c r="B207" s="81" t="s">
        <v>227</v>
      </c>
      <c r="C207" s="24"/>
      <c r="D207" s="24" t="s">
        <v>266</v>
      </c>
      <c r="E207" s="24" t="s">
        <v>18</v>
      </c>
      <c r="F207" s="24" t="s">
        <v>267</v>
      </c>
      <c r="G207" s="24" t="s">
        <v>190</v>
      </c>
      <c r="H207" s="24" t="s">
        <v>697</v>
      </c>
      <c r="I207" s="58">
        <v>12</v>
      </c>
      <c r="J207" s="33" t="str">
        <f t="shared" si="3"/>
        <v>городской округ Первоуральск, г. Первоуральск, б-р Юности, д. 12</v>
      </c>
      <c r="K207" s="75">
        <v>2666.8</v>
      </c>
      <c r="L207" s="75">
        <v>1</v>
      </c>
      <c r="M207" s="212" t="s">
        <v>1296</v>
      </c>
      <c r="N207" s="213">
        <v>42598</v>
      </c>
      <c r="O207" s="212" t="s">
        <v>1598</v>
      </c>
      <c r="P207" s="65">
        <v>1822141.73</v>
      </c>
    </row>
    <row r="208" spans="1:16" ht="23.25" x14ac:dyDescent="0.25">
      <c r="A208" s="80">
        <v>2018</v>
      </c>
      <c r="B208" s="197" t="s">
        <v>227</v>
      </c>
      <c r="C208" s="30"/>
      <c r="D208" s="30" t="s">
        <v>266</v>
      </c>
      <c r="E208" s="30" t="s">
        <v>18</v>
      </c>
      <c r="F208" s="30" t="s">
        <v>267</v>
      </c>
      <c r="G208" s="30" t="s">
        <v>190</v>
      </c>
      <c r="H208" s="30" t="s">
        <v>697</v>
      </c>
      <c r="I208" s="42">
        <v>13</v>
      </c>
      <c r="J208" s="33" t="str">
        <f t="shared" si="3"/>
        <v>городской округ Первоуральск, г. Первоуральск, б-р Юности, д. 13</v>
      </c>
      <c r="K208" s="103">
        <v>2436.1999999999998</v>
      </c>
      <c r="L208" s="103">
        <v>1</v>
      </c>
      <c r="M208" s="25" t="s">
        <v>1493</v>
      </c>
      <c r="N208" s="206">
        <v>43122</v>
      </c>
      <c r="O208" s="56" t="s">
        <v>1494</v>
      </c>
      <c r="P208" s="157">
        <v>1860991.99</v>
      </c>
    </row>
    <row r="209" spans="1:16" ht="23.25" x14ac:dyDescent="0.25">
      <c r="A209" s="80">
        <v>2018</v>
      </c>
      <c r="B209" s="197" t="s">
        <v>227</v>
      </c>
      <c r="C209" s="30"/>
      <c r="D209" s="30" t="s">
        <v>266</v>
      </c>
      <c r="E209" s="30" t="s">
        <v>18</v>
      </c>
      <c r="F209" s="30" t="s">
        <v>267</v>
      </c>
      <c r="G209" s="30" t="s">
        <v>190</v>
      </c>
      <c r="H209" s="30" t="s">
        <v>697</v>
      </c>
      <c r="I209" s="42">
        <v>15</v>
      </c>
      <c r="J209" s="33" t="str">
        <f t="shared" si="3"/>
        <v>городской округ Первоуральск, г. Первоуральск, б-р Юности, д. 15</v>
      </c>
      <c r="K209" s="103">
        <v>2468.9</v>
      </c>
      <c r="L209" s="103">
        <v>1</v>
      </c>
      <c r="M209" s="25" t="s">
        <v>1493</v>
      </c>
      <c r="N209" s="206">
        <v>43122</v>
      </c>
      <c r="O209" s="56" t="s">
        <v>1494</v>
      </c>
      <c r="P209" s="157">
        <v>1945575.82</v>
      </c>
    </row>
    <row r="210" spans="1:16" ht="23.25" x14ac:dyDescent="0.25">
      <c r="A210" s="80">
        <v>2018</v>
      </c>
      <c r="B210" s="197" t="s">
        <v>227</v>
      </c>
      <c r="C210" s="30"/>
      <c r="D210" s="30" t="s">
        <v>266</v>
      </c>
      <c r="E210" s="30" t="s">
        <v>18</v>
      </c>
      <c r="F210" s="30" t="s">
        <v>267</v>
      </c>
      <c r="G210" s="30" t="s">
        <v>190</v>
      </c>
      <c r="H210" s="30" t="s">
        <v>697</v>
      </c>
      <c r="I210" s="42">
        <v>16</v>
      </c>
      <c r="J210" s="33" t="str">
        <f t="shared" si="3"/>
        <v>городской округ Первоуральск, г. Первоуральск, б-р Юности, д. 16</v>
      </c>
      <c r="K210" s="103">
        <v>2329.4</v>
      </c>
      <c r="L210" s="103">
        <v>1</v>
      </c>
      <c r="M210" s="25" t="s">
        <v>1493</v>
      </c>
      <c r="N210" s="206">
        <v>43122</v>
      </c>
      <c r="O210" s="56" t="s">
        <v>1494</v>
      </c>
      <c r="P210" s="157">
        <v>1864954.43</v>
      </c>
    </row>
    <row r="211" spans="1:16" ht="23.25" x14ac:dyDescent="0.25">
      <c r="A211" s="80">
        <v>2018</v>
      </c>
      <c r="B211" s="197" t="s">
        <v>227</v>
      </c>
      <c r="C211" s="30"/>
      <c r="D211" s="30" t="s">
        <v>266</v>
      </c>
      <c r="E211" s="30" t="s">
        <v>18</v>
      </c>
      <c r="F211" s="30" t="s">
        <v>267</v>
      </c>
      <c r="G211" s="30" t="s">
        <v>190</v>
      </c>
      <c r="H211" s="30" t="s">
        <v>697</v>
      </c>
      <c r="I211" s="42">
        <v>18</v>
      </c>
      <c r="J211" s="33" t="str">
        <f t="shared" si="3"/>
        <v>городской округ Первоуральск, г. Первоуральск, б-р Юности, д. 18</v>
      </c>
      <c r="K211" s="103">
        <v>2692.2</v>
      </c>
      <c r="L211" s="103">
        <v>1</v>
      </c>
      <c r="M211" s="25" t="s">
        <v>1493</v>
      </c>
      <c r="N211" s="206">
        <v>43122</v>
      </c>
      <c r="O211" s="56" t="s">
        <v>1494</v>
      </c>
      <c r="P211" s="157">
        <v>1860816.17</v>
      </c>
    </row>
    <row r="212" spans="1:16" ht="23.25" x14ac:dyDescent="0.25">
      <c r="A212" s="80">
        <v>2017</v>
      </c>
      <c r="B212" s="81" t="s">
        <v>227</v>
      </c>
      <c r="C212" s="24"/>
      <c r="D212" s="24" t="s">
        <v>266</v>
      </c>
      <c r="E212" s="24" t="s">
        <v>18</v>
      </c>
      <c r="F212" s="24" t="s">
        <v>267</v>
      </c>
      <c r="G212" s="24" t="s">
        <v>190</v>
      </c>
      <c r="H212" s="24" t="s">
        <v>697</v>
      </c>
      <c r="I212" s="58">
        <v>3</v>
      </c>
      <c r="J212" s="33" t="str">
        <f t="shared" si="3"/>
        <v>городской округ Первоуральск, г. Первоуральск, б-р Юности, д. 3</v>
      </c>
      <c r="K212" s="75">
        <v>2162.6999999999998</v>
      </c>
      <c r="L212" s="75">
        <v>1</v>
      </c>
      <c r="M212" s="212" t="s">
        <v>1296</v>
      </c>
      <c r="N212" s="213">
        <v>42598</v>
      </c>
      <c r="O212" s="212" t="s">
        <v>1598</v>
      </c>
      <c r="P212" s="65">
        <v>1822141.73</v>
      </c>
    </row>
    <row r="213" spans="1:16" ht="23.25" x14ac:dyDescent="0.25">
      <c r="A213" s="80">
        <v>2017</v>
      </c>
      <c r="B213" s="81" t="s">
        <v>227</v>
      </c>
      <c r="C213" s="24"/>
      <c r="D213" s="24" t="s">
        <v>266</v>
      </c>
      <c r="E213" s="24" t="s">
        <v>18</v>
      </c>
      <c r="F213" s="24" t="s">
        <v>267</v>
      </c>
      <c r="G213" s="24" t="s">
        <v>190</v>
      </c>
      <c r="H213" s="24" t="s">
        <v>697</v>
      </c>
      <c r="I213" s="58">
        <v>4</v>
      </c>
      <c r="J213" s="33" t="str">
        <f t="shared" si="3"/>
        <v>городской округ Первоуральск, г. Первоуральск, б-р Юности, д. 4</v>
      </c>
      <c r="K213" s="75">
        <v>2283</v>
      </c>
      <c r="L213" s="75">
        <v>1</v>
      </c>
      <c r="M213" s="212" t="s">
        <v>1296</v>
      </c>
      <c r="N213" s="213">
        <v>42598</v>
      </c>
      <c r="O213" s="212" t="s">
        <v>1598</v>
      </c>
      <c r="P213" s="65">
        <v>1822141.73</v>
      </c>
    </row>
    <row r="214" spans="1:16" ht="23.25" x14ac:dyDescent="0.25">
      <c r="A214" s="80">
        <v>2017</v>
      </c>
      <c r="B214" s="81" t="s">
        <v>227</v>
      </c>
      <c r="C214" s="24"/>
      <c r="D214" s="24" t="s">
        <v>266</v>
      </c>
      <c r="E214" s="24" t="s">
        <v>18</v>
      </c>
      <c r="F214" s="24" t="s">
        <v>267</v>
      </c>
      <c r="G214" s="24" t="s">
        <v>190</v>
      </c>
      <c r="H214" s="24" t="s">
        <v>697</v>
      </c>
      <c r="I214" s="58">
        <v>6</v>
      </c>
      <c r="J214" s="33" t="str">
        <f t="shared" si="3"/>
        <v>городской округ Первоуральск, г. Первоуральск, б-р Юности, д. 6</v>
      </c>
      <c r="K214" s="75">
        <v>4822.3999999999996</v>
      </c>
      <c r="L214" s="75">
        <v>2</v>
      </c>
      <c r="M214" s="212" t="s">
        <v>1296</v>
      </c>
      <c r="N214" s="213">
        <v>42598</v>
      </c>
      <c r="O214" s="212" t="s">
        <v>1598</v>
      </c>
      <c r="P214" s="65">
        <v>3644283.46</v>
      </c>
    </row>
    <row r="215" spans="1:16" ht="23.25" x14ac:dyDescent="0.25">
      <c r="A215" s="80">
        <v>2018</v>
      </c>
      <c r="B215" s="197" t="s">
        <v>227</v>
      </c>
      <c r="C215" s="30"/>
      <c r="D215" s="30" t="s">
        <v>266</v>
      </c>
      <c r="E215" s="30" t="s">
        <v>18</v>
      </c>
      <c r="F215" s="30" t="s">
        <v>267</v>
      </c>
      <c r="G215" s="30" t="s">
        <v>190</v>
      </c>
      <c r="H215" s="30" t="s">
        <v>697</v>
      </c>
      <c r="I215" s="42">
        <v>7</v>
      </c>
      <c r="J215" s="33" t="str">
        <f t="shared" si="3"/>
        <v>городской округ Первоуральск, г. Первоуральск, б-р Юности, д. 7</v>
      </c>
      <c r="K215" s="103">
        <v>2439.6999999999998</v>
      </c>
      <c r="L215" s="103">
        <v>1</v>
      </c>
      <c r="M215" s="25" t="s">
        <v>1493</v>
      </c>
      <c r="N215" s="206">
        <v>43122</v>
      </c>
      <c r="O215" s="56" t="s">
        <v>1494</v>
      </c>
      <c r="P215" s="157">
        <v>1860991.99</v>
      </c>
    </row>
    <row r="216" spans="1:16" ht="23.25" x14ac:dyDescent="0.25">
      <c r="A216" s="80">
        <v>2018</v>
      </c>
      <c r="B216" s="197" t="s">
        <v>227</v>
      </c>
      <c r="C216" s="30"/>
      <c r="D216" s="30" t="s">
        <v>266</v>
      </c>
      <c r="E216" s="30" t="s">
        <v>18</v>
      </c>
      <c r="F216" s="30" t="s">
        <v>267</v>
      </c>
      <c r="G216" s="30" t="s">
        <v>190</v>
      </c>
      <c r="H216" s="30" t="s">
        <v>697</v>
      </c>
      <c r="I216" s="42">
        <v>9</v>
      </c>
      <c r="J216" s="33" t="str">
        <f t="shared" si="3"/>
        <v>городской округ Первоуральск, г. Первоуральск, б-р Юности, д. 9</v>
      </c>
      <c r="K216" s="103">
        <v>2475.1</v>
      </c>
      <c r="L216" s="103">
        <v>1</v>
      </c>
      <c r="M216" s="25" t="s">
        <v>1493</v>
      </c>
      <c r="N216" s="206">
        <v>43122</v>
      </c>
      <c r="O216" s="56" t="s">
        <v>1494</v>
      </c>
      <c r="P216" s="157">
        <v>1858558.83</v>
      </c>
    </row>
    <row r="217" spans="1:16" ht="23.25" x14ac:dyDescent="0.25">
      <c r="A217" s="80">
        <v>2017</v>
      </c>
      <c r="B217" s="81" t="s">
        <v>227</v>
      </c>
      <c r="C217" s="24"/>
      <c r="D217" s="24" t="s">
        <v>266</v>
      </c>
      <c r="E217" s="24" t="s">
        <v>18</v>
      </c>
      <c r="F217" s="24" t="s">
        <v>267</v>
      </c>
      <c r="G217" s="24" t="s">
        <v>143</v>
      </c>
      <c r="H217" s="24" t="s">
        <v>152</v>
      </c>
      <c r="I217" s="58" t="s">
        <v>668</v>
      </c>
      <c r="J217" s="33" t="str">
        <f t="shared" si="3"/>
        <v>городской округ Первоуральск, г. Первоуральск, пр-кт Ильича, д. 1В</v>
      </c>
      <c r="K217" s="75">
        <v>8857</v>
      </c>
      <c r="L217" s="75">
        <v>4</v>
      </c>
      <c r="M217" s="212" t="s">
        <v>1296</v>
      </c>
      <c r="N217" s="213">
        <v>42598</v>
      </c>
      <c r="O217" s="212" t="s">
        <v>1598</v>
      </c>
      <c r="P217" s="65">
        <v>7288264.8399999999</v>
      </c>
    </row>
    <row r="218" spans="1:16" ht="23.25" x14ac:dyDescent="0.25">
      <c r="A218" s="80">
        <v>2021</v>
      </c>
      <c r="B218" s="30" t="s">
        <v>227</v>
      </c>
      <c r="C218" s="30"/>
      <c r="D218" s="30" t="s">
        <v>266</v>
      </c>
      <c r="E218" s="30" t="s">
        <v>18</v>
      </c>
      <c r="F218" s="30" t="s">
        <v>267</v>
      </c>
      <c r="G218" s="30" t="s">
        <v>143</v>
      </c>
      <c r="H218" s="30" t="s">
        <v>152</v>
      </c>
      <c r="I218" s="42">
        <v>33</v>
      </c>
      <c r="J218" s="33" t="str">
        <f t="shared" si="3"/>
        <v>городской округ Первоуральск, г. Первоуральск, пр-кт Ильича, д. 33</v>
      </c>
      <c r="K218" s="35">
        <v>2346.1999999999998</v>
      </c>
      <c r="L218" s="35">
        <v>1</v>
      </c>
      <c r="M218" s="56" t="s">
        <v>2581</v>
      </c>
      <c r="N218" s="215">
        <v>44247</v>
      </c>
      <c r="O218" s="56" t="s">
        <v>2605</v>
      </c>
      <c r="P218" s="210">
        <v>1713397.68</v>
      </c>
    </row>
    <row r="219" spans="1:16" ht="23.25" x14ac:dyDescent="0.25">
      <c r="A219" s="2">
        <v>2016</v>
      </c>
      <c r="B219" s="14" t="s">
        <v>227</v>
      </c>
      <c r="C219" s="40"/>
      <c r="D219" s="29" t="s">
        <v>266</v>
      </c>
      <c r="E219" s="29" t="s">
        <v>18</v>
      </c>
      <c r="F219" s="31" t="s">
        <v>267</v>
      </c>
      <c r="G219" s="31" t="s">
        <v>143</v>
      </c>
      <c r="H219" s="31" t="s">
        <v>278</v>
      </c>
      <c r="I219" s="42">
        <v>15</v>
      </c>
      <c r="J219" s="33" t="str">
        <f t="shared" si="3"/>
        <v>городской округ Первоуральск, г. Первоуральск, пр-кт Космонавтов, д. 15</v>
      </c>
      <c r="K219" s="35">
        <v>7674.6</v>
      </c>
      <c r="L219" s="35">
        <v>4</v>
      </c>
      <c r="M219" s="212" t="s">
        <v>1478</v>
      </c>
      <c r="N219" s="213">
        <v>42570</v>
      </c>
      <c r="O219" s="76" t="s">
        <v>1494</v>
      </c>
      <c r="P219" s="65">
        <v>7702654.3099999996</v>
      </c>
    </row>
    <row r="220" spans="1:16" ht="23.25" x14ac:dyDescent="0.25">
      <c r="A220" s="80">
        <v>2017</v>
      </c>
      <c r="B220" s="81" t="s">
        <v>227</v>
      </c>
      <c r="C220" s="24"/>
      <c r="D220" s="24" t="s">
        <v>266</v>
      </c>
      <c r="E220" s="24" t="s">
        <v>18</v>
      </c>
      <c r="F220" s="24" t="s">
        <v>267</v>
      </c>
      <c r="G220" s="24" t="s">
        <v>143</v>
      </c>
      <c r="H220" s="24" t="s">
        <v>278</v>
      </c>
      <c r="I220" s="58">
        <v>20</v>
      </c>
      <c r="J220" s="33" t="str">
        <f t="shared" si="3"/>
        <v>городской округ Первоуральск, г. Первоуральск, пр-кт Космонавтов, д. 20</v>
      </c>
      <c r="K220" s="75">
        <v>2375.5</v>
      </c>
      <c r="L220" s="75">
        <v>1</v>
      </c>
      <c r="M220" s="212" t="s">
        <v>1296</v>
      </c>
      <c r="N220" s="213">
        <v>42598</v>
      </c>
      <c r="O220" s="212" t="s">
        <v>1598</v>
      </c>
      <c r="P220" s="65">
        <v>1912998.63</v>
      </c>
    </row>
    <row r="221" spans="1:16" ht="23.25" x14ac:dyDescent="0.25">
      <c r="A221" s="80">
        <v>2017</v>
      </c>
      <c r="B221" s="81" t="s">
        <v>227</v>
      </c>
      <c r="C221" s="24"/>
      <c r="D221" s="24" t="s">
        <v>266</v>
      </c>
      <c r="E221" s="24" t="s">
        <v>18</v>
      </c>
      <c r="F221" s="24" t="s">
        <v>267</v>
      </c>
      <c r="G221" s="24" t="s">
        <v>143</v>
      </c>
      <c r="H221" s="24" t="s">
        <v>278</v>
      </c>
      <c r="I221" s="58">
        <v>26</v>
      </c>
      <c r="J221" s="33" t="str">
        <f t="shared" si="3"/>
        <v>городской округ Первоуральск, г. Первоуральск, пр-кт Космонавтов, д. 26</v>
      </c>
      <c r="K221" s="75">
        <v>8518.9</v>
      </c>
      <c r="L221" s="75">
        <v>2</v>
      </c>
      <c r="M221" s="212" t="s">
        <v>1296</v>
      </c>
      <c r="N221" s="213">
        <v>42598</v>
      </c>
      <c r="O221" s="212" t="s">
        <v>1598</v>
      </c>
      <c r="P221" s="65">
        <v>3644132.42</v>
      </c>
    </row>
    <row r="222" spans="1:16" ht="23.25" x14ac:dyDescent="0.25">
      <c r="A222" s="80">
        <v>2017</v>
      </c>
      <c r="B222" s="81" t="s">
        <v>227</v>
      </c>
      <c r="C222" s="24"/>
      <c r="D222" s="24" t="s">
        <v>266</v>
      </c>
      <c r="E222" s="24" t="s">
        <v>18</v>
      </c>
      <c r="F222" s="24" t="s">
        <v>267</v>
      </c>
      <c r="G222" s="24" t="s">
        <v>143</v>
      </c>
      <c r="H222" s="24" t="s">
        <v>278</v>
      </c>
      <c r="I222" s="58">
        <v>27</v>
      </c>
      <c r="J222" s="33" t="str">
        <f t="shared" si="3"/>
        <v>городской округ Первоуральск, г. Первоуральск, пр-кт Космонавтов, д. 27</v>
      </c>
      <c r="K222" s="75">
        <v>4445.5</v>
      </c>
      <c r="L222" s="75">
        <v>2</v>
      </c>
      <c r="M222" s="212" t="s">
        <v>1296</v>
      </c>
      <c r="N222" s="213">
        <v>42598</v>
      </c>
      <c r="O222" s="212" t="s">
        <v>1598</v>
      </c>
      <c r="P222" s="65">
        <v>3704190.14</v>
      </c>
    </row>
    <row r="223" spans="1:16" ht="23.25" x14ac:dyDescent="0.25">
      <c r="A223" s="80">
        <v>2017</v>
      </c>
      <c r="B223" s="81" t="s">
        <v>227</v>
      </c>
      <c r="C223" s="24"/>
      <c r="D223" s="24" t="s">
        <v>266</v>
      </c>
      <c r="E223" s="24" t="s">
        <v>18</v>
      </c>
      <c r="F223" s="24" t="s">
        <v>267</v>
      </c>
      <c r="G223" s="24" t="s">
        <v>143</v>
      </c>
      <c r="H223" s="24" t="s">
        <v>278</v>
      </c>
      <c r="I223" s="58" t="s">
        <v>408</v>
      </c>
      <c r="J223" s="33" t="str">
        <f t="shared" si="3"/>
        <v>городской округ Первоуральск, г. Первоуральск, пр-кт Космонавтов, д. 3А</v>
      </c>
      <c r="K223" s="75">
        <v>13369.8</v>
      </c>
      <c r="L223" s="75">
        <v>6</v>
      </c>
      <c r="M223" s="212" t="s">
        <v>1296</v>
      </c>
      <c r="N223" s="213">
        <v>42598</v>
      </c>
      <c r="O223" s="212" t="s">
        <v>1598</v>
      </c>
      <c r="P223" s="65">
        <v>10932850.380000001</v>
      </c>
    </row>
    <row r="224" spans="1:16" ht="23.25" x14ac:dyDescent="0.25">
      <c r="A224" s="80">
        <v>2017</v>
      </c>
      <c r="B224" s="81" t="s">
        <v>227</v>
      </c>
      <c r="C224" s="24"/>
      <c r="D224" s="24" t="s">
        <v>266</v>
      </c>
      <c r="E224" s="24" t="s">
        <v>18</v>
      </c>
      <c r="F224" s="24" t="s">
        <v>267</v>
      </c>
      <c r="G224" s="24" t="s">
        <v>20</v>
      </c>
      <c r="H224" s="24" t="s">
        <v>24</v>
      </c>
      <c r="I224" s="58">
        <v>16</v>
      </c>
      <c r="J224" s="33" t="str">
        <f t="shared" si="3"/>
        <v>городской округ Первоуральск, г. Первоуральск, ул. Береговая, д. 16</v>
      </c>
      <c r="K224" s="75">
        <v>2205.6</v>
      </c>
      <c r="L224" s="75">
        <v>1</v>
      </c>
      <c r="M224" s="212" t="s">
        <v>1296</v>
      </c>
      <c r="N224" s="213">
        <v>42598</v>
      </c>
      <c r="O224" s="212" t="s">
        <v>1598</v>
      </c>
      <c r="P224" s="65">
        <v>1822141.73</v>
      </c>
    </row>
    <row r="225" spans="1:16" ht="23.25" x14ac:dyDescent="0.25">
      <c r="A225" s="80">
        <v>2017</v>
      </c>
      <c r="B225" s="81" t="s">
        <v>227</v>
      </c>
      <c r="C225" s="24"/>
      <c r="D225" s="24" t="s">
        <v>266</v>
      </c>
      <c r="E225" s="24" t="s">
        <v>18</v>
      </c>
      <c r="F225" s="24" t="s">
        <v>267</v>
      </c>
      <c r="G225" s="24" t="s">
        <v>20</v>
      </c>
      <c r="H225" s="24" t="s">
        <v>24</v>
      </c>
      <c r="I225" s="58">
        <v>18</v>
      </c>
      <c r="J225" s="33" t="str">
        <f t="shared" si="3"/>
        <v>городской округ Первоуральск, г. Первоуральск, ул. Береговая, д. 18</v>
      </c>
      <c r="K225" s="75">
        <v>2503</v>
      </c>
      <c r="L225" s="75">
        <v>1</v>
      </c>
      <c r="M225" s="212" t="s">
        <v>1296</v>
      </c>
      <c r="N225" s="213">
        <v>42598</v>
      </c>
      <c r="O225" s="212" t="s">
        <v>1598</v>
      </c>
      <c r="P225" s="65">
        <v>1822141.73</v>
      </c>
    </row>
    <row r="226" spans="1:16" ht="23.25" x14ac:dyDescent="0.25">
      <c r="A226" s="80">
        <v>2018</v>
      </c>
      <c r="B226" s="197" t="s">
        <v>227</v>
      </c>
      <c r="C226" s="30"/>
      <c r="D226" s="30" t="s">
        <v>266</v>
      </c>
      <c r="E226" s="30" t="s">
        <v>18</v>
      </c>
      <c r="F226" s="30" t="s">
        <v>267</v>
      </c>
      <c r="G226" s="30" t="s">
        <v>20</v>
      </c>
      <c r="H226" s="30" t="s">
        <v>24</v>
      </c>
      <c r="I226" s="42">
        <v>26</v>
      </c>
      <c r="J226" s="33" t="str">
        <f t="shared" si="3"/>
        <v>городской округ Первоуральск, г. Первоуральск, ул. Береговая, д. 26</v>
      </c>
      <c r="K226" s="35">
        <v>7488.8</v>
      </c>
      <c r="L226" s="35">
        <v>3</v>
      </c>
      <c r="M226" s="25" t="s">
        <v>1493</v>
      </c>
      <c r="N226" s="206">
        <v>43122</v>
      </c>
      <c r="O226" s="56" t="s">
        <v>1494</v>
      </c>
      <c r="P226" s="157">
        <v>5755678.6600000001</v>
      </c>
    </row>
    <row r="227" spans="1:16" ht="23.25" x14ac:dyDescent="0.25">
      <c r="A227" s="80">
        <v>2018</v>
      </c>
      <c r="B227" s="197" t="s">
        <v>227</v>
      </c>
      <c r="C227" s="30"/>
      <c r="D227" s="30" t="s">
        <v>266</v>
      </c>
      <c r="E227" s="30" t="s">
        <v>18</v>
      </c>
      <c r="F227" s="30" t="s">
        <v>267</v>
      </c>
      <c r="G227" s="30" t="s">
        <v>20</v>
      </c>
      <c r="H227" s="30" t="s">
        <v>24</v>
      </c>
      <c r="I227" s="42">
        <v>28</v>
      </c>
      <c r="J227" s="33" t="str">
        <f t="shared" si="3"/>
        <v>городской округ Первоуральск, г. Первоуральск, ул. Береговая, д. 28</v>
      </c>
      <c r="K227" s="103">
        <v>4917.3999999999996</v>
      </c>
      <c r="L227" s="103">
        <v>2</v>
      </c>
      <c r="M227" s="25" t="s">
        <v>1493</v>
      </c>
      <c r="N227" s="206">
        <v>43122</v>
      </c>
      <c r="O227" s="56" t="s">
        <v>1494</v>
      </c>
      <c r="P227" s="157">
        <v>3794848.8899999997</v>
      </c>
    </row>
    <row r="228" spans="1:16" ht="23.25" x14ac:dyDescent="0.25">
      <c r="A228" s="80">
        <v>2018</v>
      </c>
      <c r="B228" s="197" t="s">
        <v>227</v>
      </c>
      <c r="C228" s="30"/>
      <c r="D228" s="30" t="s">
        <v>266</v>
      </c>
      <c r="E228" s="30" t="s">
        <v>18</v>
      </c>
      <c r="F228" s="30" t="s">
        <v>267</v>
      </c>
      <c r="G228" s="33" t="s">
        <v>20</v>
      </c>
      <c r="H228" s="30" t="s">
        <v>24</v>
      </c>
      <c r="I228" s="42">
        <v>30</v>
      </c>
      <c r="J228" s="33" t="str">
        <f t="shared" si="3"/>
        <v>городской округ Первоуральск, г. Первоуральск, ул. Береговая, д. 30</v>
      </c>
      <c r="K228" s="103">
        <v>4023.5</v>
      </c>
      <c r="L228" s="103">
        <v>2</v>
      </c>
      <c r="M228" s="25" t="s">
        <v>1493</v>
      </c>
      <c r="N228" s="206">
        <v>43122</v>
      </c>
      <c r="O228" s="56" t="s">
        <v>1494</v>
      </c>
      <c r="P228" s="157">
        <v>3493708.01</v>
      </c>
    </row>
    <row r="229" spans="1:16" ht="23.25" x14ac:dyDescent="0.25">
      <c r="A229" s="80">
        <v>2021</v>
      </c>
      <c r="B229" s="30" t="s">
        <v>227</v>
      </c>
      <c r="C229" s="30"/>
      <c r="D229" s="30" t="s">
        <v>266</v>
      </c>
      <c r="E229" s="30" t="s">
        <v>18</v>
      </c>
      <c r="F229" s="30" t="s">
        <v>267</v>
      </c>
      <c r="G229" s="30" t="s">
        <v>20</v>
      </c>
      <c r="H229" s="30" t="s">
        <v>24</v>
      </c>
      <c r="I229" s="42">
        <v>36</v>
      </c>
      <c r="J229" s="33" t="str">
        <f t="shared" si="3"/>
        <v>городской округ Первоуральск, г. Первоуральск, ул. Береговая, д. 36</v>
      </c>
      <c r="K229" s="35">
        <v>2254.9</v>
      </c>
      <c r="L229" s="35">
        <v>1</v>
      </c>
      <c r="M229" s="56" t="s">
        <v>2581</v>
      </c>
      <c r="N229" s="215">
        <v>44247</v>
      </c>
      <c r="O229" s="56" t="s">
        <v>2605</v>
      </c>
      <c r="P229" s="187">
        <v>1640452.15</v>
      </c>
    </row>
    <row r="230" spans="1:16" ht="23.25" x14ac:dyDescent="0.25">
      <c r="A230" s="80">
        <v>2021</v>
      </c>
      <c r="B230" s="30" t="s">
        <v>227</v>
      </c>
      <c r="C230" s="30"/>
      <c r="D230" s="30" t="s">
        <v>266</v>
      </c>
      <c r="E230" s="30" t="s">
        <v>18</v>
      </c>
      <c r="F230" s="30" t="s">
        <v>267</v>
      </c>
      <c r="G230" s="30" t="s">
        <v>20</v>
      </c>
      <c r="H230" s="30" t="s">
        <v>24</v>
      </c>
      <c r="I230" s="42">
        <v>38</v>
      </c>
      <c r="J230" s="33" t="str">
        <f t="shared" si="3"/>
        <v>городской округ Первоуральск, г. Первоуральск, ул. Береговая, д. 38</v>
      </c>
      <c r="K230" s="35">
        <v>2324.9</v>
      </c>
      <c r="L230" s="35">
        <v>1</v>
      </c>
      <c r="M230" s="56" t="s">
        <v>2581</v>
      </c>
      <c r="N230" s="215">
        <v>44247</v>
      </c>
      <c r="O230" s="56" t="s">
        <v>2605</v>
      </c>
      <c r="P230" s="210">
        <v>1617657.24</v>
      </c>
    </row>
    <row r="231" spans="1:16" ht="23.25" x14ac:dyDescent="0.25">
      <c r="A231" s="80">
        <v>2021</v>
      </c>
      <c r="B231" s="30" t="s">
        <v>227</v>
      </c>
      <c r="C231" s="30"/>
      <c r="D231" s="30" t="s">
        <v>266</v>
      </c>
      <c r="E231" s="30" t="s">
        <v>18</v>
      </c>
      <c r="F231" s="30" t="s">
        <v>267</v>
      </c>
      <c r="G231" s="30" t="s">
        <v>20</v>
      </c>
      <c r="H231" s="30" t="s">
        <v>24</v>
      </c>
      <c r="I231" s="42">
        <v>44</v>
      </c>
      <c r="J231" s="33" t="str">
        <f t="shared" si="3"/>
        <v>городской округ Первоуральск, г. Первоуральск, ул. Береговая, д. 44</v>
      </c>
      <c r="K231" s="35">
        <v>2450.3000000000002</v>
      </c>
      <c r="L231" s="35">
        <v>1</v>
      </c>
      <c r="M231" s="56" t="s">
        <v>2581</v>
      </c>
      <c r="N231" s="215">
        <v>44247</v>
      </c>
      <c r="O231" s="56" t="s">
        <v>2605</v>
      </c>
      <c r="P231" s="210">
        <v>1618127.56</v>
      </c>
    </row>
    <row r="232" spans="1:16" ht="23.25" x14ac:dyDescent="0.25">
      <c r="A232" s="80">
        <v>2021</v>
      </c>
      <c r="B232" s="30" t="s">
        <v>227</v>
      </c>
      <c r="C232" s="30"/>
      <c r="D232" s="30" t="s">
        <v>266</v>
      </c>
      <c r="E232" s="30" t="s">
        <v>18</v>
      </c>
      <c r="F232" s="30" t="s">
        <v>267</v>
      </c>
      <c r="G232" s="30" t="s">
        <v>20</v>
      </c>
      <c r="H232" s="30" t="s">
        <v>24</v>
      </c>
      <c r="I232" s="42">
        <v>46</v>
      </c>
      <c r="J232" s="33" t="str">
        <f t="shared" si="3"/>
        <v>городской округ Первоуральск, г. Первоуральск, ул. Береговая, д. 46</v>
      </c>
      <c r="K232" s="35">
        <v>2779.3</v>
      </c>
      <c r="L232" s="35">
        <v>1</v>
      </c>
      <c r="M232" s="56" t="s">
        <v>2581</v>
      </c>
      <c r="N232" s="215">
        <v>44247</v>
      </c>
      <c r="O232" s="56" t="s">
        <v>2605</v>
      </c>
      <c r="P232" s="210">
        <v>1668846.1</v>
      </c>
    </row>
    <row r="233" spans="1:16" ht="23.25" x14ac:dyDescent="0.25">
      <c r="A233" s="80">
        <v>2021</v>
      </c>
      <c r="B233" s="30" t="s">
        <v>227</v>
      </c>
      <c r="C233" s="30"/>
      <c r="D233" s="30" t="s">
        <v>266</v>
      </c>
      <c r="E233" s="30" t="s">
        <v>18</v>
      </c>
      <c r="F233" s="30" t="s">
        <v>267</v>
      </c>
      <c r="G233" s="30" t="s">
        <v>20</v>
      </c>
      <c r="H233" s="30" t="s">
        <v>24</v>
      </c>
      <c r="I233" s="42">
        <v>52</v>
      </c>
      <c r="J233" s="33" t="str">
        <f t="shared" si="3"/>
        <v>городской округ Первоуральск, г. Первоуральск, ул. Береговая, д. 52</v>
      </c>
      <c r="K233" s="35">
        <v>2344.8000000000002</v>
      </c>
      <c r="L233" s="35">
        <v>1</v>
      </c>
      <c r="M233" s="56" t="s">
        <v>2581</v>
      </c>
      <c r="N233" s="215">
        <v>44247</v>
      </c>
      <c r="O233" s="56" t="s">
        <v>2605</v>
      </c>
      <c r="P233" s="210">
        <v>1616999.35</v>
      </c>
    </row>
    <row r="234" spans="1:16" ht="23.25" x14ac:dyDescent="0.25">
      <c r="A234" s="80">
        <v>2021</v>
      </c>
      <c r="B234" s="30" t="s">
        <v>227</v>
      </c>
      <c r="C234" s="30"/>
      <c r="D234" s="30" t="s">
        <v>266</v>
      </c>
      <c r="E234" s="30" t="s">
        <v>18</v>
      </c>
      <c r="F234" s="30" t="s">
        <v>267</v>
      </c>
      <c r="G234" s="30" t="s">
        <v>20</v>
      </c>
      <c r="H234" s="30" t="s">
        <v>24</v>
      </c>
      <c r="I234" s="42">
        <v>54</v>
      </c>
      <c r="J234" s="33" t="str">
        <f t="shared" si="3"/>
        <v>городской округ Первоуральск, г. Первоуральск, ул. Береговая, д. 54</v>
      </c>
      <c r="K234" s="35">
        <v>2247.1999999999998</v>
      </c>
      <c r="L234" s="35">
        <v>1</v>
      </c>
      <c r="M234" s="56" t="s">
        <v>2581</v>
      </c>
      <c r="N234" s="215">
        <v>44247</v>
      </c>
      <c r="O234" s="56" t="s">
        <v>2605</v>
      </c>
      <c r="P234" s="210">
        <v>1617809.7</v>
      </c>
    </row>
    <row r="235" spans="1:16" ht="23.25" x14ac:dyDescent="0.25">
      <c r="A235" s="80">
        <v>2017</v>
      </c>
      <c r="B235" s="81" t="s">
        <v>227</v>
      </c>
      <c r="C235" s="24"/>
      <c r="D235" s="24" t="s">
        <v>266</v>
      </c>
      <c r="E235" s="24" t="s">
        <v>18</v>
      </c>
      <c r="F235" s="24" t="s">
        <v>267</v>
      </c>
      <c r="G235" s="24" t="s">
        <v>20</v>
      </c>
      <c r="H235" s="24" t="s">
        <v>24</v>
      </c>
      <c r="I235" s="58">
        <v>6</v>
      </c>
      <c r="J235" s="33" t="str">
        <f t="shared" si="3"/>
        <v>городской округ Первоуральск, г. Первоуральск, ул. Береговая, д. 6</v>
      </c>
      <c r="K235" s="75">
        <v>1872.7</v>
      </c>
      <c r="L235" s="75">
        <v>1</v>
      </c>
      <c r="M235" s="212" t="s">
        <v>1296</v>
      </c>
      <c r="N235" s="213">
        <v>42598</v>
      </c>
      <c r="O235" s="212" t="s">
        <v>1598</v>
      </c>
      <c r="P235" s="65">
        <v>1822141.73</v>
      </c>
    </row>
    <row r="236" spans="1:16" ht="23.25" x14ac:dyDescent="0.25">
      <c r="A236" s="80">
        <v>2021</v>
      </c>
      <c r="B236" s="30" t="s">
        <v>227</v>
      </c>
      <c r="C236" s="30"/>
      <c r="D236" s="30" t="s">
        <v>266</v>
      </c>
      <c r="E236" s="30" t="s">
        <v>18</v>
      </c>
      <c r="F236" s="30" t="s">
        <v>267</v>
      </c>
      <c r="G236" s="30" t="s">
        <v>20</v>
      </c>
      <c r="H236" s="30" t="s">
        <v>24</v>
      </c>
      <c r="I236" s="42">
        <v>62</v>
      </c>
      <c r="J236" s="33" t="str">
        <f t="shared" si="3"/>
        <v>городской округ Первоуральск, г. Первоуральск, ул. Береговая, д. 62</v>
      </c>
      <c r="K236" s="35">
        <v>2748.7</v>
      </c>
      <c r="L236" s="35">
        <v>1</v>
      </c>
      <c r="M236" s="56" t="s">
        <v>2581</v>
      </c>
      <c r="N236" s="215">
        <v>44247</v>
      </c>
      <c r="O236" s="56" t="s">
        <v>2605</v>
      </c>
      <c r="P236" s="210">
        <v>1702925.07</v>
      </c>
    </row>
    <row r="237" spans="1:16" ht="23.25" x14ac:dyDescent="0.25">
      <c r="A237" s="80">
        <v>2021</v>
      </c>
      <c r="B237" s="30" t="s">
        <v>227</v>
      </c>
      <c r="C237" s="30"/>
      <c r="D237" s="30" t="s">
        <v>266</v>
      </c>
      <c r="E237" s="30" t="s">
        <v>18</v>
      </c>
      <c r="F237" s="30" t="s">
        <v>267</v>
      </c>
      <c r="G237" s="30" t="s">
        <v>20</v>
      </c>
      <c r="H237" s="30" t="s">
        <v>24</v>
      </c>
      <c r="I237" s="42">
        <v>66</v>
      </c>
      <c r="J237" s="33" t="str">
        <f t="shared" si="3"/>
        <v>городской округ Первоуральск, г. Первоуральск, ул. Береговая, д. 66</v>
      </c>
      <c r="K237" s="35">
        <v>2283.9</v>
      </c>
      <c r="L237" s="35">
        <v>1</v>
      </c>
      <c r="M237" s="56" t="s">
        <v>2581</v>
      </c>
      <c r="N237" s="215">
        <v>44247</v>
      </c>
      <c r="O237" s="56" t="s">
        <v>2605</v>
      </c>
      <c r="P237" s="210">
        <v>1615439.65</v>
      </c>
    </row>
    <row r="238" spans="1:16" ht="23.25" x14ac:dyDescent="0.25">
      <c r="A238" s="80">
        <v>2021</v>
      </c>
      <c r="B238" s="30" t="s">
        <v>227</v>
      </c>
      <c r="C238" s="30"/>
      <c r="D238" s="30" t="s">
        <v>266</v>
      </c>
      <c r="E238" s="30" t="s">
        <v>18</v>
      </c>
      <c r="F238" s="30" t="s">
        <v>267</v>
      </c>
      <c r="G238" s="30" t="s">
        <v>20</v>
      </c>
      <c r="H238" s="30" t="s">
        <v>24</v>
      </c>
      <c r="I238" s="42">
        <v>72</v>
      </c>
      <c r="J238" s="33" t="str">
        <f t="shared" si="3"/>
        <v>городской округ Первоуральск, г. Первоуральск, ул. Береговая, д. 72</v>
      </c>
      <c r="K238" s="35">
        <v>2498.9</v>
      </c>
      <c r="L238" s="35">
        <v>1</v>
      </c>
      <c r="M238" s="56" t="s">
        <v>2581</v>
      </c>
      <c r="N238" s="215">
        <v>44247</v>
      </c>
      <c r="O238" s="56" t="s">
        <v>2605</v>
      </c>
      <c r="P238" s="210">
        <v>1645331.96</v>
      </c>
    </row>
    <row r="239" spans="1:16" ht="23.25" x14ac:dyDescent="0.25">
      <c r="A239" s="80">
        <v>2021</v>
      </c>
      <c r="B239" s="30" t="s">
        <v>227</v>
      </c>
      <c r="C239" s="30"/>
      <c r="D239" s="30" t="s">
        <v>266</v>
      </c>
      <c r="E239" s="30" t="s">
        <v>18</v>
      </c>
      <c r="F239" s="30" t="s">
        <v>267</v>
      </c>
      <c r="G239" s="30" t="s">
        <v>20</v>
      </c>
      <c r="H239" s="30" t="s">
        <v>24</v>
      </c>
      <c r="I239" s="42">
        <v>74</v>
      </c>
      <c r="J239" s="33" t="str">
        <f t="shared" si="3"/>
        <v>городской округ Первоуральск, г. Первоуральск, ул. Береговая, д. 74</v>
      </c>
      <c r="K239" s="35">
        <v>2778.3</v>
      </c>
      <c r="L239" s="35">
        <v>1</v>
      </c>
      <c r="M239" s="56" t="s">
        <v>2581</v>
      </c>
      <c r="N239" s="215">
        <v>44247</v>
      </c>
      <c r="O239" s="56" t="s">
        <v>2605</v>
      </c>
      <c r="P239" s="210">
        <v>1699117.27</v>
      </c>
    </row>
    <row r="240" spans="1:16" ht="23.25" x14ac:dyDescent="0.25">
      <c r="A240" s="80">
        <v>2017</v>
      </c>
      <c r="B240" s="81" t="s">
        <v>227</v>
      </c>
      <c r="C240" s="24"/>
      <c r="D240" s="24" t="s">
        <v>266</v>
      </c>
      <c r="E240" s="24" t="s">
        <v>18</v>
      </c>
      <c r="F240" s="24" t="s">
        <v>267</v>
      </c>
      <c r="G240" s="24" t="s">
        <v>20</v>
      </c>
      <c r="H240" s="24" t="s">
        <v>24</v>
      </c>
      <c r="I240" s="58">
        <v>8</v>
      </c>
      <c r="J240" s="33" t="str">
        <f t="shared" si="3"/>
        <v>городской округ Первоуральск, г. Первоуральск, ул. Береговая, д. 8</v>
      </c>
      <c r="K240" s="75">
        <v>2223.4</v>
      </c>
      <c r="L240" s="75">
        <v>1</v>
      </c>
      <c r="M240" s="212" t="s">
        <v>1296</v>
      </c>
      <c r="N240" s="213">
        <v>42598</v>
      </c>
      <c r="O240" s="212" t="s">
        <v>1598</v>
      </c>
      <c r="P240" s="65">
        <v>1822141.73</v>
      </c>
    </row>
    <row r="241" spans="1:16" ht="23.25" x14ac:dyDescent="0.25">
      <c r="A241" s="80">
        <v>2018</v>
      </c>
      <c r="B241" s="197" t="s">
        <v>227</v>
      </c>
      <c r="C241" s="106"/>
      <c r="D241" s="30" t="s">
        <v>266</v>
      </c>
      <c r="E241" s="33" t="s">
        <v>18</v>
      </c>
      <c r="F241" s="33" t="s">
        <v>267</v>
      </c>
      <c r="G241" s="33" t="s">
        <v>20</v>
      </c>
      <c r="H241" s="33" t="s">
        <v>24</v>
      </c>
      <c r="I241" s="117">
        <v>82</v>
      </c>
      <c r="J241" s="33" t="str">
        <f t="shared" si="3"/>
        <v>городской округ Первоуральск, г. Первоуральск, ул. Береговая, д. 82</v>
      </c>
      <c r="K241" s="104">
        <v>2141.1999999999998</v>
      </c>
      <c r="L241" s="104">
        <v>1</v>
      </c>
      <c r="M241" s="25" t="s">
        <v>1493</v>
      </c>
      <c r="N241" s="206">
        <v>43122</v>
      </c>
      <c r="O241" s="56" t="s">
        <v>1494</v>
      </c>
      <c r="P241" s="157">
        <v>1864701.91</v>
      </c>
    </row>
    <row r="242" spans="1:16" ht="23.25" x14ac:dyDescent="0.25">
      <c r="A242" s="80">
        <v>2018</v>
      </c>
      <c r="B242" s="197" t="s">
        <v>227</v>
      </c>
      <c r="C242" s="106"/>
      <c r="D242" s="30" t="s">
        <v>266</v>
      </c>
      <c r="E242" s="33" t="s">
        <v>18</v>
      </c>
      <c r="F242" s="33" t="s">
        <v>267</v>
      </c>
      <c r="G242" s="33" t="s">
        <v>20</v>
      </c>
      <c r="H242" s="33" t="s">
        <v>24</v>
      </c>
      <c r="I242" s="117" t="s">
        <v>1216</v>
      </c>
      <c r="J242" s="33" t="str">
        <f t="shared" si="3"/>
        <v>городской округ Первоуральск, г. Первоуральск, ул. Береговая, д. 84А</v>
      </c>
      <c r="K242" s="104">
        <v>2414.5</v>
      </c>
      <c r="L242" s="104">
        <v>1</v>
      </c>
      <c r="M242" s="25" t="s">
        <v>1493</v>
      </c>
      <c r="N242" s="206">
        <v>43122</v>
      </c>
      <c r="O242" s="56" t="s">
        <v>1494</v>
      </c>
      <c r="P242" s="157">
        <v>1944746.28</v>
      </c>
    </row>
    <row r="243" spans="1:16" ht="23.25" x14ac:dyDescent="0.25">
      <c r="A243" s="80">
        <v>2021</v>
      </c>
      <c r="B243" s="30" t="s">
        <v>227</v>
      </c>
      <c r="C243" s="30"/>
      <c r="D243" s="30" t="s">
        <v>266</v>
      </c>
      <c r="E243" s="30" t="s">
        <v>18</v>
      </c>
      <c r="F243" s="30" t="s">
        <v>267</v>
      </c>
      <c r="G243" s="30" t="s">
        <v>20</v>
      </c>
      <c r="H243" s="30" t="s">
        <v>269</v>
      </c>
      <c r="I243" s="42">
        <v>11</v>
      </c>
      <c r="J243" s="33" t="str">
        <f t="shared" si="3"/>
        <v>городской округ Первоуральск, г. Первоуральск, ул. Вайнера, д. 11</v>
      </c>
      <c r="K243" s="35">
        <v>2585.3000000000002</v>
      </c>
      <c r="L243" s="35">
        <v>1</v>
      </c>
      <c r="M243" s="56" t="s">
        <v>2581</v>
      </c>
      <c r="N243" s="215">
        <v>44247</v>
      </c>
      <c r="O243" s="56" t="s">
        <v>2605</v>
      </c>
      <c r="P243" s="210">
        <v>1710579.48</v>
      </c>
    </row>
    <row r="244" spans="1:16" ht="23.25" x14ac:dyDescent="0.25">
      <c r="A244" s="80">
        <v>2021</v>
      </c>
      <c r="B244" s="30" t="s">
        <v>227</v>
      </c>
      <c r="C244" s="30"/>
      <c r="D244" s="30" t="s">
        <v>266</v>
      </c>
      <c r="E244" s="30" t="s">
        <v>18</v>
      </c>
      <c r="F244" s="30" t="s">
        <v>267</v>
      </c>
      <c r="G244" s="30" t="s">
        <v>20</v>
      </c>
      <c r="H244" s="30" t="s">
        <v>269</v>
      </c>
      <c r="I244" s="42">
        <v>13</v>
      </c>
      <c r="J244" s="33" t="str">
        <f t="shared" si="3"/>
        <v>городской округ Первоуральск, г. Первоуральск, ул. Вайнера, д. 13</v>
      </c>
      <c r="K244" s="35">
        <v>2326.9</v>
      </c>
      <c r="L244" s="35">
        <v>1</v>
      </c>
      <c r="M244" s="56" t="s">
        <v>2581</v>
      </c>
      <c r="N244" s="215">
        <v>44247</v>
      </c>
      <c r="O244" s="56" t="s">
        <v>2605</v>
      </c>
      <c r="P244" s="210">
        <v>1711073.82</v>
      </c>
    </row>
    <row r="245" spans="1:16" ht="23.25" x14ac:dyDescent="0.25">
      <c r="A245" s="80">
        <v>2017</v>
      </c>
      <c r="B245" s="81" t="s">
        <v>227</v>
      </c>
      <c r="C245" s="24"/>
      <c r="D245" s="24" t="s">
        <v>266</v>
      </c>
      <c r="E245" s="24" t="s">
        <v>18</v>
      </c>
      <c r="F245" s="24" t="s">
        <v>267</v>
      </c>
      <c r="G245" s="24" t="s">
        <v>20</v>
      </c>
      <c r="H245" s="24" t="s">
        <v>269</v>
      </c>
      <c r="I245" s="58">
        <v>29</v>
      </c>
      <c r="J245" s="33" t="str">
        <f t="shared" si="3"/>
        <v>городской округ Первоуральск, г. Первоуральск, ул. Вайнера, д. 29</v>
      </c>
      <c r="K245" s="75">
        <v>5711.8</v>
      </c>
      <c r="L245" s="75">
        <v>2</v>
      </c>
      <c r="M245" s="212" t="s">
        <v>1296</v>
      </c>
      <c r="N245" s="213">
        <v>42598</v>
      </c>
      <c r="O245" s="212" t="s">
        <v>1598</v>
      </c>
      <c r="P245" s="65">
        <v>3644283.46</v>
      </c>
    </row>
    <row r="246" spans="1:16" ht="23.25" x14ac:dyDescent="0.25">
      <c r="A246" s="80">
        <v>2017</v>
      </c>
      <c r="B246" s="81" t="s">
        <v>227</v>
      </c>
      <c r="C246" s="24"/>
      <c r="D246" s="24" t="s">
        <v>266</v>
      </c>
      <c r="E246" s="24" t="s">
        <v>18</v>
      </c>
      <c r="F246" s="24" t="s">
        <v>267</v>
      </c>
      <c r="G246" s="24" t="s">
        <v>20</v>
      </c>
      <c r="H246" s="24" t="s">
        <v>269</v>
      </c>
      <c r="I246" s="58" t="s">
        <v>574</v>
      </c>
      <c r="J246" s="33" t="str">
        <f t="shared" si="3"/>
        <v>городской округ Первоуральск, г. Первоуральск, ул. Вайнера, д. 41А</v>
      </c>
      <c r="K246" s="75">
        <v>4441.3999999999996</v>
      </c>
      <c r="L246" s="75">
        <v>2</v>
      </c>
      <c r="M246" s="212" t="s">
        <v>1296</v>
      </c>
      <c r="N246" s="213">
        <v>42598</v>
      </c>
      <c r="O246" s="212" t="s">
        <v>1598</v>
      </c>
      <c r="P246" s="65">
        <v>3644283.46</v>
      </c>
    </row>
    <row r="247" spans="1:16" ht="23.25" x14ac:dyDescent="0.25">
      <c r="A247" s="80">
        <v>2017</v>
      </c>
      <c r="B247" s="81" t="s">
        <v>227</v>
      </c>
      <c r="C247" s="24"/>
      <c r="D247" s="24" t="s">
        <v>266</v>
      </c>
      <c r="E247" s="24" t="s">
        <v>18</v>
      </c>
      <c r="F247" s="24" t="s">
        <v>267</v>
      </c>
      <c r="G247" s="24" t="s">
        <v>20</v>
      </c>
      <c r="H247" s="24" t="s">
        <v>270</v>
      </c>
      <c r="I247" s="58">
        <v>47</v>
      </c>
      <c r="J247" s="33" t="str">
        <f t="shared" si="3"/>
        <v>городской округ Первоуральск, г. Первоуральск, ул. Ватутина, д. 47</v>
      </c>
      <c r="K247" s="75">
        <v>4436.7</v>
      </c>
      <c r="L247" s="75">
        <v>1</v>
      </c>
      <c r="M247" s="212" t="s">
        <v>1296</v>
      </c>
      <c r="N247" s="213">
        <v>42598</v>
      </c>
      <c r="O247" s="212" t="s">
        <v>1598</v>
      </c>
      <c r="P247" s="65">
        <v>1822066.21</v>
      </c>
    </row>
    <row r="248" spans="1:16" ht="23.25" x14ac:dyDescent="0.25">
      <c r="A248" s="80">
        <v>2017</v>
      </c>
      <c r="B248" s="81" t="s">
        <v>227</v>
      </c>
      <c r="C248" s="24"/>
      <c r="D248" s="24" t="s">
        <v>266</v>
      </c>
      <c r="E248" s="24" t="s">
        <v>18</v>
      </c>
      <c r="F248" s="24" t="s">
        <v>267</v>
      </c>
      <c r="G248" s="24" t="s">
        <v>20</v>
      </c>
      <c r="H248" s="24" t="s">
        <v>270</v>
      </c>
      <c r="I248" s="58" t="s">
        <v>725</v>
      </c>
      <c r="J248" s="33" t="str">
        <f t="shared" si="3"/>
        <v>городской округ Первоуральск, г. Первоуральск, ул. Ватутина, д. 47А</v>
      </c>
      <c r="K248" s="75">
        <v>2693.9</v>
      </c>
      <c r="L248" s="75">
        <v>1</v>
      </c>
      <c r="M248" s="212" t="s">
        <v>1296</v>
      </c>
      <c r="N248" s="213">
        <v>42598</v>
      </c>
      <c r="O248" s="212" t="s">
        <v>1598</v>
      </c>
      <c r="P248" s="65">
        <v>1822066.21</v>
      </c>
    </row>
    <row r="249" spans="1:16" ht="23.25" x14ac:dyDescent="0.25">
      <c r="A249" s="80">
        <v>2017</v>
      </c>
      <c r="B249" s="81" t="s">
        <v>227</v>
      </c>
      <c r="C249" s="24"/>
      <c r="D249" s="24" t="s">
        <v>266</v>
      </c>
      <c r="E249" s="24" t="s">
        <v>18</v>
      </c>
      <c r="F249" s="24" t="s">
        <v>267</v>
      </c>
      <c r="G249" s="24" t="s">
        <v>20</v>
      </c>
      <c r="H249" s="24" t="s">
        <v>656</v>
      </c>
      <c r="I249" s="58" t="s">
        <v>402</v>
      </c>
      <c r="J249" s="33" t="str">
        <f t="shared" si="3"/>
        <v>городской округ Первоуральск, г. Первоуральск, ул. Горького, д. 2Б</v>
      </c>
      <c r="K249" s="75">
        <v>4436.7</v>
      </c>
      <c r="L249" s="75">
        <v>2</v>
      </c>
      <c r="M249" s="212" t="s">
        <v>1296</v>
      </c>
      <c r="N249" s="213">
        <v>42598</v>
      </c>
      <c r="O249" s="212" t="s">
        <v>1598</v>
      </c>
      <c r="P249" s="65">
        <v>3710287.94</v>
      </c>
    </row>
    <row r="250" spans="1:16" ht="23.25" x14ac:dyDescent="0.25">
      <c r="A250" s="80">
        <v>2017</v>
      </c>
      <c r="B250" s="81" t="s">
        <v>227</v>
      </c>
      <c r="C250" s="24"/>
      <c r="D250" s="24" t="s">
        <v>266</v>
      </c>
      <c r="E250" s="24" t="s">
        <v>18</v>
      </c>
      <c r="F250" s="24" t="s">
        <v>267</v>
      </c>
      <c r="G250" s="24" t="s">
        <v>20</v>
      </c>
      <c r="H250" s="24" t="s">
        <v>698</v>
      </c>
      <c r="I250" s="58">
        <v>1</v>
      </c>
      <c r="J250" s="33" t="str">
        <f t="shared" si="3"/>
        <v>городской округ Первоуральск, г. Первоуральск, ул. Данилова, д. 1</v>
      </c>
      <c r="K250" s="75">
        <v>5439.7</v>
      </c>
      <c r="L250" s="75">
        <v>3</v>
      </c>
      <c r="M250" s="212" t="s">
        <v>1296</v>
      </c>
      <c r="N250" s="213">
        <v>42598</v>
      </c>
      <c r="O250" s="212" t="s">
        <v>1598</v>
      </c>
      <c r="P250" s="65">
        <v>5466425.1900000004</v>
      </c>
    </row>
    <row r="251" spans="1:16" ht="23.25" x14ac:dyDescent="0.25">
      <c r="A251" s="80">
        <v>2021</v>
      </c>
      <c r="B251" s="30" t="s">
        <v>227</v>
      </c>
      <c r="C251" s="30"/>
      <c r="D251" s="30" t="s">
        <v>266</v>
      </c>
      <c r="E251" s="30" t="s">
        <v>18</v>
      </c>
      <c r="F251" s="30" t="s">
        <v>267</v>
      </c>
      <c r="G251" s="30" t="s">
        <v>20</v>
      </c>
      <c r="H251" s="30" t="s">
        <v>1198</v>
      </c>
      <c r="I251" s="42" t="s">
        <v>115</v>
      </c>
      <c r="J251" s="33" t="str">
        <f t="shared" si="3"/>
        <v>городской округ Первоуральск, г. Первоуральск, ул. Емлина, д. 1А</v>
      </c>
      <c r="K251" s="35">
        <v>6654.7</v>
      </c>
      <c r="L251" s="35">
        <v>2</v>
      </c>
      <c r="M251" s="56" t="s">
        <v>2581</v>
      </c>
      <c r="N251" s="215">
        <v>44247</v>
      </c>
      <c r="O251" s="56" t="s">
        <v>2605</v>
      </c>
      <c r="P251" s="210">
        <v>4762814.37</v>
      </c>
    </row>
    <row r="252" spans="1:16" ht="23.25" x14ac:dyDescent="0.25">
      <c r="A252" s="80">
        <v>2021</v>
      </c>
      <c r="B252" s="30" t="s">
        <v>227</v>
      </c>
      <c r="C252" s="30"/>
      <c r="D252" s="30" t="s">
        <v>266</v>
      </c>
      <c r="E252" s="30" t="s">
        <v>18</v>
      </c>
      <c r="F252" s="30" t="s">
        <v>267</v>
      </c>
      <c r="G252" s="30" t="s">
        <v>20</v>
      </c>
      <c r="H252" s="30" t="s">
        <v>1198</v>
      </c>
      <c r="I252" s="42" t="s">
        <v>408</v>
      </c>
      <c r="J252" s="33" t="str">
        <f t="shared" si="3"/>
        <v>городской округ Первоуральск, г. Первоуральск, ул. Емлина, д. 3А</v>
      </c>
      <c r="K252" s="35">
        <v>6543.4</v>
      </c>
      <c r="L252" s="35">
        <v>3</v>
      </c>
      <c r="M252" s="56" t="s">
        <v>2581</v>
      </c>
      <c r="N252" s="215">
        <v>44247</v>
      </c>
      <c r="O252" s="56" t="s">
        <v>2605</v>
      </c>
      <c r="P252" s="210">
        <v>5024693.1800000006</v>
      </c>
    </row>
    <row r="253" spans="1:16" ht="23.25" x14ac:dyDescent="0.25">
      <c r="A253" s="80">
        <v>2021</v>
      </c>
      <c r="B253" s="30" t="s">
        <v>227</v>
      </c>
      <c r="C253" s="30"/>
      <c r="D253" s="30" t="s">
        <v>266</v>
      </c>
      <c r="E253" s="30" t="s">
        <v>18</v>
      </c>
      <c r="F253" s="30" t="s">
        <v>267</v>
      </c>
      <c r="G253" s="30" t="s">
        <v>20</v>
      </c>
      <c r="H253" s="30" t="s">
        <v>1198</v>
      </c>
      <c r="I253" s="42">
        <v>5</v>
      </c>
      <c r="J253" s="33" t="str">
        <f t="shared" si="3"/>
        <v>городской округ Первоуральск, г. Первоуральск, ул. Емлина, д. 5</v>
      </c>
      <c r="K253" s="35">
        <v>6768.7</v>
      </c>
      <c r="L253" s="35">
        <v>2</v>
      </c>
      <c r="M253" s="56" t="s">
        <v>2581</v>
      </c>
      <c r="N253" s="215">
        <v>44247</v>
      </c>
      <c r="O253" s="56" t="s">
        <v>2605</v>
      </c>
      <c r="P253" s="210">
        <v>4765753.6100000003</v>
      </c>
    </row>
    <row r="254" spans="1:16" ht="23.25" x14ac:dyDescent="0.25">
      <c r="A254" s="80">
        <v>2021</v>
      </c>
      <c r="B254" s="30" t="s">
        <v>227</v>
      </c>
      <c r="C254" s="30"/>
      <c r="D254" s="30" t="s">
        <v>266</v>
      </c>
      <c r="E254" s="30" t="s">
        <v>18</v>
      </c>
      <c r="F254" s="30" t="s">
        <v>267</v>
      </c>
      <c r="G254" s="30" t="s">
        <v>20</v>
      </c>
      <c r="H254" s="30" t="s">
        <v>1198</v>
      </c>
      <c r="I254" s="42">
        <v>7</v>
      </c>
      <c r="J254" s="33" t="str">
        <f t="shared" si="3"/>
        <v>городской округ Первоуральск, г. Первоуральск, ул. Емлина, д. 7</v>
      </c>
      <c r="K254" s="35">
        <v>10300.299999999999</v>
      </c>
      <c r="L254" s="35">
        <v>5</v>
      </c>
      <c r="M254" s="56" t="s">
        <v>2581</v>
      </c>
      <c r="N254" s="215">
        <v>44247</v>
      </c>
      <c r="O254" s="56" t="s">
        <v>2605</v>
      </c>
      <c r="P254" s="210">
        <v>8402657.4000000004</v>
      </c>
    </row>
    <row r="255" spans="1:16" ht="23.25" x14ac:dyDescent="0.25">
      <c r="A255" s="80">
        <v>2018</v>
      </c>
      <c r="B255" s="197" t="s">
        <v>227</v>
      </c>
      <c r="C255" s="30"/>
      <c r="D255" s="30" t="s">
        <v>266</v>
      </c>
      <c r="E255" s="30" t="s">
        <v>18</v>
      </c>
      <c r="F255" s="30" t="s">
        <v>267</v>
      </c>
      <c r="G255" s="30" t="s">
        <v>20</v>
      </c>
      <c r="H255" s="30" t="s">
        <v>1198</v>
      </c>
      <c r="I255" s="42">
        <v>9</v>
      </c>
      <c r="J255" s="33" t="str">
        <f t="shared" si="3"/>
        <v>городской округ Первоуральск, г. Первоуральск, ул. Емлина, д. 9</v>
      </c>
      <c r="K255" s="35">
        <v>3827.5</v>
      </c>
      <c r="L255" s="35">
        <v>2</v>
      </c>
      <c r="M255" s="25" t="s">
        <v>1493</v>
      </c>
      <c r="N255" s="206">
        <v>43122</v>
      </c>
      <c r="O255" s="56" t="s">
        <v>1494</v>
      </c>
      <c r="P255" s="157">
        <v>3901639.48</v>
      </c>
    </row>
    <row r="256" spans="1:16" ht="23.25" x14ac:dyDescent="0.25">
      <c r="A256" s="80">
        <v>2017</v>
      </c>
      <c r="B256" s="81" t="s">
        <v>227</v>
      </c>
      <c r="C256" s="24"/>
      <c r="D256" s="24" t="s">
        <v>266</v>
      </c>
      <c r="E256" s="24" t="s">
        <v>18</v>
      </c>
      <c r="F256" s="24" t="s">
        <v>267</v>
      </c>
      <c r="G256" s="24" t="s">
        <v>20</v>
      </c>
      <c r="H256" s="24" t="s">
        <v>152</v>
      </c>
      <c r="I256" s="58">
        <v>33</v>
      </c>
      <c r="J256" s="33" t="str">
        <f t="shared" si="3"/>
        <v>городской округ Первоуральск, г. Первоуральск, ул. Ильича, д. 33</v>
      </c>
      <c r="K256" s="75">
        <v>4746.7</v>
      </c>
      <c r="L256" s="75">
        <v>2</v>
      </c>
      <c r="M256" s="212" t="s">
        <v>1296</v>
      </c>
      <c r="N256" s="213">
        <v>42598</v>
      </c>
      <c r="O256" s="212" t="s">
        <v>1598</v>
      </c>
      <c r="P256" s="65">
        <v>3644132.42</v>
      </c>
    </row>
    <row r="257" spans="1:16" ht="23.25" x14ac:dyDescent="0.25">
      <c r="A257" s="80">
        <v>2017</v>
      </c>
      <c r="B257" s="81" t="s">
        <v>227</v>
      </c>
      <c r="C257" s="24"/>
      <c r="D257" s="24" t="s">
        <v>266</v>
      </c>
      <c r="E257" s="24" t="s">
        <v>18</v>
      </c>
      <c r="F257" s="24" t="s">
        <v>267</v>
      </c>
      <c r="G257" s="24" t="s">
        <v>20</v>
      </c>
      <c r="H257" s="24" t="s">
        <v>152</v>
      </c>
      <c r="I257" s="58">
        <v>35</v>
      </c>
      <c r="J257" s="33" t="str">
        <f t="shared" si="3"/>
        <v>городской округ Первоуральск, г. Первоуральск, ул. Ильича, д. 35</v>
      </c>
      <c r="K257" s="75">
        <v>4469.8</v>
      </c>
      <c r="L257" s="75">
        <v>2</v>
      </c>
      <c r="M257" s="212" t="s">
        <v>1296</v>
      </c>
      <c r="N257" s="213">
        <v>42598</v>
      </c>
      <c r="O257" s="212" t="s">
        <v>1598</v>
      </c>
      <c r="P257" s="65">
        <v>3644132.42</v>
      </c>
    </row>
    <row r="258" spans="1:16" ht="23.25" x14ac:dyDescent="0.25">
      <c r="A258" s="80">
        <v>2017</v>
      </c>
      <c r="B258" s="81" t="s">
        <v>227</v>
      </c>
      <c r="C258" s="24"/>
      <c r="D258" s="24" t="s">
        <v>266</v>
      </c>
      <c r="E258" s="24" t="s">
        <v>18</v>
      </c>
      <c r="F258" s="24" t="s">
        <v>267</v>
      </c>
      <c r="G258" s="24" t="s">
        <v>20</v>
      </c>
      <c r="H258" s="24" t="s">
        <v>53</v>
      </c>
      <c r="I258" s="58">
        <v>15</v>
      </c>
      <c r="J258" s="33" t="str">
        <f t="shared" si="3"/>
        <v>городской округ Первоуральск, г. Первоуральск, ул. Комсомольская, д. 15</v>
      </c>
      <c r="K258" s="75">
        <v>4423.8</v>
      </c>
      <c r="L258" s="75">
        <v>2</v>
      </c>
      <c r="M258" s="212" t="s">
        <v>1296</v>
      </c>
      <c r="N258" s="213">
        <v>42598</v>
      </c>
      <c r="O258" s="212" t="s">
        <v>1598</v>
      </c>
      <c r="P258" s="65">
        <v>3644283.46</v>
      </c>
    </row>
    <row r="259" spans="1:16" ht="23.25" x14ac:dyDescent="0.25">
      <c r="A259" s="80">
        <v>2017</v>
      </c>
      <c r="B259" s="81" t="s">
        <v>227</v>
      </c>
      <c r="C259" s="24"/>
      <c r="D259" s="24" t="s">
        <v>266</v>
      </c>
      <c r="E259" s="24" t="s">
        <v>18</v>
      </c>
      <c r="F259" s="24" t="s">
        <v>267</v>
      </c>
      <c r="G259" s="24" t="s">
        <v>20</v>
      </c>
      <c r="H259" s="24" t="s">
        <v>53</v>
      </c>
      <c r="I259" s="58" t="s">
        <v>225</v>
      </c>
      <c r="J259" s="33" t="str">
        <f t="shared" ref="J259:J322" si="4">C259&amp;""&amp;D259&amp;", "&amp;E259&amp;" "&amp;F259&amp;", "&amp;G259&amp;" "&amp;H259&amp;", д. "&amp;I259</f>
        <v>городской округ Первоуральск, г. Первоуральск, ул. Комсомольская, д. 15А</v>
      </c>
      <c r="K259" s="75">
        <v>4528.8</v>
      </c>
      <c r="L259" s="75">
        <v>2</v>
      </c>
      <c r="M259" s="212" t="s">
        <v>1296</v>
      </c>
      <c r="N259" s="213">
        <v>42598</v>
      </c>
      <c r="O259" s="212" t="s">
        <v>1598</v>
      </c>
      <c r="P259" s="65">
        <v>3644283.46</v>
      </c>
    </row>
    <row r="260" spans="1:16" ht="23.25" x14ac:dyDescent="0.25">
      <c r="A260" s="80">
        <v>2017</v>
      </c>
      <c r="B260" s="81" t="s">
        <v>227</v>
      </c>
      <c r="C260" s="24"/>
      <c r="D260" s="24" t="s">
        <v>266</v>
      </c>
      <c r="E260" s="24" t="s">
        <v>18</v>
      </c>
      <c r="F260" s="24" t="s">
        <v>267</v>
      </c>
      <c r="G260" s="24" t="s">
        <v>20</v>
      </c>
      <c r="H260" s="24" t="s">
        <v>53</v>
      </c>
      <c r="I260" s="58" t="s">
        <v>726</v>
      </c>
      <c r="J260" s="33" t="str">
        <f t="shared" si="4"/>
        <v>городской округ Первоуральск, г. Первоуральск, ул. Комсомольская, д. 19В</v>
      </c>
      <c r="K260" s="75">
        <v>4510.5</v>
      </c>
      <c r="L260" s="75">
        <v>2</v>
      </c>
      <c r="M260" s="212" t="s">
        <v>1296</v>
      </c>
      <c r="N260" s="213">
        <v>42598</v>
      </c>
      <c r="O260" s="212" t="s">
        <v>1598</v>
      </c>
      <c r="P260" s="65">
        <v>3644283.46</v>
      </c>
    </row>
    <row r="261" spans="1:16" ht="23.25" x14ac:dyDescent="0.25">
      <c r="A261" s="80">
        <v>2017</v>
      </c>
      <c r="B261" s="81" t="s">
        <v>227</v>
      </c>
      <c r="C261" s="24"/>
      <c r="D261" s="24" t="s">
        <v>266</v>
      </c>
      <c r="E261" s="24" t="s">
        <v>18</v>
      </c>
      <c r="F261" s="24" t="s">
        <v>267</v>
      </c>
      <c r="G261" s="24" t="s">
        <v>20</v>
      </c>
      <c r="H261" s="24" t="s">
        <v>53</v>
      </c>
      <c r="I261" s="58" t="s">
        <v>404</v>
      </c>
      <c r="J261" s="33" t="str">
        <f t="shared" si="4"/>
        <v>городской округ Первоуральск, г. Первоуральск, ул. Комсомольская, д. 29А</v>
      </c>
      <c r="K261" s="75">
        <v>4502.6000000000004</v>
      </c>
      <c r="L261" s="75">
        <v>2</v>
      </c>
      <c r="M261" s="212" t="s">
        <v>1296</v>
      </c>
      <c r="N261" s="213">
        <v>42598</v>
      </c>
      <c r="O261" s="212" t="s">
        <v>1598</v>
      </c>
      <c r="P261" s="65">
        <v>3764096.82</v>
      </c>
    </row>
    <row r="262" spans="1:16" ht="23.25" x14ac:dyDescent="0.25">
      <c r="A262" s="80">
        <v>2017</v>
      </c>
      <c r="B262" s="81" t="s">
        <v>227</v>
      </c>
      <c r="C262" s="24"/>
      <c r="D262" s="24" t="s">
        <v>266</v>
      </c>
      <c r="E262" s="24" t="s">
        <v>18</v>
      </c>
      <c r="F262" s="24" t="s">
        <v>267</v>
      </c>
      <c r="G262" s="24" t="s">
        <v>20</v>
      </c>
      <c r="H262" s="24" t="s">
        <v>53</v>
      </c>
      <c r="I262" s="58" t="s">
        <v>405</v>
      </c>
      <c r="J262" s="33" t="str">
        <f t="shared" si="4"/>
        <v>городской округ Первоуральск, г. Первоуральск, ул. Комсомольская, д. 29Б</v>
      </c>
      <c r="K262" s="75">
        <v>8866.7999999999993</v>
      </c>
      <c r="L262" s="75">
        <v>4</v>
      </c>
      <c r="M262" s="212" t="s">
        <v>1296</v>
      </c>
      <c r="N262" s="213">
        <v>42598</v>
      </c>
      <c r="O262" s="212" t="s">
        <v>1598</v>
      </c>
      <c r="P262" s="65">
        <v>7408380.2800000003</v>
      </c>
    </row>
    <row r="263" spans="1:16" ht="23.25" x14ac:dyDescent="0.25">
      <c r="A263" s="80">
        <v>2021</v>
      </c>
      <c r="B263" s="30" t="s">
        <v>227</v>
      </c>
      <c r="C263" s="30"/>
      <c r="D263" s="30" t="s">
        <v>266</v>
      </c>
      <c r="E263" s="30" t="s">
        <v>18</v>
      </c>
      <c r="F263" s="30" t="s">
        <v>267</v>
      </c>
      <c r="G263" s="30" t="s">
        <v>20</v>
      </c>
      <c r="H263" s="30" t="s">
        <v>53</v>
      </c>
      <c r="I263" s="42">
        <v>5</v>
      </c>
      <c r="J263" s="33" t="str">
        <f t="shared" si="4"/>
        <v>городской округ Первоуральск, г. Первоуральск, ул. Комсомольская, д. 5</v>
      </c>
      <c r="K263" s="35">
        <v>4235.2</v>
      </c>
      <c r="L263" s="35">
        <v>2</v>
      </c>
      <c r="M263" s="56" t="s">
        <v>2581</v>
      </c>
      <c r="N263" s="215">
        <v>44247</v>
      </c>
      <c r="O263" s="56" t="s">
        <v>2605</v>
      </c>
      <c r="P263" s="187">
        <v>3927449.06</v>
      </c>
    </row>
    <row r="264" spans="1:16" ht="23.25" x14ac:dyDescent="0.25">
      <c r="A264" s="80">
        <v>2021</v>
      </c>
      <c r="B264" s="30" t="s">
        <v>227</v>
      </c>
      <c r="C264" s="30"/>
      <c r="D264" s="30" t="s">
        <v>266</v>
      </c>
      <c r="E264" s="30" t="s">
        <v>18</v>
      </c>
      <c r="F264" s="30" t="s">
        <v>267</v>
      </c>
      <c r="G264" s="30" t="s">
        <v>20</v>
      </c>
      <c r="H264" s="30" t="s">
        <v>114</v>
      </c>
      <c r="I264" s="42">
        <v>1</v>
      </c>
      <c r="J264" s="33" t="str">
        <f t="shared" si="4"/>
        <v>городской округ Первоуральск, г. Первоуральск, ул. Крылова, д. 1</v>
      </c>
      <c r="K264" s="35">
        <v>8772.2000000000007</v>
      </c>
      <c r="L264" s="35">
        <v>4</v>
      </c>
      <c r="M264" s="56" t="s">
        <v>2581</v>
      </c>
      <c r="N264" s="215">
        <v>44247</v>
      </c>
      <c r="O264" s="56" t="s">
        <v>2605</v>
      </c>
      <c r="P264" s="210">
        <v>6574043.7699999996</v>
      </c>
    </row>
    <row r="265" spans="1:16" ht="23.25" x14ac:dyDescent="0.25">
      <c r="A265" s="80">
        <v>2018</v>
      </c>
      <c r="B265" s="197" t="s">
        <v>227</v>
      </c>
      <c r="C265" s="30"/>
      <c r="D265" s="30" t="s">
        <v>266</v>
      </c>
      <c r="E265" s="30" t="s">
        <v>18</v>
      </c>
      <c r="F265" s="30" t="s">
        <v>267</v>
      </c>
      <c r="G265" s="30" t="s">
        <v>20</v>
      </c>
      <c r="H265" s="30" t="s">
        <v>114</v>
      </c>
      <c r="I265" s="42">
        <v>2</v>
      </c>
      <c r="J265" s="33" t="str">
        <f t="shared" si="4"/>
        <v>городской округ Первоуральск, г. Первоуральск, ул. Крылова, д. 2</v>
      </c>
      <c r="K265" s="103">
        <v>6927.9</v>
      </c>
      <c r="L265" s="103">
        <v>3</v>
      </c>
      <c r="M265" s="25" t="s">
        <v>1493</v>
      </c>
      <c r="N265" s="206">
        <v>43122</v>
      </c>
      <c r="O265" s="56" t="s">
        <v>1494</v>
      </c>
      <c r="P265" s="157">
        <v>5684988.1099999994</v>
      </c>
    </row>
    <row r="266" spans="1:16" ht="23.25" x14ac:dyDescent="0.25">
      <c r="A266" s="80">
        <v>2017</v>
      </c>
      <c r="B266" s="81" t="s">
        <v>227</v>
      </c>
      <c r="C266" s="24"/>
      <c r="D266" s="24" t="s">
        <v>266</v>
      </c>
      <c r="E266" s="24" t="s">
        <v>18</v>
      </c>
      <c r="F266" s="24" t="s">
        <v>267</v>
      </c>
      <c r="G266" s="24" t="s">
        <v>20</v>
      </c>
      <c r="H266" s="24" t="s">
        <v>114</v>
      </c>
      <c r="I266" s="58">
        <v>4</v>
      </c>
      <c r="J266" s="33" t="str">
        <f t="shared" si="4"/>
        <v>городской округ Первоуральск, г. Первоуральск, ул. Крылова, д. 4</v>
      </c>
      <c r="K266" s="75">
        <v>7140.8</v>
      </c>
      <c r="L266" s="75">
        <v>3</v>
      </c>
      <c r="M266" s="212" t="s">
        <v>1296</v>
      </c>
      <c r="N266" s="213">
        <v>42598</v>
      </c>
      <c r="O266" s="212" t="s">
        <v>1598</v>
      </c>
      <c r="P266" s="65">
        <v>5557346.9900000002</v>
      </c>
    </row>
    <row r="267" spans="1:16" ht="23.25" x14ac:dyDescent="0.25">
      <c r="A267" s="80">
        <v>2018</v>
      </c>
      <c r="B267" s="197" t="s">
        <v>227</v>
      </c>
      <c r="C267" s="30"/>
      <c r="D267" s="30" t="s">
        <v>266</v>
      </c>
      <c r="E267" s="30" t="s">
        <v>18</v>
      </c>
      <c r="F267" s="30" t="s">
        <v>267</v>
      </c>
      <c r="G267" s="33" t="s">
        <v>20</v>
      </c>
      <c r="H267" s="30" t="s">
        <v>114</v>
      </c>
      <c r="I267" s="42">
        <v>6</v>
      </c>
      <c r="J267" s="33" t="str">
        <f t="shared" si="4"/>
        <v>городской округ Первоуральск, г. Первоуральск, ул. Крылова, д. 6</v>
      </c>
      <c r="K267" s="103">
        <v>4507.04</v>
      </c>
      <c r="L267" s="103">
        <v>2</v>
      </c>
      <c r="M267" s="25" t="s">
        <v>1493</v>
      </c>
      <c r="N267" s="206">
        <v>43122</v>
      </c>
      <c r="O267" s="56" t="s">
        <v>1494</v>
      </c>
      <c r="P267" s="157">
        <v>3707373.84</v>
      </c>
    </row>
    <row r="268" spans="1:16" ht="23.25" x14ac:dyDescent="0.25">
      <c r="A268" s="80">
        <v>2017</v>
      </c>
      <c r="B268" s="81" t="s">
        <v>227</v>
      </c>
      <c r="C268" s="24"/>
      <c r="D268" s="24" t="s">
        <v>266</v>
      </c>
      <c r="E268" s="24" t="s">
        <v>18</v>
      </c>
      <c r="F268" s="24" t="s">
        <v>267</v>
      </c>
      <c r="G268" s="24" t="s">
        <v>20</v>
      </c>
      <c r="H268" s="24" t="s">
        <v>36</v>
      </c>
      <c r="I268" s="58">
        <v>11</v>
      </c>
      <c r="J268" s="33" t="str">
        <f t="shared" si="4"/>
        <v>городской округ Первоуральск, г. Первоуральск, ул. Ленина, д. 11</v>
      </c>
      <c r="K268" s="75">
        <v>8089.8</v>
      </c>
      <c r="L268" s="75">
        <v>3</v>
      </c>
      <c r="M268" s="212" t="s">
        <v>1296</v>
      </c>
      <c r="N268" s="213">
        <v>42598</v>
      </c>
      <c r="O268" s="212" t="s">
        <v>1598</v>
      </c>
      <c r="P268" s="65">
        <v>5466425.1900000004</v>
      </c>
    </row>
    <row r="269" spans="1:16" ht="23.25" x14ac:dyDescent="0.25">
      <c r="A269" s="80">
        <v>2017</v>
      </c>
      <c r="B269" s="81" t="s">
        <v>227</v>
      </c>
      <c r="C269" s="24"/>
      <c r="D269" s="24" t="s">
        <v>266</v>
      </c>
      <c r="E269" s="24" t="s">
        <v>18</v>
      </c>
      <c r="F269" s="24" t="s">
        <v>267</v>
      </c>
      <c r="G269" s="24" t="s">
        <v>20</v>
      </c>
      <c r="H269" s="24" t="s">
        <v>36</v>
      </c>
      <c r="I269" s="58">
        <v>12</v>
      </c>
      <c r="J269" s="33" t="str">
        <f t="shared" si="4"/>
        <v>городской округ Первоуральск, г. Первоуральск, ул. Ленина, д. 12</v>
      </c>
      <c r="K269" s="75">
        <v>2172.4</v>
      </c>
      <c r="L269" s="75">
        <v>1</v>
      </c>
      <c r="M269" s="212" t="s">
        <v>1296</v>
      </c>
      <c r="N269" s="213">
        <v>42598</v>
      </c>
      <c r="O269" s="212" t="s">
        <v>1598</v>
      </c>
      <c r="P269" s="65">
        <v>1822066.21</v>
      </c>
    </row>
    <row r="270" spans="1:16" ht="23.25" x14ac:dyDescent="0.25">
      <c r="A270" s="80">
        <v>2017</v>
      </c>
      <c r="B270" s="81" t="s">
        <v>227</v>
      </c>
      <c r="C270" s="24"/>
      <c r="D270" s="24" t="s">
        <v>266</v>
      </c>
      <c r="E270" s="24" t="s">
        <v>18</v>
      </c>
      <c r="F270" s="24" t="s">
        <v>267</v>
      </c>
      <c r="G270" s="24" t="s">
        <v>20</v>
      </c>
      <c r="H270" s="24" t="s">
        <v>36</v>
      </c>
      <c r="I270" s="58">
        <v>14</v>
      </c>
      <c r="J270" s="33" t="str">
        <f t="shared" si="4"/>
        <v>городской округ Первоуральск, г. Первоуральск, ул. Ленина, д. 14</v>
      </c>
      <c r="K270" s="75">
        <v>2463.5</v>
      </c>
      <c r="L270" s="75">
        <v>1</v>
      </c>
      <c r="M270" s="212" t="s">
        <v>1296</v>
      </c>
      <c r="N270" s="213">
        <v>42598</v>
      </c>
      <c r="O270" s="212" t="s">
        <v>1598</v>
      </c>
      <c r="P270" s="65">
        <v>1822066.21</v>
      </c>
    </row>
    <row r="271" spans="1:16" ht="23.25" x14ac:dyDescent="0.25">
      <c r="A271" s="2">
        <v>2016</v>
      </c>
      <c r="B271" s="14" t="s">
        <v>227</v>
      </c>
      <c r="C271" s="40"/>
      <c r="D271" s="29" t="s">
        <v>266</v>
      </c>
      <c r="E271" s="29" t="s">
        <v>18</v>
      </c>
      <c r="F271" s="31" t="s">
        <v>267</v>
      </c>
      <c r="G271" s="31" t="s">
        <v>20</v>
      </c>
      <c r="H271" s="31" t="s">
        <v>36</v>
      </c>
      <c r="I271" s="56">
        <v>37</v>
      </c>
      <c r="J271" s="33" t="str">
        <f t="shared" si="4"/>
        <v>городской округ Первоуральск, г. Первоуральск, ул. Ленина, д. 37</v>
      </c>
      <c r="K271" s="56">
        <v>4618.1000000000004</v>
      </c>
      <c r="L271" s="56">
        <v>1</v>
      </c>
      <c r="M271" s="212" t="s">
        <v>1478</v>
      </c>
      <c r="N271" s="213">
        <v>42570</v>
      </c>
      <c r="O271" s="76" t="s">
        <v>1494</v>
      </c>
      <c r="P271" s="65">
        <v>1884268.6</v>
      </c>
    </row>
    <row r="272" spans="1:16" ht="23.25" x14ac:dyDescent="0.25">
      <c r="A272" s="2">
        <v>2016</v>
      </c>
      <c r="B272" s="14" t="s">
        <v>227</v>
      </c>
      <c r="C272" s="40"/>
      <c r="D272" s="29" t="s">
        <v>266</v>
      </c>
      <c r="E272" s="29" t="s">
        <v>18</v>
      </c>
      <c r="F272" s="31" t="s">
        <v>267</v>
      </c>
      <c r="G272" s="31" t="s">
        <v>20</v>
      </c>
      <c r="H272" s="31" t="s">
        <v>36</v>
      </c>
      <c r="I272" s="56">
        <v>39</v>
      </c>
      <c r="J272" s="33" t="str">
        <f t="shared" si="4"/>
        <v>городской округ Первоуральск, г. Первоуральск, ул. Ленина, д. 39</v>
      </c>
      <c r="K272" s="56">
        <v>3134.7</v>
      </c>
      <c r="L272" s="56">
        <v>1</v>
      </c>
      <c r="M272" s="212" t="s">
        <v>1478</v>
      </c>
      <c r="N272" s="213">
        <v>42570</v>
      </c>
      <c r="O272" s="76" t="s">
        <v>1494</v>
      </c>
      <c r="P272" s="65">
        <v>1915615.46</v>
      </c>
    </row>
    <row r="273" spans="1:16" ht="23.25" x14ac:dyDescent="0.25">
      <c r="A273" s="80">
        <v>2018</v>
      </c>
      <c r="B273" s="197" t="s">
        <v>227</v>
      </c>
      <c r="C273" s="30"/>
      <c r="D273" s="30" t="s">
        <v>266</v>
      </c>
      <c r="E273" s="30" t="s">
        <v>18</v>
      </c>
      <c r="F273" s="30" t="s">
        <v>267</v>
      </c>
      <c r="G273" s="30" t="s">
        <v>20</v>
      </c>
      <c r="H273" s="30" t="s">
        <v>36</v>
      </c>
      <c r="I273" s="42" t="s">
        <v>733</v>
      </c>
      <c r="J273" s="33" t="str">
        <f t="shared" si="4"/>
        <v>городской округ Первоуральск, г. Первоуральск, ул. Ленина, д. 45А</v>
      </c>
      <c r="K273" s="103">
        <v>7994.2</v>
      </c>
      <c r="L273" s="103">
        <v>4</v>
      </c>
      <c r="M273" s="25" t="s">
        <v>1493</v>
      </c>
      <c r="N273" s="206">
        <v>43122</v>
      </c>
      <c r="O273" s="56" t="s">
        <v>1494</v>
      </c>
      <c r="P273" s="157">
        <v>7441954.8799999999</v>
      </c>
    </row>
    <row r="274" spans="1:16" ht="23.25" x14ac:dyDescent="0.25">
      <c r="A274" s="80">
        <v>2018</v>
      </c>
      <c r="B274" s="197" t="s">
        <v>227</v>
      </c>
      <c r="C274" s="30"/>
      <c r="D274" s="30" t="s">
        <v>266</v>
      </c>
      <c r="E274" s="30" t="s">
        <v>18</v>
      </c>
      <c r="F274" s="30" t="s">
        <v>267</v>
      </c>
      <c r="G274" s="30" t="s">
        <v>20</v>
      </c>
      <c r="H274" s="30" t="s">
        <v>36</v>
      </c>
      <c r="I274" s="42" t="s">
        <v>1148</v>
      </c>
      <c r="J274" s="33" t="str">
        <f t="shared" si="4"/>
        <v>городской округ Первоуральск, г. Первоуральск, ул. Ленина, д. 45В</v>
      </c>
      <c r="K274" s="103">
        <v>3834.4</v>
      </c>
      <c r="L274" s="103">
        <v>2</v>
      </c>
      <c r="M274" s="25" t="s">
        <v>1493</v>
      </c>
      <c r="N274" s="206">
        <v>43122</v>
      </c>
      <c r="O274" s="56" t="s">
        <v>1494</v>
      </c>
      <c r="P274" s="157">
        <v>3725034.2800000003</v>
      </c>
    </row>
    <row r="275" spans="1:16" ht="23.25" x14ac:dyDescent="0.25">
      <c r="A275" s="80">
        <v>2018</v>
      </c>
      <c r="B275" s="197" t="s">
        <v>227</v>
      </c>
      <c r="C275" s="30"/>
      <c r="D275" s="30" t="s">
        <v>266</v>
      </c>
      <c r="E275" s="30" t="s">
        <v>18</v>
      </c>
      <c r="F275" s="30" t="s">
        <v>267</v>
      </c>
      <c r="G275" s="30" t="s">
        <v>20</v>
      </c>
      <c r="H275" s="30" t="s">
        <v>36</v>
      </c>
      <c r="I275" s="42" t="s">
        <v>725</v>
      </c>
      <c r="J275" s="33" t="str">
        <f t="shared" si="4"/>
        <v>городской округ Первоуральск, г. Первоуральск, ул. Ленина, д. 47А</v>
      </c>
      <c r="K275" s="103">
        <v>3874.2</v>
      </c>
      <c r="L275" s="103">
        <v>2</v>
      </c>
      <c r="M275" s="25" t="s">
        <v>1493</v>
      </c>
      <c r="N275" s="206">
        <v>43122</v>
      </c>
      <c r="O275" s="56" t="s">
        <v>1494</v>
      </c>
      <c r="P275" s="157">
        <v>3730338.38</v>
      </c>
    </row>
    <row r="276" spans="1:16" ht="23.25" x14ac:dyDescent="0.25">
      <c r="A276" s="80">
        <v>2021</v>
      </c>
      <c r="B276" s="30" t="s">
        <v>227</v>
      </c>
      <c r="C276" s="30"/>
      <c r="D276" s="30" t="s">
        <v>266</v>
      </c>
      <c r="E276" s="30" t="s">
        <v>18</v>
      </c>
      <c r="F276" s="30" t="s">
        <v>267</v>
      </c>
      <c r="G276" s="30" t="s">
        <v>20</v>
      </c>
      <c r="H276" s="30" t="s">
        <v>36</v>
      </c>
      <c r="I276" s="42">
        <v>7</v>
      </c>
      <c r="J276" s="33" t="str">
        <f t="shared" si="4"/>
        <v>городской округ Первоуральск, г. Первоуральск, ул. Ленина, д. 7</v>
      </c>
      <c r="K276" s="35">
        <v>5031.3</v>
      </c>
      <c r="L276" s="35">
        <v>2</v>
      </c>
      <c r="M276" s="56" t="s">
        <v>2581</v>
      </c>
      <c r="N276" s="215">
        <v>44247</v>
      </c>
      <c r="O276" s="56" t="s">
        <v>2605</v>
      </c>
      <c r="P276" s="187">
        <v>3931720.71</v>
      </c>
    </row>
    <row r="277" spans="1:16" ht="23.25" x14ac:dyDescent="0.25">
      <c r="A277" s="80">
        <v>2021</v>
      </c>
      <c r="B277" s="30" t="s">
        <v>227</v>
      </c>
      <c r="C277" s="30"/>
      <c r="D277" s="30" t="s">
        <v>266</v>
      </c>
      <c r="E277" s="30" t="s">
        <v>18</v>
      </c>
      <c r="F277" s="30" t="s">
        <v>267</v>
      </c>
      <c r="G277" s="30" t="s">
        <v>20</v>
      </c>
      <c r="H277" s="30" t="s">
        <v>36</v>
      </c>
      <c r="I277" s="42" t="s">
        <v>120</v>
      </c>
      <c r="J277" s="33" t="str">
        <f t="shared" si="4"/>
        <v>городской округ Первоуральск, г. Первоуральск, ул. Ленина, д. 7А</v>
      </c>
      <c r="K277" s="35">
        <v>5157.7</v>
      </c>
      <c r="L277" s="35">
        <v>2</v>
      </c>
      <c r="M277" s="56" t="s">
        <v>2581</v>
      </c>
      <c r="N277" s="215">
        <v>44247</v>
      </c>
      <c r="O277" s="56" t="s">
        <v>2605</v>
      </c>
      <c r="P277" s="187">
        <v>3928514.44</v>
      </c>
    </row>
    <row r="278" spans="1:16" ht="23.25" x14ac:dyDescent="0.25">
      <c r="A278" s="80">
        <v>2021</v>
      </c>
      <c r="B278" s="30" t="s">
        <v>227</v>
      </c>
      <c r="C278" s="30"/>
      <c r="D278" s="30" t="s">
        <v>266</v>
      </c>
      <c r="E278" s="30" t="s">
        <v>18</v>
      </c>
      <c r="F278" s="30" t="s">
        <v>267</v>
      </c>
      <c r="G278" s="30" t="s">
        <v>20</v>
      </c>
      <c r="H278" s="30" t="s">
        <v>188</v>
      </c>
      <c r="I278" s="42" t="s">
        <v>317</v>
      </c>
      <c r="J278" s="33" t="str">
        <f t="shared" si="4"/>
        <v>городской округ Первоуральск, г. Первоуральск, ул. Малышева, д. 6А</v>
      </c>
      <c r="K278" s="35">
        <v>2976.2</v>
      </c>
      <c r="L278" s="35">
        <v>1</v>
      </c>
      <c r="M278" s="56" t="s">
        <v>2581</v>
      </c>
      <c r="N278" s="215">
        <v>44247</v>
      </c>
      <c r="O278" s="56" t="s">
        <v>2605</v>
      </c>
      <c r="P278" s="210">
        <v>1743511.76</v>
      </c>
    </row>
    <row r="279" spans="1:16" ht="23.25" x14ac:dyDescent="0.25">
      <c r="A279" s="80">
        <v>2018</v>
      </c>
      <c r="B279" s="197" t="s">
        <v>227</v>
      </c>
      <c r="C279" s="30"/>
      <c r="D279" s="30" t="s">
        <v>266</v>
      </c>
      <c r="E279" s="30" t="s">
        <v>18</v>
      </c>
      <c r="F279" s="30" t="s">
        <v>267</v>
      </c>
      <c r="G279" s="30" t="s">
        <v>20</v>
      </c>
      <c r="H279" s="30" t="s">
        <v>306</v>
      </c>
      <c r="I279" s="42">
        <v>12</v>
      </c>
      <c r="J279" s="33" t="str">
        <f t="shared" si="4"/>
        <v>городской округ Первоуральск, г. Первоуральск, ул. Розы Люксембург, д. 12</v>
      </c>
      <c r="K279" s="35">
        <v>2631</v>
      </c>
      <c r="L279" s="35">
        <v>1</v>
      </c>
      <c r="M279" s="25" t="s">
        <v>1493</v>
      </c>
      <c r="N279" s="206">
        <v>43122</v>
      </c>
      <c r="O279" s="56" t="s">
        <v>1494</v>
      </c>
      <c r="P279" s="157">
        <v>1897229.79</v>
      </c>
    </row>
    <row r="280" spans="1:16" ht="23.25" x14ac:dyDescent="0.25">
      <c r="A280" s="80">
        <v>2021</v>
      </c>
      <c r="B280" s="30" t="s">
        <v>227</v>
      </c>
      <c r="C280" s="30"/>
      <c r="D280" s="30" t="s">
        <v>266</v>
      </c>
      <c r="E280" s="30" t="s">
        <v>18</v>
      </c>
      <c r="F280" s="30" t="s">
        <v>267</v>
      </c>
      <c r="G280" s="30" t="s">
        <v>20</v>
      </c>
      <c r="H280" s="30" t="s">
        <v>491</v>
      </c>
      <c r="I280" s="42" t="s">
        <v>115</v>
      </c>
      <c r="J280" s="33" t="str">
        <f t="shared" si="4"/>
        <v>городской округ Первоуральск, г. Первоуральск, ул. Сакко и Ванцетти, д. 1А</v>
      </c>
      <c r="K280" s="35">
        <v>3559.8</v>
      </c>
      <c r="L280" s="35">
        <v>1</v>
      </c>
      <c r="M280" s="56" t="s">
        <v>2581</v>
      </c>
      <c r="N280" s="215">
        <v>44247</v>
      </c>
      <c r="O280" s="56" t="s">
        <v>2605</v>
      </c>
      <c r="P280" s="210">
        <v>1514730.8</v>
      </c>
    </row>
    <row r="281" spans="1:16" ht="23.25" x14ac:dyDescent="0.25">
      <c r="A281" s="80">
        <v>2017</v>
      </c>
      <c r="B281" s="81" t="s">
        <v>227</v>
      </c>
      <c r="C281" s="24"/>
      <c r="D281" s="24" t="s">
        <v>266</v>
      </c>
      <c r="E281" s="24" t="s">
        <v>18</v>
      </c>
      <c r="F281" s="24" t="s">
        <v>267</v>
      </c>
      <c r="G281" s="24" t="s">
        <v>20</v>
      </c>
      <c r="H281" s="24" t="s">
        <v>699</v>
      </c>
      <c r="I281" s="58" t="s">
        <v>727</v>
      </c>
      <c r="J281" s="33" t="str">
        <f t="shared" si="4"/>
        <v>городской округ Первоуральск, г. Первоуральск, ул. Сантехизделий, д. 24А</v>
      </c>
      <c r="K281" s="75">
        <v>4478.3</v>
      </c>
      <c r="L281" s="75">
        <v>2</v>
      </c>
      <c r="M281" s="212" t="s">
        <v>1296</v>
      </c>
      <c r="N281" s="213">
        <v>42598</v>
      </c>
      <c r="O281" s="212" t="s">
        <v>1598</v>
      </c>
      <c r="P281" s="65">
        <v>3644132.42</v>
      </c>
    </row>
    <row r="282" spans="1:16" ht="23.25" x14ac:dyDescent="0.25">
      <c r="A282" s="80">
        <v>2017</v>
      </c>
      <c r="B282" s="81" t="s">
        <v>227</v>
      </c>
      <c r="C282" s="24"/>
      <c r="D282" s="24" t="s">
        <v>266</v>
      </c>
      <c r="E282" s="24" t="s">
        <v>18</v>
      </c>
      <c r="F282" s="24" t="s">
        <v>267</v>
      </c>
      <c r="G282" s="24" t="s">
        <v>20</v>
      </c>
      <c r="H282" s="24" t="s">
        <v>84</v>
      </c>
      <c r="I282" s="58">
        <v>1</v>
      </c>
      <c r="J282" s="33" t="str">
        <f t="shared" si="4"/>
        <v>городской округ Первоуральск, г. Первоуральск, ул. Советская, д. 1</v>
      </c>
      <c r="K282" s="75">
        <v>2909.9</v>
      </c>
      <c r="L282" s="75">
        <v>1</v>
      </c>
      <c r="M282" s="212" t="s">
        <v>1296</v>
      </c>
      <c r="N282" s="213">
        <v>42598</v>
      </c>
      <c r="O282" s="212" t="s">
        <v>1598</v>
      </c>
      <c r="P282" s="65">
        <v>1913214.57</v>
      </c>
    </row>
    <row r="283" spans="1:16" ht="23.25" x14ac:dyDescent="0.25">
      <c r="A283" s="80">
        <v>2021</v>
      </c>
      <c r="B283" s="30" t="s">
        <v>227</v>
      </c>
      <c r="C283" s="30"/>
      <c r="D283" s="30" t="s">
        <v>266</v>
      </c>
      <c r="E283" s="30" t="s">
        <v>18</v>
      </c>
      <c r="F283" s="30" t="s">
        <v>267</v>
      </c>
      <c r="G283" s="30" t="s">
        <v>20</v>
      </c>
      <c r="H283" s="30" t="s">
        <v>87</v>
      </c>
      <c r="I283" s="42">
        <v>1</v>
      </c>
      <c r="J283" s="33" t="str">
        <f t="shared" si="4"/>
        <v>городской округ Первоуральск, г. Первоуральск, ул. Строителей, д. 1</v>
      </c>
      <c r="K283" s="35">
        <v>18370.7</v>
      </c>
      <c r="L283" s="35">
        <v>9</v>
      </c>
      <c r="M283" s="56" t="s">
        <v>2581</v>
      </c>
      <c r="N283" s="215">
        <v>44247</v>
      </c>
      <c r="O283" s="56" t="s">
        <v>2605</v>
      </c>
      <c r="P283" s="210">
        <v>14536986.99</v>
      </c>
    </row>
    <row r="284" spans="1:16" ht="23.25" x14ac:dyDescent="0.25">
      <c r="A284" s="80">
        <v>2021</v>
      </c>
      <c r="B284" s="30" t="s">
        <v>227</v>
      </c>
      <c r="C284" s="30"/>
      <c r="D284" s="30" t="s">
        <v>266</v>
      </c>
      <c r="E284" s="30" t="s">
        <v>18</v>
      </c>
      <c r="F284" s="30" t="s">
        <v>267</v>
      </c>
      <c r="G284" s="30" t="s">
        <v>20</v>
      </c>
      <c r="H284" s="30" t="s">
        <v>87</v>
      </c>
      <c r="I284" s="42">
        <v>23</v>
      </c>
      <c r="J284" s="33" t="str">
        <f t="shared" si="4"/>
        <v>городской округ Первоуральск, г. Первоуральск, ул. Строителей, д. 23</v>
      </c>
      <c r="K284" s="35">
        <v>2555.8000000000002</v>
      </c>
      <c r="L284" s="35">
        <v>1</v>
      </c>
      <c r="M284" s="56" t="s">
        <v>2581</v>
      </c>
      <c r="N284" s="215">
        <v>44247</v>
      </c>
      <c r="O284" s="56" t="s">
        <v>2605</v>
      </c>
      <c r="P284" s="210">
        <v>1616355.32</v>
      </c>
    </row>
    <row r="285" spans="1:16" ht="23.25" x14ac:dyDescent="0.25">
      <c r="A285" s="80">
        <v>2021</v>
      </c>
      <c r="B285" s="30" t="s">
        <v>227</v>
      </c>
      <c r="C285" s="30"/>
      <c r="D285" s="30" t="s">
        <v>266</v>
      </c>
      <c r="E285" s="30" t="s">
        <v>18</v>
      </c>
      <c r="F285" s="30" t="s">
        <v>267</v>
      </c>
      <c r="G285" s="30" t="s">
        <v>20</v>
      </c>
      <c r="H285" s="30" t="s">
        <v>87</v>
      </c>
      <c r="I285" s="42">
        <v>25</v>
      </c>
      <c r="J285" s="33" t="str">
        <f t="shared" si="4"/>
        <v>городской округ Первоуральск, г. Первоуральск, ул. Строителей, д. 25</v>
      </c>
      <c r="K285" s="35">
        <v>2370.8000000000002</v>
      </c>
      <c r="L285" s="35">
        <v>1</v>
      </c>
      <c r="M285" s="56" t="s">
        <v>2581</v>
      </c>
      <c r="N285" s="215">
        <v>44247</v>
      </c>
      <c r="O285" s="56" t="s">
        <v>2605</v>
      </c>
      <c r="P285" s="210">
        <v>1618286.49</v>
      </c>
    </row>
    <row r="286" spans="1:16" ht="23.25" x14ac:dyDescent="0.25">
      <c r="A286" s="80">
        <v>2021</v>
      </c>
      <c r="B286" s="30" t="s">
        <v>227</v>
      </c>
      <c r="C286" s="30"/>
      <c r="D286" s="30" t="s">
        <v>266</v>
      </c>
      <c r="E286" s="30" t="s">
        <v>18</v>
      </c>
      <c r="F286" s="30" t="s">
        <v>267</v>
      </c>
      <c r="G286" s="30" t="s">
        <v>20</v>
      </c>
      <c r="H286" s="30" t="s">
        <v>87</v>
      </c>
      <c r="I286" s="42">
        <v>44</v>
      </c>
      <c r="J286" s="33" t="str">
        <f t="shared" si="4"/>
        <v>городской округ Первоуральск, г. Первоуральск, ул. Строителей, д. 44</v>
      </c>
      <c r="K286" s="35">
        <v>5147.5</v>
      </c>
      <c r="L286" s="35">
        <v>2</v>
      </c>
      <c r="M286" s="56" t="s">
        <v>2581</v>
      </c>
      <c r="N286" s="215">
        <v>44247</v>
      </c>
      <c r="O286" s="56" t="s">
        <v>2605</v>
      </c>
      <c r="P286" s="210">
        <v>3919073.93</v>
      </c>
    </row>
    <row r="287" spans="1:16" ht="23.25" x14ac:dyDescent="0.25">
      <c r="A287" s="80">
        <v>2017</v>
      </c>
      <c r="B287" s="81" t="s">
        <v>227</v>
      </c>
      <c r="C287" s="24"/>
      <c r="D287" s="24" t="s">
        <v>266</v>
      </c>
      <c r="E287" s="24" t="s">
        <v>18</v>
      </c>
      <c r="F287" s="24" t="s">
        <v>267</v>
      </c>
      <c r="G287" s="24" t="s">
        <v>20</v>
      </c>
      <c r="H287" s="24" t="s">
        <v>275</v>
      </c>
      <c r="I287" s="58">
        <v>36</v>
      </c>
      <c r="J287" s="33" t="str">
        <f t="shared" si="4"/>
        <v>городской округ Первоуральск, г. Первоуральск, ул. Трубников, д. 36</v>
      </c>
      <c r="K287" s="75">
        <v>8923.9</v>
      </c>
      <c r="L287" s="75">
        <v>4</v>
      </c>
      <c r="M287" s="212" t="s">
        <v>1296</v>
      </c>
      <c r="N287" s="213">
        <v>42598</v>
      </c>
      <c r="O287" s="212" t="s">
        <v>1598</v>
      </c>
      <c r="P287" s="65">
        <v>7288566.9199999999</v>
      </c>
    </row>
    <row r="288" spans="1:16" ht="23.25" x14ac:dyDescent="0.25">
      <c r="A288" s="80">
        <v>2017</v>
      </c>
      <c r="B288" s="81" t="s">
        <v>227</v>
      </c>
      <c r="C288" s="24"/>
      <c r="D288" s="24" t="s">
        <v>266</v>
      </c>
      <c r="E288" s="24" t="s">
        <v>18</v>
      </c>
      <c r="F288" s="24" t="s">
        <v>267</v>
      </c>
      <c r="G288" s="24" t="s">
        <v>20</v>
      </c>
      <c r="H288" s="24" t="s">
        <v>275</v>
      </c>
      <c r="I288" s="58" t="s">
        <v>125</v>
      </c>
      <c r="J288" s="33" t="str">
        <f t="shared" si="4"/>
        <v>городской округ Первоуральск, г. Первоуральск, ул. Трубников, д. 38А</v>
      </c>
      <c r="K288" s="75">
        <v>4481.8</v>
      </c>
      <c r="L288" s="75">
        <v>2</v>
      </c>
      <c r="M288" s="212" t="s">
        <v>1296</v>
      </c>
      <c r="N288" s="213">
        <v>42598</v>
      </c>
      <c r="O288" s="212" t="s">
        <v>1598</v>
      </c>
      <c r="P288" s="65">
        <v>3644283.46</v>
      </c>
    </row>
    <row r="289" spans="1:16" ht="23.25" x14ac:dyDescent="0.25">
      <c r="A289" s="80">
        <v>2017</v>
      </c>
      <c r="B289" s="81" t="s">
        <v>227</v>
      </c>
      <c r="C289" s="24"/>
      <c r="D289" s="24" t="s">
        <v>266</v>
      </c>
      <c r="E289" s="24" t="s">
        <v>18</v>
      </c>
      <c r="F289" s="24" t="s">
        <v>267</v>
      </c>
      <c r="G289" s="24" t="s">
        <v>20</v>
      </c>
      <c r="H289" s="24" t="s">
        <v>275</v>
      </c>
      <c r="I289" s="58" t="s">
        <v>728</v>
      </c>
      <c r="J289" s="33" t="str">
        <f t="shared" si="4"/>
        <v>городской округ Первоуральск, г. Первоуральск, ул. Трубников, д. 38Б</v>
      </c>
      <c r="K289" s="75">
        <v>4457.3999999999996</v>
      </c>
      <c r="L289" s="75">
        <v>2</v>
      </c>
      <c r="M289" s="212" t="s">
        <v>1296</v>
      </c>
      <c r="N289" s="213">
        <v>42598</v>
      </c>
      <c r="O289" s="212" t="s">
        <v>1598</v>
      </c>
      <c r="P289" s="65">
        <v>3644283.46</v>
      </c>
    </row>
    <row r="290" spans="1:16" ht="23.25" x14ac:dyDescent="0.25">
      <c r="A290" s="80">
        <v>2021</v>
      </c>
      <c r="B290" s="30" t="s">
        <v>227</v>
      </c>
      <c r="C290" s="30"/>
      <c r="D290" s="30" t="s">
        <v>266</v>
      </c>
      <c r="E290" s="30" t="s">
        <v>18</v>
      </c>
      <c r="F290" s="30" t="s">
        <v>267</v>
      </c>
      <c r="G290" s="30" t="s">
        <v>20</v>
      </c>
      <c r="H290" s="30" t="s">
        <v>275</v>
      </c>
      <c r="I290" s="42" t="s">
        <v>2542</v>
      </c>
      <c r="J290" s="33" t="str">
        <f t="shared" si="4"/>
        <v>городской округ Первоуральск, г. Первоуральск, ул. Трубников, д. 44Б</v>
      </c>
      <c r="K290" s="35">
        <v>3814.1</v>
      </c>
      <c r="L290" s="35">
        <v>2</v>
      </c>
      <c r="M290" s="56" t="s">
        <v>2581</v>
      </c>
      <c r="N290" s="215">
        <v>44247</v>
      </c>
      <c r="O290" s="56" t="s">
        <v>2605</v>
      </c>
      <c r="P290" s="210">
        <v>3279150.95</v>
      </c>
    </row>
    <row r="291" spans="1:16" ht="23.25" x14ac:dyDescent="0.25">
      <c r="A291" s="80">
        <v>2021</v>
      </c>
      <c r="B291" s="30" t="s">
        <v>227</v>
      </c>
      <c r="C291" s="30"/>
      <c r="D291" s="30" t="s">
        <v>266</v>
      </c>
      <c r="E291" s="30" t="s">
        <v>18</v>
      </c>
      <c r="F291" s="30" t="s">
        <v>267</v>
      </c>
      <c r="G291" s="30" t="s">
        <v>20</v>
      </c>
      <c r="H291" s="30" t="s">
        <v>275</v>
      </c>
      <c r="I291" s="42" t="s">
        <v>2540</v>
      </c>
      <c r="J291" s="33" t="str">
        <f t="shared" si="4"/>
        <v>городской округ Первоуральск, г. Первоуральск, ул. Трубников, д. 46Б</v>
      </c>
      <c r="K291" s="35">
        <v>5116.6000000000004</v>
      </c>
      <c r="L291" s="35">
        <v>2</v>
      </c>
      <c r="M291" s="56" t="s">
        <v>2581</v>
      </c>
      <c r="N291" s="215">
        <v>44247</v>
      </c>
      <c r="O291" s="56" t="s">
        <v>2605</v>
      </c>
      <c r="P291" s="210">
        <v>3939368.67</v>
      </c>
    </row>
    <row r="292" spans="1:16" ht="23.25" x14ac:dyDescent="0.25">
      <c r="A292" s="80">
        <v>2021</v>
      </c>
      <c r="B292" s="30" t="s">
        <v>227</v>
      </c>
      <c r="C292" s="30"/>
      <c r="D292" s="30" t="s">
        <v>266</v>
      </c>
      <c r="E292" s="30" t="s">
        <v>18</v>
      </c>
      <c r="F292" s="30" t="s">
        <v>267</v>
      </c>
      <c r="G292" s="30" t="s">
        <v>20</v>
      </c>
      <c r="H292" s="30" t="s">
        <v>275</v>
      </c>
      <c r="I292" s="42" t="s">
        <v>2543</v>
      </c>
      <c r="J292" s="33" t="str">
        <f t="shared" si="4"/>
        <v>городской округ Первоуральск, г. Первоуральск, ул. Трубников, д. 46В</v>
      </c>
      <c r="K292" s="35">
        <v>5153.5</v>
      </c>
      <c r="L292" s="35">
        <v>2</v>
      </c>
      <c r="M292" s="56" t="s">
        <v>2581</v>
      </c>
      <c r="N292" s="215">
        <v>44247</v>
      </c>
      <c r="O292" s="56" t="s">
        <v>2605</v>
      </c>
      <c r="P292" s="210">
        <v>3928076.46</v>
      </c>
    </row>
    <row r="293" spans="1:16" ht="23.25" x14ac:dyDescent="0.25">
      <c r="A293" s="80">
        <v>2017</v>
      </c>
      <c r="B293" s="81" t="s">
        <v>227</v>
      </c>
      <c r="C293" s="24"/>
      <c r="D293" s="24" t="s">
        <v>266</v>
      </c>
      <c r="E293" s="24" t="s">
        <v>18</v>
      </c>
      <c r="F293" s="24" t="s">
        <v>267</v>
      </c>
      <c r="G293" s="24" t="s">
        <v>20</v>
      </c>
      <c r="H293" s="24" t="s">
        <v>275</v>
      </c>
      <c r="I293" s="58">
        <v>50</v>
      </c>
      <c r="J293" s="33" t="str">
        <f t="shared" si="4"/>
        <v>городской округ Первоуральск, г. Первоуральск, ул. Трубников, д. 50</v>
      </c>
      <c r="K293" s="75">
        <v>13447.6</v>
      </c>
      <c r="L293" s="75">
        <v>6</v>
      </c>
      <c r="M293" s="212" t="s">
        <v>1296</v>
      </c>
      <c r="N293" s="213">
        <v>42598</v>
      </c>
      <c r="O293" s="212" t="s">
        <v>1598</v>
      </c>
      <c r="P293" s="65">
        <v>10932397.26</v>
      </c>
    </row>
    <row r="294" spans="1:16" ht="23.25" x14ac:dyDescent="0.25">
      <c r="A294" s="80">
        <v>2017</v>
      </c>
      <c r="B294" s="81" t="s">
        <v>227</v>
      </c>
      <c r="C294" s="24"/>
      <c r="D294" s="24" t="s">
        <v>266</v>
      </c>
      <c r="E294" s="24" t="s">
        <v>18</v>
      </c>
      <c r="F294" s="24" t="s">
        <v>267</v>
      </c>
      <c r="G294" s="24" t="s">
        <v>20</v>
      </c>
      <c r="H294" s="24" t="s">
        <v>432</v>
      </c>
      <c r="I294" s="58">
        <v>3</v>
      </c>
      <c r="J294" s="33" t="str">
        <f t="shared" si="4"/>
        <v>городской округ Первоуральск, г. Первоуральск, ул. Чекистов, д. 3</v>
      </c>
      <c r="K294" s="75">
        <v>2439.3000000000002</v>
      </c>
      <c r="L294" s="75">
        <v>1</v>
      </c>
      <c r="M294" s="212" t="s">
        <v>1296</v>
      </c>
      <c r="N294" s="213">
        <v>42598</v>
      </c>
      <c r="O294" s="212" t="s">
        <v>1598</v>
      </c>
      <c r="P294" s="65">
        <v>1822066.21</v>
      </c>
    </row>
    <row r="295" spans="1:16" ht="23.25" x14ac:dyDescent="0.25">
      <c r="A295" s="80">
        <v>2017</v>
      </c>
      <c r="B295" s="81" t="s">
        <v>227</v>
      </c>
      <c r="C295" s="24"/>
      <c r="D295" s="24" t="s">
        <v>266</v>
      </c>
      <c r="E295" s="24" t="s">
        <v>18</v>
      </c>
      <c r="F295" s="24" t="s">
        <v>267</v>
      </c>
      <c r="G295" s="24" t="s">
        <v>20</v>
      </c>
      <c r="H295" s="24" t="s">
        <v>432</v>
      </c>
      <c r="I295" s="58">
        <v>5</v>
      </c>
      <c r="J295" s="33" t="str">
        <f t="shared" si="4"/>
        <v>городской округ Первоуральск, г. Первоуральск, ул. Чекистов, д. 5</v>
      </c>
      <c r="K295" s="75">
        <v>2266.1999999999998</v>
      </c>
      <c r="L295" s="75">
        <v>1</v>
      </c>
      <c r="M295" s="212" t="s">
        <v>1296</v>
      </c>
      <c r="N295" s="213">
        <v>42598</v>
      </c>
      <c r="O295" s="212" t="s">
        <v>1598</v>
      </c>
      <c r="P295" s="65">
        <v>1822066.21</v>
      </c>
    </row>
    <row r="296" spans="1:16" ht="23.25" x14ac:dyDescent="0.25">
      <c r="A296" s="80">
        <v>2021</v>
      </c>
      <c r="B296" s="30" t="s">
        <v>227</v>
      </c>
      <c r="C296" s="30"/>
      <c r="D296" s="30" t="s">
        <v>266</v>
      </c>
      <c r="E296" s="30" t="s">
        <v>18</v>
      </c>
      <c r="F296" s="30" t="s">
        <v>267</v>
      </c>
      <c r="G296" s="30" t="s">
        <v>20</v>
      </c>
      <c r="H296" s="30" t="s">
        <v>432</v>
      </c>
      <c r="I296" s="42">
        <v>9</v>
      </c>
      <c r="J296" s="33" t="str">
        <f t="shared" si="4"/>
        <v>городской округ Первоуральск, г. Первоуральск, ул. Чекистов, д. 9</v>
      </c>
      <c r="K296" s="35">
        <v>4567.7</v>
      </c>
      <c r="L296" s="35">
        <v>2</v>
      </c>
      <c r="M296" s="56" t="s">
        <v>2581</v>
      </c>
      <c r="N296" s="215">
        <v>44247</v>
      </c>
      <c r="O296" s="56" t="s">
        <v>2605</v>
      </c>
      <c r="P296" s="187">
        <v>3210113.3</v>
      </c>
    </row>
    <row r="297" spans="1:16" x14ac:dyDescent="0.25">
      <c r="A297" s="80">
        <v>2018</v>
      </c>
      <c r="B297" s="197" t="s">
        <v>227</v>
      </c>
      <c r="C297" s="30"/>
      <c r="D297" s="30" t="s">
        <v>279</v>
      </c>
      <c r="E297" s="30" t="s">
        <v>18</v>
      </c>
      <c r="F297" s="30" t="s">
        <v>280</v>
      </c>
      <c r="G297" s="30" t="s">
        <v>20</v>
      </c>
      <c r="H297" s="30" t="s">
        <v>69</v>
      </c>
      <c r="I297" s="42">
        <v>36</v>
      </c>
      <c r="J297" s="33" t="str">
        <f t="shared" si="4"/>
        <v>городской округ Ревда, г. Ревда, ул. Мира, д. 36</v>
      </c>
      <c r="K297" s="35">
        <v>4513.7</v>
      </c>
      <c r="L297" s="35">
        <v>2</v>
      </c>
      <c r="M297" s="25" t="s">
        <v>1493</v>
      </c>
      <c r="N297" s="206">
        <v>43122</v>
      </c>
      <c r="O297" s="56" t="s">
        <v>1494</v>
      </c>
      <c r="P297" s="157">
        <v>3735728.06</v>
      </c>
    </row>
    <row r="298" spans="1:16" x14ac:dyDescent="0.25">
      <c r="A298" s="80">
        <v>2017</v>
      </c>
      <c r="B298" s="81" t="s">
        <v>227</v>
      </c>
      <c r="C298" s="24"/>
      <c r="D298" s="24" t="s">
        <v>279</v>
      </c>
      <c r="E298" s="24" t="s">
        <v>18</v>
      </c>
      <c r="F298" s="24" t="s">
        <v>280</v>
      </c>
      <c r="G298" s="24" t="s">
        <v>20</v>
      </c>
      <c r="H298" s="24" t="s">
        <v>69</v>
      </c>
      <c r="I298" s="58">
        <v>38</v>
      </c>
      <c r="J298" s="33" t="str">
        <f t="shared" si="4"/>
        <v>городской округ Ревда, г. Ревда, ул. Мира, д. 38</v>
      </c>
      <c r="K298" s="75">
        <v>4495.3999999999996</v>
      </c>
      <c r="L298" s="75">
        <v>2</v>
      </c>
      <c r="M298" s="212" t="s">
        <v>1296</v>
      </c>
      <c r="N298" s="213">
        <v>42598</v>
      </c>
      <c r="O298" s="212" t="s">
        <v>1598</v>
      </c>
      <c r="P298" s="65">
        <v>3653215.06</v>
      </c>
    </row>
    <row r="299" spans="1:16" x14ac:dyDescent="0.25">
      <c r="A299" s="80">
        <v>2018</v>
      </c>
      <c r="B299" s="197" t="s">
        <v>227</v>
      </c>
      <c r="C299" s="30"/>
      <c r="D299" s="30" t="s">
        <v>279</v>
      </c>
      <c r="E299" s="30" t="s">
        <v>18</v>
      </c>
      <c r="F299" s="30" t="s">
        <v>280</v>
      </c>
      <c r="G299" s="30" t="s">
        <v>20</v>
      </c>
      <c r="H299" s="30" t="s">
        <v>69</v>
      </c>
      <c r="I299" s="42">
        <v>40</v>
      </c>
      <c r="J299" s="33" t="str">
        <f t="shared" si="4"/>
        <v>городской округ Ревда, г. Ревда, ул. Мира, д. 40</v>
      </c>
      <c r="K299" s="35">
        <v>4545.8</v>
      </c>
      <c r="L299" s="35">
        <v>2</v>
      </c>
      <c r="M299" s="25" t="s">
        <v>1493</v>
      </c>
      <c r="N299" s="206">
        <v>43122</v>
      </c>
      <c r="O299" s="56" t="s">
        <v>1494</v>
      </c>
      <c r="P299" s="157">
        <v>3735728.06</v>
      </c>
    </row>
    <row r="300" spans="1:16" x14ac:dyDescent="0.25">
      <c r="A300" s="2">
        <v>2016</v>
      </c>
      <c r="B300" s="14" t="s">
        <v>227</v>
      </c>
      <c r="C300" s="40"/>
      <c r="D300" s="29" t="s">
        <v>279</v>
      </c>
      <c r="E300" s="164" t="s">
        <v>18</v>
      </c>
      <c r="F300" s="29" t="s">
        <v>280</v>
      </c>
      <c r="G300" s="29" t="s">
        <v>20</v>
      </c>
      <c r="H300" s="88" t="s">
        <v>69</v>
      </c>
      <c r="I300" s="56">
        <v>42</v>
      </c>
      <c r="J300" s="33" t="str">
        <f t="shared" si="4"/>
        <v>городской округ Ревда, г. Ревда, ул. Мира, д. 42</v>
      </c>
      <c r="K300" s="56">
        <v>4480.7</v>
      </c>
      <c r="L300" s="56">
        <v>1</v>
      </c>
      <c r="M300" s="212" t="s">
        <v>1478</v>
      </c>
      <c r="N300" s="213">
        <v>42570</v>
      </c>
      <c r="O300" s="76" t="s">
        <v>1494</v>
      </c>
      <c r="P300" s="65">
        <v>2004129.98</v>
      </c>
    </row>
    <row r="301" spans="1:16" x14ac:dyDescent="0.25">
      <c r="A301" s="80">
        <v>2017</v>
      </c>
      <c r="B301" s="81" t="s">
        <v>227</v>
      </c>
      <c r="C301" s="24"/>
      <c r="D301" s="24" t="s">
        <v>279</v>
      </c>
      <c r="E301" s="24" t="s">
        <v>18</v>
      </c>
      <c r="F301" s="24" t="s">
        <v>280</v>
      </c>
      <c r="G301" s="24" t="s">
        <v>20</v>
      </c>
      <c r="H301" s="24" t="s">
        <v>69</v>
      </c>
      <c r="I301" s="58">
        <v>42</v>
      </c>
      <c r="J301" s="33" t="str">
        <f t="shared" si="4"/>
        <v>городской округ Ревда, г. Ревда, ул. Мира, д. 42</v>
      </c>
      <c r="K301" s="75">
        <v>4480.7</v>
      </c>
      <c r="L301" s="75">
        <v>1</v>
      </c>
      <c r="M301" s="212" t="s">
        <v>1296</v>
      </c>
      <c r="N301" s="213">
        <v>42598</v>
      </c>
      <c r="O301" s="212" t="s">
        <v>1598</v>
      </c>
      <c r="P301" s="65">
        <v>1827562.74</v>
      </c>
    </row>
    <row r="302" spans="1:16" ht="23.25" x14ac:dyDescent="0.25">
      <c r="A302" s="80">
        <v>2017</v>
      </c>
      <c r="B302" s="81" t="s">
        <v>227</v>
      </c>
      <c r="C302" s="24"/>
      <c r="D302" s="24" t="s">
        <v>279</v>
      </c>
      <c r="E302" s="24" t="s">
        <v>18</v>
      </c>
      <c r="F302" s="24" t="s">
        <v>280</v>
      </c>
      <c r="G302" s="24" t="s">
        <v>20</v>
      </c>
      <c r="H302" s="24" t="s">
        <v>576</v>
      </c>
      <c r="I302" s="58">
        <v>31</v>
      </c>
      <c r="J302" s="33" t="str">
        <f t="shared" si="4"/>
        <v>городской округ Ревда, г. Ревда, ул. Олега Кошевого, д. 31</v>
      </c>
      <c r="K302" s="75">
        <v>7128.9</v>
      </c>
      <c r="L302" s="75">
        <v>3</v>
      </c>
      <c r="M302" s="212" t="s">
        <v>1296</v>
      </c>
      <c r="N302" s="213">
        <v>42598</v>
      </c>
      <c r="O302" s="212" t="s">
        <v>1598</v>
      </c>
      <c r="P302" s="65">
        <v>5398412.9400000004</v>
      </c>
    </row>
    <row r="303" spans="1:16" x14ac:dyDescent="0.25">
      <c r="A303" s="80">
        <v>2017</v>
      </c>
      <c r="B303" s="81" t="s">
        <v>227</v>
      </c>
      <c r="C303" s="24"/>
      <c r="D303" s="24" t="s">
        <v>279</v>
      </c>
      <c r="E303" s="24" t="s">
        <v>18</v>
      </c>
      <c r="F303" s="24" t="s">
        <v>280</v>
      </c>
      <c r="G303" s="24" t="s">
        <v>20</v>
      </c>
      <c r="H303" s="24" t="s">
        <v>283</v>
      </c>
      <c r="I303" s="58">
        <v>10</v>
      </c>
      <c r="J303" s="33" t="str">
        <f t="shared" si="4"/>
        <v>городской округ Ревда, г. Ревда, ул. Павла Зыкина, д. 10</v>
      </c>
      <c r="K303" s="75">
        <v>2698.7</v>
      </c>
      <c r="L303" s="75">
        <v>1</v>
      </c>
      <c r="M303" s="212" t="s">
        <v>1296</v>
      </c>
      <c r="N303" s="213">
        <v>42598</v>
      </c>
      <c r="O303" s="212" t="s">
        <v>1598</v>
      </c>
      <c r="P303" s="65">
        <v>1826682.46</v>
      </c>
    </row>
    <row r="304" spans="1:16" ht="23.25" x14ac:dyDescent="0.25">
      <c r="A304" s="80">
        <v>2017</v>
      </c>
      <c r="B304" s="81" t="s">
        <v>227</v>
      </c>
      <c r="C304" s="24"/>
      <c r="D304" s="24" t="s">
        <v>279</v>
      </c>
      <c r="E304" s="24" t="s">
        <v>18</v>
      </c>
      <c r="F304" s="24" t="s">
        <v>280</v>
      </c>
      <c r="G304" s="24" t="s">
        <v>20</v>
      </c>
      <c r="H304" s="24" t="s">
        <v>283</v>
      </c>
      <c r="I304" s="58" t="s">
        <v>1452</v>
      </c>
      <c r="J304" s="33" t="str">
        <f t="shared" si="4"/>
        <v>городской округ Ревда, г. Ревда, ул. Павла Зыкина, д. 36КОРПУС 2</v>
      </c>
      <c r="K304" s="75">
        <v>2453.4</v>
      </c>
      <c r="L304" s="75">
        <v>1</v>
      </c>
      <c r="M304" s="212" t="s">
        <v>1296</v>
      </c>
      <c r="N304" s="213">
        <v>42598</v>
      </c>
      <c r="O304" s="212" t="s">
        <v>1598</v>
      </c>
      <c r="P304" s="65">
        <v>1827272.46</v>
      </c>
    </row>
    <row r="305" spans="1:16" ht="23.25" x14ac:dyDescent="0.25">
      <c r="A305" s="2">
        <v>2016</v>
      </c>
      <c r="B305" s="14" t="s">
        <v>227</v>
      </c>
      <c r="C305" s="40"/>
      <c r="D305" s="29" t="s">
        <v>279</v>
      </c>
      <c r="E305" s="164" t="s">
        <v>18</v>
      </c>
      <c r="F305" s="29" t="s">
        <v>280</v>
      </c>
      <c r="G305" s="29" t="s">
        <v>20</v>
      </c>
      <c r="H305" s="88" t="s">
        <v>283</v>
      </c>
      <c r="I305" s="56" t="s">
        <v>324</v>
      </c>
      <c r="J305" s="33" t="str">
        <f t="shared" si="4"/>
        <v>городской округ Ревда, г. Ревда, ул. Павла Зыкина, д. 44КОРПУС 1</v>
      </c>
      <c r="K305" s="56">
        <v>2422.8000000000002</v>
      </c>
      <c r="L305" s="56">
        <v>1</v>
      </c>
      <c r="M305" s="212" t="s">
        <v>1478</v>
      </c>
      <c r="N305" s="213">
        <v>42570</v>
      </c>
      <c r="O305" s="76" t="s">
        <v>1494</v>
      </c>
      <c r="P305" s="65">
        <v>2004129.98</v>
      </c>
    </row>
    <row r="306" spans="1:16" ht="23.25" x14ac:dyDescent="0.25">
      <c r="A306" s="80">
        <v>2018</v>
      </c>
      <c r="B306" s="197" t="s">
        <v>227</v>
      </c>
      <c r="C306" s="30"/>
      <c r="D306" s="30" t="s">
        <v>279</v>
      </c>
      <c r="E306" s="30" t="s">
        <v>18</v>
      </c>
      <c r="F306" s="30" t="s">
        <v>280</v>
      </c>
      <c r="G306" s="30" t="s">
        <v>20</v>
      </c>
      <c r="H306" s="30" t="s">
        <v>283</v>
      </c>
      <c r="I306" s="42" t="s">
        <v>1146</v>
      </c>
      <c r="J306" s="33" t="str">
        <f t="shared" si="4"/>
        <v>городской округ Ревда, г. Ревда, ул. Павла Зыкина, д. 44КОРПУС 2</v>
      </c>
      <c r="K306" s="35">
        <v>2436.3000000000002</v>
      </c>
      <c r="L306" s="35">
        <v>1</v>
      </c>
      <c r="M306" s="25" t="s">
        <v>1493</v>
      </c>
      <c r="N306" s="206">
        <v>43122</v>
      </c>
      <c r="O306" s="56" t="s">
        <v>1494</v>
      </c>
      <c r="P306" s="157">
        <v>1868954.35</v>
      </c>
    </row>
    <row r="307" spans="1:16" x14ac:dyDescent="0.25">
      <c r="A307" s="80">
        <v>2017</v>
      </c>
      <c r="B307" s="81" t="s">
        <v>227</v>
      </c>
      <c r="C307" s="24"/>
      <c r="D307" s="24" t="s">
        <v>279</v>
      </c>
      <c r="E307" s="24" t="s">
        <v>18</v>
      </c>
      <c r="F307" s="24" t="s">
        <v>280</v>
      </c>
      <c r="G307" s="24" t="s">
        <v>20</v>
      </c>
      <c r="H307" s="24" t="s">
        <v>577</v>
      </c>
      <c r="I307" s="58">
        <v>4</v>
      </c>
      <c r="J307" s="33" t="str">
        <f t="shared" si="4"/>
        <v>городской округ Ревда, г. Ревда, ул. Ярославского, д. 4</v>
      </c>
      <c r="K307" s="75">
        <v>2701.5</v>
      </c>
      <c r="L307" s="75">
        <v>1</v>
      </c>
      <c r="M307" s="212" t="s">
        <v>1296</v>
      </c>
      <c r="N307" s="213">
        <v>42598</v>
      </c>
      <c r="O307" s="212" t="s">
        <v>1598</v>
      </c>
      <c r="P307" s="65">
        <v>1825934.34</v>
      </c>
    </row>
    <row r="308" spans="1:16" ht="34.5" x14ac:dyDescent="0.25">
      <c r="A308" s="80">
        <v>2018</v>
      </c>
      <c r="B308" s="161" t="s">
        <v>499</v>
      </c>
      <c r="C308" s="30"/>
      <c r="D308" s="30" t="s">
        <v>2504</v>
      </c>
      <c r="E308" s="30" t="s">
        <v>18</v>
      </c>
      <c r="F308" s="30" t="s">
        <v>526</v>
      </c>
      <c r="G308" s="30" t="s">
        <v>190</v>
      </c>
      <c r="H308" s="30" t="s">
        <v>685</v>
      </c>
      <c r="I308" s="35">
        <v>39</v>
      </c>
      <c r="J308" s="33" t="str">
        <f t="shared" si="4"/>
        <v>Каменск-Уральский городской округ Свердловской области, г. Каменск-Уральский, б-р Парижской Коммуны, д. 39</v>
      </c>
      <c r="K308" s="103">
        <v>3362.9</v>
      </c>
      <c r="L308" s="103">
        <v>2</v>
      </c>
      <c r="M308" s="25" t="s">
        <v>1493</v>
      </c>
      <c r="N308" s="206">
        <v>43122</v>
      </c>
      <c r="O308" s="56" t="s">
        <v>1494</v>
      </c>
      <c r="P308" s="157">
        <v>3723230.66</v>
      </c>
    </row>
    <row r="309" spans="1:16" ht="23.25" x14ac:dyDescent="0.25">
      <c r="A309" s="80">
        <v>2020</v>
      </c>
      <c r="B309" s="30" t="s">
        <v>499</v>
      </c>
      <c r="C309" s="30"/>
      <c r="D309" s="30" t="s">
        <v>2504</v>
      </c>
      <c r="E309" s="30" t="s">
        <v>18</v>
      </c>
      <c r="F309" s="30" t="s">
        <v>526</v>
      </c>
      <c r="G309" s="30" t="s">
        <v>143</v>
      </c>
      <c r="H309" s="30" t="s">
        <v>199</v>
      </c>
      <c r="I309" s="42" t="s">
        <v>221</v>
      </c>
      <c r="J309" s="33" t="str">
        <f t="shared" si="4"/>
        <v>Каменск-Уральский городской округ Свердловской области, г. Каменск-Уральский, пр-кт Победы, д. 19А</v>
      </c>
      <c r="K309" s="103">
        <v>2296.3000000000002</v>
      </c>
      <c r="L309" s="103">
        <v>1</v>
      </c>
      <c r="M309" s="35" t="s">
        <v>4100</v>
      </c>
      <c r="N309" s="206">
        <v>43914</v>
      </c>
      <c r="O309" s="35" t="s">
        <v>1307</v>
      </c>
      <c r="P309" s="208">
        <v>2067092.14</v>
      </c>
    </row>
    <row r="310" spans="1:16" ht="23.25" x14ac:dyDescent="0.25">
      <c r="A310" s="80">
        <v>2017</v>
      </c>
      <c r="B310" s="81" t="s">
        <v>499</v>
      </c>
      <c r="C310" s="24"/>
      <c r="D310" s="24" t="s">
        <v>2504</v>
      </c>
      <c r="E310" s="24" t="s">
        <v>18</v>
      </c>
      <c r="F310" s="24" t="s">
        <v>526</v>
      </c>
      <c r="G310" s="24" t="s">
        <v>143</v>
      </c>
      <c r="H310" s="24" t="s">
        <v>199</v>
      </c>
      <c r="I310" s="58" t="s">
        <v>115</v>
      </c>
      <c r="J310" s="33" t="str">
        <f t="shared" si="4"/>
        <v>Каменск-Уральский городской округ Свердловской области, г. Каменск-Уральский, пр-кт Победы, д. 1А</v>
      </c>
      <c r="K310" s="75">
        <v>2249</v>
      </c>
      <c r="L310" s="75">
        <v>1</v>
      </c>
      <c r="M310" s="212" t="s">
        <v>1295</v>
      </c>
      <c r="N310" s="213">
        <v>42598</v>
      </c>
      <c r="O310" s="212" t="s">
        <v>1598</v>
      </c>
      <c r="P310" s="65">
        <v>1874508.29</v>
      </c>
    </row>
    <row r="311" spans="1:16" ht="23.25" x14ac:dyDescent="0.25">
      <c r="A311" s="80">
        <v>2017</v>
      </c>
      <c r="B311" s="81" t="s">
        <v>499</v>
      </c>
      <c r="C311" s="24"/>
      <c r="D311" s="24" t="s">
        <v>2504</v>
      </c>
      <c r="E311" s="24" t="s">
        <v>18</v>
      </c>
      <c r="F311" s="24" t="s">
        <v>526</v>
      </c>
      <c r="G311" s="24" t="s">
        <v>143</v>
      </c>
      <c r="H311" s="24" t="s">
        <v>199</v>
      </c>
      <c r="I311" s="58">
        <v>31</v>
      </c>
      <c r="J311" s="33" t="str">
        <f t="shared" si="4"/>
        <v>Каменск-Уральский городской округ Свердловской области, г. Каменск-Уральский, пр-кт Победы, д. 31</v>
      </c>
      <c r="K311" s="75">
        <v>2327.1999999999998</v>
      </c>
      <c r="L311" s="75">
        <v>1</v>
      </c>
      <c r="M311" s="212" t="s">
        <v>1295</v>
      </c>
      <c r="N311" s="213">
        <v>42598</v>
      </c>
      <c r="O311" s="212" t="s">
        <v>1598</v>
      </c>
      <c r="P311" s="65">
        <v>1872116.43</v>
      </c>
    </row>
    <row r="312" spans="1:16" ht="23.25" x14ac:dyDescent="0.25">
      <c r="A312" s="80">
        <v>2020</v>
      </c>
      <c r="B312" s="30" t="s">
        <v>499</v>
      </c>
      <c r="C312" s="30"/>
      <c r="D312" s="30" t="s">
        <v>2504</v>
      </c>
      <c r="E312" s="30" t="s">
        <v>18</v>
      </c>
      <c r="F312" s="30" t="s">
        <v>526</v>
      </c>
      <c r="G312" s="30" t="s">
        <v>143</v>
      </c>
      <c r="H312" s="30" t="s">
        <v>199</v>
      </c>
      <c r="I312" s="42">
        <v>39</v>
      </c>
      <c r="J312" s="33" t="str">
        <f t="shared" si="4"/>
        <v>Каменск-Уральский городской округ Свердловской области, г. Каменск-Уральский, пр-кт Победы, д. 39</v>
      </c>
      <c r="K312" s="103">
        <v>3824.7</v>
      </c>
      <c r="L312" s="103">
        <v>1</v>
      </c>
      <c r="M312" s="35" t="s">
        <v>4100</v>
      </c>
      <c r="N312" s="206">
        <v>43914</v>
      </c>
      <c r="O312" s="35" t="s">
        <v>1307</v>
      </c>
      <c r="P312" s="208">
        <v>2025179.11</v>
      </c>
    </row>
    <row r="313" spans="1:16" ht="23.25" x14ac:dyDescent="0.25">
      <c r="A313" s="80">
        <v>2021</v>
      </c>
      <c r="B313" s="106" t="s">
        <v>499</v>
      </c>
      <c r="C313" s="30"/>
      <c r="D313" s="30" t="s">
        <v>2504</v>
      </c>
      <c r="E313" s="30" t="s">
        <v>18</v>
      </c>
      <c r="F313" s="30" t="s">
        <v>526</v>
      </c>
      <c r="G313" s="30" t="s">
        <v>143</v>
      </c>
      <c r="H313" s="30" t="s">
        <v>199</v>
      </c>
      <c r="I313" s="42" t="s">
        <v>220</v>
      </c>
      <c r="J313" s="33" t="str">
        <f t="shared" si="4"/>
        <v>Каменск-Уральский городской округ Свердловской области, г. Каменск-Уральский, пр-кт Победы, д. 39А</v>
      </c>
      <c r="K313" s="103">
        <v>3783.2</v>
      </c>
      <c r="L313" s="103">
        <v>1</v>
      </c>
      <c r="M313" s="56" t="s">
        <v>2570</v>
      </c>
      <c r="N313" s="215">
        <v>44228</v>
      </c>
      <c r="O313" s="56" t="s">
        <v>1307</v>
      </c>
      <c r="P313" s="187">
        <v>2074380.22</v>
      </c>
    </row>
    <row r="314" spans="1:16" ht="23.25" x14ac:dyDescent="0.25">
      <c r="A314" s="80">
        <v>2021</v>
      </c>
      <c r="B314" s="106" t="s">
        <v>499</v>
      </c>
      <c r="C314" s="30"/>
      <c r="D314" s="30" t="s">
        <v>2504</v>
      </c>
      <c r="E314" s="30" t="s">
        <v>18</v>
      </c>
      <c r="F314" s="30" t="s">
        <v>526</v>
      </c>
      <c r="G314" s="30" t="s">
        <v>143</v>
      </c>
      <c r="H314" s="30" t="s">
        <v>199</v>
      </c>
      <c r="I314" s="42" t="s">
        <v>2530</v>
      </c>
      <c r="J314" s="33" t="str">
        <f t="shared" si="4"/>
        <v>Каменск-Уральский городской округ Свердловской области, г. Каменск-Уральский, пр-кт Победы, д. 78Б</v>
      </c>
      <c r="K314" s="103">
        <v>3066.7</v>
      </c>
      <c r="L314" s="103">
        <v>2</v>
      </c>
      <c r="M314" s="56" t="s">
        <v>2570</v>
      </c>
      <c r="N314" s="215">
        <v>44228</v>
      </c>
      <c r="O314" s="56" t="s">
        <v>1307</v>
      </c>
      <c r="P314" s="187">
        <v>3667721.0300000003</v>
      </c>
    </row>
    <row r="315" spans="1:16" ht="23.25" x14ac:dyDescent="0.25">
      <c r="A315" s="80">
        <v>2020</v>
      </c>
      <c r="B315" s="30" t="s">
        <v>499</v>
      </c>
      <c r="C315" s="30"/>
      <c r="D315" s="30" t="s">
        <v>2504</v>
      </c>
      <c r="E315" s="30" t="s">
        <v>18</v>
      </c>
      <c r="F315" s="30" t="s">
        <v>526</v>
      </c>
      <c r="G315" s="30" t="s">
        <v>20</v>
      </c>
      <c r="H315" s="30" t="s">
        <v>535</v>
      </c>
      <c r="I315" s="42" t="s">
        <v>401</v>
      </c>
      <c r="J315" s="33" t="str">
        <f t="shared" si="4"/>
        <v>Каменск-Уральский городской округ Свердловской области, г. Каменск-Уральский, ул. Беляева, д. 4А</v>
      </c>
      <c r="K315" s="103">
        <v>2657.62</v>
      </c>
      <c r="L315" s="103">
        <v>2</v>
      </c>
      <c r="M315" s="35" t="s">
        <v>4100</v>
      </c>
      <c r="N315" s="206">
        <v>43914</v>
      </c>
      <c r="O315" s="35" t="s">
        <v>1307</v>
      </c>
      <c r="P315" s="208">
        <v>3638589.81</v>
      </c>
    </row>
    <row r="316" spans="1:16" ht="23.25" x14ac:dyDescent="0.25">
      <c r="A316" s="80">
        <v>2017</v>
      </c>
      <c r="B316" s="81" t="s">
        <v>499</v>
      </c>
      <c r="C316" s="24"/>
      <c r="D316" s="24" t="s">
        <v>2504</v>
      </c>
      <c r="E316" s="24" t="s">
        <v>18</v>
      </c>
      <c r="F316" s="24" t="s">
        <v>526</v>
      </c>
      <c r="G316" s="24" t="s">
        <v>20</v>
      </c>
      <c r="H316" s="24" t="s">
        <v>533</v>
      </c>
      <c r="I316" s="58">
        <v>11</v>
      </c>
      <c r="J316" s="33" t="str">
        <f t="shared" si="4"/>
        <v>Каменск-Уральский городской округ Свердловской области, г. Каменск-Уральский, ул. Каменская, д. 11</v>
      </c>
      <c r="K316" s="75">
        <v>5842.7</v>
      </c>
      <c r="L316" s="75">
        <v>2</v>
      </c>
      <c r="M316" s="212" t="s">
        <v>1295</v>
      </c>
      <c r="N316" s="213">
        <v>42598</v>
      </c>
      <c r="O316" s="212" t="s">
        <v>1598</v>
      </c>
      <c r="P316" s="65">
        <v>3749582.98</v>
      </c>
    </row>
    <row r="317" spans="1:16" ht="23.25" x14ac:dyDescent="0.25">
      <c r="A317" s="80">
        <v>2017</v>
      </c>
      <c r="B317" s="81" t="s">
        <v>499</v>
      </c>
      <c r="C317" s="24"/>
      <c r="D317" s="24" t="s">
        <v>2504</v>
      </c>
      <c r="E317" s="24" t="s">
        <v>18</v>
      </c>
      <c r="F317" s="24" t="s">
        <v>526</v>
      </c>
      <c r="G317" s="24" t="s">
        <v>20</v>
      </c>
      <c r="H317" s="24" t="s">
        <v>533</v>
      </c>
      <c r="I317" s="58">
        <v>74</v>
      </c>
      <c r="J317" s="33" t="str">
        <f t="shared" si="4"/>
        <v>Каменск-Уральский городской округ Свердловской области, г. Каменск-Уральский, ул. Каменская, д. 74</v>
      </c>
      <c r="K317" s="75">
        <v>3322.7</v>
      </c>
      <c r="L317" s="75">
        <v>1</v>
      </c>
      <c r="M317" s="212" t="s">
        <v>1295</v>
      </c>
      <c r="N317" s="213">
        <v>42598</v>
      </c>
      <c r="O317" s="212" t="s">
        <v>1598</v>
      </c>
      <c r="P317" s="65">
        <v>1883738.25</v>
      </c>
    </row>
    <row r="318" spans="1:16" ht="23.25" x14ac:dyDescent="0.25">
      <c r="A318" s="80">
        <v>2017</v>
      </c>
      <c r="B318" s="81" t="s">
        <v>499</v>
      </c>
      <c r="C318" s="24"/>
      <c r="D318" s="24" t="s">
        <v>2504</v>
      </c>
      <c r="E318" s="24" t="s">
        <v>18</v>
      </c>
      <c r="F318" s="24" t="s">
        <v>526</v>
      </c>
      <c r="G318" s="24" t="s">
        <v>20</v>
      </c>
      <c r="H318" s="24" t="s">
        <v>533</v>
      </c>
      <c r="I318" s="58" t="s">
        <v>620</v>
      </c>
      <c r="J318" s="33" t="str">
        <f t="shared" si="4"/>
        <v>Каменск-Уральский городской округ Свердловской области, г. Каменск-Уральский, ул. Каменская, д. 81А</v>
      </c>
      <c r="K318" s="75">
        <v>9546.2999999999993</v>
      </c>
      <c r="L318" s="75">
        <v>3</v>
      </c>
      <c r="M318" s="212" t="s">
        <v>1295</v>
      </c>
      <c r="N318" s="213">
        <v>42598</v>
      </c>
      <c r="O318" s="212" t="s">
        <v>1598</v>
      </c>
      <c r="P318" s="65">
        <v>5465066.0999999996</v>
      </c>
    </row>
    <row r="319" spans="1:16" ht="23.25" x14ac:dyDescent="0.25">
      <c r="A319" s="80">
        <v>2021</v>
      </c>
      <c r="B319" s="106" t="s">
        <v>499</v>
      </c>
      <c r="C319" s="30"/>
      <c r="D319" s="30" t="s">
        <v>2504</v>
      </c>
      <c r="E319" s="30" t="s">
        <v>18</v>
      </c>
      <c r="F319" s="30" t="s">
        <v>526</v>
      </c>
      <c r="G319" s="30" t="s">
        <v>20</v>
      </c>
      <c r="H319" s="30" t="s">
        <v>533</v>
      </c>
      <c r="I319" s="42">
        <v>84</v>
      </c>
      <c r="J319" s="33" t="str">
        <f t="shared" si="4"/>
        <v>Каменск-Уральский городской округ Свердловской области, г. Каменск-Уральский, ул. Каменская, д. 84</v>
      </c>
      <c r="K319" s="103">
        <v>10808.6</v>
      </c>
      <c r="L319" s="103">
        <v>4</v>
      </c>
      <c r="M319" s="56" t="s">
        <v>2570</v>
      </c>
      <c r="N319" s="215">
        <v>44228</v>
      </c>
      <c r="O319" s="56" t="s">
        <v>1307</v>
      </c>
      <c r="P319" s="194">
        <v>7935016.9900000002</v>
      </c>
    </row>
    <row r="320" spans="1:16" ht="23.25" x14ac:dyDescent="0.25">
      <c r="A320" s="80">
        <v>2021</v>
      </c>
      <c r="B320" s="106" t="s">
        <v>499</v>
      </c>
      <c r="C320" s="30"/>
      <c r="D320" s="30" t="s">
        <v>2504</v>
      </c>
      <c r="E320" s="30" t="s">
        <v>18</v>
      </c>
      <c r="F320" s="30" t="s">
        <v>526</v>
      </c>
      <c r="G320" s="30" t="s">
        <v>20</v>
      </c>
      <c r="H320" s="30" t="s">
        <v>75</v>
      </c>
      <c r="I320" s="42" t="s">
        <v>669</v>
      </c>
      <c r="J320" s="33" t="str">
        <f t="shared" si="4"/>
        <v>Каменск-Уральский городской округ Свердловской области, г. Каменск-Уральский, ул. Карла Маркса, д. 40А</v>
      </c>
      <c r="K320" s="103">
        <v>2573.6999999999998</v>
      </c>
      <c r="L320" s="103">
        <v>1</v>
      </c>
      <c r="M320" s="56" t="s">
        <v>2570</v>
      </c>
      <c r="N320" s="215">
        <v>44228</v>
      </c>
      <c r="O320" s="56" t="s">
        <v>1307</v>
      </c>
      <c r="P320" s="194">
        <v>2239245.89</v>
      </c>
    </row>
    <row r="321" spans="1:16" ht="23.25" x14ac:dyDescent="0.25">
      <c r="A321" s="80">
        <v>2021</v>
      </c>
      <c r="B321" s="106" t="s">
        <v>499</v>
      </c>
      <c r="C321" s="30"/>
      <c r="D321" s="30" t="s">
        <v>2504</v>
      </c>
      <c r="E321" s="30" t="s">
        <v>18</v>
      </c>
      <c r="F321" s="30" t="s">
        <v>526</v>
      </c>
      <c r="G321" s="30" t="s">
        <v>20</v>
      </c>
      <c r="H321" s="30" t="s">
        <v>34</v>
      </c>
      <c r="I321" s="42" t="s">
        <v>325</v>
      </c>
      <c r="J321" s="33" t="str">
        <f t="shared" si="4"/>
        <v>Каменск-Уральский городской округ Свердловской области, г. Каменск-Уральский, ул. Кирова, д. 21А</v>
      </c>
      <c r="K321" s="103">
        <v>4490.6000000000004</v>
      </c>
      <c r="L321" s="103">
        <v>2</v>
      </c>
      <c r="M321" s="56" t="s">
        <v>2570</v>
      </c>
      <c r="N321" s="215">
        <v>44228</v>
      </c>
      <c r="O321" s="56" t="s">
        <v>1307</v>
      </c>
      <c r="P321" s="187">
        <v>3979732.04</v>
      </c>
    </row>
    <row r="322" spans="1:16" ht="23.25" x14ac:dyDescent="0.25">
      <c r="A322" s="80">
        <v>2021</v>
      </c>
      <c r="B322" s="106" t="s">
        <v>499</v>
      </c>
      <c r="C322" s="30"/>
      <c r="D322" s="30" t="s">
        <v>2504</v>
      </c>
      <c r="E322" s="30" t="s">
        <v>18</v>
      </c>
      <c r="F322" s="30" t="s">
        <v>526</v>
      </c>
      <c r="G322" s="30" t="s">
        <v>20</v>
      </c>
      <c r="H322" s="30" t="s">
        <v>48</v>
      </c>
      <c r="I322" s="42">
        <v>32</v>
      </c>
      <c r="J322" s="33" t="str">
        <f t="shared" si="4"/>
        <v>Каменск-Уральский городской округ Свердловской области, г. Каменск-Уральский, ул. Кутузова, д. 32</v>
      </c>
      <c r="K322" s="103">
        <v>12440.7</v>
      </c>
      <c r="L322" s="103">
        <v>5</v>
      </c>
      <c r="M322" s="56" t="s">
        <v>2570</v>
      </c>
      <c r="N322" s="215">
        <v>44228</v>
      </c>
      <c r="O322" s="56" t="s">
        <v>1307</v>
      </c>
      <c r="P322" s="194">
        <v>10145335.75</v>
      </c>
    </row>
    <row r="323" spans="1:16" ht="23.25" x14ac:dyDescent="0.25">
      <c r="A323" s="80">
        <v>2017</v>
      </c>
      <c r="B323" s="81" t="s">
        <v>499</v>
      </c>
      <c r="C323" s="24"/>
      <c r="D323" s="24" t="s">
        <v>2504</v>
      </c>
      <c r="E323" s="24" t="s">
        <v>18</v>
      </c>
      <c r="F323" s="24" t="s">
        <v>526</v>
      </c>
      <c r="G323" s="24" t="s">
        <v>20</v>
      </c>
      <c r="H323" s="24" t="s">
        <v>48</v>
      </c>
      <c r="I323" s="58" t="s">
        <v>621</v>
      </c>
      <c r="J323" s="33" t="str">
        <f t="shared" ref="J323:J386" si="5">C323&amp;""&amp;D323&amp;", "&amp;E323&amp;" "&amp;F323&amp;", "&amp;G323&amp;" "&amp;H323&amp;", д. "&amp;I323</f>
        <v>Каменск-Уральский городской округ Свердловской области, г. Каменск-Уральский, ул. Кутузова, д. 35А</v>
      </c>
      <c r="K323" s="75">
        <v>2190.5</v>
      </c>
      <c r="L323" s="75">
        <v>1</v>
      </c>
      <c r="M323" s="212" t="s">
        <v>1295</v>
      </c>
      <c r="N323" s="213">
        <v>42598</v>
      </c>
      <c r="O323" s="212" t="s">
        <v>1598</v>
      </c>
      <c r="P323" s="65">
        <v>1821688.7</v>
      </c>
    </row>
    <row r="324" spans="1:16" ht="23.25" x14ac:dyDescent="0.25">
      <c r="A324" s="80">
        <v>2021</v>
      </c>
      <c r="B324" s="106" t="s">
        <v>499</v>
      </c>
      <c r="C324" s="30"/>
      <c r="D324" s="30" t="s">
        <v>2504</v>
      </c>
      <c r="E324" s="30" t="s">
        <v>18</v>
      </c>
      <c r="F324" s="30" t="s">
        <v>526</v>
      </c>
      <c r="G324" s="30" t="s">
        <v>20</v>
      </c>
      <c r="H324" s="30" t="s">
        <v>48</v>
      </c>
      <c r="I324" s="42">
        <v>36</v>
      </c>
      <c r="J324" s="33" t="str">
        <f t="shared" si="5"/>
        <v>Каменск-Уральский городской округ Свердловской области, г. Каменск-Уральский, ул. Кутузова, д. 36</v>
      </c>
      <c r="K324" s="103">
        <v>6787</v>
      </c>
      <c r="L324" s="103">
        <v>2</v>
      </c>
      <c r="M324" s="56" t="s">
        <v>2570</v>
      </c>
      <c r="N324" s="215">
        <v>44228</v>
      </c>
      <c r="O324" s="56" t="s">
        <v>1307</v>
      </c>
      <c r="P324" s="187">
        <v>3987134.59</v>
      </c>
    </row>
    <row r="325" spans="1:16" ht="23.25" x14ac:dyDescent="0.25">
      <c r="A325" s="80">
        <v>2017</v>
      </c>
      <c r="B325" s="81" t="s">
        <v>499</v>
      </c>
      <c r="C325" s="24"/>
      <c r="D325" s="24" t="s">
        <v>2504</v>
      </c>
      <c r="E325" s="24" t="s">
        <v>18</v>
      </c>
      <c r="F325" s="24" t="s">
        <v>526</v>
      </c>
      <c r="G325" s="24" t="s">
        <v>20</v>
      </c>
      <c r="H325" s="24" t="s">
        <v>490</v>
      </c>
      <c r="I325" s="58" t="s">
        <v>622</v>
      </c>
      <c r="J325" s="33" t="str">
        <f t="shared" si="5"/>
        <v>Каменск-Уральский городской округ Свердловской области, г. Каменск-Уральский, ул. Лермонтова, д. 133А</v>
      </c>
      <c r="K325" s="75">
        <v>6306</v>
      </c>
      <c r="L325" s="75">
        <v>2</v>
      </c>
      <c r="M325" s="212" t="s">
        <v>1295</v>
      </c>
      <c r="N325" s="213">
        <v>42598</v>
      </c>
      <c r="O325" s="212" t="s">
        <v>1598</v>
      </c>
      <c r="P325" s="65">
        <v>3791441.12</v>
      </c>
    </row>
    <row r="326" spans="1:16" ht="23.25" x14ac:dyDescent="0.25">
      <c r="A326" s="80">
        <v>2020</v>
      </c>
      <c r="B326" s="30" t="s">
        <v>499</v>
      </c>
      <c r="C326" s="30"/>
      <c r="D326" s="30" t="s">
        <v>2504</v>
      </c>
      <c r="E326" s="30" t="s">
        <v>18</v>
      </c>
      <c r="F326" s="30" t="s">
        <v>526</v>
      </c>
      <c r="G326" s="30" t="s">
        <v>20</v>
      </c>
      <c r="H326" s="30" t="s">
        <v>490</v>
      </c>
      <c r="I326" s="42">
        <v>83</v>
      </c>
      <c r="J326" s="33" t="str">
        <f t="shared" si="5"/>
        <v>Каменск-Уральский городской округ Свердловской области, г. Каменск-Уральский, ул. Лермонтова, д. 83</v>
      </c>
      <c r="K326" s="103">
        <v>6159.7</v>
      </c>
      <c r="L326" s="103">
        <v>3</v>
      </c>
      <c r="M326" s="35" t="s">
        <v>4100</v>
      </c>
      <c r="N326" s="206">
        <v>43914</v>
      </c>
      <c r="O326" s="35" t="s">
        <v>1307</v>
      </c>
      <c r="P326" s="208">
        <v>5825990.4299999997</v>
      </c>
    </row>
    <row r="327" spans="1:16" ht="23.25" x14ac:dyDescent="0.25">
      <c r="A327" s="80">
        <v>2017</v>
      </c>
      <c r="B327" s="81" t="s">
        <v>499</v>
      </c>
      <c r="C327" s="24"/>
      <c r="D327" s="24" t="s">
        <v>2504</v>
      </c>
      <c r="E327" s="24" t="s">
        <v>18</v>
      </c>
      <c r="F327" s="24" t="s">
        <v>526</v>
      </c>
      <c r="G327" s="24" t="s">
        <v>20</v>
      </c>
      <c r="H327" s="24" t="s">
        <v>490</v>
      </c>
      <c r="I327" s="58">
        <v>85</v>
      </c>
      <c r="J327" s="33" t="str">
        <f t="shared" si="5"/>
        <v>Каменск-Уральский городской округ Свердловской области, г. Каменск-Уральский, ул. Лермонтова, д. 85</v>
      </c>
      <c r="K327" s="75">
        <v>8239.2000000000007</v>
      </c>
      <c r="L327" s="75">
        <v>4</v>
      </c>
      <c r="M327" s="212" t="s">
        <v>1295</v>
      </c>
      <c r="N327" s="213">
        <v>42598</v>
      </c>
      <c r="O327" s="212" t="s">
        <v>1598</v>
      </c>
      <c r="P327" s="65">
        <v>7286754.7999999998</v>
      </c>
    </row>
    <row r="328" spans="1:16" ht="23.25" x14ac:dyDescent="0.25">
      <c r="A328" s="80">
        <v>2017</v>
      </c>
      <c r="B328" s="81" t="s">
        <v>499</v>
      </c>
      <c r="C328" s="24"/>
      <c r="D328" s="24" t="s">
        <v>2504</v>
      </c>
      <c r="E328" s="24" t="s">
        <v>18</v>
      </c>
      <c r="F328" s="24" t="s">
        <v>526</v>
      </c>
      <c r="G328" s="24" t="s">
        <v>20</v>
      </c>
      <c r="H328" s="24" t="s">
        <v>608</v>
      </c>
      <c r="I328" s="58">
        <v>12</v>
      </c>
      <c r="J328" s="33" t="str">
        <f t="shared" si="5"/>
        <v>Каменск-Уральский городской округ Свердловской области, г. Каменск-Уральский, ул. Свердловская, д. 12</v>
      </c>
      <c r="K328" s="75">
        <v>5378.3</v>
      </c>
      <c r="L328" s="75">
        <v>4</v>
      </c>
      <c r="M328" s="212" t="s">
        <v>1295</v>
      </c>
      <c r="N328" s="213">
        <v>42598</v>
      </c>
      <c r="O328" s="212" t="s">
        <v>1598</v>
      </c>
      <c r="P328" s="65">
        <v>6822100.4000000004</v>
      </c>
    </row>
    <row r="329" spans="1:16" ht="23.25" x14ac:dyDescent="0.25">
      <c r="A329" s="80">
        <v>2017</v>
      </c>
      <c r="B329" s="81" t="s">
        <v>499</v>
      </c>
      <c r="C329" s="24"/>
      <c r="D329" s="24" t="s">
        <v>2504</v>
      </c>
      <c r="E329" s="24" t="s">
        <v>18</v>
      </c>
      <c r="F329" s="24" t="s">
        <v>526</v>
      </c>
      <c r="G329" s="24" t="s">
        <v>20</v>
      </c>
      <c r="H329" s="24" t="s">
        <v>608</v>
      </c>
      <c r="I329" s="58">
        <v>20</v>
      </c>
      <c r="J329" s="33" t="str">
        <f t="shared" si="5"/>
        <v>Каменск-Уральский городской округ Свердловской области, г. Каменск-Уральский, ул. Свердловская, д. 20</v>
      </c>
      <c r="K329" s="75">
        <v>11694.6</v>
      </c>
      <c r="L329" s="75">
        <v>4</v>
      </c>
      <c r="M329" s="212" t="s">
        <v>1295</v>
      </c>
      <c r="N329" s="213">
        <v>42598</v>
      </c>
      <c r="O329" s="212" t="s">
        <v>1598</v>
      </c>
      <c r="P329" s="65">
        <v>7293995.2800000003</v>
      </c>
    </row>
    <row r="330" spans="1:16" ht="23.25" x14ac:dyDescent="0.25">
      <c r="A330" s="80">
        <v>2017</v>
      </c>
      <c r="B330" s="81" t="s">
        <v>499</v>
      </c>
      <c r="C330" s="24"/>
      <c r="D330" s="24" t="s">
        <v>2504</v>
      </c>
      <c r="E330" s="24" t="s">
        <v>18</v>
      </c>
      <c r="F330" s="24" t="s">
        <v>526</v>
      </c>
      <c r="G330" s="24" t="s">
        <v>20</v>
      </c>
      <c r="H330" s="24" t="s">
        <v>609</v>
      </c>
      <c r="I330" s="58">
        <v>32</v>
      </c>
      <c r="J330" s="33" t="str">
        <f t="shared" si="5"/>
        <v>Каменск-Уральский городской округ Свердловской области, г. Каменск-Уральский, ул. Суворова, д. 32</v>
      </c>
      <c r="K330" s="75">
        <v>8420.7000000000007</v>
      </c>
      <c r="L330" s="75">
        <v>4</v>
      </c>
      <c r="M330" s="212" t="s">
        <v>1295</v>
      </c>
      <c r="N330" s="213">
        <v>42598</v>
      </c>
      <c r="O330" s="212" t="s">
        <v>1598</v>
      </c>
      <c r="P330" s="65">
        <v>7286721.7599999998</v>
      </c>
    </row>
    <row r="331" spans="1:16" ht="23.25" x14ac:dyDescent="0.25">
      <c r="A331" s="80">
        <v>2017</v>
      </c>
      <c r="B331" s="81" t="s">
        <v>499</v>
      </c>
      <c r="C331" s="24"/>
      <c r="D331" s="24" t="s">
        <v>2504</v>
      </c>
      <c r="E331" s="24" t="s">
        <v>18</v>
      </c>
      <c r="F331" s="24" t="s">
        <v>526</v>
      </c>
      <c r="G331" s="24" t="s">
        <v>20</v>
      </c>
      <c r="H331" s="24" t="s">
        <v>609</v>
      </c>
      <c r="I331" s="58">
        <v>34</v>
      </c>
      <c r="J331" s="33" t="str">
        <f t="shared" si="5"/>
        <v>Каменск-Уральский городской округ Свердловской области, г. Каменск-Уральский, ул. Суворова, д. 34</v>
      </c>
      <c r="K331" s="75">
        <v>8159.4</v>
      </c>
      <c r="L331" s="75">
        <v>4</v>
      </c>
      <c r="M331" s="212" t="s">
        <v>1295</v>
      </c>
      <c r="N331" s="213">
        <v>42598</v>
      </c>
      <c r="O331" s="212" t="s">
        <v>1598</v>
      </c>
      <c r="P331" s="65">
        <v>7286787.8399999999</v>
      </c>
    </row>
    <row r="332" spans="1:16" ht="23.25" x14ac:dyDescent="0.25">
      <c r="A332" s="80">
        <v>2020</v>
      </c>
      <c r="B332" s="30" t="s">
        <v>499</v>
      </c>
      <c r="C332" s="30"/>
      <c r="D332" s="30" t="s">
        <v>2504</v>
      </c>
      <c r="E332" s="30" t="s">
        <v>18</v>
      </c>
      <c r="F332" s="30" t="s">
        <v>526</v>
      </c>
      <c r="G332" s="30" t="s">
        <v>20</v>
      </c>
      <c r="H332" s="30" t="s">
        <v>1389</v>
      </c>
      <c r="I332" s="42">
        <v>26</v>
      </c>
      <c r="J332" s="33" t="str">
        <f t="shared" si="5"/>
        <v>Каменск-Уральский городской округ Свердловской области, г. Каменск-Уральский, ул. Челябинская, д. 26</v>
      </c>
      <c r="K332" s="103">
        <v>7270.2</v>
      </c>
      <c r="L332" s="103">
        <v>4</v>
      </c>
      <c r="M332" s="35" t="s">
        <v>4100</v>
      </c>
      <c r="N332" s="206">
        <v>43914</v>
      </c>
      <c r="O332" s="35" t="s">
        <v>1307</v>
      </c>
      <c r="P332" s="208">
        <v>7772213.8199999994</v>
      </c>
    </row>
    <row r="333" spans="1:16" ht="23.25" x14ac:dyDescent="0.25">
      <c r="A333" s="2">
        <v>2016</v>
      </c>
      <c r="B333" s="2" t="s">
        <v>327</v>
      </c>
      <c r="C333" s="24"/>
      <c r="D333" s="29" t="s">
        <v>2501</v>
      </c>
      <c r="E333" s="29" t="s">
        <v>18</v>
      </c>
      <c r="F333" s="29" t="s">
        <v>361</v>
      </c>
      <c r="G333" s="29" t="s">
        <v>362</v>
      </c>
      <c r="H333" s="29" t="s">
        <v>368</v>
      </c>
      <c r="I333" s="42">
        <v>10</v>
      </c>
      <c r="J333" s="33" t="str">
        <f t="shared" si="5"/>
        <v>Качканарский городской округ Свердловской области, г. Качканар, мкр. 10-й, д. 10</v>
      </c>
      <c r="K333" s="35">
        <v>3875</v>
      </c>
      <c r="L333" s="35">
        <v>2</v>
      </c>
      <c r="M333" s="212" t="s">
        <v>1479</v>
      </c>
      <c r="N333" s="213">
        <v>42570</v>
      </c>
      <c r="O333" s="76" t="s">
        <v>1494</v>
      </c>
      <c r="P333" s="65">
        <v>3933331.62</v>
      </c>
    </row>
    <row r="334" spans="1:16" ht="23.25" x14ac:dyDescent="0.25">
      <c r="A334" s="80">
        <v>2017</v>
      </c>
      <c r="B334" s="81" t="s">
        <v>327</v>
      </c>
      <c r="C334" s="24"/>
      <c r="D334" s="24" t="s">
        <v>2501</v>
      </c>
      <c r="E334" s="24" t="s">
        <v>18</v>
      </c>
      <c r="F334" s="24" t="s">
        <v>361</v>
      </c>
      <c r="G334" s="24" t="s">
        <v>362</v>
      </c>
      <c r="H334" s="24" t="s">
        <v>368</v>
      </c>
      <c r="I334" s="58">
        <v>11</v>
      </c>
      <c r="J334" s="33" t="str">
        <f t="shared" si="5"/>
        <v>Качканарский городской округ Свердловской области, г. Качканар, мкр. 10-й, д. 11</v>
      </c>
      <c r="K334" s="75">
        <v>2768</v>
      </c>
      <c r="L334" s="75">
        <v>1</v>
      </c>
      <c r="M334" s="212" t="s">
        <v>1296</v>
      </c>
      <c r="N334" s="213">
        <v>42598</v>
      </c>
      <c r="O334" s="212" t="s">
        <v>1598</v>
      </c>
      <c r="P334" s="65">
        <v>1815434.7</v>
      </c>
    </row>
    <row r="335" spans="1:16" ht="23.25" x14ac:dyDescent="0.25">
      <c r="A335" s="80">
        <v>2021</v>
      </c>
      <c r="B335" s="106" t="s">
        <v>327</v>
      </c>
      <c r="C335" s="30"/>
      <c r="D335" s="30" t="s">
        <v>2501</v>
      </c>
      <c r="E335" s="30" t="s">
        <v>18</v>
      </c>
      <c r="F335" s="30" t="s">
        <v>361</v>
      </c>
      <c r="G335" s="30" t="s">
        <v>362</v>
      </c>
      <c r="H335" s="30" t="s">
        <v>368</v>
      </c>
      <c r="I335" s="42">
        <v>24</v>
      </c>
      <c r="J335" s="33" t="str">
        <f t="shared" si="5"/>
        <v>Качканарский городской округ Свердловской области, г. Качканар, мкр. 10-й, д. 24</v>
      </c>
      <c r="K335" s="103">
        <v>2990.8</v>
      </c>
      <c r="L335" s="204">
        <v>1</v>
      </c>
      <c r="M335" s="25" t="s">
        <v>2568</v>
      </c>
      <c r="N335" s="215">
        <v>44225</v>
      </c>
      <c r="O335" s="216" t="s">
        <v>2603</v>
      </c>
      <c r="P335" s="209">
        <v>1602226.76</v>
      </c>
    </row>
    <row r="336" spans="1:16" ht="23.25" x14ac:dyDescent="0.25">
      <c r="A336" s="80">
        <v>2021</v>
      </c>
      <c r="B336" s="106" t="s">
        <v>327</v>
      </c>
      <c r="C336" s="30"/>
      <c r="D336" s="30" t="s">
        <v>2501</v>
      </c>
      <c r="E336" s="30" t="s">
        <v>18</v>
      </c>
      <c r="F336" s="30" t="s">
        <v>361</v>
      </c>
      <c r="G336" s="30" t="s">
        <v>362</v>
      </c>
      <c r="H336" s="30" t="s">
        <v>368</v>
      </c>
      <c r="I336" s="42">
        <v>26</v>
      </c>
      <c r="J336" s="33" t="str">
        <f t="shared" si="5"/>
        <v>Качканарский городской округ Свердловской области, г. Качканар, мкр. 10-й, д. 26</v>
      </c>
      <c r="K336" s="103">
        <v>2395.8000000000002</v>
      </c>
      <c r="L336" s="204">
        <v>1</v>
      </c>
      <c r="M336" s="25" t="s">
        <v>2568</v>
      </c>
      <c r="N336" s="215">
        <v>44225</v>
      </c>
      <c r="O336" s="216" t="s">
        <v>2603</v>
      </c>
      <c r="P336" s="209">
        <v>1530013.3</v>
      </c>
    </row>
    <row r="337" spans="1:16" ht="23.25" x14ac:dyDescent="0.25">
      <c r="A337" s="80">
        <v>2017</v>
      </c>
      <c r="B337" s="81" t="s">
        <v>327</v>
      </c>
      <c r="C337" s="24"/>
      <c r="D337" s="24" t="s">
        <v>2501</v>
      </c>
      <c r="E337" s="24" t="s">
        <v>18</v>
      </c>
      <c r="F337" s="24" t="s">
        <v>361</v>
      </c>
      <c r="G337" s="24" t="s">
        <v>362</v>
      </c>
      <c r="H337" s="24" t="s">
        <v>368</v>
      </c>
      <c r="I337" s="58">
        <v>33</v>
      </c>
      <c r="J337" s="33" t="str">
        <f t="shared" si="5"/>
        <v>Качканарский городской округ Свердловской области, г. Качканар, мкр. 10-й, д. 33</v>
      </c>
      <c r="K337" s="75">
        <v>3642.1</v>
      </c>
      <c r="L337" s="75">
        <v>1</v>
      </c>
      <c r="M337" s="212" t="s">
        <v>1296</v>
      </c>
      <c r="N337" s="213">
        <v>42598</v>
      </c>
      <c r="O337" s="212" t="s">
        <v>1598</v>
      </c>
      <c r="P337" s="65">
        <v>1875571.47</v>
      </c>
    </row>
    <row r="338" spans="1:16" ht="23.25" x14ac:dyDescent="0.25">
      <c r="A338" s="80">
        <v>2018</v>
      </c>
      <c r="B338" s="162" t="s">
        <v>327</v>
      </c>
      <c r="C338" s="30"/>
      <c r="D338" s="30" t="s">
        <v>2501</v>
      </c>
      <c r="E338" s="30" t="s">
        <v>18</v>
      </c>
      <c r="F338" s="30" t="s">
        <v>361</v>
      </c>
      <c r="G338" s="30" t="s">
        <v>362</v>
      </c>
      <c r="H338" s="30" t="s">
        <v>368</v>
      </c>
      <c r="I338" s="42">
        <v>34</v>
      </c>
      <c r="J338" s="33" t="str">
        <f t="shared" si="5"/>
        <v>Качканарский городской округ Свердловской области, г. Качканар, мкр. 10-й, д. 34</v>
      </c>
      <c r="K338" s="103">
        <v>3722</v>
      </c>
      <c r="L338" s="103">
        <v>1</v>
      </c>
      <c r="M338" s="25" t="s">
        <v>1493</v>
      </c>
      <c r="N338" s="206">
        <v>43122</v>
      </c>
      <c r="O338" s="56" t="s">
        <v>1494</v>
      </c>
      <c r="P338" s="157">
        <v>1990252.1</v>
      </c>
    </row>
    <row r="339" spans="1:16" ht="23.25" x14ac:dyDescent="0.25">
      <c r="A339" s="80">
        <v>2017</v>
      </c>
      <c r="B339" s="81" t="s">
        <v>327</v>
      </c>
      <c r="C339" s="24"/>
      <c r="D339" s="24" t="s">
        <v>2501</v>
      </c>
      <c r="E339" s="24" t="s">
        <v>18</v>
      </c>
      <c r="F339" s="24" t="s">
        <v>361</v>
      </c>
      <c r="G339" s="24" t="s">
        <v>362</v>
      </c>
      <c r="H339" s="24" t="s">
        <v>368</v>
      </c>
      <c r="I339" s="58">
        <v>40</v>
      </c>
      <c r="J339" s="33" t="str">
        <f t="shared" si="5"/>
        <v>Качканарский городской округ Свердловской области, г. Качканар, мкр. 10-й, д. 40</v>
      </c>
      <c r="K339" s="75">
        <v>8413.4</v>
      </c>
      <c r="L339" s="75">
        <v>4</v>
      </c>
      <c r="M339" s="212" t="s">
        <v>1296</v>
      </c>
      <c r="N339" s="213">
        <v>42598</v>
      </c>
      <c r="O339" s="212" t="s">
        <v>1598</v>
      </c>
      <c r="P339" s="65">
        <v>7531577.0199999996</v>
      </c>
    </row>
    <row r="340" spans="1:16" ht="23.25" x14ac:dyDescent="0.25">
      <c r="A340" s="80">
        <v>2017</v>
      </c>
      <c r="B340" s="81" t="s">
        <v>327</v>
      </c>
      <c r="C340" s="24"/>
      <c r="D340" s="24" t="s">
        <v>2501</v>
      </c>
      <c r="E340" s="24" t="s">
        <v>18</v>
      </c>
      <c r="F340" s="24" t="s">
        <v>361</v>
      </c>
      <c r="G340" s="24" t="s">
        <v>362</v>
      </c>
      <c r="H340" s="24" t="s">
        <v>368</v>
      </c>
      <c r="I340" s="58">
        <v>41</v>
      </c>
      <c r="J340" s="33" t="str">
        <f t="shared" si="5"/>
        <v>Качканарский городской округ Свердловской области, г. Качканар, мкр. 10-й, д. 41</v>
      </c>
      <c r="K340" s="75">
        <v>10776.5</v>
      </c>
      <c r="L340" s="75">
        <v>5</v>
      </c>
      <c r="M340" s="212" t="s">
        <v>1296</v>
      </c>
      <c r="N340" s="213">
        <v>42598</v>
      </c>
      <c r="O340" s="212" t="s">
        <v>1598</v>
      </c>
      <c r="P340" s="65">
        <v>9400619.5500000007</v>
      </c>
    </row>
    <row r="341" spans="1:16" ht="23.25" x14ac:dyDescent="0.25">
      <c r="A341" s="80">
        <v>2017</v>
      </c>
      <c r="B341" s="81" t="s">
        <v>327</v>
      </c>
      <c r="C341" s="24"/>
      <c r="D341" s="24" t="s">
        <v>2501</v>
      </c>
      <c r="E341" s="24" t="s">
        <v>18</v>
      </c>
      <c r="F341" s="24" t="s">
        <v>361</v>
      </c>
      <c r="G341" s="24" t="s">
        <v>362</v>
      </c>
      <c r="H341" s="24" t="s">
        <v>368</v>
      </c>
      <c r="I341" s="58">
        <v>42</v>
      </c>
      <c r="J341" s="33" t="str">
        <f t="shared" si="5"/>
        <v>Качканарский городской округ Свердловской области, г. Качканар, мкр. 10-й, д. 42</v>
      </c>
      <c r="K341" s="75">
        <v>7188.5</v>
      </c>
      <c r="L341" s="75">
        <v>3</v>
      </c>
      <c r="M341" s="212" t="s">
        <v>1296</v>
      </c>
      <c r="N341" s="213">
        <v>42598</v>
      </c>
      <c r="O341" s="212" t="s">
        <v>1598</v>
      </c>
      <c r="P341" s="65">
        <v>5639326.25</v>
      </c>
    </row>
    <row r="342" spans="1:16" ht="23.25" x14ac:dyDescent="0.25">
      <c r="A342" s="80">
        <v>2017</v>
      </c>
      <c r="B342" s="81" t="s">
        <v>327</v>
      </c>
      <c r="C342" s="24"/>
      <c r="D342" s="24" t="s">
        <v>2501</v>
      </c>
      <c r="E342" s="24" t="s">
        <v>18</v>
      </c>
      <c r="F342" s="24" t="s">
        <v>361</v>
      </c>
      <c r="G342" s="24" t="s">
        <v>362</v>
      </c>
      <c r="H342" s="24" t="s">
        <v>368</v>
      </c>
      <c r="I342" s="58">
        <v>43</v>
      </c>
      <c r="J342" s="33" t="str">
        <f t="shared" si="5"/>
        <v>Качканарский городской округ Свердловской области, г. Качканар, мкр. 10-й, д. 43</v>
      </c>
      <c r="K342" s="75">
        <v>15473</v>
      </c>
      <c r="L342" s="75">
        <v>7</v>
      </c>
      <c r="M342" s="212" t="s">
        <v>1296</v>
      </c>
      <c r="N342" s="213">
        <v>42598</v>
      </c>
      <c r="O342" s="212" t="s">
        <v>1598</v>
      </c>
      <c r="P342" s="65">
        <v>13174402.130000001</v>
      </c>
    </row>
    <row r="343" spans="1:16" ht="23.25" x14ac:dyDescent="0.25">
      <c r="A343" s="80">
        <v>2021</v>
      </c>
      <c r="B343" s="106" t="s">
        <v>327</v>
      </c>
      <c r="C343" s="30"/>
      <c r="D343" s="30" t="s">
        <v>2501</v>
      </c>
      <c r="E343" s="30" t="s">
        <v>18</v>
      </c>
      <c r="F343" s="30" t="s">
        <v>361</v>
      </c>
      <c r="G343" s="30" t="s">
        <v>362</v>
      </c>
      <c r="H343" s="30" t="s">
        <v>368</v>
      </c>
      <c r="I343" s="42">
        <v>44</v>
      </c>
      <c r="J343" s="33" t="str">
        <f t="shared" si="5"/>
        <v>Качканарский городской округ Свердловской области, г. Качканар, мкр. 10-й, д. 44</v>
      </c>
      <c r="K343" s="103">
        <v>6160.4</v>
      </c>
      <c r="L343" s="204">
        <v>3</v>
      </c>
      <c r="M343" s="25" t="s">
        <v>2568</v>
      </c>
      <c r="N343" s="215">
        <v>44225</v>
      </c>
      <c r="O343" s="216" t="s">
        <v>2603</v>
      </c>
      <c r="P343" s="209">
        <v>4625012.18</v>
      </c>
    </row>
    <row r="344" spans="1:16" ht="23.25" x14ac:dyDescent="0.25">
      <c r="A344" s="80">
        <v>2021</v>
      </c>
      <c r="B344" s="106" t="s">
        <v>327</v>
      </c>
      <c r="C344" s="30"/>
      <c r="D344" s="30" t="s">
        <v>2501</v>
      </c>
      <c r="E344" s="30" t="s">
        <v>18</v>
      </c>
      <c r="F344" s="30" t="s">
        <v>361</v>
      </c>
      <c r="G344" s="30" t="s">
        <v>362</v>
      </c>
      <c r="H344" s="30" t="s">
        <v>368</v>
      </c>
      <c r="I344" s="42">
        <v>61</v>
      </c>
      <c r="J344" s="33" t="str">
        <f t="shared" si="5"/>
        <v>Качканарский городской округ Свердловской области, г. Качканар, мкр. 10-й, д. 61</v>
      </c>
      <c r="K344" s="103">
        <v>7356.4</v>
      </c>
      <c r="L344" s="204">
        <v>4</v>
      </c>
      <c r="M344" s="25" t="s">
        <v>2568</v>
      </c>
      <c r="N344" s="215">
        <v>44225</v>
      </c>
      <c r="O344" s="216" t="s">
        <v>2603</v>
      </c>
      <c r="P344" s="209">
        <v>6428161.0600000005</v>
      </c>
    </row>
    <row r="345" spans="1:16" ht="23.25" x14ac:dyDescent="0.25">
      <c r="A345" s="80">
        <v>2017</v>
      </c>
      <c r="B345" s="81" t="s">
        <v>327</v>
      </c>
      <c r="C345" s="24"/>
      <c r="D345" s="24" t="s">
        <v>2501</v>
      </c>
      <c r="E345" s="24" t="s">
        <v>18</v>
      </c>
      <c r="F345" s="24" t="s">
        <v>361</v>
      </c>
      <c r="G345" s="24" t="s">
        <v>362</v>
      </c>
      <c r="H345" s="24" t="s">
        <v>368</v>
      </c>
      <c r="I345" s="58">
        <v>9</v>
      </c>
      <c r="J345" s="33" t="str">
        <f t="shared" si="5"/>
        <v>Качканарский городской округ Свердловской области, г. Качканар, мкр. 10-й, д. 9</v>
      </c>
      <c r="K345" s="75">
        <v>4599.1000000000004</v>
      </c>
      <c r="L345" s="75">
        <v>2</v>
      </c>
      <c r="M345" s="212" t="s">
        <v>1296</v>
      </c>
      <c r="N345" s="213">
        <v>42598</v>
      </c>
      <c r="O345" s="212" t="s">
        <v>1598</v>
      </c>
      <c r="P345" s="65">
        <v>3630720.72</v>
      </c>
    </row>
    <row r="346" spans="1:16" ht="23.25" x14ac:dyDescent="0.25">
      <c r="A346" s="80">
        <v>2021</v>
      </c>
      <c r="B346" s="106" t="s">
        <v>327</v>
      </c>
      <c r="C346" s="30"/>
      <c r="D346" s="30" t="s">
        <v>2501</v>
      </c>
      <c r="E346" s="30" t="s">
        <v>18</v>
      </c>
      <c r="F346" s="30" t="s">
        <v>361</v>
      </c>
      <c r="G346" s="30" t="s">
        <v>362</v>
      </c>
      <c r="H346" s="30" t="s">
        <v>2502</v>
      </c>
      <c r="I346" s="42">
        <v>20</v>
      </c>
      <c r="J346" s="33" t="str">
        <f t="shared" si="5"/>
        <v>Качканарский городской округ Свердловской области, г. Качканар, мкр. 11-й, д. 20</v>
      </c>
      <c r="K346" s="103">
        <v>3668.7</v>
      </c>
      <c r="L346" s="204">
        <v>2</v>
      </c>
      <c r="M346" s="25" t="s">
        <v>2568</v>
      </c>
      <c r="N346" s="215">
        <v>44225</v>
      </c>
      <c r="O346" s="216" t="s">
        <v>2603</v>
      </c>
      <c r="P346" s="209">
        <v>3223999.84</v>
      </c>
    </row>
    <row r="347" spans="1:16" ht="23.25" x14ac:dyDescent="0.25">
      <c r="A347" s="80">
        <v>2020</v>
      </c>
      <c r="B347" s="30" t="s">
        <v>327</v>
      </c>
      <c r="C347" s="30"/>
      <c r="D347" s="30" t="s">
        <v>2501</v>
      </c>
      <c r="E347" s="33" t="s">
        <v>18</v>
      </c>
      <c r="F347" s="30" t="s">
        <v>361</v>
      </c>
      <c r="G347" s="30" t="s">
        <v>362</v>
      </c>
      <c r="H347" s="30" t="s">
        <v>4893</v>
      </c>
      <c r="I347" s="42">
        <v>5</v>
      </c>
      <c r="J347" s="33" t="str">
        <f t="shared" si="5"/>
        <v>Качканарский городской округ Свердловской области, г. Качканар, мкр. 5 А, д. 5</v>
      </c>
      <c r="K347" s="103">
        <v>7809.2</v>
      </c>
      <c r="L347" s="204">
        <v>3</v>
      </c>
      <c r="M347" s="35" t="s">
        <v>4128</v>
      </c>
      <c r="N347" s="206">
        <v>43914</v>
      </c>
      <c r="O347" s="35" t="s">
        <v>1594</v>
      </c>
      <c r="P347" s="208">
        <v>6189958.2299999995</v>
      </c>
    </row>
    <row r="348" spans="1:16" ht="23.25" x14ac:dyDescent="0.25">
      <c r="A348" s="80">
        <v>2020</v>
      </c>
      <c r="B348" s="30" t="s">
        <v>327</v>
      </c>
      <c r="C348" s="30"/>
      <c r="D348" s="30" t="s">
        <v>2501</v>
      </c>
      <c r="E348" s="33" t="s">
        <v>18</v>
      </c>
      <c r="F348" s="30" t="s">
        <v>361</v>
      </c>
      <c r="G348" s="30" t="s">
        <v>362</v>
      </c>
      <c r="H348" s="30" t="s">
        <v>365</v>
      </c>
      <c r="I348" s="42">
        <v>76</v>
      </c>
      <c r="J348" s="33" t="str">
        <f t="shared" si="5"/>
        <v>Качканарский городской округ Свердловской области, г. Качканар, мкр. 5-й, д. 76</v>
      </c>
      <c r="K348" s="103">
        <v>3993.2</v>
      </c>
      <c r="L348" s="204">
        <v>1</v>
      </c>
      <c r="M348" s="35" t="s">
        <v>4128</v>
      </c>
      <c r="N348" s="206">
        <v>43914</v>
      </c>
      <c r="O348" s="35" t="s">
        <v>1594</v>
      </c>
      <c r="P348" s="208">
        <v>2249322.6800000002</v>
      </c>
    </row>
    <row r="349" spans="1:16" ht="23.25" x14ac:dyDescent="0.25">
      <c r="A349" s="80">
        <v>2021</v>
      </c>
      <c r="B349" s="106" t="s">
        <v>327</v>
      </c>
      <c r="C349" s="30"/>
      <c r="D349" s="30" t="s">
        <v>2501</v>
      </c>
      <c r="E349" s="30" t="s">
        <v>18</v>
      </c>
      <c r="F349" s="30" t="s">
        <v>361</v>
      </c>
      <c r="G349" s="30" t="s">
        <v>362</v>
      </c>
      <c r="H349" s="30" t="s">
        <v>4894</v>
      </c>
      <c r="I349" s="42">
        <v>15</v>
      </c>
      <c r="J349" s="33" t="str">
        <f t="shared" si="5"/>
        <v>Качканарский городской округ Свердловской области, г. Качканар, мкр. 6 А, д. 15</v>
      </c>
      <c r="K349" s="103">
        <v>4370.3999999999996</v>
      </c>
      <c r="L349" s="204">
        <v>2</v>
      </c>
      <c r="M349" s="25" t="s">
        <v>2568</v>
      </c>
      <c r="N349" s="215">
        <v>44225</v>
      </c>
      <c r="O349" s="216" t="s">
        <v>2603</v>
      </c>
      <c r="P349" s="209">
        <v>3201050.96</v>
      </c>
    </row>
    <row r="350" spans="1:16" ht="23.25" x14ac:dyDescent="0.25">
      <c r="A350" s="80">
        <v>2021</v>
      </c>
      <c r="B350" s="106" t="s">
        <v>327</v>
      </c>
      <c r="C350" s="30"/>
      <c r="D350" s="30" t="s">
        <v>2501</v>
      </c>
      <c r="E350" s="30" t="s">
        <v>18</v>
      </c>
      <c r="F350" s="30" t="s">
        <v>361</v>
      </c>
      <c r="G350" s="30" t="s">
        <v>362</v>
      </c>
      <c r="H350" s="30" t="s">
        <v>4894</v>
      </c>
      <c r="I350" s="42">
        <v>16</v>
      </c>
      <c r="J350" s="33" t="str">
        <f t="shared" si="5"/>
        <v>Качканарский городской округ Свердловской области, г. Качканар, мкр. 6 А, д. 16</v>
      </c>
      <c r="K350" s="103">
        <v>3508.7</v>
      </c>
      <c r="L350" s="204">
        <v>1</v>
      </c>
      <c r="M350" s="25" t="s">
        <v>2568</v>
      </c>
      <c r="N350" s="215">
        <v>44225</v>
      </c>
      <c r="O350" s="216" t="s">
        <v>2603</v>
      </c>
      <c r="P350" s="209">
        <v>1646421.9</v>
      </c>
    </row>
    <row r="351" spans="1:16" ht="23.25" x14ac:dyDescent="0.25">
      <c r="A351" s="80">
        <v>2017</v>
      </c>
      <c r="B351" s="81" t="s">
        <v>327</v>
      </c>
      <c r="C351" s="24"/>
      <c r="D351" s="24" t="s">
        <v>2501</v>
      </c>
      <c r="E351" s="24" t="s">
        <v>18</v>
      </c>
      <c r="F351" s="24" t="s">
        <v>361</v>
      </c>
      <c r="G351" s="24" t="s">
        <v>362</v>
      </c>
      <c r="H351" s="30" t="s">
        <v>4894</v>
      </c>
      <c r="I351" s="58">
        <v>17</v>
      </c>
      <c r="J351" s="33" t="str">
        <f t="shared" si="5"/>
        <v>Качканарский городской округ Свердловской области, г. Качканар, мкр. 6 А, д. 17</v>
      </c>
      <c r="K351" s="75">
        <v>3117.1</v>
      </c>
      <c r="L351" s="75">
        <v>1</v>
      </c>
      <c r="M351" s="212" t="s">
        <v>1296</v>
      </c>
      <c r="N351" s="213">
        <v>42598</v>
      </c>
      <c r="O351" s="212" t="s">
        <v>1598</v>
      </c>
      <c r="P351" s="66">
        <v>1875271.75</v>
      </c>
    </row>
    <row r="352" spans="1:16" ht="23.25" x14ac:dyDescent="0.25">
      <c r="A352" s="80">
        <v>2017</v>
      </c>
      <c r="B352" s="81" t="s">
        <v>327</v>
      </c>
      <c r="C352" s="24"/>
      <c r="D352" s="24" t="s">
        <v>2501</v>
      </c>
      <c r="E352" s="24" t="s">
        <v>18</v>
      </c>
      <c r="F352" s="24" t="s">
        <v>361</v>
      </c>
      <c r="G352" s="24" t="s">
        <v>362</v>
      </c>
      <c r="H352" s="30" t="s">
        <v>4894</v>
      </c>
      <c r="I352" s="58">
        <v>18</v>
      </c>
      <c r="J352" s="33" t="str">
        <f t="shared" si="5"/>
        <v>Качканарский городской округ Свердловской области, г. Качканар, мкр. 6 А, д. 18</v>
      </c>
      <c r="K352" s="75">
        <v>3229.3</v>
      </c>
      <c r="L352" s="75">
        <v>1</v>
      </c>
      <c r="M352" s="212" t="s">
        <v>1296</v>
      </c>
      <c r="N352" s="213">
        <v>42598</v>
      </c>
      <c r="O352" s="212" t="s">
        <v>1598</v>
      </c>
      <c r="P352" s="65">
        <v>1875297.71</v>
      </c>
    </row>
    <row r="353" spans="1:16" ht="23.25" x14ac:dyDescent="0.25">
      <c r="A353" s="80">
        <v>2021</v>
      </c>
      <c r="B353" s="106" t="s">
        <v>327</v>
      </c>
      <c r="C353" s="30"/>
      <c r="D353" s="30" t="s">
        <v>2501</v>
      </c>
      <c r="E353" s="30" t="s">
        <v>18</v>
      </c>
      <c r="F353" s="30" t="s">
        <v>361</v>
      </c>
      <c r="G353" s="30" t="s">
        <v>362</v>
      </c>
      <c r="H353" s="30" t="s">
        <v>2503</v>
      </c>
      <c r="I353" s="42">
        <v>65</v>
      </c>
      <c r="J353" s="33" t="str">
        <f t="shared" si="5"/>
        <v>Качканарский городской округ Свердловской области, г. Качканар, мкр. 7-й, д. 65</v>
      </c>
      <c r="K353" s="103">
        <v>3666.4</v>
      </c>
      <c r="L353" s="204">
        <v>1</v>
      </c>
      <c r="M353" s="25" t="s">
        <v>2568</v>
      </c>
      <c r="N353" s="215">
        <v>44225</v>
      </c>
      <c r="O353" s="216" t="s">
        <v>2603</v>
      </c>
      <c r="P353" s="209">
        <v>1621616.46</v>
      </c>
    </row>
    <row r="354" spans="1:16" ht="23.25" x14ac:dyDescent="0.25">
      <c r="A354" s="80">
        <v>2018</v>
      </c>
      <c r="B354" s="162" t="s">
        <v>327</v>
      </c>
      <c r="C354" s="30"/>
      <c r="D354" s="30" t="s">
        <v>2501</v>
      </c>
      <c r="E354" s="30" t="s">
        <v>18</v>
      </c>
      <c r="F354" s="30" t="s">
        <v>361</v>
      </c>
      <c r="G354" s="30" t="s">
        <v>362</v>
      </c>
      <c r="H354" s="30" t="s">
        <v>1150</v>
      </c>
      <c r="I354" s="42">
        <v>11</v>
      </c>
      <c r="J354" s="33" t="str">
        <f t="shared" si="5"/>
        <v>Качканарский городской округ Свердловской области, г. Качканар, мкр. 9-й, д. 11</v>
      </c>
      <c r="K354" s="103">
        <v>2504.4</v>
      </c>
      <c r="L354" s="103">
        <v>1</v>
      </c>
      <c r="M354" s="25" t="s">
        <v>1493</v>
      </c>
      <c r="N354" s="206">
        <v>43122</v>
      </c>
      <c r="O354" s="56" t="s">
        <v>1494</v>
      </c>
      <c r="P354" s="157">
        <v>1993097.96</v>
      </c>
    </row>
    <row r="355" spans="1:16" ht="23.25" x14ac:dyDescent="0.25">
      <c r="A355" s="80">
        <v>2018</v>
      </c>
      <c r="B355" s="162" t="s">
        <v>327</v>
      </c>
      <c r="C355" s="30"/>
      <c r="D355" s="30" t="s">
        <v>2501</v>
      </c>
      <c r="E355" s="30" t="s">
        <v>18</v>
      </c>
      <c r="F355" s="30" t="s">
        <v>361</v>
      </c>
      <c r="G355" s="30" t="s">
        <v>362</v>
      </c>
      <c r="H355" s="30" t="s">
        <v>1150</v>
      </c>
      <c r="I355" s="42">
        <v>12</v>
      </c>
      <c r="J355" s="33" t="str">
        <f t="shared" si="5"/>
        <v>Качканарский городской округ Свердловской области, г. Качканар, мкр. 9-й, д. 12</v>
      </c>
      <c r="K355" s="103">
        <v>2496.3000000000002</v>
      </c>
      <c r="L355" s="103">
        <v>1</v>
      </c>
      <c r="M355" s="25" t="s">
        <v>1493</v>
      </c>
      <c r="N355" s="206">
        <v>43122</v>
      </c>
      <c r="O355" s="56" t="s">
        <v>1494</v>
      </c>
      <c r="P355" s="157">
        <v>1993383.52</v>
      </c>
    </row>
    <row r="356" spans="1:16" ht="23.25" x14ac:dyDescent="0.25">
      <c r="A356" s="80">
        <v>2018</v>
      </c>
      <c r="B356" s="162" t="s">
        <v>327</v>
      </c>
      <c r="C356" s="30"/>
      <c r="D356" s="30" t="s">
        <v>2501</v>
      </c>
      <c r="E356" s="30" t="s">
        <v>18</v>
      </c>
      <c r="F356" s="30" t="s">
        <v>361</v>
      </c>
      <c r="G356" s="30" t="s">
        <v>362</v>
      </c>
      <c r="H356" s="30" t="s">
        <v>1150</v>
      </c>
      <c r="I356" s="42">
        <v>17</v>
      </c>
      <c r="J356" s="33" t="str">
        <f t="shared" si="5"/>
        <v>Качканарский городской округ Свердловской области, г. Качканар, мкр. 9-й, д. 17</v>
      </c>
      <c r="K356" s="103">
        <v>2465.4</v>
      </c>
      <c r="L356" s="103">
        <v>1</v>
      </c>
      <c r="M356" s="25" t="s">
        <v>1493</v>
      </c>
      <c r="N356" s="206">
        <v>43122</v>
      </c>
      <c r="O356" s="56" t="s">
        <v>1494</v>
      </c>
      <c r="P356" s="157">
        <v>2017554.64</v>
      </c>
    </row>
    <row r="357" spans="1:16" ht="23.25" x14ac:dyDescent="0.25">
      <c r="A357" s="80">
        <v>2018</v>
      </c>
      <c r="B357" s="162" t="s">
        <v>327</v>
      </c>
      <c r="C357" s="30"/>
      <c r="D357" s="30" t="s">
        <v>2501</v>
      </c>
      <c r="E357" s="30" t="s">
        <v>18</v>
      </c>
      <c r="F357" s="30" t="s">
        <v>361</v>
      </c>
      <c r="G357" s="30" t="s">
        <v>362</v>
      </c>
      <c r="H357" s="30" t="s">
        <v>1150</v>
      </c>
      <c r="I357" s="42">
        <v>18</v>
      </c>
      <c r="J357" s="33" t="str">
        <f t="shared" si="5"/>
        <v>Качканарский городской округ Свердловской области, г. Качканар, мкр. 9-й, д. 18</v>
      </c>
      <c r="K357" s="103">
        <v>2523.8000000000002</v>
      </c>
      <c r="L357" s="103">
        <v>1</v>
      </c>
      <c r="M357" s="25" t="s">
        <v>1493</v>
      </c>
      <c r="N357" s="206">
        <v>43122</v>
      </c>
      <c r="O357" s="56" t="s">
        <v>1494</v>
      </c>
      <c r="P357" s="157">
        <v>1996065.66</v>
      </c>
    </row>
    <row r="358" spans="1:16" ht="23.25" x14ac:dyDescent="0.25">
      <c r="A358" s="80">
        <v>2021</v>
      </c>
      <c r="B358" s="106" t="s">
        <v>327</v>
      </c>
      <c r="C358" s="30"/>
      <c r="D358" s="30" t="s">
        <v>2501</v>
      </c>
      <c r="E358" s="30" t="s">
        <v>18</v>
      </c>
      <c r="F358" s="30" t="s">
        <v>361</v>
      </c>
      <c r="G358" s="30" t="s">
        <v>362</v>
      </c>
      <c r="H358" s="30" t="s">
        <v>1150</v>
      </c>
      <c r="I358" s="42">
        <v>6</v>
      </c>
      <c r="J358" s="33" t="str">
        <f t="shared" si="5"/>
        <v>Качканарский городской округ Свердловской области, г. Качканар, мкр. 9-й, д. 6</v>
      </c>
      <c r="K358" s="103">
        <v>2257.1999999999998</v>
      </c>
      <c r="L358" s="204">
        <v>1</v>
      </c>
      <c r="M358" s="25" t="s">
        <v>2568</v>
      </c>
      <c r="N358" s="215">
        <v>44225</v>
      </c>
      <c r="O358" s="216" t="s">
        <v>2603</v>
      </c>
      <c r="P358" s="209">
        <v>1871526.58</v>
      </c>
    </row>
    <row r="359" spans="1:16" ht="23.25" x14ac:dyDescent="0.25">
      <c r="A359" s="80">
        <v>2018</v>
      </c>
      <c r="B359" s="162" t="s">
        <v>327</v>
      </c>
      <c r="C359" s="30"/>
      <c r="D359" s="30" t="s">
        <v>2501</v>
      </c>
      <c r="E359" s="30" t="s">
        <v>18</v>
      </c>
      <c r="F359" s="30" t="s">
        <v>361</v>
      </c>
      <c r="G359" s="30" t="s">
        <v>362</v>
      </c>
      <c r="H359" s="30" t="s">
        <v>1150</v>
      </c>
      <c r="I359" s="42">
        <v>7</v>
      </c>
      <c r="J359" s="33" t="str">
        <f t="shared" si="5"/>
        <v>Качканарский городской округ Свердловской области, г. Качканар, мкр. 9-й, д. 7</v>
      </c>
      <c r="K359" s="103">
        <v>2524.8000000000002</v>
      </c>
      <c r="L359" s="103">
        <v>1</v>
      </c>
      <c r="M359" s="25" t="s">
        <v>1493</v>
      </c>
      <c r="N359" s="206">
        <v>43122</v>
      </c>
      <c r="O359" s="56" t="s">
        <v>1494</v>
      </c>
      <c r="P359" s="157">
        <v>1994214.24</v>
      </c>
    </row>
    <row r="360" spans="1:16" ht="23.25" x14ac:dyDescent="0.25">
      <c r="A360" s="80">
        <v>2020</v>
      </c>
      <c r="B360" s="30" t="s">
        <v>327</v>
      </c>
      <c r="C360" s="30"/>
      <c r="D360" s="30" t="s">
        <v>2501</v>
      </c>
      <c r="E360" s="33" t="s">
        <v>18</v>
      </c>
      <c r="F360" s="30" t="s">
        <v>361</v>
      </c>
      <c r="G360" s="30" t="s">
        <v>20</v>
      </c>
      <c r="H360" s="30" t="s">
        <v>77</v>
      </c>
      <c r="I360" s="42">
        <v>16</v>
      </c>
      <c r="J360" s="33" t="str">
        <f t="shared" si="5"/>
        <v>Качканарский городской округ Свердловской области, г. Качканар, ул. Свердлова, д. 16</v>
      </c>
      <c r="K360" s="103">
        <v>4438.5</v>
      </c>
      <c r="L360" s="204">
        <v>1</v>
      </c>
      <c r="M360" s="35" t="s">
        <v>4128</v>
      </c>
      <c r="N360" s="206">
        <v>43914</v>
      </c>
      <c r="O360" s="35" t="s">
        <v>1594</v>
      </c>
      <c r="P360" s="208">
        <v>2889010.1</v>
      </c>
    </row>
    <row r="361" spans="1:16" ht="23.25" x14ac:dyDescent="0.25">
      <c r="A361" s="2">
        <v>2016</v>
      </c>
      <c r="B361" s="2" t="s">
        <v>218</v>
      </c>
      <c r="C361" s="24"/>
      <c r="D361" s="29" t="s">
        <v>183</v>
      </c>
      <c r="E361" s="29" t="s">
        <v>18</v>
      </c>
      <c r="F361" s="29" t="s">
        <v>184</v>
      </c>
      <c r="G361" s="29" t="s">
        <v>190</v>
      </c>
      <c r="H361" s="29" t="s">
        <v>191</v>
      </c>
      <c r="I361" s="42">
        <v>17</v>
      </c>
      <c r="J361" s="33" t="str">
        <f t="shared" si="5"/>
        <v>Кировградский городской округ, г. Кировград, б-р Центральный, д. 17</v>
      </c>
      <c r="K361" s="35">
        <v>3552.4</v>
      </c>
      <c r="L361" s="35">
        <v>1</v>
      </c>
      <c r="M361" s="212" t="s">
        <v>1475</v>
      </c>
      <c r="N361" s="213">
        <v>42570</v>
      </c>
      <c r="O361" s="76" t="s">
        <v>1494</v>
      </c>
      <c r="P361" s="65">
        <v>1908464.95</v>
      </c>
    </row>
    <row r="362" spans="1:16" ht="23.25" x14ac:dyDescent="0.25">
      <c r="A362" s="80">
        <v>2017</v>
      </c>
      <c r="B362" s="81" t="s">
        <v>218</v>
      </c>
      <c r="C362" s="24"/>
      <c r="D362" s="24" t="s">
        <v>183</v>
      </c>
      <c r="E362" s="24" t="s">
        <v>18</v>
      </c>
      <c r="F362" s="24" t="s">
        <v>184</v>
      </c>
      <c r="G362" s="24" t="s">
        <v>190</v>
      </c>
      <c r="H362" s="24" t="s">
        <v>191</v>
      </c>
      <c r="I362" s="58" t="s">
        <v>1458</v>
      </c>
      <c r="J362" s="33" t="str">
        <f t="shared" si="5"/>
        <v>Кировградский городской округ, г. Кировград, б-р Центральный, д. 2КОРПУС 1</v>
      </c>
      <c r="K362" s="75">
        <v>6640.7</v>
      </c>
      <c r="L362" s="75">
        <v>3</v>
      </c>
      <c r="M362" s="212" t="s">
        <v>1296</v>
      </c>
      <c r="N362" s="213">
        <v>42598</v>
      </c>
      <c r="O362" s="212" t="s">
        <v>1598</v>
      </c>
      <c r="P362" s="65">
        <v>5721710.3099999996</v>
      </c>
    </row>
    <row r="363" spans="1:16" ht="23.25" x14ac:dyDescent="0.25">
      <c r="A363" s="80">
        <v>2017</v>
      </c>
      <c r="B363" s="81" t="s">
        <v>218</v>
      </c>
      <c r="C363" s="24"/>
      <c r="D363" s="24" t="s">
        <v>183</v>
      </c>
      <c r="E363" s="24" t="s">
        <v>18</v>
      </c>
      <c r="F363" s="24" t="s">
        <v>184</v>
      </c>
      <c r="G363" s="24" t="s">
        <v>190</v>
      </c>
      <c r="H363" s="24" t="s">
        <v>191</v>
      </c>
      <c r="I363" s="58" t="s">
        <v>1459</v>
      </c>
      <c r="J363" s="33" t="str">
        <f t="shared" si="5"/>
        <v>Кировградский городской округ, г. Кировград, б-р Центральный, д. 2КОРПУС 2</v>
      </c>
      <c r="K363" s="75">
        <v>4289.78</v>
      </c>
      <c r="L363" s="75">
        <v>2</v>
      </c>
      <c r="M363" s="212" t="s">
        <v>1296</v>
      </c>
      <c r="N363" s="213">
        <v>42598</v>
      </c>
      <c r="O363" s="212" t="s">
        <v>1598</v>
      </c>
      <c r="P363" s="65">
        <v>3814473.54</v>
      </c>
    </row>
    <row r="364" spans="1:16" ht="23.25" x14ac:dyDescent="0.25">
      <c r="A364" s="2">
        <v>2016</v>
      </c>
      <c r="B364" s="2" t="s">
        <v>218</v>
      </c>
      <c r="C364" s="24"/>
      <c r="D364" s="29" t="s">
        <v>192</v>
      </c>
      <c r="E364" s="29" t="s">
        <v>18</v>
      </c>
      <c r="F364" s="29" t="s">
        <v>193</v>
      </c>
      <c r="G364" s="29" t="s">
        <v>20</v>
      </c>
      <c r="H364" s="29" t="s">
        <v>203</v>
      </c>
      <c r="I364" s="42">
        <v>14</v>
      </c>
      <c r="J364" s="33" t="str">
        <f t="shared" si="5"/>
        <v>Кушвинский городской округ, г. Кушва, ул. Луначарского, д. 14</v>
      </c>
      <c r="K364" s="35">
        <v>5108.2</v>
      </c>
      <c r="L364" s="35">
        <v>1</v>
      </c>
      <c r="M364" s="212" t="s">
        <v>1475</v>
      </c>
      <c r="N364" s="213">
        <v>42570</v>
      </c>
      <c r="O364" s="76" t="s">
        <v>1494</v>
      </c>
      <c r="P364" s="65">
        <v>2010884.63</v>
      </c>
    </row>
    <row r="365" spans="1:16" ht="23.25" x14ac:dyDescent="0.25">
      <c r="A365" s="80">
        <v>2017</v>
      </c>
      <c r="B365" s="81" t="s">
        <v>218</v>
      </c>
      <c r="C365" s="24"/>
      <c r="D365" s="24" t="s">
        <v>192</v>
      </c>
      <c r="E365" s="24" t="s">
        <v>18</v>
      </c>
      <c r="F365" s="24" t="s">
        <v>193</v>
      </c>
      <c r="G365" s="24" t="s">
        <v>20</v>
      </c>
      <c r="H365" s="24" t="s">
        <v>203</v>
      </c>
      <c r="I365" s="58">
        <v>14</v>
      </c>
      <c r="J365" s="33" t="str">
        <f t="shared" si="5"/>
        <v>Кушвинский городской округ, г. Кушва, ул. Луначарского, д. 14</v>
      </c>
      <c r="K365" s="75">
        <v>5108.2</v>
      </c>
      <c r="L365" s="75">
        <v>1</v>
      </c>
      <c r="M365" s="212" t="s">
        <v>1296</v>
      </c>
      <c r="N365" s="213">
        <v>42598</v>
      </c>
      <c r="O365" s="212" t="s">
        <v>1598</v>
      </c>
      <c r="P365" s="65">
        <v>1814321.96</v>
      </c>
    </row>
    <row r="366" spans="1:16" ht="23.25" x14ac:dyDescent="0.25">
      <c r="A366" s="80">
        <v>2018</v>
      </c>
      <c r="B366" s="80" t="s">
        <v>495</v>
      </c>
      <c r="C366" s="30"/>
      <c r="D366" s="30" t="s">
        <v>415</v>
      </c>
      <c r="E366" s="33" t="s">
        <v>18</v>
      </c>
      <c r="F366" s="33" t="s">
        <v>416</v>
      </c>
      <c r="G366" s="33" t="s">
        <v>190</v>
      </c>
      <c r="H366" s="30" t="s">
        <v>1076</v>
      </c>
      <c r="I366" s="42">
        <v>5</v>
      </c>
      <c r="J366" s="33" t="str">
        <f t="shared" si="5"/>
        <v>муниципальное образование «город Екатеринбург», г. Екатеринбург, б-р Денисова-Уральского, д. 5</v>
      </c>
      <c r="K366" s="103">
        <v>8870.7000000000007</v>
      </c>
      <c r="L366" s="103">
        <v>4</v>
      </c>
      <c r="M366" s="25" t="s">
        <v>1492</v>
      </c>
      <c r="N366" s="206">
        <v>43122</v>
      </c>
      <c r="O366" s="56" t="s">
        <v>1494</v>
      </c>
      <c r="P366" s="157">
        <v>7512082.1800000006</v>
      </c>
    </row>
    <row r="367" spans="1:16" ht="23.25" x14ac:dyDescent="0.25">
      <c r="A367" s="80">
        <v>2018</v>
      </c>
      <c r="B367" s="80" t="s">
        <v>495</v>
      </c>
      <c r="C367" s="30"/>
      <c r="D367" s="120" t="s">
        <v>415</v>
      </c>
      <c r="E367" s="120" t="s">
        <v>18</v>
      </c>
      <c r="F367" s="120" t="s">
        <v>416</v>
      </c>
      <c r="G367" s="120" t="s">
        <v>190</v>
      </c>
      <c r="H367" s="120" t="s">
        <v>1173</v>
      </c>
      <c r="I367" s="57">
        <v>12</v>
      </c>
      <c r="J367" s="33" t="str">
        <f t="shared" si="5"/>
        <v>муниципальное образование «город Екатеринбург», г. Екатеринбург, б-р Сергея Есенина, д. 12</v>
      </c>
      <c r="K367" s="202">
        <v>4103.3999999999996</v>
      </c>
      <c r="L367" s="202">
        <v>2</v>
      </c>
      <c r="M367" s="25" t="s">
        <v>1491</v>
      </c>
      <c r="N367" s="206">
        <v>43122</v>
      </c>
      <c r="O367" s="56" t="s">
        <v>1494</v>
      </c>
      <c r="P367" s="157">
        <v>3724040.4699999997</v>
      </c>
    </row>
    <row r="368" spans="1:16" ht="23.25" x14ac:dyDescent="0.25">
      <c r="A368" s="80">
        <v>2018</v>
      </c>
      <c r="B368" s="80" t="s">
        <v>495</v>
      </c>
      <c r="C368" s="30"/>
      <c r="D368" s="30" t="s">
        <v>415</v>
      </c>
      <c r="E368" s="33" t="s">
        <v>18</v>
      </c>
      <c r="F368" s="33" t="s">
        <v>416</v>
      </c>
      <c r="G368" s="33" t="s">
        <v>190</v>
      </c>
      <c r="H368" s="30" t="s">
        <v>1173</v>
      </c>
      <c r="I368" s="42">
        <v>13</v>
      </c>
      <c r="J368" s="33" t="str">
        <f t="shared" si="5"/>
        <v>муниципальное образование «город Екатеринбург», г. Екатеринбург, б-р Сергея Есенина, д. 13</v>
      </c>
      <c r="K368" s="103">
        <v>11133.6</v>
      </c>
      <c r="L368" s="103">
        <v>4</v>
      </c>
      <c r="M368" s="25" t="s">
        <v>1491</v>
      </c>
      <c r="N368" s="206">
        <v>43122</v>
      </c>
      <c r="O368" s="56" t="s">
        <v>1494</v>
      </c>
      <c r="P368" s="157">
        <v>7471375.6399999997</v>
      </c>
    </row>
    <row r="369" spans="1:16" ht="23.25" x14ac:dyDescent="0.25">
      <c r="A369" s="80">
        <v>2018</v>
      </c>
      <c r="B369" s="80" t="s">
        <v>495</v>
      </c>
      <c r="C369" s="30"/>
      <c r="D369" s="120" t="s">
        <v>415</v>
      </c>
      <c r="E369" s="120" t="s">
        <v>18</v>
      </c>
      <c r="F369" s="120" t="s">
        <v>416</v>
      </c>
      <c r="G369" s="120" t="s">
        <v>190</v>
      </c>
      <c r="H369" s="120" t="s">
        <v>1173</v>
      </c>
      <c r="I369" s="57">
        <v>16</v>
      </c>
      <c r="J369" s="33" t="str">
        <f t="shared" si="5"/>
        <v>муниципальное образование «город Екатеринбург», г. Екатеринбург, б-р Сергея Есенина, д. 16</v>
      </c>
      <c r="K369" s="202">
        <v>4100.3</v>
      </c>
      <c r="L369" s="202">
        <v>2</v>
      </c>
      <c r="M369" s="25" t="s">
        <v>1491</v>
      </c>
      <c r="N369" s="206">
        <v>43122</v>
      </c>
      <c r="O369" s="56" t="s">
        <v>1494</v>
      </c>
      <c r="P369" s="157">
        <v>3727272.4400000004</v>
      </c>
    </row>
    <row r="370" spans="1:16" ht="23.25" x14ac:dyDescent="0.25">
      <c r="A370" s="80">
        <v>2018</v>
      </c>
      <c r="B370" s="80" t="s">
        <v>495</v>
      </c>
      <c r="C370" s="30"/>
      <c r="D370" s="30" t="s">
        <v>415</v>
      </c>
      <c r="E370" s="33" t="s">
        <v>18</v>
      </c>
      <c r="F370" s="33" t="s">
        <v>416</v>
      </c>
      <c r="G370" s="33" t="s">
        <v>190</v>
      </c>
      <c r="H370" s="30" t="s">
        <v>1173</v>
      </c>
      <c r="I370" s="42">
        <v>20</v>
      </c>
      <c r="J370" s="33" t="str">
        <f t="shared" si="5"/>
        <v>муниципальное образование «город Екатеринбург», г. Екатеринбург, б-р Сергея Есенина, д. 20</v>
      </c>
      <c r="K370" s="103">
        <v>4094</v>
      </c>
      <c r="L370" s="103">
        <v>2</v>
      </c>
      <c r="M370" s="25" t="s">
        <v>1293</v>
      </c>
      <c r="N370" s="206">
        <v>43297</v>
      </c>
      <c r="O370" s="56" t="s">
        <v>3619</v>
      </c>
      <c r="P370" s="157">
        <v>3618242.12</v>
      </c>
    </row>
    <row r="371" spans="1:16" ht="23.25" x14ac:dyDescent="0.25">
      <c r="A371" s="80">
        <v>2018</v>
      </c>
      <c r="B371" s="80" t="s">
        <v>495</v>
      </c>
      <c r="C371" s="30"/>
      <c r="D371" s="30" t="s">
        <v>415</v>
      </c>
      <c r="E371" s="33" t="s">
        <v>18</v>
      </c>
      <c r="F371" s="33" t="s">
        <v>416</v>
      </c>
      <c r="G371" s="33" t="s">
        <v>190</v>
      </c>
      <c r="H371" s="30" t="s">
        <v>1173</v>
      </c>
      <c r="I371" s="42">
        <v>3</v>
      </c>
      <c r="J371" s="33" t="str">
        <f t="shared" si="5"/>
        <v>муниципальное образование «город Екатеринбург», г. Екатеринбург, б-р Сергея Есенина, д. 3</v>
      </c>
      <c r="K371" s="103">
        <v>11144.7</v>
      </c>
      <c r="L371" s="103">
        <v>4</v>
      </c>
      <c r="M371" s="25" t="s">
        <v>1491</v>
      </c>
      <c r="N371" s="206">
        <v>43122</v>
      </c>
      <c r="O371" s="56" t="s">
        <v>1494</v>
      </c>
      <c r="P371" s="157">
        <v>7477515.1799999997</v>
      </c>
    </row>
    <row r="372" spans="1:16" ht="23.25" x14ac:dyDescent="0.25">
      <c r="A372" s="80">
        <v>2021</v>
      </c>
      <c r="B372" s="106" t="s">
        <v>495</v>
      </c>
      <c r="C372" s="106"/>
      <c r="D372" s="120" t="s">
        <v>415</v>
      </c>
      <c r="E372" s="120" t="s">
        <v>18</v>
      </c>
      <c r="F372" s="120" t="s">
        <v>416</v>
      </c>
      <c r="G372" s="120" t="s">
        <v>190</v>
      </c>
      <c r="H372" s="30" t="s">
        <v>1173</v>
      </c>
      <c r="I372" s="30">
        <v>4</v>
      </c>
      <c r="J372" s="33" t="str">
        <f t="shared" si="5"/>
        <v>муниципальное образование «город Екатеринбург», г. Екатеринбург, б-р Сергея Есенина, д. 4</v>
      </c>
      <c r="K372" s="103">
        <v>5477.8</v>
      </c>
      <c r="L372" s="103">
        <v>2</v>
      </c>
      <c r="M372" s="56" t="s">
        <v>2598</v>
      </c>
      <c r="N372" s="215">
        <v>44257</v>
      </c>
      <c r="O372" s="56" t="s">
        <v>1598</v>
      </c>
      <c r="P372" s="187">
        <v>5224079.0199999996</v>
      </c>
    </row>
    <row r="373" spans="1:16" ht="23.25" x14ac:dyDescent="0.25">
      <c r="A373" s="80">
        <v>2020</v>
      </c>
      <c r="B373" s="30" t="s">
        <v>495</v>
      </c>
      <c r="C373" s="30"/>
      <c r="D373" s="120" t="s">
        <v>415</v>
      </c>
      <c r="E373" s="120" t="s">
        <v>18</v>
      </c>
      <c r="F373" s="120" t="s">
        <v>416</v>
      </c>
      <c r="G373" s="120" t="s">
        <v>190</v>
      </c>
      <c r="H373" s="30" t="s">
        <v>1173</v>
      </c>
      <c r="I373" s="42">
        <v>5</v>
      </c>
      <c r="J373" s="33" t="str">
        <f t="shared" si="5"/>
        <v>муниципальное образование «город Екатеринбург», г. Екатеринбург, б-р Сергея Есенина, д. 5</v>
      </c>
      <c r="K373" s="103">
        <v>5489.6</v>
      </c>
      <c r="L373" s="103">
        <v>2</v>
      </c>
      <c r="M373" s="35" t="s">
        <v>4175</v>
      </c>
      <c r="N373" s="206">
        <v>43913</v>
      </c>
      <c r="O373" s="35" t="s">
        <v>1307</v>
      </c>
      <c r="P373" s="208">
        <v>5350207.32</v>
      </c>
    </row>
    <row r="374" spans="1:16" ht="23.25" x14ac:dyDescent="0.25">
      <c r="A374" s="80">
        <v>2021</v>
      </c>
      <c r="B374" s="106" t="s">
        <v>495</v>
      </c>
      <c r="C374" s="106"/>
      <c r="D374" s="120" t="s">
        <v>415</v>
      </c>
      <c r="E374" s="120" t="s">
        <v>18</v>
      </c>
      <c r="F374" s="120" t="s">
        <v>416</v>
      </c>
      <c r="G374" s="120" t="s">
        <v>190</v>
      </c>
      <c r="H374" s="30" t="s">
        <v>1173</v>
      </c>
      <c r="I374" s="30">
        <v>6</v>
      </c>
      <c r="J374" s="33" t="str">
        <f t="shared" si="5"/>
        <v>муниципальное образование «город Екатеринбург», г. Екатеринбург, б-р Сергея Есенина, д. 6</v>
      </c>
      <c r="K374" s="103">
        <v>5473.2</v>
      </c>
      <c r="L374" s="103">
        <v>2</v>
      </c>
      <c r="M374" s="56" t="s">
        <v>2598</v>
      </c>
      <c r="N374" s="215">
        <v>44257</v>
      </c>
      <c r="O374" s="56" t="s">
        <v>1598</v>
      </c>
      <c r="P374" s="187">
        <v>5201220.7699999996</v>
      </c>
    </row>
    <row r="375" spans="1:16" ht="23.25" x14ac:dyDescent="0.25">
      <c r="A375" s="80">
        <v>2017</v>
      </c>
      <c r="B375" s="81" t="s">
        <v>495</v>
      </c>
      <c r="C375" s="24"/>
      <c r="D375" s="24" t="s">
        <v>415</v>
      </c>
      <c r="E375" s="24" t="s">
        <v>18</v>
      </c>
      <c r="F375" s="24" t="s">
        <v>416</v>
      </c>
      <c r="G375" s="24" t="s">
        <v>190</v>
      </c>
      <c r="H375" s="24" t="s">
        <v>804</v>
      </c>
      <c r="I375" s="58">
        <v>1</v>
      </c>
      <c r="J375" s="33" t="str">
        <f t="shared" si="5"/>
        <v>муниципальное образование «город Екатеринбург», г. Екатеринбург, б-р Сиреневый, д. 1</v>
      </c>
      <c r="K375" s="75">
        <v>16500.400000000001</v>
      </c>
      <c r="L375" s="75">
        <v>2</v>
      </c>
      <c r="M375" s="212" t="s">
        <v>1297</v>
      </c>
      <c r="N375" s="213">
        <v>42598</v>
      </c>
      <c r="O375" s="212" t="s">
        <v>1598</v>
      </c>
      <c r="P375" s="65">
        <v>3644458.28</v>
      </c>
    </row>
    <row r="376" spans="1:16" ht="23.25" x14ac:dyDescent="0.25">
      <c r="A376" s="80">
        <v>2017</v>
      </c>
      <c r="B376" s="81" t="s">
        <v>495</v>
      </c>
      <c r="C376" s="24"/>
      <c r="D376" s="24" t="s">
        <v>415</v>
      </c>
      <c r="E376" s="24" t="s">
        <v>18</v>
      </c>
      <c r="F376" s="24" t="s">
        <v>416</v>
      </c>
      <c r="G376" s="24" t="s">
        <v>190</v>
      </c>
      <c r="H376" s="24" t="s">
        <v>804</v>
      </c>
      <c r="I376" s="58">
        <v>23</v>
      </c>
      <c r="J376" s="33" t="str">
        <f t="shared" si="5"/>
        <v>муниципальное образование «город Екатеринбург», г. Екатеринбург, б-р Сиреневый, д. 23</v>
      </c>
      <c r="K376" s="75">
        <v>10467.700000000001</v>
      </c>
      <c r="L376" s="75">
        <v>6</v>
      </c>
      <c r="M376" s="212" t="s">
        <v>1297</v>
      </c>
      <c r="N376" s="213">
        <v>42598</v>
      </c>
      <c r="O376" s="212" t="s">
        <v>1598</v>
      </c>
      <c r="P376" s="65">
        <v>10933374.84</v>
      </c>
    </row>
    <row r="377" spans="1:16" ht="23.25" x14ac:dyDescent="0.25">
      <c r="A377" s="80">
        <v>2021</v>
      </c>
      <c r="B377" s="106" t="s">
        <v>495</v>
      </c>
      <c r="C377" s="106"/>
      <c r="D377" s="120" t="s">
        <v>415</v>
      </c>
      <c r="E377" s="120" t="s">
        <v>18</v>
      </c>
      <c r="F377" s="120" t="s">
        <v>416</v>
      </c>
      <c r="G377" s="120" t="s">
        <v>190</v>
      </c>
      <c r="H377" s="30" t="s">
        <v>2505</v>
      </c>
      <c r="I377" s="30">
        <v>11</v>
      </c>
      <c r="J377" s="33" t="str">
        <f t="shared" si="5"/>
        <v>муниципальное образование «город Екатеринбург», г. Екатеринбург, б-р Тбилисский, д. 11</v>
      </c>
      <c r="K377" s="103">
        <v>7725.9</v>
      </c>
      <c r="L377" s="103">
        <v>4</v>
      </c>
      <c r="M377" s="56" t="s">
        <v>2579</v>
      </c>
      <c r="N377" s="215">
        <v>44247</v>
      </c>
      <c r="O377" s="56" t="s">
        <v>2604</v>
      </c>
      <c r="P377" s="187">
        <v>8205911.6699999999</v>
      </c>
    </row>
    <row r="378" spans="1:16" ht="23.25" x14ac:dyDescent="0.25">
      <c r="A378" s="80">
        <v>2021</v>
      </c>
      <c r="B378" s="106" t="s">
        <v>495</v>
      </c>
      <c r="C378" s="106"/>
      <c r="D378" s="120" t="s">
        <v>415</v>
      </c>
      <c r="E378" s="120" t="s">
        <v>18</v>
      </c>
      <c r="F378" s="120" t="s">
        <v>416</v>
      </c>
      <c r="G378" s="120" t="s">
        <v>190</v>
      </c>
      <c r="H378" s="30" t="s">
        <v>2505</v>
      </c>
      <c r="I378" s="30">
        <v>17</v>
      </c>
      <c r="J378" s="33" t="str">
        <f t="shared" si="5"/>
        <v>муниципальное образование «город Екатеринбург», г. Екатеринбург, б-р Тбилисский, д. 17</v>
      </c>
      <c r="K378" s="103">
        <v>12098</v>
      </c>
      <c r="L378" s="103">
        <v>5</v>
      </c>
      <c r="M378" s="56" t="s">
        <v>4424</v>
      </c>
      <c r="N378" s="206" t="s">
        <v>4423</v>
      </c>
      <c r="O378" s="56" t="s">
        <v>4425</v>
      </c>
      <c r="P378" s="187">
        <v>11233566.91</v>
      </c>
    </row>
    <row r="379" spans="1:16" ht="23.25" x14ac:dyDescent="0.25">
      <c r="A379" s="80">
        <v>2021</v>
      </c>
      <c r="B379" s="106" t="s">
        <v>495</v>
      </c>
      <c r="C379" s="106"/>
      <c r="D379" s="120" t="s">
        <v>415</v>
      </c>
      <c r="E379" s="120" t="s">
        <v>18</v>
      </c>
      <c r="F379" s="120" t="s">
        <v>416</v>
      </c>
      <c r="G379" s="120" t="s">
        <v>190</v>
      </c>
      <c r="H379" s="30" t="s">
        <v>2505</v>
      </c>
      <c r="I379" s="30">
        <v>3</v>
      </c>
      <c r="J379" s="33" t="str">
        <f t="shared" si="5"/>
        <v>муниципальное образование «город Екатеринбург», г. Екатеринбург, б-р Тбилисский, д. 3</v>
      </c>
      <c r="K379" s="103">
        <v>27139.8</v>
      </c>
      <c r="L379" s="103">
        <v>13</v>
      </c>
      <c r="M379" s="56" t="s">
        <v>2571</v>
      </c>
      <c r="N379" s="215">
        <v>44242</v>
      </c>
      <c r="O379" s="56" t="s">
        <v>2603</v>
      </c>
      <c r="P379" s="187">
        <v>26091549.360000003</v>
      </c>
    </row>
    <row r="380" spans="1:16" ht="23.25" x14ac:dyDescent="0.25">
      <c r="A380" s="80">
        <v>2020</v>
      </c>
      <c r="B380" s="30" t="s">
        <v>495</v>
      </c>
      <c r="C380" s="30"/>
      <c r="D380" s="120" t="s">
        <v>415</v>
      </c>
      <c r="E380" s="120" t="s">
        <v>18</v>
      </c>
      <c r="F380" s="120" t="s">
        <v>416</v>
      </c>
      <c r="G380" s="120" t="s">
        <v>64</v>
      </c>
      <c r="H380" s="30" t="s">
        <v>805</v>
      </c>
      <c r="I380" s="42" t="s">
        <v>1458</v>
      </c>
      <c r="J380" s="33" t="str">
        <f t="shared" si="5"/>
        <v>муниципальное образование «город Екатеринбург», г. Екатеринбург, пер. Асбестовский, д. 2КОРПУС 1</v>
      </c>
      <c r="K380" s="103">
        <v>4675</v>
      </c>
      <c r="L380" s="103">
        <v>2</v>
      </c>
      <c r="M380" s="35" t="s">
        <v>4176</v>
      </c>
      <c r="N380" s="206">
        <v>43914</v>
      </c>
      <c r="O380" s="35" t="s">
        <v>4177</v>
      </c>
      <c r="P380" s="208">
        <v>5143300.04</v>
      </c>
    </row>
    <row r="381" spans="1:16" ht="23.25" x14ac:dyDescent="0.25">
      <c r="A381" s="80">
        <v>2017</v>
      </c>
      <c r="B381" s="81" t="s">
        <v>495</v>
      </c>
      <c r="C381" s="24"/>
      <c r="D381" s="24" t="s">
        <v>415</v>
      </c>
      <c r="E381" s="24" t="s">
        <v>18</v>
      </c>
      <c r="F381" s="24" t="s">
        <v>416</v>
      </c>
      <c r="G381" s="24" t="s">
        <v>64</v>
      </c>
      <c r="H381" s="24" t="s">
        <v>805</v>
      </c>
      <c r="I381" s="58" t="s">
        <v>882</v>
      </c>
      <c r="J381" s="33" t="str">
        <f t="shared" si="5"/>
        <v>муниципальное образование «город Екатеринбург», г. Екатеринбург, пер. Асбестовский, д. 3КОРПУС 3</v>
      </c>
      <c r="K381" s="75">
        <v>5779.1</v>
      </c>
      <c r="L381" s="75">
        <v>3</v>
      </c>
      <c r="M381" s="212" t="s">
        <v>1299</v>
      </c>
      <c r="N381" s="213">
        <v>42598</v>
      </c>
      <c r="O381" s="212" t="s">
        <v>1598</v>
      </c>
      <c r="P381" s="65">
        <v>5635490.9100000001</v>
      </c>
    </row>
    <row r="382" spans="1:16" ht="23.25" x14ac:dyDescent="0.25">
      <c r="A382" s="80">
        <v>2021</v>
      </c>
      <c r="B382" s="106" t="s">
        <v>495</v>
      </c>
      <c r="C382" s="106"/>
      <c r="D382" s="120" t="s">
        <v>415</v>
      </c>
      <c r="E382" s="120" t="s">
        <v>18</v>
      </c>
      <c r="F382" s="120" t="s">
        <v>416</v>
      </c>
      <c r="G382" s="120" t="s">
        <v>64</v>
      </c>
      <c r="H382" s="30" t="s">
        <v>1169</v>
      </c>
      <c r="I382" s="30">
        <v>7</v>
      </c>
      <c r="J382" s="33" t="str">
        <f t="shared" si="5"/>
        <v>муниципальное образование «город Екатеринбург», г. Екатеринбург, пер. Буторина, д. 7</v>
      </c>
      <c r="K382" s="103">
        <v>6042.6</v>
      </c>
      <c r="L382" s="103">
        <v>3</v>
      </c>
      <c r="M382" s="56" t="s">
        <v>2584</v>
      </c>
      <c r="N382" s="215">
        <v>44257</v>
      </c>
      <c r="O382" s="56" t="s">
        <v>1598</v>
      </c>
      <c r="P382" s="187">
        <v>6363017.6500000004</v>
      </c>
    </row>
    <row r="383" spans="1:16" ht="23.25" x14ac:dyDescent="0.25">
      <c r="A383" s="80">
        <v>2021</v>
      </c>
      <c r="B383" s="106" t="s">
        <v>495</v>
      </c>
      <c r="C383" s="106"/>
      <c r="D383" s="120" t="s">
        <v>415</v>
      </c>
      <c r="E383" s="120" t="s">
        <v>18</v>
      </c>
      <c r="F383" s="120" t="s">
        <v>416</v>
      </c>
      <c r="G383" s="120" t="s">
        <v>64</v>
      </c>
      <c r="H383" s="30" t="s">
        <v>2522</v>
      </c>
      <c r="I383" s="30">
        <v>31</v>
      </c>
      <c r="J383" s="33" t="str">
        <f t="shared" si="5"/>
        <v>муниципальное образование «город Екатеринбург», г. Екатеринбург, пер. Дизельный, д. 31</v>
      </c>
      <c r="K383" s="103">
        <v>5010.3999999999996</v>
      </c>
      <c r="L383" s="103">
        <v>1</v>
      </c>
      <c r="M383" s="56" t="s">
        <v>2579</v>
      </c>
      <c r="N383" s="215">
        <v>44247</v>
      </c>
      <c r="O383" s="56" t="s">
        <v>2604</v>
      </c>
      <c r="P383" s="187">
        <v>2059990.03</v>
      </c>
    </row>
    <row r="384" spans="1:16" ht="23.25" x14ac:dyDescent="0.25">
      <c r="A384" s="80">
        <v>2021</v>
      </c>
      <c r="B384" s="106" t="s">
        <v>495</v>
      </c>
      <c r="C384" s="106"/>
      <c r="D384" s="120" t="s">
        <v>415</v>
      </c>
      <c r="E384" s="120" t="s">
        <v>18</v>
      </c>
      <c r="F384" s="120" t="s">
        <v>416</v>
      </c>
      <c r="G384" s="120" t="s">
        <v>64</v>
      </c>
      <c r="H384" s="30" t="s">
        <v>417</v>
      </c>
      <c r="I384" s="30">
        <v>28</v>
      </c>
      <c r="J384" s="33" t="str">
        <f t="shared" si="5"/>
        <v>муниципальное образование «город Екатеринбург», г. Екатеринбург, пер. Замятина, д. 28</v>
      </c>
      <c r="K384" s="103">
        <v>9413.6</v>
      </c>
      <c r="L384" s="103">
        <v>3</v>
      </c>
      <c r="M384" s="56" t="s">
        <v>2577</v>
      </c>
      <c r="N384" s="215">
        <v>44247</v>
      </c>
      <c r="O384" s="56" t="s">
        <v>1598</v>
      </c>
      <c r="P384" s="187">
        <v>5327333.4800000004</v>
      </c>
    </row>
    <row r="385" spans="1:16" ht="23.25" x14ac:dyDescent="0.25">
      <c r="A385" s="80">
        <v>2021</v>
      </c>
      <c r="B385" s="106" t="s">
        <v>495</v>
      </c>
      <c r="C385" s="106"/>
      <c r="D385" s="120" t="s">
        <v>415</v>
      </c>
      <c r="E385" s="120" t="s">
        <v>18</v>
      </c>
      <c r="F385" s="120" t="s">
        <v>416</v>
      </c>
      <c r="G385" s="120" t="s">
        <v>64</v>
      </c>
      <c r="H385" s="30" t="s">
        <v>417</v>
      </c>
      <c r="I385" s="30" t="s">
        <v>1452</v>
      </c>
      <c r="J385" s="33" t="str">
        <f t="shared" si="5"/>
        <v>муниципальное образование «город Екатеринбург», г. Екатеринбург, пер. Замятина, д. 36КОРПУС 2</v>
      </c>
      <c r="K385" s="103">
        <v>4066.8</v>
      </c>
      <c r="L385" s="103">
        <v>2</v>
      </c>
      <c r="M385" s="56" t="s">
        <v>2576</v>
      </c>
      <c r="N385" s="215">
        <v>44265</v>
      </c>
      <c r="O385" s="56" t="s">
        <v>1598</v>
      </c>
      <c r="P385" s="187">
        <v>3788204.27</v>
      </c>
    </row>
    <row r="386" spans="1:16" ht="23.25" x14ac:dyDescent="0.25">
      <c r="A386" s="80">
        <v>2021</v>
      </c>
      <c r="B386" s="106" t="s">
        <v>495</v>
      </c>
      <c r="C386" s="106"/>
      <c r="D386" s="120" t="s">
        <v>415</v>
      </c>
      <c r="E386" s="120" t="s">
        <v>18</v>
      </c>
      <c r="F386" s="120" t="s">
        <v>416</v>
      </c>
      <c r="G386" s="120" t="s">
        <v>64</v>
      </c>
      <c r="H386" s="30" t="s">
        <v>417</v>
      </c>
      <c r="I386" s="30" t="s">
        <v>2536</v>
      </c>
      <c r="J386" s="33" t="str">
        <f t="shared" si="5"/>
        <v>муниципальное образование «город Екатеринбург», г. Екатеринбург, пер. Замятина, д. 38КОРПУС 3</v>
      </c>
      <c r="K386" s="103">
        <v>3840.1</v>
      </c>
      <c r="L386" s="103">
        <v>2</v>
      </c>
      <c r="M386" s="56" t="s">
        <v>2577</v>
      </c>
      <c r="N386" s="215">
        <v>44247</v>
      </c>
      <c r="O386" s="56" t="s">
        <v>1598</v>
      </c>
      <c r="P386" s="187">
        <v>3596033.4</v>
      </c>
    </row>
    <row r="387" spans="1:16" ht="23.25" x14ac:dyDescent="0.25">
      <c r="A387" s="80">
        <v>2017</v>
      </c>
      <c r="B387" s="81" t="s">
        <v>495</v>
      </c>
      <c r="C387" s="24"/>
      <c r="D387" s="24" t="s">
        <v>415</v>
      </c>
      <c r="E387" s="24" t="s">
        <v>18</v>
      </c>
      <c r="F387" s="24" t="s">
        <v>416</v>
      </c>
      <c r="G387" s="24" t="s">
        <v>64</v>
      </c>
      <c r="H387" s="24" t="s">
        <v>417</v>
      </c>
      <c r="I387" s="58">
        <v>42</v>
      </c>
      <c r="J387" s="33" t="str">
        <f t="shared" ref="J387:J450" si="6">C387&amp;""&amp;D387&amp;", "&amp;E387&amp;" "&amp;F387&amp;", "&amp;G387&amp;" "&amp;H387&amp;", д. "&amp;I387</f>
        <v>муниципальное образование «город Екатеринбург», г. Екатеринбург, пер. Замятина, д. 42</v>
      </c>
      <c r="K387" s="75">
        <v>3988.32</v>
      </c>
      <c r="L387" s="75">
        <v>2</v>
      </c>
      <c r="M387" s="212" t="s">
        <v>1298</v>
      </c>
      <c r="N387" s="213">
        <v>42598</v>
      </c>
      <c r="O387" s="212" t="s">
        <v>1598</v>
      </c>
      <c r="P387" s="65">
        <v>3636606.52</v>
      </c>
    </row>
    <row r="388" spans="1:16" ht="23.25" x14ac:dyDescent="0.25">
      <c r="A388" s="80">
        <v>2018</v>
      </c>
      <c r="B388" s="80" t="s">
        <v>495</v>
      </c>
      <c r="C388" s="30"/>
      <c r="D388" s="30" t="s">
        <v>415</v>
      </c>
      <c r="E388" s="30" t="s">
        <v>18</v>
      </c>
      <c r="F388" s="30" t="s">
        <v>416</v>
      </c>
      <c r="G388" s="30" t="s">
        <v>64</v>
      </c>
      <c r="H388" s="30" t="s">
        <v>417</v>
      </c>
      <c r="I388" s="42">
        <v>44</v>
      </c>
      <c r="J388" s="33" t="str">
        <f t="shared" si="6"/>
        <v>муниципальное образование «город Екатеринбург», г. Екатеринбург, пер. Замятина, д. 44</v>
      </c>
      <c r="K388" s="103">
        <v>4642.7</v>
      </c>
      <c r="L388" s="103">
        <v>2</v>
      </c>
      <c r="M388" s="25" t="s">
        <v>1492</v>
      </c>
      <c r="N388" s="206">
        <v>43122</v>
      </c>
      <c r="O388" s="56" t="s">
        <v>1494</v>
      </c>
      <c r="P388" s="157">
        <v>3717200.34</v>
      </c>
    </row>
    <row r="389" spans="1:16" ht="23.25" x14ac:dyDescent="0.25">
      <c r="A389" s="80">
        <v>2021</v>
      </c>
      <c r="B389" s="106" t="s">
        <v>495</v>
      </c>
      <c r="C389" s="106"/>
      <c r="D389" s="120" t="s">
        <v>415</v>
      </c>
      <c r="E389" s="120" t="s">
        <v>18</v>
      </c>
      <c r="F389" s="120" t="s">
        <v>416</v>
      </c>
      <c r="G389" s="120" t="s">
        <v>64</v>
      </c>
      <c r="H389" s="30" t="s">
        <v>857</v>
      </c>
      <c r="I389" s="30">
        <v>6</v>
      </c>
      <c r="J389" s="33" t="str">
        <f t="shared" si="6"/>
        <v>муниципальное образование «город Екатеринбург», г. Екатеринбург, пер. Красный, д. 6</v>
      </c>
      <c r="K389" s="103">
        <v>5591.1</v>
      </c>
      <c r="L389" s="103">
        <v>2</v>
      </c>
      <c r="M389" s="56" t="s">
        <v>2582</v>
      </c>
      <c r="N389" s="215">
        <v>44257</v>
      </c>
      <c r="O389" s="56" t="s">
        <v>1598</v>
      </c>
      <c r="P389" s="187">
        <v>4176234.35</v>
      </c>
    </row>
    <row r="390" spans="1:16" ht="23.25" x14ac:dyDescent="0.25">
      <c r="A390" s="80">
        <v>2017</v>
      </c>
      <c r="B390" s="81" t="s">
        <v>495</v>
      </c>
      <c r="C390" s="24"/>
      <c r="D390" s="24" t="s">
        <v>415</v>
      </c>
      <c r="E390" s="24" t="s">
        <v>18</v>
      </c>
      <c r="F390" s="24" t="s">
        <v>416</v>
      </c>
      <c r="G390" s="24" t="s">
        <v>64</v>
      </c>
      <c r="H390" s="24" t="s">
        <v>806</v>
      </c>
      <c r="I390" s="58">
        <v>6</v>
      </c>
      <c r="J390" s="33" t="str">
        <f t="shared" si="6"/>
        <v>муниципальное образование «город Екатеринбург», г. Екатеринбург, пер. Малахитовый, д. 6</v>
      </c>
      <c r="K390" s="75">
        <v>7313</v>
      </c>
      <c r="L390" s="75">
        <v>4</v>
      </c>
      <c r="M390" s="212" t="s">
        <v>1490</v>
      </c>
      <c r="N390" s="213">
        <v>42598</v>
      </c>
      <c r="O390" s="212" t="s">
        <v>1598</v>
      </c>
      <c r="P390" s="65">
        <v>7258152.2400000002</v>
      </c>
    </row>
    <row r="391" spans="1:16" ht="23.25" x14ac:dyDescent="0.25">
      <c r="A391" s="80">
        <v>2017</v>
      </c>
      <c r="B391" s="81" t="s">
        <v>495</v>
      </c>
      <c r="C391" s="24"/>
      <c r="D391" s="24" t="s">
        <v>415</v>
      </c>
      <c r="E391" s="24" t="s">
        <v>18</v>
      </c>
      <c r="F391" s="24" t="s">
        <v>416</v>
      </c>
      <c r="G391" s="24" t="s">
        <v>64</v>
      </c>
      <c r="H391" s="24" t="s">
        <v>806</v>
      </c>
      <c r="I391" s="58">
        <v>8</v>
      </c>
      <c r="J391" s="33" t="str">
        <f t="shared" si="6"/>
        <v>муниципальное образование «город Екатеринбург», г. Екатеринбург, пер. Малахитовый, д. 8</v>
      </c>
      <c r="K391" s="75">
        <v>7321.5</v>
      </c>
      <c r="L391" s="75">
        <v>3</v>
      </c>
      <c r="M391" s="212" t="s">
        <v>1298</v>
      </c>
      <c r="N391" s="213">
        <v>42598</v>
      </c>
      <c r="O391" s="212" t="s">
        <v>1598</v>
      </c>
      <c r="P391" s="65">
        <v>5438551.9800000004</v>
      </c>
    </row>
    <row r="392" spans="1:16" ht="23.25" x14ac:dyDescent="0.25">
      <c r="A392" s="80">
        <v>2021</v>
      </c>
      <c r="B392" s="106" t="s">
        <v>495</v>
      </c>
      <c r="C392" s="106"/>
      <c r="D392" s="120" t="s">
        <v>415</v>
      </c>
      <c r="E392" s="120" t="s">
        <v>18</v>
      </c>
      <c r="F392" s="120" t="s">
        <v>416</v>
      </c>
      <c r="G392" s="120" t="s">
        <v>64</v>
      </c>
      <c r="H392" s="30" t="s">
        <v>419</v>
      </c>
      <c r="I392" s="30" t="s">
        <v>225</v>
      </c>
      <c r="J392" s="33" t="str">
        <f t="shared" si="6"/>
        <v>муниципальное образование «город Екатеринбург», г. Екатеринбург, пер. Многостаночников, д. 15А</v>
      </c>
      <c r="K392" s="103">
        <v>4283.7</v>
      </c>
      <c r="L392" s="103">
        <v>2</v>
      </c>
      <c r="M392" s="56" t="s">
        <v>2598</v>
      </c>
      <c r="N392" s="215">
        <v>44257</v>
      </c>
      <c r="O392" s="56" t="s">
        <v>1598</v>
      </c>
      <c r="P392" s="187">
        <v>4209978.58</v>
      </c>
    </row>
    <row r="393" spans="1:16" ht="23.25" x14ac:dyDescent="0.25">
      <c r="A393" s="80">
        <v>2017</v>
      </c>
      <c r="B393" s="81" t="s">
        <v>495</v>
      </c>
      <c r="C393" s="24"/>
      <c r="D393" s="24" t="s">
        <v>415</v>
      </c>
      <c r="E393" s="24" t="s">
        <v>18</v>
      </c>
      <c r="F393" s="24" t="s">
        <v>416</v>
      </c>
      <c r="G393" s="24" t="s">
        <v>64</v>
      </c>
      <c r="H393" s="24" t="s">
        <v>439</v>
      </c>
      <c r="I393" s="58">
        <v>14</v>
      </c>
      <c r="J393" s="33" t="str">
        <f t="shared" si="6"/>
        <v>муниципальное образование «город Екатеринбург», г. Екатеринбург, пер. Парковый, д. 14</v>
      </c>
      <c r="K393" s="75">
        <v>4247.6899999999996</v>
      </c>
      <c r="L393" s="75">
        <v>1</v>
      </c>
      <c r="M393" s="212" t="s">
        <v>1297</v>
      </c>
      <c r="N393" s="213">
        <v>42598</v>
      </c>
      <c r="O393" s="212" t="s">
        <v>1598</v>
      </c>
      <c r="P393" s="65">
        <v>1876397.76</v>
      </c>
    </row>
    <row r="394" spans="1:16" ht="23.25" x14ac:dyDescent="0.25">
      <c r="A394" s="80">
        <v>2020</v>
      </c>
      <c r="B394" s="30" t="s">
        <v>495</v>
      </c>
      <c r="C394" s="30"/>
      <c r="D394" s="120" t="s">
        <v>415</v>
      </c>
      <c r="E394" s="120" t="s">
        <v>18</v>
      </c>
      <c r="F394" s="120" t="s">
        <v>416</v>
      </c>
      <c r="G394" s="120" t="s">
        <v>64</v>
      </c>
      <c r="H394" s="30" t="s">
        <v>439</v>
      </c>
      <c r="I394" s="42">
        <v>37</v>
      </c>
      <c r="J394" s="33" t="str">
        <f t="shared" si="6"/>
        <v>муниципальное образование «город Екатеринбург», г. Екатеринбург, пер. Парковый, д. 37</v>
      </c>
      <c r="K394" s="103">
        <v>4046.9</v>
      </c>
      <c r="L394" s="103">
        <v>2</v>
      </c>
      <c r="M394" s="35" t="s">
        <v>4176</v>
      </c>
      <c r="N394" s="206">
        <v>43914</v>
      </c>
      <c r="O394" s="35" t="s">
        <v>4177</v>
      </c>
      <c r="P394" s="208">
        <v>4711844.92</v>
      </c>
    </row>
    <row r="395" spans="1:16" ht="23.25" x14ac:dyDescent="0.25">
      <c r="A395" s="80">
        <v>2017</v>
      </c>
      <c r="B395" s="81" t="s">
        <v>495</v>
      </c>
      <c r="C395" s="24"/>
      <c r="D395" s="24" t="s">
        <v>415</v>
      </c>
      <c r="E395" s="24" t="s">
        <v>18</v>
      </c>
      <c r="F395" s="24" t="s">
        <v>416</v>
      </c>
      <c r="G395" s="24" t="s">
        <v>64</v>
      </c>
      <c r="H395" s="24" t="s">
        <v>439</v>
      </c>
      <c r="I395" s="58">
        <v>43</v>
      </c>
      <c r="J395" s="33" t="str">
        <f t="shared" si="6"/>
        <v>муниципальное образование «город Екатеринбург», г. Екатеринбург, пер. Парковый, д. 43</v>
      </c>
      <c r="K395" s="75">
        <v>1992.8</v>
      </c>
      <c r="L395" s="75">
        <v>1</v>
      </c>
      <c r="M395" s="212" t="s">
        <v>1299</v>
      </c>
      <c r="N395" s="213">
        <v>42598</v>
      </c>
      <c r="O395" s="212" t="s">
        <v>1598</v>
      </c>
      <c r="P395" s="65">
        <v>1821962.32</v>
      </c>
    </row>
    <row r="396" spans="1:16" ht="23.25" x14ac:dyDescent="0.25">
      <c r="A396" s="80">
        <v>2021</v>
      </c>
      <c r="B396" s="106" t="s">
        <v>495</v>
      </c>
      <c r="C396" s="106"/>
      <c r="D396" s="120" t="s">
        <v>415</v>
      </c>
      <c r="E396" s="120" t="s">
        <v>18</v>
      </c>
      <c r="F396" s="120" t="s">
        <v>416</v>
      </c>
      <c r="G396" s="120" t="s">
        <v>143</v>
      </c>
      <c r="H396" s="30" t="s">
        <v>36</v>
      </c>
      <c r="I396" s="30" t="s">
        <v>2538</v>
      </c>
      <c r="J396" s="33" t="str">
        <f t="shared" si="6"/>
        <v>муниципальное образование «город Екатеринбург», г. Екатеринбург, пр-кт Ленина, д. 13А ЛИТЕР Б</v>
      </c>
      <c r="K396" s="103">
        <v>5910.6</v>
      </c>
      <c r="L396" s="103">
        <v>2</v>
      </c>
      <c r="M396" s="56" t="s">
        <v>2572</v>
      </c>
      <c r="N396" s="215">
        <v>44253</v>
      </c>
      <c r="O396" s="56" t="s">
        <v>1595</v>
      </c>
      <c r="P396" s="187">
        <v>4213389</v>
      </c>
    </row>
    <row r="397" spans="1:16" ht="23.25" x14ac:dyDescent="0.25">
      <c r="A397" s="80">
        <v>2018</v>
      </c>
      <c r="B397" s="80" t="s">
        <v>495</v>
      </c>
      <c r="C397" s="30"/>
      <c r="D397" s="30" t="s">
        <v>415</v>
      </c>
      <c r="E397" s="33" t="s">
        <v>18</v>
      </c>
      <c r="F397" s="33" t="s">
        <v>416</v>
      </c>
      <c r="G397" s="33" t="s">
        <v>143</v>
      </c>
      <c r="H397" s="30" t="s">
        <v>807</v>
      </c>
      <c r="I397" s="42">
        <v>23</v>
      </c>
      <c r="J397" s="33" t="str">
        <f t="shared" si="6"/>
        <v>муниципальное образование «город Екатеринбург», г. Екатеринбург, пр-кт Седова, д. 23</v>
      </c>
      <c r="K397" s="103">
        <v>7957.8</v>
      </c>
      <c r="L397" s="103">
        <v>3</v>
      </c>
      <c r="M397" s="25" t="s">
        <v>1492</v>
      </c>
      <c r="N397" s="206">
        <v>43122</v>
      </c>
      <c r="O397" s="56" t="s">
        <v>1494</v>
      </c>
      <c r="P397" s="157">
        <v>6086308.3799999999</v>
      </c>
    </row>
    <row r="398" spans="1:16" ht="23.25" x14ac:dyDescent="0.25">
      <c r="A398" s="80">
        <v>2017</v>
      </c>
      <c r="B398" s="81" t="s">
        <v>495</v>
      </c>
      <c r="C398" s="24"/>
      <c r="D398" s="24" t="s">
        <v>415</v>
      </c>
      <c r="E398" s="24" t="s">
        <v>18</v>
      </c>
      <c r="F398" s="24" t="s">
        <v>416</v>
      </c>
      <c r="G398" s="24" t="s">
        <v>143</v>
      </c>
      <c r="H398" s="24" t="s">
        <v>807</v>
      </c>
      <c r="I398" s="58">
        <v>25</v>
      </c>
      <c r="J398" s="33" t="str">
        <f t="shared" si="6"/>
        <v>муниципальное образование «город Екатеринбург», г. Екатеринбург, пр-кт Седова, д. 25</v>
      </c>
      <c r="K398" s="75">
        <v>9554.7999999999993</v>
      </c>
      <c r="L398" s="75">
        <v>4</v>
      </c>
      <c r="M398" s="212" t="s">
        <v>1299</v>
      </c>
      <c r="N398" s="213">
        <v>42598</v>
      </c>
      <c r="O398" s="212" t="s">
        <v>1598</v>
      </c>
      <c r="P398" s="65">
        <v>7257586.3200000003</v>
      </c>
    </row>
    <row r="399" spans="1:16" ht="23.25" x14ac:dyDescent="0.25">
      <c r="A399" s="80">
        <v>2020</v>
      </c>
      <c r="B399" s="30" t="s">
        <v>495</v>
      </c>
      <c r="C399" s="30"/>
      <c r="D399" s="120" t="s">
        <v>415</v>
      </c>
      <c r="E399" s="120" t="s">
        <v>18</v>
      </c>
      <c r="F399" s="120" t="s">
        <v>416</v>
      </c>
      <c r="G399" s="120" t="s">
        <v>143</v>
      </c>
      <c r="H399" s="30" t="s">
        <v>807</v>
      </c>
      <c r="I399" s="42">
        <v>26</v>
      </c>
      <c r="J399" s="33" t="str">
        <f t="shared" si="6"/>
        <v>муниципальное образование «город Екатеринбург», г. Екатеринбург, пр-кт Седова, д. 26</v>
      </c>
      <c r="K399" s="103">
        <v>17100.5</v>
      </c>
      <c r="L399" s="202">
        <v>6</v>
      </c>
      <c r="M399" s="35" t="s">
        <v>4196</v>
      </c>
      <c r="N399" s="206">
        <v>43917</v>
      </c>
      <c r="O399" s="35" t="s">
        <v>4197</v>
      </c>
      <c r="P399" s="208">
        <v>17919412.77</v>
      </c>
    </row>
    <row r="400" spans="1:16" ht="23.25" x14ac:dyDescent="0.25">
      <c r="A400" s="80">
        <v>2018</v>
      </c>
      <c r="B400" s="80" t="s">
        <v>495</v>
      </c>
      <c r="C400" s="30"/>
      <c r="D400" s="30" t="s">
        <v>415</v>
      </c>
      <c r="E400" s="33" t="s">
        <v>18</v>
      </c>
      <c r="F400" s="33" t="s">
        <v>416</v>
      </c>
      <c r="G400" s="33" t="s">
        <v>143</v>
      </c>
      <c r="H400" s="30" t="s">
        <v>807</v>
      </c>
      <c r="I400" s="42">
        <v>42</v>
      </c>
      <c r="J400" s="33" t="str">
        <f t="shared" si="6"/>
        <v>муниципальное образование «город Екатеринбург», г. Екатеринбург, пр-кт Седова, д. 42</v>
      </c>
      <c r="K400" s="103">
        <v>12025.3</v>
      </c>
      <c r="L400" s="103">
        <v>4</v>
      </c>
      <c r="M400" s="25" t="s">
        <v>1492</v>
      </c>
      <c r="N400" s="206">
        <v>43122</v>
      </c>
      <c r="O400" s="56" t="s">
        <v>1494</v>
      </c>
      <c r="P400" s="157">
        <v>7506793.1600000001</v>
      </c>
    </row>
    <row r="401" spans="1:16" ht="23.25" x14ac:dyDescent="0.25">
      <c r="A401" s="80">
        <v>2021</v>
      </c>
      <c r="B401" s="106" t="s">
        <v>495</v>
      </c>
      <c r="C401" s="106"/>
      <c r="D401" s="120" t="s">
        <v>415</v>
      </c>
      <c r="E401" s="120" t="s">
        <v>18</v>
      </c>
      <c r="F401" s="120" t="s">
        <v>416</v>
      </c>
      <c r="G401" s="120" t="s">
        <v>147</v>
      </c>
      <c r="H401" s="30" t="s">
        <v>1070</v>
      </c>
      <c r="I401" s="30" t="s">
        <v>225</v>
      </c>
      <c r="J401" s="33" t="str">
        <f t="shared" si="6"/>
        <v>муниципальное образование «город Екатеринбург», г. Екатеринбург, тракт Сибирский, д. 15А</v>
      </c>
      <c r="K401" s="103">
        <v>8518.7000000000007</v>
      </c>
      <c r="L401" s="103">
        <v>4</v>
      </c>
      <c r="M401" s="56" t="s">
        <v>2584</v>
      </c>
      <c r="N401" s="215">
        <v>44257</v>
      </c>
      <c r="O401" s="56" t="s">
        <v>1598</v>
      </c>
      <c r="P401" s="187">
        <v>8362666.0399999991</v>
      </c>
    </row>
    <row r="402" spans="1:16" ht="23.25" x14ac:dyDescent="0.25">
      <c r="A402" s="80">
        <v>2020</v>
      </c>
      <c r="B402" s="30" t="s">
        <v>495</v>
      </c>
      <c r="C402" s="30"/>
      <c r="D402" s="120" t="s">
        <v>415</v>
      </c>
      <c r="E402" s="120" t="s">
        <v>18</v>
      </c>
      <c r="F402" s="120" t="s">
        <v>416</v>
      </c>
      <c r="G402" s="120" t="s">
        <v>20</v>
      </c>
      <c r="H402" s="30" t="s">
        <v>808</v>
      </c>
      <c r="I402" s="42">
        <v>31</v>
      </c>
      <c r="J402" s="33" t="str">
        <f t="shared" si="6"/>
        <v>муниципальное образование «город Екатеринбург», г. Екатеринбург, ул. 40-летия Комсомола, д. 31</v>
      </c>
      <c r="K402" s="103">
        <v>14862.5</v>
      </c>
      <c r="L402" s="103">
        <v>2</v>
      </c>
      <c r="M402" s="35" t="s">
        <v>4176</v>
      </c>
      <c r="N402" s="206">
        <v>43914</v>
      </c>
      <c r="O402" s="35" t="s">
        <v>4177</v>
      </c>
      <c r="P402" s="208">
        <v>4472163.76</v>
      </c>
    </row>
    <row r="403" spans="1:16" ht="23.25" x14ac:dyDescent="0.25">
      <c r="A403" s="80">
        <v>2021</v>
      </c>
      <c r="B403" s="106" t="s">
        <v>495</v>
      </c>
      <c r="C403" s="106"/>
      <c r="D403" s="120" t="s">
        <v>415</v>
      </c>
      <c r="E403" s="120" t="s">
        <v>18</v>
      </c>
      <c r="F403" s="120" t="s">
        <v>416</v>
      </c>
      <c r="G403" s="120" t="s">
        <v>20</v>
      </c>
      <c r="H403" s="30" t="s">
        <v>808</v>
      </c>
      <c r="I403" s="30">
        <v>31</v>
      </c>
      <c r="J403" s="33" t="str">
        <f t="shared" si="6"/>
        <v>муниципальное образование «город Екатеринбург», г. Екатеринбург, ул. 40-летия Комсомола, д. 31</v>
      </c>
      <c r="K403" s="103">
        <v>14862.5</v>
      </c>
      <c r="L403" s="103">
        <v>6</v>
      </c>
      <c r="M403" s="56" t="s">
        <v>2573</v>
      </c>
      <c r="N403" s="215">
        <v>44252</v>
      </c>
      <c r="O403" s="56" t="s">
        <v>1598</v>
      </c>
      <c r="P403" s="187">
        <v>11750721.880000001</v>
      </c>
    </row>
    <row r="404" spans="1:16" ht="23.25" x14ac:dyDescent="0.25">
      <c r="A404" s="80">
        <v>2018</v>
      </c>
      <c r="B404" s="80" t="s">
        <v>495</v>
      </c>
      <c r="C404" s="30"/>
      <c r="D404" s="30" t="s">
        <v>415</v>
      </c>
      <c r="E404" s="30" t="s">
        <v>18</v>
      </c>
      <c r="F404" s="30" t="s">
        <v>416</v>
      </c>
      <c r="G404" s="30" t="s">
        <v>20</v>
      </c>
      <c r="H404" s="30" t="s">
        <v>808</v>
      </c>
      <c r="I404" s="42" t="s">
        <v>1182</v>
      </c>
      <c r="J404" s="33" t="str">
        <f t="shared" si="6"/>
        <v>муниципальное образование «город Екатеринбург», г. Екатеринбург, ул. 40-летия Комсомола, д. 32КОРПУС 1</v>
      </c>
      <c r="K404" s="103">
        <v>4326.7</v>
      </c>
      <c r="L404" s="103">
        <v>2</v>
      </c>
      <c r="M404" s="25" t="s">
        <v>1491</v>
      </c>
      <c r="N404" s="206">
        <v>43122</v>
      </c>
      <c r="O404" s="56" t="s">
        <v>1494</v>
      </c>
      <c r="P404" s="157">
        <v>3783819.4800000004</v>
      </c>
    </row>
    <row r="405" spans="1:16" ht="23.25" x14ac:dyDescent="0.25">
      <c r="A405" s="80">
        <v>2018</v>
      </c>
      <c r="B405" s="80" t="s">
        <v>495</v>
      </c>
      <c r="C405" s="30"/>
      <c r="D405" s="30" t="s">
        <v>415</v>
      </c>
      <c r="E405" s="30" t="s">
        <v>18</v>
      </c>
      <c r="F405" s="30" t="s">
        <v>416</v>
      </c>
      <c r="G405" s="30" t="s">
        <v>20</v>
      </c>
      <c r="H405" s="30" t="s">
        <v>808</v>
      </c>
      <c r="I405" s="42" t="s">
        <v>1181</v>
      </c>
      <c r="J405" s="33" t="str">
        <f t="shared" si="6"/>
        <v>муниципальное образование «город Екатеринбург», г. Екатеринбург, ул. 40-летия Комсомола, д. 32КОРПУС 2</v>
      </c>
      <c r="K405" s="103">
        <v>4399.8999999999996</v>
      </c>
      <c r="L405" s="103">
        <v>2</v>
      </c>
      <c r="M405" s="25" t="s">
        <v>1491</v>
      </c>
      <c r="N405" s="206">
        <v>43122</v>
      </c>
      <c r="O405" s="56" t="s">
        <v>1494</v>
      </c>
      <c r="P405" s="157">
        <v>3789504.7199999997</v>
      </c>
    </row>
    <row r="406" spans="1:16" ht="23.25" x14ac:dyDescent="0.25">
      <c r="A406" s="80">
        <v>2017</v>
      </c>
      <c r="B406" s="81" t="s">
        <v>495</v>
      </c>
      <c r="C406" s="24"/>
      <c r="D406" s="24" t="s">
        <v>415</v>
      </c>
      <c r="E406" s="24" t="s">
        <v>18</v>
      </c>
      <c r="F406" s="24" t="s">
        <v>416</v>
      </c>
      <c r="G406" s="24" t="s">
        <v>20</v>
      </c>
      <c r="H406" s="24" t="s">
        <v>808</v>
      </c>
      <c r="I406" s="58" t="s">
        <v>883</v>
      </c>
      <c r="J406" s="33" t="str">
        <f t="shared" si="6"/>
        <v>муниципальное образование «город Екатеринбург», г. Екатеринбург, ул. 40-летия Комсомола, д. 3Б</v>
      </c>
      <c r="K406" s="75">
        <v>7853.8</v>
      </c>
      <c r="L406" s="75">
        <v>4</v>
      </c>
      <c r="M406" s="212" t="s">
        <v>1299</v>
      </c>
      <c r="N406" s="213">
        <v>42598</v>
      </c>
      <c r="O406" s="212" t="s">
        <v>1598</v>
      </c>
      <c r="P406" s="65">
        <v>7246903.6799999997</v>
      </c>
    </row>
    <row r="407" spans="1:16" ht="23.25" x14ac:dyDescent="0.25">
      <c r="A407" s="80">
        <v>2020</v>
      </c>
      <c r="B407" s="30" t="s">
        <v>495</v>
      </c>
      <c r="C407" s="30"/>
      <c r="D407" s="120" t="s">
        <v>415</v>
      </c>
      <c r="E407" s="120" t="s">
        <v>18</v>
      </c>
      <c r="F407" s="120" t="s">
        <v>416</v>
      </c>
      <c r="G407" s="120" t="s">
        <v>20</v>
      </c>
      <c r="H407" s="30" t="s">
        <v>809</v>
      </c>
      <c r="I407" s="42">
        <v>60</v>
      </c>
      <c r="J407" s="33" t="str">
        <f t="shared" si="6"/>
        <v>муниципальное образование «город Екатеринбург», г. Екатеринбург, ул. 40-летия Октября, д. 60</v>
      </c>
      <c r="K407" s="103">
        <v>6749.1</v>
      </c>
      <c r="L407" s="202">
        <v>2</v>
      </c>
      <c r="M407" s="35" t="s">
        <v>4199</v>
      </c>
      <c r="N407" s="206">
        <v>43917</v>
      </c>
      <c r="O407" s="35" t="s">
        <v>4200</v>
      </c>
      <c r="P407" s="208">
        <v>5661954.5300000003</v>
      </c>
    </row>
    <row r="408" spans="1:16" ht="23.25" x14ac:dyDescent="0.25">
      <c r="A408" s="80">
        <v>2017</v>
      </c>
      <c r="B408" s="81" t="s">
        <v>495</v>
      </c>
      <c r="C408" s="24"/>
      <c r="D408" s="24" t="s">
        <v>415</v>
      </c>
      <c r="E408" s="24" t="s">
        <v>18</v>
      </c>
      <c r="F408" s="24" t="s">
        <v>416</v>
      </c>
      <c r="G408" s="24" t="s">
        <v>20</v>
      </c>
      <c r="H408" s="24" t="s">
        <v>809</v>
      </c>
      <c r="I408" s="58">
        <v>86</v>
      </c>
      <c r="J408" s="33" t="str">
        <f t="shared" si="6"/>
        <v>муниципальное образование «город Екатеринбург», г. Екатеринбург, ул. 40-летия Октября, д. 86</v>
      </c>
      <c r="K408" s="75">
        <v>8763.2000000000007</v>
      </c>
      <c r="L408" s="75">
        <v>4</v>
      </c>
      <c r="M408" s="212" t="s">
        <v>1298</v>
      </c>
      <c r="N408" s="213">
        <v>42598</v>
      </c>
      <c r="O408" s="212" t="s">
        <v>1598</v>
      </c>
      <c r="P408" s="65">
        <v>7272441.6799999997</v>
      </c>
    </row>
    <row r="409" spans="1:16" ht="23.25" x14ac:dyDescent="0.25">
      <c r="A409" s="80">
        <v>2018</v>
      </c>
      <c r="B409" s="80" t="s">
        <v>495</v>
      </c>
      <c r="C409" s="30"/>
      <c r="D409" s="30" t="s">
        <v>415</v>
      </c>
      <c r="E409" s="30" t="s">
        <v>18</v>
      </c>
      <c r="F409" s="30" t="s">
        <v>416</v>
      </c>
      <c r="G409" s="30" t="s">
        <v>20</v>
      </c>
      <c r="H409" s="30" t="s">
        <v>809</v>
      </c>
      <c r="I409" s="42">
        <v>88</v>
      </c>
      <c r="J409" s="33" t="str">
        <f t="shared" si="6"/>
        <v>муниципальное образование «город Екатеринбург», г. Екатеринбург, ул. 40-летия Октября, д. 88</v>
      </c>
      <c r="K409" s="103">
        <v>6293.5</v>
      </c>
      <c r="L409" s="103">
        <v>3</v>
      </c>
      <c r="M409" s="25" t="s">
        <v>1492</v>
      </c>
      <c r="N409" s="206">
        <v>43122</v>
      </c>
      <c r="O409" s="56" t="s">
        <v>1494</v>
      </c>
      <c r="P409" s="157">
        <v>5589736.3100000005</v>
      </c>
    </row>
    <row r="410" spans="1:16" ht="23.25" x14ac:dyDescent="0.25">
      <c r="A410" s="80">
        <v>2021</v>
      </c>
      <c r="B410" s="106" t="s">
        <v>495</v>
      </c>
      <c r="C410" s="106"/>
      <c r="D410" s="120" t="s">
        <v>415</v>
      </c>
      <c r="E410" s="120" t="s">
        <v>18</v>
      </c>
      <c r="F410" s="120" t="s">
        <v>416</v>
      </c>
      <c r="G410" s="120" t="s">
        <v>20</v>
      </c>
      <c r="H410" s="30" t="s">
        <v>648</v>
      </c>
      <c r="I410" s="30" t="s">
        <v>2548</v>
      </c>
      <c r="J410" s="33" t="str">
        <f t="shared" si="6"/>
        <v>муниципальное образование «город Екатеринбург», г. Екатеринбург, ул. 8 Марта, д. 185КОРПУС 1</v>
      </c>
      <c r="K410" s="103">
        <v>1987.6</v>
      </c>
      <c r="L410" s="103">
        <v>1</v>
      </c>
      <c r="M410" s="56" t="s">
        <v>2579</v>
      </c>
      <c r="N410" s="215">
        <v>44247</v>
      </c>
      <c r="O410" s="56" t="s">
        <v>2604</v>
      </c>
      <c r="P410" s="187">
        <v>1990118.98</v>
      </c>
    </row>
    <row r="411" spans="1:16" ht="23.25" x14ac:dyDescent="0.25">
      <c r="A411" s="80">
        <v>2021</v>
      </c>
      <c r="B411" s="106" t="s">
        <v>495</v>
      </c>
      <c r="C411" s="106"/>
      <c r="D411" s="120" t="s">
        <v>415</v>
      </c>
      <c r="E411" s="120" t="s">
        <v>18</v>
      </c>
      <c r="F411" s="120" t="s">
        <v>416</v>
      </c>
      <c r="G411" s="120" t="s">
        <v>20</v>
      </c>
      <c r="H411" s="30" t="s">
        <v>776</v>
      </c>
      <c r="I411" s="30">
        <v>14</v>
      </c>
      <c r="J411" s="33" t="str">
        <f t="shared" si="6"/>
        <v>муниципальное образование «город Екатеринбург», г. Екатеринбург, ул. Авиаторов, д. 14</v>
      </c>
      <c r="K411" s="103">
        <v>6725.5</v>
      </c>
      <c r="L411" s="103">
        <v>4</v>
      </c>
      <c r="M411" s="56" t="s">
        <v>2584</v>
      </c>
      <c r="N411" s="215">
        <v>44257</v>
      </c>
      <c r="O411" s="56" t="s">
        <v>1598</v>
      </c>
      <c r="P411" s="187">
        <v>8687245.1300000008</v>
      </c>
    </row>
    <row r="412" spans="1:16" ht="23.25" x14ac:dyDescent="0.25">
      <c r="A412" s="80">
        <v>2021</v>
      </c>
      <c r="B412" s="106" t="s">
        <v>495</v>
      </c>
      <c r="C412" s="106"/>
      <c r="D412" s="120" t="s">
        <v>415</v>
      </c>
      <c r="E412" s="120" t="s">
        <v>18</v>
      </c>
      <c r="F412" s="120" t="s">
        <v>416</v>
      </c>
      <c r="G412" s="120" t="s">
        <v>20</v>
      </c>
      <c r="H412" s="30" t="s">
        <v>2506</v>
      </c>
      <c r="I412" s="30">
        <v>50</v>
      </c>
      <c r="J412" s="33" t="str">
        <f t="shared" si="6"/>
        <v>муниципальное образование «город Екатеринбург», г. Екатеринбург, ул. Авиационная, д. 50</v>
      </c>
      <c r="K412" s="103">
        <v>6334</v>
      </c>
      <c r="L412" s="103">
        <v>3</v>
      </c>
      <c r="M412" s="56" t="s">
        <v>2571</v>
      </c>
      <c r="N412" s="215">
        <v>44242</v>
      </c>
      <c r="O412" s="56" t="s">
        <v>2603</v>
      </c>
      <c r="P412" s="187">
        <v>5971541.4000000004</v>
      </c>
    </row>
    <row r="413" spans="1:16" ht="23.25" x14ac:dyDescent="0.25">
      <c r="A413" s="80">
        <v>2020</v>
      </c>
      <c r="B413" s="30" t="s">
        <v>495</v>
      </c>
      <c r="C413" s="30"/>
      <c r="D413" s="120" t="s">
        <v>415</v>
      </c>
      <c r="E413" s="120" t="s">
        <v>18</v>
      </c>
      <c r="F413" s="120" t="s">
        <v>416</v>
      </c>
      <c r="G413" s="120" t="s">
        <v>20</v>
      </c>
      <c r="H413" s="30" t="s">
        <v>654</v>
      </c>
      <c r="I413" s="42" t="s">
        <v>315</v>
      </c>
      <c r="J413" s="33" t="str">
        <f t="shared" si="6"/>
        <v>муниципальное образование «город Екатеринбург», г. Екатеринбург, ул. Агрономическая, д. 18Б</v>
      </c>
      <c r="K413" s="103">
        <v>4295.2</v>
      </c>
      <c r="L413" s="202">
        <v>2</v>
      </c>
      <c r="M413" s="35" t="s">
        <v>4199</v>
      </c>
      <c r="N413" s="206">
        <v>43917</v>
      </c>
      <c r="O413" s="35" t="s">
        <v>4200</v>
      </c>
      <c r="P413" s="208">
        <v>4862102.6500000004</v>
      </c>
    </row>
    <row r="414" spans="1:16" ht="23.25" x14ac:dyDescent="0.25">
      <c r="A414" s="80">
        <v>2017</v>
      </c>
      <c r="B414" s="81" t="s">
        <v>495</v>
      </c>
      <c r="C414" s="24"/>
      <c r="D414" s="24" t="s">
        <v>415</v>
      </c>
      <c r="E414" s="24" t="s">
        <v>18</v>
      </c>
      <c r="F414" s="24" t="s">
        <v>416</v>
      </c>
      <c r="G414" s="24" t="s">
        <v>20</v>
      </c>
      <c r="H414" s="24" t="s">
        <v>654</v>
      </c>
      <c r="I414" s="58" t="s">
        <v>404</v>
      </c>
      <c r="J414" s="33" t="str">
        <f t="shared" si="6"/>
        <v>муниципальное образование «город Екатеринбург», г. Екатеринбург, ул. Агрономическая, д. 29А</v>
      </c>
      <c r="K414" s="75">
        <v>1954</v>
      </c>
      <c r="L414" s="75">
        <v>1</v>
      </c>
      <c r="M414" s="212" t="s">
        <v>1299</v>
      </c>
      <c r="N414" s="213">
        <v>42598</v>
      </c>
      <c r="O414" s="212" t="s">
        <v>1598</v>
      </c>
      <c r="P414" s="65">
        <v>1881843.09</v>
      </c>
    </row>
    <row r="415" spans="1:16" ht="23.25" x14ac:dyDescent="0.25">
      <c r="A415" s="80">
        <v>2017</v>
      </c>
      <c r="B415" s="81" t="s">
        <v>495</v>
      </c>
      <c r="C415" s="24"/>
      <c r="D415" s="24" t="s">
        <v>415</v>
      </c>
      <c r="E415" s="24" t="s">
        <v>18</v>
      </c>
      <c r="F415" s="24" t="s">
        <v>416</v>
      </c>
      <c r="G415" s="24" t="s">
        <v>20</v>
      </c>
      <c r="H415" s="24" t="s">
        <v>654</v>
      </c>
      <c r="I415" s="58" t="s">
        <v>884</v>
      </c>
      <c r="J415" s="33" t="str">
        <f t="shared" si="6"/>
        <v>муниципальное образование «город Екатеринбург», г. Екатеринбург, ул. Агрономическая, д. 31Б</v>
      </c>
      <c r="K415" s="75">
        <v>2771.9</v>
      </c>
      <c r="L415" s="75">
        <v>1</v>
      </c>
      <c r="M415" s="212" t="s">
        <v>1299</v>
      </c>
      <c r="N415" s="213">
        <v>42598</v>
      </c>
      <c r="O415" s="212" t="s">
        <v>1598</v>
      </c>
      <c r="P415" s="65">
        <v>1878005.73</v>
      </c>
    </row>
    <row r="416" spans="1:16" ht="23.25" x14ac:dyDescent="0.25">
      <c r="A416" s="80">
        <v>2017</v>
      </c>
      <c r="B416" s="81" t="s">
        <v>495</v>
      </c>
      <c r="C416" s="24"/>
      <c r="D416" s="24" t="s">
        <v>415</v>
      </c>
      <c r="E416" s="24" t="s">
        <v>18</v>
      </c>
      <c r="F416" s="24" t="s">
        <v>416</v>
      </c>
      <c r="G416" s="24" t="s">
        <v>20</v>
      </c>
      <c r="H416" s="24" t="s">
        <v>654</v>
      </c>
      <c r="I416" s="58">
        <v>7</v>
      </c>
      <c r="J416" s="33" t="str">
        <f t="shared" si="6"/>
        <v>муниципальное образование «город Екатеринбург», г. Екатеринбург, ул. Агрономическая, д. 7</v>
      </c>
      <c r="K416" s="75">
        <v>13614.4</v>
      </c>
      <c r="L416" s="75">
        <v>6</v>
      </c>
      <c r="M416" s="212" t="s">
        <v>1299</v>
      </c>
      <c r="N416" s="213">
        <v>42598</v>
      </c>
      <c r="O416" s="212" t="s">
        <v>1598</v>
      </c>
      <c r="P416" s="65">
        <v>11108407.15</v>
      </c>
    </row>
    <row r="417" spans="1:16" ht="23.25" x14ac:dyDescent="0.25">
      <c r="A417" s="80">
        <v>2017</v>
      </c>
      <c r="B417" s="81" t="s">
        <v>495</v>
      </c>
      <c r="C417" s="24"/>
      <c r="D417" s="24" t="s">
        <v>415</v>
      </c>
      <c r="E417" s="24" t="s">
        <v>18</v>
      </c>
      <c r="F417" s="24" t="s">
        <v>416</v>
      </c>
      <c r="G417" s="24" t="s">
        <v>20</v>
      </c>
      <c r="H417" s="24" t="s">
        <v>281</v>
      </c>
      <c r="I417" s="58" t="s">
        <v>885</v>
      </c>
      <c r="J417" s="33" t="str">
        <f t="shared" si="6"/>
        <v>муниципальное образование «город Екатеринбург», г. Екатеринбург, ул. Азина, д. 20КОРПУС 4</v>
      </c>
      <c r="K417" s="75">
        <v>7289.6</v>
      </c>
      <c r="L417" s="75">
        <v>5</v>
      </c>
      <c r="M417" s="212" t="s">
        <v>1299</v>
      </c>
      <c r="N417" s="213">
        <v>42598</v>
      </c>
      <c r="O417" s="212" t="s">
        <v>1598</v>
      </c>
      <c r="P417" s="65">
        <v>9699817.4900000002</v>
      </c>
    </row>
    <row r="418" spans="1:16" ht="23.25" x14ac:dyDescent="0.25">
      <c r="A418" s="80">
        <v>2021</v>
      </c>
      <c r="B418" s="106" t="s">
        <v>495</v>
      </c>
      <c r="C418" s="106"/>
      <c r="D418" s="120" t="s">
        <v>415</v>
      </c>
      <c r="E418" s="120" t="s">
        <v>18</v>
      </c>
      <c r="F418" s="120" t="s">
        <v>416</v>
      </c>
      <c r="G418" s="120" t="s">
        <v>20</v>
      </c>
      <c r="H418" s="30" t="s">
        <v>281</v>
      </c>
      <c r="I418" s="30">
        <v>30</v>
      </c>
      <c r="J418" s="33" t="str">
        <f t="shared" si="6"/>
        <v>муниципальное образование «город Екатеринбург», г. Екатеринбург, ул. Азина, д. 30</v>
      </c>
      <c r="K418" s="103">
        <v>3140.3</v>
      </c>
      <c r="L418" s="103">
        <v>2</v>
      </c>
      <c r="M418" s="56" t="s">
        <v>2583</v>
      </c>
      <c r="N418" s="215">
        <v>44253</v>
      </c>
      <c r="O418" s="56" t="s">
        <v>1595</v>
      </c>
      <c r="P418" s="187">
        <v>4243964.9600000009</v>
      </c>
    </row>
    <row r="419" spans="1:16" ht="23.25" x14ac:dyDescent="0.25">
      <c r="A419" s="80">
        <v>2021</v>
      </c>
      <c r="B419" s="106" t="s">
        <v>495</v>
      </c>
      <c r="C419" s="106"/>
      <c r="D419" s="120" t="s">
        <v>415</v>
      </c>
      <c r="E419" s="120" t="s">
        <v>18</v>
      </c>
      <c r="F419" s="120" t="s">
        <v>416</v>
      </c>
      <c r="G419" s="120" t="s">
        <v>20</v>
      </c>
      <c r="H419" s="30" t="s">
        <v>281</v>
      </c>
      <c r="I419" s="30">
        <v>59</v>
      </c>
      <c r="J419" s="33" t="str">
        <f t="shared" si="6"/>
        <v>муниципальное образование «город Екатеринбург», г. Екатеринбург, ул. Азина, д. 59</v>
      </c>
      <c r="K419" s="103">
        <v>2537.6</v>
      </c>
      <c r="L419" s="103">
        <v>1</v>
      </c>
      <c r="M419" s="56" t="s">
        <v>2582</v>
      </c>
      <c r="N419" s="215">
        <v>44257</v>
      </c>
      <c r="O419" s="56" t="s">
        <v>1598</v>
      </c>
      <c r="P419" s="187">
        <v>2077661.6</v>
      </c>
    </row>
    <row r="420" spans="1:16" ht="23.25" x14ac:dyDescent="0.25">
      <c r="A420" s="80">
        <v>2020</v>
      </c>
      <c r="B420" s="30" t="s">
        <v>495</v>
      </c>
      <c r="C420" s="30"/>
      <c r="D420" s="120" t="s">
        <v>415</v>
      </c>
      <c r="E420" s="120" t="s">
        <v>18</v>
      </c>
      <c r="F420" s="120" t="s">
        <v>416</v>
      </c>
      <c r="G420" s="120" t="s">
        <v>20</v>
      </c>
      <c r="H420" s="30" t="s">
        <v>460</v>
      </c>
      <c r="I420" s="42" t="s">
        <v>1435</v>
      </c>
      <c r="J420" s="33" t="str">
        <f t="shared" si="6"/>
        <v>муниципальное образование «город Екатеринбург», г. Екатеринбург, ул. Академика Бардина, д. 25КОРПУС 1</v>
      </c>
      <c r="K420" s="103">
        <v>5682.8</v>
      </c>
      <c r="L420" s="202">
        <v>1</v>
      </c>
      <c r="M420" s="35" t="s">
        <v>1596</v>
      </c>
      <c r="N420" s="206">
        <v>43913</v>
      </c>
      <c r="O420" s="35" t="s">
        <v>1594</v>
      </c>
      <c r="P420" s="208">
        <v>3168114.58</v>
      </c>
    </row>
    <row r="421" spans="1:16" ht="23.25" x14ac:dyDescent="0.25">
      <c r="A421" s="80">
        <v>2021</v>
      </c>
      <c r="B421" s="106" t="s">
        <v>495</v>
      </c>
      <c r="C421" s="106"/>
      <c r="D421" s="120" t="s">
        <v>415</v>
      </c>
      <c r="E421" s="120" t="s">
        <v>18</v>
      </c>
      <c r="F421" s="120" t="s">
        <v>416</v>
      </c>
      <c r="G421" s="120" t="s">
        <v>20</v>
      </c>
      <c r="H421" s="30" t="s">
        <v>460</v>
      </c>
      <c r="I421" s="30" t="s">
        <v>1435</v>
      </c>
      <c r="J421" s="33" t="str">
        <f t="shared" si="6"/>
        <v>муниципальное образование «город Екатеринбург», г. Екатеринбург, ул. Академика Бардина, д. 25КОРПУС 1</v>
      </c>
      <c r="K421" s="103">
        <v>6874.6</v>
      </c>
      <c r="L421" s="103">
        <v>1</v>
      </c>
      <c r="M421" s="56" t="s">
        <v>1596</v>
      </c>
      <c r="N421" s="215">
        <v>43913</v>
      </c>
      <c r="O421" s="56" t="s">
        <v>1494</v>
      </c>
      <c r="P421" s="187">
        <v>2693861.9</v>
      </c>
    </row>
    <row r="422" spans="1:16" ht="23.25" x14ac:dyDescent="0.25">
      <c r="A422" s="80">
        <v>2020</v>
      </c>
      <c r="B422" s="30" t="s">
        <v>495</v>
      </c>
      <c r="C422" s="30"/>
      <c r="D422" s="120" t="s">
        <v>415</v>
      </c>
      <c r="E422" s="120" t="s">
        <v>18</v>
      </c>
      <c r="F422" s="120" t="s">
        <v>416</v>
      </c>
      <c r="G422" s="120" t="s">
        <v>20</v>
      </c>
      <c r="H422" s="30" t="s">
        <v>460</v>
      </c>
      <c r="I422" s="42" t="s">
        <v>1459</v>
      </c>
      <c r="J422" s="33" t="str">
        <f t="shared" si="6"/>
        <v>муниципальное образование «город Екатеринбург», г. Екатеринбург, ул. Академика Бардина, д. 2КОРПУС 2</v>
      </c>
      <c r="K422" s="103">
        <v>5722.9</v>
      </c>
      <c r="L422" s="202">
        <v>2</v>
      </c>
      <c r="M422" s="35" t="s">
        <v>1596</v>
      </c>
      <c r="N422" s="206">
        <v>43913</v>
      </c>
      <c r="O422" s="35" t="s">
        <v>1594</v>
      </c>
      <c r="P422" s="208">
        <v>5810197.7699999996</v>
      </c>
    </row>
    <row r="423" spans="1:16" ht="23.25" x14ac:dyDescent="0.25">
      <c r="A423" s="2">
        <v>2016</v>
      </c>
      <c r="B423" s="2" t="s">
        <v>495</v>
      </c>
      <c r="C423" s="24"/>
      <c r="D423" s="29" t="s">
        <v>415</v>
      </c>
      <c r="E423" s="29" t="s">
        <v>18</v>
      </c>
      <c r="F423" s="29" t="s">
        <v>416</v>
      </c>
      <c r="G423" s="29" t="s">
        <v>20</v>
      </c>
      <c r="H423" s="29" t="s">
        <v>460</v>
      </c>
      <c r="I423" s="42">
        <v>33</v>
      </c>
      <c r="J423" s="33" t="str">
        <f t="shared" si="6"/>
        <v>муниципальное образование «город Екатеринбург», г. Екатеринбург, ул. Академика Бардина, д. 33</v>
      </c>
      <c r="K423" s="35">
        <v>8292.2000000000007</v>
      </c>
      <c r="L423" s="35">
        <v>4</v>
      </c>
      <c r="M423" s="212" t="s">
        <v>1481</v>
      </c>
      <c r="N423" s="213">
        <v>42570</v>
      </c>
      <c r="O423" s="76" t="s">
        <v>1494</v>
      </c>
      <c r="P423" s="65">
        <v>7719436.7999999998</v>
      </c>
    </row>
    <row r="424" spans="1:16" ht="23.25" x14ac:dyDescent="0.25">
      <c r="A424" s="2">
        <v>2016</v>
      </c>
      <c r="B424" s="2" t="s">
        <v>495</v>
      </c>
      <c r="C424" s="24"/>
      <c r="D424" s="29" t="s">
        <v>415</v>
      </c>
      <c r="E424" s="29" t="s">
        <v>18</v>
      </c>
      <c r="F424" s="29" t="s">
        <v>416</v>
      </c>
      <c r="G424" s="29" t="s">
        <v>20</v>
      </c>
      <c r="H424" s="29" t="s">
        <v>460</v>
      </c>
      <c r="I424" s="42">
        <v>41</v>
      </c>
      <c r="J424" s="33" t="str">
        <f t="shared" si="6"/>
        <v>муниципальное образование «город Екатеринбург», г. Екатеринбург, ул. Академика Бардина, д. 41</v>
      </c>
      <c r="K424" s="35">
        <v>8192.6</v>
      </c>
      <c r="L424" s="35">
        <v>4</v>
      </c>
      <c r="M424" s="212" t="s">
        <v>1481</v>
      </c>
      <c r="N424" s="213">
        <v>42570</v>
      </c>
      <c r="O424" s="76" t="s">
        <v>1494</v>
      </c>
      <c r="P424" s="65">
        <v>7749583.4400000004</v>
      </c>
    </row>
    <row r="425" spans="1:16" ht="23.25" x14ac:dyDescent="0.25">
      <c r="A425" s="80">
        <v>2021</v>
      </c>
      <c r="B425" s="106" t="s">
        <v>495</v>
      </c>
      <c r="C425" s="106"/>
      <c r="D425" s="120" t="s">
        <v>415</v>
      </c>
      <c r="E425" s="120" t="s">
        <v>18</v>
      </c>
      <c r="F425" s="120" t="s">
        <v>416</v>
      </c>
      <c r="G425" s="120" t="s">
        <v>20</v>
      </c>
      <c r="H425" s="30" t="s">
        <v>2518</v>
      </c>
      <c r="I425" s="30" t="s">
        <v>2541</v>
      </c>
      <c r="J425" s="33" t="str">
        <f t="shared" si="6"/>
        <v>муниципальное образование «город Екатеринбург», г. Екатеринбург, ул. Академика Шварца, д. 16КОРПУС 2</v>
      </c>
      <c r="K425" s="103">
        <v>14948.8</v>
      </c>
      <c r="L425" s="103">
        <v>7</v>
      </c>
      <c r="M425" s="56" t="s">
        <v>2579</v>
      </c>
      <c r="N425" s="215">
        <v>44247</v>
      </c>
      <c r="O425" s="56" t="s">
        <v>2604</v>
      </c>
      <c r="P425" s="187">
        <v>14399160.710000001</v>
      </c>
    </row>
    <row r="426" spans="1:16" ht="23.25" x14ac:dyDescent="0.25">
      <c r="A426" s="80">
        <v>2017</v>
      </c>
      <c r="B426" s="81" t="s">
        <v>495</v>
      </c>
      <c r="C426" s="24"/>
      <c r="D426" s="24" t="s">
        <v>415</v>
      </c>
      <c r="E426" s="24" t="s">
        <v>18</v>
      </c>
      <c r="F426" s="24" t="s">
        <v>416</v>
      </c>
      <c r="G426" s="24" t="s">
        <v>20</v>
      </c>
      <c r="H426" s="24" t="s">
        <v>810</v>
      </c>
      <c r="I426" s="58" t="s">
        <v>316</v>
      </c>
      <c r="J426" s="33" t="str">
        <f t="shared" si="6"/>
        <v>муниципальное образование «город Екатеринбург», г. Екатеринбург, ул. Академическая, д. 11А</v>
      </c>
      <c r="K426" s="75">
        <v>4258.2</v>
      </c>
      <c r="L426" s="75">
        <v>1</v>
      </c>
      <c r="M426" s="212" t="s">
        <v>1299</v>
      </c>
      <c r="N426" s="213">
        <v>42598</v>
      </c>
      <c r="O426" s="212" t="s">
        <v>1598</v>
      </c>
      <c r="P426" s="65">
        <v>1898865.26</v>
      </c>
    </row>
    <row r="427" spans="1:16" ht="23.25" x14ac:dyDescent="0.25">
      <c r="A427" s="80">
        <v>2021</v>
      </c>
      <c r="B427" s="106" t="s">
        <v>495</v>
      </c>
      <c r="C427" s="106"/>
      <c r="D427" s="120" t="s">
        <v>415</v>
      </c>
      <c r="E427" s="120" t="s">
        <v>18</v>
      </c>
      <c r="F427" s="120" t="s">
        <v>416</v>
      </c>
      <c r="G427" s="120" t="s">
        <v>20</v>
      </c>
      <c r="H427" s="30" t="s">
        <v>811</v>
      </c>
      <c r="I427" s="30" t="s">
        <v>2550</v>
      </c>
      <c r="J427" s="33" t="str">
        <f t="shared" si="6"/>
        <v>муниципальное образование «город Екатеринбург», г. Екатеринбург, ул. Амундсена, д. 55КОРПУС 2</v>
      </c>
      <c r="K427" s="103">
        <v>10208.6</v>
      </c>
      <c r="L427" s="103">
        <v>5</v>
      </c>
      <c r="M427" s="56" t="s">
        <v>2594</v>
      </c>
      <c r="N427" s="215">
        <v>44265</v>
      </c>
      <c r="O427" s="56" t="s">
        <v>1597</v>
      </c>
      <c r="P427" s="187">
        <v>10068603.550000001</v>
      </c>
    </row>
    <row r="428" spans="1:16" ht="23.25" x14ac:dyDescent="0.25">
      <c r="A428" s="80">
        <v>2017</v>
      </c>
      <c r="B428" s="81" t="s">
        <v>495</v>
      </c>
      <c r="C428" s="24"/>
      <c r="D428" s="24" t="s">
        <v>415</v>
      </c>
      <c r="E428" s="24" t="s">
        <v>18</v>
      </c>
      <c r="F428" s="24" t="s">
        <v>416</v>
      </c>
      <c r="G428" s="24" t="s">
        <v>20</v>
      </c>
      <c r="H428" s="24" t="s">
        <v>811</v>
      </c>
      <c r="I428" s="58">
        <v>61</v>
      </c>
      <c r="J428" s="33" t="str">
        <f t="shared" si="6"/>
        <v>муниципальное образование «город Екатеринбург», г. Екатеринбург, ул. Амундсена, д. 61</v>
      </c>
      <c r="K428" s="75">
        <v>28195.7</v>
      </c>
      <c r="L428" s="75">
        <v>13</v>
      </c>
      <c r="M428" s="212" t="s">
        <v>1298</v>
      </c>
      <c r="N428" s="213">
        <v>42598</v>
      </c>
      <c r="O428" s="212" t="s">
        <v>1598</v>
      </c>
      <c r="P428" s="65">
        <v>23776942.800000001</v>
      </c>
    </row>
    <row r="429" spans="1:16" ht="23.25" x14ac:dyDescent="0.25">
      <c r="A429" s="80">
        <v>2017</v>
      </c>
      <c r="B429" s="81" t="s">
        <v>495</v>
      </c>
      <c r="C429" s="24"/>
      <c r="D429" s="24" t="s">
        <v>415</v>
      </c>
      <c r="E429" s="24" t="s">
        <v>18</v>
      </c>
      <c r="F429" s="24" t="s">
        <v>416</v>
      </c>
      <c r="G429" s="24" t="s">
        <v>20</v>
      </c>
      <c r="H429" s="24" t="s">
        <v>811</v>
      </c>
      <c r="I429" s="58">
        <v>68</v>
      </c>
      <c r="J429" s="33" t="str">
        <f t="shared" si="6"/>
        <v>муниципальное образование «город Екатеринбург», г. Екатеринбург, ул. Амундсена, д. 68</v>
      </c>
      <c r="K429" s="75">
        <v>10317.5</v>
      </c>
      <c r="L429" s="75">
        <v>6</v>
      </c>
      <c r="M429" s="212" t="s">
        <v>1297</v>
      </c>
      <c r="N429" s="213">
        <v>42598</v>
      </c>
      <c r="O429" s="212" t="s">
        <v>1598</v>
      </c>
      <c r="P429" s="65">
        <v>10922061</v>
      </c>
    </row>
    <row r="430" spans="1:16" ht="23.25" x14ac:dyDescent="0.25">
      <c r="A430" s="80">
        <v>2020</v>
      </c>
      <c r="B430" s="30" t="s">
        <v>495</v>
      </c>
      <c r="C430" s="30"/>
      <c r="D430" s="120" t="s">
        <v>415</v>
      </c>
      <c r="E430" s="120" t="s">
        <v>18</v>
      </c>
      <c r="F430" s="120" t="s">
        <v>416</v>
      </c>
      <c r="G430" s="120" t="s">
        <v>20</v>
      </c>
      <c r="H430" s="30" t="s">
        <v>593</v>
      </c>
      <c r="I430" s="42">
        <v>30</v>
      </c>
      <c r="J430" s="33" t="str">
        <f t="shared" si="6"/>
        <v>муниципальное образование «город Екатеринбург», г. Екатеринбург, ул. Ангарская, д. 30</v>
      </c>
      <c r="K430" s="103">
        <v>3936.7</v>
      </c>
      <c r="L430" s="202">
        <v>2</v>
      </c>
      <c r="M430" s="35" t="s">
        <v>4196</v>
      </c>
      <c r="N430" s="206">
        <v>43917</v>
      </c>
      <c r="O430" s="35" t="s">
        <v>4197</v>
      </c>
      <c r="P430" s="208">
        <v>4991590.4800000004</v>
      </c>
    </row>
    <row r="431" spans="1:16" ht="23.25" x14ac:dyDescent="0.25">
      <c r="A431" s="80">
        <v>2017</v>
      </c>
      <c r="B431" s="81" t="s">
        <v>495</v>
      </c>
      <c r="C431" s="24"/>
      <c r="D431" s="24" t="s">
        <v>415</v>
      </c>
      <c r="E431" s="24" t="s">
        <v>18</v>
      </c>
      <c r="F431" s="24" t="s">
        <v>416</v>
      </c>
      <c r="G431" s="24" t="s">
        <v>20</v>
      </c>
      <c r="H431" s="24" t="s">
        <v>593</v>
      </c>
      <c r="I431" s="58">
        <v>42</v>
      </c>
      <c r="J431" s="33" t="str">
        <f t="shared" si="6"/>
        <v>муниципальное образование «город Екатеринбург», г. Екатеринбург, ул. Ангарская, д. 42</v>
      </c>
      <c r="K431" s="75">
        <v>12935.94</v>
      </c>
      <c r="L431" s="75">
        <v>4</v>
      </c>
      <c r="M431" s="212" t="s">
        <v>1297</v>
      </c>
      <c r="N431" s="213">
        <v>42598</v>
      </c>
      <c r="O431" s="212" t="s">
        <v>1598</v>
      </c>
      <c r="P431" s="65">
        <v>7255664.0800000001</v>
      </c>
    </row>
    <row r="432" spans="1:16" ht="23.25" x14ac:dyDescent="0.25">
      <c r="A432" s="80">
        <v>2020</v>
      </c>
      <c r="B432" s="30" t="s">
        <v>495</v>
      </c>
      <c r="C432" s="30"/>
      <c r="D432" s="120" t="s">
        <v>415</v>
      </c>
      <c r="E432" s="120" t="s">
        <v>18</v>
      </c>
      <c r="F432" s="120" t="s">
        <v>416</v>
      </c>
      <c r="G432" s="120" t="s">
        <v>20</v>
      </c>
      <c r="H432" s="30" t="s">
        <v>593</v>
      </c>
      <c r="I432" s="42">
        <v>42</v>
      </c>
      <c r="J432" s="33" t="str">
        <f t="shared" si="6"/>
        <v>муниципальное образование «город Екатеринбург», г. Екатеринбург, ул. Ангарская, д. 42</v>
      </c>
      <c r="K432" s="103">
        <v>12935.94</v>
      </c>
      <c r="L432" s="202">
        <v>2</v>
      </c>
      <c r="M432" s="35" t="s">
        <v>4196</v>
      </c>
      <c r="N432" s="206">
        <v>43917</v>
      </c>
      <c r="O432" s="35" t="s">
        <v>4197</v>
      </c>
      <c r="P432" s="208">
        <v>4934169.71</v>
      </c>
    </row>
    <row r="433" spans="1:16" ht="23.25" x14ac:dyDescent="0.25">
      <c r="A433" s="80">
        <v>2018</v>
      </c>
      <c r="B433" s="80" t="s">
        <v>495</v>
      </c>
      <c r="C433" s="30"/>
      <c r="D433" s="30" t="s">
        <v>415</v>
      </c>
      <c r="E433" s="33" t="s">
        <v>18</v>
      </c>
      <c r="F433" s="33" t="s">
        <v>416</v>
      </c>
      <c r="G433" s="33" t="s">
        <v>20</v>
      </c>
      <c r="H433" s="30" t="s">
        <v>1174</v>
      </c>
      <c r="I433" s="42">
        <v>10</v>
      </c>
      <c r="J433" s="33" t="str">
        <f t="shared" si="6"/>
        <v>муниципальное образование «город Екатеринбург», г. Екатеринбург, ул. Анны Бычковой, д. 10</v>
      </c>
      <c r="K433" s="103">
        <v>18897.3</v>
      </c>
      <c r="L433" s="103">
        <v>10</v>
      </c>
      <c r="M433" s="25" t="s">
        <v>1491</v>
      </c>
      <c r="N433" s="206">
        <v>43122</v>
      </c>
      <c r="O433" s="56" t="s">
        <v>1494</v>
      </c>
      <c r="P433" s="157">
        <v>18646367.550000001</v>
      </c>
    </row>
    <row r="434" spans="1:16" ht="23.25" x14ac:dyDescent="0.25">
      <c r="A434" s="80">
        <v>2018</v>
      </c>
      <c r="B434" s="80" t="s">
        <v>495</v>
      </c>
      <c r="C434" s="30"/>
      <c r="D434" s="120" t="s">
        <v>415</v>
      </c>
      <c r="E434" s="120" t="s">
        <v>18</v>
      </c>
      <c r="F434" s="120" t="s">
        <v>416</v>
      </c>
      <c r="G434" s="120" t="s">
        <v>20</v>
      </c>
      <c r="H434" s="120" t="s">
        <v>1174</v>
      </c>
      <c r="I434" s="57">
        <v>14</v>
      </c>
      <c r="J434" s="33" t="str">
        <f t="shared" si="6"/>
        <v>муниципальное образование «город Екатеринбург», г. Екатеринбург, ул. Анны Бычковой, д. 14</v>
      </c>
      <c r="K434" s="202">
        <v>5815.3</v>
      </c>
      <c r="L434" s="202">
        <v>4</v>
      </c>
      <c r="M434" s="25" t="s">
        <v>1491</v>
      </c>
      <c r="N434" s="206">
        <v>43122</v>
      </c>
      <c r="O434" s="56" t="s">
        <v>1494</v>
      </c>
      <c r="P434" s="157">
        <v>6813601.9899999993</v>
      </c>
    </row>
    <row r="435" spans="1:16" ht="23.25" x14ac:dyDescent="0.25">
      <c r="A435" s="80">
        <v>2018</v>
      </c>
      <c r="B435" s="80" t="s">
        <v>495</v>
      </c>
      <c r="C435" s="30"/>
      <c r="D435" s="30" t="s">
        <v>415</v>
      </c>
      <c r="E435" s="33" t="s">
        <v>18</v>
      </c>
      <c r="F435" s="33" t="s">
        <v>416</v>
      </c>
      <c r="G435" s="33" t="s">
        <v>20</v>
      </c>
      <c r="H435" s="30" t="s">
        <v>1174</v>
      </c>
      <c r="I435" s="42">
        <v>18</v>
      </c>
      <c r="J435" s="33" t="str">
        <f t="shared" si="6"/>
        <v>муниципальное образование «город Екатеринбург», г. Екатеринбург, ул. Анны Бычковой, д. 18</v>
      </c>
      <c r="K435" s="103">
        <v>5651</v>
      </c>
      <c r="L435" s="103">
        <v>3</v>
      </c>
      <c r="M435" s="25" t="s">
        <v>1491</v>
      </c>
      <c r="N435" s="206">
        <v>43122</v>
      </c>
      <c r="O435" s="56" t="s">
        <v>1494</v>
      </c>
      <c r="P435" s="157">
        <v>5541292.4100000001</v>
      </c>
    </row>
    <row r="436" spans="1:16" ht="23.25" x14ac:dyDescent="0.25">
      <c r="A436" s="80">
        <v>2020</v>
      </c>
      <c r="B436" s="30" t="s">
        <v>495</v>
      </c>
      <c r="C436" s="30"/>
      <c r="D436" s="120" t="s">
        <v>415</v>
      </c>
      <c r="E436" s="120" t="s">
        <v>18</v>
      </c>
      <c r="F436" s="120" t="s">
        <v>416</v>
      </c>
      <c r="G436" s="120" t="s">
        <v>20</v>
      </c>
      <c r="H436" s="30" t="s">
        <v>1174</v>
      </c>
      <c r="I436" s="42">
        <v>20</v>
      </c>
      <c r="J436" s="33" t="str">
        <f t="shared" si="6"/>
        <v>муниципальное образование «город Екатеринбург», г. Екатеринбург, ул. Анны Бычковой, д. 20</v>
      </c>
      <c r="K436" s="103">
        <v>12991.2</v>
      </c>
      <c r="L436" s="103">
        <v>7</v>
      </c>
      <c r="M436" s="35" t="s">
        <v>4175</v>
      </c>
      <c r="N436" s="206">
        <v>43913</v>
      </c>
      <c r="O436" s="35" t="s">
        <v>1307</v>
      </c>
      <c r="P436" s="208">
        <v>13125889.540000001</v>
      </c>
    </row>
    <row r="437" spans="1:16" ht="23.25" x14ac:dyDescent="0.25">
      <c r="A437" s="80">
        <v>2020</v>
      </c>
      <c r="B437" s="30" t="s">
        <v>495</v>
      </c>
      <c r="C437" s="30"/>
      <c r="D437" s="120" t="s">
        <v>415</v>
      </c>
      <c r="E437" s="120" t="s">
        <v>18</v>
      </c>
      <c r="F437" s="120" t="s">
        <v>416</v>
      </c>
      <c r="G437" s="120" t="s">
        <v>20</v>
      </c>
      <c r="H437" s="30" t="s">
        <v>1174</v>
      </c>
      <c r="I437" s="42">
        <v>22</v>
      </c>
      <c r="J437" s="33" t="str">
        <f t="shared" si="6"/>
        <v>муниципальное образование «город Екатеринбург», г. Екатеринбург, ул. Анны Бычковой, д. 22</v>
      </c>
      <c r="K437" s="103">
        <v>20799.3</v>
      </c>
      <c r="L437" s="103">
        <v>10</v>
      </c>
      <c r="M437" s="35" t="s">
        <v>4175</v>
      </c>
      <c r="N437" s="206">
        <v>43913</v>
      </c>
      <c r="O437" s="35" t="s">
        <v>1307</v>
      </c>
      <c r="P437" s="208">
        <v>19345302.16</v>
      </c>
    </row>
    <row r="438" spans="1:16" ht="23.25" x14ac:dyDescent="0.25">
      <c r="A438" s="80">
        <v>2017</v>
      </c>
      <c r="B438" s="81" t="s">
        <v>495</v>
      </c>
      <c r="C438" s="24"/>
      <c r="D438" s="24" t="s">
        <v>415</v>
      </c>
      <c r="E438" s="24" t="s">
        <v>18</v>
      </c>
      <c r="F438" s="24" t="s">
        <v>416</v>
      </c>
      <c r="G438" s="24" t="s">
        <v>20</v>
      </c>
      <c r="H438" s="24" t="s">
        <v>588</v>
      </c>
      <c r="I438" s="58">
        <v>12</v>
      </c>
      <c r="J438" s="33" t="str">
        <f t="shared" si="6"/>
        <v>муниципальное образование «город Екатеринбург», г. Екатеринбург, ул. Антона Валека, д. 12</v>
      </c>
      <c r="K438" s="75">
        <v>40619.599999999999</v>
      </c>
      <c r="L438" s="75">
        <v>13</v>
      </c>
      <c r="M438" s="212" t="s">
        <v>1298</v>
      </c>
      <c r="N438" s="213">
        <v>42598</v>
      </c>
      <c r="O438" s="212" t="s">
        <v>1598</v>
      </c>
      <c r="P438" s="65">
        <v>24657777.800000001</v>
      </c>
    </row>
    <row r="439" spans="1:16" ht="23.25" x14ac:dyDescent="0.25">
      <c r="A439" s="80">
        <v>2020</v>
      </c>
      <c r="B439" s="30" t="s">
        <v>495</v>
      </c>
      <c r="C439" s="30"/>
      <c r="D439" s="120" t="s">
        <v>415</v>
      </c>
      <c r="E439" s="120" t="s">
        <v>18</v>
      </c>
      <c r="F439" s="120" t="s">
        <v>416</v>
      </c>
      <c r="G439" s="120" t="s">
        <v>20</v>
      </c>
      <c r="H439" s="30" t="s">
        <v>588</v>
      </c>
      <c r="I439" s="42">
        <v>12</v>
      </c>
      <c r="J439" s="33" t="str">
        <f t="shared" si="6"/>
        <v>муниципальное образование «город Екатеринбург», г. Екатеринбург, ул. Антона Валека, д. 12</v>
      </c>
      <c r="K439" s="103">
        <v>40619.599999999999</v>
      </c>
      <c r="L439" s="202">
        <v>2</v>
      </c>
      <c r="M439" s="35" t="s">
        <v>4422</v>
      </c>
      <c r="N439" s="206">
        <v>43913</v>
      </c>
      <c r="O439" s="35" t="s">
        <v>4177</v>
      </c>
      <c r="P439" s="208">
        <v>5282803.84</v>
      </c>
    </row>
    <row r="440" spans="1:16" ht="23.25" x14ac:dyDescent="0.25">
      <c r="A440" s="80">
        <v>2021</v>
      </c>
      <c r="B440" s="106" t="s">
        <v>495</v>
      </c>
      <c r="C440" s="106"/>
      <c r="D440" s="120" t="s">
        <v>415</v>
      </c>
      <c r="E440" s="120" t="s">
        <v>18</v>
      </c>
      <c r="F440" s="120" t="s">
        <v>416</v>
      </c>
      <c r="G440" s="120" t="s">
        <v>20</v>
      </c>
      <c r="H440" s="30" t="s">
        <v>588</v>
      </c>
      <c r="I440" s="30">
        <v>24</v>
      </c>
      <c r="J440" s="33" t="str">
        <f t="shared" si="6"/>
        <v>муниципальное образование «город Екатеринбург», г. Екатеринбург, ул. Антона Валека, д. 24</v>
      </c>
      <c r="K440" s="103">
        <v>3205</v>
      </c>
      <c r="L440" s="103">
        <v>1</v>
      </c>
      <c r="M440" s="56" t="s">
        <v>2572</v>
      </c>
      <c r="N440" s="215">
        <v>44253</v>
      </c>
      <c r="O440" s="56" t="s">
        <v>1595</v>
      </c>
      <c r="P440" s="187">
        <v>2143578.17</v>
      </c>
    </row>
    <row r="441" spans="1:16" ht="23.25" x14ac:dyDescent="0.25">
      <c r="A441" s="80">
        <v>2021</v>
      </c>
      <c r="B441" s="106" t="s">
        <v>495</v>
      </c>
      <c r="C441" s="106"/>
      <c r="D441" s="120" t="s">
        <v>415</v>
      </c>
      <c r="E441" s="120" t="s">
        <v>18</v>
      </c>
      <c r="F441" s="120" t="s">
        <v>416</v>
      </c>
      <c r="G441" s="120" t="s">
        <v>20</v>
      </c>
      <c r="H441" s="30" t="s">
        <v>461</v>
      </c>
      <c r="I441" s="30">
        <v>17</v>
      </c>
      <c r="J441" s="33" t="str">
        <f t="shared" si="6"/>
        <v>муниципальное образование «город Екатеринбург», г. Екатеринбург, ул. Армавирская, д. 17</v>
      </c>
      <c r="K441" s="103">
        <v>12212</v>
      </c>
      <c r="L441" s="103">
        <v>6</v>
      </c>
      <c r="M441" s="56" t="s">
        <v>2582</v>
      </c>
      <c r="N441" s="215">
        <v>44257</v>
      </c>
      <c r="O441" s="56" t="s">
        <v>1598</v>
      </c>
      <c r="P441" s="187">
        <v>12638682.919999998</v>
      </c>
    </row>
    <row r="442" spans="1:16" ht="23.25" x14ac:dyDescent="0.25">
      <c r="A442" s="2">
        <v>2016</v>
      </c>
      <c r="B442" s="2" t="s">
        <v>495</v>
      </c>
      <c r="C442" s="24"/>
      <c r="D442" s="29" t="s">
        <v>415</v>
      </c>
      <c r="E442" s="29" t="s">
        <v>18</v>
      </c>
      <c r="F442" s="29" t="s">
        <v>416</v>
      </c>
      <c r="G442" s="29" t="s">
        <v>20</v>
      </c>
      <c r="H442" s="29" t="s">
        <v>92</v>
      </c>
      <c r="I442" s="42">
        <v>161</v>
      </c>
      <c r="J442" s="33" t="str">
        <f t="shared" si="6"/>
        <v>муниципальное образование «город Екатеринбург», г. Екатеринбург, ул. Бажова, д. 161</v>
      </c>
      <c r="K442" s="35">
        <v>15091.3</v>
      </c>
      <c r="L442" s="35">
        <v>2</v>
      </c>
      <c r="M442" s="212" t="s">
        <v>1482</v>
      </c>
      <c r="N442" s="213">
        <v>42570</v>
      </c>
      <c r="O442" s="76" t="s">
        <v>1494</v>
      </c>
      <c r="P442" s="65">
        <v>4066213.68</v>
      </c>
    </row>
    <row r="443" spans="1:16" ht="23.25" x14ac:dyDescent="0.25">
      <c r="A443" s="80">
        <v>2021</v>
      </c>
      <c r="B443" s="106" t="s">
        <v>495</v>
      </c>
      <c r="C443" s="106"/>
      <c r="D443" s="120" t="s">
        <v>415</v>
      </c>
      <c r="E443" s="120" t="s">
        <v>18</v>
      </c>
      <c r="F443" s="120" t="s">
        <v>416</v>
      </c>
      <c r="G443" s="120" t="s">
        <v>20</v>
      </c>
      <c r="H443" s="30" t="s">
        <v>92</v>
      </c>
      <c r="I443" s="30">
        <v>164</v>
      </c>
      <c r="J443" s="33" t="str">
        <f t="shared" si="6"/>
        <v>муниципальное образование «город Екатеринбург», г. Екатеринбург, ул. Бажова, д. 164</v>
      </c>
      <c r="K443" s="103">
        <v>5936.4</v>
      </c>
      <c r="L443" s="103">
        <v>3</v>
      </c>
      <c r="M443" s="56" t="s">
        <v>2584</v>
      </c>
      <c r="N443" s="215">
        <v>44257</v>
      </c>
      <c r="O443" s="56" t="s">
        <v>1598</v>
      </c>
      <c r="P443" s="187">
        <v>6126312.3900000006</v>
      </c>
    </row>
    <row r="444" spans="1:16" ht="23.25" x14ac:dyDescent="0.25">
      <c r="A444" s="80">
        <v>2018</v>
      </c>
      <c r="B444" s="80" t="s">
        <v>495</v>
      </c>
      <c r="C444" s="30"/>
      <c r="D444" s="30" t="s">
        <v>415</v>
      </c>
      <c r="E444" s="33" t="s">
        <v>18</v>
      </c>
      <c r="F444" s="33" t="s">
        <v>416</v>
      </c>
      <c r="G444" s="33" t="s">
        <v>20</v>
      </c>
      <c r="H444" s="30" t="s">
        <v>1175</v>
      </c>
      <c r="I444" s="42">
        <v>36</v>
      </c>
      <c r="J444" s="33" t="str">
        <f t="shared" si="6"/>
        <v>муниципальное образование «город Екатеринбург», г. Екатеринбург, ул. Байкальская, д. 36</v>
      </c>
      <c r="K444" s="103">
        <v>5773.6</v>
      </c>
      <c r="L444" s="103">
        <v>4</v>
      </c>
      <c r="M444" s="25" t="s">
        <v>1491</v>
      </c>
      <c r="N444" s="214">
        <v>43122</v>
      </c>
      <c r="O444" s="56" t="s">
        <v>1494</v>
      </c>
      <c r="P444" s="157">
        <v>7448968.7200000007</v>
      </c>
    </row>
    <row r="445" spans="1:16" ht="23.25" x14ac:dyDescent="0.25">
      <c r="A445" s="80">
        <v>2018</v>
      </c>
      <c r="B445" s="80" t="s">
        <v>495</v>
      </c>
      <c r="C445" s="30"/>
      <c r="D445" s="30" t="s">
        <v>415</v>
      </c>
      <c r="E445" s="33" t="s">
        <v>18</v>
      </c>
      <c r="F445" s="33" t="s">
        <v>416</v>
      </c>
      <c r="G445" s="33" t="s">
        <v>20</v>
      </c>
      <c r="H445" s="30" t="s">
        <v>1175</v>
      </c>
      <c r="I445" s="42">
        <v>40</v>
      </c>
      <c r="J445" s="33" t="str">
        <f t="shared" si="6"/>
        <v>муниципальное образование «город Екатеринбург», г. Екатеринбург, ул. Байкальская, д. 40</v>
      </c>
      <c r="K445" s="103">
        <v>9685.1</v>
      </c>
      <c r="L445" s="103">
        <v>4</v>
      </c>
      <c r="M445" s="25" t="s">
        <v>1491</v>
      </c>
      <c r="N445" s="206">
        <v>43122</v>
      </c>
      <c r="O445" s="56" t="s">
        <v>1494</v>
      </c>
      <c r="P445" s="157">
        <v>7537964.8399999999</v>
      </c>
    </row>
    <row r="446" spans="1:16" ht="23.25" x14ac:dyDescent="0.25">
      <c r="A446" s="80">
        <v>2021</v>
      </c>
      <c r="B446" s="106" t="s">
        <v>495</v>
      </c>
      <c r="C446" s="106"/>
      <c r="D446" s="120" t="s">
        <v>415</v>
      </c>
      <c r="E446" s="120" t="s">
        <v>18</v>
      </c>
      <c r="F446" s="120" t="s">
        <v>416</v>
      </c>
      <c r="G446" s="120" t="s">
        <v>20</v>
      </c>
      <c r="H446" s="30" t="s">
        <v>462</v>
      </c>
      <c r="I446" s="30" t="s">
        <v>2537</v>
      </c>
      <c r="J446" s="33" t="str">
        <f t="shared" si="6"/>
        <v>муниципальное образование «город Екатеринбург», г. Екатеринбург, ул. Бакинских Комиссаров, д. 169А</v>
      </c>
      <c r="K446" s="103">
        <v>10021.74</v>
      </c>
      <c r="L446" s="103">
        <v>4</v>
      </c>
      <c r="M446" s="56" t="s">
        <v>2577</v>
      </c>
      <c r="N446" s="215">
        <v>44247</v>
      </c>
      <c r="O446" s="56" t="s">
        <v>1598</v>
      </c>
      <c r="P446" s="187">
        <v>7251815.2400000002</v>
      </c>
    </row>
    <row r="447" spans="1:16" ht="23.25" x14ac:dyDescent="0.25">
      <c r="A447" s="2">
        <v>2016</v>
      </c>
      <c r="B447" s="2" t="s">
        <v>495</v>
      </c>
      <c r="C447" s="24"/>
      <c r="D447" s="29" t="s">
        <v>415</v>
      </c>
      <c r="E447" s="29" t="s">
        <v>18</v>
      </c>
      <c r="F447" s="29" t="s">
        <v>416</v>
      </c>
      <c r="G447" s="29" t="s">
        <v>20</v>
      </c>
      <c r="H447" s="29" t="s">
        <v>1204</v>
      </c>
      <c r="I447" s="42">
        <v>171</v>
      </c>
      <c r="J447" s="33" t="str">
        <f t="shared" si="6"/>
        <v>муниципальное образование «город Екатеринбург», г. Екатеринбург, ул. Бакинских комиссаров, д. 171</v>
      </c>
      <c r="K447" s="35">
        <v>2449.9</v>
      </c>
      <c r="L447" s="35">
        <v>1</v>
      </c>
      <c r="M447" s="212" t="s">
        <v>1482</v>
      </c>
      <c r="N447" s="213">
        <v>42570</v>
      </c>
      <c r="O447" s="76" t="s">
        <v>1494</v>
      </c>
      <c r="P447" s="65">
        <v>2006820.26</v>
      </c>
    </row>
    <row r="448" spans="1:16" ht="23.25" x14ac:dyDescent="0.25">
      <c r="A448" s="80">
        <v>2018</v>
      </c>
      <c r="B448" s="80" t="s">
        <v>495</v>
      </c>
      <c r="C448" s="30"/>
      <c r="D448" s="30" t="s">
        <v>415</v>
      </c>
      <c r="E448" s="33" t="s">
        <v>18</v>
      </c>
      <c r="F448" s="33" t="s">
        <v>416</v>
      </c>
      <c r="G448" s="33" t="s">
        <v>20</v>
      </c>
      <c r="H448" s="30" t="s">
        <v>463</v>
      </c>
      <c r="I448" s="42" t="s">
        <v>762</v>
      </c>
      <c r="J448" s="33" t="str">
        <f t="shared" si="6"/>
        <v>муниципальное образование «город Екатеринбург», г. Екатеринбург, ул. Бахчиванджи, д. 1Б</v>
      </c>
      <c r="K448" s="103">
        <v>7138.3</v>
      </c>
      <c r="L448" s="103">
        <v>4</v>
      </c>
      <c r="M448" s="25" t="s">
        <v>1491</v>
      </c>
      <c r="N448" s="206">
        <v>43122</v>
      </c>
      <c r="O448" s="56" t="s">
        <v>1494</v>
      </c>
      <c r="P448" s="157">
        <v>7469525.8399999999</v>
      </c>
    </row>
    <row r="449" spans="1:16" ht="23.25" x14ac:dyDescent="0.25">
      <c r="A449" s="80">
        <v>2020</v>
      </c>
      <c r="B449" s="30" t="s">
        <v>495</v>
      </c>
      <c r="C449" s="30"/>
      <c r="D449" s="120" t="s">
        <v>415</v>
      </c>
      <c r="E449" s="120" t="s">
        <v>18</v>
      </c>
      <c r="F449" s="120" t="s">
        <v>416</v>
      </c>
      <c r="G449" s="120" t="s">
        <v>20</v>
      </c>
      <c r="H449" s="30" t="s">
        <v>812</v>
      </c>
      <c r="I449" s="42">
        <v>108</v>
      </c>
      <c r="J449" s="33" t="str">
        <f t="shared" si="6"/>
        <v>муниципальное образование «город Екатеринбург», г. Екатеринбург, ул. Бебеля, д. 108</v>
      </c>
      <c r="K449" s="103">
        <v>3998</v>
      </c>
      <c r="L449" s="202">
        <v>2</v>
      </c>
      <c r="M449" s="35" t="s">
        <v>4422</v>
      </c>
      <c r="N449" s="206">
        <v>43913</v>
      </c>
      <c r="O449" s="35" t="s">
        <v>4177</v>
      </c>
      <c r="P449" s="208">
        <v>6091255.1200000001</v>
      </c>
    </row>
    <row r="450" spans="1:16" ht="23.25" x14ac:dyDescent="0.25">
      <c r="A450" s="80">
        <v>2020</v>
      </c>
      <c r="B450" s="30" t="s">
        <v>495</v>
      </c>
      <c r="C450" s="30"/>
      <c r="D450" s="120" t="s">
        <v>415</v>
      </c>
      <c r="E450" s="120" t="s">
        <v>18</v>
      </c>
      <c r="F450" s="120" t="s">
        <v>416</v>
      </c>
      <c r="G450" s="120" t="s">
        <v>20</v>
      </c>
      <c r="H450" s="30" t="s">
        <v>812</v>
      </c>
      <c r="I450" s="42">
        <v>110</v>
      </c>
      <c r="J450" s="33" t="str">
        <f t="shared" si="6"/>
        <v>муниципальное образование «город Екатеринбург», г. Екатеринбург, ул. Бебеля, д. 110</v>
      </c>
      <c r="K450" s="103">
        <v>4006.7</v>
      </c>
      <c r="L450" s="202">
        <v>2</v>
      </c>
      <c r="M450" s="35" t="s">
        <v>4422</v>
      </c>
      <c r="N450" s="206">
        <v>43913</v>
      </c>
      <c r="O450" s="35" t="s">
        <v>4177</v>
      </c>
      <c r="P450" s="208">
        <v>6134891.4400000004</v>
      </c>
    </row>
    <row r="451" spans="1:16" ht="23.25" x14ac:dyDescent="0.25">
      <c r="A451" s="80">
        <v>2020</v>
      </c>
      <c r="B451" s="30" t="s">
        <v>495</v>
      </c>
      <c r="C451" s="30"/>
      <c r="D451" s="120" t="s">
        <v>415</v>
      </c>
      <c r="E451" s="120" t="s">
        <v>18</v>
      </c>
      <c r="F451" s="120" t="s">
        <v>416</v>
      </c>
      <c r="G451" s="120" t="s">
        <v>20</v>
      </c>
      <c r="H451" s="30" t="s">
        <v>812</v>
      </c>
      <c r="I451" s="42">
        <v>112</v>
      </c>
      <c r="J451" s="33" t="str">
        <f t="shared" ref="J451:J514" si="7">C451&amp;""&amp;D451&amp;", "&amp;E451&amp;" "&amp;F451&amp;", "&amp;G451&amp;" "&amp;H451&amp;", д. "&amp;I451</f>
        <v>муниципальное образование «город Екатеринбург», г. Екатеринбург, ул. Бебеля, д. 112</v>
      </c>
      <c r="K451" s="103">
        <v>7604.7</v>
      </c>
      <c r="L451" s="202">
        <v>4</v>
      </c>
      <c r="M451" s="35" t="s">
        <v>1596</v>
      </c>
      <c r="N451" s="206">
        <v>43913</v>
      </c>
      <c r="O451" s="35" t="s">
        <v>1594</v>
      </c>
      <c r="P451" s="208">
        <v>10960414.060000001</v>
      </c>
    </row>
    <row r="452" spans="1:16" ht="23.25" x14ac:dyDescent="0.25">
      <c r="A452" s="80">
        <v>2020</v>
      </c>
      <c r="B452" s="30" t="s">
        <v>495</v>
      </c>
      <c r="C452" s="30"/>
      <c r="D452" s="120" t="s">
        <v>415</v>
      </c>
      <c r="E452" s="120" t="s">
        <v>18</v>
      </c>
      <c r="F452" s="120" t="s">
        <v>416</v>
      </c>
      <c r="G452" s="120" t="s">
        <v>20</v>
      </c>
      <c r="H452" s="30" t="s">
        <v>812</v>
      </c>
      <c r="I452" s="42">
        <v>118</v>
      </c>
      <c r="J452" s="33" t="str">
        <f t="shared" si="7"/>
        <v>муниципальное образование «город Екатеринбург», г. Екатеринбург, ул. Бебеля, д. 118</v>
      </c>
      <c r="K452" s="103">
        <v>11521.4</v>
      </c>
      <c r="L452" s="202">
        <v>4</v>
      </c>
      <c r="M452" s="35" t="s">
        <v>4422</v>
      </c>
      <c r="N452" s="206">
        <v>43913</v>
      </c>
      <c r="O452" s="35" t="s">
        <v>4177</v>
      </c>
      <c r="P452" s="208">
        <v>12319993.439999999</v>
      </c>
    </row>
    <row r="453" spans="1:16" ht="23.25" x14ac:dyDescent="0.25">
      <c r="A453" s="80">
        <v>2018</v>
      </c>
      <c r="B453" s="80" t="s">
        <v>495</v>
      </c>
      <c r="C453" s="30"/>
      <c r="D453" s="120" t="s">
        <v>415</v>
      </c>
      <c r="E453" s="120" t="s">
        <v>18</v>
      </c>
      <c r="F453" s="120" t="s">
        <v>416</v>
      </c>
      <c r="G453" s="120" t="s">
        <v>20</v>
      </c>
      <c r="H453" s="120" t="s">
        <v>812</v>
      </c>
      <c r="I453" s="57">
        <v>120</v>
      </c>
      <c r="J453" s="33" t="str">
        <f t="shared" si="7"/>
        <v>муниципальное образование «город Екатеринбург», г. Екатеринбург, ул. Бебеля, д. 120</v>
      </c>
      <c r="K453" s="202">
        <v>13915.5</v>
      </c>
      <c r="L453" s="202">
        <v>9</v>
      </c>
      <c r="M453" s="25" t="s">
        <v>1491</v>
      </c>
      <c r="N453" s="206">
        <v>43122</v>
      </c>
      <c r="O453" s="56" t="s">
        <v>1494</v>
      </c>
      <c r="P453" s="157">
        <v>17642613.259999998</v>
      </c>
    </row>
    <row r="454" spans="1:16" ht="23.25" x14ac:dyDescent="0.25">
      <c r="A454" s="80">
        <v>2020</v>
      </c>
      <c r="B454" s="30" t="s">
        <v>495</v>
      </c>
      <c r="C454" s="45"/>
      <c r="D454" s="120" t="s">
        <v>415</v>
      </c>
      <c r="E454" s="120" t="s">
        <v>18</v>
      </c>
      <c r="F454" s="120" t="s">
        <v>416</v>
      </c>
      <c r="G454" s="120" t="s">
        <v>20</v>
      </c>
      <c r="H454" s="30" t="s">
        <v>812</v>
      </c>
      <c r="I454" s="42">
        <v>126</v>
      </c>
      <c r="J454" s="33" t="str">
        <f t="shared" si="7"/>
        <v>муниципальное образование «город Екатеринбург», г. Екатеринбург, ул. Бебеля, д. 126</v>
      </c>
      <c r="K454" s="103">
        <v>11361.2</v>
      </c>
      <c r="L454" s="202">
        <v>4</v>
      </c>
      <c r="M454" s="35" t="s">
        <v>4422</v>
      </c>
      <c r="N454" s="206">
        <v>43913</v>
      </c>
      <c r="O454" s="35" t="s">
        <v>4177</v>
      </c>
      <c r="P454" s="208">
        <v>12239719.76</v>
      </c>
    </row>
    <row r="455" spans="1:16" ht="23.25" x14ac:dyDescent="0.25">
      <c r="A455" s="80">
        <v>2021</v>
      </c>
      <c r="B455" s="106" t="s">
        <v>495</v>
      </c>
      <c r="C455" s="106"/>
      <c r="D455" s="120" t="s">
        <v>415</v>
      </c>
      <c r="E455" s="120" t="s">
        <v>18</v>
      </c>
      <c r="F455" s="120" t="s">
        <v>416</v>
      </c>
      <c r="G455" s="120" t="s">
        <v>20</v>
      </c>
      <c r="H455" s="30" t="s">
        <v>812</v>
      </c>
      <c r="I455" s="30">
        <v>128</v>
      </c>
      <c r="J455" s="33" t="str">
        <f t="shared" si="7"/>
        <v>муниципальное образование «город Екатеринбург», г. Екатеринбург, ул. Бебеля, д. 128</v>
      </c>
      <c r="K455" s="103">
        <v>7952.6</v>
      </c>
      <c r="L455" s="103">
        <v>5</v>
      </c>
      <c r="M455" s="56" t="s">
        <v>2595</v>
      </c>
      <c r="N455" s="215">
        <v>44253</v>
      </c>
      <c r="O455" s="56" t="s">
        <v>2608</v>
      </c>
      <c r="P455" s="187">
        <v>10708384.58</v>
      </c>
    </row>
    <row r="456" spans="1:16" ht="23.25" x14ac:dyDescent="0.25">
      <c r="A456" s="80">
        <v>2020</v>
      </c>
      <c r="B456" s="30" t="s">
        <v>495</v>
      </c>
      <c r="C456" s="30"/>
      <c r="D456" s="120" t="s">
        <v>415</v>
      </c>
      <c r="E456" s="120" t="s">
        <v>18</v>
      </c>
      <c r="F456" s="120" t="s">
        <v>416</v>
      </c>
      <c r="G456" s="120" t="s">
        <v>20</v>
      </c>
      <c r="H456" s="30" t="s">
        <v>812</v>
      </c>
      <c r="I456" s="42">
        <v>132</v>
      </c>
      <c r="J456" s="33" t="str">
        <f t="shared" si="7"/>
        <v>муниципальное образование «город Екатеринбург», г. Екатеринбург, ул. Бебеля, д. 132</v>
      </c>
      <c r="K456" s="103">
        <v>11396.5</v>
      </c>
      <c r="L456" s="202">
        <v>4</v>
      </c>
      <c r="M456" s="35" t="s">
        <v>4422</v>
      </c>
      <c r="N456" s="206">
        <v>43913</v>
      </c>
      <c r="O456" s="35" t="s">
        <v>4177</v>
      </c>
      <c r="P456" s="208">
        <v>12289833.18</v>
      </c>
    </row>
    <row r="457" spans="1:16" ht="23.25" x14ac:dyDescent="0.25">
      <c r="A457" s="80">
        <v>2021</v>
      </c>
      <c r="B457" s="106" t="s">
        <v>495</v>
      </c>
      <c r="C457" s="106"/>
      <c r="D457" s="120" t="s">
        <v>415</v>
      </c>
      <c r="E457" s="120" t="s">
        <v>18</v>
      </c>
      <c r="F457" s="120" t="s">
        <v>416</v>
      </c>
      <c r="G457" s="120" t="s">
        <v>20</v>
      </c>
      <c r="H457" s="30" t="s">
        <v>812</v>
      </c>
      <c r="I457" s="30">
        <v>152</v>
      </c>
      <c r="J457" s="33" t="str">
        <f t="shared" si="7"/>
        <v>муниципальное образование «город Екатеринбург», г. Екатеринбург, ул. Бебеля, д. 152</v>
      </c>
      <c r="K457" s="103">
        <v>13426.83</v>
      </c>
      <c r="L457" s="103">
        <v>1</v>
      </c>
      <c r="M457" s="56" t="s">
        <v>2583</v>
      </c>
      <c r="N457" s="215">
        <v>44253</v>
      </c>
      <c r="O457" s="56" t="s">
        <v>1595</v>
      </c>
      <c r="P457" s="187">
        <v>3120146.23</v>
      </c>
    </row>
    <row r="458" spans="1:16" ht="23.25" x14ac:dyDescent="0.25">
      <c r="A458" s="80">
        <v>2017</v>
      </c>
      <c r="B458" s="81" t="s">
        <v>495</v>
      </c>
      <c r="C458" s="24"/>
      <c r="D458" s="24" t="s">
        <v>415</v>
      </c>
      <c r="E458" s="24" t="s">
        <v>18</v>
      </c>
      <c r="F458" s="24" t="s">
        <v>416</v>
      </c>
      <c r="G458" s="24" t="s">
        <v>20</v>
      </c>
      <c r="H458" s="24" t="s">
        <v>812</v>
      </c>
      <c r="I458" s="58">
        <v>154</v>
      </c>
      <c r="J458" s="33" t="str">
        <f t="shared" si="7"/>
        <v>муниципальное образование «город Екатеринбург», г. Екатеринбург, ул. Бебеля, д. 154</v>
      </c>
      <c r="K458" s="75">
        <v>14333.13</v>
      </c>
      <c r="L458" s="75">
        <v>7</v>
      </c>
      <c r="M458" s="212" t="s">
        <v>1297</v>
      </c>
      <c r="N458" s="213">
        <v>42598</v>
      </c>
      <c r="O458" s="212" t="s">
        <v>1598</v>
      </c>
      <c r="P458" s="65">
        <v>12744320.82</v>
      </c>
    </row>
    <row r="459" spans="1:16" ht="23.25" x14ac:dyDescent="0.25">
      <c r="A459" s="80">
        <v>2017</v>
      </c>
      <c r="B459" s="81" t="s">
        <v>495</v>
      </c>
      <c r="C459" s="24"/>
      <c r="D459" s="24" t="s">
        <v>415</v>
      </c>
      <c r="E459" s="24" t="s">
        <v>18</v>
      </c>
      <c r="F459" s="24" t="s">
        <v>416</v>
      </c>
      <c r="G459" s="24" t="s">
        <v>20</v>
      </c>
      <c r="H459" s="24" t="s">
        <v>812</v>
      </c>
      <c r="I459" s="58">
        <v>156</v>
      </c>
      <c r="J459" s="33" t="str">
        <f t="shared" si="7"/>
        <v>муниципальное образование «город Екатеринбург», г. Екатеринбург, ул. Бебеля, д. 156</v>
      </c>
      <c r="K459" s="75">
        <v>20349.68</v>
      </c>
      <c r="L459" s="75">
        <v>10</v>
      </c>
      <c r="M459" s="212" t="s">
        <v>1297</v>
      </c>
      <c r="N459" s="213">
        <v>42598</v>
      </c>
      <c r="O459" s="212" t="s">
        <v>1598</v>
      </c>
      <c r="P459" s="65">
        <v>18278124.510000002</v>
      </c>
    </row>
    <row r="460" spans="1:16" ht="23.25" x14ac:dyDescent="0.25">
      <c r="A460" s="80">
        <v>2021</v>
      </c>
      <c r="B460" s="106" t="s">
        <v>495</v>
      </c>
      <c r="C460" s="106"/>
      <c r="D460" s="120" t="s">
        <v>415</v>
      </c>
      <c r="E460" s="120" t="s">
        <v>18</v>
      </c>
      <c r="F460" s="120" t="s">
        <v>416</v>
      </c>
      <c r="G460" s="120" t="s">
        <v>20</v>
      </c>
      <c r="H460" s="30" t="s">
        <v>812</v>
      </c>
      <c r="I460" s="30">
        <v>164</v>
      </c>
      <c r="J460" s="33" t="str">
        <f t="shared" si="7"/>
        <v>муниципальное образование «город Екатеринбург», г. Екатеринбург, ул. Бебеля, д. 164</v>
      </c>
      <c r="K460" s="103">
        <v>6457.5</v>
      </c>
      <c r="L460" s="103">
        <v>1</v>
      </c>
      <c r="M460" s="56" t="s">
        <v>2583</v>
      </c>
      <c r="N460" s="215">
        <v>44253</v>
      </c>
      <c r="O460" s="56" t="s">
        <v>1595</v>
      </c>
      <c r="P460" s="187">
        <v>3124425.09</v>
      </c>
    </row>
    <row r="461" spans="1:16" ht="23.25" x14ac:dyDescent="0.25">
      <c r="A461" s="80">
        <v>2020</v>
      </c>
      <c r="B461" s="30" t="s">
        <v>495</v>
      </c>
      <c r="C461" s="30"/>
      <c r="D461" s="120" t="s">
        <v>415</v>
      </c>
      <c r="E461" s="120" t="s">
        <v>18</v>
      </c>
      <c r="F461" s="120" t="s">
        <v>416</v>
      </c>
      <c r="G461" s="120" t="s">
        <v>20</v>
      </c>
      <c r="H461" s="30" t="s">
        <v>378</v>
      </c>
      <c r="I461" s="42">
        <v>113</v>
      </c>
      <c r="J461" s="33" t="str">
        <f t="shared" si="7"/>
        <v>муниципальное образование «город Екатеринбург», г. Екатеринбург, ул. Белинского, д. 113</v>
      </c>
      <c r="K461" s="103">
        <v>2325.6999999999998</v>
      </c>
      <c r="L461" s="103">
        <v>1</v>
      </c>
      <c r="M461" s="35" t="s">
        <v>1596</v>
      </c>
      <c r="N461" s="206">
        <v>43913</v>
      </c>
      <c r="O461" s="35" t="s">
        <v>1594</v>
      </c>
      <c r="P461" s="208">
        <v>2142720.5499999998</v>
      </c>
    </row>
    <row r="462" spans="1:16" ht="23.25" x14ac:dyDescent="0.25">
      <c r="A462" s="80">
        <v>2020</v>
      </c>
      <c r="B462" s="30" t="s">
        <v>495</v>
      </c>
      <c r="C462" s="30"/>
      <c r="D462" s="120" t="s">
        <v>415</v>
      </c>
      <c r="E462" s="120" t="s">
        <v>18</v>
      </c>
      <c r="F462" s="120" t="s">
        <v>416</v>
      </c>
      <c r="G462" s="120" t="s">
        <v>20</v>
      </c>
      <c r="H462" s="30" t="s">
        <v>378</v>
      </c>
      <c r="I462" s="42">
        <v>119</v>
      </c>
      <c r="J462" s="33" t="str">
        <f t="shared" si="7"/>
        <v>муниципальное образование «город Екатеринбург», г. Екатеринбург, ул. Белинского, д. 119</v>
      </c>
      <c r="K462" s="103">
        <v>6277.4</v>
      </c>
      <c r="L462" s="202">
        <v>2</v>
      </c>
      <c r="M462" s="35" t="s">
        <v>1596</v>
      </c>
      <c r="N462" s="206">
        <v>43913</v>
      </c>
      <c r="O462" s="35" t="s">
        <v>1594</v>
      </c>
      <c r="P462" s="208">
        <v>5806587.96</v>
      </c>
    </row>
    <row r="463" spans="1:16" ht="23.25" x14ac:dyDescent="0.25">
      <c r="A463" s="80">
        <v>2017</v>
      </c>
      <c r="B463" s="81" t="s">
        <v>495</v>
      </c>
      <c r="C463" s="24"/>
      <c r="D463" s="24" t="s">
        <v>415</v>
      </c>
      <c r="E463" s="24" t="s">
        <v>18</v>
      </c>
      <c r="F463" s="24" t="s">
        <v>416</v>
      </c>
      <c r="G463" s="24" t="s">
        <v>20</v>
      </c>
      <c r="H463" s="24" t="s">
        <v>378</v>
      </c>
      <c r="I463" s="58">
        <v>132</v>
      </c>
      <c r="J463" s="33" t="str">
        <f t="shared" si="7"/>
        <v>муниципальное образование «город Екатеринбург», г. Екатеринбург, ул. Белинского, д. 132</v>
      </c>
      <c r="K463" s="75">
        <v>19974.7</v>
      </c>
      <c r="L463" s="75">
        <v>4</v>
      </c>
      <c r="M463" s="212" t="s">
        <v>1300</v>
      </c>
      <c r="N463" s="213">
        <v>42598</v>
      </c>
      <c r="O463" s="212" t="s">
        <v>1598</v>
      </c>
      <c r="P463" s="65">
        <v>7488409.9400000004</v>
      </c>
    </row>
    <row r="464" spans="1:16" ht="23.25" x14ac:dyDescent="0.25">
      <c r="A464" s="80">
        <v>2020</v>
      </c>
      <c r="B464" s="30" t="s">
        <v>495</v>
      </c>
      <c r="C464" s="30"/>
      <c r="D464" s="120" t="s">
        <v>415</v>
      </c>
      <c r="E464" s="120" t="s">
        <v>18</v>
      </c>
      <c r="F464" s="120" t="s">
        <v>416</v>
      </c>
      <c r="G464" s="120" t="s">
        <v>20</v>
      </c>
      <c r="H464" s="30" t="s">
        <v>378</v>
      </c>
      <c r="I464" s="42">
        <v>132</v>
      </c>
      <c r="J464" s="33" t="str">
        <f t="shared" si="7"/>
        <v>муниципальное образование «город Екатеринбург», г. Екатеринбург, ул. Белинского, д. 132</v>
      </c>
      <c r="K464" s="103">
        <v>19974.7</v>
      </c>
      <c r="L464" s="202">
        <v>2</v>
      </c>
      <c r="M464" s="35" t="s">
        <v>1596</v>
      </c>
      <c r="N464" s="206">
        <v>43913</v>
      </c>
      <c r="O464" s="35" t="s">
        <v>1594</v>
      </c>
      <c r="P464" s="208">
        <v>4881737.99</v>
      </c>
    </row>
    <row r="465" spans="1:16" ht="23.25" x14ac:dyDescent="0.25">
      <c r="A465" s="80">
        <v>2021</v>
      </c>
      <c r="B465" s="106" t="s">
        <v>495</v>
      </c>
      <c r="C465" s="106"/>
      <c r="D465" s="120" t="s">
        <v>415</v>
      </c>
      <c r="E465" s="120" t="s">
        <v>18</v>
      </c>
      <c r="F465" s="120" t="s">
        <v>416</v>
      </c>
      <c r="G465" s="120" t="s">
        <v>20</v>
      </c>
      <c r="H465" s="30" t="s">
        <v>378</v>
      </c>
      <c r="I465" s="30">
        <v>132</v>
      </c>
      <c r="J465" s="33" t="str">
        <f t="shared" si="7"/>
        <v>муниципальное образование «город Екатеринбург», г. Екатеринбург, ул. Белинского, д. 132</v>
      </c>
      <c r="K465" s="103">
        <v>19974.7</v>
      </c>
      <c r="L465" s="103">
        <v>2</v>
      </c>
      <c r="M465" s="56" t="s">
        <v>2589</v>
      </c>
      <c r="N465" s="215">
        <v>44258</v>
      </c>
      <c r="O465" s="56" t="s">
        <v>2605</v>
      </c>
      <c r="P465" s="187">
        <v>5655832.9199999999</v>
      </c>
    </row>
    <row r="466" spans="1:16" ht="23.25" x14ac:dyDescent="0.25">
      <c r="A466" s="80">
        <v>2020</v>
      </c>
      <c r="B466" s="30" t="s">
        <v>495</v>
      </c>
      <c r="C466" s="30"/>
      <c r="D466" s="120" t="s">
        <v>415</v>
      </c>
      <c r="E466" s="120" t="s">
        <v>18</v>
      </c>
      <c r="F466" s="120" t="s">
        <v>416</v>
      </c>
      <c r="G466" s="120" t="s">
        <v>20</v>
      </c>
      <c r="H466" s="30" t="s">
        <v>378</v>
      </c>
      <c r="I466" s="42">
        <v>149</v>
      </c>
      <c r="J466" s="33" t="str">
        <f t="shared" si="7"/>
        <v>муниципальное образование «город Екатеринбург», г. Екатеринбург, ул. Белинского, д. 149</v>
      </c>
      <c r="K466" s="103">
        <v>5244.3</v>
      </c>
      <c r="L466" s="202">
        <v>2</v>
      </c>
      <c r="M466" s="35" t="s">
        <v>4175</v>
      </c>
      <c r="N466" s="206">
        <v>43913</v>
      </c>
      <c r="O466" s="35" t="s">
        <v>1307</v>
      </c>
      <c r="P466" s="208">
        <v>4525911.47</v>
      </c>
    </row>
    <row r="467" spans="1:16" ht="23.25" x14ac:dyDescent="0.25">
      <c r="A467" s="80">
        <v>2020</v>
      </c>
      <c r="B467" s="30" t="s">
        <v>495</v>
      </c>
      <c r="C467" s="30"/>
      <c r="D467" s="120" t="s">
        <v>415</v>
      </c>
      <c r="E467" s="120" t="s">
        <v>18</v>
      </c>
      <c r="F467" s="120" t="s">
        <v>416</v>
      </c>
      <c r="G467" s="120" t="s">
        <v>20</v>
      </c>
      <c r="H467" s="30" t="s">
        <v>378</v>
      </c>
      <c r="I467" s="42">
        <v>156</v>
      </c>
      <c r="J467" s="33" t="str">
        <f t="shared" si="7"/>
        <v>муниципальное образование «город Екатеринбург», г. Екатеринбург, ул. Белинского, д. 156</v>
      </c>
      <c r="K467" s="103">
        <v>11158.7</v>
      </c>
      <c r="L467" s="103">
        <v>1</v>
      </c>
      <c r="M467" s="35" t="s">
        <v>1596</v>
      </c>
      <c r="N467" s="206">
        <v>43913</v>
      </c>
      <c r="O467" s="35" t="s">
        <v>1594</v>
      </c>
      <c r="P467" s="208">
        <v>2755660.42</v>
      </c>
    </row>
    <row r="468" spans="1:16" ht="23.25" x14ac:dyDescent="0.25">
      <c r="A468" s="80">
        <v>2018</v>
      </c>
      <c r="B468" s="80" t="s">
        <v>495</v>
      </c>
      <c r="C468" s="30"/>
      <c r="D468" s="30" t="s">
        <v>415</v>
      </c>
      <c r="E468" s="33" t="s">
        <v>18</v>
      </c>
      <c r="F468" s="33" t="s">
        <v>416</v>
      </c>
      <c r="G468" s="33" t="s">
        <v>20</v>
      </c>
      <c r="H468" s="30" t="s">
        <v>378</v>
      </c>
      <c r="I468" s="42" t="s">
        <v>1194</v>
      </c>
      <c r="J468" s="33" t="str">
        <f t="shared" si="7"/>
        <v>муниципальное образование «город Екатеринбург», г. Екатеринбург, ул. Белинского, д. 165В</v>
      </c>
      <c r="K468" s="103">
        <v>1546.6</v>
      </c>
      <c r="L468" s="103">
        <v>1</v>
      </c>
      <c r="M468" s="25" t="s">
        <v>1491</v>
      </c>
      <c r="N468" s="206">
        <v>43122</v>
      </c>
      <c r="O468" s="56" t="s">
        <v>1494</v>
      </c>
      <c r="P468" s="157">
        <v>1969750.98</v>
      </c>
    </row>
    <row r="469" spans="1:16" ht="23.25" x14ac:dyDescent="0.25">
      <c r="A469" s="80">
        <v>2017</v>
      </c>
      <c r="B469" s="81" t="s">
        <v>495</v>
      </c>
      <c r="C469" s="24"/>
      <c r="D469" s="24" t="s">
        <v>415</v>
      </c>
      <c r="E469" s="24" t="s">
        <v>18</v>
      </c>
      <c r="F469" s="24" t="s">
        <v>416</v>
      </c>
      <c r="G469" s="24" t="s">
        <v>20</v>
      </c>
      <c r="H469" s="24" t="s">
        <v>589</v>
      </c>
      <c r="I469" s="58">
        <v>26</v>
      </c>
      <c r="J469" s="33" t="str">
        <f t="shared" si="7"/>
        <v>муниципальное образование «город Екатеринбург», г. Екатеринбург, ул. Белореченская, д. 26</v>
      </c>
      <c r="K469" s="75">
        <v>8929.66</v>
      </c>
      <c r="L469" s="75">
        <v>4</v>
      </c>
      <c r="M469" s="212" t="s">
        <v>1298</v>
      </c>
      <c r="N469" s="213">
        <v>42598</v>
      </c>
      <c r="O469" s="212" t="s">
        <v>1598</v>
      </c>
      <c r="P469" s="65">
        <v>7495724.96</v>
      </c>
    </row>
    <row r="470" spans="1:16" ht="23.25" x14ac:dyDescent="0.25">
      <c r="A470" s="80">
        <v>2020</v>
      </c>
      <c r="B470" s="30" t="s">
        <v>495</v>
      </c>
      <c r="C470" s="30"/>
      <c r="D470" s="120" t="s">
        <v>415</v>
      </c>
      <c r="E470" s="120" t="s">
        <v>18</v>
      </c>
      <c r="F470" s="120" t="s">
        <v>416</v>
      </c>
      <c r="G470" s="120" t="s">
        <v>20</v>
      </c>
      <c r="H470" s="30" t="s">
        <v>1402</v>
      </c>
      <c r="I470" s="42" t="s">
        <v>582</v>
      </c>
      <c r="J470" s="33" t="str">
        <f t="shared" si="7"/>
        <v>муниципальное образование «город Екатеринбург», г. Екатеринбург, ул. Библиотечная, д. 33А</v>
      </c>
      <c r="K470" s="103">
        <v>4269.8</v>
      </c>
      <c r="L470" s="202">
        <v>2</v>
      </c>
      <c r="M470" s="35" t="s">
        <v>4176</v>
      </c>
      <c r="N470" s="206">
        <v>43914</v>
      </c>
      <c r="O470" s="35" t="s">
        <v>4177</v>
      </c>
      <c r="P470" s="208">
        <v>5123007.4800000004</v>
      </c>
    </row>
    <row r="471" spans="1:16" ht="23.25" x14ac:dyDescent="0.25">
      <c r="A471" s="80">
        <v>2021</v>
      </c>
      <c r="B471" s="106" t="s">
        <v>495</v>
      </c>
      <c r="C471" s="106"/>
      <c r="D471" s="120" t="s">
        <v>415</v>
      </c>
      <c r="E471" s="120" t="s">
        <v>18</v>
      </c>
      <c r="F471" s="120" t="s">
        <v>416</v>
      </c>
      <c r="G471" s="120" t="s">
        <v>20</v>
      </c>
      <c r="H471" s="30" t="s">
        <v>2523</v>
      </c>
      <c r="I471" s="30" t="s">
        <v>2551</v>
      </c>
      <c r="J471" s="33" t="str">
        <f t="shared" si="7"/>
        <v>муниципальное образование «город Екатеринбург», г. Екатеринбург, ул. Билимбаевская, д. 34КОРПУС 2</v>
      </c>
      <c r="K471" s="103">
        <v>4135.3</v>
      </c>
      <c r="L471" s="103">
        <v>2</v>
      </c>
      <c r="M471" s="56" t="s">
        <v>2583</v>
      </c>
      <c r="N471" s="215">
        <v>44253</v>
      </c>
      <c r="O471" s="56" t="s">
        <v>1595</v>
      </c>
      <c r="P471" s="187">
        <v>5098895.0199999996</v>
      </c>
    </row>
    <row r="472" spans="1:16" ht="23.25" x14ac:dyDescent="0.25">
      <c r="A472" s="80">
        <v>2021</v>
      </c>
      <c r="B472" s="106" t="s">
        <v>495</v>
      </c>
      <c r="C472" s="106"/>
      <c r="D472" s="120" t="s">
        <v>415</v>
      </c>
      <c r="E472" s="120" t="s">
        <v>18</v>
      </c>
      <c r="F472" s="120" t="s">
        <v>416</v>
      </c>
      <c r="G472" s="120" t="s">
        <v>20</v>
      </c>
      <c r="H472" s="30" t="s">
        <v>2523</v>
      </c>
      <c r="I472" s="30" t="s">
        <v>2552</v>
      </c>
      <c r="J472" s="33" t="str">
        <f t="shared" si="7"/>
        <v>муниципальное образование «город Екатеринбург», г. Екатеринбург, ул. Билимбаевская, д. 34КОРПУС 4</v>
      </c>
      <c r="K472" s="103">
        <v>4136.7</v>
      </c>
      <c r="L472" s="103">
        <v>2</v>
      </c>
      <c r="M472" s="56" t="s">
        <v>2583</v>
      </c>
      <c r="N472" s="215">
        <v>44253</v>
      </c>
      <c r="O472" s="56" t="s">
        <v>1595</v>
      </c>
      <c r="P472" s="187">
        <v>5107308.41</v>
      </c>
    </row>
    <row r="473" spans="1:16" ht="23.25" x14ac:dyDescent="0.25">
      <c r="A473" s="80">
        <v>2018</v>
      </c>
      <c r="B473" s="80" t="s">
        <v>495</v>
      </c>
      <c r="C473" s="30"/>
      <c r="D473" s="30" t="s">
        <v>415</v>
      </c>
      <c r="E473" s="33" t="s">
        <v>18</v>
      </c>
      <c r="F473" s="33" t="s">
        <v>416</v>
      </c>
      <c r="G473" s="33" t="s">
        <v>20</v>
      </c>
      <c r="H473" s="30" t="s">
        <v>813</v>
      </c>
      <c r="I473" s="42">
        <v>129</v>
      </c>
      <c r="J473" s="33" t="str">
        <f t="shared" si="7"/>
        <v>муниципальное образование «город Екатеринбург», г. Екатеринбург, ул. Бисертская, д. 129</v>
      </c>
      <c r="K473" s="103">
        <v>7732.2</v>
      </c>
      <c r="L473" s="103">
        <v>2</v>
      </c>
      <c r="M473" s="25" t="s">
        <v>1491</v>
      </c>
      <c r="N473" s="206">
        <v>43122</v>
      </c>
      <c r="O473" s="56" t="s">
        <v>1494</v>
      </c>
      <c r="P473" s="157">
        <v>3706018.9299999997</v>
      </c>
    </row>
    <row r="474" spans="1:16" ht="23.25" x14ac:dyDescent="0.25">
      <c r="A474" s="80">
        <v>2018</v>
      </c>
      <c r="B474" s="80" t="s">
        <v>495</v>
      </c>
      <c r="C474" s="30"/>
      <c r="D474" s="30" t="s">
        <v>415</v>
      </c>
      <c r="E474" s="30" t="s">
        <v>18</v>
      </c>
      <c r="F474" s="30" t="s">
        <v>416</v>
      </c>
      <c r="G474" s="30" t="s">
        <v>20</v>
      </c>
      <c r="H474" s="30" t="s">
        <v>813</v>
      </c>
      <c r="I474" s="42">
        <v>131</v>
      </c>
      <c r="J474" s="33" t="str">
        <f t="shared" si="7"/>
        <v>муниципальное образование «город Екатеринбург», г. Екатеринбург, ул. Бисертская, д. 131</v>
      </c>
      <c r="K474" s="103">
        <v>17219.900000000001</v>
      </c>
      <c r="L474" s="103">
        <v>7</v>
      </c>
      <c r="M474" s="25" t="s">
        <v>1491</v>
      </c>
      <c r="N474" s="206">
        <v>43122</v>
      </c>
      <c r="O474" s="56" t="s">
        <v>1494</v>
      </c>
      <c r="P474" s="157">
        <v>12946726.700000001</v>
      </c>
    </row>
    <row r="475" spans="1:16" ht="23.25" x14ac:dyDescent="0.25">
      <c r="A475" s="80">
        <v>2017</v>
      </c>
      <c r="B475" s="81" t="s">
        <v>495</v>
      </c>
      <c r="C475" s="24"/>
      <c r="D475" s="24" t="s">
        <v>415</v>
      </c>
      <c r="E475" s="24" t="s">
        <v>18</v>
      </c>
      <c r="F475" s="24" t="s">
        <v>416</v>
      </c>
      <c r="G475" s="24" t="s">
        <v>20</v>
      </c>
      <c r="H475" s="24" t="s">
        <v>813</v>
      </c>
      <c r="I475" s="58">
        <v>23</v>
      </c>
      <c r="J475" s="33" t="str">
        <f t="shared" si="7"/>
        <v>муниципальное образование «город Екатеринбург», г. Екатеринбург, ул. Бисертская, д. 23</v>
      </c>
      <c r="K475" s="75">
        <v>15093.5</v>
      </c>
      <c r="L475" s="75">
        <v>2</v>
      </c>
      <c r="M475" s="212" t="s">
        <v>1298</v>
      </c>
      <c r="N475" s="213">
        <v>42598</v>
      </c>
      <c r="O475" s="212" t="s">
        <v>1598</v>
      </c>
      <c r="P475" s="65">
        <v>3839406.82</v>
      </c>
    </row>
    <row r="476" spans="1:16" ht="23.25" x14ac:dyDescent="0.25">
      <c r="A476" s="80">
        <v>2018</v>
      </c>
      <c r="B476" s="80" t="s">
        <v>495</v>
      </c>
      <c r="C476" s="30"/>
      <c r="D476" s="120" t="s">
        <v>415</v>
      </c>
      <c r="E476" s="120" t="s">
        <v>18</v>
      </c>
      <c r="F476" s="120" t="s">
        <v>416</v>
      </c>
      <c r="G476" s="120" t="s">
        <v>20</v>
      </c>
      <c r="H476" s="120" t="s">
        <v>813</v>
      </c>
      <c r="I476" s="57">
        <v>23</v>
      </c>
      <c r="J476" s="33" t="str">
        <f t="shared" si="7"/>
        <v>муниципальное образование «город Екатеринбург», г. Екатеринбург, ул. Бисертская, д. 23</v>
      </c>
      <c r="K476" s="202">
        <v>15093.5</v>
      </c>
      <c r="L476" s="202">
        <v>3</v>
      </c>
      <c r="M476" s="25" t="s">
        <v>1491</v>
      </c>
      <c r="N476" s="206">
        <v>43122</v>
      </c>
      <c r="O476" s="56" t="s">
        <v>1494</v>
      </c>
      <c r="P476" s="157">
        <v>5834006.7000000002</v>
      </c>
    </row>
    <row r="477" spans="1:16" ht="23.25" x14ac:dyDescent="0.25">
      <c r="A477" s="80">
        <v>2021</v>
      </c>
      <c r="B477" s="106" t="s">
        <v>495</v>
      </c>
      <c r="C477" s="106"/>
      <c r="D477" s="120" t="s">
        <v>415</v>
      </c>
      <c r="E477" s="120" t="s">
        <v>18</v>
      </c>
      <c r="F477" s="120" t="s">
        <v>416</v>
      </c>
      <c r="G477" s="120" t="s">
        <v>20</v>
      </c>
      <c r="H477" s="30" t="s">
        <v>813</v>
      </c>
      <c r="I477" s="30" t="s">
        <v>1326</v>
      </c>
      <c r="J477" s="33" t="str">
        <f t="shared" si="7"/>
        <v>муниципальное образование «город Екатеринбург», г. Екатеринбург, ул. Бисертская, д. 4В</v>
      </c>
      <c r="K477" s="103">
        <v>2245.6</v>
      </c>
      <c r="L477" s="103">
        <v>1</v>
      </c>
      <c r="M477" s="56" t="s">
        <v>2598</v>
      </c>
      <c r="N477" s="215">
        <v>44257</v>
      </c>
      <c r="O477" s="56" t="s">
        <v>1598</v>
      </c>
      <c r="P477" s="187">
        <v>1879691.5</v>
      </c>
    </row>
    <row r="478" spans="1:16" ht="23.25" x14ac:dyDescent="0.25">
      <c r="A478" s="80">
        <v>2021</v>
      </c>
      <c r="B478" s="106" t="s">
        <v>495</v>
      </c>
      <c r="C478" s="106"/>
      <c r="D478" s="120" t="s">
        <v>415</v>
      </c>
      <c r="E478" s="120" t="s">
        <v>18</v>
      </c>
      <c r="F478" s="120" t="s">
        <v>416</v>
      </c>
      <c r="G478" s="120" t="s">
        <v>20</v>
      </c>
      <c r="H478" s="30" t="s">
        <v>813</v>
      </c>
      <c r="I478" s="30" t="s">
        <v>2553</v>
      </c>
      <c r="J478" s="33" t="str">
        <f t="shared" si="7"/>
        <v>муниципальное образование «город Екатеринбург», г. Екатеринбург, ул. Бисертская, д. 6В</v>
      </c>
      <c r="K478" s="103">
        <v>2218.1999999999998</v>
      </c>
      <c r="L478" s="103">
        <v>1</v>
      </c>
      <c r="M478" s="56" t="s">
        <v>2598</v>
      </c>
      <c r="N478" s="215">
        <v>44257</v>
      </c>
      <c r="O478" s="56" t="s">
        <v>1598</v>
      </c>
      <c r="P478" s="187">
        <v>1901823.33</v>
      </c>
    </row>
    <row r="479" spans="1:16" ht="23.25" x14ac:dyDescent="0.25">
      <c r="A479" s="80">
        <v>2021</v>
      </c>
      <c r="B479" s="106" t="s">
        <v>495</v>
      </c>
      <c r="C479" s="106"/>
      <c r="D479" s="120" t="s">
        <v>415</v>
      </c>
      <c r="E479" s="120" t="s">
        <v>18</v>
      </c>
      <c r="F479" s="120" t="s">
        <v>416</v>
      </c>
      <c r="G479" s="120" t="s">
        <v>20</v>
      </c>
      <c r="H479" s="30" t="s">
        <v>877</v>
      </c>
      <c r="I479" s="30" t="s">
        <v>2554</v>
      </c>
      <c r="J479" s="33" t="str">
        <f t="shared" si="7"/>
        <v>муниципальное образование «город Екатеринбург», г. Екатеринбург, ул. Большакова, д. 153А</v>
      </c>
      <c r="K479" s="103">
        <v>6126.5</v>
      </c>
      <c r="L479" s="103">
        <v>3</v>
      </c>
      <c r="M479" s="56" t="s">
        <v>2594</v>
      </c>
      <c r="N479" s="215">
        <v>44265</v>
      </c>
      <c r="O479" s="56" t="s">
        <v>1597</v>
      </c>
      <c r="P479" s="187">
        <v>6256710.7400000002</v>
      </c>
    </row>
    <row r="480" spans="1:16" ht="23.25" x14ac:dyDescent="0.25">
      <c r="A480" s="80">
        <v>2020</v>
      </c>
      <c r="B480" s="30" t="s">
        <v>495</v>
      </c>
      <c r="C480" s="30"/>
      <c r="D480" s="120" t="s">
        <v>415</v>
      </c>
      <c r="E480" s="120" t="s">
        <v>18</v>
      </c>
      <c r="F480" s="120" t="s">
        <v>416</v>
      </c>
      <c r="G480" s="120" t="s">
        <v>20</v>
      </c>
      <c r="H480" s="30" t="s">
        <v>877</v>
      </c>
      <c r="I480" s="42" t="s">
        <v>1573</v>
      </c>
      <c r="J480" s="33" t="str">
        <f t="shared" si="7"/>
        <v>муниципальное образование «город Екатеринбург», г. Екатеринбург, ул. Большакова, д. 22КОРПУС 1</v>
      </c>
      <c r="K480" s="103">
        <v>4321</v>
      </c>
      <c r="L480" s="202">
        <v>2</v>
      </c>
      <c r="M480" s="35" t="s">
        <v>4175</v>
      </c>
      <c r="N480" s="206">
        <v>43913</v>
      </c>
      <c r="O480" s="35" t="s">
        <v>1307</v>
      </c>
      <c r="P480" s="208">
        <v>4507867.05</v>
      </c>
    </row>
    <row r="481" spans="1:16" ht="23.25" x14ac:dyDescent="0.25">
      <c r="A481" s="80">
        <v>2020</v>
      </c>
      <c r="B481" s="30" t="s">
        <v>495</v>
      </c>
      <c r="C481" s="30"/>
      <c r="D481" s="120" t="s">
        <v>415</v>
      </c>
      <c r="E481" s="120" t="s">
        <v>18</v>
      </c>
      <c r="F481" s="120" t="s">
        <v>416</v>
      </c>
      <c r="G481" s="120" t="s">
        <v>20</v>
      </c>
      <c r="H481" s="30" t="s">
        <v>877</v>
      </c>
      <c r="I481" s="42" t="s">
        <v>1574</v>
      </c>
      <c r="J481" s="33" t="str">
        <f t="shared" si="7"/>
        <v>муниципальное образование «город Екатеринбург», г. Екатеринбург, ул. Большакова, д. 22КОРПУС 2</v>
      </c>
      <c r="K481" s="103">
        <v>4303.8</v>
      </c>
      <c r="L481" s="202">
        <v>2</v>
      </c>
      <c r="M481" s="35" t="s">
        <v>4175</v>
      </c>
      <c r="N481" s="206">
        <v>43913</v>
      </c>
      <c r="O481" s="35" t="s">
        <v>1307</v>
      </c>
      <c r="P481" s="208">
        <v>4507931.6100000003</v>
      </c>
    </row>
    <row r="482" spans="1:16" ht="23.25" x14ac:dyDescent="0.25">
      <c r="A482" s="80">
        <v>2020</v>
      </c>
      <c r="B482" s="30" t="s">
        <v>495</v>
      </c>
      <c r="C482" s="30"/>
      <c r="D482" s="120" t="s">
        <v>415</v>
      </c>
      <c r="E482" s="120" t="s">
        <v>18</v>
      </c>
      <c r="F482" s="120" t="s">
        <v>416</v>
      </c>
      <c r="G482" s="120" t="s">
        <v>20</v>
      </c>
      <c r="H482" s="30" t="s">
        <v>877</v>
      </c>
      <c r="I482" s="42" t="s">
        <v>1575</v>
      </c>
      <c r="J482" s="33" t="str">
        <f t="shared" si="7"/>
        <v>муниципальное образование «город Екатеринбург», г. Екатеринбург, ул. Большакова, д. 22КОРПУС 3</v>
      </c>
      <c r="K482" s="103">
        <v>4299.3</v>
      </c>
      <c r="L482" s="202">
        <v>2</v>
      </c>
      <c r="M482" s="35" t="s">
        <v>4175</v>
      </c>
      <c r="N482" s="206">
        <v>43913</v>
      </c>
      <c r="O482" s="35" t="s">
        <v>1307</v>
      </c>
      <c r="P482" s="208">
        <v>4508022.5599999996</v>
      </c>
    </row>
    <row r="483" spans="1:16" ht="23.25" x14ac:dyDescent="0.25">
      <c r="A483" s="80">
        <v>2020</v>
      </c>
      <c r="B483" s="30" t="s">
        <v>495</v>
      </c>
      <c r="C483" s="30"/>
      <c r="D483" s="120" t="s">
        <v>415</v>
      </c>
      <c r="E483" s="120" t="s">
        <v>18</v>
      </c>
      <c r="F483" s="120" t="s">
        <v>416</v>
      </c>
      <c r="G483" s="120" t="s">
        <v>20</v>
      </c>
      <c r="H483" s="30" t="s">
        <v>877</v>
      </c>
      <c r="I483" s="42" t="s">
        <v>1576</v>
      </c>
      <c r="J483" s="33" t="str">
        <f t="shared" si="7"/>
        <v>муниципальное образование «город Екатеринбург», г. Екатеринбург, ул. Большакова, д. 22КОРПУС 4</v>
      </c>
      <c r="K483" s="103">
        <v>4305.2</v>
      </c>
      <c r="L483" s="202">
        <v>2</v>
      </c>
      <c r="M483" s="35" t="s">
        <v>4175</v>
      </c>
      <c r="N483" s="206">
        <v>43913</v>
      </c>
      <c r="O483" s="35" t="s">
        <v>1307</v>
      </c>
      <c r="P483" s="208">
        <v>4509170.2699999996</v>
      </c>
    </row>
    <row r="484" spans="1:16" ht="23.25" x14ac:dyDescent="0.25">
      <c r="A484" s="80">
        <v>2020</v>
      </c>
      <c r="B484" s="30" t="s">
        <v>495</v>
      </c>
      <c r="C484" s="30"/>
      <c r="D484" s="120" t="s">
        <v>415</v>
      </c>
      <c r="E484" s="120" t="s">
        <v>18</v>
      </c>
      <c r="F484" s="120" t="s">
        <v>416</v>
      </c>
      <c r="G484" s="120" t="s">
        <v>20</v>
      </c>
      <c r="H484" s="30" t="s">
        <v>877</v>
      </c>
      <c r="I484" s="42" t="s">
        <v>1577</v>
      </c>
      <c r="J484" s="33" t="str">
        <f t="shared" si="7"/>
        <v>муниципальное образование «город Екатеринбург», г. Екатеринбург, ул. Большакова, д. 22КОРПУС 5</v>
      </c>
      <c r="K484" s="103">
        <v>4305.8</v>
      </c>
      <c r="L484" s="202">
        <v>2</v>
      </c>
      <c r="M484" s="35" t="s">
        <v>4175</v>
      </c>
      <c r="N484" s="206">
        <v>43913</v>
      </c>
      <c r="O484" s="35" t="s">
        <v>1307</v>
      </c>
      <c r="P484" s="208">
        <v>4508664.03</v>
      </c>
    </row>
    <row r="485" spans="1:16" ht="23.25" x14ac:dyDescent="0.25">
      <c r="A485" s="80">
        <v>2017</v>
      </c>
      <c r="B485" s="81" t="s">
        <v>495</v>
      </c>
      <c r="C485" s="24"/>
      <c r="D485" s="24" t="s">
        <v>415</v>
      </c>
      <c r="E485" s="24" t="s">
        <v>18</v>
      </c>
      <c r="F485" s="24" t="s">
        <v>416</v>
      </c>
      <c r="G485" s="24" t="s">
        <v>20</v>
      </c>
      <c r="H485" s="24" t="s">
        <v>422</v>
      </c>
      <c r="I485" s="58" t="s">
        <v>886</v>
      </c>
      <c r="J485" s="33" t="str">
        <f t="shared" si="7"/>
        <v>муниципальное образование «город Екатеринбург», г. Екатеринбург, ул. Бородина, д. 11В</v>
      </c>
      <c r="K485" s="75">
        <v>2733.6</v>
      </c>
      <c r="L485" s="75">
        <v>1</v>
      </c>
      <c r="M485" s="212" t="s">
        <v>1299</v>
      </c>
      <c r="N485" s="213">
        <v>42598</v>
      </c>
      <c r="O485" s="212" t="s">
        <v>1598</v>
      </c>
      <c r="P485" s="65">
        <v>1873926.49</v>
      </c>
    </row>
    <row r="486" spans="1:16" ht="23.25" x14ac:dyDescent="0.25">
      <c r="A486" s="80">
        <v>2018</v>
      </c>
      <c r="B486" s="80" t="s">
        <v>495</v>
      </c>
      <c r="C486" s="30"/>
      <c r="D486" s="30" t="s">
        <v>415</v>
      </c>
      <c r="E486" s="33" t="s">
        <v>18</v>
      </c>
      <c r="F486" s="33" t="s">
        <v>416</v>
      </c>
      <c r="G486" s="33" t="s">
        <v>20</v>
      </c>
      <c r="H486" s="33" t="s">
        <v>1291</v>
      </c>
      <c r="I486" s="117">
        <v>34</v>
      </c>
      <c r="J486" s="33" t="str">
        <f t="shared" si="7"/>
        <v>муниципальное образование «город Екатеринбург», г. Екатеринбург, ул. Братьев Быковых, д. 34</v>
      </c>
      <c r="K486" s="56">
        <v>2489.9</v>
      </c>
      <c r="L486" s="56">
        <v>1</v>
      </c>
      <c r="M486" s="25" t="s">
        <v>1492</v>
      </c>
      <c r="N486" s="206">
        <v>43122</v>
      </c>
      <c r="O486" s="56" t="s">
        <v>1494</v>
      </c>
      <c r="P486" s="157">
        <v>1960963.45</v>
      </c>
    </row>
    <row r="487" spans="1:16" ht="23.25" x14ac:dyDescent="0.25">
      <c r="A487" s="80">
        <v>2021</v>
      </c>
      <c r="B487" s="106" t="s">
        <v>495</v>
      </c>
      <c r="C487" s="106"/>
      <c r="D487" s="120" t="s">
        <v>415</v>
      </c>
      <c r="E487" s="120" t="s">
        <v>18</v>
      </c>
      <c r="F487" s="120" t="s">
        <v>416</v>
      </c>
      <c r="G487" s="120" t="s">
        <v>20</v>
      </c>
      <c r="H487" s="30" t="s">
        <v>1560</v>
      </c>
      <c r="I487" s="30" t="s">
        <v>1399</v>
      </c>
      <c r="J487" s="33" t="str">
        <f t="shared" si="7"/>
        <v>муниципальное образование «город Екатеринбург», г. Екатеринбург, ул. Викулова, д. 32Б</v>
      </c>
      <c r="K487" s="103">
        <v>6162.1</v>
      </c>
      <c r="L487" s="103">
        <v>2</v>
      </c>
      <c r="M487" s="56" t="s">
        <v>2586</v>
      </c>
      <c r="N487" s="215">
        <v>44253</v>
      </c>
      <c r="O487" s="56" t="s">
        <v>2605</v>
      </c>
      <c r="P487" s="187">
        <v>5883272.0800000001</v>
      </c>
    </row>
    <row r="488" spans="1:16" ht="23.25" x14ac:dyDescent="0.25">
      <c r="A488" s="80">
        <v>2021</v>
      </c>
      <c r="B488" s="106" t="s">
        <v>495</v>
      </c>
      <c r="C488" s="106"/>
      <c r="D488" s="120" t="s">
        <v>415</v>
      </c>
      <c r="E488" s="120" t="s">
        <v>18</v>
      </c>
      <c r="F488" s="120" t="s">
        <v>416</v>
      </c>
      <c r="G488" s="120" t="s">
        <v>20</v>
      </c>
      <c r="H488" s="30" t="s">
        <v>1560</v>
      </c>
      <c r="I488" s="30" t="s">
        <v>125</v>
      </c>
      <c r="J488" s="33" t="str">
        <f t="shared" si="7"/>
        <v>муниципальное образование «город Екатеринбург», г. Екатеринбург, ул. Викулова, д. 38А</v>
      </c>
      <c r="K488" s="103">
        <v>8202</v>
      </c>
      <c r="L488" s="103">
        <v>4</v>
      </c>
      <c r="M488" s="56" t="s">
        <v>2572</v>
      </c>
      <c r="N488" s="215">
        <v>44253</v>
      </c>
      <c r="O488" s="56" t="s">
        <v>1595</v>
      </c>
      <c r="P488" s="187">
        <v>8122432.7300000004</v>
      </c>
    </row>
    <row r="489" spans="1:16" ht="23.25" x14ac:dyDescent="0.25">
      <c r="A489" s="80">
        <v>2020</v>
      </c>
      <c r="B489" s="30" t="s">
        <v>495</v>
      </c>
      <c r="C489" s="30"/>
      <c r="D489" s="120" t="s">
        <v>415</v>
      </c>
      <c r="E489" s="120" t="s">
        <v>18</v>
      </c>
      <c r="F489" s="120" t="s">
        <v>416</v>
      </c>
      <c r="G489" s="120" t="s">
        <v>20</v>
      </c>
      <c r="H489" s="30" t="s">
        <v>1560</v>
      </c>
      <c r="I489" s="42" t="s">
        <v>1588</v>
      </c>
      <c r="J489" s="33" t="str">
        <f t="shared" si="7"/>
        <v>муниципальное образование «город Екатеринбург», г. Екатеринбург, ул. Викулова, д. 59КОРПУС 3</v>
      </c>
      <c r="K489" s="103">
        <v>6768.4</v>
      </c>
      <c r="L489" s="202">
        <v>2</v>
      </c>
      <c r="M489" s="35" t="s">
        <v>1596</v>
      </c>
      <c r="N489" s="206">
        <v>43913</v>
      </c>
      <c r="O489" s="35" t="s">
        <v>1594</v>
      </c>
      <c r="P489" s="208">
        <v>6039050.7199999997</v>
      </c>
    </row>
    <row r="490" spans="1:16" ht="23.25" x14ac:dyDescent="0.25">
      <c r="A490" s="80">
        <v>2021</v>
      </c>
      <c r="B490" s="106" t="s">
        <v>495</v>
      </c>
      <c r="C490" s="106"/>
      <c r="D490" s="120" t="s">
        <v>415</v>
      </c>
      <c r="E490" s="120" t="s">
        <v>18</v>
      </c>
      <c r="F490" s="120" t="s">
        <v>416</v>
      </c>
      <c r="G490" s="120" t="s">
        <v>20</v>
      </c>
      <c r="H490" s="30" t="s">
        <v>1560</v>
      </c>
      <c r="I490" s="30">
        <v>65</v>
      </c>
      <c r="J490" s="33" t="str">
        <f t="shared" si="7"/>
        <v>муниципальное образование «город Екатеринбург», г. Екатеринбург, ул. Викулова, д. 65</v>
      </c>
      <c r="K490" s="103">
        <v>12648.9</v>
      </c>
      <c r="L490" s="103">
        <v>6</v>
      </c>
      <c r="M490" s="56" t="s">
        <v>2586</v>
      </c>
      <c r="N490" s="215">
        <v>44253</v>
      </c>
      <c r="O490" s="56" t="s">
        <v>2605</v>
      </c>
      <c r="P490" s="187">
        <v>17546206.449999999</v>
      </c>
    </row>
    <row r="491" spans="1:16" ht="23.25" x14ac:dyDescent="0.25">
      <c r="A491" s="80">
        <v>2017</v>
      </c>
      <c r="B491" s="81" t="s">
        <v>495</v>
      </c>
      <c r="C491" s="24"/>
      <c r="D491" s="24" t="s">
        <v>415</v>
      </c>
      <c r="E491" s="24" t="s">
        <v>18</v>
      </c>
      <c r="F491" s="24" t="s">
        <v>416</v>
      </c>
      <c r="G491" s="24" t="s">
        <v>20</v>
      </c>
      <c r="H491" s="24" t="s">
        <v>814</v>
      </c>
      <c r="I491" s="58">
        <v>10</v>
      </c>
      <c r="J491" s="33" t="str">
        <f t="shared" si="7"/>
        <v>муниципальное образование «город Екатеринбург», г. Екатеринбург, ул. Владимира Высоцкого, д. 10</v>
      </c>
      <c r="K491" s="75">
        <v>29565</v>
      </c>
      <c r="L491" s="75">
        <v>12</v>
      </c>
      <c r="M491" s="212" t="s">
        <v>1298</v>
      </c>
      <c r="N491" s="213">
        <v>42598</v>
      </c>
      <c r="O491" s="212" t="s">
        <v>1598</v>
      </c>
      <c r="P491" s="65">
        <v>22091097.149999999</v>
      </c>
    </row>
    <row r="492" spans="1:16" ht="23.25" x14ac:dyDescent="0.25">
      <c r="A492" s="80">
        <v>2018</v>
      </c>
      <c r="B492" s="80" t="s">
        <v>495</v>
      </c>
      <c r="C492" s="30"/>
      <c r="D492" s="30" t="s">
        <v>415</v>
      </c>
      <c r="E492" s="33" t="s">
        <v>18</v>
      </c>
      <c r="F492" s="33" t="s">
        <v>416</v>
      </c>
      <c r="G492" s="33" t="s">
        <v>20</v>
      </c>
      <c r="H492" s="30" t="s">
        <v>814</v>
      </c>
      <c r="I492" s="42">
        <v>2</v>
      </c>
      <c r="J492" s="33" t="str">
        <f t="shared" si="7"/>
        <v>муниципальное образование «город Екатеринбург», г. Екатеринбург, ул. Владимира Высоцкого, д. 2</v>
      </c>
      <c r="K492" s="103">
        <v>26469.3</v>
      </c>
      <c r="L492" s="103">
        <v>4</v>
      </c>
      <c r="M492" s="25" t="s">
        <v>1491</v>
      </c>
      <c r="N492" s="206">
        <v>43122</v>
      </c>
      <c r="O492" s="56" t="s">
        <v>1494</v>
      </c>
      <c r="P492" s="157">
        <v>7484347.0800000001</v>
      </c>
    </row>
    <row r="493" spans="1:16" ht="23.25" x14ac:dyDescent="0.25">
      <c r="A493" s="80">
        <v>2017</v>
      </c>
      <c r="B493" s="81" t="s">
        <v>495</v>
      </c>
      <c r="C493" s="24"/>
      <c r="D493" s="24" t="s">
        <v>415</v>
      </c>
      <c r="E493" s="24" t="s">
        <v>18</v>
      </c>
      <c r="F493" s="24" t="s">
        <v>416</v>
      </c>
      <c r="G493" s="24" t="s">
        <v>20</v>
      </c>
      <c r="H493" s="24" t="s">
        <v>814</v>
      </c>
      <c r="I493" s="58">
        <v>22</v>
      </c>
      <c r="J493" s="33" t="str">
        <f t="shared" si="7"/>
        <v>муниципальное образование «город Екатеринбург», г. Екатеринбург, ул. Владимира Высоцкого, д. 22</v>
      </c>
      <c r="K493" s="75">
        <v>9195.4</v>
      </c>
      <c r="L493" s="75">
        <v>5</v>
      </c>
      <c r="M493" s="212" t="s">
        <v>1299</v>
      </c>
      <c r="N493" s="213">
        <v>42598</v>
      </c>
      <c r="O493" s="212" t="s">
        <v>1598</v>
      </c>
      <c r="P493" s="65">
        <v>9017648.9000000004</v>
      </c>
    </row>
    <row r="494" spans="1:16" ht="23.25" x14ac:dyDescent="0.25">
      <c r="A494" s="80">
        <v>2021</v>
      </c>
      <c r="B494" s="106" t="s">
        <v>495</v>
      </c>
      <c r="C494" s="106"/>
      <c r="D494" s="120" t="s">
        <v>415</v>
      </c>
      <c r="E494" s="120" t="s">
        <v>18</v>
      </c>
      <c r="F494" s="120" t="s">
        <v>416</v>
      </c>
      <c r="G494" s="120" t="s">
        <v>20</v>
      </c>
      <c r="H494" s="30" t="s">
        <v>814</v>
      </c>
      <c r="I494" s="30">
        <v>40</v>
      </c>
      <c r="J494" s="33" t="str">
        <f t="shared" si="7"/>
        <v>муниципальное образование «город Екатеринбург», г. Екатеринбург, ул. Владимира Высоцкого, д. 40</v>
      </c>
      <c r="K494" s="103">
        <v>11386.8</v>
      </c>
      <c r="L494" s="103">
        <v>4</v>
      </c>
      <c r="M494" s="56" t="s">
        <v>2583</v>
      </c>
      <c r="N494" s="215">
        <v>44253</v>
      </c>
      <c r="O494" s="56" t="s">
        <v>1595</v>
      </c>
      <c r="P494" s="187">
        <v>11494036.73</v>
      </c>
    </row>
    <row r="495" spans="1:16" ht="23.25" x14ac:dyDescent="0.25">
      <c r="A495" s="80">
        <v>2020</v>
      </c>
      <c r="B495" s="30" t="s">
        <v>495</v>
      </c>
      <c r="C495" s="30"/>
      <c r="D495" s="120" t="s">
        <v>415</v>
      </c>
      <c r="E495" s="120" t="s">
        <v>18</v>
      </c>
      <c r="F495" s="120" t="s">
        <v>416</v>
      </c>
      <c r="G495" s="120" t="s">
        <v>20</v>
      </c>
      <c r="H495" s="30" t="s">
        <v>814</v>
      </c>
      <c r="I495" s="42" t="s">
        <v>1589</v>
      </c>
      <c r="J495" s="33" t="str">
        <f t="shared" si="7"/>
        <v>муниципальное образование «город Екатеринбург», г. Екатеринбург, ул. Владимира Высоцкого, д. 4КОРПУС 2</v>
      </c>
      <c r="K495" s="103">
        <v>8045.1</v>
      </c>
      <c r="L495" s="202">
        <v>4</v>
      </c>
      <c r="M495" s="35" t="s">
        <v>4176</v>
      </c>
      <c r="N495" s="206">
        <v>43914</v>
      </c>
      <c r="O495" s="35" t="s">
        <v>4177</v>
      </c>
      <c r="P495" s="208">
        <v>12355570.800000001</v>
      </c>
    </row>
    <row r="496" spans="1:16" ht="23.25" x14ac:dyDescent="0.25">
      <c r="A496" s="80">
        <v>2020</v>
      </c>
      <c r="B496" s="30" t="s">
        <v>495</v>
      </c>
      <c r="C496" s="30"/>
      <c r="D496" s="120" t="s">
        <v>415</v>
      </c>
      <c r="E496" s="120" t="s">
        <v>18</v>
      </c>
      <c r="F496" s="120" t="s">
        <v>416</v>
      </c>
      <c r="G496" s="120" t="s">
        <v>20</v>
      </c>
      <c r="H496" s="30" t="s">
        <v>814</v>
      </c>
      <c r="I496" s="42">
        <v>8</v>
      </c>
      <c r="J496" s="33" t="str">
        <f t="shared" si="7"/>
        <v>муниципальное образование «город Екатеринбург», г. Екатеринбург, ул. Владимира Высоцкого, д. 8</v>
      </c>
      <c r="K496" s="103">
        <v>4330.8</v>
      </c>
      <c r="L496" s="202">
        <v>2</v>
      </c>
      <c r="M496" s="35" t="s">
        <v>4176</v>
      </c>
      <c r="N496" s="206">
        <v>43914</v>
      </c>
      <c r="O496" s="35" t="s">
        <v>4177</v>
      </c>
      <c r="P496" s="208">
        <v>5085346.4400000004</v>
      </c>
    </row>
    <row r="497" spans="1:16" ht="23.25" x14ac:dyDescent="0.25">
      <c r="A497" s="80">
        <v>2018</v>
      </c>
      <c r="B497" s="80" t="s">
        <v>495</v>
      </c>
      <c r="C497" s="30"/>
      <c r="D497" s="30" t="s">
        <v>415</v>
      </c>
      <c r="E497" s="33" t="s">
        <v>18</v>
      </c>
      <c r="F497" s="33" t="s">
        <v>416</v>
      </c>
      <c r="G497" s="33" t="s">
        <v>20</v>
      </c>
      <c r="H497" s="30" t="s">
        <v>1077</v>
      </c>
      <c r="I497" s="42">
        <v>19</v>
      </c>
      <c r="J497" s="33" t="str">
        <f t="shared" si="7"/>
        <v>муниципальное образование «город Екатеринбург», г. Екатеринбург, ул. Водная, д. 19</v>
      </c>
      <c r="K497" s="103">
        <v>9632.6</v>
      </c>
      <c r="L497" s="103">
        <v>4</v>
      </c>
      <c r="M497" s="25" t="s">
        <v>1491</v>
      </c>
      <c r="N497" s="206">
        <v>43122</v>
      </c>
      <c r="O497" s="56" t="s">
        <v>1494</v>
      </c>
      <c r="P497" s="157">
        <v>7779760.3699999992</v>
      </c>
    </row>
    <row r="498" spans="1:16" ht="23.25" x14ac:dyDescent="0.25">
      <c r="A498" s="80">
        <v>2021</v>
      </c>
      <c r="B498" s="106" t="s">
        <v>495</v>
      </c>
      <c r="C498" s="106"/>
      <c r="D498" s="120" t="s">
        <v>415</v>
      </c>
      <c r="E498" s="120" t="s">
        <v>18</v>
      </c>
      <c r="F498" s="120" t="s">
        <v>416</v>
      </c>
      <c r="G498" s="120" t="s">
        <v>20</v>
      </c>
      <c r="H498" s="30" t="s">
        <v>1077</v>
      </c>
      <c r="I498" s="30">
        <v>21</v>
      </c>
      <c r="J498" s="33" t="str">
        <f t="shared" si="7"/>
        <v>муниципальное образование «город Екатеринбург», г. Екатеринбург, ул. Водная, д. 21</v>
      </c>
      <c r="K498" s="103">
        <v>7894.6</v>
      </c>
      <c r="L498" s="103">
        <v>4</v>
      </c>
      <c r="M498" s="56" t="s">
        <v>2571</v>
      </c>
      <c r="N498" s="215">
        <v>44242</v>
      </c>
      <c r="O498" s="56" t="s">
        <v>2603</v>
      </c>
      <c r="P498" s="187">
        <v>7965433.0800000001</v>
      </c>
    </row>
    <row r="499" spans="1:16" ht="23.25" x14ac:dyDescent="0.25">
      <c r="A499" s="80">
        <v>2021</v>
      </c>
      <c r="B499" s="106" t="s">
        <v>495</v>
      </c>
      <c r="C499" s="106"/>
      <c r="D499" s="120" t="s">
        <v>415</v>
      </c>
      <c r="E499" s="120" t="s">
        <v>18</v>
      </c>
      <c r="F499" s="120" t="s">
        <v>416</v>
      </c>
      <c r="G499" s="120" t="s">
        <v>20</v>
      </c>
      <c r="H499" s="30" t="s">
        <v>1414</v>
      </c>
      <c r="I499" s="30">
        <v>4</v>
      </c>
      <c r="J499" s="33" t="str">
        <f t="shared" si="7"/>
        <v>муниципальное образование «город Екатеринбург», г. Екатеринбург, ул. Воеводина, д. 4</v>
      </c>
      <c r="K499" s="103">
        <v>14315.3</v>
      </c>
      <c r="L499" s="103">
        <v>6</v>
      </c>
      <c r="M499" s="56" t="s">
        <v>2594</v>
      </c>
      <c r="N499" s="215">
        <v>44265</v>
      </c>
      <c r="O499" s="56" t="s">
        <v>1597</v>
      </c>
      <c r="P499" s="210">
        <v>12691671.43</v>
      </c>
    </row>
    <row r="500" spans="1:16" ht="23.25" x14ac:dyDescent="0.25">
      <c r="A500" s="80">
        <v>2017</v>
      </c>
      <c r="B500" s="81" t="s">
        <v>495</v>
      </c>
      <c r="C500" s="24"/>
      <c r="D500" s="24" t="s">
        <v>415</v>
      </c>
      <c r="E500" s="24" t="s">
        <v>18</v>
      </c>
      <c r="F500" s="24" t="s">
        <v>416</v>
      </c>
      <c r="G500" s="24" t="s">
        <v>20</v>
      </c>
      <c r="H500" s="24" t="s">
        <v>531</v>
      </c>
      <c r="I500" s="58">
        <v>25</v>
      </c>
      <c r="J500" s="33" t="str">
        <f t="shared" si="7"/>
        <v>муниципальное образование «город Екатеринбург», г. Екатеринбург, ул. Войкова, д. 25</v>
      </c>
      <c r="K500" s="75">
        <v>9172.2000000000007</v>
      </c>
      <c r="L500" s="75">
        <v>1</v>
      </c>
      <c r="M500" s="212" t="s">
        <v>1297</v>
      </c>
      <c r="N500" s="213">
        <v>42598</v>
      </c>
      <c r="O500" s="212" t="s">
        <v>1598</v>
      </c>
      <c r="P500" s="65">
        <v>1820160.6</v>
      </c>
    </row>
    <row r="501" spans="1:16" ht="23.25" x14ac:dyDescent="0.25">
      <c r="A501" s="80">
        <v>2017</v>
      </c>
      <c r="B501" s="81" t="s">
        <v>495</v>
      </c>
      <c r="C501" s="24"/>
      <c r="D501" s="24" t="s">
        <v>415</v>
      </c>
      <c r="E501" s="24" t="s">
        <v>18</v>
      </c>
      <c r="F501" s="24" t="s">
        <v>416</v>
      </c>
      <c r="G501" s="24" t="s">
        <v>20</v>
      </c>
      <c r="H501" s="24" t="s">
        <v>464</v>
      </c>
      <c r="I501" s="58" t="s">
        <v>1460</v>
      </c>
      <c r="J501" s="33" t="str">
        <f t="shared" si="7"/>
        <v>муниципальное образование «город Екатеринбург», г. Екатеринбург, ул. Волгоградская, д. 31КОРПУС 1</v>
      </c>
      <c r="K501" s="75">
        <v>11460.1</v>
      </c>
      <c r="L501" s="75">
        <v>6</v>
      </c>
      <c r="M501" s="212" t="s">
        <v>1300</v>
      </c>
      <c r="N501" s="213">
        <v>42598</v>
      </c>
      <c r="O501" s="212" t="s">
        <v>1598</v>
      </c>
      <c r="P501" s="65">
        <v>10958262.520000001</v>
      </c>
    </row>
    <row r="502" spans="1:16" ht="23.25" x14ac:dyDescent="0.25">
      <c r="A502" s="80">
        <v>2020</v>
      </c>
      <c r="B502" s="30" t="s">
        <v>495</v>
      </c>
      <c r="C502" s="30"/>
      <c r="D502" s="120" t="s">
        <v>415</v>
      </c>
      <c r="E502" s="120" t="s">
        <v>18</v>
      </c>
      <c r="F502" s="120" t="s">
        <v>416</v>
      </c>
      <c r="G502" s="120" t="s">
        <v>20</v>
      </c>
      <c r="H502" s="30" t="s">
        <v>464</v>
      </c>
      <c r="I502" s="42" t="s">
        <v>1590</v>
      </c>
      <c r="J502" s="33" t="str">
        <f t="shared" si="7"/>
        <v>муниципальное образование «город Екатеринбург», г. Екатеринбург, ул. Волгоградская, д. 31КОРПУС 4</v>
      </c>
      <c r="K502" s="103">
        <v>4257.2</v>
      </c>
      <c r="L502" s="202">
        <v>2</v>
      </c>
      <c r="M502" s="35" t="s">
        <v>1596</v>
      </c>
      <c r="N502" s="206">
        <v>43913</v>
      </c>
      <c r="O502" s="35" t="s">
        <v>1594</v>
      </c>
      <c r="P502" s="208">
        <v>4864019.8099999996</v>
      </c>
    </row>
    <row r="503" spans="1:16" ht="23.25" x14ac:dyDescent="0.25">
      <c r="A503" s="2">
        <v>2016</v>
      </c>
      <c r="B503" s="2" t="s">
        <v>495</v>
      </c>
      <c r="C503" s="24"/>
      <c r="D503" s="29" t="s">
        <v>415</v>
      </c>
      <c r="E503" s="29" t="s">
        <v>18</v>
      </c>
      <c r="F503" s="29" t="s">
        <v>416</v>
      </c>
      <c r="G503" s="29" t="s">
        <v>20</v>
      </c>
      <c r="H503" s="29" t="s">
        <v>464</v>
      </c>
      <c r="I503" s="42">
        <v>45</v>
      </c>
      <c r="J503" s="33" t="str">
        <f t="shared" si="7"/>
        <v>муниципальное образование «город Екатеринбург», г. Екатеринбург, ул. Волгоградская, д. 45</v>
      </c>
      <c r="K503" s="35">
        <v>11278</v>
      </c>
      <c r="L503" s="35">
        <v>2</v>
      </c>
      <c r="M503" s="212" t="s">
        <v>1481</v>
      </c>
      <c r="N503" s="213">
        <v>42570</v>
      </c>
      <c r="O503" s="76" t="s">
        <v>1494</v>
      </c>
      <c r="P503" s="65">
        <v>3904932.66</v>
      </c>
    </row>
    <row r="504" spans="1:16" ht="23.25" x14ac:dyDescent="0.25">
      <c r="A504" s="80">
        <v>2021</v>
      </c>
      <c r="B504" s="106" t="s">
        <v>495</v>
      </c>
      <c r="C504" s="106"/>
      <c r="D504" s="120" t="s">
        <v>415</v>
      </c>
      <c r="E504" s="120" t="s">
        <v>18</v>
      </c>
      <c r="F504" s="120" t="s">
        <v>416</v>
      </c>
      <c r="G504" s="120" t="s">
        <v>20</v>
      </c>
      <c r="H504" s="30" t="s">
        <v>815</v>
      </c>
      <c r="I504" s="30" t="s">
        <v>2545</v>
      </c>
      <c r="J504" s="33" t="str">
        <f t="shared" si="7"/>
        <v>муниципальное образование «город Екатеринбург», г. Екатеринбург, ул. Восстания, д. 56КОРПУС 2</v>
      </c>
      <c r="K504" s="103">
        <v>5702.9</v>
      </c>
      <c r="L504" s="103">
        <v>2</v>
      </c>
      <c r="M504" s="56" t="s">
        <v>2576</v>
      </c>
      <c r="N504" s="215">
        <v>44265</v>
      </c>
      <c r="O504" s="56" t="s">
        <v>1598</v>
      </c>
      <c r="P504" s="187">
        <v>5120779.8899999997</v>
      </c>
    </row>
    <row r="505" spans="1:16" ht="23.25" x14ac:dyDescent="0.25">
      <c r="A505" s="80">
        <v>2021</v>
      </c>
      <c r="B505" s="106" t="s">
        <v>495</v>
      </c>
      <c r="C505" s="106"/>
      <c r="D505" s="120" t="s">
        <v>415</v>
      </c>
      <c r="E505" s="120" t="s">
        <v>18</v>
      </c>
      <c r="F505" s="120" t="s">
        <v>416</v>
      </c>
      <c r="G505" s="120" t="s">
        <v>20</v>
      </c>
      <c r="H505" s="30" t="s">
        <v>815</v>
      </c>
      <c r="I505" s="30" t="s">
        <v>2546</v>
      </c>
      <c r="J505" s="33" t="str">
        <f t="shared" si="7"/>
        <v>муниципальное образование «город Екатеринбург», г. Екатеринбург, ул. Восстания, д. 56КОРПУС 3</v>
      </c>
      <c r="K505" s="103">
        <v>5692.7</v>
      </c>
      <c r="L505" s="103">
        <v>2</v>
      </c>
      <c r="M505" s="56" t="s">
        <v>2576</v>
      </c>
      <c r="N505" s="215">
        <v>44265</v>
      </c>
      <c r="O505" s="56" t="s">
        <v>1598</v>
      </c>
      <c r="P505" s="187">
        <v>5136138.13</v>
      </c>
    </row>
    <row r="506" spans="1:16" ht="23.25" x14ac:dyDescent="0.25">
      <c r="A506" s="80">
        <v>2018</v>
      </c>
      <c r="B506" s="80" t="s">
        <v>495</v>
      </c>
      <c r="C506" s="30"/>
      <c r="D506" s="30" t="s">
        <v>415</v>
      </c>
      <c r="E506" s="30" t="s">
        <v>18</v>
      </c>
      <c r="F506" s="30" t="s">
        <v>416</v>
      </c>
      <c r="G506" s="30" t="s">
        <v>20</v>
      </c>
      <c r="H506" s="30" t="s">
        <v>815</v>
      </c>
      <c r="I506" s="42">
        <v>58</v>
      </c>
      <c r="J506" s="33" t="str">
        <f t="shared" si="7"/>
        <v>муниципальное образование «город Екатеринбург», г. Екатеринбург, ул. Восстания, д. 58</v>
      </c>
      <c r="K506" s="103">
        <v>22252.6</v>
      </c>
      <c r="L506" s="103">
        <v>11</v>
      </c>
      <c r="M506" s="25" t="s">
        <v>1492</v>
      </c>
      <c r="N506" s="206">
        <v>43122</v>
      </c>
      <c r="O506" s="56" t="s">
        <v>1494</v>
      </c>
      <c r="P506" s="157">
        <v>20439524.090000004</v>
      </c>
    </row>
    <row r="507" spans="1:16" ht="23.25" x14ac:dyDescent="0.25">
      <c r="A507" s="80">
        <v>2020</v>
      </c>
      <c r="B507" s="30" t="s">
        <v>495</v>
      </c>
      <c r="C507" s="30"/>
      <c r="D507" s="120" t="s">
        <v>415</v>
      </c>
      <c r="E507" s="120" t="s">
        <v>18</v>
      </c>
      <c r="F507" s="120" t="s">
        <v>416</v>
      </c>
      <c r="G507" s="120" t="s">
        <v>20</v>
      </c>
      <c r="H507" s="30" t="s">
        <v>815</v>
      </c>
      <c r="I507" s="42" t="s">
        <v>1567</v>
      </c>
      <c r="J507" s="33" t="str">
        <f t="shared" si="7"/>
        <v>муниципальное образование «город Екатеринбург», г. Екатеринбург, ул. Восстания, д. 58КОРПУС А</v>
      </c>
      <c r="K507" s="103">
        <v>6001.3</v>
      </c>
      <c r="L507" s="103">
        <v>3</v>
      </c>
      <c r="M507" s="35" t="s">
        <v>4199</v>
      </c>
      <c r="N507" s="206">
        <v>43917</v>
      </c>
      <c r="O507" s="35" t="s">
        <v>4200</v>
      </c>
      <c r="P507" s="208">
        <v>6334502.75</v>
      </c>
    </row>
    <row r="508" spans="1:16" ht="23.25" x14ac:dyDescent="0.25">
      <c r="A508" s="80">
        <v>2018</v>
      </c>
      <c r="B508" s="80" t="s">
        <v>495</v>
      </c>
      <c r="C508" s="30"/>
      <c r="D508" s="30" t="s">
        <v>415</v>
      </c>
      <c r="E508" s="30" t="s">
        <v>18</v>
      </c>
      <c r="F508" s="30" t="s">
        <v>416</v>
      </c>
      <c r="G508" s="30" t="s">
        <v>20</v>
      </c>
      <c r="H508" s="30" t="s">
        <v>815</v>
      </c>
      <c r="I508" s="42">
        <v>89</v>
      </c>
      <c r="J508" s="33" t="str">
        <f t="shared" si="7"/>
        <v>муниципальное образование «город Екатеринбург», г. Екатеринбург, ул. Восстания, д. 89</v>
      </c>
      <c r="K508" s="103">
        <v>20468.400000000001</v>
      </c>
      <c r="L508" s="103">
        <v>10</v>
      </c>
      <c r="M508" s="25" t="s">
        <v>1492</v>
      </c>
      <c r="N508" s="206">
        <v>43122</v>
      </c>
      <c r="O508" s="56" t="s">
        <v>1494</v>
      </c>
      <c r="P508" s="157">
        <v>18552714.130000003</v>
      </c>
    </row>
    <row r="509" spans="1:16" ht="23.25" x14ac:dyDescent="0.25">
      <c r="A509" s="80">
        <v>2017</v>
      </c>
      <c r="B509" s="81" t="s">
        <v>495</v>
      </c>
      <c r="C509" s="24"/>
      <c r="D509" s="24" t="s">
        <v>415</v>
      </c>
      <c r="E509" s="24" t="s">
        <v>18</v>
      </c>
      <c r="F509" s="24" t="s">
        <v>416</v>
      </c>
      <c r="G509" s="24" t="s">
        <v>20</v>
      </c>
      <c r="H509" s="24" t="s">
        <v>815</v>
      </c>
      <c r="I509" s="58">
        <v>91</v>
      </c>
      <c r="J509" s="33" t="str">
        <f t="shared" si="7"/>
        <v>муниципальное образование «город Екатеринбург», г. Екатеринбург, ул. Восстания, д. 91</v>
      </c>
      <c r="K509" s="75">
        <v>24130.5</v>
      </c>
      <c r="L509" s="75">
        <v>12</v>
      </c>
      <c r="M509" s="212" t="s">
        <v>1299</v>
      </c>
      <c r="N509" s="213">
        <v>42598</v>
      </c>
      <c r="O509" s="212" t="s">
        <v>1598</v>
      </c>
      <c r="P509" s="65">
        <v>21838361.16</v>
      </c>
    </row>
    <row r="510" spans="1:16" ht="23.25" x14ac:dyDescent="0.25">
      <c r="A510" s="80">
        <v>2017</v>
      </c>
      <c r="B510" s="81" t="s">
        <v>495</v>
      </c>
      <c r="C510" s="24"/>
      <c r="D510" s="24" t="s">
        <v>415</v>
      </c>
      <c r="E510" s="24" t="s">
        <v>18</v>
      </c>
      <c r="F510" s="24" t="s">
        <v>416</v>
      </c>
      <c r="G510" s="24" t="s">
        <v>20</v>
      </c>
      <c r="H510" s="24" t="s">
        <v>537</v>
      </c>
      <c r="I510" s="58" t="s">
        <v>887</v>
      </c>
      <c r="J510" s="33" t="str">
        <f t="shared" si="7"/>
        <v>муниципальное образование «город Екатеринбург», г. Екатеринбург, ул. Восточная, д. 162Б</v>
      </c>
      <c r="K510" s="75">
        <v>3294.7</v>
      </c>
      <c r="L510" s="75">
        <v>1</v>
      </c>
      <c r="M510" s="212" t="s">
        <v>1298</v>
      </c>
      <c r="N510" s="213">
        <v>42598</v>
      </c>
      <c r="O510" s="212" t="s">
        <v>1598</v>
      </c>
      <c r="P510" s="65">
        <v>1885574.45</v>
      </c>
    </row>
    <row r="511" spans="1:16" ht="23.25" x14ac:dyDescent="0.25">
      <c r="A511" s="80">
        <v>2018</v>
      </c>
      <c r="B511" s="80" t="s">
        <v>495</v>
      </c>
      <c r="C511" s="30"/>
      <c r="D511" s="30" t="s">
        <v>415</v>
      </c>
      <c r="E511" s="33" t="s">
        <v>18</v>
      </c>
      <c r="F511" s="33" t="s">
        <v>416</v>
      </c>
      <c r="G511" s="33" t="s">
        <v>20</v>
      </c>
      <c r="H511" s="30" t="s">
        <v>537</v>
      </c>
      <c r="I511" s="42">
        <v>178</v>
      </c>
      <c r="J511" s="33" t="str">
        <f t="shared" si="7"/>
        <v>муниципальное образование «город Екатеринбург», г. Екатеринбург, ул. Восточная, д. 178</v>
      </c>
      <c r="K511" s="103">
        <v>5633.9</v>
      </c>
      <c r="L511" s="103">
        <v>1</v>
      </c>
      <c r="M511" s="25" t="s">
        <v>1491</v>
      </c>
      <c r="N511" s="206">
        <v>43122</v>
      </c>
      <c r="O511" s="56" t="s">
        <v>1494</v>
      </c>
      <c r="P511" s="157">
        <v>1960231.65</v>
      </c>
    </row>
    <row r="512" spans="1:16" ht="23.25" x14ac:dyDescent="0.25">
      <c r="A512" s="80">
        <v>2021</v>
      </c>
      <c r="B512" s="106" t="s">
        <v>495</v>
      </c>
      <c r="C512" s="106"/>
      <c r="D512" s="120" t="s">
        <v>415</v>
      </c>
      <c r="E512" s="120" t="s">
        <v>18</v>
      </c>
      <c r="F512" s="120" t="s">
        <v>416</v>
      </c>
      <c r="G512" s="120" t="s">
        <v>20</v>
      </c>
      <c r="H512" s="30" t="s">
        <v>537</v>
      </c>
      <c r="I512" s="30" t="s">
        <v>403</v>
      </c>
      <c r="J512" s="33" t="str">
        <f t="shared" si="7"/>
        <v>муниципальное образование «город Екатеринбург», г. Екатеринбург, ул. Восточная, д. 23А</v>
      </c>
      <c r="K512" s="103">
        <v>3782.1</v>
      </c>
      <c r="L512" s="103">
        <v>2</v>
      </c>
      <c r="M512" s="56" t="s">
        <v>2584</v>
      </c>
      <c r="N512" s="35"/>
      <c r="O512" s="56" t="s">
        <v>1598</v>
      </c>
      <c r="P512" s="187">
        <v>4253452.72</v>
      </c>
    </row>
    <row r="513" spans="1:16" ht="23.25" x14ac:dyDescent="0.25">
      <c r="A513" s="80">
        <v>2020</v>
      </c>
      <c r="B513" s="30" t="s">
        <v>495</v>
      </c>
      <c r="C513" s="30"/>
      <c r="D513" s="120" t="s">
        <v>415</v>
      </c>
      <c r="E513" s="120" t="s">
        <v>18</v>
      </c>
      <c r="F513" s="120" t="s">
        <v>416</v>
      </c>
      <c r="G513" s="120" t="s">
        <v>20</v>
      </c>
      <c r="H513" s="30" t="s">
        <v>537</v>
      </c>
      <c r="I513" s="42">
        <v>6</v>
      </c>
      <c r="J513" s="33" t="str">
        <f t="shared" si="7"/>
        <v>муниципальное образование «город Екатеринбург», г. Екатеринбург, ул. Восточная, д. 6</v>
      </c>
      <c r="K513" s="103">
        <v>4401.1000000000004</v>
      </c>
      <c r="L513" s="202">
        <v>1</v>
      </c>
      <c r="M513" s="35" t="s">
        <v>4196</v>
      </c>
      <c r="N513" s="206">
        <v>43917</v>
      </c>
      <c r="O513" s="35" t="s">
        <v>4197</v>
      </c>
      <c r="P513" s="208">
        <v>2195231.06</v>
      </c>
    </row>
    <row r="514" spans="1:16" ht="23.25" x14ac:dyDescent="0.25">
      <c r="A514" s="80">
        <v>2017</v>
      </c>
      <c r="B514" s="81" t="s">
        <v>495</v>
      </c>
      <c r="C514" s="24"/>
      <c r="D514" s="24" t="s">
        <v>415</v>
      </c>
      <c r="E514" s="24" t="s">
        <v>18</v>
      </c>
      <c r="F514" s="24" t="s">
        <v>416</v>
      </c>
      <c r="G514" s="24" t="s">
        <v>20</v>
      </c>
      <c r="H514" s="24" t="s">
        <v>537</v>
      </c>
      <c r="I514" s="58" t="s">
        <v>1461</v>
      </c>
      <c r="J514" s="33" t="str">
        <f t="shared" si="7"/>
        <v>муниципальное образование «город Екатеринбург», г. Екатеринбург, ул. Восточная, д. 84КОРПУС В</v>
      </c>
      <c r="K514" s="75">
        <v>5857</v>
      </c>
      <c r="L514" s="75">
        <v>1</v>
      </c>
      <c r="M514" s="212" t="s">
        <v>1298</v>
      </c>
      <c r="N514" s="213">
        <v>42598</v>
      </c>
      <c r="O514" s="212" t="s">
        <v>1598</v>
      </c>
      <c r="P514" s="65">
        <v>1888663.57</v>
      </c>
    </row>
    <row r="515" spans="1:16" ht="23.25" x14ac:dyDescent="0.25">
      <c r="A515" s="80">
        <v>2017</v>
      </c>
      <c r="B515" s="81" t="s">
        <v>495</v>
      </c>
      <c r="C515" s="24"/>
      <c r="D515" s="24" t="s">
        <v>415</v>
      </c>
      <c r="E515" s="24" t="s">
        <v>18</v>
      </c>
      <c r="F515" s="24" t="s">
        <v>416</v>
      </c>
      <c r="G515" s="24" t="s">
        <v>20</v>
      </c>
      <c r="H515" s="24" t="s">
        <v>590</v>
      </c>
      <c r="I515" s="58">
        <v>11</v>
      </c>
      <c r="J515" s="33" t="str">
        <f t="shared" ref="J515:J578" si="8">C515&amp;""&amp;D515&amp;", "&amp;E515&amp;" "&amp;F515&amp;", "&amp;G515&amp;" "&amp;H515&amp;", д. "&amp;I515</f>
        <v>муниципальное образование «город Екатеринбург», г. Екатеринбург, ул. Готвальда, д. 11</v>
      </c>
      <c r="K515" s="75">
        <v>18884.900000000001</v>
      </c>
      <c r="L515" s="75">
        <v>8</v>
      </c>
      <c r="M515" s="212" t="s">
        <v>1299</v>
      </c>
      <c r="N515" s="213">
        <v>42598</v>
      </c>
      <c r="O515" s="212" t="s">
        <v>1598</v>
      </c>
      <c r="P515" s="66">
        <v>14428167.6</v>
      </c>
    </row>
    <row r="516" spans="1:16" ht="23.25" x14ac:dyDescent="0.25">
      <c r="A516" s="80">
        <v>2020</v>
      </c>
      <c r="B516" s="30" t="s">
        <v>495</v>
      </c>
      <c r="C516" s="30"/>
      <c r="D516" s="120" t="s">
        <v>415</v>
      </c>
      <c r="E516" s="120" t="s">
        <v>18</v>
      </c>
      <c r="F516" s="120" t="s">
        <v>416</v>
      </c>
      <c r="G516" s="120" t="s">
        <v>20</v>
      </c>
      <c r="H516" s="30" t="s">
        <v>590</v>
      </c>
      <c r="I516" s="42">
        <v>14</v>
      </c>
      <c r="J516" s="33" t="str">
        <f t="shared" si="8"/>
        <v>муниципальное образование «город Екатеринбург», г. Екатеринбург, ул. Готвальда, д. 14</v>
      </c>
      <c r="K516" s="103">
        <v>3726.9</v>
      </c>
      <c r="L516" s="202">
        <v>2</v>
      </c>
      <c r="M516" s="35" t="s">
        <v>4196</v>
      </c>
      <c r="N516" s="206">
        <v>43917</v>
      </c>
      <c r="O516" s="35" t="s">
        <v>4197</v>
      </c>
      <c r="P516" s="208">
        <v>4959269.9800000004</v>
      </c>
    </row>
    <row r="517" spans="1:16" ht="23.25" x14ac:dyDescent="0.25">
      <c r="A517" s="80">
        <v>2017</v>
      </c>
      <c r="B517" s="81" t="s">
        <v>495</v>
      </c>
      <c r="C517" s="24"/>
      <c r="D517" s="24" t="s">
        <v>415</v>
      </c>
      <c r="E517" s="24" t="s">
        <v>18</v>
      </c>
      <c r="F517" s="24" t="s">
        <v>416</v>
      </c>
      <c r="G517" s="24" t="s">
        <v>20</v>
      </c>
      <c r="H517" s="24" t="s">
        <v>590</v>
      </c>
      <c r="I517" s="58">
        <v>15</v>
      </c>
      <c r="J517" s="33" t="str">
        <f t="shared" si="8"/>
        <v>муниципальное образование «город Екатеринбург», г. Екатеринбург, ул. Готвальда, д. 15</v>
      </c>
      <c r="K517" s="75">
        <v>23913.3</v>
      </c>
      <c r="L517" s="75">
        <v>11</v>
      </c>
      <c r="M517" s="212" t="s">
        <v>1299</v>
      </c>
      <c r="N517" s="213">
        <v>42598</v>
      </c>
      <c r="O517" s="212" t="s">
        <v>1598</v>
      </c>
      <c r="P517" s="65">
        <v>19996937.77</v>
      </c>
    </row>
    <row r="518" spans="1:16" ht="23.25" x14ac:dyDescent="0.25">
      <c r="A518" s="80">
        <v>2020</v>
      </c>
      <c r="B518" s="30" t="s">
        <v>495</v>
      </c>
      <c r="C518" s="30"/>
      <c r="D518" s="120" t="s">
        <v>415</v>
      </c>
      <c r="E518" s="120" t="s">
        <v>18</v>
      </c>
      <c r="F518" s="120" t="s">
        <v>416</v>
      </c>
      <c r="G518" s="120" t="s">
        <v>20</v>
      </c>
      <c r="H518" s="30" t="s">
        <v>590</v>
      </c>
      <c r="I518" s="42">
        <v>16</v>
      </c>
      <c r="J518" s="33" t="str">
        <f t="shared" si="8"/>
        <v>муниципальное образование «город Екатеринбург», г. Екатеринбург, ул. Готвальда, д. 16</v>
      </c>
      <c r="K518" s="103">
        <v>3806</v>
      </c>
      <c r="L518" s="202">
        <v>2</v>
      </c>
      <c r="M518" s="35" t="s">
        <v>4196</v>
      </c>
      <c r="N518" s="206">
        <v>43917</v>
      </c>
      <c r="O518" s="35" t="s">
        <v>4197</v>
      </c>
      <c r="P518" s="208">
        <v>4958587.25</v>
      </c>
    </row>
    <row r="519" spans="1:16" ht="23.25" x14ac:dyDescent="0.25">
      <c r="A519" s="80">
        <v>2021</v>
      </c>
      <c r="B519" s="106" t="s">
        <v>495</v>
      </c>
      <c r="C519" s="106"/>
      <c r="D519" s="120" t="s">
        <v>415</v>
      </c>
      <c r="E519" s="120" t="s">
        <v>18</v>
      </c>
      <c r="F519" s="120" t="s">
        <v>416</v>
      </c>
      <c r="G519" s="120" t="s">
        <v>20</v>
      </c>
      <c r="H519" s="30" t="s">
        <v>590</v>
      </c>
      <c r="I519" s="30">
        <v>19</v>
      </c>
      <c r="J519" s="33" t="str">
        <f t="shared" si="8"/>
        <v>муниципальное образование «город Екатеринбург», г. Екатеринбург, ул. Готвальда, д. 19</v>
      </c>
      <c r="K519" s="103">
        <v>16215.8</v>
      </c>
      <c r="L519" s="103">
        <v>1</v>
      </c>
      <c r="M519" s="56" t="s">
        <v>2572</v>
      </c>
      <c r="N519" s="215">
        <v>44253</v>
      </c>
      <c r="O519" s="56" t="s">
        <v>1595</v>
      </c>
      <c r="P519" s="187">
        <v>2134017.08</v>
      </c>
    </row>
    <row r="520" spans="1:16" ht="23.25" x14ac:dyDescent="0.25">
      <c r="A520" s="80">
        <v>2021</v>
      </c>
      <c r="B520" s="106" t="s">
        <v>495</v>
      </c>
      <c r="C520" s="106"/>
      <c r="D520" s="120" t="s">
        <v>415</v>
      </c>
      <c r="E520" s="120" t="s">
        <v>18</v>
      </c>
      <c r="F520" s="120" t="s">
        <v>416</v>
      </c>
      <c r="G520" s="120" t="s">
        <v>20</v>
      </c>
      <c r="H520" s="30" t="s">
        <v>45</v>
      </c>
      <c r="I520" s="30">
        <v>1</v>
      </c>
      <c r="J520" s="33" t="str">
        <f t="shared" si="8"/>
        <v>муниципальное образование «город Екатеринбург», г. Екатеринбург, ул. Грибоедова, д. 1</v>
      </c>
      <c r="K520" s="103">
        <v>1372.1</v>
      </c>
      <c r="L520" s="103">
        <v>1</v>
      </c>
      <c r="M520" s="56" t="s">
        <v>2571</v>
      </c>
      <c r="N520" s="35"/>
      <c r="O520" s="56" t="s">
        <v>2603</v>
      </c>
      <c r="P520" s="187">
        <v>1922568.48</v>
      </c>
    </row>
    <row r="521" spans="1:16" ht="23.25" x14ac:dyDescent="0.25">
      <c r="A521" s="80">
        <v>2017</v>
      </c>
      <c r="B521" s="81" t="s">
        <v>495</v>
      </c>
      <c r="C521" s="24"/>
      <c r="D521" s="24" t="s">
        <v>415</v>
      </c>
      <c r="E521" s="24" t="s">
        <v>18</v>
      </c>
      <c r="F521" s="24" t="s">
        <v>416</v>
      </c>
      <c r="G521" s="24" t="s">
        <v>20</v>
      </c>
      <c r="H521" s="24" t="s">
        <v>45</v>
      </c>
      <c r="I521" s="58" t="s">
        <v>124</v>
      </c>
      <c r="J521" s="33" t="str">
        <f t="shared" si="8"/>
        <v>муниципальное образование «город Екатеринбург», г. Екатеринбург, ул. Грибоедова, д. 2А</v>
      </c>
      <c r="K521" s="75">
        <v>2184.9</v>
      </c>
      <c r="L521" s="75">
        <v>1</v>
      </c>
      <c r="M521" s="212" t="s">
        <v>1298</v>
      </c>
      <c r="N521" s="213">
        <v>42598</v>
      </c>
      <c r="O521" s="212" t="s">
        <v>1598</v>
      </c>
      <c r="P521" s="65">
        <v>1884035.55</v>
      </c>
    </row>
    <row r="522" spans="1:16" ht="23.25" x14ac:dyDescent="0.25">
      <c r="A522" s="80">
        <v>2020</v>
      </c>
      <c r="B522" s="30" t="s">
        <v>495</v>
      </c>
      <c r="C522" s="30"/>
      <c r="D522" s="120" t="s">
        <v>415</v>
      </c>
      <c r="E522" s="120" t="s">
        <v>18</v>
      </c>
      <c r="F522" s="120" t="s">
        <v>416</v>
      </c>
      <c r="G522" s="120" t="s">
        <v>20</v>
      </c>
      <c r="H522" s="30" t="s">
        <v>45</v>
      </c>
      <c r="I522" s="42" t="s">
        <v>317</v>
      </c>
      <c r="J522" s="33" t="str">
        <f t="shared" si="8"/>
        <v>муниципальное образование «город Екатеринбург», г. Екатеринбург, ул. Грибоедова, д. 6А</v>
      </c>
      <c r="K522" s="103">
        <v>2337.5</v>
      </c>
      <c r="L522" s="202">
        <v>1</v>
      </c>
      <c r="M522" s="35" t="s">
        <v>4199</v>
      </c>
      <c r="N522" s="206">
        <v>43917</v>
      </c>
      <c r="O522" s="35" t="s">
        <v>4200</v>
      </c>
      <c r="P522" s="208">
        <v>2160707.2000000002</v>
      </c>
    </row>
    <row r="523" spans="1:16" ht="23.25" x14ac:dyDescent="0.25">
      <c r="A523" s="80">
        <v>2021</v>
      </c>
      <c r="B523" s="106" t="s">
        <v>495</v>
      </c>
      <c r="C523" s="106"/>
      <c r="D523" s="120" t="s">
        <v>415</v>
      </c>
      <c r="E523" s="120" t="s">
        <v>18</v>
      </c>
      <c r="F523" s="120" t="s">
        <v>416</v>
      </c>
      <c r="G523" s="120" t="s">
        <v>20</v>
      </c>
      <c r="H523" s="30" t="s">
        <v>871</v>
      </c>
      <c r="I523" s="30">
        <v>22</v>
      </c>
      <c r="J523" s="33" t="str">
        <f t="shared" si="8"/>
        <v>муниципальное образование «город Екатеринбург», г. Екатеринбург, ул. Гурзуфская, д. 22</v>
      </c>
      <c r="K523" s="103">
        <v>2241.5</v>
      </c>
      <c r="L523" s="103">
        <v>1</v>
      </c>
      <c r="M523" s="56" t="s">
        <v>2572</v>
      </c>
      <c r="N523" s="35"/>
      <c r="O523" s="56" t="s">
        <v>1595</v>
      </c>
      <c r="P523" s="187">
        <v>2109489.27</v>
      </c>
    </row>
    <row r="524" spans="1:16" ht="23.25" x14ac:dyDescent="0.25">
      <c r="A524" s="80">
        <v>2021</v>
      </c>
      <c r="B524" s="106" t="s">
        <v>495</v>
      </c>
      <c r="C524" s="106"/>
      <c r="D524" s="120" t="s">
        <v>415</v>
      </c>
      <c r="E524" s="120" t="s">
        <v>18</v>
      </c>
      <c r="F524" s="120" t="s">
        <v>416</v>
      </c>
      <c r="G524" s="120" t="s">
        <v>20</v>
      </c>
      <c r="H524" s="30" t="s">
        <v>481</v>
      </c>
      <c r="I524" s="30">
        <v>34</v>
      </c>
      <c r="J524" s="33" t="str">
        <f t="shared" si="8"/>
        <v>муниципальное образование «город Екатеринбург», г. Екатеринбург, ул. Дагестанская, д. 34</v>
      </c>
      <c r="K524" s="103">
        <v>7368.1</v>
      </c>
      <c r="L524" s="103">
        <v>4</v>
      </c>
      <c r="M524" s="56" t="s">
        <v>2579</v>
      </c>
      <c r="N524" s="35"/>
      <c r="O524" s="56" t="s">
        <v>2604</v>
      </c>
      <c r="P524" s="187">
        <v>9008943.6199999992</v>
      </c>
    </row>
    <row r="525" spans="1:16" ht="23.25" x14ac:dyDescent="0.25">
      <c r="A525" s="80">
        <v>2017</v>
      </c>
      <c r="B525" s="81" t="s">
        <v>495</v>
      </c>
      <c r="C525" s="24"/>
      <c r="D525" s="24" t="s">
        <v>415</v>
      </c>
      <c r="E525" s="24" t="s">
        <v>18</v>
      </c>
      <c r="F525" s="24" t="s">
        <v>416</v>
      </c>
      <c r="G525" s="24" t="s">
        <v>20</v>
      </c>
      <c r="H525" s="24" t="s">
        <v>425</v>
      </c>
      <c r="I525" s="58">
        <v>5</v>
      </c>
      <c r="J525" s="33" t="str">
        <f t="shared" si="8"/>
        <v>муниципальное образование «город Екатеринбург», г. Екатеринбург, ул. Даниловская, д. 5</v>
      </c>
      <c r="K525" s="75">
        <v>5824.7</v>
      </c>
      <c r="L525" s="75">
        <v>1</v>
      </c>
      <c r="M525" s="212" t="s">
        <v>1299</v>
      </c>
      <c r="N525" s="213">
        <v>42598</v>
      </c>
      <c r="O525" s="212" t="s">
        <v>1598</v>
      </c>
      <c r="P525" s="65">
        <v>1885398.51</v>
      </c>
    </row>
    <row r="526" spans="1:16" ht="23.25" x14ac:dyDescent="0.25">
      <c r="A526" s="80">
        <v>2021</v>
      </c>
      <c r="B526" s="106" t="s">
        <v>495</v>
      </c>
      <c r="C526" s="106"/>
      <c r="D526" s="120" t="s">
        <v>415</v>
      </c>
      <c r="E526" s="120" t="s">
        <v>18</v>
      </c>
      <c r="F526" s="120" t="s">
        <v>416</v>
      </c>
      <c r="G526" s="120" t="s">
        <v>20</v>
      </c>
      <c r="H526" s="30" t="s">
        <v>425</v>
      </c>
      <c r="I526" s="30">
        <v>7</v>
      </c>
      <c r="J526" s="33" t="str">
        <f t="shared" si="8"/>
        <v>муниципальное образование «город Екатеринбург», г. Екатеринбург, ул. Даниловская, д. 7</v>
      </c>
      <c r="K526" s="103">
        <v>4995.5</v>
      </c>
      <c r="L526" s="103">
        <v>1</v>
      </c>
      <c r="M526" s="56" t="s">
        <v>2577</v>
      </c>
      <c r="N526" s="35"/>
      <c r="O526" s="56" t="s">
        <v>1598</v>
      </c>
      <c r="P526" s="187">
        <v>1814329.42</v>
      </c>
    </row>
    <row r="527" spans="1:16" ht="23.25" x14ac:dyDescent="0.25">
      <c r="A527" s="80">
        <v>2021</v>
      </c>
      <c r="B527" s="106" t="s">
        <v>495</v>
      </c>
      <c r="C527" s="106"/>
      <c r="D527" s="120" t="s">
        <v>415</v>
      </c>
      <c r="E527" s="120" t="s">
        <v>18</v>
      </c>
      <c r="F527" s="120" t="s">
        <v>416</v>
      </c>
      <c r="G527" s="120" t="s">
        <v>20</v>
      </c>
      <c r="H527" s="30" t="s">
        <v>2507</v>
      </c>
      <c r="I527" s="30">
        <v>28</v>
      </c>
      <c r="J527" s="33" t="str">
        <f t="shared" si="8"/>
        <v>муниципальное образование «город Екатеринбург», г. Екатеринбург, ул. Данилы Зверева, д. 28</v>
      </c>
      <c r="K527" s="103">
        <v>3613.3</v>
      </c>
      <c r="L527" s="103">
        <v>2</v>
      </c>
      <c r="M527" s="56" t="s">
        <v>2573</v>
      </c>
      <c r="N527" s="35"/>
      <c r="O527" s="56" t="s">
        <v>1598</v>
      </c>
      <c r="P527" s="187">
        <v>3906314.2</v>
      </c>
    </row>
    <row r="528" spans="1:16" ht="23.25" x14ac:dyDescent="0.25">
      <c r="A528" s="80">
        <v>2018</v>
      </c>
      <c r="B528" s="80" t="s">
        <v>495</v>
      </c>
      <c r="C528" s="30"/>
      <c r="D528" s="120" t="s">
        <v>415</v>
      </c>
      <c r="E528" s="120" t="s">
        <v>18</v>
      </c>
      <c r="F528" s="120" t="s">
        <v>416</v>
      </c>
      <c r="G528" s="120" t="s">
        <v>20</v>
      </c>
      <c r="H528" s="120" t="s">
        <v>185</v>
      </c>
      <c r="I528" s="57">
        <v>25</v>
      </c>
      <c r="J528" s="33" t="str">
        <f t="shared" si="8"/>
        <v>муниципальное образование «город Екатеринбург», г. Екатеринбург, ул. Декабристов, д. 25</v>
      </c>
      <c r="K528" s="202">
        <v>5035.8</v>
      </c>
      <c r="L528" s="202">
        <v>2</v>
      </c>
      <c r="M528" s="25" t="s">
        <v>1492</v>
      </c>
      <c r="N528" s="206">
        <v>43122</v>
      </c>
      <c r="O528" s="56" t="s">
        <v>1494</v>
      </c>
      <c r="P528" s="157">
        <v>3737639.02</v>
      </c>
    </row>
    <row r="529" spans="1:16" ht="23.25" x14ac:dyDescent="0.25">
      <c r="A529" s="80">
        <v>2017</v>
      </c>
      <c r="B529" s="81" t="s">
        <v>495</v>
      </c>
      <c r="C529" s="24"/>
      <c r="D529" s="24" t="s">
        <v>415</v>
      </c>
      <c r="E529" s="24" t="s">
        <v>18</v>
      </c>
      <c r="F529" s="24" t="s">
        <v>416</v>
      </c>
      <c r="G529" s="24" t="s">
        <v>20</v>
      </c>
      <c r="H529" s="24" t="s">
        <v>595</v>
      </c>
      <c r="I529" s="58">
        <v>60</v>
      </c>
      <c r="J529" s="33" t="str">
        <f t="shared" si="8"/>
        <v>муниципальное образование «город Екатеринбург», г. Екатеринбург, ул. Избирателей, д. 60</v>
      </c>
      <c r="K529" s="75">
        <v>14864.1</v>
      </c>
      <c r="L529" s="75">
        <v>7</v>
      </c>
      <c r="M529" s="212" t="s">
        <v>1297</v>
      </c>
      <c r="N529" s="213">
        <v>42598</v>
      </c>
      <c r="O529" s="212" t="s">
        <v>1598</v>
      </c>
      <c r="P529" s="65">
        <v>12751236.66</v>
      </c>
    </row>
    <row r="530" spans="1:16" ht="23.25" x14ac:dyDescent="0.25">
      <c r="A530" s="80">
        <v>2017</v>
      </c>
      <c r="B530" s="81" t="s">
        <v>495</v>
      </c>
      <c r="C530" s="24"/>
      <c r="D530" s="24" t="s">
        <v>415</v>
      </c>
      <c r="E530" s="24" t="s">
        <v>18</v>
      </c>
      <c r="F530" s="24" t="s">
        <v>416</v>
      </c>
      <c r="G530" s="24" t="s">
        <v>20</v>
      </c>
      <c r="H530" s="24" t="s">
        <v>152</v>
      </c>
      <c r="I530" s="58">
        <v>28</v>
      </c>
      <c r="J530" s="33" t="str">
        <f t="shared" si="8"/>
        <v>муниципальное образование «город Екатеринбург», г. Екатеринбург, ул. Ильича, д. 28</v>
      </c>
      <c r="K530" s="75">
        <v>29098.79</v>
      </c>
      <c r="L530" s="75">
        <v>16</v>
      </c>
      <c r="M530" s="212" t="s">
        <v>1300</v>
      </c>
      <c r="N530" s="213">
        <v>42598</v>
      </c>
      <c r="O530" s="212" t="s">
        <v>1598</v>
      </c>
      <c r="P530" s="65">
        <v>29401082.560000002</v>
      </c>
    </row>
    <row r="531" spans="1:16" ht="23.25" x14ac:dyDescent="0.25">
      <c r="A531" s="80">
        <v>2017</v>
      </c>
      <c r="B531" s="81" t="s">
        <v>495</v>
      </c>
      <c r="C531" s="24"/>
      <c r="D531" s="24" t="s">
        <v>415</v>
      </c>
      <c r="E531" s="24" t="s">
        <v>18</v>
      </c>
      <c r="F531" s="24" t="s">
        <v>416</v>
      </c>
      <c r="G531" s="24" t="s">
        <v>20</v>
      </c>
      <c r="H531" s="24" t="s">
        <v>152</v>
      </c>
      <c r="I531" s="58">
        <v>35</v>
      </c>
      <c r="J531" s="33" t="str">
        <f t="shared" si="8"/>
        <v>муниципальное образование «город Екатеринбург», г. Екатеринбург, ул. Ильича, д. 35</v>
      </c>
      <c r="K531" s="75">
        <v>41179</v>
      </c>
      <c r="L531" s="75">
        <v>2</v>
      </c>
      <c r="M531" s="212" t="s">
        <v>1299</v>
      </c>
      <c r="N531" s="213">
        <v>42598</v>
      </c>
      <c r="O531" s="212" t="s">
        <v>1598</v>
      </c>
      <c r="P531" s="65">
        <v>3750198.78</v>
      </c>
    </row>
    <row r="532" spans="1:16" ht="23.25" x14ac:dyDescent="0.25">
      <c r="A532" s="80">
        <v>2017</v>
      </c>
      <c r="B532" s="81" t="s">
        <v>495</v>
      </c>
      <c r="C532" s="24"/>
      <c r="D532" s="24" t="s">
        <v>415</v>
      </c>
      <c r="E532" s="24" t="s">
        <v>18</v>
      </c>
      <c r="F532" s="24" t="s">
        <v>416</v>
      </c>
      <c r="G532" s="24" t="s">
        <v>20</v>
      </c>
      <c r="H532" s="24" t="s">
        <v>152</v>
      </c>
      <c r="I532" s="58">
        <v>39</v>
      </c>
      <c r="J532" s="33" t="str">
        <f t="shared" si="8"/>
        <v>муниципальное образование «город Екатеринбург», г. Екатеринбург, ул. Ильича, д. 39</v>
      </c>
      <c r="K532" s="75">
        <v>7615.1</v>
      </c>
      <c r="L532" s="75">
        <v>4</v>
      </c>
      <c r="M532" s="212" t="s">
        <v>1298</v>
      </c>
      <c r="N532" s="213">
        <v>42598</v>
      </c>
      <c r="O532" s="212" t="s">
        <v>1598</v>
      </c>
      <c r="P532" s="65">
        <v>7509337.2400000002</v>
      </c>
    </row>
    <row r="533" spans="1:16" ht="23.25" x14ac:dyDescent="0.25">
      <c r="A533" s="80">
        <v>2017</v>
      </c>
      <c r="B533" s="81" t="s">
        <v>495</v>
      </c>
      <c r="C533" s="24"/>
      <c r="D533" s="24" t="s">
        <v>415</v>
      </c>
      <c r="E533" s="24" t="s">
        <v>18</v>
      </c>
      <c r="F533" s="24" t="s">
        <v>416</v>
      </c>
      <c r="G533" s="24" t="s">
        <v>20</v>
      </c>
      <c r="H533" s="24" t="s">
        <v>152</v>
      </c>
      <c r="I533" s="58">
        <v>40</v>
      </c>
      <c r="J533" s="33" t="str">
        <f t="shared" si="8"/>
        <v>муниципальное образование «город Екатеринбург», г. Екатеринбург, ул. Ильича, д. 40</v>
      </c>
      <c r="K533" s="75">
        <v>4315.1000000000004</v>
      </c>
      <c r="L533" s="75">
        <v>2</v>
      </c>
      <c r="M533" s="212" t="s">
        <v>1299</v>
      </c>
      <c r="N533" s="213">
        <v>42598</v>
      </c>
      <c r="O533" s="212" t="s">
        <v>1598</v>
      </c>
      <c r="P533" s="65">
        <v>3750415.9</v>
      </c>
    </row>
    <row r="534" spans="1:16" ht="23.25" x14ac:dyDescent="0.25">
      <c r="A534" s="80">
        <v>2017</v>
      </c>
      <c r="B534" s="81" t="s">
        <v>495</v>
      </c>
      <c r="C534" s="24"/>
      <c r="D534" s="24" t="s">
        <v>415</v>
      </c>
      <c r="E534" s="24" t="s">
        <v>18</v>
      </c>
      <c r="F534" s="24" t="s">
        <v>416</v>
      </c>
      <c r="G534" s="24" t="s">
        <v>20</v>
      </c>
      <c r="H534" s="24" t="s">
        <v>152</v>
      </c>
      <c r="I534" s="58">
        <v>42</v>
      </c>
      <c r="J534" s="33" t="str">
        <f t="shared" si="8"/>
        <v>муниципальное образование «город Екатеринбург», г. Екатеринбург, ул. Ильича, д. 42</v>
      </c>
      <c r="K534" s="75">
        <v>6296</v>
      </c>
      <c r="L534" s="75">
        <v>3</v>
      </c>
      <c r="M534" s="212" t="s">
        <v>1299</v>
      </c>
      <c r="N534" s="213">
        <v>42598</v>
      </c>
      <c r="O534" s="212" t="s">
        <v>1598</v>
      </c>
      <c r="P534" s="65">
        <v>5625521.1900000004</v>
      </c>
    </row>
    <row r="535" spans="1:16" ht="23.25" x14ac:dyDescent="0.25">
      <c r="A535" s="80">
        <v>2020</v>
      </c>
      <c r="B535" s="30" t="s">
        <v>495</v>
      </c>
      <c r="C535" s="30"/>
      <c r="D535" s="120" t="s">
        <v>415</v>
      </c>
      <c r="E535" s="120" t="s">
        <v>18</v>
      </c>
      <c r="F535" s="120" t="s">
        <v>416</v>
      </c>
      <c r="G535" s="120" t="s">
        <v>20</v>
      </c>
      <c r="H535" s="30" t="s">
        <v>152</v>
      </c>
      <c r="I535" s="42">
        <v>43</v>
      </c>
      <c r="J535" s="33" t="str">
        <f t="shared" si="8"/>
        <v>муниципальное образование «город Екатеринбург», г. Екатеринбург, ул. Ильича, д. 43</v>
      </c>
      <c r="K535" s="103">
        <v>6614.6</v>
      </c>
      <c r="L535" s="202">
        <v>2</v>
      </c>
      <c r="M535" s="35" t="s">
        <v>4199</v>
      </c>
      <c r="N535" s="206">
        <v>43917</v>
      </c>
      <c r="O535" s="35" t="s">
        <v>4200</v>
      </c>
      <c r="P535" s="208">
        <v>5673471.0099999998</v>
      </c>
    </row>
    <row r="536" spans="1:16" ht="23.25" x14ac:dyDescent="0.25">
      <c r="A536" s="80">
        <v>2017</v>
      </c>
      <c r="B536" s="81" t="s">
        <v>495</v>
      </c>
      <c r="C536" s="24"/>
      <c r="D536" s="24" t="s">
        <v>415</v>
      </c>
      <c r="E536" s="24" t="s">
        <v>18</v>
      </c>
      <c r="F536" s="24" t="s">
        <v>416</v>
      </c>
      <c r="G536" s="24" t="s">
        <v>20</v>
      </c>
      <c r="H536" s="24" t="s">
        <v>152</v>
      </c>
      <c r="I536" s="58">
        <v>44</v>
      </c>
      <c r="J536" s="33" t="str">
        <f t="shared" si="8"/>
        <v>муниципальное образование «город Екатеринбург», г. Екатеринбург, ул. Ильича, д. 44</v>
      </c>
      <c r="K536" s="75">
        <v>2082.3000000000002</v>
      </c>
      <c r="L536" s="75">
        <v>1</v>
      </c>
      <c r="M536" s="212" t="s">
        <v>1299</v>
      </c>
      <c r="N536" s="213">
        <v>42598</v>
      </c>
      <c r="O536" s="212" t="s">
        <v>1598</v>
      </c>
      <c r="P536" s="65">
        <v>1883131.65</v>
      </c>
    </row>
    <row r="537" spans="1:16" ht="23.25" x14ac:dyDescent="0.25">
      <c r="A537" s="80">
        <v>2018</v>
      </c>
      <c r="B537" s="80" t="s">
        <v>495</v>
      </c>
      <c r="C537" s="30"/>
      <c r="D537" s="30" t="s">
        <v>415</v>
      </c>
      <c r="E537" s="33" t="s">
        <v>18</v>
      </c>
      <c r="F537" s="33" t="s">
        <v>416</v>
      </c>
      <c r="G537" s="33" t="s">
        <v>20</v>
      </c>
      <c r="H537" s="30" t="s">
        <v>1206</v>
      </c>
      <c r="I537" s="42">
        <v>30</v>
      </c>
      <c r="J537" s="33" t="str">
        <f t="shared" si="8"/>
        <v>муниципальное образование «город Екатеринбург», г. Екатеринбург, ул. Индустрии, д. 30</v>
      </c>
      <c r="K537" s="103">
        <v>12648.2</v>
      </c>
      <c r="L537" s="103">
        <v>6</v>
      </c>
      <c r="M537" s="25" t="s">
        <v>1492</v>
      </c>
      <c r="N537" s="206">
        <v>43122</v>
      </c>
      <c r="O537" s="56" t="s">
        <v>1494</v>
      </c>
      <c r="P537" s="157">
        <v>11637652.98</v>
      </c>
    </row>
    <row r="538" spans="1:16" ht="23.25" x14ac:dyDescent="0.25">
      <c r="A538" s="80">
        <v>2018</v>
      </c>
      <c r="B538" s="80" t="s">
        <v>495</v>
      </c>
      <c r="C538" s="30"/>
      <c r="D538" s="30" t="s">
        <v>415</v>
      </c>
      <c r="E538" s="33" t="s">
        <v>18</v>
      </c>
      <c r="F538" s="33" t="s">
        <v>416</v>
      </c>
      <c r="G538" s="33" t="s">
        <v>20</v>
      </c>
      <c r="H538" s="30" t="s">
        <v>1206</v>
      </c>
      <c r="I538" s="42">
        <v>37</v>
      </c>
      <c r="J538" s="33" t="str">
        <f t="shared" si="8"/>
        <v>муниципальное образование «город Екатеринбург», г. Екатеринбург, ул. Индустрии, д. 37</v>
      </c>
      <c r="K538" s="103">
        <v>8944.9</v>
      </c>
      <c r="L538" s="103">
        <v>4</v>
      </c>
      <c r="M538" s="25" t="s">
        <v>1492</v>
      </c>
      <c r="N538" s="206">
        <v>43122</v>
      </c>
      <c r="O538" s="56" t="s">
        <v>1494</v>
      </c>
      <c r="P538" s="157">
        <v>7749411.8599999994</v>
      </c>
    </row>
    <row r="539" spans="1:16" ht="23.25" x14ac:dyDescent="0.25">
      <c r="A539" s="80">
        <v>2021</v>
      </c>
      <c r="B539" s="106" t="s">
        <v>495</v>
      </c>
      <c r="C539" s="106"/>
      <c r="D539" s="120" t="s">
        <v>415</v>
      </c>
      <c r="E539" s="120" t="s">
        <v>18</v>
      </c>
      <c r="F539" s="120" t="s">
        <v>416</v>
      </c>
      <c r="G539" s="120" t="s">
        <v>20</v>
      </c>
      <c r="H539" s="30" t="s">
        <v>1206</v>
      </c>
      <c r="I539" s="30" t="s">
        <v>2533</v>
      </c>
      <c r="J539" s="33" t="str">
        <f t="shared" si="8"/>
        <v>муниципальное образование «город Екатеринбург», г. Екатеринбург, ул. Индустрии, д. 57КОРПУС 1</v>
      </c>
      <c r="K539" s="103">
        <v>25880.3</v>
      </c>
      <c r="L539" s="103">
        <v>14</v>
      </c>
      <c r="M539" s="56" t="s">
        <v>2577</v>
      </c>
      <c r="N539" s="35"/>
      <c r="O539" s="56" t="s">
        <v>1598</v>
      </c>
      <c r="P539" s="187">
        <v>24385321.460000001</v>
      </c>
    </row>
    <row r="540" spans="1:16" ht="23.25" x14ac:dyDescent="0.25">
      <c r="A540" s="80">
        <v>2021</v>
      </c>
      <c r="B540" s="106" t="s">
        <v>495</v>
      </c>
      <c r="C540" s="106"/>
      <c r="D540" s="120" t="s">
        <v>415</v>
      </c>
      <c r="E540" s="120" t="s">
        <v>18</v>
      </c>
      <c r="F540" s="120" t="s">
        <v>416</v>
      </c>
      <c r="G540" s="120" t="s">
        <v>20</v>
      </c>
      <c r="H540" s="30" t="s">
        <v>1206</v>
      </c>
      <c r="I540" s="30" t="s">
        <v>2535</v>
      </c>
      <c r="J540" s="33" t="str">
        <f t="shared" si="8"/>
        <v>муниципальное образование «город Екатеринбург», г. Екатеринбург, ул. Индустрии, д. 57КОРПУС 2</v>
      </c>
      <c r="K540" s="103">
        <v>13959.8</v>
      </c>
      <c r="L540" s="103">
        <v>7</v>
      </c>
      <c r="M540" s="56" t="s">
        <v>2577</v>
      </c>
      <c r="N540" s="35"/>
      <c r="O540" s="56" t="s">
        <v>1598</v>
      </c>
      <c r="P540" s="187">
        <v>12216038.620000001</v>
      </c>
    </row>
    <row r="541" spans="1:16" ht="23.25" x14ac:dyDescent="0.25">
      <c r="A541" s="80">
        <v>2017</v>
      </c>
      <c r="B541" s="81" t="s">
        <v>495</v>
      </c>
      <c r="C541" s="24"/>
      <c r="D541" s="24" t="s">
        <v>415</v>
      </c>
      <c r="E541" s="24" t="s">
        <v>18</v>
      </c>
      <c r="F541" s="24" t="s">
        <v>416</v>
      </c>
      <c r="G541" s="24" t="s">
        <v>20</v>
      </c>
      <c r="H541" s="24" t="s">
        <v>440</v>
      </c>
      <c r="I541" s="58">
        <v>66</v>
      </c>
      <c r="J541" s="33" t="str">
        <f t="shared" si="8"/>
        <v>муниципальное образование «город Екатеринбург», г. Екатеринбург, ул. Ирбитская, д. 66</v>
      </c>
      <c r="K541" s="75">
        <v>5816.6</v>
      </c>
      <c r="L541" s="75">
        <v>3</v>
      </c>
      <c r="M541" s="212" t="s">
        <v>1299</v>
      </c>
      <c r="N541" s="213">
        <v>42598</v>
      </c>
      <c r="O541" s="212" t="s">
        <v>1598</v>
      </c>
      <c r="P541" s="65">
        <v>5758483.6500000004</v>
      </c>
    </row>
    <row r="542" spans="1:16" ht="23.25" x14ac:dyDescent="0.25">
      <c r="A542" s="80">
        <v>2018</v>
      </c>
      <c r="B542" s="80" t="s">
        <v>495</v>
      </c>
      <c r="C542" s="30"/>
      <c r="D542" s="30" t="s">
        <v>415</v>
      </c>
      <c r="E542" s="33" t="s">
        <v>18</v>
      </c>
      <c r="F542" s="33" t="s">
        <v>416</v>
      </c>
      <c r="G542" s="33" t="s">
        <v>20</v>
      </c>
      <c r="H542" s="30" t="s">
        <v>532</v>
      </c>
      <c r="I542" s="42">
        <v>10</v>
      </c>
      <c r="J542" s="33" t="str">
        <f t="shared" si="8"/>
        <v>муниципальное образование «город Екатеринбург», г. Екатеринбург, ул. Исетская, д. 10</v>
      </c>
      <c r="K542" s="103">
        <v>9524.9</v>
      </c>
      <c r="L542" s="103">
        <v>3</v>
      </c>
      <c r="M542" s="25" t="s">
        <v>1491</v>
      </c>
      <c r="N542" s="206">
        <v>43122</v>
      </c>
      <c r="O542" s="56" t="s">
        <v>1494</v>
      </c>
      <c r="P542" s="157">
        <v>5650063.4199999999</v>
      </c>
    </row>
    <row r="543" spans="1:16" ht="23.25" x14ac:dyDescent="0.25">
      <c r="A543" s="80">
        <v>2017</v>
      </c>
      <c r="B543" s="81" t="s">
        <v>495</v>
      </c>
      <c r="C543" s="24"/>
      <c r="D543" s="24" t="s">
        <v>415</v>
      </c>
      <c r="E543" s="24" t="s">
        <v>18</v>
      </c>
      <c r="F543" s="24" t="s">
        <v>416</v>
      </c>
      <c r="G543" s="24" t="s">
        <v>20</v>
      </c>
      <c r="H543" s="24" t="s">
        <v>457</v>
      </c>
      <c r="I543" s="58">
        <v>21</v>
      </c>
      <c r="J543" s="33" t="str">
        <f t="shared" si="8"/>
        <v>муниципальное образование «город Екатеринбург», г. Екатеринбург, ул. Июльская, д. 21</v>
      </c>
      <c r="K543" s="75">
        <v>8578.5</v>
      </c>
      <c r="L543" s="75">
        <v>4</v>
      </c>
      <c r="M543" s="212" t="s">
        <v>1297</v>
      </c>
      <c r="N543" s="213">
        <v>42598</v>
      </c>
      <c r="O543" s="212" t="s">
        <v>1598</v>
      </c>
      <c r="P543" s="65">
        <v>7385870.9400000004</v>
      </c>
    </row>
    <row r="544" spans="1:16" ht="23.25" x14ac:dyDescent="0.25">
      <c r="A544" s="80">
        <v>2017</v>
      </c>
      <c r="B544" s="81" t="s">
        <v>495</v>
      </c>
      <c r="C544" s="24"/>
      <c r="D544" s="24" t="s">
        <v>415</v>
      </c>
      <c r="E544" s="24" t="s">
        <v>18</v>
      </c>
      <c r="F544" s="24" t="s">
        <v>416</v>
      </c>
      <c r="G544" s="24" t="s">
        <v>20</v>
      </c>
      <c r="H544" s="24" t="s">
        <v>28</v>
      </c>
      <c r="I544" s="58">
        <v>40</v>
      </c>
      <c r="J544" s="33" t="str">
        <f t="shared" si="8"/>
        <v>муниципальное образование «город Екатеринбург», г. Екатеринбург, ул. Калинина, д. 40</v>
      </c>
      <c r="K544" s="75">
        <v>5707.4</v>
      </c>
      <c r="L544" s="75">
        <v>3</v>
      </c>
      <c r="M544" s="212" t="s">
        <v>1298</v>
      </c>
      <c r="N544" s="213">
        <v>42598</v>
      </c>
      <c r="O544" s="212" t="s">
        <v>1598</v>
      </c>
      <c r="P544" s="65">
        <v>5795614.8899999997</v>
      </c>
    </row>
    <row r="545" spans="1:16" ht="23.25" x14ac:dyDescent="0.25">
      <c r="A545" s="80">
        <v>2018</v>
      </c>
      <c r="B545" s="80" t="s">
        <v>495</v>
      </c>
      <c r="C545" s="30"/>
      <c r="D545" s="120" t="s">
        <v>415</v>
      </c>
      <c r="E545" s="120" t="s">
        <v>18</v>
      </c>
      <c r="F545" s="120" t="s">
        <v>416</v>
      </c>
      <c r="G545" s="120" t="s">
        <v>20</v>
      </c>
      <c r="H545" s="120" t="s">
        <v>75</v>
      </c>
      <c r="I545" s="57">
        <v>60</v>
      </c>
      <c r="J545" s="33" t="str">
        <f t="shared" si="8"/>
        <v>муниципальное образование «город Екатеринбург», г. Екатеринбург, ул. Карла Маркса, д. 60</v>
      </c>
      <c r="K545" s="202">
        <v>17629.7</v>
      </c>
      <c r="L545" s="202">
        <v>6</v>
      </c>
      <c r="M545" s="25" t="s">
        <v>1491</v>
      </c>
      <c r="N545" s="206">
        <v>43122</v>
      </c>
      <c r="O545" s="56" t="s">
        <v>1494</v>
      </c>
      <c r="P545" s="157">
        <v>11715958.000000002</v>
      </c>
    </row>
    <row r="546" spans="1:16" ht="23.25" x14ac:dyDescent="0.25">
      <c r="A546" s="80">
        <v>2021</v>
      </c>
      <c r="B546" s="106" t="s">
        <v>495</v>
      </c>
      <c r="C546" s="106"/>
      <c r="D546" s="120" t="s">
        <v>415</v>
      </c>
      <c r="E546" s="120" t="s">
        <v>18</v>
      </c>
      <c r="F546" s="120" t="s">
        <v>416</v>
      </c>
      <c r="G546" s="120" t="s">
        <v>20</v>
      </c>
      <c r="H546" s="30" t="s">
        <v>2513</v>
      </c>
      <c r="I546" s="30">
        <v>4</v>
      </c>
      <c r="J546" s="33" t="str">
        <f t="shared" si="8"/>
        <v>муниципальное образование «город Екатеринбург», г. Екатеринбург, ул. Кимовская, д. 4</v>
      </c>
      <c r="K546" s="103">
        <v>6979.1</v>
      </c>
      <c r="L546" s="103">
        <v>3</v>
      </c>
      <c r="M546" s="56" t="s">
        <v>2582</v>
      </c>
      <c r="N546" s="215">
        <v>44257</v>
      </c>
      <c r="O546" s="56" t="s">
        <v>1598</v>
      </c>
      <c r="P546" s="187">
        <v>6306310.4699999988</v>
      </c>
    </row>
    <row r="547" spans="1:16" ht="23.25" x14ac:dyDescent="0.25">
      <c r="A547" s="80">
        <v>2021</v>
      </c>
      <c r="B547" s="106" t="s">
        <v>495</v>
      </c>
      <c r="C547" s="106"/>
      <c r="D547" s="120" t="s">
        <v>415</v>
      </c>
      <c r="E547" s="120" t="s">
        <v>18</v>
      </c>
      <c r="F547" s="120" t="s">
        <v>416</v>
      </c>
      <c r="G547" s="120" t="s">
        <v>20</v>
      </c>
      <c r="H547" s="30" t="s">
        <v>2513</v>
      </c>
      <c r="I547" s="30">
        <v>6</v>
      </c>
      <c r="J547" s="33" t="str">
        <f t="shared" si="8"/>
        <v>муниципальное образование «город Екатеринбург», г. Екатеринбург, ул. Кимовская, д. 6</v>
      </c>
      <c r="K547" s="103">
        <v>4342.3</v>
      </c>
      <c r="L547" s="103">
        <v>2</v>
      </c>
      <c r="M547" s="56" t="s">
        <v>2583</v>
      </c>
      <c r="N547" s="35"/>
      <c r="O547" s="56" t="s">
        <v>1595</v>
      </c>
      <c r="P547" s="187">
        <v>4274390.76</v>
      </c>
    </row>
    <row r="548" spans="1:16" ht="23.25" x14ac:dyDescent="0.25">
      <c r="A548" s="80">
        <v>2021</v>
      </c>
      <c r="B548" s="106" t="s">
        <v>495</v>
      </c>
      <c r="C548" s="106"/>
      <c r="D548" s="120" t="s">
        <v>415</v>
      </c>
      <c r="E548" s="120" t="s">
        <v>18</v>
      </c>
      <c r="F548" s="120" t="s">
        <v>416</v>
      </c>
      <c r="G548" s="120" t="s">
        <v>20</v>
      </c>
      <c r="H548" s="30" t="s">
        <v>2513</v>
      </c>
      <c r="I548" s="30">
        <v>8</v>
      </c>
      <c r="J548" s="33" t="str">
        <f t="shared" si="8"/>
        <v>муниципальное образование «город Екатеринбург», г. Екатеринбург, ул. Кимовская, д. 8</v>
      </c>
      <c r="K548" s="103">
        <v>2015.2</v>
      </c>
      <c r="L548" s="103">
        <v>1</v>
      </c>
      <c r="M548" s="56" t="s">
        <v>2583</v>
      </c>
      <c r="N548" s="35"/>
      <c r="O548" s="56" t="s">
        <v>1595</v>
      </c>
      <c r="P548" s="187">
        <v>2135951.64</v>
      </c>
    </row>
    <row r="549" spans="1:16" ht="23.25" x14ac:dyDescent="0.25">
      <c r="A549" s="80">
        <v>2021</v>
      </c>
      <c r="B549" s="106" t="s">
        <v>495</v>
      </c>
      <c r="C549" s="106"/>
      <c r="D549" s="120" t="s">
        <v>415</v>
      </c>
      <c r="E549" s="120" t="s">
        <v>18</v>
      </c>
      <c r="F549" s="120" t="s">
        <v>416</v>
      </c>
      <c r="G549" s="120" t="s">
        <v>20</v>
      </c>
      <c r="H549" s="30" t="s">
        <v>34</v>
      </c>
      <c r="I549" s="30">
        <v>9</v>
      </c>
      <c r="J549" s="33" t="str">
        <f t="shared" si="8"/>
        <v>муниципальное образование «город Екатеринбург», г. Екатеринбург, ул. Кирова, д. 9</v>
      </c>
      <c r="K549" s="103">
        <v>18809</v>
      </c>
      <c r="L549" s="103">
        <v>4</v>
      </c>
      <c r="M549" s="56" t="s">
        <v>2586</v>
      </c>
      <c r="N549" s="35"/>
      <c r="O549" s="56" t="s">
        <v>2605</v>
      </c>
      <c r="P549" s="187">
        <v>8460979.1900000013</v>
      </c>
    </row>
    <row r="550" spans="1:16" ht="33.75" x14ac:dyDescent="0.25">
      <c r="A550" s="80">
        <v>2017</v>
      </c>
      <c r="B550" s="81" t="s">
        <v>495</v>
      </c>
      <c r="C550" s="24"/>
      <c r="D550" s="24" t="s">
        <v>415</v>
      </c>
      <c r="E550" s="24" t="s">
        <v>18</v>
      </c>
      <c r="F550" s="24" t="s">
        <v>416</v>
      </c>
      <c r="G550" s="24" t="s">
        <v>20</v>
      </c>
      <c r="H550" s="24" t="s">
        <v>186</v>
      </c>
      <c r="I550" s="58">
        <v>34</v>
      </c>
      <c r="J550" s="33" t="str">
        <f t="shared" si="8"/>
        <v>муниципальное образование «город Екатеринбург», г. Екатеринбург, ул. Кировградская, д. 34</v>
      </c>
      <c r="K550" s="75">
        <v>16227.5</v>
      </c>
      <c r="L550" s="75">
        <v>6</v>
      </c>
      <c r="M550" s="212" t="s">
        <v>1301</v>
      </c>
      <c r="N550" s="213">
        <v>42598</v>
      </c>
      <c r="O550" s="212" t="s">
        <v>1598</v>
      </c>
      <c r="P550" s="65">
        <v>10900976.279999999</v>
      </c>
    </row>
    <row r="551" spans="1:16" ht="23.25" x14ac:dyDescent="0.25">
      <c r="A551" s="80">
        <v>2018</v>
      </c>
      <c r="B551" s="80" t="s">
        <v>495</v>
      </c>
      <c r="C551" s="30"/>
      <c r="D551" s="30" t="s">
        <v>415</v>
      </c>
      <c r="E551" s="33" t="s">
        <v>18</v>
      </c>
      <c r="F551" s="33" t="s">
        <v>416</v>
      </c>
      <c r="G551" s="33" t="s">
        <v>20</v>
      </c>
      <c r="H551" s="30" t="s">
        <v>186</v>
      </c>
      <c r="I551" s="42">
        <v>34</v>
      </c>
      <c r="J551" s="33" t="str">
        <f t="shared" si="8"/>
        <v>муниципальное образование «город Екатеринбург», г. Екатеринбург, ул. Кировградская, д. 34</v>
      </c>
      <c r="K551" s="103">
        <v>16227.5</v>
      </c>
      <c r="L551" s="103">
        <v>3</v>
      </c>
      <c r="M551" s="25" t="s">
        <v>1492</v>
      </c>
      <c r="N551" s="206">
        <v>43122</v>
      </c>
      <c r="O551" s="56" t="s">
        <v>1494</v>
      </c>
      <c r="P551" s="157">
        <v>5572014.5499999998</v>
      </c>
    </row>
    <row r="552" spans="1:16" ht="23.25" x14ac:dyDescent="0.25">
      <c r="A552" s="80">
        <v>2018</v>
      </c>
      <c r="B552" s="80" t="s">
        <v>495</v>
      </c>
      <c r="C552" s="30"/>
      <c r="D552" s="30" t="s">
        <v>415</v>
      </c>
      <c r="E552" s="33" t="s">
        <v>18</v>
      </c>
      <c r="F552" s="33" t="s">
        <v>416</v>
      </c>
      <c r="G552" s="33" t="s">
        <v>20</v>
      </c>
      <c r="H552" s="30" t="s">
        <v>436</v>
      </c>
      <c r="I552" s="42">
        <v>29</v>
      </c>
      <c r="J552" s="33" t="str">
        <f t="shared" si="8"/>
        <v>муниципальное образование «город Екатеринбург», г. Екатеринбург, ул. Кобозева, д. 29</v>
      </c>
      <c r="K552" s="103">
        <v>6923.6</v>
      </c>
      <c r="L552" s="103">
        <v>2</v>
      </c>
      <c r="M552" s="25" t="s">
        <v>1492</v>
      </c>
      <c r="N552" s="206">
        <v>43122</v>
      </c>
      <c r="O552" s="56" t="s">
        <v>1494</v>
      </c>
      <c r="P552" s="157">
        <v>3461008.88</v>
      </c>
    </row>
    <row r="553" spans="1:16" ht="23.25" x14ac:dyDescent="0.25">
      <c r="A553" s="80">
        <v>2017</v>
      </c>
      <c r="B553" s="81" t="s">
        <v>495</v>
      </c>
      <c r="C553" s="24"/>
      <c r="D553" s="24" t="s">
        <v>415</v>
      </c>
      <c r="E553" s="24" t="s">
        <v>18</v>
      </c>
      <c r="F553" s="24" t="s">
        <v>416</v>
      </c>
      <c r="G553" s="24" t="s">
        <v>20</v>
      </c>
      <c r="H553" s="24" t="s">
        <v>816</v>
      </c>
      <c r="I553" s="58" t="s">
        <v>1462</v>
      </c>
      <c r="J553" s="33" t="str">
        <f t="shared" si="8"/>
        <v>муниципальное образование «город Екатеринбург», г. Екатеринбург, ул. Комвузовская, д. 21КОРПУС Г</v>
      </c>
      <c r="K553" s="75">
        <v>4305</v>
      </c>
      <c r="L553" s="75">
        <v>2</v>
      </c>
      <c r="M553" s="212" t="s">
        <v>1299</v>
      </c>
      <c r="N553" s="213">
        <v>42598</v>
      </c>
      <c r="O553" s="212" t="s">
        <v>1598</v>
      </c>
      <c r="P553" s="65">
        <v>3774369.64</v>
      </c>
    </row>
    <row r="554" spans="1:16" ht="23.25" x14ac:dyDescent="0.25">
      <c r="A554" s="80">
        <v>2018</v>
      </c>
      <c r="B554" s="80" t="s">
        <v>495</v>
      </c>
      <c r="C554" s="30"/>
      <c r="D554" s="120" t="s">
        <v>415</v>
      </c>
      <c r="E554" s="120" t="s">
        <v>18</v>
      </c>
      <c r="F554" s="120" t="s">
        <v>416</v>
      </c>
      <c r="G554" s="120" t="s">
        <v>20</v>
      </c>
      <c r="H554" s="120" t="s">
        <v>773</v>
      </c>
      <c r="I554" s="57" t="s">
        <v>929</v>
      </c>
      <c r="J554" s="33" t="str">
        <f t="shared" si="8"/>
        <v>муниципальное образование «город Екатеринбург», г. Екатеринбург, ул. Коминтерна, д. 11КОРПУС А</v>
      </c>
      <c r="K554" s="202">
        <v>5963.7</v>
      </c>
      <c r="L554" s="202">
        <v>1</v>
      </c>
      <c r="M554" s="25" t="s">
        <v>1293</v>
      </c>
      <c r="N554" s="206">
        <v>43297</v>
      </c>
      <c r="O554" s="56" t="s">
        <v>3619</v>
      </c>
      <c r="P554" s="157">
        <v>1900399.41</v>
      </c>
    </row>
    <row r="555" spans="1:16" ht="23.25" x14ac:dyDescent="0.25">
      <c r="A555" s="80">
        <v>2018</v>
      </c>
      <c r="B555" s="80" t="s">
        <v>495</v>
      </c>
      <c r="C555" s="30"/>
      <c r="D555" s="30" t="s">
        <v>415</v>
      </c>
      <c r="E555" s="33" t="s">
        <v>18</v>
      </c>
      <c r="F555" s="33" t="s">
        <v>416</v>
      </c>
      <c r="G555" s="33" t="s">
        <v>20</v>
      </c>
      <c r="H555" s="30" t="s">
        <v>455</v>
      </c>
      <c r="I555" s="42">
        <v>123</v>
      </c>
      <c r="J555" s="33" t="str">
        <f t="shared" si="8"/>
        <v>муниципальное образование «город Екатеринбург», г. Екатеринбург, ул. Коммунистическая, д. 123</v>
      </c>
      <c r="K555" s="103">
        <v>5175.1000000000004</v>
      </c>
      <c r="L555" s="103">
        <v>2</v>
      </c>
      <c r="M555" s="25" t="s">
        <v>1492</v>
      </c>
      <c r="N555" s="206">
        <v>43122</v>
      </c>
      <c r="O555" s="56" t="s">
        <v>1494</v>
      </c>
      <c r="P555" s="157">
        <v>3976490.76</v>
      </c>
    </row>
    <row r="556" spans="1:16" ht="23.25" x14ac:dyDescent="0.25">
      <c r="A556" s="80">
        <v>2017</v>
      </c>
      <c r="B556" s="81" t="s">
        <v>495</v>
      </c>
      <c r="C556" s="44"/>
      <c r="D556" s="24" t="s">
        <v>415</v>
      </c>
      <c r="E556" s="24" t="s">
        <v>18</v>
      </c>
      <c r="F556" s="24" t="s">
        <v>416</v>
      </c>
      <c r="G556" s="24" t="s">
        <v>20</v>
      </c>
      <c r="H556" s="24" t="s">
        <v>427</v>
      </c>
      <c r="I556" s="58">
        <v>7</v>
      </c>
      <c r="J556" s="33" t="str">
        <f t="shared" si="8"/>
        <v>муниципальное образование «город Екатеринбург», г. Екатеринбург, ул. Косарева, д. 7</v>
      </c>
      <c r="K556" s="75">
        <v>5076.8</v>
      </c>
      <c r="L556" s="75">
        <v>2</v>
      </c>
      <c r="M556" s="212" t="s">
        <v>1298</v>
      </c>
      <c r="N556" s="213">
        <v>42598</v>
      </c>
      <c r="O556" s="212" t="s">
        <v>1598</v>
      </c>
      <c r="P556" s="65">
        <v>3754482.22</v>
      </c>
    </row>
    <row r="557" spans="1:16" ht="23.25" x14ac:dyDescent="0.25">
      <c r="A557" s="80">
        <v>2021</v>
      </c>
      <c r="B557" s="106" t="s">
        <v>495</v>
      </c>
      <c r="C557" s="106"/>
      <c r="D557" s="120" t="s">
        <v>415</v>
      </c>
      <c r="E557" s="120" t="s">
        <v>18</v>
      </c>
      <c r="F557" s="120" t="s">
        <v>416</v>
      </c>
      <c r="G557" s="120" t="s">
        <v>20</v>
      </c>
      <c r="H557" s="30" t="s">
        <v>817</v>
      </c>
      <c r="I557" s="30">
        <v>4</v>
      </c>
      <c r="J557" s="33" t="str">
        <f t="shared" si="8"/>
        <v>муниципальное образование «город Екатеринбург», г. Екатеринбург, ул. Красина, д. 4</v>
      </c>
      <c r="K557" s="103">
        <v>5996.8</v>
      </c>
      <c r="L557" s="103">
        <v>3</v>
      </c>
      <c r="M557" s="56" t="s">
        <v>2573</v>
      </c>
      <c r="N557" s="35"/>
      <c r="O557" s="56" t="s">
        <v>1598</v>
      </c>
      <c r="P557" s="187">
        <v>5884246.4799999995</v>
      </c>
    </row>
    <row r="558" spans="1:16" ht="23.25" x14ac:dyDescent="0.25">
      <c r="A558" s="80">
        <v>2017</v>
      </c>
      <c r="B558" s="81" t="s">
        <v>495</v>
      </c>
      <c r="C558" s="24"/>
      <c r="D558" s="24" t="s">
        <v>415</v>
      </c>
      <c r="E558" s="24" t="s">
        <v>18</v>
      </c>
      <c r="F558" s="24" t="s">
        <v>416</v>
      </c>
      <c r="G558" s="24" t="s">
        <v>20</v>
      </c>
      <c r="H558" s="24" t="s">
        <v>817</v>
      </c>
      <c r="I558" s="58">
        <v>6</v>
      </c>
      <c r="J558" s="33" t="str">
        <f t="shared" si="8"/>
        <v>муниципальное образование «город Екатеринбург», г. Екатеринбург, ул. Красина, д. 6</v>
      </c>
      <c r="K558" s="75">
        <v>6421.5</v>
      </c>
      <c r="L558" s="75">
        <v>3</v>
      </c>
      <c r="M558" s="212" t="s">
        <v>1299</v>
      </c>
      <c r="N558" s="213">
        <v>42598</v>
      </c>
      <c r="O558" s="212" t="s">
        <v>1598</v>
      </c>
      <c r="P558" s="65">
        <v>5646436.6200000001</v>
      </c>
    </row>
    <row r="559" spans="1:16" ht="23.25" x14ac:dyDescent="0.25">
      <c r="A559" s="80">
        <v>2017</v>
      </c>
      <c r="B559" s="81" t="s">
        <v>495</v>
      </c>
      <c r="C559" s="24"/>
      <c r="D559" s="24" t="s">
        <v>415</v>
      </c>
      <c r="E559" s="24" t="s">
        <v>18</v>
      </c>
      <c r="F559" s="24" t="s">
        <v>416</v>
      </c>
      <c r="G559" s="24" t="s">
        <v>20</v>
      </c>
      <c r="H559" s="24" t="s">
        <v>817</v>
      </c>
      <c r="I559" s="58">
        <v>7</v>
      </c>
      <c r="J559" s="33" t="str">
        <f t="shared" si="8"/>
        <v>муниципальное образование «город Екатеринбург», г. Екатеринбург, ул. Красина, д. 7</v>
      </c>
      <c r="K559" s="75">
        <v>5445.6</v>
      </c>
      <c r="L559" s="75">
        <v>3</v>
      </c>
      <c r="M559" s="212" t="s">
        <v>1299</v>
      </c>
      <c r="N559" s="213">
        <v>42598</v>
      </c>
      <c r="O559" s="212" t="s">
        <v>1598</v>
      </c>
      <c r="P559" s="65">
        <v>5759110.2300000004</v>
      </c>
    </row>
    <row r="560" spans="1:16" ht="23.25" x14ac:dyDescent="0.25">
      <c r="A560" s="80">
        <v>2021</v>
      </c>
      <c r="B560" s="106" t="s">
        <v>495</v>
      </c>
      <c r="C560" s="106"/>
      <c r="D560" s="120" t="s">
        <v>415</v>
      </c>
      <c r="E560" s="120" t="s">
        <v>18</v>
      </c>
      <c r="F560" s="120" t="s">
        <v>416</v>
      </c>
      <c r="G560" s="120" t="s">
        <v>20</v>
      </c>
      <c r="H560" s="30" t="s">
        <v>2521</v>
      </c>
      <c r="I560" s="30" t="s">
        <v>2547</v>
      </c>
      <c r="J560" s="33" t="str">
        <f t="shared" si="8"/>
        <v>муниципальное образование «город Екатеринбург», г. Екатеринбург, ул. Краснолесья, д. 18КОРПУС 1</v>
      </c>
      <c r="K560" s="103">
        <v>6746.7</v>
      </c>
      <c r="L560" s="103">
        <v>2</v>
      </c>
      <c r="M560" s="56" t="s">
        <v>2589</v>
      </c>
      <c r="N560" s="215">
        <v>44258</v>
      </c>
      <c r="O560" s="56" t="s">
        <v>2605</v>
      </c>
      <c r="P560" s="187">
        <v>5913898.71</v>
      </c>
    </row>
    <row r="561" spans="1:16" ht="23.25" x14ac:dyDescent="0.25">
      <c r="A561" s="80">
        <v>2021</v>
      </c>
      <c r="B561" s="106" t="s">
        <v>495</v>
      </c>
      <c r="C561" s="106"/>
      <c r="D561" s="120" t="s">
        <v>415</v>
      </c>
      <c r="E561" s="120" t="s">
        <v>18</v>
      </c>
      <c r="F561" s="120" t="s">
        <v>416</v>
      </c>
      <c r="G561" s="120" t="s">
        <v>20</v>
      </c>
      <c r="H561" s="30" t="s">
        <v>428</v>
      </c>
      <c r="I561" s="30">
        <v>15</v>
      </c>
      <c r="J561" s="33" t="str">
        <f t="shared" si="8"/>
        <v>муниципальное образование «город Екатеринбург», г. Екатеринбург, ул. Краснофлотцев, д. 15</v>
      </c>
      <c r="K561" s="103">
        <v>10620.8</v>
      </c>
      <c r="L561" s="103">
        <v>5</v>
      </c>
      <c r="M561" s="56" t="s">
        <v>2574</v>
      </c>
      <c r="N561" s="56" t="s">
        <v>4426</v>
      </c>
      <c r="O561" s="56" t="s">
        <v>1598</v>
      </c>
      <c r="P561" s="187">
        <f>5727844.82+3510437.59</f>
        <v>9238282.4100000001</v>
      </c>
    </row>
    <row r="562" spans="1:16" ht="23.25" x14ac:dyDescent="0.25">
      <c r="A562" s="80">
        <v>2017</v>
      </c>
      <c r="B562" s="81" t="s">
        <v>495</v>
      </c>
      <c r="C562" s="73"/>
      <c r="D562" s="24" t="s">
        <v>415</v>
      </c>
      <c r="E562" s="24" t="s">
        <v>18</v>
      </c>
      <c r="F562" s="24" t="s">
        <v>416</v>
      </c>
      <c r="G562" s="24" t="s">
        <v>20</v>
      </c>
      <c r="H562" s="24" t="s">
        <v>596</v>
      </c>
      <c r="I562" s="58">
        <v>19</v>
      </c>
      <c r="J562" s="33" t="str">
        <f t="shared" si="8"/>
        <v>муниципальное образование «город Екатеринбург», г. Екатеринбург, ул. Красных борцов, д. 19</v>
      </c>
      <c r="K562" s="75">
        <v>8734.7000000000007</v>
      </c>
      <c r="L562" s="75">
        <v>4</v>
      </c>
      <c r="M562" s="212" t="s">
        <v>1297</v>
      </c>
      <c r="N562" s="213">
        <v>42598</v>
      </c>
      <c r="O562" s="212" t="s">
        <v>1598</v>
      </c>
      <c r="P562" s="65">
        <v>7271282.5599999996</v>
      </c>
    </row>
    <row r="563" spans="1:16" ht="23.25" x14ac:dyDescent="0.25">
      <c r="A563" s="80">
        <v>2021</v>
      </c>
      <c r="B563" s="106" t="s">
        <v>495</v>
      </c>
      <c r="C563" s="106"/>
      <c r="D563" s="120" t="s">
        <v>415</v>
      </c>
      <c r="E563" s="120" t="s">
        <v>18</v>
      </c>
      <c r="F563" s="120" t="s">
        <v>416</v>
      </c>
      <c r="G563" s="120" t="s">
        <v>20</v>
      </c>
      <c r="H563" s="30" t="s">
        <v>466</v>
      </c>
      <c r="I563" s="30" t="s">
        <v>910</v>
      </c>
      <c r="J563" s="33" t="str">
        <f t="shared" si="8"/>
        <v>муниципальное образование «город Екатеринбург», г. Екатеринбург, ул. Красных командиров, д. 1КОРПУС А</v>
      </c>
      <c r="K563" s="103">
        <v>7328.7</v>
      </c>
      <c r="L563" s="103">
        <v>2</v>
      </c>
      <c r="M563" s="56" t="s">
        <v>2576</v>
      </c>
      <c r="N563" s="215">
        <v>44265</v>
      </c>
      <c r="O563" s="56" t="s">
        <v>1598</v>
      </c>
      <c r="P563" s="187">
        <v>4795361.72</v>
      </c>
    </row>
    <row r="564" spans="1:16" ht="23.25" x14ac:dyDescent="0.25">
      <c r="A564" s="80">
        <v>2020</v>
      </c>
      <c r="B564" s="30" t="s">
        <v>495</v>
      </c>
      <c r="C564" s="30"/>
      <c r="D564" s="120" t="s">
        <v>415</v>
      </c>
      <c r="E564" s="120" t="s">
        <v>18</v>
      </c>
      <c r="F564" s="120" t="s">
        <v>416</v>
      </c>
      <c r="G564" s="120" t="s">
        <v>20</v>
      </c>
      <c r="H564" s="30" t="s">
        <v>466</v>
      </c>
      <c r="I564" s="42">
        <v>32</v>
      </c>
      <c r="J564" s="33" t="str">
        <f t="shared" si="8"/>
        <v>муниципальное образование «город Екатеринбург», г. Екатеринбург, ул. Красных командиров, д. 32</v>
      </c>
      <c r="K564" s="103">
        <v>21407.1</v>
      </c>
      <c r="L564" s="103">
        <v>3</v>
      </c>
      <c r="M564" s="35" t="s">
        <v>4199</v>
      </c>
      <c r="N564" s="206">
        <v>43917</v>
      </c>
      <c r="O564" s="35" t="s">
        <v>4200</v>
      </c>
      <c r="P564" s="208">
        <v>6564581.79</v>
      </c>
    </row>
    <row r="565" spans="1:16" ht="23.25" x14ac:dyDescent="0.25">
      <c r="A565" s="80">
        <v>2017</v>
      </c>
      <c r="B565" s="81" t="s">
        <v>495</v>
      </c>
      <c r="C565" s="73"/>
      <c r="D565" s="24" t="s">
        <v>415</v>
      </c>
      <c r="E565" s="24" t="s">
        <v>18</v>
      </c>
      <c r="F565" s="24" t="s">
        <v>416</v>
      </c>
      <c r="G565" s="24" t="s">
        <v>20</v>
      </c>
      <c r="H565" s="24" t="s">
        <v>466</v>
      </c>
      <c r="I565" s="58">
        <v>75</v>
      </c>
      <c r="J565" s="33" t="str">
        <f t="shared" si="8"/>
        <v>муниципальное образование «город Екатеринбург», г. Екатеринбург, ул. Красных командиров, д. 75</v>
      </c>
      <c r="K565" s="75">
        <v>14612.4</v>
      </c>
      <c r="L565" s="75">
        <v>4</v>
      </c>
      <c r="M565" s="212" t="s">
        <v>1297</v>
      </c>
      <c r="N565" s="213">
        <v>42598</v>
      </c>
      <c r="O565" s="212" t="s">
        <v>1598</v>
      </c>
      <c r="P565" s="65">
        <v>7276724.4800000004</v>
      </c>
    </row>
    <row r="566" spans="1:16" ht="23.25" x14ac:dyDescent="0.25">
      <c r="A566" s="80">
        <v>2021</v>
      </c>
      <c r="B566" s="106" t="s">
        <v>495</v>
      </c>
      <c r="C566" s="106"/>
      <c r="D566" s="120" t="s">
        <v>415</v>
      </c>
      <c r="E566" s="120" t="s">
        <v>18</v>
      </c>
      <c r="F566" s="120" t="s">
        <v>416</v>
      </c>
      <c r="G566" s="120" t="s">
        <v>20</v>
      </c>
      <c r="H566" s="30" t="s">
        <v>856</v>
      </c>
      <c r="I566" s="30">
        <v>55</v>
      </c>
      <c r="J566" s="33" t="str">
        <f t="shared" si="8"/>
        <v>муниципальное образование «город Екатеринбург», г. Екатеринбург, ул. Крауля, д. 55</v>
      </c>
      <c r="K566" s="103">
        <v>6358.9</v>
      </c>
      <c r="L566" s="103">
        <v>3</v>
      </c>
      <c r="M566" s="56" t="s">
        <v>2572</v>
      </c>
      <c r="N566" s="215">
        <v>44253</v>
      </c>
      <c r="O566" s="56" t="s">
        <v>1595</v>
      </c>
      <c r="P566" s="187">
        <v>6319080.1399999997</v>
      </c>
    </row>
    <row r="567" spans="1:16" ht="23.25" x14ac:dyDescent="0.25">
      <c r="A567" s="80">
        <v>2021</v>
      </c>
      <c r="B567" s="106" t="s">
        <v>495</v>
      </c>
      <c r="C567" s="106"/>
      <c r="D567" s="120" t="s">
        <v>415</v>
      </c>
      <c r="E567" s="120" t="s">
        <v>18</v>
      </c>
      <c r="F567" s="120" t="s">
        <v>416</v>
      </c>
      <c r="G567" s="120" t="s">
        <v>20</v>
      </c>
      <c r="H567" s="30" t="s">
        <v>856</v>
      </c>
      <c r="I567" s="30">
        <v>56</v>
      </c>
      <c r="J567" s="33" t="str">
        <f t="shared" si="8"/>
        <v>муниципальное образование «город Екатеринбург», г. Екатеринбург, ул. Крауля, д. 56</v>
      </c>
      <c r="K567" s="103">
        <v>11583.3</v>
      </c>
      <c r="L567" s="103">
        <v>6</v>
      </c>
      <c r="M567" s="56" t="s">
        <v>2572</v>
      </c>
      <c r="N567" s="215">
        <v>44253</v>
      </c>
      <c r="O567" s="56" t="s">
        <v>1595</v>
      </c>
      <c r="P567" s="187">
        <v>12557426.42</v>
      </c>
    </row>
    <row r="568" spans="1:16" ht="23.25" x14ac:dyDescent="0.25">
      <c r="A568" s="80">
        <v>2021</v>
      </c>
      <c r="B568" s="106" t="s">
        <v>495</v>
      </c>
      <c r="C568" s="106"/>
      <c r="D568" s="120" t="s">
        <v>415</v>
      </c>
      <c r="E568" s="120" t="s">
        <v>18</v>
      </c>
      <c r="F568" s="120" t="s">
        <v>416</v>
      </c>
      <c r="G568" s="120" t="s">
        <v>20</v>
      </c>
      <c r="H568" s="30" t="s">
        <v>2524</v>
      </c>
      <c r="I568" s="30">
        <v>13</v>
      </c>
      <c r="J568" s="33" t="str">
        <f t="shared" si="8"/>
        <v>муниципальное образование «город Екатеринбург», г. Екатеринбург, ул. Крестинского, д. 13</v>
      </c>
      <c r="K568" s="103">
        <v>5807.6</v>
      </c>
      <c r="L568" s="103">
        <v>2</v>
      </c>
      <c r="M568" s="56" t="s">
        <v>2598</v>
      </c>
      <c r="N568" s="215">
        <v>44257</v>
      </c>
      <c r="O568" s="56" t="s">
        <v>1598</v>
      </c>
      <c r="P568" s="187">
        <v>5194186.5199999996</v>
      </c>
    </row>
    <row r="569" spans="1:16" ht="23.25" x14ac:dyDescent="0.25">
      <c r="A569" s="80">
        <v>2021</v>
      </c>
      <c r="B569" s="106" t="s">
        <v>495</v>
      </c>
      <c r="C569" s="106"/>
      <c r="D569" s="120" t="s">
        <v>415</v>
      </c>
      <c r="E569" s="120" t="s">
        <v>18</v>
      </c>
      <c r="F569" s="120" t="s">
        <v>416</v>
      </c>
      <c r="G569" s="120" t="s">
        <v>20</v>
      </c>
      <c r="H569" s="30" t="s">
        <v>1554</v>
      </c>
      <c r="I569" s="30">
        <v>82</v>
      </c>
      <c r="J569" s="33" t="str">
        <f t="shared" si="8"/>
        <v>муниципальное образование «город Екатеринбург», г. Екатеринбург, ул. Кузнечная, д. 82</v>
      </c>
      <c r="K569" s="103">
        <v>3292.8</v>
      </c>
      <c r="L569" s="103">
        <v>1</v>
      </c>
      <c r="M569" s="56" t="s">
        <v>2573</v>
      </c>
      <c r="N569" s="215">
        <v>44252</v>
      </c>
      <c r="O569" s="56" t="s">
        <v>1598</v>
      </c>
      <c r="P569" s="187">
        <v>1960093.48</v>
      </c>
    </row>
    <row r="570" spans="1:16" ht="23.25" x14ac:dyDescent="0.25">
      <c r="A570" s="80">
        <v>2021</v>
      </c>
      <c r="B570" s="106" t="s">
        <v>495</v>
      </c>
      <c r="C570" s="106"/>
      <c r="D570" s="120" t="s">
        <v>415</v>
      </c>
      <c r="E570" s="120" t="s">
        <v>18</v>
      </c>
      <c r="F570" s="120" t="s">
        <v>416</v>
      </c>
      <c r="G570" s="120" t="s">
        <v>20</v>
      </c>
      <c r="H570" s="30" t="s">
        <v>86</v>
      </c>
      <c r="I570" s="30" t="s">
        <v>889</v>
      </c>
      <c r="J570" s="33" t="str">
        <f t="shared" si="8"/>
        <v>муниципальное образование «город Екатеринбург», г. Екатеринбург, ул. Куйбышева, д. 102А</v>
      </c>
      <c r="K570" s="103">
        <v>5985</v>
      </c>
      <c r="L570" s="103">
        <v>3</v>
      </c>
      <c r="M570" s="56" t="s">
        <v>2584</v>
      </c>
      <c r="N570" s="215">
        <v>44257</v>
      </c>
      <c r="O570" s="56" t="s">
        <v>1598</v>
      </c>
      <c r="P570" s="187">
        <v>6365148.9400000013</v>
      </c>
    </row>
    <row r="571" spans="1:16" ht="23.25" x14ac:dyDescent="0.25">
      <c r="A571" s="80">
        <v>2021</v>
      </c>
      <c r="B571" s="106" t="s">
        <v>495</v>
      </c>
      <c r="C571" s="106"/>
      <c r="D571" s="120" t="s">
        <v>415</v>
      </c>
      <c r="E571" s="120" t="s">
        <v>18</v>
      </c>
      <c r="F571" s="120" t="s">
        <v>416</v>
      </c>
      <c r="G571" s="120" t="s">
        <v>20</v>
      </c>
      <c r="H571" s="30" t="s">
        <v>86</v>
      </c>
      <c r="I571" s="30">
        <v>104</v>
      </c>
      <c r="J571" s="33" t="str">
        <f t="shared" si="8"/>
        <v>муниципальное образование «город Екатеринбург», г. Екатеринбург, ул. Куйбышева, д. 104</v>
      </c>
      <c r="K571" s="103">
        <v>5349</v>
      </c>
      <c r="L571" s="103">
        <v>3</v>
      </c>
      <c r="M571" s="56" t="s">
        <v>2584</v>
      </c>
      <c r="N571" s="215">
        <v>44257</v>
      </c>
      <c r="O571" s="56" t="s">
        <v>1598</v>
      </c>
      <c r="P571" s="187">
        <v>6184908.1699999999</v>
      </c>
    </row>
    <row r="572" spans="1:16" ht="23.25" x14ac:dyDescent="0.25">
      <c r="A572" s="80">
        <v>2017</v>
      </c>
      <c r="B572" s="81" t="s">
        <v>495</v>
      </c>
      <c r="C572" s="73"/>
      <c r="D572" s="24" t="s">
        <v>415</v>
      </c>
      <c r="E572" s="24" t="s">
        <v>18</v>
      </c>
      <c r="F572" s="24" t="s">
        <v>416</v>
      </c>
      <c r="G572" s="24" t="s">
        <v>20</v>
      </c>
      <c r="H572" s="24" t="s">
        <v>86</v>
      </c>
      <c r="I572" s="58">
        <v>106</v>
      </c>
      <c r="J572" s="33" t="str">
        <f t="shared" si="8"/>
        <v>муниципальное образование «город Екатеринбург», г. Екатеринбург, ул. Куйбышева, д. 106</v>
      </c>
      <c r="K572" s="75">
        <v>8017</v>
      </c>
      <c r="L572" s="75">
        <v>2</v>
      </c>
      <c r="M572" s="212" t="s">
        <v>1299</v>
      </c>
      <c r="N572" s="213">
        <v>42598</v>
      </c>
      <c r="O572" s="212" t="s">
        <v>1598</v>
      </c>
      <c r="P572" s="65">
        <v>3760719.76</v>
      </c>
    </row>
    <row r="573" spans="1:16" ht="23.25" x14ac:dyDescent="0.25">
      <c r="A573" s="80">
        <v>2021</v>
      </c>
      <c r="B573" s="106" t="s">
        <v>495</v>
      </c>
      <c r="C573" s="106"/>
      <c r="D573" s="120" t="s">
        <v>415</v>
      </c>
      <c r="E573" s="120" t="s">
        <v>18</v>
      </c>
      <c r="F573" s="120" t="s">
        <v>416</v>
      </c>
      <c r="G573" s="120" t="s">
        <v>20</v>
      </c>
      <c r="H573" s="30" t="s">
        <v>86</v>
      </c>
      <c r="I573" s="30">
        <v>169</v>
      </c>
      <c r="J573" s="33" t="str">
        <f t="shared" si="8"/>
        <v>муниципальное образование «город Екатеринбург», г. Екатеринбург, ул. Куйбышева, д. 169</v>
      </c>
      <c r="K573" s="103">
        <v>2087.1</v>
      </c>
      <c r="L573" s="103">
        <v>1</v>
      </c>
      <c r="M573" s="56" t="s">
        <v>2584</v>
      </c>
      <c r="N573" s="215">
        <v>44257</v>
      </c>
      <c r="O573" s="56" t="s">
        <v>1598</v>
      </c>
      <c r="P573" s="187">
        <v>2119746.4300000002</v>
      </c>
    </row>
    <row r="574" spans="1:16" ht="23.25" x14ac:dyDescent="0.25">
      <c r="A574" s="80">
        <v>2021</v>
      </c>
      <c r="B574" s="106" t="s">
        <v>495</v>
      </c>
      <c r="C574" s="106"/>
      <c r="D574" s="120" t="s">
        <v>415</v>
      </c>
      <c r="E574" s="120" t="s">
        <v>18</v>
      </c>
      <c r="F574" s="120" t="s">
        <v>416</v>
      </c>
      <c r="G574" s="120" t="s">
        <v>20</v>
      </c>
      <c r="H574" s="30" t="s">
        <v>86</v>
      </c>
      <c r="I574" s="30">
        <v>6</v>
      </c>
      <c r="J574" s="33" t="str">
        <f t="shared" si="8"/>
        <v>муниципальное образование «город Екатеринбург», г. Екатеринбург, ул. Куйбышева, д. 6</v>
      </c>
      <c r="K574" s="103">
        <v>6542.7</v>
      </c>
      <c r="L574" s="103">
        <v>4</v>
      </c>
      <c r="M574" s="206" t="s">
        <v>2589</v>
      </c>
      <c r="N574" s="215">
        <v>44258</v>
      </c>
      <c r="O574" s="56" t="s">
        <v>2605</v>
      </c>
      <c r="P574" s="187">
        <v>10550781.199999999</v>
      </c>
    </row>
    <row r="575" spans="1:16" ht="23.25" x14ac:dyDescent="0.25">
      <c r="A575" s="80">
        <v>2021</v>
      </c>
      <c r="B575" s="106" t="s">
        <v>495</v>
      </c>
      <c r="C575" s="106"/>
      <c r="D575" s="120" t="s">
        <v>415</v>
      </c>
      <c r="E575" s="120" t="s">
        <v>18</v>
      </c>
      <c r="F575" s="120" t="s">
        <v>416</v>
      </c>
      <c r="G575" s="120" t="s">
        <v>20</v>
      </c>
      <c r="H575" s="30" t="s">
        <v>86</v>
      </c>
      <c r="I575" s="30" t="s">
        <v>2555</v>
      </c>
      <c r="J575" s="33" t="str">
        <f t="shared" si="8"/>
        <v>муниципальное образование «город Екатеринбург», г. Екатеринбург, ул. Куйбышева, д. 84КОРПУС 1</v>
      </c>
      <c r="K575" s="103">
        <v>4230.2</v>
      </c>
      <c r="L575" s="103">
        <v>2</v>
      </c>
      <c r="M575" s="56" t="s">
        <v>2598</v>
      </c>
      <c r="N575" s="215">
        <v>44257</v>
      </c>
      <c r="O575" s="56" t="s">
        <v>1598</v>
      </c>
      <c r="P575" s="187">
        <v>4629048.29</v>
      </c>
    </row>
    <row r="576" spans="1:16" ht="23.25" x14ac:dyDescent="0.25">
      <c r="A576" s="80">
        <v>2020</v>
      </c>
      <c r="B576" s="30" t="s">
        <v>495</v>
      </c>
      <c r="C576" s="30"/>
      <c r="D576" s="120" t="s">
        <v>415</v>
      </c>
      <c r="E576" s="120" t="s">
        <v>18</v>
      </c>
      <c r="F576" s="120" t="s">
        <v>416</v>
      </c>
      <c r="G576" s="120" t="s">
        <v>20</v>
      </c>
      <c r="H576" s="30" t="s">
        <v>879</v>
      </c>
      <c r="I576" s="42">
        <v>32</v>
      </c>
      <c r="J576" s="33" t="str">
        <f t="shared" si="8"/>
        <v>муниципальное образование «город Екатеринбург», г. Екатеринбург, ул. Кунарская, д. 32</v>
      </c>
      <c r="K576" s="103">
        <v>3594.1</v>
      </c>
      <c r="L576" s="202">
        <v>2</v>
      </c>
      <c r="M576" s="35" t="s">
        <v>4196</v>
      </c>
      <c r="N576" s="206">
        <v>43917</v>
      </c>
      <c r="O576" s="35" t="s">
        <v>4197</v>
      </c>
      <c r="P576" s="208">
        <v>4218772.79</v>
      </c>
    </row>
    <row r="577" spans="1:16" ht="23.25" x14ac:dyDescent="0.25">
      <c r="A577" s="80">
        <v>2018</v>
      </c>
      <c r="B577" s="80" t="s">
        <v>495</v>
      </c>
      <c r="C577" s="30"/>
      <c r="D577" s="30" t="s">
        <v>415</v>
      </c>
      <c r="E577" s="33" t="s">
        <v>18</v>
      </c>
      <c r="F577" s="33" t="s">
        <v>416</v>
      </c>
      <c r="G577" s="33" t="s">
        <v>20</v>
      </c>
      <c r="H577" s="30" t="s">
        <v>467</v>
      </c>
      <c r="I577" s="42">
        <v>45</v>
      </c>
      <c r="J577" s="33" t="str">
        <f t="shared" si="8"/>
        <v>муниципальное образование «город Екатеринбург», г. Екатеринбург, ул. Латвийская, д. 45</v>
      </c>
      <c r="K577" s="103">
        <v>20344.25</v>
      </c>
      <c r="L577" s="103">
        <v>10</v>
      </c>
      <c r="M577" s="25" t="s">
        <v>1491</v>
      </c>
      <c r="N577" s="206">
        <v>43122</v>
      </c>
      <c r="O577" s="56" t="s">
        <v>1494</v>
      </c>
      <c r="P577" s="157">
        <v>18479222.419999998</v>
      </c>
    </row>
    <row r="578" spans="1:16" ht="23.25" x14ac:dyDescent="0.25">
      <c r="A578" s="80">
        <v>2021</v>
      </c>
      <c r="B578" s="106" t="s">
        <v>495</v>
      </c>
      <c r="C578" s="106"/>
      <c r="D578" s="120" t="s">
        <v>415</v>
      </c>
      <c r="E578" s="120" t="s">
        <v>18</v>
      </c>
      <c r="F578" s="120" t="s">
        <v>416</v>
      </c>
      <c r="G578" s="120" t="s">
        <v>20</v>
      </c>
      <c r="H578" s="30" t="s">
        <v>534</v>
      </c>
      <c r="I578" s="30">
        <v>18</v>
      </c>
      <c r="J578" s="33" t="str">
        <f t="shared" si="8"/>
        <v>муниципальное образование «город Екатеринбург», г. Екатеринбург, ул. Ленинградская, д. 18</v>
      </c>
      <c r="K578" s="103">
        <v>9499.5</v>
      </c>
      <c r="L578" s="103">
        <v>4</v>
      </c>
      <c r="M578" s="56" t="s">
        <v>2586</v>
      </c>
      <c r="N578" s="215">
        <v>44257</v>
      </c>
      <c r="O578" s="56" t="s">
        <v>2605</v>
      </c>
      <c r="P578" s="187">
        <v>10339448.85</v>
      </c>
    </row>
    <row r="579" spans="1:16" ht="23.25" x14ac:dyDescent="0.25">
      <c r="A579" s="80">
        <v>2021</v>
      </c>
      <c r="B579" s="106" t="s">
        <v>495</v>
      </c>
      <c r="C579" s="106"/>
      <c r="D579" s="120" t="s">
        <v>415</v>
      </c>
      <c r="E579" s="120" t="s">
        <v>18</v>
      </c>
      <c r="F579" s="120" t="s">
        <v>416</v>
      </c>
      <c r="G579" s="120" t="s">
        <v>20</v>
      </c>
      <c r="H579" s="30" t="s">
        <v>367</v>
      </c>
      <c r="I579" s="30">
        <v>39</v>
      </c>
      <c r="J579" s="33" t="str">
        <f t="shared" ref="J579:J642" si="9">C579&amp;""&amp;D579&amp;", "&amp;E579&amp;" "&amp;F579&amp;", "&amp;G579&amp;" "&amp;H579&amp;", д. "&amp;I579</f>
        <v>муниципальное образование «город Екатеринбург», г. Екатеринбург, ул. Лесная, д. 39</v>
      </c>
      <c r="K579" s="103">
        <v>5871.8</v>
      </c>
      <c r="L579" s="103">
        <v>3</v>
      </c>
      <c r="M579" s="56" t="s">
        <v>2582</v>
      </c>
      <c r="N579" s="215">
        <v>44257</v>
      </c>
      <c r="O579" s="56" t="s">
        <v>1598</v>
      </c>
      <c r="P579" s="187">
        <v>6092096.7199999997</v>
      </c>
    </row>
    <row r="580" spans="1:16" ht="23.25" x14ac:dyDescent="0.25">
      <c r="A580" s="80">
        <v>2021</v>
      </c>
      <c r="B580" s="106" t="s">
        <v>495</v>
      </c>
      <c r="C580" s="106"/>
      <c r="D580" s="120" t="s">
        <v>415</v>
      </c>
      <c r="E580" s="120" t="s">
        <v>18</v>
      </c>
      <c r="F580" s="120" t="s">
        <v>416</v>
      </c>
      <c r="G580" s="120" t="s">
        <v>20</v>
      </c>
      <c r="H580" s="30" t="s">
        <v>459</v>
      </c>
      <c r="I580" s="30" t="s">
        <v>1097</v>
      </c>
      <c r="J580" s="33" t="str">
        <f t="shared" si="9"/>
        <v>муниципальное образование «город Екатеринбург», г. Екатеринбург, ул. Летчиков, д. 10КОРПУС А</v>
      </c>
      <c r="K580" s="103">
        <v>7628.2</v>
      </c>
      <c r="L580" s="103">
        <v>3</v>
      </c>
      <c r="M580" s="206" t="s">
        <v>2582</v>
      </c>
      <c r="N580" s="215">
        <v>44257</v>
      </c>
      <c r="O580" s="56" t="s">
        <v>1598</v>
      </c>
      <c r="P580" s="187">
        <v>6310586.9799999995</v>
      </c>
    </row>
    <row r="581" spans="1:16" ht="23.25" x14ac:dyDescent="0.25">
      <c r="A581" s="80">
        <v>2021</v>
      </c>
      <c r="B581" s="106" t="s">
        <v>495</v>
      </c>
      <c r="C581" s="106"/>
      <c r="D581" s="120" t="s">
        <v>415</v>
      </c>
      <c r="E581" s="120" t="s">
        <v>18</v>
      </c>
      <c r="F581" s="120" t="s">
        <v>416</v>
      </c>
      <c r="G581" s="120" t="s">
        <v>20</v>
      </c>
      <c r="H581" s="30" t="s">
        <v>459</v>
      </c>
      <c r="I581" s="30" t="s">
        <v>1056</v>
      </c>
      <c r="J581" s="33" t="str">
        <f t="shared" si="9"/>
        <v>муниципальное образование «город Екатеринбург», г. Екатеринбург, ул. Летчиков, д. 8КОРПУС А</v>
      </c>
      <c r="K581" s="103">
        <v>5595</v>
      </c>
      <c r="L581" s="103">
        <v>3</v>
      </c>
      <c r="M581" s="206" t="s">
        <v>2582</v>
      </c>
      <c r="N581" s="215">
        <v>44257</v>
      </c>
      <c r="O581" s="56" t="s">
        <v>1598</v>
      </c>
      <c r="P581" s="187">
        <v>6091951.96</v>
      </c>
    </row>
    <row r="582" spans="1:16" ht="23.25" x14ac:dyDescent="0.25">
      <c r="A582" s="80">
        <v>2018</v>
      </c>
      <c r="B582" s="80" t="s">
        <v>495</v>
      </c>
      <c r="C582" s="30"/>
      <c r="D582" s="30" t="s">
        <v>415</v>
      </c>
      <c r="E582" s="33" t="s">
        <v>18</v>
      </c>
      <c r="F582" s="33" t="s">
        <v>416</v>
      </c>
      <c r="G582" s="33" t="s">
        <v>20</v>
      </c>
      <c r="H582" s="30" t="s">
        <v>1069</v>
      </c>
      <c r="I582" s="42">
        <v>8</v>
      </c>
      <c r="J582" s="33" t="str">
        <f t="shared" si="9"/>
        <v>муниципальное образование «город Екатеринбург», г. Екатеринбург, ул. Лодыгина, д. 8</v>
      </c>
      <c r="K582" s="103">
        <v>11634</v>
      </c>
      <c r="L582" s="103">
        <v>5</v>
      </c>
      <c r="M582" s="25" t="s">
        <v>1491</v>
      </c>
      <c r="N582" s="206">
        <v>43122</v>
      </c>
      <c r="O582" s="56" t="s">
        <v>1494</v>
      </c>
      <c r="P582" s="157">
        <v>9418958.8699999992</v>
      </c>
    </row>
    <row r="583" spans="1:16" ht="23.25" x14ac:dyDescent="0.25">
      <c r="A583" s="80">
        <v>2020</v>
      </c>
      <c r="B583" s="30" t="s">
        <v>495</v>
      </c>
      <c r="C583" s="30"/>
      <c r="D583" s="120" t="s">
        <v>415</v>
      </c>
      <c r="E583" s="120" t="s">
        <v>18</v>
      </c>
      <c r="F583" s="120" t="s">
        <v>416</v>
      </c>
      <c r="G583" s="120" t="s">
        <v>20</v>
      </c>
      <c r="H583" s="30" t="s">
        <v>137</v>
      </c>
      <c r="I583" s="42">
        <v>44</v>
      </c>
      <c r="J583" s="33" t="str">
        <f t="shared" si="9"/>
        <v>муниципальное образование «город Екатеринбург», г. Екатеринбург, ул. Ломоносова, д. 44</v>
      </c>
      <c r="K583" s="103">
        <v>8845.1</v>
      </c>
      <c r="L583" s="103">
        <v>5</v>
      </c>
      <c r="M583" s="35" t="s">
        <v>4199</v>
      </c>
      <c r="N583" s="206">
        <v>43917</v>
      </c>
      <c r="O583" s="35" t="s">
        <v>4200</v>
      </c>
      <c r="P583" s="208">
        <v>10571243.43</v>
      </c>
    </row>
    <row r="584" spans="1:16" ht="23.25" x14ac:dyDescent="0.25">
      <c r="A584" s="80">
        <v>2017</v>
      </c>
      <c r="B584" s="81" t="s">
        <v>495</v>
      </c>
      <c r="C584" s="73"/>
      <c r="D584" s="24" t="s">
        <v>415</v>
      </c>
      <c r="E584" s="24" t="s">
        <v>18</v>
      </c>
      <c r="F584" s="24" t="s">
        <v>416</v>
      </c>
      <c r="G584" s="24" t="s">
        <v>20</v>
      </c>
      <c r="H584" s="24" t="s">
        <v>137</v>
      </c>
      <c r="I584" s="58">
        <v>85</v>
      </c>
      <c r="J584" s="33" t="str">
        <f t="shared" si="9"/>
        <v>муниципальное образование «город Екатеринбург», г. Екатеринбург, ул. Ломоносова, д. 85</v>
      </c>
      <c r="K584" s="75">
        <v>3642.4</v>
      </c>
      <c r="L584" s="75">
        <v>2</v>
      </c>
      <c r="M584" s="212" t="s">
        <v>1298</v>
      </c>
      <c r="N584" s="213">
        <v>42598</v>
      </c>
      <c r="O584" s="212" t="s">
        <v>1598</v>
      </c>
      <c r="P584" s="65">
        <v>3647349.28</v>
      </c>
    </row>
    <row r="585" spans="1:16" ht="23.25" x14ac:dyDescent="0.25">
      <c r="A585" s="80">
        <v>2017</v>
      </c>
      <c r="B585" s="81" t="s">
        <v>495</v>
      </c>
      <c r="C585" s="73"/>
      <c r="D585" s="24" t="s">
        <v>415</v>
      </c>
      <c r="E585" s="24" t="s">
        <v>18</v>
      </c>
      <c r="F585" s="24" t="s">
        <v>416</v>
      </c>
      <c r="G585" s="24" t="s">
        <v>20</v>
      </c>
      <c r="H585" s="24" t="s">
        <v>137</v>
      </c>
      <c r="I585" s="58">
        <v>87</v>
      </c>
      <c r="J585" s="33" t="str">
        <f t="shared" si="9"/>
        <v>муниципальное образование «город Екатеринбург», г. Екатеринбург, ул. Ломоносова, д. 87</v>
      </c>
      <c r="K585" s="75">
        <v>11378.3</v>
      </c>
      <c r="L585" s="75">
        <v>6</v>
      </c>
      <c r="M585" s="212" t="s">
        <v>1297</v>
      </c>
      <c r="N585" s="213">
        <v>42598</v>
      </c>
      <c r="O585" s="212" t="s">
        <v>1598</v>
      </c>
      <c r="P585" s="65">
        <v>10942047.84</v>
      </c>
    </row>
    <row r="586" spans="1:16" ht="23.25" x14ac:dyDescent="0.25">
      <c r="A586" s="80">
        <v>2021</v>
      </c>
      <c r="B586" s="106" t="s">
        <v>495</v>
      </c>
      <c r="C586" s="106"/>
      <c r="D586" s="120" t="s">
        <v>415</v>
      </c>
      <c r="E586" s="120" t="s">
        <v>18</v>
      </c>
      <c r="F586" s="120" t="s">
        <v>416</v>
      </c>
      <c r="G586" s="120" t="s">
        <v>20</v>
      </c>
      <c r="H586" s="30" t="s">
        <v>2517</v>
      </c>
      <c r="I586" s="30">
        <v>18</v>
      </c>
      <c r="J586" s="33" t="str">
        <f t="shared" si="9"/>
        <v>муниципальное образование «город Екатеринбург», г. Екатеринбург, ул. Лукиных, д. 18</v>
      </c>
      <c r="K586" s="103">
        <v>8562.4699999999993</v>
      </c>
      <c r="L586" s="103">
        <v>4</v>
      </c>
      <c r="M586" s="56" t="s">
        <v>2577</v>
      </c>
      <c r="N586" s="215">
        <v>44247</v>
      </c>
      <c r="O586" s="56" t="s">
        <v>1598</v>
      </c>
      <c r="P586" s="187">
        <v>7241835.04</v>
      </c>
    </row>
    <row r="587" spans="1:16" ht="23.25" x14ac:dyDescent="0.25">
      <c r="A587" s="80">
        <v>2020</v>
      </c>
      <c r="B587" s="30" t="s">
        <v>495</v>
      </c>
      <c r="C587" s="30"/>
      <c r="D587" s="120" t="s">
        <v>415</v>
      </c>
      <c r="E587" s="120" t="s">
        <v>18</v>
      </c>
      <c r="F587" s="120" t="s">
        <v>416</v>
      </c>
      <c r="G587" s="120" t="s">
        <v>20</v>
      </c>
      <c r="H587" s="30" t="s">
        <v>203</v>
      </c>
      <c r="I587" s="42">
        <v>137</v>
      </c>
      <c r="J587" s="33" t="str">
        <f t="shared" si="9"/>
        <v>муниципальное образование «город Екатеринбург», г. Екатеринбург, ул. Луначарского, д. 137</v>
      </c>
      <c r="K587" s="103">
        <v>4166.8999999999996</v>
      </c>
      <c r="L587" s="202">
        <v>2</v>
      </c>
      <c r="M587" s="35" t="s">
        <v>4175</v>
      </c>
      <c r="N587" s="206">
        <v>43913</v>
      </c>
      <c r="O587" s="35" t="s">
        <v>1307</v>
      </c>
      <c r="P587" s="208">
        <v>4832635.72</v>
      </c>
    </row>
    <row r="588" spans="1:16" ht="23.25" x14ac:dyDescent="0.25">
      <c r="A588" s="80">
        <v>2021</v>
      </c>
      <c r="B588" s="106" t="s">
        <v>495</v>
      </c>
      <c r="C588" s="106"/>
      <c r="D588" s="120" t="s">
        <v>415</v>
      </c>
      <c r="E588" s="120" t="s">
        <v>18</v>
      </c>
      <c r="F588" s="120" t="s">
        <v>416</v>
      </c>
      <c r="G588" s="120" t="s">
        <v>20</v>
      </c>
      <c r="H588" s="30" t="s">
        <v>203</v>
      </c>
      <c r="I588" s="30">
        <v>161</v>
      </c>
      <c r="J588" s="33" t="str">
        <f t="shared" si="9"/>
        <v>муниципальное образование «город Екатеринбург», г. Екатеринбург, ул. Луначарского, д. 161</v>
      </c>
      <c r="K588" s="103">
        <v>2328.8000000000002</v>
      </c>
      <c r="L588" s="103">
        <v>1</v>
      </c>
      <c r="M588" s="56" t="s">
        <v>2584</v>
      </c>
      <c r="N588" s="215">
        <v>44257</v>
      </c>
      <c r="O588" s="56" t="s">
        <v>1598</v>
      </c>
      <c r="P588" s="187">
        <v>2176757.9900000002</v>
      </c>
    </row>
    <row r="589" spans="1:16" ht="23.25" x14ac:dyDescent="0.25">
      <c r="A589" s="80">
        <v>2021</v>
      </c>
      <c r="B589" s="106" t="s">
        <v>495</v>
      </c>
      <c r="C589" s="106"/>
      <c r="D589" s="120" t="s">
        <v>415</v>
      </c>
      <c r="E589" s="120" t="s">
        <v>18</v>
      </c>
      <c r="F589" s="120" t="s">
        <v>416</v>
      </c>
      <c r="G589" s="120" t="s">
        <v>20</v>
      </c>
      <c r="H589" s="30" t="s">
        <v>203</v>
      </c>
      <c r="I589" s="30">
        <v>171</v>
      </c>
      <c r="J589" s="33" t="str">
        <f t="shared" si="9"/>
        <v>муниципальное образование «город Екатеринбург», г. Екатеринбург, ул. Луначарского, д. 171</v>
      </c>
      <c r="K589" s="103">
        <v>9700.7000000000007</v>
      </c>
      <c r="L589" s="103">
        <v>4</v>
      </c>
      <c r="M589" s="56" t="s">
        <v>2584</v>
      </c>
      <c r="N589" s="215">
        <v>44257</v>
      </c>
      <c r="O589" s="56" t="s">
        <v>1598</v>
      </c>
      <c r="P589" s="187">
        <v>8113196.3699999992</v>
      </c>
    </row>
    <row r="590" spans="1:16" ht="23.25" x14ac:dyDescent="0.25">
      <c r="A590" s="80">
        <v>2021</v>
      </c>
      <c r="B590" s="106" t="s">
        <v>495</v>
      </c>
      <c r="C590" s="106"/>
      <c r="D590" s="120" t="s">
        <v>415</v>
      </c>
      <c r="E590" s="120" t="s">
        <v>18</v>
      </c>
      <c r="F590" s="120" t="s">
        <v>416</v>
      </c>
      <c r="G590" s="120" t="s">
        <v>20</v>
      </c>
      <c r="H590" s="30" t="s">
        <v>448</v>
      </c>
      <c r="I590" s="30">
        <v>11</v>
      </c>
      <c r="J590" s="33" t="str">
        <f t="shared" si="9"/>
        <v>муниципальное образование «город Екатеринбург», г. Екатеринбург, ул. Ляпустина, д. 11</v>
      </c>
      <c r="K590" s="103">
        <v>4350.2</v>
      </c>
      <c r="L590" s="103">
        <v>2</v>
      </c>
      <c r="M590" s="56" t="s">
        <v>2579</v>
      </c>
      <c r="N590" s="215">
        <v>44247</v>
      </c>
      <c r="O590" s="56" t="s">
        <v>2604</v>
      </c>
      <c r="P590" s="187">
        <v>4145576.31</v>
      </c>
    </row>
    <row r="591" spans="1:16" ht="23.25" x14ac:dyDescent="0.25">
      <c r="A591" s="80">
        <v>2020</v>
      </c>
      <c r="B591" s="30" t="s">
        <v>495</v>
      </c>
      <c r="C591" s="30"/>
      <c r="D591" s="120" t="s">
        <v>415</v>
      </c>
      <c r="E591" s="120" t="s">
        <v>18</v>
      </c>
      <c r="F591" s="120" t="s">
        <v>416</v>
      </c>
      <c r="G591" s="120" t="s">
        <v>20</v>
      </c>
      <c r="H591" s="30" t="s">
        <v>188</v>
      </c>
      <c r="I591" s="42">
        <v>154</v>
      </c>
      <c r="J591" s="33" t="str">
        <f t="shared" si="9"/>
        <v>муниципальное образование «город Екатеринбург», г. Екатеринбург, ул. Малышева, д. 154</v>
      </c>
      <c r="K591" s="103">
        <v>5681.5</v>
      </c>
      <c r="L591" s="202">
        <v>2</v>
      </c>
      <c r="M591" s="35" t="s">
        <v>4176</v>
      </c>
      <c r="N591" s="206">
        <v>43914</v>
      </c>
      <c r="O591" s="35" t="s">
        <v>4177</v>
      </c>
      <c r="P591" s="208">
        <v>6180382.2000000002</v>
      </c>
    </row>
    <row r="592" spans="1:16" ht="23.25" x14ac:dyDescent="0.25">
      <c r="A592" s="80">
        <v>2020</v>
      </c>
      <c r="B592" s="30" t="s">
        <v>495</v>
      </c>
      <c r="C592" s="30"/>
      <c r="D592" s="120" t="s">
        <v>415</v>
      </c>
      <c r="E592" s="120" t="s">
        <v>18</v>
      </c>
      <c r="F592" s="120" t="s">
        <v>416</v>
      </c>
      <c r="G592" s="120" t="s">
        <v>20</v>
      </c>
      <c r="H592" s="30" t="s">
        <v>188</v>
      </c>
      <c r="I592" s="42">
        <v>156</v>
      </c>
      <c r="J592" s="33" t="str">
        <f t="shared" si="9"/>
        <v>муниципальное образование «город Екатеринбург», г. Екатеринбург, ул. Малышева, д. 156</v>
      </c>
      <c r="K592" s="103">
        <v>7259.1</v>
      </c>
      <c r="L592" s="202">
        <v>2</v>
      </c>
      <c r="M592" s="35" t="s">
        <v>4176</v>
      </c>
      <c r="N592" s="206">
        <v>43914</v>
      </c>
      <c r="O592" s="35" t="s">
        <v>4177</v>
      </c>
      <c r="P592" s="208">
        <v>6186927.2000000002</v>
      </c>
    </row>
    <row r="593" spans="1:16" ht="23.25" x14ac:dyDescent="0.25">
      <c r="A593" s="80">
        <v>2021</v>
      </c>
      <c r="B593" s="106" t="s">
        <v>495</v>
      </c>
      <c r="C593" s="106"/>
      <c r="D593" s="120" t="s">
        <v>415</v>
      </c>
      <c r="E593" s="120" t="s">
        <v>18</v>
      </c>
      <c r="F593" s="120" t="s">
        <v>416</v>
      </c>
      <c r="G593" s="120" t="s">
        <v>20</v>
      </c>
      <c r="H593" s="30" t="s">
        <v>188</v>
      </c>
      <c r="I593" s="30">
        <v>160</v>
      </c>
      <c r="J593" s="33" t="str">
        <f t="shared" si="9"/>
        <v>муниципальное образование «город Екатеринбург», г. Екатеринбург, ул. Малышева, д. 160</v>
      </c>
      <c r="K593" s="103">
        <v>5670.5</v>
      </c>
      <c r="L593" s="103">
        <v>2</v>
      </c>
      <c r="M593" s="56" t="s">
        <v>2583</v>
      </c>
      <c r="N593" s="215">
        <v>44253</v>
      </c>
      <c r="O593" s="56" t="s">
        <v>1595</v>
      </c>
      <c r="P593" s="187">
        <v>5766951.8700000001</v>
      </c>
    </row>
    <row r="594" spans="1:16" ht="23.25" x14ac:dyDescent="0.25">
      <c r="A594" s="80">
        <v>2021</v>
      </c>
      <c r="B594" s="106" t="s">
        <v>495</v>
      </c>
      <c r="C594" s="106"/>
      <c r="D594" s="120" t="s">
        <v>415</v>
      </c>
      <c r="E594" s="120" t="s">
        <v>18</v>
      </c>
      <c r="F594" s="120" t="s">
        <v>416</v>
      </c>
      <c r="G594" s="120" t="s">
        <v>20</v>
      </c>
      <c r="H594" s="30" t="s">
        <v>880</v>
      </c>
      <c r="I594" s="30">
        <v>12</v>
      </c>
      <c r="J594" s="33" t="str">
        <f t="shared" si="9"/>
        <v>муниципальное образование «город Екатеринбург», г. Екатеринбург, ул. Маневровая, д. 12</v>
      </c>
      <c r="K594" s="103">
        <v>16846.099999999999</v>
      </c>
      <c r="L594" s="103">
        <v>5</v>
      </c>
      <c r="M594" s="56" t="s">
        <v>2585</v>
      </c>
      <c r="N594" s="206" t="s">
        <v>4427</v>
      </c>
      <c r="O594" s="56" t="s">
        <v>2606</v>
      </c>
      <c r="P594" s="187">
        <f>2143795.84+8406806.69</f>
        <v>10550602.529999999</v>
      </c>
    </row>
    <row r="595" spans="1:16" ht="23.25" x14ac:dyDescent="0.25">
      <c r="A595" s="80">
        <v>2021</v>
      </c>
      <c r="B595" s="106" t="s">
        <v>495</v>
      </c>
      <c r="C595" s="106"/>
      <c r="D595" s="120" t="s">
        <v>415</v>
      </c>
      <c r="E595" s="120" t="s">
        <v>18</v>
      </c>
      <c r="F595" s="120" t="s">
        <v>416</v>
      </c>
      <c r="G595" s="120" t="s">
        <v>20</v>
      </c>
      <c r="H595" s="30" t="s">
        <v>880</v>
      </c>
      <c r="I595" s="30">
        <v>27</v>
      </c>
      <c r="J595" s="33" t="str">
        <f t="shared" si="9"/>
        <v>муниципальное образование «город Екатеринбург», г. Екатеринбург, ул. Маневровая, д. 27</v>
      </c>
      <c r="K595" s="103">
        <v>1682.4</v>
      </c>
      <c r="L595" s="103">
        <v>1</v>
      </c>
      <c r="M595" s="206" t="s">
        <v>2582</v>
      </c>
      <c r="N595" s="215">
        <v>44257</v>
      </c>
      <c r="O595" s="56" t="s">
        <v>1598</v>
      </c>
      <c r="P595" s="187">
        <v>2078724.64</v>
      </c>
    </row>
    <row r="596" spans="1:16" ht="23.25" x14ac:dyDescent="0.25">
      <c r="A596" s="80">
        <v>2021</v>
      </c>
      <c r="B596" s="106" t="s">
        <v>495</v>
      </c>
      <c r="C596" s="106"/>
      <c r="D596" s="120" t="s">
        <v>415</v>
      </c>
      <c r="E596" s="120" t="s">
        <v>18</v>
      </c>
      <c r="F596" s="120" t="s">
        <v>416</v>
      </c>
      <c r="G596" s="120" t="s">
        <v>20</v>
      </c>
      <c r="H596" s="30" t="s">
        <v>880</v>
      </c>
      <c r="I596" s="30" t="s">
        <v>931</v>
      </c>
      <c r="J596" s="33" t="str">
        <f t="shared" si="9"/>
        <v>муниципальное образование «город Екатеринбург», г. Екатеринбург, ул. Маневровая, д. 27КОРПУС А</v>
      </c>
      <c r="K596" s="103">
        <v>1999.2</v>
      </c>
      <c r="L596" s="103">
        <v>1</v>
      </c>
      <c r="M596" s="206" t="s">
        <v>2582</v>
      </c>
      <c r="N596" s="215">
        <v>44257</v>
      </c>
      <c r="O596" s="56" t="s">
        <v>1598</v>
      </c>
      <c r="P596" s="187">
        <v>2077809.82</v>
      </c>
    </row>
    <row r="597" spans="1:16" ht="23.25" x14ac:dyDescent="0.25">
      <c r="A597" s="80">
        <v>2021</v>
      </c>
      <c r="B597" s="106" t="s">
        <v>495</v>
      </c>
      <c r="C597" s="106"/>
      <c r="D597" s="120" t="s">
        <v>415</v>
      </c>
      <c r="E597" s="120" t="s">
        <v>18</v>
      </c>
      <c r="F597" s="120" t="s">
        <v>416</v>
      </c>
      <c r="G597" s="120" t="s">
        <v>20</v>
      </c>
      <c r="H597" s="30" t="s">
        <v>2508</v>
      </c>
      <c r="I597" s="30">
        <v>7</v>
      </c>
      <c r="J597" s="33" t="str">
        <f t="shared" si="9"/>
        <v>муниципальное образование «город Екатеринбург», г. Екатеринбург, ул. Маршала Жукова, д. 7</v>
      </c>
      <c r="K597" s="103">
        <v>3232.8</v>
      </c>
      <c r="L597" s="103">
        <v>1</v>
      </c>
      <c r="M597" s="56" t="s">
        <v>2572</v>
      </c>
      <c r="N597" s="215">
        <v>44253</v>
      </c>
      <c r="O597" s="56" t="s">
        <v>1595</v>
      </c>
      <c r="P597" s="187">
        <v>2142783.16</v>
      </c>
    </row>
    <row r="598" spans="1:16" ht="23.25" x14ac:dyDescent="0.25">
      <c r="A598" s="80">
        <v>2020</v>
      </c>
      <c r="B598" s="30" t="s">
        <v>495</v>
      </c>
      <c r="C598" s="30"/>
      <c r="D598" s="120" t="s">
        <v>415</v>
      </c>
      <c r="E598" s="120" t="s">
        <v>18</v>
      </c>
      <c r="F598" s="120" t="s">
        <v>416</v>
      </c>
      <c r="G598" s="120" t="s">
        <v>20</v>
      </c>
      <c r="H598" s="30" t="s">
        <v>818</v>
      </c>
      <c r="I598" s="42">
        <v>10</v>
      </c>
      <c r="J598" s="33" t="str">
        <f t="shared" si="9"/>
        <v>муниципальное образование «город Екатеринбург», г. Екатеринбург, ул. Машинная, д. 10</v>
      </c>
      <c r="K598" s="103">
        <v>4294.3</v>
      </c>
      <c r="L598" s="202">
        <v>2</v>
      </c>
      <c r="M598" s="35" t="s">
        <v>1596</v>
      </c>
      <c r="N598" s="206">
        <v>43913</v>
      </c>
      <c r="O598" s="35" t="s">
        <v>1594</v>
      </c>
      <c r="P598" s="208">
        <v>4773681.8899999997</v>
      </c>
    </row>
    <row r="599" spans="1:16" ht="23.25" x14ac:dyDescent="0.25">
      <c r="A599" s="80">
        <v>2017</v>
      </c>
      <c r="B599" s="81" t="s">
        <v>495</v>
      </c>
      <c r="C599" s="24"/>
      <c r="D599" s="24" t="s">
        <v>415</v>
      </c>
      <c r="E599" s="24" t="s">
        <v>18</v>
      </c>
      <c r="F599" s="24" t="s">
        <v>416</v>
      </c>
      <c r="G599" s="24" t="s">
        <v>20</v>
      </c>
      <c r="H599" s="24" t="s">
        <v>818</v>
      </c>
      <c r="I599" s="58">
        <v>40</v>
      </c>
      <c r="J599" s="33" t="str">
        <f t="shared" si="9"/>
        <v>муниципальное образование «город Екатеринбург», г. Екатеринбург, ул. Машинная, д. 40</v>
      </c>
      <c r="K599" s="75">
        <v>8903.9</v>
      </c>
      <c r="L599" s="75">
        <v>4</v>
      </c>
      <c r="M599" s="212" t="s">
        <v>1299</v>
      </c>
      <c r="N599" s="213">
        <v>42598</v>
      </c>
      <c r="O599" s="212" t="s">
        <v>1598</v>
      </c>
      <c r="P599" s="65">
        <v>7292907.3200000003</v>
      </c>
    </row>
    <row r="600" spans="1:16" ht="23.25" x14ac:dyDescent="0.25">
      <c r="A600" s="80">
        <v>2021</v>
      </c>
      <c r="B600" s="106" t="s">
        <v>495</v>
      </c>
      <c r="C600" s="106"/>
      <c r="D600" s="120" t="s">
        <v>415</v>
      </c>
      <c r="E600" s="120" t="s">
        <v>18</v>
      </c>
      <c r="F600" s="120" t="s">
        <v>416</v>
      </c>
      <c r="G600" s="120" t="s">
        <v>20</v>
      </c>
      <c r="H600" s="30" t="s">
        <v>818</v>
      </c>
      <c r="I600" s="30" t="s">
        <v>2531</v>
      </c>
      <c r="J600" s="33" t="str">
        <f t="shared" si="9"/>
        <v>муниципальное образование «город Екатеринбург», г. Екатеринбург, ул. Машинная, д. 42/3</v>
      </c>
      <c r="K600" s="103">
        <v>3911.6</v>
      </c>
      <c r="L600" s="103">
        <v>1</v>
      </c>
      <c r="M600" s="56" t="s">
        <v>2575</v>
      </c>
      <c r="N600" s="215">
        <v>44265</v>
      </c>
      <c r="O600" s="56" t="s">
        <v>2604</v>
      </c>
      <c r="P600" s="187">
        <v>1728129.89</v>
      </c>
    </row>
    <row r="601" spans="1:16" ht="23.25" x14ac:dyDescent="0.25">
      <c r="A601" s="80">
        <v>2017</v>
      </c>
      <c r="B601" s="81" t="s">
        <v>495</v>
      </c>
      <c r="C601" s="24"/>
      <c r="D601" s="24" t="s">
        <v>415</v>
      </c>
      <c r="E601" s="24" t="s">
        <v>18</v>
      </c>
      <c r="F601" s="24" t="s">
        <v>416</v>
      </c>
      <c r="G601" s="24" t="s">
        <v>20</v>
      </c>
      <c r="H601" s="24" t="s">
        <v>818</v>
      </c>
      <c r="I601" s="58">
        <v>8</v>
      </c>
      <c r="J601" s="33" t="str">
        <f t="shared" si="9"/>
        <v>муниципальное образование «город Екатеринбург», г. Екатеринбург, ул. Машинная, д. 8</v>
      </c>
      <c r="K601" s="75">
        <v>3995</v>
      </c>
      <c r="L601" s="75">
        <v>2</v>
      </c>
      <c r="M601" s="212" t="s">
        <v>1297</v>
      </c>
      <c r="N601" s="213">
        <v>42598</v>
      </c>
      <c r="O601" s="212" t="s">
        <v>1598</v>
      </c>
      <c r="P601" s="65">
        <v>3735569.4</v>
      </c>
    </row>
    <row r="602" spans="1:16" ht="23.25" x14ac:dyDescent="0.25">
      <c r="A602" s="80">
        <v>2017</v>
      </c>
      <c r="B602" s="81" t="s">
        <v>495</v>
      </c>
      <c r="C602" s="24"/>
      <c r="D602" s="24" t="s">
        <v>415</v>
      </c>
      <c r="E602" s="24" t="s">
        <v>18</v>
      </c>
      <c r="F602" s="24" t="s">
        <v>416</v>
      </c>
      <c r="G602" s="24" t="s">
        <v>20</v>
      </c>
      <c r="H602" s="24" t="s">
        <v>176</v>
      </c>
      <c r="I602" s="58" t="s">
        <v>1464</v>
      </c>
      <c r="J602" s="33" t="str">
        <f t="shared" si="9"/>
        <v>муниципальное образование «город Екатеринбург», г. Екатеринбург, ул. Машиностроителей, д. 67КОРПУС А</v>
      </c>
      <c r="K602" s="75">
        <v>4557.2</v>
      </c>
      <c r="L602" s="75">
        <v>2</v>
      </c>
      <c r="M602" s="212" t="s">
        <v>1299</v>
      </c>
      <c r="N602" s="213">
        <v>42598</v>
      </c>
      <c r="O602" s="212" t="s">
        <v>1598</v>
      </c>
      <c r="P602" s="65">
        <v>3750035.58</v>
      </c>
    </row>
    <row r="603" spans="1:16" ht="23.25" x14ac:dyDescent="0.25">
      <c r="A603" s="80">
        <v>2021</v>
      </c>
      <c r="B603" s="106" t="s">
        <v>495</v>
      </c>
      <c r="C603" s="106"/>
      <c r="D603" s="120" t="s">
        <v>415</v>
      </c>
      <c r="E603" s="120" t="s">
        <v>18</v>
      </c>
      <c r="F603" s="120" t="s">
        <v>416</v>
      </c>
      <c r="G603" s="120" t="s">
        <v>20</v>
      </c>
      <c r="H603" s="30" t="s">
        <v>172</v>
      </c>
      <c r="I603" s="30">
        <v>14</v>
      </c>
      <c r="J603" s="33" t="str">
        <f t="shared" si="9"/>
        <v>муниципальное образование «город Екатеринбург», г. Екатеринбург, ул. Маяковского, д. 14</v>
      </c>
      <c r="K603" s="103">
        <v>12016.9</v>
      </c>
      <c r="L603" s="103">
        <v>6</v>
      </c>
      <c r="M603" s="56" t="s">
        <v>2573</v>
      </c>
      <c r="N603" s="215">
        <v>44252</v>
      </c>
      <c r="O603" s="56" t="s">
        <v>1598</v>
      </c>
      <c r="P603" s="187">
        <v>11771690.939999999</v>
      </c>
    </row>
    <row r="604" spans="1:16" ht="23.25" x14ac:dyDescent="0.25">
      <c r="A604" s="80">
        <v>2021</v>
      </c>
      <c r="B604" s="106" t="s">
        <v>495</v>
      </c>
      <c r="C604" s="106"/>
      <c r="D604" s="120" t="s">
        <v>415</v>
      </c>
      <c r="E604" s="120" t="s">
        <v>18</v>
      </c>
      <c r="F604" s="120" t="s">
        <v>416</v>
      </c>
      <c r="G604" s="120" t="s">
        <v>20</v>
      </c>
      <c r="H604" s="30" t="s">
        <v>96</v>
      </c>
      <c r="I604" s="30">
        <v>44</v>
      </c>
      <c r="J604" s="33" t="str">
        <f t="shared" si="9"/>
        <v>муниципальное образование «город Екатеринбург», г. Екатеринбург, ул. Металлургов, д. 44</v>
      </c>
      <c r="K604" s="103">
        <v>9218.7000000000007</v>
      </c>
      <c r="L604" s="103">
        <v>4</v>
      </c>
      <c r="M604" s="56" t="s">
        <v>2572</v>
      </c>
      <c r="N604" s="215">
        <v>44253</v>
      </c>
      <c r="O604" s="56" t="s">
        <v>1595</v>
      </c>
      <c r="P604" s="187">
        <v>8188224.3399999999</v>
      </c>
    </row>
    <row r="605" spans="1:16" ht="23.25" x14ac:dyDescent="0.25">
      <c r="A605" s="80">
        <v>2021</v>
      </c>
      <c r="B605" s="106" t="s">
        <v>495</v>
      </c>
      <c r="C605" s="106"/>
      <c r="D605" s="120" t="s">
        <v>415</v>
      </c>
      <c r="E605" s="120" t="s">
        <v>18</v>
      </c>
      <c r="F605" s="120" t="s">
        <v>416</v>
      </c>
      <c r="G605" s="120" t="s">
        <v>20</v>
      </c>
      <c r="H605" s="30" t="s">
        <v>96</v>
      </c>
      <c r="I605" s="30" t="s">
        <v>409</v>
      </c>
      <c r="J605" s="33" t="str">
        <f t="shared" si="9"/>
        <v>муниципальное образование «город Екатеринбург», г. Екатеринбург, ул. Металлургов, д. 44А</v>
      </c>
      <c r="K605" s="103">
        <v>15899.9</v>
      </c>
      <c r="L605" s="103">
        <v>2</v>
      </c>
      <c r="M605" s="56" t="s">
        <v>2572</v>
      </c>
      <c r="N605" s="215">
        <v>44253</v>
      </c>
      <c r="O605" s="56" t="s">
        <v>1595</v>
      </c>
      <c r="P605" s="187">
        <v>4242984.8600000003</v>
      </c>
    </row>
    <row r="606" spans="1:16" ht="23.25" x14ac:dyDescent="0.25">
      <c r="A606" s="80">
        <v>2018</v>
      </c>
      <c r="B606" s="80" t="s">
        <v>495</v>
      </c>
      <c r="C606" s="30"/>
      <c r="D606" s="30" t="s">
        <v>415</v>
      </c>
      <c r="E606" s="33" t="s">
        <v>18</v>
      </c>
      <c r="F606" s="33" t="s">
        <v>416</v>
      </c>
      <c r="G606" s="33" t="s">
        <v>20</v>
      </c>
      <c r="H606" s="30" t="s">
        <v>96</v>
      </c>
      <c r="I606" s="42">
        <v>46</v>
      </c>
      <c r="J606" s="33" t="str">
        <f t="shared" si="9"/>
        <v>муниципальное образование «город Екатеринбург», г. Екатеринбург, ул. Металлургов, д. 46</v>
      </c>
      <c r="K606" s="103">
        <v>18486.400000000001</v>
      </c>
      <c r="L606" s="103">
        <v>8</v>
      </c>
      <c r="M606" s="25" t="s">
        <v>2911</v>
      </c>
      <c r="N606" s="206">
        <v>43122</v>
      </c>
      <c r="O606" s="56" t="s">
        <v>1494</v>
      </c>
      <c r="P606" s="157">
        <v>14658458.360000001</v>
      </c>
    </row>
    <row r="607" spans="1:16" ht="23.25" x14ac:dyDescent="0.25">
      <c r="A607" s="80">
        <v>2021</v>
      </c>
      <c r="B607" s="106" t="s">
        <v>495</v>
      </c>
      <c r="C607" s="106"/>
      <c r="D607" s="120" t="s">
        <v>415</v>
      </c>
      <c r="E607" s="120" t="s">
        <v>18</v>
      </c>
      <c r="F607" s="120" t="s">
        <v>416</v>
      </c>
      <c r="G607" s="120" t="s">
        <v>20</v>
      </c>
      <c r="H607" s="30" t="s">
        <v>96</v>
      </c>
      <c r="I607" s="30">
        <v>48</v>
      </c>
      <c r="J607" s="33" t="str">
        <f t="shared" si="9"/>
        <v>муниципальное образование «город Екатеринбург», г. Екатеринбург, ул. Металлургов, д. 48</v>
      </c>
      <c r="K607" s="103">
        <v>6867.5</v>
      </c>
      <c r="L607" s="103">
        <v>2</v>
      </c>
      <c r="M607" s="56" t="s">
        <v>2586</v>
      </c>
      <c r="N607" s="215">
        <v>44253</v>
      </c>
      <c r="O607" s="56" t="s">
        <v>2605</v>
      </c>
      <c r="P607" s="187">
        <v>5834593.1600000001</v>
      </c>
    </row>
    <row r="608" spans="1:16" ht="23.25" x14ac:dyDescent="0.25">
      <c r="A608" s="80">
        <v>2021</v>
      </c>
      <c r="B608" s="106" t="s">
        <v>495</v>
      </c>
      <c r="C608" s="106"/>
      <c r="D608" s="120" t="s">
        <v>415</v>
      </c>
      <c r="E608" s="120" t="s">
        <v>18</v>
      </c>
      <c r="F608" s="120" t="s">
        <v>416</v>
      </c>
      <c r="G608" s="120" t="s">
        <v>20</v>
      </c>
      <c r="H608" s="30" t="s">
        <v>96</v>
      </c>
      <c r="I608" s="30">
        <v>50</v>
      </c>
      <c r="J608" s="33" t="str">
        <f t="shared" si="9"/>
        <v>муниципальное образование «город Екатеринбург», г. Екатеринбург, ул. Металлургов, д. 50</v>
      </c>
      <c r="K608" s="103">
        <v>6784.3</v>
      </c>
      <c r="L608" s="103">
        <v>2</v>
      </c>
      <c r="M608" s="56" t="s">
        <v>2586</v>
      </c>
      <c r="N608" s="215">
        <v>44253</v>
      </c>
      <c r="O608" s="56" t="s">
        <v>2605</v>
      </c>
      <c r="P608" s="187">
        <v>5842044.2699999996</v>
      </c>
    </row>
    <row r="609" spans="1:16" ht="23.25" x14ac:dyDescent="0.25">
      <c r="A609" s="80">
        <v>2018</v>
      </c>
      <c r="B609" s="80" t="s">
        <v>495</v>
      </c>
      <c r="C609" s="30"/>
      <c r="D609" s="30" t="s">
        <v>415</v>
      </c>
      <c r="E609" s="33" t="s">
        <v>18</v>
      </c>
      <c r="F609" s="33" t="s">
        <v>416</v>
      </c>
      <c r="G609" s="33" t="s">
        <v>20</v>
      </c>
      <c r="H609" s="30" t="s">
        <v>69</v>
      </c>
      <c r="I609" s="42" t="s">
        <v>1271</v>
      </c>
      <c r="J609" s="33" t="str">
        <f t="shared" si="9"/>
        <v>муниципальное образование «город Екатеринбург», г. Екатеринбург, ул. Мира, д. 12А</v>
      </c>
      <c r="K609" s="103">
        <v>4516.2</v>
      </c>
      <c r="L609" s="103">
        <v>2</v>
      </c>
      <c r="M609" s="25" t="s">
        <v>1491</v>
      </c>
      <c r="N609" s="206">
        <v>43122</v>
      </c>
      <c r="O609" s="56" t="s">
        <v>1494</v>
      </c>
      <c r="P609" s="157">
        <v>3749422.8</v>
      </c>
    </row>
    <row r="610" spans="1:16" ht="23.25" x14ac:dyDescent="0.25">
      <c r="A610" s="80">
        <v>2021</v>
      </c>
      <c r="B610" s="106" t="s">
        <v>495</v>
      </c>
      <c r="C610" s="106"/>
      <c r="D610" s="120" t="s">
        <v>415</v>
      </c>
      <c r="E610" s="120" t="s">
        <v>18</v>
      </c>
      <c r="F610" s="120" t="s">
        <v>416</v>
      </c>
      <c r="G610" s="120" t="s">
        <v>20</v>
      </c>
      <c r="H610" s="30" t="s">
        <v>217</v>
      </c>
      <c r="I610" s="30">
        <v>68</v>
      </c>
      <c r="J610" s="33" t="str">
        <f t="shared" si="9"/>
        <v>муниципальное образование «город Екатеринбург», г. Екатеринбург, ул. Мичурина, д. 68</v>
      </c>
      <c r="K610" s="103">
        <v>3511.3</v>
      </c>
      <c r="L610" s="103">
        <v>2</v>
      </c>
      <c r="M610" s="56" t="s">
        <v>2573</v>
      </c>
      <c r="N610" s="215">
        <v>44252</v>
      </c>
      <c r="O610" s="56" t="s">
        <v>1598</v>
      </c>
      <c r="P610" s="187">
        <v>3650252.68</v>
      </c>
    </row>
    <row r="611" spans="1:16" ht="23.25" x14ac:dyDescent="0.25">
      <c r="A611" s="80">
        <v>2018</v>
      </c>
      <c r="B611" s="80" t="s">
        <v>495</v>
      </c>
      <c r="C611" s="30"/>
      <c r="D611" s="30" t="s">
        <v>415</v>
      </c>
      <c r="E611" s="30" t="s">
        <v>18</v>
      </c>
      <c r="F611" s="30" t="s">
        <v>416</v>
      </c>
      <c r="G611" s="30" t="s">
        <v>20</v>
      </c>
      <c r="H611" s="30" t="s">
        <v>468</v>
      </c>
      <c r="I611" s="42" t="s">
        <v>1179</v>
      </c>
      <c r="J611" s="33" t="str">
        <f t="shared" si="9"/>
        <v>муниципальное образование «город Екатеринбург», г. Екатеринбург, ул. Московская, д. 212КОРПУС 1</v>
      </c>
      <c r="K611" s="103">
        <v>10505.1</v>
      </c>
      <c r="L611" s="103">
        <v>5</v>
      </c>
      <c r="M611" s="25" t="s">
        <v>1491</v>
      </c>
      <c r="N611" s="206">
        <v>43122</v>
      </c>
      <c r="O611" s="56" t="s">
        <v>1494</v>
      </c>
      <c r="P611" s="157">
        <v>9273829.6099999994</v>
      </c>
    </row>
    <row r="612" spans="1:16" ht="23.25" x14ac:dyDescent="0.25">
      <c r="A612" s="80">
        <v>2021</v>
      </c>
      <c r="B612" s="106" t="s">
        <v>495</v>
      </c>
      <c r="C612" s="106"/>
      <c r="D612" s="120" t="s">
        <v>415</v>
      </c>
      <c r="E612" s="120" t="s">
        <v>18</v>
      </c>
      <c r="F612" s="120" t="s">
        <v>416</v>
      </c>
      <c r="G612" s="120" t="s">
        <v>20</v>
      </c>
      <c r="H612" s="30" t="s">
        <v>468</v>
      </c>
      <c r="I612" s="30" t="s">
        <v>2556</v>
      </c>
      <c r="J612" s="33" t="str">
        <f t="shared" si="9"/>
        <v>муниципальное образование «город Екатеринбург», г. Екатеринбург, ул. Московская, д. 213А</v>
      </c>
      <c r="K612" s="103">
        <v>3657.9</v>
      </c>
      <c r="L612" s="103">
        <v>2</v>
      </c>
      <c r="M612" s="56" t="s">
        <v>2594</v>
      </c>
      <c r="N612" s="215">
        <v>44265</v>
      </c>
      <c r="O612" s="56" t="s">
        <v>1597</v>
      </c>
      <c r="P612" s="187">
        <v>4106246.3499999996</v>
      </c>
    </row>
    <row r="613" spans="1:16" ht="23.25" x14ac:dyDescent="0.25">
      <c r="A613" s="80">
        <v>2017</v>
      </c>
      <c r="B613" s="81" t="s">
        <v>495</v>
      </c>
      <c r="C613" s="24"/>
      <c r="D613" s="24" t="s">
        <v>415</v>
      </c>
      <c r="E613" s="24" t="s">
        <v>18</v>
      </c>
      <c r="F613" s="24" t="s">
        <v>416</v>
      </c>
      <c r="G613" s="24" t="s">
        <v>20</v>
      </c>
      <c r="H613" s="24" t="s">
        <v>468</v>
      </c>
      <c r="I613" s="58" t="s">
        <v>1465</v>
      </c>
      <c r="J613" s="33" t="str">
        <f t="shared" si="9"/>
        <v>муниципальное образование «город Екатеринбург», г. Екатеринбург, ул. Московская, д. 214КОРПУС 1</v>
      </c>
      <c r="K613" s="75">
        <v>7727.5</v>
      </c>
      <c r="L613" s="75">
        <v>4</v>
      </c>
      <c r="M613" s="212" t="s">
        <v>1297</v>
      </c>
      <c r="N613" s="213">
        <v>42598</v>
      </c>
      <c r="O613" s="212" t="s">
        <v>1598</v>
      </c>
      <c r="P613" s="65">
        <v>7284529.2400000002</v>
      </c>
    </row>
    <row r="614" spans="1:16" ht="23.25" x14ac:dyDescent="0.25">
      <c r="A614" s="80">
        <v>2018</v>
      </c>
      <c r="B614" s="80" t="s">
        <v>495</v>
      </c>
      <c r="C614" s="30"/>
      <c r="D614" s="30" t="s">
        <v>415</v>
      </c>
      <c r="E614" s="30" t="s">
        <v>18</v>
      </c>
      <c r="F614" s="30" t="s">
        <v>416</v>
      </c>
      <c r="G614" s="30" t="s">
        <v>20</v>
      </c>
      <c r="H614" s="30" t="s">
        <v>468</v>
      </c>
      <c r="I614" s="42" t="s">
        <v>1180</v>
      </c>
      <c r="J614" s="33" t="str">
        <f t="shared" si="9"/>
        <v>муниципальное образование «город Екатеринбург», г. Екатеринбург, ул. Московская, д. 214КОРПУС 2</v>
      </c>
      <c r="K614" s="103">
        <v>8623.7999999999993</v>
      </c>
      <c r="L614" s="103">
        <v>4</v>
      </c>
      <c r="M614" s="25" t="s">
        <v>1491</v>
      </c>
      <c r="N614" s="206">
        <v>43122</v>
      </c>
      <c r="O614" s="56" t="s">
        <v>1494</v>
      </c>
      <c r="P614" s="157">
        <v>7406474.6500000004</v>
      </c>
    </row>
    <row r="615" spans="1:16" ht="23.25" x14ac:dyDescent="0.25">
      <c r="A615" s="80">
        <v>2018</v>
      </c>
      <c r="B615" s="80" t="s">
        <v>495</v>
      </c>
      <c r="C615" s="30"/>
      <c r="D615" s="120" t="s">
        <v>415</v>
      </c>
      <c r="E615" s="120" t="s">
        <v>18</v>
      </c>
      <c r="F615" s="120" t="s">
        <v>416</v>
      </c>
      <c r="G615" s="120" t="s">
        <v>20</v>
      </c>
      <c r="H615" s="120" t="s">
        <v>468</v>
      </c>
      <c r="I615" s="57">
        <v>215</v>
      </c>
      <c r="J615" s="33" t="str">
        <f t="shared" si="9"/>
        <v>муниципальное образование «город Екатеринбург», г. Екатеринбург, ул. Московская, д. 215</v>
      </c>
      <c r="K615" s="202">
        <v>2271.1999999999998</v>
      </c>
      <c r="L615" s="202">
        <v>1</v>
      </c>
      <c r="M615" s="25" t="s">
        <v>1293</v>
      </c>
      <c r="N615" s="206">
        <v>43297</v>
      </c>
      <c r="O615" s="56" t="s">
        <v>3619</v>
      </c>
      <c r="P615" s="157">
        <v>1883023.23</v>
      </c>
    </row>
    <row r="616" spans="1:16" ht="23.25" x14ac:dyDescent="0.25">
      <c r="A616" s="80">
        <v>2020</v>
      </c>
      <c r="B616" s="30" t="s">
        <v>495</v>
      </c>
      <c r="C616" s="30"/>
      <c r="D616" s="120" t="s">
        <v>415</v>
      </c>
      <c r="E616" s="120" t="s">
        <v>18</v>
      </c>
      <c r="F616" s="120" t="s">
        <v>416</v>
      </c>
      <c r="G616" s="120" t="s">
        <v>20</v>
      </c>
      <c r="H616" s="30" t="s">
        <v>468</v>
      </c>
      <c r="I616" s="42">
        <v>229</v>
      </c>
      <c r="J616" s="33" t="str">
        <f t="shared" si="9"/>
        <v>муниципальное образование «город Екатеринбург», г. Екатеринбург, ул. Московская, д. 229</v>
      </c>
      <c r="K616" s="103">
        <v>4276.1000000000004</v>
      </c>
      <c r="L616" s="202">
        <v>2</v>
      </c>
      <c r="M616" s="35" t="s">
        <v>1596</v>
      </c>
      <c r="N616" s="206">
        <v>43913</v>
      </c>
      <c r="O616" s="35" t="s">
        <v>1594</v>
      </c>
      <c r="P616" s="208">
        <v>4797247.43</v>
      </c>
    </row>
    <row r="617" spans="1:16" ht="23.25" x14ac:dyDescent="0.25">
      <c r="A617" s="80">
        <v>2017</v>
      </c>
      <c r="B617" s="81" t="s">
        <v>495</v>
      </c>
      <c r="C617" s="24"/>
      <c r="D617" s="24" t="s">
        <v>415</v>
      </c>
      <c r="E617" s="24" t="s">
        <v>18</v>
      </c>
      <c r="F617" s="24" t="s">
        <v>416</v>
      </c>
      <c r="G617" s="24" t="s">
        <v>20</v>
      </c>
      <c r="H617" s="24" t="s">
        <v>468</v>
      </c>
      <c r="I617" s="58">
        <v>29</v>
      </c>
      <c r="J617" s="33" t="str">
        <f t="shared" si="9"/>
        <v>муниципальное образование «город Екатеринбург», г. Екатеринбург, ул. Московская, д. 29</v>
      </c>
      <c r="K617" s="75">
        <v>7300.5</v>
      </c>
      <c r="L617" s="75">
        <v>2</v>
      </c>
      <c r="M617" s="212" t="s">
        <v>1297</v>
      </c>
      <c r="N617" s="213">
        <v>42598</v>
      </c>
      <c r="O617" s="212" t="s">
        <v>1598</v>
      </c>
      <c r="P617" s="65">
        <v>3794778.18</v>
      </c>
    </row>
    <row r="618" spans="1:16" ht="23.25" x14ac:dyDescent="0.25">
      <c r="A618" s="80">
        <v>2017</v>
      </c>
      <c r="B618" s="81" t="s">
        <v>495</v>
      </c>
      <c r="C618" s="24"/>
      <c r="D618" s="24" t="s">
        <v>415</v>
      </c>
      <c r="E618" s="24" t="s">
        <v>18</v>
      </c>
      <c r="F618" s="24" t="s">
        <v>416</v>
      </c>
      <c r="G618" s="24" t="s">
        <v>20</v>
      </c>
      <c r="H618" s="24" t="s">
        <v>819</v>
      </c>
      <c r="I618" s="58" t="s">
        <v>888</v>
      </c>
      <c r="J618" s="33" t="str">
        <f t="shared" si="9"/>
        <v>муниципальное образование «город Екатеринбург», г. Екатеринбург, ул. Мурзинская, д. 32КОРПУС А</v>
      </c>
      <c r="K618" s="75">
        <v>3668.7</v>
      </c>
      <c r="L618" s="75">
        <v>2</v>
      </c>
      <c r="M618" s="212" t="s">
        <v>1300</v>
      </c>
      <c r="N618" s="213">
        <v>42598</v>
      </c>
      <c r="O618" s="212" t="s">
        <v>1598</v>
      </c>
      <c r="P618" s="65">
        <v>3750942.22</v>
      </c>
    </row>
    <row r="619" spans="1:16" ht="23.25" x14ac:dyDescent="0.25">
      <c r="A619" s="80">
        <v>2021</v>
      </c>
      <c r="B619" s="106" t="s">
        <v>495</v>
      </c>
      <c r="C619" s="106"/>
      <c r="D619" s="120" t="s">
        <v>415</v>
      </c>
      <c r="E619" s="120" t="s">
        <v>18</v>
      </c>
      <c r="F619" s="120" t="s">
        <v>416</v>
      </c>
      <c r="G619" s="120" t="s">
        <v>20</v>
      </c>
      <c r="H619" s="30" t="s">
        <v>2525</v>
      </c>
      <c r="I619" s="30">
        <v>103</v>
      </c>
      <c r="J619" s="33" t="str">
        <f t="shared" si="9"/>
        <v>муниципальное образование «город Екатеринбург», г. Екатеринбург, ул. Народной воли, д. 103</v>
      </c>
      <c r="K619" s="103">
        <v>7584.5</v>
      </c>
      <c r="L619" s="103">
        <v>3</v>
      </c>
      <c r="M619" s="56" t="s">
        <v>2584</v>
      </c>
      <c r="N619" s="215">
        <v>44257</v>
      </c>
      <c r="O619" s="56" t="s">
        <v>1598</v>
      </c>
      <c r="P619" s="187">
        <v>6451673.7300000004</v>
      </c>
    </row>
    <row r="620" spans="1:16" ht="23.25" x14ac:dyDescent="0.25">
      <c r="A620" s="80">
        <v>2021</v>
      </c>
      <c r="B620" s="106" t="s">
        <v>495</v>
      </c>
      <c r="C620" s="106"/>
      <c r="D620" s="120" t="s">
        <v>415</v>
      </c>
      <c r="E620" s="120" t="s">
        <v>18</v>
      </c>
      <c r="F620" s="120" t="s">
        <v>416</v>
      </c>
      <c r="G620" s="120" t="s">
        <v>20</v>
      </c>
      <c r="H620" s="30" t="s">
        <v>2525</v>
      </c>
      <c r="I620" s="30">
        <v>23</v>
      </c>
      <c r="J620" s="33" t="str">
        <f t="shared" si="9"/>
        <v>муниципальное образование «город Екатеринбург», г. Екатеринбург, ул. Народной воли, д. 23</v>
      </c>
      <c r="K620" s="103">
        <v>4899.2</v>
      </c>
      <c r="L620" s="103">
        <v>3</v>
      </c>
      <c r="M620" s="56" t="s">
        <v>4428</v>
      </c>
      <c r="N620" s="56" t="s">
        <v>4430</v>
      </c>
      <c r="O620" s="56" t="s">
        <v>4429</v>
      </c>
      <c r="P620" s="187">
        <f>5123987.37+2121456.85</f>
        <v>7245444.2200000007</v>
      </c>
    </row>
    <row r="621" spans="1:16" ht="23.25" x14ac:dyDescent="0.25">
      <c r="A621" s="80">
        <v>2020</v>
      </c>
      <c r="B621" s="30" t="s">
        <v>495</v>
      </c>
      <c r="C621" s="30"/>
      <c r="D621" s="120" t="s">
        <v>415</v>
      </c>
      <c r="E621" s="120" t="s">
        <v>18</v>
      </c>
      <c r="F621" s="120" t="s">
        <v>416</v>
      </c>
      <c r="G621" s="120" t="s">
        <v>20</v>
      </c>
      <c r="H621" s="30" t="s">
        <v>1556</v>
      </c>
      <c r="I621" s="42">
        <v>14</v>
      </c>
      <c r="J621" s="33" t="str">
        <f t="shared" si="9"/>
        <v>муниципальное образование «город Екатеринбург», г. Екатеринбург, ул. Начдива Онуфриева, д. 14</v>
      </c>
      <c r="K621" s="103">
        <v>5694.3</v>
      </c>
      <c r="L621" s="202">
        <v>2</v>
      </c>
      <c r="M621" s="35" t="s">
        <v>1596</v>
      </c>
      <c r="N621" s="206">
        <v>43913</v>
      </c>
      <c r="O621" s="35" t="s">
        <v>1594</v>
      </c>
      <c r="P621" s="208">
        <v>5807039.4699999997</v>
      </c>
    </row>
    <row r="622" spans="1:16" ht="23.25" x14ac:dyDescent="0.25">
      <c r="A622" s="80">
        <v>2021</v>
      </c>
      <c r="B622" s="106" t="s">
        <v>495</v>
      </c>
      <c r="C622" s="106"/>
      <c r="D622" s="120" t="s">
        <v>415</v>
      </c>
      <c r="E622" s="120" t="s">
        <v>18</v>
      </c>
      <c r="F622" s="120" t="s">
        <v>416</v>
      </c>
      <c r="G622" s="120" t="s">
        <v>20</v>
      </c>
      <c r="H622" s="30" t="s">
        <v>1556</v>
      </c>
      <c r="I622" s="30">
        <v>22</v>
      </c>
      <c r="J622" s="33" t="str">
        <f t="shared" si="9"/>
        <v>муниципальное образование «город Екатеринбург», г. Екатеринбург, ул. Начдива Онуфриева, д. 22</v>
      </c>
      <c r="K622" s="103">
        <v>5732.6</v>
      </c>
      <c r="L622" s="103">
        <v>2</v>
      </c>
      <c r="M622" s="206" t="s">
        <v>2589</v>
      </c>
      <c r="N622" s="215">
        <v>44258</v>
      </c>
      <c r="O622" s="56" t="s">
        <v>2605</v>
      </c>
      <c r="P622" s="187">
        <v>5898583.9699999997</v>
      </c>
    </row>
    <row r="623" spans="1:16" ht="23.25" x14ac:dyDescent="0.25">
      <c r="A623" s="80">
        <v>2020</v>
      </c>
      <c r="B623" s="30" t="s">
        <v>495</v>
      </c>
      <c r="C623" s="30"/>
      <c r="D623" s="120" t="s">
        <v>415</v>
      </c>
      <c r="E623" s="120" t="s">
        <v>18</v>
      </c>
      <c r="F623" s="120" t="s">
        <v>416</v>
      </c>
      <c r="G623" s="120" t="s">
        <v>20</v>
      </c>
      <c r="H623" s="30" t="s">
        <v>1556</v>
      </c>
      <c r="I623" s="42">
        <v>60</v>
      </c>
      <c r="J623" s="33" t="str">
        <f t="shared" si="9"/>
        <v>муниципальное образование «город Екатеринбург», г. Екатеринбург, ул. Начдива Онуфриева, д. 60</v>
      </c>
      <c r="K623" s="103">
        <v>4296.3999999999996</v>
      </c>
      <c r="L623" s="202">
        <v>1</v>
      </c>
      <c r="M623" s="35" t="s">
        <v>1596</v>
      </c>
      <c r="N623" s="206">
        <v>43913</v>
      </c>
      <c r="O623" s="35" t="s">
        <v>1594</v>
      </c>
      <c r="P623" s="208">
        <v>2411573.11</v>
      </c>
    </row>
    <row r="624" spans="1:16" ht="23.25" x14ac:dyDescent="0.25">
      <c r="A624" s="80">
        <v>2020</v>
      </c>
      <c r="B624" s="30" t="s">
        <v>495</v>
      </c>
      <c r="C624" s="30"/>
      <c r="D624" s="120" t="s">
        <v>415</v>
      </c>
      <c r="E624" s="120" t="s">
        <v>18</v>
      </c>
      <c r="F624" s="120" t="s">
        <v>416</v>
      </c>
      <c r="G624" s="120" t="s">
        <v>20</v>
      </c>
      <c r="H624" s="30" t="s">
        <v>1556</v>
      </c>
      <c r="I624" s="42">
        <v>72</v>
      </c>
      <c r="J624" s="33" t="str">
        <f t="shared" si="9"/>
        <v>муниципальное образование «город Екатеринбург», г. Екатеринбург, ул. Начдива Онуфриева, д. 72</v>
      </c>
      <c r="K624" s="103">
        <v>5678.2</v>
      </c>
      <c r="L624" s="202">
        <v>1</v>
      </c>
      <c r="M624" s="35" t="s">
        <v>1596</v>
      </c>
      <c r="N624" s="206">
        <v>43913</v>
      </c>
      <c r="O624" s="35" t="s">
        <v>1594</v>
      </c>
      <c r="P624" s="208">
        <v>3186515.96</v>
      </c>
    </row>
    <row r="625" spans="1:16" ht="23.25" x14ac:dyDescent="0.25">
      <c r="A625" s="80">
        <v>2021</v>
      </c>
      <c r="B625" s="106" t="s">
        <v>495</v>
      </c>
      <c r="C625" s="106"/>
      <c r="D625" s="120" t="s">
        <v>415</v>
      </c>
      <c r="E625" s="120" t="s">
        <v>18</v>
      </c>
      <c r="F625" s="120" t="s">
        <v>416</v>
      </c>
      <c r="G625" s="120" t="s">
        <v>20</v>
      </c>
      <c r="H625" s="30" t="s">
        <v>1556</v>
      </c>
      <c r="I625" s="30">
        <v>72</v>
      </c>
      <c r="J625" s="33" t="str">
        <f t="shared" si="9"/>
        <v>муниципальное образование «город Екатеринбург», г. Екатеринбург, ул. Начдива Онуфриева, д. 72</v>
      </c>
      <c r="K625" s="103">
        <v>6882.4</v>
      </c>
      <c r="L625" s="103">
        <v>1</v>
      </c>
      <c r="M625" s="56" t="s">
        <v>1596</v>
      </c>
      <c r="N625" s="215">
        <v>43913</v>
      </c>
      <c r="O625" s="56" t="s">
        <v>1494</v>
      </c>
      <c r="P625" s="187">
        <v>2687703.68</v>
      </c>
    </row>
    <row r="626" spans="1:16" ht="23.25" x14ac:dyDescent="0.25">
      <c r="A626" s="80">
        <v>2017</v>
      </c>
      <c r="B626" s="81" t="s">
        <v>495</v>
      </c>
      <c r="C626" s="24"/>
      <c r="D626" s="24" t="s">
        <v>415</v>
      </c>
      <c r="E626" s="24" t="s">
        <v>18</v>
      </c>
      <c r="F626" s="24" t="s">
        <v>416</v>
      </c>
      <c r="G626" s="24" t="s">
        <v>20</v>
      </c>
      <c r="H626" s="24" t="s">
        <v>820</v>
      </c>
      <c r="I626" s="58">
        <v>11</v>
      </c>
      <c r="J626" s="33" t="str">
        <f t="shared" si="9"/>
        <v>муниципальное образование «город Екатеринбург», г. Екатеринбург, ул. Новгородцевой, д. 11</v>
      </c>
      <c r="K626" s="75">
        <v>34812.9</v>
      </c>
      <c r="L626" s="75">
        <v>13</v>
      </c>
      <c r="M626" s="212" t="s">
        <v>1298</v>
      </c>
      <c r="N626" s="213">
        <v>42598</v>
      </c>
      <c r="O626" s="212" t="s">
        <v>1598</v>
      </c>
      <c r="P626" s="65">
        <v>23754722.32</v>
      </c>
    </row>
    <row r="627" spans="1:16" ht="23.25" x14ac:dyDescent="0.25">
      <c r="A627" s="80">
        <v>2018</v>
      </c>
      <c r="B627" s="80" t="s">
        <v>495</v>
      </c>
      <c r="C627" s="30"/>
      <c r="D627" s="30" t="s">
        <v>415</v>
      </c>
      <c r="E627" s="30" t="s">
        <v>18</v>
      </c>
      <c r="F627" s="30" t="s">
        <v>416</v>
      </c>
      <c r="G627" s="30" t="s">
        <v>20</v>
      </c>
      <c r="H627" s="30" t="s">
        <v>820</v>
      </c>
      <c r="I627" s="42">
        <v>11</v>
      </c>
      <c r="J627" s="33" t="str">
        <f t="shared" si="9"/>
        <v>муниципальное образование «город Екатеринбург», г. Екатеринбург, ул. Новгородцевой, д. 11</v>
      </c>
      <c r="K627" s="103">
        <v>34812.9</v>
      </c>
      <c r="L627" s="103">
        <v>3</v>
      </c>
      <c r="M627" s="25" t="s">
        <v>1491</v>
      </c>
      <c r="N627" s="206">
        <v>43122</v>
      </c>
      <c r="O627" s="56" t="s">
        <v>1494</v>
      </c>
      <c r="P627" s="157">
        <v>5668160.1099999994</v>
      </c>
    </row>
    <row r="628" spans="1:16" ht="23.25" x14ac:dyDescent="0.25">
      <c r="A628" s="80">
        <v>2021</v>
      </c>
      <c r="B628" s="106" t="s">
        <v>495</v>
      </c>
      <c r="C628" s="106"/>
      <c r="D628" s="120" t="s">
        <v>415</v>
      </c>
      <c r="E628" s="120" t="s">
        <v>18</v>
      </c>
      <c r="F628" s="120" t="s">
        <v>416</v>
      </c>
      <c r="G628" s="120" t="s">
        <v>20</v>
      </c>
      <c r="H628" s="30" t="s">
        <v>820</v>
      </c>
      <c r="I628" s="30">
        <v>13</v>
      </c>
      <c r="J628" s="33" t="str">
        <f t="shared" si="9"/>
        <v>муниципальное образование «город Екатеринбург», г. Екатеринбург, ул. Новгородцевой, д. 13</v>
      </c>
      <c r="K628" s="103">
        <v>6907.5</v>
      </c>
      <c r="L628" s="103">
        <v>4</v>
      </c>
      <c r="M628" s="206" t="s">
        <v>2573</v>
      </c>
      <c r="N628" s="215">
        <v>44252</v>
      </c>
      <c r="O628" s="56" t="s">
        <v>1598</v>
      </c>
      <c r="P628" s="187">
        <v>7848434.7800000003</v>
      </c>
    </row>
    <row r="629" spans="1:16" ht="23.25" x14ac:dyDescent="0.25">
      <c r="A629" s="80">
        <v>2021</v>
      </c>
      <c r="B629" s="106" t="s">
        <v>495</v>
      </c>
      <c r="C629" s="106"/>
      <c r="D629" s="120" t="s">
        <v>415</v>
      </c>
      <c r="E629" s="120" t="s">
        <v>18</v>
      </c>
      <c r="F629" s="120" t="s">
        <v>416</v>
      </c>
      <c r="G629" s="120" t="s">
        <v>20</v>
      </c>
      <c r="H629" s="30" t="s">
        <v>820</v>
      </c>
      <c r="I629" s="30" t="s">
        <v>2557</v>
      </c>
      <c r="J629" s="33" t="str">
        <f t="shared" si="9"/>
        <v>муниципальное образование «город Екатеринбург», г. Екатеринбург, ул. Новгородцевой, д. 25КОРПУС 2</v>
      </c>
      <c r="K629" s="103">
        <v>5740.7</v>
      </c>
      <c r="L629" s="103">
        <v>2</v>
      </c>
      <c r="M629" s="56" t="s">
        <v>2583</v>
      </c>
      <c r="N629" s="215">
        <v>44253</v>
      </c>
      <c r="O629" s="56" t="s">
        <v>1595</v>
      </c>
      <c r="P629" s="187">
        <v>5760702.3499999996</v>
      </c>
    </row>
    <row r="630" spans="1:16" ht="23.25" x14ac:dyDescent="0.25">
      <c r="A630" s="80">
        <v>2020</v>
      </c>
      <c r="B630" s="30" t="s">
        <v>495</v>
      </c>
      <c r="C630" s="30"/>
      <c r="D630" s="120" t="s">
        <v>415</v>
      </c>
      <c r="E630" s="120" t="s">
        <v>18</v>
      </c>
      <c r="F630" s="120" t="s">
        <v>416</v>
      </c>
      <c r="G630" s="120" t="s">
        <v>20</v>
      </c>
      <c r="H630" s="30" t="s">
        <v>820</v>
      </c>
      <c r="I630" s="42" t="s">
        <v>1583</v>
      </c>
      <c r="J630" s="33" t="str">
        <f t="shared" si="9"/>
        <v>муниципальное образование «город Екатеринбург», г. Екатеринбург, ул. Новгородцевой, д. 37КОРПУС 2</v>
      </c>
      <c r="K630" s="103">
        <v>5683.4</v>
      </c>
      <c r="L630" s="202">
        <v>2</v>
      </c>
      <c r="M630" s="35" t="s">
        <v>4176</v>
      </c>
      <c r="N630" s="206">
        <v>43914</v>
      </c>
      <c r="O630" s="35" t="s">
        <v>4177</v>
      </c>
      <c r="P630" s="208">
        <v>6164683</v>
      </c>
    </row>
    <row r="631" spans="1:16" ht="23.25" x14ac:dyDescent="0.25">
      <c r="A631" s="80">
        <v>2020</v>
      </c>
      <c r="B631" s="30" t="s">
        <v>495</v>
      </c>
      <c r="C631" s="30"/>
      <c r="D631" s="120" t="s">
        <v>415</v>
      </c>
      <c r="E631" s="120" t="s">
        <v>18</v>
      </c>
      <c r="F631" s="120" t="s">
        <v>416</v>
      </c>
      <c r="G631" s="120" t="s">
        <v>20</v>
      </c>
      <c r="H631" s="30" t="s">
        <v>820</v>
      </c>
      <c r="I631" s="42" t="s">
        <v>1186</v>
      </c>
      <c r="J631" s="33" t="str">
        <f t="shared" si="9"/>
        <v>муниципальное образование «город Екатеринбург», г. Екатеринбург, ул. Новгородцевой, д. 3КОРПУС Б</v>
      </c>
      <c r="K631" s="103">
        <v>4777.8999999999996</v>
      </c>
      <c r="L631" s="202">
        <v>2</v>
      </c>
      <c r="M631" s="35" t="s">
        <v>4176</v>
      </c>
      <c r="N631" s="206">
        <v>43914</v>
      </c>
      <c r="O631" s="35" t="s">
        <v>4177</v>
      </c>
      <c r="P631" s="208">
        <v>6171973.4199999999</v>
      </c>
    </row>
    <row r="632" spans="1:16" ht="23.25" x14ac:dyDescent="0.25">
      <c r="A632" s="80">
        <v>2017</v>
      </c>
      <c r="B632" s="81" t="s">
        <v>495</v>
      </c>
      <c r="C632" s="24"/>
      <c r="D632" s="24" t="s">
        <v>415</v>
      </c>
      <c r="E632" s="24" t="s">
        <v>18</v>
      </c>
      <c r="F632" s="24" t="s">
        <v>416</v>
      </c>
      <c r="G632" s="24" t="s">
        <v>20</v>
      </c>
      <c r="H632" s="24" t="s">
        <v>821</v>
      </c>
      <c r="I632" s="58" t="s">
        <v>1466</v>
      </c>
      <c r="J632" s="33" t="str">
        <f t="shared" si="9"/>
        <v>муниципальное образование «город Екатеринбург», г. Екатеринбург, ул. Ольховская, д. 27КОРПУС 1</v>
      </c>
      <c r="K632" s="75">
        <v>16656.400000000001</v>
      </c>
      <c r="L632" s="75">
        <v>8</v>
      </c>
      <c r="M632" s="212" t="s">
        <v>1297</v>
      </c>
      <c r="N632" s="213">
        <v>42598</v>
      </c>
      <c r="O632" s="212" t="s">
        <v>1598</v>
      </c>
      <c r="P632" s="65">
        <v>14635102.810000001</v>
      </c>
    </row>
    <row r="633" spans="1:16" ht="23.25" x14ac:dyDescent="0.25">
      <c r="A633" s="80">
        <v>2017</v>
      </c>
      <c r="B633" s="81" t="s">
        <v>495</v>
      </c>
      <c r="C633" s="24"/>
      <c r="D633" s="24" t="s">
        <v>415</v>
      </c>
      <c r="E633" s="24" t="s">
        <v>18</v>
      </c>
      <c r="F633" s="24" t="s">
        <v>416</v>
      </c>
      <c r="G633" s="24" t="s">
        <v>20</v>
      </c>
      <c r="H633" s="24" t="s">
        <v>591</v>
      </c>
      <c r="I633" s="58">
        <v>19</v>
      </c>
      <c r="J633" s="33" t="str">
        <f t="shared" si="9"/>
        <v>муниципальное образование «город Екатеринбург», г. Екатеринбург, ул. Опалихинская, д. 19</v>
      </c>
      <c r="K633" s="75">
        <v>15249.8</v>
      </c>
      <c r="L633" s="75">
        <v>7</v>
      </c>
      <c r="M633" s="212" t="s">
        <v>1299</v>
      </c>
      <c r="N633" s="213">
        <v>42598</v>
      </c>
      <c r="O633" s="212" t="s">
        <v>1598</v>
      </c>
      <c r="P633" s="65">
        <v>12722810.85</v>
      </c>
    </row>
    <row r="634" spans="1:16" ht="23.25" x14ac:dyDescent="0.25">
      <c r="A634" s="80">
        <v>2017</v>
      </c>
      <c r="B634" s="81" t="s">
        <v>495</v>
      </c>
      <c r="C634" s="24"/>
      <c r="D634" s="24" t="s">
        <v>415</v>
      </c>
      <c r="E634" s="24" t="s">
        <v>18</v>
      </c>
      <c r="F634" s="24" t="s">
        <v>416</v>
      </c>
      <c r="G634" s="24" t="s">
        <v>20</v>
      </c>
      <c r="H634" s="24" t="s">
        <v>591</v>
      </c>
      <c r="I634" s="58">
        <v>21</v>
      </c>
      <c r="J634" s="33" t="str">
        <f t="shared" si="9"/>
        <v>муниципальное образование «город Екатеринбург», г. Екатеринбург, ул. Опалихинская, д. 21</v>
      </c>
      <c r="K634" s="75">
        <v>24796.2</v>
      </c>
      <c r="L634" s="75">
        <v>11</v>
      </c>
      <c r="M634" s="212" t="s">
        <v>4537</v>
      </c>
      <c r="N634" s="213">
        <v>42598</v>
      </c>
      <c r="O634" s="212" t="s">
        <v>1598</v>
      </c>
      <c r="P634" s="65">
        <v>19996505.890000001</v>
      </c>
    </row>
    <row r="635" spans="1:16" ht="23.25" x14ac:dyDescent="0.25">
      <c r="A635" s="80">
        <v>2020</v>
      </c>
      <c r="B635" s="30" t="s">
        <v>495</v>
      </c>
      <c r="C635" s="30"/>
      <c r="D635" s="120" t="s">
        <v>415</v>
      </c>
      <c r="E635" s="120" t="s">
        <v>18</v>
      </c>
      <c r="F635" s="120" t="s">
        <v>416</v>
      </c>
      <c r="G635" s="120" t="s">
        <v>20</v>
      </c>
      <c r="H635" s="30" t="s">
        <v>591</v>
      </c>
      <c r="I635" s="42">
        <v>22</v>
      </c>
      <c r="J635" s="33" t="str">
        <f t="shared" si="9"/>
        <v>муниципальное образование «город Екатеринбург», г. Екатеринбург, ул. Опалихинская, д. 22</v>
      </c>
      <c r="K635" s="103">
        <v>3949.3</v>
      </c>
      <c r="L635" s="202">
        <v>2</v>
      </c>
      <c r="M635" s="35" t="s">
        <v>4422</v>
      </c>
      <c r="N635" s="206">
        <v>43913</v>
      </c>
      <c r="O635" s="35" t="s">
        <v>4177</v>
      </c>
      <c r="P635" s="208">
        <v>6040568.3600000003</v>
      </c>
    </row>
    <row r="636" spans="1:16" ht="23.25" x14ac:dyDescent="0.25">
      <c r="A636" s="80">
        <v>2018</v>
      </c>
      <c r="B636" s="80" t="s">
        <v>495</v>
      </c>
      <c r="C636" s="30"/>
      <c r="D636" s="120" t="s">
        <v>415</v>
      </c>
      <c r="E636" s="120" t="s">
        <v>18</v>
      </c>
      <c r="F636" s="120" t="s">
        <v>416</v>
      </c>
      <c r="G636" s="120" t="s">
        <v>20</v>
      </c>
      <c r="H636" s="120" t="s">
        <v>591</v>
      </c>
      <c r="I636" s="57">
        <v>26</v>
      </c>
      <c r="J636" s="33" t="str">
        <f t="shared" si="9"/>
        <v>муниципальное образование «город Екатеринбург», г. Екатеринбург, ул. Опалихинская, д. 26</v>
      </c>
      <c r="K636" s="202">
        <v>22749</v>
      </c>
      <c r="L636" s="202">
        <v>5</v>
      </c>
      <c r="M636" s="25" t="s">
        <v>1491</v>
      </c>
      <c r="N636" s="206">
        <v>43122</v>
      </c>
      <c r="O636" s="56" t="s">
        <v>1494</v>
      </c>
      <c r="P636" s="157">
        <v>9171880.3300000001</v>
      </c>
    </row>
    <row r="637" spans="1:16" ht="23.25" x14ac:dyDescent="0.25">
      <c r="A637" s="80">
        <v>2017</v>
      </c>
      <c r="B637" s="81" t="s">
        <v>495</v>
      </c>
      <c r="C637" s="24"/>
      <c r="D637" s="24" t="s">
        <v>415</v>
      </c>
      <c r="E637" s="24" t="s">
        <v>18</v>
      </c>
      <c r="F637" s="24" t="s">
        <v>416</v>
      </c>
      <c r="G637" s="24" t="s">
        <v>20</v>
      </c>
      <c r="H637" s="24" t="s">
        <v>591</v>
      </c>
      <c r="I637" s="58">
        <v>27</v>
      </c>
      <c r="J637" s="33" t="str">
        <f t="shared" si="9"/>
        <v>муниципальное образование «город Екатеринбург», г. Екатеринбург, ул. Опалихинская, д. 27</v>
      </c>
      <c r="K637" s="75">
        <v>24766.2</v>
      </c>
      <c r="L637" s="75">
        <v>10</v>
      </c>
      <c r="M637" s="212" t="s">
        <v>1299</v>
      </c>
      <c r="N637" s="213">
        <v>42598</v>
      </c>
      <c r="O637" s="212" t="s">
        <v>1598</v>
      </c>
      <c r="P637" s="65">
        <v>18179086.899999999</v>
      </c>
    </row>
    <row r="638" spans="1:16" ht="23.25" x14ac:dyDescent="0.25">
      <c r="A638" s="80">
        <v>2018</v>
      </c>
      <c r="B638" s="80" t="s">
        <v>495</v>
      </c>
      <c r="C638" s="30"/>
      <c r="D638" s="30" t="s">
        <v>415</v>
      </c>
      <c r="E638" s="30" t="s">
        <v>18</v>
      </c>
      <c r="F638" s="30" t="s">
        <v>416</v>
      </c>
      <c r="G638" s="30" t="s">
        <v>20</v>
      </c>
      <c r="H638" s="30" t="s">
        <v>836</v>
      </c>
      <c r="I638" s="42">
        <v>139</v>
      </c>
      <c r="J638" s="33" t="str">
        <f t="shared" si="9"/>
        <v>муниципальное образование «город Екатеринбург», г. Екатеринбург, ул. Отто Шмидта, д. 139</v>
      </c>
      <c r="K638" s="103">
        <v>4497.8</v>
      </c>
      <c r="L638" s="103">
        <v>2</v>
      </c>
      <c r="M638" s="25" t="s">
        <v>1491</v>
      </c>
      <c r="N638" s="206">
        <v>43122</v>
      </c>
      <c r="O638" s="56" t="s">
        <v>1494</v>
      </c>
      <c r="P638" s="157">
        <v>3704255.16</v>
      </c>
    </row>
    <row r="639" spans="1:16" ht="23.25" x14ac:dyDescent="0.25">
      <c r="A639" s="80">
        <v>2021</v>
      </c>
      <c r="B639" s="106" t="s">
        <v>495</v>
      </c>
      <c r="C639" s="106"/>
      <c r="D639" s="120" t="s">
        <v>415</v>
      </c>
      <c r="E639" s="120" t="s">
        <v>18</v>
      </c>
      <c r="F639" s="120" t="s">
        <v>416</v>
      </c>
      <c r="G639" s="120" t="s">
        <v>20</v>
      </c>
      <c r="H639" s="30" t="s">
        <v>474</v>
      </c>
      <c r="I639" s="30">
        <v>3</v>
      </c>
      <c r="J639" s="33" t="str">
        <f t="shared" si="9"/>
        <v>муниципальное образование «город Екатеринбург», г. Екатеринбург, ул. Папанина, д. 3</v>
      </c>
      <c r="K639" s="103">
        <v>9695.6</v>
      </c>
      <c r="L639" s="103">
        <v>4</v>
      </c>
      <c r="M639" s="56" t="s">
        <v>2572</v>
      </c>
      <c r="N639" s="215">
        <v>44253</v>
      </c>
      <c r="O639" s="56" t="s">
        <v>1595</v>
      </c>
      <c r="P639" s="187">
        <v>8368111.2400000002</v>
      </c>
    </row>
    <row r="640" spans="1:16" ht="23.25" x14ac:dyDescent="0.25">
      <c r="A640" s="2">
        <v>2016</v>
      </c>
      <c r="B640" s="2" t="s">
        <v>495</v>
      </c>
      <c r="C640" s="24"/>
      <c r="D640" s="29" t="s">
        <v>415</v>
      </c>
      <c r="E640" s="29" t="s">
        <v>18</v>
      </c>
      <c r="F640" s="29" t="s">
        <v>416</v>
      </c>
      <c r="G640" s="29" t="s">
        <v>20</v>
      </c>
      <c r="H640" s="29" t="s">
        <v>470</v>
      </c>
      <c r="I640" s="42">
        <v>12</v>
      </c>
      <c r="J640" s="33" t="str">
        <f t="shared" si="9"/>
        <v>муниципальное образование «город Екатеринбург», г. Екатеринбург, ул. Пехотинцев, д. 12</v>
      </c>
      <c r="K640" s="35">
        <v>25043.82</v>
      </c>
      <c r="L640" s="35">
        <v>11</v>
      </c>
      <c r="M640" s="212" t="s">
        <v>1483</v>
      </c>
      <c r="N640" s="213">
        <v>42570</v>
      </c>
      <c r="O640" s="76" t="s">
        <v>1496</v>
      </c>
      <c r="P640" s="65">
        <v>20977478.32</v>
      </c>
    </row>
    <row r="641" spans="1:16" ht="23.25" x14ac:dyDescent="0.25">
      <c r="A641" s="2">
        <v>2016</v>
      </c>
      <c r="B641" s="2" t="s">
        <v>495</v>
      </c>
      <c r="C641" s="24"/>
      <c r="D641" s="29" t="s">
        <v>415</v>
      </c>
      <c r="E641" s="29" t="s">
        <v>18</v>
      </c>
      <c r="F641" s="29" t="s">
        <v>416</v>
      </c>
      <c r="G641" s="29" t="s">
        <v>20</v>
      </c>
      <c r="H641" s="29" t="s">
        <v>470</v>
      </c>
      <c r="I641" s="42">
        <v>7</v>
      </c>
      <c r="J641" s="33" t="str">
        <f t="shared" si="9"/>
        <v>муниципальное образование «город Екатеринбург», г. Екатеринбург, ул. Пехотинцев, д. 7</v>
      </c>
      <c r="K641" s="35">
        <v>9731.7000000000007</v>
      </c>
      <c r="L641" s="35">
        <v>5</v>
      </c>
      <c r="M641" s="212" t="s">
        <v>1482</v>
      </c>
      <c r="N641" s="213">
        <v>42570</v>
      </c>
      <c r="O641" s="76" t="s">
        <v>1494</v>
      </c>
      <c r="P641" s="65">
        <v>9691870.6999999993</v>
      </c>
    </row>
    <row r="642" spans="1:16" ht="23.25" x14ac:dyDescent="0.25">
      <c r="A642" s="80">
        <v>2019</v>
      </c>
      <c r="B642" s="151" t="s">
        <v>495</v>
      </c>
      <c r="C642" s="30"/>
      <c r="D642" s="120" t="s">
        <v>415</v>
      </c>
      <c r="E642" s="120" t="s">
        <v>18</v>
      </c>
      <c r="F642" s="120" t="s">
        <v>416</v>
      </c>
      <c r="G642" s="120" t="s">
        <v>20</v>
      </c>
      <c r="H642" s="30" t="s">
        <v>1304</v>
      </c>
      <c r="I642" s="30">
        <v>3</v>
      </c>
      <c r="J642" s="33" t="str">
        <f t="shared" si="9"/>
        <v>муниципальное образование «город Екатеринбург», г. Екатеринбург, ул. Пионеров, д. 3</v>
      </c>
      <c r="K642" s="103">
        <v>4756</v>
      </c>
      <c r="L642" s="103">
        <v>1</v>
      </c>
      <c r="M642" s="35" t="s">
        <v>3865</v>
      </c>
      <c r="N642" s="206" t="s">
        <v>3715</v>
      </c>
      <c r="O642" s="56" t="s">
        <v>1594</v>
      </c>
      <c r="P642" s="207">
        <v>1450857.64</v>
      </c>
    </row>
    <row r="643" spans="1:16" ht="23.25" x14ac:dyDescent="0.25">
      <c r="A643" s="80">
        <v>2021</v>
      </c>
      <c r="B643" s="106" t="s">
        <v>495</v>
      </c>
      <c r="C643" s="106"/>
      <c r="D643" s="120" t="s">
        <v>415</v>
      </c>
      <c r="E643" s="120" t="s">
        <v>18</v>
      </c>
      <c r="F643" s="120" t="s">
        <v>416</v>
      </c>
      <c r="G643" s="120" t="s">
        <v>20</v>
      </c>
      <c r="H643" s="30" t="s">
        <v>1304</v>
      </c>
      <c r="I643" s="30">
        <v>3</v>
      </c>
      <c r="J643" s="33" t="str">
        <f t="shared" ref="J643:J706" si="10">C643&amp;""&amp;D643&amp;", "&amp;E643&amp;" "&amp;F643&amp;", "&amp;G643&amp;" "&amp;H643&amp;", д. "&amp;I643</f>
        <v>муниципальное образование «город Екатеринбург», г. Екатеринбург, ул. Пионеров, д. 3</v>
      </c>
      <c r="K643" s="103">
        <v>4756</v>
      </c>
      <c r="L643" s="103">
        <v>1</v>
      </c>
      <c r="M643" s="56" t="s">
        <v>2573</v>
      </c>
      <c r="N643" s="215">
        <v>44252</v>
      </c>
      <c r="O643" s="56" t="s">
        <v>1598</v>
      </c>
      <c r="P643" s="187">
        <v>2042878.38</v>
      </c>
    </row>
    <row r="644" spans="1:16" ht="23.25" x14ac:dyDescent="0.25">
      <c r="A644" s="80">
        <v>2021</v>
      </c>
      <c r="B644" s="106" t="s">
        <v>495</v>
      </c>
      <c r="C644" s="106"/>
      <c r="D644" s="120" t="s">
        <v>415</v>
      </c>
      <c r="E644" s="120" t="s">
        <v>18</v>
      </c>
      <c r="F644" s="120" t="s">
        <v>416</v>
      </c>
      <c r="G644" s="120" t="s">
        <v>20</v>
      </c>
      <c r="H644" s="30" t="s">
        <v>1304</v>
      </c>
      <c r="I644" s="30">
        <v>4</v>
      </c>
      <c r="J644" s="33" t="str">
        <f t="shared" si="10"/>
        <v>муниципальное образование «город Екатеринбург», г. Екатеринбург, ул. Пионеров, д. 4</v>
      </c>
      <c r="K644" s="103">
        <v>4781.7</v>
      </c>
      <c r="L644" s="103">
        <v>2</v>
      </c>
      <c r="M644" s="56" t="s">
        <v>2573</v>
      </c>
      <c r="N644" s="215">
        <v>44252</v>
      </c>
      <c r="O644" s="56" t="s">
        <v>1598</v>
      </c>
      <c r="P644" s="187">
        <v>4053414.7199999997</v>
      </c>
    </row>
    <row r="645" spans="1:16" ht="23.25" x14ac:dyDescent="0.25">
      <c r="A645" s="80">
        <v>2021</v>
      </c>
      <c r="B645" s="106" t="s">
        <v>495</v>
      </c>
      <c r="C645" s="106"/>
      <c r="D645" s="120" t="s">
        <v>415</v>
      </c>
      <c r="E645" s="120" t="s">
        <v>18</v>
      </c>
      <c r="F645" s="120" t="s">
        <v>416</v>
      </c>
      <c r="G645" s="120" t="s">
        <v>20</v>
      </c>
      <c r="H645" s="30" t="s">
        <v>438</v>
      </c>
      <c r="I645" s="30" t="s">
        <v>903</v>
      </c>
      <c r="J645" s="33" t="str">
        <f t="shared" si="10"/>
        <v>муниципальное образование «город Екатеринбург», г. Екатеринбург, ул. Ползунова, д. 16КОРПУС А</v>
      </c>
      <c r="K645" s="103">
        <v>6697.3</v>
      </c>
      <c r="L645" s="103">
        <v>3</v>
      </c>
      <c r="M645" s="56" t="s">
        <v>2576</v>
      </c>
      <c r="N645" s="215">
        <v>44265</v>
      </c>
      <c r="O645" s="56" t="s">
        <v>1598</v>
      </c>
      <c r="P645" s="187">
        <v>5689913.1900000004</v>
      </c>
    </row>
    <row r="646" spans="1:16" ht="23.25" x14ac:dyDescent="0.25">
      <c r="A646" s="80">
        <v>2021</v>
      </c>
      <c r="B646" s="106" t="s">
        <v>495</v>
      </c>
      <c r="C646" s="106"/>
      <c r="D646" s="120" t="s">
        <v>415</v>
      </c>
      <c r="E646" s="120" t="s">
        <v>18</v>
      </c>
      <c r="F646" s="120" t="s">
        <v>416</v>
      </c>
      <c r="G646" s="120" t="s">
        <v>20</v>
      </c>
      <c r="H646" s="30" t="s">
        <v>855</v>
      </c>
      <c r="I646" s="30" t="s">
        <v>2558</v>
      </c>
      <c r="J646" s="33" t="str">
        <f t="shared" si="10"/>
        <v>муниципальное образование «город Екатеринбург», г. Екатеринбург, ул. Посадская, д. 28КОРПУС 3</v>
      </c>
      <c r="K646" s="103">
        <v>2404.1</v>
      </c>
      <c r="L646" s="103">
        <v>1</v>
      </c>
      <c r="M646" s="56" t="s">
        <v>2572</v>
      </c>
      <c r="N646" s="215">
        <v>44253</v>
      </c>
      <c r="O646" s="56" t="s">
        <v>1595</v>
      </c>
      <c r="P646" s="187">
        <v>2091223.78</v>
      </c>
    </row>
    <row r="647" spans="1:16" ht="23.25" x14ac:dyDescent="0.25">
      <c r="A647" s="80">
        <v>2021</v>
      </c>
      <c r="B647" s="106" t="s">
        <v>495</v>
      </c>
      <c r="C647" s="106"/>
      <c r="D647" s="120" t="s">
        <v>415</v>
      </c>
      <c r="E647" s="120" t="s">
        <v>18</v>
      </c>
      <c r="F647" s="120" t="s">
        <v>416</v>
      </c>
      <c r="G647" s="120" t="s">
        <v>20</v>
      </c>
      <c r="H647" s="30" t="s">
        <v>2509</v>
      </c>
      <c r="I647" s="30">
        <v>69</v>
      </c>
      <c r="J647" s="33" t="str">
        <f t="shared" si="10"/>
        <v>муниципальное образование «город Екатеринбург», г. Екатеринбург, ул. Походная, д. 69</v>
      </c>
      <c r="K647" s="103">
        <v>7447.8</v>
      </c>
      <c r="L647" s="103">
        <v>4</v>
      </c>
      <c r="M647" s="56" t="s">
        <v>2571</v>
      </c>
      <c r="N647" s="215">
        <v>44242</v>
      </c>
      <c r="O647" s="56" t="s">
        <v>2603</v>
      </c>
      <c r="P647" s="187">
        <v>7744771.7999999998</v>
      </c>
    </row>
    <row r="648" spans="1:16" ht="23.25" x14ac:dyDescent="0.25">
      <c r="A648" s="80">
        <v>2021</v>
      </c>
      <c r="B648" s="106" t="s">
        <v>495</v>
      </c>
      <c r="C648" s="106"/>
      <c r="D648" s="120" t="s">
        <v>415</v>
      </c>
      <c r="E648" s="120" t="s">
        <v>18</v>
      </c>
      <c r="F648" s="120" t="s">
        <v>416</v>
      </c>
      <c r="G648" s="120" t="s">
        <v>20</v>
      </c>
      <c r="H648" s="30" t="s">
        <v>476</v>
      </c>
      <c r="I648" s="30" t="s">
        <v>1460</v>
      </c>
      <c r="J648" s="33" t="str">
        <f t="shared" si="10"/>
        <v>муниципальное образование «город Екатеринбург», г. Екатеринбург, ул. Прибалтийская, д. 31КОРПУС 1</v>
      </c>
      <c r="K648" s="103">
        <v>5351.2</v>
      </c>
      <c r="L648" s="103">
        <v>3</v>
      </c>
      <c r="M648" s="56" t="s">
        <v>2584</v>
      </c>
      <c r="N648" s="215">
        <v>44257</v>
      </c>
      <c r="O648" s="56" t="s">
        <v>1598</v>
      </c>
      <c r="P648" s="187">
        <v>6175884.8399999999</v>
      </c>
    </row>
    <row r="649" spans="1:16" ht="23.25" x14ac:dyDescent="0.25">
      <c r="A649" s="80">
        <v>2018</v>
      </c>
      <c r="B649" s="80" t="s">
        <v>495</v>
      </c>
      <c r="C649" s="30"/>
      <c r="D649" s="30" t="s">
        <v>415</v>
      </c>
      <c r="E649" s="30" t="s">
        <v>18</v>
      </c>
      <c r="F649" s="30" t="s">
        <v>416</v>
      </c>
      <c r="G649" s="30" t="s">
        <v>20</v>
      </c>
      <c r="H649" s="30" t="s">
        <v>822</v>
      </c>
      <c r="I649" s="42">
        <v>12</v>
      </c>
      <c r="J649" s="33" t="str">
        <f t="shared" si="10"/>
        <v>муниципальное образование «город Екатеринбург», г. Екатеринбург, ул. Профсоюзная, д. 12</v>
      </c>
      <c r="K649" s="103">
        <v>8332.2000000000007</v>
      </c>
      <c r="L649" s="103">
        <v>2</v>
      </c>
      <c r="M649" s="25" t="s">
        <v>1491</v>
      </c>
      <c r="N649" s="206">
        <v>43122</v>
      </c>
      <c r="O649" s="56" t="s">
        <v>1494</v>
      </c>
      <c r="P649" s="157">
        <v>3442068.6399999997</v>
      </c>
    </row>
    <row r="650" spans="1:16" ht="23.25" x14ac:dyDescent="0.25">
      <c r="A650" s="80">
        <v>2017</v>
      </c>
      <c r="B650" s="81" t="s">
        <v>495</v>
      </c>
      <c r="C650" s="24"/>
      <c r="D650" s="24" t="s">
        <v>415</v>
      </c>
      <c r="E650" s="24" t="s">
        <v>18</v>
      </c>
      <c r="F650" s="24" t="s">
        <v>416</v>
      </c>
      <c r="G650" s="24" t="s">
        <v>20</v>
      </c>
      <c r="H650" s="24" t="s">
        <v>822</v>
      </c>
      <c r="I650" s="58">
        <v>49</v>
      </c>
      <c r="J650" s="33" t="str">
        <f t="shared" si="10"/>
        <v>муниципальное образование «город Екатеринбург», г. Екатеринбург, ул. Профсоюзная, д. 49</v>
      </c>
      <c r="K650" s="75">
        <v>4528.7</v>
      </c>
      <c r="L650" s="75">
        <v>2</v>
      </c>
      <c r="M650" s="212" t="s">
        <v>1297</v>
      </c>
      <c r="N650" s="213">
        <v>42598</v>
      </c>
      <c r="O650" s="212" t="s">
        <v>1598</v>
      </c>
      <c r="P650" s="65">
        <v>3641262.76</v>
      </c>
    </row>
    <row r="651" spans="1:16" ht="23.25" x14ac:dyDescent="0.25">
      <c r="A651" s="80">
        <v>2021</v>
      </c>
      <c r="B651" s="106" t="s">
        <v>495</v>
      </c>
      <c r="C651" s="106"/>
      <c r="D651" s="120" t="s">
        <v>415</v>
      </c>
      <c r="E651" s="120" t="s">
        <v>18</v>
      </c>
      <c r="F651" s="120" t="s">
        <v>416</v>
      </c>
      <c r="G651" s="120" t="s">
        <v>20</v>
      </c>
      <c r="H651" s="30" t="s">
        <v>1558</v>
      </c>
      <c r="I651" s="30">
        <v>15</v>
      </c>
      <c r="J651" s="33" t="str">
        <f t="shared" si="10"/>
        <v>муниципальное образование «город Екатеринбург», г. Екатеринбург, ул. Рабочих, д. 15</v>
      </c>
      <c r="K651" s="103">
        <v>15208.7</v>
      </c>
      <c r="L651" s="103">
        <v>7</v>
      </c>
      <c r="M651" s="56" t="s">
        <v>2572</v>
      </c>
      <c r="N651" s="215">
        <v>44253</v>
      </c>
      <c r="O651" s="56" t="s">
        <v>1595</v>
      </c>
      <c r="P651" s="187">
        <v>14680548.440000001</v>
      </c>
    </row>
    <row r="652" spans="1:16" ht="23.25" x14ac:dyDescent="0.25">
      <c r="A652" s="80">
        <v>2018</v>
      </c>
      <c r="B652" s="80" t="s">
        <v>495</v>
      </c>
      <c r="C652" s="30"/>
      <c r="D652" s="120" t="s">
        <v>415</v>
      </c>
      <c r="E652" s="120" t="s">
        <v>18</v>
      </c>
      <c r="F652" s="120" t="s">
        <v>416</v>
      </c>
      <c r="G652" s="120" t="s">
        <v>20</v>
      </c>
      <c r="H652" s="120" t="s">
        <v>1279</v>
      </c>
      <c r="I652" s="57" t="s">
        <v>904</v>
      </c>
      <c r="J652" s="33" t="str">
        <f t="shared" si="10"/>
        <v>муниципальное образование «город Екатеринбург», г. Екатеринбург, ул. Раевского, д. 14КОРПУС А</v>
      </c>
      <c r="K652" s="202">
        <v>2534.4</v>
      </c>
      <c r="L652" s="202">
        <v>1</v>
      </c>
      <c r="M652" s="25" t="s">
        <v>1492</v>
      </c>
      <c r="N652" s="206">
        <v>43122</v>
      </c>
      <c r="O652" s="56" t="s">
        <v>1494</v>
      </c>
      <c r="P652" s="157">
        <v>1987863.82</v>
      </c>
    </row>
    <row r="653" spans="1:16" ht="23.25" x14ac:dyDescent="0.25">
      <c r="A653" s="80">
        <v>2017</v>
      </c>
      <c r="B653" s="81" t="s">
        <v>495</v>
      </c>
      <c r="C653" s="73"/>
      <c r="D653" s="24" t="s">
        <v>415</v>
      </c>
      <c r="E653" s="24" t="s">
        <v>18</v>
      </c>
      <c r="F653" s="24" t="s">
        <v>416</v>
      </c>
      <c r="G653" s="24" t="s">
        <v>20</v>
      </c>
      <c r="H653" s="24" t="s">
        <v>823</v>
      </c>
      <c r="I653" s="58">
        <v>13</v>
      </c>
      <c r="J653" s="33" t="str">
        <f t="shared" si="10"/>
        <v>муниципальное образование «город Екатеринбург», г. Екатеринбург, ул. Рассветная, д. 13</v>
      </c>
      <c r="K653" s="75">
        <v>29412.5</v>
      </c>
      <c r="L653" s="75">
        <v>7</v>
      </c>
      <c r="M653" s="212" t="s">
        <v>1300</v>
      </c>
      <c r="N653" s="213">
        <v>42598</v>
      </c>
      <c r="O653" s="212" t="s">
        <v>1598</v>
      </c>
      <c r="P653" s="65">
        <v>12740869.699999999</v>
      </c>
    </row>
    <row r="654" spans="1:16" ht="23.25" x14ac:dyDescent="0.25">
      <c r="A654" s="80">
        <v>2018</v>
      </c>
      <c r="B654" s="80" t="s">
        <v>495</v>
      </c>
      <c r="C654" s="30"/>
      <c r="D654" s="30" t="s">
        <v>415</v>
      </c>
      <c r="E654" s="30" t="s">
        <v>18</v>
      </c>
      <c r="F654" s="30" t="s">
        <v>416</v>
      </c>
      <c r="G654" s="30" t="s">
        <v>20</v>
      </c>
      <c r="H654" s="30" t="s">
        <v>823</v>
      </c>
      <c r="I654" s="42">
        <v>13</v>
      </c>
      <c r="J654" s="33" t="str">
        <f t="shared" si="10"/>
        <v>муниципальное образование «город Екатеринбург», г. Екатеринбург, ул. Рассветная, д. 13</v>
      </c>
      <c r="K654" s="103">
        <v>29412.5</v>
      </c>
      <c r="L654" s="103">
        <v>6</v>
      </c>
      <c r="M654" s="25" t="s">
        <v>1491</v>
      </c>
      <c r="N654" s="206">
        <v>43122</v>
      </c>
      <c r="O654" s="56" t="s">
        <v>1494</v>
      </c>
      <c r="P654" s="157">
        <v>11312378.02</v>
      </c>
    </row>
    <row r="655" spans="1:16" ht="23.25" x14ac:dyDescent="0.25">
      <c r="A655" s="80">
        <v>2021</v>
      </c>
      <c r="B655" s="106" t="s">
        <v>495</v>
      </c>
      <c r="C655" s="106"/>
      <c r="D655" s="120" t="s">
        <v>415</v>
      </c>
      <c r="E655" s="120" t="s">
        <v>18</v>
      </c>
      <c r="F655" s="120" t="s">
        <v>416</v>
      </c>
      <c r="G655" s="120" t="s">
        <v>20</v>
      </c>
      <c r="H655" s="30" t="s">
        <v>1208</v>
      </c>
      <c r="I655" s="30">
        <v>13</v>
      </c>
      <c r="J655" s="33" t="str">
        <f t="shared" si="10"/>
        <v>муниципальное образование «город Екатеринбург», г. Екатеринбург, ул. Расточная, д. 13</v>
      </c>
      <c r="K655" s="103">
        <v>19575.5</v>
      </c>
      <c r="L655" s="103">
        <v>6</v>
      </c>
      <c r="M655" s="206" t="s">
        <v>2582</v>
      </c>
      <c r="N655" s="215">
        <v>44257</v>
      </c>
      <c r="O655" s="56" t="s">
        <v>1598</v>
      </c>
      <c r="P655" s="187">
        <v>12672720.01</v>
      </c>
    </row>
    <row r="656" spans="1:16" ht="23.25" x14ac:dyDescent="0.25">
      <c r="A656" s="80">
        <v>2021</v>
      </c>
      <c r="B656" s="106" t="s">
        <v>495</v>
      </c>
      <c r="C656" s="106"/>
      <c r="D656" s="120" t="s">
        <v>415</v>
      </c>
      <c r="E656" s="120" t="s">
        <v>18</v>
      </c>
      <c r="F656" s="120" t="s">
        <v>416</v>
      </c>
      <c r="G656" s="120" t="s">
        <v>20</v>
      </c>
      <c r="H656" s="30" t="s">
        <v>486</v>
      </c>
      <c r="I656" s="30">
        <v>84</v>
      </c>
      <c r="J656" s="33" t="str">
        <f t="shared" si="10"/>
        <v>муниципальное образование «город Екатеринбург», г. Екатеринбург, ул. Репина, д. 84</v>
      </c>
      <c r="K656" s="103">
        <v>15581.9</v>
      </c>
      <c r="L656" s="103">
        <v>8</v>
      </c>
      <c r="M656" s="56" t="s">
        <v>2572</v>
      </c>
      <c r="N656" s="215">
        <v>44253</v>
      </c>
      <c r="O656" s="56" t="s">
        <v>1595</v>
      </c>
      <c r="P656" s="187">
        <v>16957597.84</v>
      </c>
    </row>
    <row r="657" spans="1:16" ht="23.25" x14ac:dyDescent="0.25">
      <c r="A657" s="80">
        <v>2021</v>
      </c>
      <c r="B657" s="106" t="s">
        <v>495</v>
      </c>
      <c r="C657" s="106"/>
      <c r="D657" s="120" t="s">
        <v>415</v>
      </c>
      <c r="E657" s="120" t="s">
        <v>18</v>
      </c>
      <c r="F657" s="120" t="s">
        <v>416</v>
      </c>
      <c r="G657" s="120" t="s">
        <v>20</v>
      </c>
      <c r="H657" s="30" t="s">
        <v>486</v>
      </c>
      <c r="I657" s="30">
        <v>88</v>
      </c>
      <c r="J657" s="33" t="str">
        <f t="shared" si="10"/>
        <v>муниципальное образование «город Екатеринбург», г. Екатеринбург, ул. Репина, д. 88</v>
      </c>
      <c r="K657" s="103">
        <v>11372.1</v>
      </c>
      <c r="L657" s="103">
        <v>6</v>
      </c>
      <c r="M657" s="56" t="s">
        <v>2572</v>
      </c>
      <c r="N657" s="215">
        <v>44253</v>
      </c>
      <c r="O657" s="56" t="s">
        <v>1595</v>
      </c>
      <c r="P657" s="187">
        <v>12703330.32</v>
      </c>
    </row>
    <row r="658" spans="1:16" ht="23.25" x14ac:dyDescent="0.25">
      <c r="A658" s="80">
        <v>2018</v>
      </c>
      <c r="B658" s="80" t="s">
        <v>495</v>
      </c>
      <c r="C658" s="30"/>
      <c r="D658" s="30" t="s">
        <v>415</v>
      </c>
      <c r="E658" s="33" t="s">
        <v>18</v>
      </c>
      <c r="F658" s="33" t="s">
        <v>416</v>
      </c>
      <c r="G658" s="33" t="s">
        <v>20</v>
      </c>
      <c r="H658" s="30" t="s">
        <v>486</v>
      </c>
      <c r="I658" s="42">
        <v>93</v>
      </c>
      <c r="J658" s="33" t="str">
        <f t="shared" si="10"/>
        <v>муниципальное образование «город Екатеринбург», г. Екатеринбург, ул. Репина, д. 93</v>
      </c>
      <c r="K658" s="103">
        <v>13223.9</v>
      </c>
      <c r="L658" s="103">
        <v>7</v>
      </c>
      <c r="M658" s="25" t="s">
        <v>1491</v>
      </c>
      <c r="N658" s="206">
        <v>43122</v>
      </c>
      <c r="O658" s="56" t="s">
        <v>1494</v>
      </c>
      <c r="P658" s="157">
        <v>12831280.23</v>
      </c>
    </row>
    <row r="659" spans="1:16" ht="23.25" x14ac:dyDescent="0.25">
      <c r="A659" s="80">
        <v>2021</v>
      </c>
      <c r="B659" s="106" t="s">
        <v>495</v>
      </c>
      <c r="C659" s="106"/>
      <c r="D659" s="120" t="s">
        <v>415</v>
      </c>
      <c r="E659" s="120" t="s">
        <v>18</v>
      </c>
      <c r="F659" s="120" t="s">
        <v>416</v>
      </c>
      <c r="G659" s="120" t="s">
        <v>20</v>
      </c>
      <c r="H659" s="30" t="s">
        <v>2526</v>
      </c>
      <c r="I659" s="30">
        <v>27</v>
      </c>
      <c r="J659" s="33" t="str">
        <f t="shared" si="10"/>
        <v>муниципальное образование «город Екатеринбург», г. Екатеринбург, ул. Родонитовая, д. 27</v>
      </c>
      <c r="K659" s="103">
        <v>6616.6</v>
      </c>
      <c r="L659" s="103">
        <v>3</v>
      </c>
      <c r="M659" s="56" t="s">
        <v>2579</v>
      </c>
      <c r="N659" s="215">
        <v>44247</v>
      </c>
      <c r="O659" s="56" t="s">
        <v>2604</v>
      </c>
      <c r="P659" s="187">
        <v>6177150.4900000002</v>
      </c>
    </row>
    <row r="660" spans="1:16" ht="23.25" x14ac:dyDescent="0.25">
      <c r="A660" s="80">
        <v>2021</v>
      </c>
      <c r="B660" s="106" t="s">
        <v>495</v>
      </c>
      <c r="C660" s="106"/>
      <c r="D660" s="120" t="s">
        <v>415</v>
      </c>
      <c r="E660" s="120" t="s">
        <v>18</v>
      </c>
      <c r="F660" s="120" t="s">
        <v>416</v>
      </c>
      <c r="G660" s="120" t="s">
        <v>20</v>
      </c>
      <c r="H660" s="30" t="s">
        <v>2526</v>
      </c>
      <c r="I660" s="30">
        <v>32</v>
      </c>
      <c r="J660" s="33" t="str">
        <f t="shared" si="10"/>
        <v>муниципальное образование «город Екатеринбург», г. Екатеринбург, ул. Родонитовая, д. 32</v>
      </c>
      <c r="K660" s="103">
        <v>16875.900000000001</v>
      </c>
      <c r="L660" s="103">
        <v>9</v>
      </c>
      <c r="M660" s="56" t="s">
        <v>4431</v>
      </c>
      <c r="N660" s="206" t="s">
        <v>4433</v>
      </c>
      <c r="O660" s="56" t="s">
        <v>4432</v>
      </c>
      <c r="P660" s="187">
        <f>14420708.58+4611994.08</f>
        <v>19032702.66</v>
      </c>
    </row>
    <row r="661" spans="1:16" ht="23.25" x14ac:dyDescent="0.25">
      <c r="A661" s="80">
        <v>2021</v>
      </c>
      <c r="B661" s="106" t="s">
        <v>495</v>
      </c>
      <c r="C661" s="106"/>
      <c r="D661" s="120" t="s">
        <v>415</v>
      </c>
      <c r="E661" s="120" t="s">
        <v>18</v>
      </c>
      <c r="F661" s="120" t="s">
        <v>416</v>
      </c>
      <c r="G661" s="120" t="s">
        <v>20</v>
      </c>
      <c r="H661" s="30" t="s">
        <v>1172</v>
      </c>
      <c r="I661" s="30">
        <v>16</v>
      </c>
      <c r="J661" s="33" t="str">
        <f t="shared" si="10"/>
        <v>муниципальное образование «город Екатеринбург», г. Екатеринбург, ул. Саввы Белых, д. 16</v>
      </c>
      <c r="K661" s="103">
        <v>4115.2</v>
      </c>
      <c r="L661" s="103">
        <v>2</v>
      </c>
      <c r="M661" s="56" t="s">
        <v>2598</v>
      </c>
      <c r="N661" s="215">
        <v>44257</v>
      </c>
      <c r="O661" s="56" t="s">
        <v>1598</v>
      </c>
      <c r="P661" s="187">
        <v>5130321.0999999996</v>
      </c>
    </row>
    <row r="662" spans="1:16" ht="23.25" x14ac:dyDescent="0.25">
      <c r="A662" s="80">
        <v>2021</v>
      </c>
      <c r="B662" s="106" t="s">
        <v>495</v>
      </c>
      <c r="C662" s="106"/>
      <c r="D662" s="120" t="s">
        <v>415</v>
      </c>
      <c r="E662" s="120" t="s">
        <v>18</v>
      </c>
      <c r="F662" s="120" t="s">
        <v>416</v>
      </c>
      <c r="G662" s="120" t="s">
        <v>20</v>
      </c>
      <c r="H662" s="30" t="s">
        <v>450</v>
      </c>
      <c r="I662" s="30">
        <v>3</v>
      </c>
      <c r="J662" s="33" t="str">
        <f t="shared" si="10"/>
        <v>муниципальное образование «город Екатеринбург», г. Екатеринбург, ул. Санаторная, д. 3</v>
      </c>
      <c r="K662" s="103">
        <v>3221.2</v>
      </c>
      <c r="L662" s="103">
        <v>1</v>
      </c>
      <c r="M662" s="56" t="s">
        <v>2579</v>
      </c>
      <c r="N662" s="215">
        <v>44247</v>
      </c>
      <c r="O662" s="56" t="s">
        <v>2604</v>
      </c>
      <c r="P662" s="187">
        <v>2039354.07</v>
      </c>
    </row>
    <row r="663" spans="1:16" ht="23.25" x14ac:dyDescent="0.25">
      <c r="A663" s="80">
        <v>2017</v>
      </c>
      <c r="B663" s="81" t="s">
        <v>495</v>
      </c>
      <c r="C663" s="24"/>
      <c r="D663" s="24" t="s">
        <v>415</v>
      </c>
      <c r="E663" s="24" t="s">
        <v>18</v>
      </c>
      <c r="F663" s="24" t="s">
        <v>416</v>
      </c>
      <c r="G663" s="24" t="s">
        <v>20</v>
      </c>
      <c r="H663" s="24" t="s">
        <v>450</v>
      </c>
      <c r="I663" s="58">
        <v>37</v>
      </c>
      <c r="J663" s="33" t="str">
        <f t="shared" si="10"/>
        <v>муниципальное образование «город Екатеринбург», г. Екатеринбург, ул. Санаторная, д. 37</v>
      </c>
      <c r="K663" s="75">
        <v>7370.5</v>
      </c>
      <c r="L663" s="75">
        <v>4</v>
      </c>
      <c r="M663" s="212" t="s">
        <v>1297</v>
      </c>
      <c r="N663" s="213">
        <v>42598</v>
      </c>
      <c r="O663" s="212" t="s">
        <v>1598</v>
      </c>
      <c r="P663" s="65">
        <v>7251702.2599999998</v>
      </c>
    </row>
    <row r="664" spans="1:16" ht="23.25" x14ac:dyDescent="0.25">
      <c r="A664" s="80">
        <v>2017</v>
      </c>
      <c r="B664" s="81" t="s">
        <v>495</v>
      </c>
      <c r="C664" s="73"/>
      <c r="D664" s="24" t="s">
        <v>415</v>
      </c>
      <c r="E664" s="24" t="s">
        <v>18</v>
      </c>
      <c r="F664" s="24" t="s">
        <v>416</v>
      </c>
      <c r="G664" s="24" t="s">
        <v>20</v>
      </c>
      <c r="H664" s="24" t="s">
        <v>824</v>
      </c>
      <c r="I664" s="58">
        <v>38</v>
      </c>
      <c r="J664" s="33" t="str">
        <f t="shared" si="10"/>
        <v>муниципальное образование «город Екатеринбург», г. Екатеринбург, ул. Селькоровская, д. 38</v>
      </c>
      <c r="K664" s="75">
        <v>8359.3799999999992</v>
      </c>
      <c r="L664" s="75">
        <v>2</v>
      </c>
      <c r="M664" s="212" t="s">
        <v>1298</v>
      </c>
      <c r="N664" s="213">
        <v>42598</v>
      </c>
      <c r="O664" s="212" t="s">
        <v>1598</v>
      </c>
      <c r="P664" s="65">
        <v>3646673.1</v>
      </c>
    </row>
    <row r="665" spans="1:16" ht="23.25" x14ac:dyDescent="0.25">
      <c r="A665" s="80">
        <v>2018</v>
      </c>
      <c r="B665" s="80" t="s">
        <v>495</v>
      </c>
      <c r="C665" s="30"/>
      <c r="D665" s="120" t="s">
        <v>415</v>
      </c>
      <c r="E665" s="120" t="s">
        <v>18</v>
      </c>
      <c r="F665" s="120" t="s">
        <v>416</v>
      </c>
      <c r="G665" s="120" t="s">
        <v>20</v>
      </c>
      <c r="H665" s="120" t="s">
        <v>824</v>
      </c>
      <c r="I665" s="57">
        <v>40</v>
      </c>
      <c r="J665" s="33" t="str">
        <f t="shared" si="10"/>
        <v>муниципальное образование «город Екатеринбург», г. Екатеринбург, ул. Селькоровская, д. 40</v>
      </c>
      <c r="K665" s="202">
        <v>18676.900000000001</v>
      </c>
      <c r="L665" s="202">
        <v>3</v>
      </c>
      <c r="M665" s="25" t="s">
        <v>1492</v>
      </c>
      <c r="N665" s="206">
        <v>43122</v>
      </c>
      <c r="O665" s="56" t="s">
        <v>1494</v>
      </c>
      <c r="P665" s="157">
        <v>5612411.04</v>
      </c>
    </row>
    <row r="666" spans="1:16" ht="23.25" x14ac:dyDescent="0.25">
      <c r="A666" s="80">
        <v>2021</v>
      </c>
      <c r="B666" s="106" t="s">
        <v>495</v>
      </c>
      <c r="C666" s="106"/>
      <c r="D666" s="120" t="s">
        <v>415</v>
      </c>
      <c r="E666" s="120" t="s">
        <v>18</v>
      </c>
      <c r="F666" s="120" t="s">
        <v>416</v>
      </c>
      <c r="G666" s="120" t="s">
        <v>20</v>
      </c>
      <c r="H666" s="30" t="s">
        <v>824</v>
      </c>
      <c r="I666" s="30" t="s">
        <v>2549</v>
      </c>
      <c r="J666" s="33" t="str">
        <f t="shared" si="10"/>
        <v>муниципальное образование «город Екатеринбург», г. Екатеринбург, ул. Селькоровская, д. 80КОРПУС 1</v>
      </c>
      <c r="K666" s="103">
        <v>6494.6</v>
      </c>
      <c r="L666" s="103">
        <v>2</v>
      </c>
      <c r="M666" s="56" t="s">
        <v>2579</v>
      </c>
      <c r="N666" s="215">
        <v>44247</v>
      </c>
      <c r="O666" s="56" t="s">
        <v>2604</v>
      </c>
      <c r="P666" s="187">
        <v>3994116.33</v>
      </c>
    </row>
    <row r="667" spans="1:16" ht="23.25" x14ac:dyDescent="0.25">
      <c r="A667" s="80">
        <v>2021</v>
      </c>
      <c r="B667" s="106" t="s">
        <v>495</v>
      </c>
      <c r="C667" s="106"/>
      <c r="D667" s="120" t="s">
        <v>415</v>
      </c>
      <c r="E667" s="120" t="s">
        <v>18</v>
      </c>
      <c r="F667" s="120" t="s">
        <v>416</v>
      </c>
      <c r="G667" s="120" t="s">
        <v>20</v>
      </c>
      <c r="H667" s="30" t="s">
        <v>824</v>
      </c>
      <c r="I667" s="30" t="s">
        <v>2559</v>
      </c>
      <c r="J667" s="33" t="str">
        <f t="shared" si="10"/>
        <v>муниципальное образование «город Екатеринбург», г. Екатеринбург, ул. Селькоровская, д. 80КОРПУС 2</v>
      </c>
      <c r="K667" s="103">
        <v>6555.9</v>
      </c>
      <c r="L667" s="103">
        <v>2</v>
      </c>
      <c r="M667" s="56" t="s">
        <v>2579</v>
      </c>
      <c r="N667" s="215">
        <v>44247</v>
      </c>
      <c r="O667" s="56" t="s">
        <v>2604</v>
      </c>
      <c r="P667" s="187">
        <v>3981763.67</v>
      </c>
    </row>
    <row r="668" spans="1:16" ht="23.25" x14ac:dyDescent="0.25">
      <c r="A668" s="80">
        <v>2018</v>
      </c>
      <c r="B668" s="80" t="s">
        <v>495</v>
      </c>
      <c r="C668" s="30"/>
      <c r="D668" s="120" t="s">
        <v>415</v>
      </c>
      <c r="E668" s="120" t="s">
        <v>18</v>
      </c>
      <c r="F668" s="120" t="s">
        <v>416</v>
      </c>
      <c r="G668" s="120" t="s">
        <v>20</v>
      </c>
      <c r="H668" s="120" t="s">
        <v>1280</v>
      </c>
      <c r="I668" s="57">
        <v>30</v>
      </c>
      <c r="J668" s="33" t="str">
        <f t="shared" si="10"/>
        <v>муниципальное образование «город Екатеринбург», г. Екатеринбург, ул. Серафимы Дерябиной, д. 30</v>
      </c>
      <c r="K668" s="202">
        <v>17285.900000000001</v>
      </c>
      <c r="L668" s="202">
        <v>3</v>
      </c>
      <c r="M668" s="25" t="s">
        <v>1492</v>
      </c>
      <c r="N668" s="206">
        <v>43122</v>
      </c>
      <c r="O668" s="56" t="s">
        <v>1494</v>
      </c>
      <c r="P668" s="157">
        <v>5817487.75</v>
      </c>
    </row>
    <row r="669" spans="1:16" ht="23.25" x14ac:dyDescent="0.25">
      <c r="A669" s="80">
        <v>2021</v>
      </c>
      <c r="B669" s="106" t="s">
        <v>495</v>
      </c>
      <c r="C669" s="106"/>
      <c r="D669" s="120" t="s">
        <v>415</v>
      </c>
      <c r="E669" s="120" t="s">
        <v>18</v>
      </c>
      <c r="F669" s="120" t="s">
        <v>416</v>
      </c>
      <c r="G669" s="120" t="s">
        <v>20</v>
      </c>
      <c r="H669" s="30" t="s">
        <v>1280</v>
      </c>
      <c r="I669" s="30">
        <v>30</v>
      </c>
      <c r="J669" s="33" t="str">
        <f t="shared" si="10"/>
        <v>муниципальное образование «город Екатеринбург», г. Екатеринбург, ул. Серафимы Дерябиной, д. 30</v>
      </c>
      <c r="K669" s="103">
        <v>17285.900000000001</v>
      </c>
      <c r="L669" s="103">
        <v>2</v>
      </c>
      <c r="M669" s="56" t="s">
        <v>2572</v>
      </c>
      <c r="N669" s="215">
        <v>44253</v>
      </c>
      <c r="O669" s="56" t="s">
        <v>1595</v>
      </c>
      <c r="P669" s="187">
        <v>4213416.95</v>
      </c>
    </row>
    <row r="670" spans="1:16" ht="23.25" x14ac:dyDescent="0.25">
      <c r="A670" s="80">
        <v>2021</v>
      </c>
      <c r="B670" s="106" t="s">
        <v>495</v>
      </c>
      <c r="C670" s="106"/>
      <c r="D670" s="120" t="s">
        <v>415</v>
      </c>
      <c r="E670" s="120" t="s">
        <v>18</v>
      </c>
      <c r="F670" s="120" t="s">
        <v>416</v>
      </c>
      <c r="G670" s="120" t="s">
        <v>20</v>
      </c>
      <c r="H670" s="30" t="s">
        <v>1280</v>
      </c>
      <c r="I670" s="30" t="s">
        <v>226</v>
      </c>
      <c r="J670" s="33" t="str">
        <f t="shared" si="10"/>
        <v>муниципальное образование «город Екатеринбург», г. Екатеринбург, ул. Серафимы Дерябиной, д. 30Б</v>
      </c>
      <c r="K670" s="103">
        <v>3588.9</v>
      </c>
      <c r="L670" s="103">
        <v>2</v>
      </c>
      <c r="M670" s="56" t="s">
        <v>2594</v>
      </c>
      <c r="N670" s="215">
        <v>44265</v>
      </c>
      <c r="O670" s="56" t="s">
        <v>1597</v>
      </c>
      <c r="P670" s="187">
        <v>4035956.42</v>
      </c>
    </row>
    <row r="671" spans="1:16" ht="23.25" x14ac:dyDescent="0.25">
      <c r="A671" s="80">
        <v>2021</v>
      </c>
      <c r="B671" s="106" t="s">
        <v>495</v>
      </c>
      <c r="C671" s="106"/>
      <c r="D671" s="120" t="s">
        <v>415</v>
      </c>
      <c r="E671" s="120" t="s">
        <v>18</v>
      </c>
      <c r="F671" s="120" t="s">
        <v>416</v>
      </c>
      <c r="G671" s="120" t="s">
        <v>20</v>
      </c>
      <c r="H671" s="30" t="s">
        <v>1280</v>
      </c>
      <c r="I671" s="30" t="s">
        <v>2560</v>
      </c>
      <c r="J671" s="33" t="str">
        <f t="shared" si="10"/>
        <v>муниципальное образование «город Екатеринбург», г. Екатеринбург, ул. Серафимы Дерябиной, д. 30КОРПУС В</v>
      </c>
      <c r="K671" s="103">
        <v>3768.8</v>
      </c>
      <c r="L671" s="103">
        <v>2</v>
      </c>
      <c r="M671" s="56" t="s">
        <v>2594</v>
      </c>
      <c r="N671" s="215">
        <v>44265</v>
      </c>
      <c r="O671" s="56" t="s">
        <v>1597</v>
      </c>
      <c r="P671" s="187">
        <v>4035768.4699999997</v>
      </c>
    </row>
    <row r="672" spans="1:16" ht="23.25" x14ac:dyDescent="0.25">
      <c r="A672" s="80">
        <v>2021</v>
      </c>
      <c r="B672" s="106" t="s">
        <v>495</v>
      </c>
      <c r="C672" s="106"/>
      <c r="D672" s="120" t="s">
        <v>415</v>
      </c>
      <c r="E672" s="120" t="s">
        <v>18</v>
      </c>
      <c r="F672" s="120" t="s">
        <v>416</v>
      </c>
      <c r="G672" s="120" t="s">
        <v>20</v>
      </c>
      <c r="H672" s="30" t="s">
        <v>1280</v>
      </c>
      <c r="I672" s="30" t="s">
        <v>2561</v>
      </c>
      <c r="J672" s="33" t="str">
        <f t="shared" si="10"/>
        <v>муниципальное образование «город Екатеринбург», г. Екатеринбург, ул. Серафимы Дерябиной, д. 31КОРПУС 2</v>
      </c>
      <c r="K672" s="103">
        <v>2749</v>
      </c>
      <c r="L672" s="103">
        <v>1</v>
      </c>
      <c r="M672" s="56" t="s">
        <v>2572</v>
      </c>
      <c r="N672" s="215">
        <v>44253</v>
      </c>
      <c r="O672" s="56" t="s">
        <v>1595</v>
      </c>
      <c r="P672" s="187">
        <v>2132663.34</v>
      </c>
    </row>
    <row r="673" spans="1:16" ht="23.25" x14ac:dyDescent="0.25">
      <c r="A673" s="80">
        <v>2021</v>
      </c>
      <c r="B673" s="106" t="s">
        <v>495</v>
      </c>
      <c r="C673" s="106"/>
      <c r="D673" s="120" t="s">
        <v>415</v>
      </c>
      <c r="E673" s="120" t="s">
        <v>18</v>
      </c>
      <c r="F673" s="120" t="s">
        <v>416</v>
      </c>
      <c r="G673" s="120" t="s">
        <v>20</v>
      </c>
      <c r="H673" s="30" t="s">
        <v>1280</v>
      </c>
      <c r="I673" s="30" t="s">
        <v>2562</v>
      </c>
      <c r="J673" s="33" t="str">
        <f t="shared" si="10"/>
        <v>муниципальное образование «город Екатеринбург», г. Екатеринбург, ул. Серафимы Дерябиной, д. 31КОРПУС 3</v>
      </c>
      <c r="K673" s="103">
        <v>2276.6999999999998</v>
      </c>
      <c r="L673" s="103">
        <v>1</v>
      </c>
      <c r="M673" s="56" t="s">
        <v>2572</v>
      </c>
      <c r="N673" s="215">
        <v>44253</v>
      </c>
      <c r="O673" s="56" t="s">
        <v>1595</v>
      </c>
      <c r="P673" s="187">
        <v>2131906.7400000002</v>
      </c>
    </row>
    <row r="674" spans="1:16" ht="23.25" x14ac:dyDescent="0.25">
      <c r="A674" s="80">
        <v>2020</v>
      </c>
      <c r="B674" s="30" t="s">
        <v>495</v>
      </c>
      <c r="C674" s="30"/>
      <c r="D674" s="120" t="s">
        <v>415</v>
      </c>
      <c r="E674" s="120" t="s">
        <v>18</v>
      </c>
      <c r="F674" s="120" t="s">
        <v>416</v>
      </c>
      <c r="G674" s="120" t="s">
        <v>20</v>
      </c>
      <c r="H674" s="30" t="s">
        <v>1280</v>
      </c>
      <c r="I674" s="42" t="s">
        <v>1592</v>
      </c>
      <c r="J674" s="33" t="str">
        <f t="shared" si="10"/>
        <v>муниципальное образование «город Екатеринбург», г. Екатеринбург, ул. Серафимы Дерябиной, д. 55КОРПУС 1</v>
      </c>
      <c r="K674" s="103">
        <v>4314.3999999999996</v>
      </c>
      <c r="L674" s="202">
        <v>2</v>
      </c>
      <c r="M674" s="35" t="s">
        <v>1596</v>
      </c>
      <c r="N674" s="206">
        <v>43913</v>
      </c>
      <c r="O674" s="35" t="s">
        <v>1594</v>
      </c>
      <c r="P674" s="208">
        <v>4797453.0999999996</v>
      </c>
    </row>
    <row r="675" spans="1:16" ht="23.25" x14ac:dyDescent="0.25">
      <c r="A675" s="80">
        <v>2021</v>
      </c>
      <c r="B675" s="106" t="s">
        <v>495</v>
      </c>
      <c r="C675" s="106"/>
      <c r="D675" s="120" t="s">
        <v>415</v>
      </c>
      <c r="E675" s="120" t="s">
        <v>18</v>
      </c>
      <c r="F675" s="120" t="s">
        <v>416</v>
      </c>
      <c r="G675" s="120" t="s">
        <v>20</v>
      </c>
      <c r="H675" s="30" t="s">
        <v>347</v>
      </c>
      <c r="I675" s="30">
        <v>25</v>
      </c>
      <c r="J675" s="33" t="str">
        <f t="shared" si="10"/>
        <v>муниципальное образование «город Екатеринбург», г. Екатеринбург, ул. Серова, д. 25</v>
      </c>
      <c r="K675" s="103">
        <v>6892.3</v>
      </c>
      <c r="L675" s="103">
        <v>2</v>
      </c>
      <c r="M675" s="56" t="s">
        <v>2589</v>
      </c>
      <c r="N675" s="215">
        <v>44258</v>
      </c>
      <c r="O675" s="56" t="s">
        <v>2605</v>
      </c>
      <c r="P675" s="187">
        <v>5908543.1500000004</v>
      </c>
    </row>
    <row r="676" spans="1:16" ht="23.25" x14ac:dyDescent="0.25">
      <c r="A676" s="80">
        <v>2021</v>
      </c>
      <c r="B676" s="106" t="s">
        <v>495</v>
      </c>
      <c r="C676" s="106"/>
      <c r="D676" s="120" t="s">
        <v>415</v>
      </c>
      <c r="E676" s="120" t="s">
        <v>18</v>
      </c>
      <c r="F676" s="120" t="s">
        <v>416</v>
      </c>
      <c r="G676" s="120" t="s">
        <v>20</v>
      </c>
      <c r="H676" s="30" t="s">
        <v>347</v>
      </c>
      <c r="I676" s="30">
        <v>27</v>
      </c>
      <c r="J676" s="33" t="str">
        <f t="shared" si="10"/>
        <v>муниципальное образование «город Екатеринбург», г. Екатеринбург, ул. Серова, д. 27</v>
      </c>
      <c r="K676" s="103">
        <v>6880.7</v>
      </c>
      <c r="L676" s="103">
        <v>2</v>
      </c>
      <c r="M676" s="56" t="s">
        <v>2589</v>
      </c>
      <c r="N676" s="215">
        <v>44258</v>
      </c>
      <c r="O676" s="56" t="s">
        <v>2605</v>
      </c>
      <c r="P676" s="187">
        <v>5908767.7999999998</v>
      </c>
    </row>
    <row r="677" spans="1:16" ht="23.25" x14ac:dyDescent="0.25">
      <c r="A677" s="80">
        <v>2021</v>
      </c>
      <c r="B677" s="106" t="s">
        <v>495</v>
      </c>
      <c r="C677" s="106"/>
      <c r="D677" s="120" t="s">
        <v>415</v>
      </c>
      <c r="E677" s="120" t="s">
        <v>18</v>
      </c>
      <c r="F677" s="120" t="s">
        <v>416</v>
      </c>
      <c r="G677" s="120" t="s">
        <v>20</v>
      </c>
      <c r="H677" s="30" t="s">
        <v>2510</v>
      </c>
      <c r="I677" s="30">
        <v>5</v>
      </c>
      <c r="J677" s="33" t="str">
        <f t="shared" si="10"/>
        <v>муниципальное образование «город Екатеринбург», г. Екатеринбург, ул. Смазчиков, д. 5</v>
      </c>
      <c r="K677" s="103">
        <v>11066.8</v>
      </c>
      <c r="L677" s="103">
        <v>6</v>
      </c>
      <c r="M677" s="56" t="s">
        <v>2573</v>
      </c>
      <c r="N677" s="215">
        <v>44252</v>
      </c>
      <c r="O677" s="56" t="s">
        <v>1598</v>
      </c>
      <c r="P677" s="187">
        <v>11772824.219999999</v>
      </c>
    </row>
    <row r="678" spans="1:16" ht="23.25" x14ac:dyDescent="0.25">
      <c r="A678" s="80">
        <v>2021</v>
      </c>
      <c r="B678" s="106" t="s">
        <v>495</v>
      </c>
      <c r="C678" s="106"/>
      <c r="D678" s="120" t="s">
        <v>415</v>
      </c>
      <c r="E678" s="120" t="s">
        <v>18</v>
      </c>
      <c r="F678" s="120" t="s">
        <v>416</v>
      </c>
      <c r="G678" s="120" t="s">
        <v>20</v>
      </c>
      <c r="H678" s="30" t="s">
        <v>84</v>
      </c>
      <c r="I678" s="30">
        <v>39</v>
      </c>
      <c r="J678" s="33" t="str">
        <f t="shared" si="10"/>
        <v>муниципальное образование «город Екатеринбург», г. Екатеринбург, ул. Советская, д. 39</v>
      </c>
      <c r="K678" s="103">
        <v>6691.4</v>
      </c>
      <c r="L678" s="103">
        <v>4</v>
      </c>
      <c r="M678" s="56" t="s">
        <v>2583</v>
      </c>
      <c r="N678" s="215">
        <v>44253</v>
      </c>
      <c r="O678" s="56" t="s">
        <v>1595</v>
      </c>
      <c r="P678" s="187">
        <v>10179458.199999999</v>
      </c>
    </row>
    <row r="679" spans="1:16" ht="23.25" x14ac:dyDescent="0.25">
      <c r="A679" s="80">
        <v>2017</v>
      </c>
      <c r="B679" s="81" t="s">
        <v>495</v>
      </c>
      <c r="C679" s="73"/>
      <c r="D679" s="24" t="s">
        <v>415</v>
      </c>
      <c r="E679" s="24" t="s">
        <v>18</v>
      </c>
      <c r="F679" s="24" t="s">
        <v>416</v>
      </c>
      <c r="G679" s="24" t="s">
        <v>20</v>
      </c>
      <c r="H679" s="24" t="s">
        <v>84</v>
      </c>
      <c r="I679" s="58">
        <v>52</v>
      </c>
      <c r="J679" s="33" t="str">
        <f t="shared" si="10"/>
        <v>муниципальное образование «город Екатеринбург», г. Екатеринбург, ул. Советская, д. 52</v>
      </c>
      <c r="K679" s="75">
        <v>17978.099999999999</v>
      </c>
      <c r="L679" s="75">
        <v>5</v>
      </c>
      <c r="M679" s="212" t="s">
        <v>1297</v>
      </c>
      <c r="N679" s="213">
        <v>42598</v>
      </c>
      <c r="O679" s="212" t="s">
        <v>1598</v>
      </c>
      <c r="P679" s="65">
        <v>9112363.6999999993</v>
      </c>
    </row>
    <row r="680" spans="1:16" ht="23.25" x14ac:dyDescent="0.25">
      <c r="A680" s="80">
        <v>2018</v>
      </c>
      <c r="B680" s="80" t="s">
        <v>495</v>
      </c>
      <c r="C680" s="30"/>
      <c r="D680" s="120" t="s">
        <v>415</v>
      </c>
      <c r="E680" s="41" t="s">
        <v>18</v>
      </c>
      <c r="F680" s="41" t="s">
        <v>416</v>
      </c>
      <c r="G680" s="41" t="s">
        <v>20</v>
      </c>
      <c r="H680" s="41" t="s">
        <v>84</v>
      </c>
      <c r="I680" s="59">
        <v>52</v>
      </c>
      <c r="J680" s="33" t="str">
        <f t="shared" si="10"/>
        <v>муниципальное образование «город Екатеринбург», г. Екатеринбург, ул. Советская, д. 52</v>
      </c>
      <c r="K680" s="25">
        <v>17978.099999999999</v>
      </c>
      <c r="L680" s="25">
        <v>3</v>
      </c>
      <c r="M680" s="25" t="s">
        <v>1492</v>
      </c>
      <c r="N680" s="206">
        <v>43122</v>
      </c>
      <c r="O680" s="56" t="s">
        <v>1494</v>
      </c>
      <c r="P680" s="157">
        <v>5517586.1400000006</v>
      </c>
    </row>
    <row r="681" spans="1:16" ht="23.25" x14ac:dyDescent="0.25">
      <c r="A681" s="80">
        <v>2017</v>
      </c>
      <c r="B681" s="81" t="s">
        <v>495</v>
      </c>
      <c r="C681" s="73"/>
      <c r="D681" s="24" t="s">
        <v>415</v>
      </c>
      <c r="E681" s="24" t="s">
        <v>18</v>
      </c>
      <c r="F681" s="24" t="s">
        <v>416</v>
      </c>
      <c r="G681" s="24" t="s">
        <v>20</v>
      </c>
      <c r="H681" s="24" t="s">
        <v>84</v>
      </c>
      <c r="I681" s="58">
        <v>54</v>
      </c>
      <c r="J681" s="33" t="str">
        <f t="shared" si="10"/>
        <v>муниципальное образование «город Екатеринбург», г. Екатеринбург, ул. Советская, д. 54</v>
      </c>
      <c r="K681" s="75">
        <v>9066.5</v>
      </c>
      <c r="L681" s="75">
        <v>4</v>
      </c>
      <c r="M681" s="212" t="s">
        <v>1297</v>
      </c>
      <c r="N681" s="213">
        <v>42598</v>
      </c>
      <c r="O681" s="212" t="s">
        <v>1598</v>
      </c>
      <c r="P681" s="65">
        <v>7290017.2199999997</v>
      </c>
    </row>
    <row r="682" spans="1:16" ht="23.25" x14ac:dyDescent="0.25">
      <c r="A682" s="80">
        <v>2017</v>
      </c>
      <c r="B682" s="81" t="s">
        <v>495</v>
      </c>
      <c r="C682" s="73"/>
      <c r="D682" s="24" t="s">
        <v>415</v>
      </c>
      <c r="E682" s="24" t="s">
        <v>18</v>
      </c>
      <c r="F682" s="24" t="s">
        <v>416</v>
      </c>
      <c r="G682" s="24" t="s">
        <v>20</v>
      </c>
      <c r="H682" s="24" t="s">
        <v>84</v>
      </c>
      <c r="I682" s="58">
        <v>56</v>
      </c>
      <c r="J682" s="33" t="str">
        <f t="shared" si="10"/>
        <v>муниципальное образование «город Екатеринбург», г. Екатеринбург, ул. Советская, д. 56</v>
      </c>
      <c r="K682" s="75">
        <v>17289.099999999999</v>
      </c>
      <c r="L682" s="75">
        <v>8</v>
      </c>
      <c r="M682" s="212" t="s">
        <v>1300</v>
      </c>
      <c r="N682" s="213">
        <v>42598</v>
      </c>
      <c r="O682" s="212" t="s">
        <v>1598</v>
      </c>
      <c r="P682" s="65">
        <v>14395333.279999999</v>
      </c>
    </row>
    <row r="683" spans="1:16" ht="23.25" x14ac:dyDescent="0.25">
      <c r="A683" s="80">
        <v>2017</v>
      </c>
      <c r="B683" s="81" t="s">
        <v>495</v>
      </c>
      <c r="C683" s="73"/>
      <c r="D683" s="24" t="s">
        <v>415</v>
      </c>
      <c r="E683" s="24" t="s">
        <v>18</v>
      </c>
      <c r="F683" s="24" t="s">
        <v>416</v>
      </c>
      <c r="G683" s="24" t="s">
        <v>20</v>
      </c>
      <c r="H683" s="24" t="s">
        <v>84</v>
      </c>
      <c r="I683" s="58">
        <v>58</v>
      </c>
      <c r="J683" s="33" t="str">
        <f t="shared" si="10"/>
        <v>муниципальное образование «город Екатеринбург», г. Екатеринбург, ул. Советская, д. 58</v>
      </c>
      <c r="K683" s="75">
        <v>15671</v>
      </c>
      <c r="L683" s="75">
        <v>2</v>
      </c>
      <c r="M683" s="212" t="s">
        <v>1299</v>
      </c>
      <c r="N683" s="213">
        <v>42598</v>
      </c>
      <c r="O683" s="212" t="s">
        <v>1598</v>
      </c>
      <c r="P683" s="65">
        <v>3627442.42</v>
      </c>
    </row>
    <row r="684" spans="1:16" ht="23.25" x14ac:dyDescent="0.25">
      <c r="A684" s="80">
        <v>2017</v>
      </c>
      <c r="B684" s="81" t="s">
        <v>495</v>
      </c>
      <c r="C684" s="73"/>
      <c r="D684" s="24" t="s">
        <v>415</v>
      </c>
      <c r="E684" s="24" t="s">
        <v>18</v>
      </c>
      <c r="F684" s="24" t="s">
        <v>416</v>
      </c>
      <c r="G684" s="24" t="s">
        <v>20</v>
      </c>
      <c r="H684" s="24" t="s">
        <v>84</v>
      </c>
      <c r="I684" s="58" t="s">
        <v>1467</v>
      </c>
      <c r="J684" s="33" t="str">
        <f t="shared" si="10"/>
        <v>муниципальное образование «город Екатеринбург», г. Екатеринбург, ул. Советская, д. 7КОРПУС 4</v>
      </c>
      <c r="K684" s="75">
        <v>8810.5</v>
      </c>
      <c r="L684" s="75">
        <v>4</v>
      </c>
      <c r="M684" s="212" t="s">
        <v>1297</v>
      </c>
      <c r="N684" s="213">
        <v>42598</v>
      </c>
      <c r="O684" s="212" t="s">
        <v>1598</v>
      </c>
      <c r="P684" s="65">
        <v>7236217.7599999998</v>
      </c>
    </row>
    <row r="685" spans="1:16" ht="23.25" x14ac:dyDescent="0.25">
      <c r="A685" s="80">
        <v>2021</v>
      </c>
      <c r="B685" s="106" t="s">
        <v>495</v>
      </c>
      <c r="C685" s="106"/>
      <c r="D685" s="120" t="s">
        <v>415</v>
      </c>
      <c r="E685" s="120" t="s">
        <v>18</v>
      </c>
      <c r="F685" s="120" t="s">
        <v>416</v>
      </c>
      <c r="G685" s="120" t="s">
        <v>20</v>
      </c>
      <c r="H685" s="30" t="s">
        <v>2514</v>
      </c>
      <c r="I685" s="30">
        <v>5</v>
      </c>
      <c r="J685" s="33" t="str">
        <f t="shared" si="10"/>
        <v>муниципальное образование «город Екатеринбург», г. Екатеринбург, ул. Соликамская, д. 5</v>
      </c>
      <c r="K685" s="103">
        <v>4254</v>
      </c>
      <c r="L685" s="103">
        <v>2</v>
      </c>
      <c r="M685" s="56" t="s">
        <v>2582</v>
      </c>
      <c r="N685" s="215">
        <v>44257</v>
      </c>
      <c r="O685" s="56" t="s">
        <v>1598</v>
      </c>
      <c r="P685" s="187">
        <v>4179611.06</v>
      </c>
    </row>
    <row r="686" spans="1:16" ht="23.25" x14ac:dyDescent="0.25">
      <c r="A686" s="80">
        <v>2017</v>
      </c>
      <c r="B686" s="81" t="s">
        <v>495</v>
      </c>
      <c r="C686" s="73"/>
      <c r="D686" s="24" t="s">
        <v>415</v>
      </c>
      <c r="E686" s="24" t="s">
        <v>18</v>
      </c>
      <c r="F686" s="24" t="s">
        <v>416</v>
      </c>
      <c r="G686" s="24" t="s">
        <v>20</v>
      </c>
      <c r="H686" s="24" t="s">
        <v>825</v>
      </c>
      <c r="I686" s="58">
        <v>29</v>
      </c>
      <c r="J686" s="33" t="str">
        <f t="shared" si="10"/>
        <v>муниципальное образование «город Екатеринбург», г. Екатеринбург, ул. Солнечная, д. 29</v>
      </c>
      <c r="K686" s="75">
        <v>4715.1000000000004</v>
      </c>
      <c r="L686" s="75">
        <v>2</v>
      </c>
      <c r="M686" s="212" t="s">
        <v>1297</v>
      </c>
      <c r="N686" s="213">
        <v>42598</v>
      </c>
      <c r="O686" s="212" t="s">
        <v>1598</v>
      </c>
      <c r="P686" s="65">
        <v>3844011.14</v>
      </c>
    </row>
    <row r="687" spans="1:16" ht="23.25" x14ac:dyDescent="0.25">
      <c r="A687" s="80">
        <v>2017</v>
      </c>
      <c r="B687" s="81" t="s">
        <v>495</v>
      </c>
      <c r="C687" s="73"/>
      <c r="D687" s="24" t="s">
        <v>415</v>
      </c>
      <c r="E687" s="24" t="s">
        <v>18</v>
      </c>
      <c r="F687" s="24" t="s">
        <v>416</v>
      </c>
      <c r="G687" s="24" t="s">
        <v>20</v>
      </c>
      <c r="H687" s="24" t="s">
        <v>471</v>
      </c>
      <c r="I687" s="58">
        <v>103</v>
      </c>
      <c r="J687" s="33" t="str">
        <f t="shared" si="10"/>
        <v>муниципальное образование «город Екатеринбург», г. Екатеринбург, ул. Софьи Перовской, д. 103</v>
      </c>
      <c r="K687" s="75">
        <v>9670.25</v>
      </c>
      <c r="L687" s="75">
        <v>5</v>
      </c>
      <c r="M687" s="212" t="s">
        <v>1297</v>
      </c>
      <c r="N687" s="213">
        <v>42598</v>
      </c>
      <c r="O687" s="212" t="s">
        <v>1598</v>
      </c>
      <c r="P687" s="65">
        <v>9115340.1999999993</v>
      </c>
    </row>
    <row r="688" spans="1:16" ht="23.25" x14ac:dyDescent="0.25">
      <c r="A688" s="2">
        <v>2016</v>
      </c>
      <c r="B688" s="2" t="s">
        <v>495</v>
      </c>
      <c r="C688" s="24"/>
      <c r="D688" s="29" t="s">
        <v>415</v>
      </c>
      <c r="E688" s="29" t="s">
        <v>18</v>
      </c>
      <c r="F688" s="29" t="s">
        <v>416</v>
      </c>
      <c r="G688" s="29" t="s">
        <v>20</v>
      </c>
      <c r="H688" s="29" t="s">
        <v>471</v>
      </c>
      <c r="I688" s="42">
        <v>113</v>
      </c>
      <c r="J688" s="33" t="str">
        <f t="shared" si="10"/>
        <v>муниципальное образование «город Екатеринбург», г. Екатеринбург, ул. Софьи Перовской, д. 113</v>
      </c>
      <c r="K688" s="35">
        <v>19244.7</v>
      </c>
      <c r="L688" s="35">
        <v>3</v>
      </c>
      <c r="M688" s="212" t="s">
        <v>1483</v>
      </c>
      <c r="N688" s="213">
        <v>42570</v>
      </c>
      <c r="O688" s="76" t="s">
        <v>1496</v>
      </c>
      <c r="P688" s="65">
        <v>5669599.4699999997</v>
      </c>
    </row>
    <row r="689" spans="1:16" ht="23.25" x14ac:dyDescent="0.25">
      <c r="A689" s="2">
        <v>2016</v>
      </c>
      <c r="B689" s="2" t="s">
        <v>495</v>
      </c>
      <c r="C689" s="24"/>
      <c r="D689" s="29" t="s">
        <v>415</v>
      </c>
      <c r="E689" s="29" t="s">
        <v>18</v>
      </c>
      <c r="F689" s="29" t="s">
        <v>416</v>
      </c>
      <c r="G689" s="29" t="s">
        <v>20</v>
      </c>
      <c r="H689" s="29" t="s">
        <v>471</v>
      </c>
      <c r="I689" s="42">
        <v>115</v>
      </c>
      <c r="J689" s="33" t="str">
        <f t="shared" si="10"/>
        <v>муниципальное образование «город Екатеринбург», г. Екатеринбург, ул. Софьи Перовской, д. 115</v>
      </c>
      <c r="K689" s="35">
        <v>25741.200000000001</v>
      </c>
      <c r="L689" s="35">
        <v>4</v>
      </c>
      <c r="M689" s="212" t="s">
        <v>1483</v>
      </c>
      <c r="N689" s="213">
        <v>42570</v>
      </c>
      <c r="O689" s="76" t="s">
        <v>1496</v>
      </c>
      <c r="P689" s="65">
        <v>7563662.04</v>
      </c>
    </row>
    <row r="690" spans="1:16" ht="23.25" x14ac:dyDescent="0.25">
      <c r="A690" s="80">
        <v>2017</v>
      </c>
      <c r="B690" s="81" t="s">
        <v>495</v>
      </c>
      <c r="C690" s="73"/>
      <c r="D690" s="24" t="s">
        <v>415</v>
      </c>
      <c r="E690" s="24" t="s">
        <v>18</v>
      </c>
      <c r="F690" s="24" t="s">
        <v>416</v>
      </c>
      <c r="G690" s="24" t="s">
        <v>20</v>
      </c>
      <c r="H690" s="24" t="s">
        <v>471</v>
      </c>
      <c r="I690" s="58">
        <v>117</v>
      </c>
      <c r="J690" s="33" t="str">
        <f t="shared" si="10"/>
        <v>муниципальное образование «город Екатеринбург», г. Екатеринбург, ул. Софьи Перовской, д. 117</v>
      </c>
      <c r="K690" s="75">
        <v>18306.599999999999</v>
      </c>
      <c r="L690" s="75">
        <v>10</v>
      </c>
      <c r="M690" s="212" t="s">
        <v>1297</v>
      </c>
      <c r="N690" s="213">
        <v>42598</v>
      </c>
      <c r="O690" s="212" t="s">
        <v>1598</v>
      </c>
      <c r="P690" s="65">
        <v>18221736.600000001</v>
      </c>
    </row>
    <row r="691" spans="1:16" ht="23.25" x14ac:dyDescent="0.25">
      <c r="A691" s="80">
        <v>2017</v>
      </c>
      <c r="B691" s="81" t="s">
        <v>495</v>
      </c>
      <c r="C691" s="73"/>
      <c r="D691" s="24" t="s">
        <v>415</v>
      </c>
      <c r="E691" s="24" t="s">
        <v>18</v>
      </c>
      <c r="F691" s="24" t="s">
        <v>416</v>
      </c>
      <c r="G691" s="24" t="s">
        <v>20</v>
      </c>
      <c r="H691" s="24" t="s">
        <v>471</v>
      </c>
      <c r="I691" s="58">
        <v>119</v>
      </c>
      <c r="J691" s="33" t="str">
        <f t="shared" si="10"/>
        <v>муниципальное образование «город Екатеринбург», г. Екатеринбург, ул. Софьи Перовской, д. 119</v>
      </c>
      <c r="K691" s="75">
        <v>23625.41</v>
      </c>
      <c r="L691" s="75">
        <v>9</v>
      </c>
      <c r="M691" s="212" t="s">
        <v>1297</v>
      </c>
      <c r="N691" s="213">
        <v>42598</v>
      </c>
      <c r="O691" s="212" t="s">
        <v>1598</v>
      </c>
      <c r="P691" s="65">
        <v>16452750.9</v>
      </c>
    </row>
    <row r="692" spans="1:16" ht="23.25" x14ac:dyDescent="0.25">
      <c r="A692" s="80">
        <v>2021</v>
      </c>
      <c r="B692" s="106" t="s">
        <v>495</v>
      </c>
      <c r="C692" s="106"/>
      <c r="D692" s="120" t="s">
        <v>415</v>
      </c>
      <c r="E692" s="120" t="s">
        <v>18</v>
      </c>
      <c r="F692" s="120" t="s">
        <v>416</v>
      </c>
      <c r="G692" s="120" t="s">
        <v>20</v>
      </c>
      <c r="H692" s="30" t="s">
        <v>472</v>
      </c>
      <c r="I692" s="30">
        <v>50</v>
      </c>
      <c r="J692" s="33" t="str">
        <f t="shared" si="10"/>
        <v>муниципальное образование «город Екатеринбург», г. Екатеринбург, ул. Старых Большевиков, д. 50</v>
      </c>
      <c r="K692" s="103">
        <v>12688.7</v>
      </c>
      <c r="L692" s="103">
        <v>7</v>
      </c>
      <c r="M692" s="56" t="s">
        <v>2577</v>
      </c>
      <c r="N692" s="215">
        <v>44247</v>
      </c>
      <c r="O692" s="56" t="s">
        <v>1598</v>
      </c>
      <c r="P692" s="187">
        <v>12281628.08</v>
      </c>
    </row>
    <row r="693" spans="1:16" ht="23.25" x14ac:dyDescent="0.25">
      <c r="A693" s="2">
        <v>2016</v>
      </c>
      <c r="B693" s="2" t="s">
        <v>495</v>
      </c>
      <c r="C693" s="24"/>
      <c r="D693" s="29" t="s">
        <v>415</v>
      </c>
      <c r="E693" s="29" t="s">
        <v>18</v>
      </c>
      <c r="F693" s="29" t="s">
        <v>416</v>
      </c>
      <c r="G693" s="29" t="s">
        <v>20</v>
      </c>
      <c r="H693" s="29" t="s">
        <v>472</v>
      </c>
      <c r="I693" s="42">
        <v>52</v>
      </c>
      <c r="J693" s="33" t="str">
        <f t="shared" si="10"/>
        <v>муниципальное образование «город Екатеринбург», г. Екатеринбург, ул. Старых Большевиков, д. 52</v>
      </c>
      <c r="K693" s="35">
        <v>11874.4</v>
      </c>
      <c r="L693" s="35">
        <v>4</v>
      </c>
      <c r="M693" s="212" t="s">
        <v>1482</v>
      </c>
      <c r="N693" s="213">
        <v>42570</v>
      </c>
      <c r="O693" s="76" t="s">
        <v>1494</v>
      </c>
      <c r="P693" s="65">
        <v>7879056.9000000004</v>
      </c>
    </row>
    <row r="694" spans="1:16" ht="23.25" x14ac:dyDescent="0.25">
      <c r="A694" s="80">
        <v>2017</v>
      </c>
      <c r="B694" s="81" t="s">
        <v>495</v>
      </c>
      <c r="C694" s="73"/>
      <c r="D694" s="24" t="s">
        <v>415</v>
      </c>
      <c r="E694" s="24" t="s">
        <v>18</v>
      </c>
      <c r="F694" s="24" t="s">
        <v>416</v>
      </c>
      <c r="G694" s="24" t="s">
        <v>20</v>
      </c>
      <c r="H694" s="24" t="s">
        <v>472</v>
      </c>
      <c r="I694" s="58">
        <v>54</v>
      </c>
      <c r="J694" s="33" t="str">
        <f t="shared" si="10"/>
        <v>муниципальное образование «город Екатеринбург», г. Екатеринбург, ул. Старых Большевиков, д. 54</v>
      </c>
      <c r="K694" s="75">
        <v>10642.6</v>
      </c>
      <c r="L694" s="75">
        <v>6</v>
      </c>
      <c r="M694" s="212" t="s">
        <v>1299</v>
      </c>
      <c r="N694" s="213">
        <v>42598</v>
      </c>
      <c r="O694" s="212" t="s">
        <v>1598</v>
      </c>
      <c r="P694" s="65">
        <v>10893867.26</v>
      </c>
    </row>
    <row r="695" spans="1:16" ht="23.25" x14ac:dyDescent="0.25">
      <c r="A695" s="80">
        <v>2018</v>
      </c>
      <c r="B695" s="80" t="s">
        <v>495</v>
      </c>
      <c r="C695" s="30"/>
      <c r="D695" s="30" t="s">
        <v>415</v>
      </c>
      <c r="E695" s="33" t="s">
        <v>18</v>
      </c>
      <c r="F695" s="33" t="s">
        <v>416</v>
      </c>
      <c r="G695" s="33" t="s">
        <v>20</v>
      </c>
      <c r="H695" s="30" t="s">
        <v>472</v>
      </c>
      <c r="I695" s="42">
        <v>56</v>
      </c>
      <c r="J695" s="33" t="str">
        <f t="shared" si="10"/>
        <v>муниципальное образование «город Екатеринбург», г. Екатеринбург, ул. Старых Большевиков, д. 56</v>
      </c>
      <c r="K695" s="103">
        <v>5962.5</v>
      </c>
      <c r="L695" s="103">
        <v>1</v>
      </c>
      <c r="M695" s="25" t="s">
        <v>1492</v>
      </c>
      <c r="N695" s="206">
        <v>43122</v>
      </c>
      <c r="O695" s="56" t="s">
        <v>1494</v>
      </c>
      <c r="P695" s="157">
        <v>1970679.01</v>
      </c>
    </row>
    <row r="696" spans="1:16" ht="23.25" x14ac:dyDescent="0.25">
      <c r="A696" s="80">
        <v>2018</v>
      </c>
      <c r="B696" s="80" t="s">
        <v>495</v>
      </c>
      <c r="C696" s="30"/>
      <c r="D696" s="30" t="s">
        <v>415</v>
      </c>
      <c r="E696" s="33" t="s">
        <v>18</v>
      </c>
      <c r="F696" s="33" t="s">
        <v>416</v>
      </c>
      <c r="G696" s="33" t="s">
        <v>20</v>
      </c>
      <c r="H696" s="30" t="s">
        <v>472</v>
      </c>
      <c r="I696" s="42">
        <v>73</v>
      </c>
      <c r="J696" s="33" t="str">
        <f t="shared" si="10"/>
        <v>муниципальное образование «город Екатеринбург», г. Екатеринбург, ул. Старых Большевиков, д. 73</v>
      </c>
      <c r="K696" s="103">
        <v>16186.7</v>
      </c>
      <c r="L696" s="103">
        <v>7</v>
      </c>
      <c r="M696" s="25" t="s">
        <v>1492</v>
      </c>
      <c r="N696" s="206">
        <v>43122</v>
      </c>
      <c r="O696" s="56" t="s">
        <v>1494</v>
      </c>
      <c r="P696" s="157">
        <v>14072039.819999998</v>
      </c>
    </row>
    <row r="697" spans="1:16" ht="23.25" x14ac:dyDescent="0.25">
      <c r="A697" s="80">
        <v>2018</v>
      </c>
      <c r="B697" s="80" t="s">
        <v>495</v>
      </c>
      <c r="C697" s="30"/>
      <c r="D697" s="30" t="s">
        <v>415</v>
      </c>
      <c r="E697" s="33" t="s">
        <v>18</v>
      </c>
      <c r="F697" s="33" t="s">
        <v>416</v>
      </c>
      <c r="G697" s="33" t="s">
        <v>20</v>
      </c>
      <c r="H697" s="30" t="s">
        <v>472</v>
      </c>
      <c r="I697" s="42">
        <v>75</v>
      </c>
      <c r="J697" s="33" t="str">
        <f t="shared" si="10"/>
        <v>муниципальное образование «город Екатеринбург», г. Екатеринбург, ул. Старых Большевиков, д. 75</v>
      </c>
      <c r="K697" s="103">
        <v>20669.3</v>
      </c>
      <c r="L697" s="103">
        <v>9</v>
      </c>
      <c r="M697" s="25" t="s">
        <v>1492</v>
      </c>
      <c r="N697" s="206">
        <v>43122</v>
      </c>
      <c r="O697" s="56" t="s">
        <v>1494</v>
      </c>
      <c r="P697" s="157">
        <v>18133168.099999998</v>
      </c>
    </row>
    <row r="698" spans="1:16" ht="23.25" x14ac:dyDescent="0.25">
      <c r="A698" s="80">
        <v>2017</v>
      </c>
      <c r="B698" s="81" t="s">
        <v>495</v>
      </c>
      <c r="C698" s="73"/>
      <c r="D698" s="24" t="s">
        <v>415</v>
      </c>
      <c r="E698" s="24" t="s">
        <v>18</v>
      </c>
      <c r="F698" s="24" t="s">
        <v>416</v>
      </c>
      <c r="G698" s="24" t="s">
        <v>20</v>
      </c>
      <c r="H698" s="24" t="s">
        <v>472</v>
      </c>
      <c r="I698" s="58">
        <v>77</v>
      </c>
      <c r="J698" s="33" t="str">
        <f t="shared" si="10"/>
        <v>муниципальное образование «город Екатеринбург», г. Екатеринбург, ул. Старых Большевиков, д. 77</v>
      </c>
      <c r="K698" s="75">
        <v>17785.900000000001</v>
      </c>
      <c r="L698" s="75">
        <v>3</v>
      </c>
      <c r="M698" s="212" t="s">
        <v>1298</v>
      </c>
      <c r="N698" s="213">
        <v>42598</v>
      </c>
      <c r="O698" s="212" t="s">
        <v>1598</v>
      </c>
      <c r="P698" s="65">
        <v>5830142.9000000004</v>
      </c>
    </row>
    <row r="699" spans="1:16" ht="23.25" x14ac:dyDescent="0.25">
      <c r="A699" s="80">
        <v>2017</v>
      </c>
      <c r="B699" s="81" t="s">
        <v>495</v>
      </c>
      <c r="C699" s="73"/>
      <c r="D699" s="24" t="s">
        <v>415</v>
      </c>
      <c r="E699" s="24" t="s">
        <v>18</v>
      </c>
      <c r="F699" s="24" t="s">
        <v>416</v>
      </c>
      <c r="G699" s="24" t="s">
        <v>20</v>
      </c>
      <c r="H699" s="24" t="s">
        <v>597</v>
      </c>
      <c r="I699" s="58">
        <v>14</v>
      </c>
      <c r="J699" s="33" t="str">
        <f t="shared" si="10"/>
        <v>муниципальное образование «город Екатеринбург», г. Екатеринбург, ул. Стахановская, д. 14</v>
      </c>
      <c r="K699" s="75">
        <v>10184</v>
      </c>
      <c r="L699" s="75">
        <v>5</v>
      </c>
      <c r="M699" s="212" t="s">
        <v>1298</v>
      </c>
      <c r="N699" s="213">
        <v>42598</v>
      </c>
      <c r="O699" s="212" t="s">
        <v>1598</v>
      </c>
      <c r="P699" s="65">
        <v>9041177.4000000004</v>
      </c>
    </row>
    <row r="700" spans="1:16" ht="23.25" x14ac:dyDescent="0.25">
      <c r="A700" s="80">
        <v>2017</v>
      </c>
      <c r="B700" s="81" t="s">
        <v>495</v>
      </c>
      <c r="C700" s="24"/>
      <c r="D700" s="24" t="s">
        <v>415</v>
      </c>
      <c r="E700" s="24" t="s">
        <v>18</v>
      </c>
      <c r="F700" s="24" t="s">
        <v>416</v>
      </c>
      <c r="G700" s="24" t="s">
        <v>20</v>
      </c>
      <c r="H700" s="24" t="s">
        <v>597</v>
      </c>
      <c r="I700" s="58">
        <v>20</v>
      </c>
      <c r="J700" s="33" t="str">
        <f t="shared" si="10"/>
        <v>муниципальное образование «город Екатеринбург», г. Екатеринбург, ул. Стахановская, д. 20</v>
      </c>
      <c r="K700" s="75">
        <v>6261.3</v>
      </c>
      <c r="L700" s="75">
        <v>3</v>
      </c>
      <c r="M700" s="212" t="s">
        <v>1298</v>
      </c>
      <c r="N700" s="213">
        <v>42598</v>
      </c>
      <c r="O700" s="212" t="s">
        <v>1598</v>
      </c>
      <c r="P700" s="65">
        <v>5607028.4699999997</v>
      </c>
    </row>
    <row r="701" spans="1:16" ht="23.25" x14ac:dyDescent="0.25">
      <c r="A701" s="80">
        <v>2017</v>
      </c>
      <c r="B701" s="81" t="s">
        <v>495</v>
      </c>
      <c r="C701" s="73"/>
      <c r="D701" s="24" t="s">
        <v>415</v>
      </c>
      <c r="E701" s="24" t="s">
        <v>18</v>
      </c>
      <c r="F701" s="24" t="s">
        <v>416</v>
      </c>
      <c r="G701" s="24" t="s">
        <v>20</v>
      </c>
      <c r="H701" s="24" t="s">
        <v>597</v>
      </c>
      <c r="I701" s="58">
        <v>27</v>
      </c>
      <c r="J701" s="33" t="str">
        <f t="shared" si="10"/>
        <v>муниципальное образование «город Екатеринбург», г. Екатеринбург, ул. Стахановская, д. 27</v>
      </c>
      <c r="K701" s="75">
        <v>17075.5</v>
      </c>
      <c r="L701" s="75">
        <v>8</v>
      </c>
      <c r="M701" s="212" t="s">
        <v>1299</v>
      </c>
      <c r="N701" s="213">
        <v>42598</v>
      </c>
      <c r="O701" s="212" t="s">
        <v>1598</v>
      </c>
      <c r="P701" s="65">
        <v>14550232.949999999</v>
      </c>
    </row>
    <row r="702" spans="1:16" ht="23.25" x14ac:dyDescent="0.25">
      <c r="A702" s="80">
        <v>2017</v>
      </c>
      <c r="B702" s="81" t="s">
        <v>495</v>
      </c>
      <c r="C702" s="73"/>
      <c r="D702" s="24" t="s">
        <v>415</v>
      </c>
      <c r="E702" s="24" t="s">
        <v>18</v>
      </c>
      <c r="F702" s="24" t="s">
        <v>416</v>
      </c>
      <c r="G702" s="24" t="s">
        <v>20</v>
      </c>
      <c r="H702" s="24" t="s">
        <v>597</v>
      </c>
      <c r="I702" s="58">
        <v>31</v>
      </c>
      <c r="J702" s="33" t="str">
        <f t="shared" si="10"/>
        <v>муниципальное образование «город Екатеринбург», г. Екатеринбург, ул. Стахановская, д. 31</v>
      </c>
      <c r="K702" s="75">
        <v>7592.8</v>
      </c>
      <c r="L702" s="75">
        <v>4</v>
      </c>
      <c r="M702" s="212" t="s">
        <v>1297</v>
      </c>
      <c r="N702" s="213">
        <v>42598</v>
      </c>
      <c r="O702" s="212" t="s">
        <v>1598</v>
      </c>
      <c r="P702" s="65">
        <v>7473314.5199999996</v>
      </c>
    </row>
    <row r="703" spans="1:16" ht="23.25" x14ac:dyDescent="0.25">
      <c r="A703" s="80">
        <v>2021</v>
      </c>
      <c r="B703" s="106" t="s">
        <v>495</v>
      </c>
      <c r="C703" s="106"/>
      <c r="D703" s="120" t="s">
        <v>415</v>
      </c>
      <c r="E703" s="120" t="s">
        <v>18</v>
      </c>
      <c r="F703" s="120" t="s">
        <v>416</v>
      </c>
      <c r="G703" s="120" t="s">
        <v>20</v>
      </c>
      <c r="H703" s="30" t="s">
        <v>492</v>
      </c>
      <c r="I703" s="30">
        <v>57</v>
      </c>
      <c r="J703" s="33" t="str">
        <f t="shared" si="10"/>
        <v>муниципальное образование «город Екатеринбург», г. Екатеринбург, ул. Стачек, д. 57</v>
      </c>
      <c r="K703" s="103">
        <v>5030.8</v>
      </c>
      <c r="L703" s="103">
        <v>1</v>
      </c>
      <c r="M703" s="56" t="s">
        <v>2578</v>
      </c>
      <c r="N703" s="215">
        <v>44242</v>
      </c>
      <c r="O703" s="56" t="s">
        <v>1598</v>
      </c>
      <c r="P703" s="187">
        <v>1751747.2</v>
      </c>
    </row>
    <row r="704" spans="1:16" ht="23.25" x14ac:dyDescent="0.25">
      <c r="A704" s="80">
        <v>2021</v>
      </c>
      <c r="B704" s="106" t="s">
        <v>495</v>
      </c>
      <c r="C704" s="106"/>
      <c r="D704" s="120" t="s">
        <v>415</v>
      </c>
      <c r="E704" s="120" t="s">
        <v>18</v>
      </c>
      <c r="F704" s="120" t="s">
        <v>416</v>
      </c>
      <c r="G704" s="120" t="s">
        <v>20</v>
      </c>
      <c r="H704" s="30" t="s">
        <v>492</v>
      </c>
      <c r="I704" s="30">
        <v>59</v>
      </c>
      <c r="J704" s="33" t="str">
        <f t="shared" si="10"/>
        <v>муниципальное образование «город Екатеринбург», г. Екатеринбург, ул. Стачек, д. 59</v>
      </c>
      <c r="K704" s="103">
        <v>21679.200000000001</v>
      </c>
      <c r="L704" s="103">
        <v>10</v>
      </c>
      <c r="M704" s="56" t="s">
        <v>2578</v>
      </c>
      <c r="N704" s="215">
        <v>44242</v>
      </c>
      <c r="O704" s="56" t="s">
        <v>1598</v>
      </c>
      <c r="P704" s="187">
        <v>17566212.689999998</v>
      </c>
    </row>
    <row r="705" spans="1:16" ht="23.25" x14ac:dyDescent="0.25">
      <c r="A705" s="80">
        <v>2019</v>
      </c>
      <c r="B705" s="151" t="s">
        <v>495</v>
      </c>
      <c r="C705" s="30"/>
      <c r="D705" s="120" t="s">
        <v>415</v>
      </c>
      <c r="E705" s="120" t="s">
        <v>18</v>
      </c>
      <c r="F705" s="120" t="s">
        <v>416</v>
      </c>
      <c r="G705" s="120" t="s">
        <v>20</v>
      </c>
      <c r="H705" s="30" t="s">
        <v>542</v>
      </c>
      <c r="I705" s="30">
        <v>80</v>
      </c>
      <c r="J705" s="33" t="str">
        <f t="shared" si="10"/>
        <v>муниципальное образование «город Екатеринбург», г. Екатеринбург, ул. Степана Разина, д. 80</v>
      </c>
      <c r="K705" s="103">
        <v>4239.3999999999996</v>
      </c>
      <c r="L705" s="103">
        <v>2</v>
      </c>
      <c r="M705" s="35" t="s">
        <v>4421</v>
      </c>
      <c r="N705" s="206">
        <v>43448</v>
      </c>
      <c r="O705" s="56" t="s">
        <v>3619</v>
      </c>
      <c r="P705" s="207">
        <v>5321911.74</v>
      </c>
    </row>
    <row r="706" spans="1:16" ht="23.25" x14ac:dyDescent="0.25">
      <c r="A706" s="80">
        <v>2021</v>
      </c>
      <c r="B706" s="106" t="s">
        <v>495</v>
      </c>
      <c r="C706" s="106"/>
      <c r="D706" s="120" t="s">
        <v>415</v>
      </c>
      <c r="E706" s="120" t="s">
        <v>18</v>
      </c>
      <c r="F706" s="120" t="s">
        <v>416</v>
      </c>
      <c r="G706" s="120" t="s">
        <v>20</v>
      </c>
      <c r="H706" s="30" t="s">
        <v>431</v>
      </c>
      <c r="I706" s="30">
        <v>30</v>
      </c>
      <c r="J706" s="33" t="str">
        <f t="shared" si="10"/>
        <v>муниципальное образование «город Екатеринбург», г. Екатеринбург, ул. Сулимова, д. 30</v>
      </c>
      <c r="K706" s="103">
        <v>4041.6</v>
      </c>
      <c r="L706" s="103">
        <v>2</v>
      </c>
      <c r="M706" s="56" t="s">
        <v>2583</v>
      </c>
      <c r="N706" s="215">
        <v>44253</v>
      </c>
      <c r="O706" s="56" t="s">
        <v>1595</v>
      </c>
      <c r="P706" s="187">
        <v>5752240.0499999998</v>
      </c>
    </row>
    <row r="707" spans="1:16" ht="23.25" x14ac:dyDescent="0.25">
      <c r="A707" s="80">
        <v>2017</v>
      </c>
      <c r="B707" s="81" t="s">
        <v>495</v>
      </c>
      <c r="C707" s="73"/>
      <c r="D707" s="24" t="s">
        <v>415</v>
      </c>
      <c r="E707" s="24" t="s">
        <v>18</v>
      </c>
      <c r="F707" s="24" t="s">
        <v>416</v>
      </c>
      <c r="G707" s="24" t="s">
        <v>20</v>
      </c>
      <c r="H707" s="24" t="s">
        <v>431</v>
      </c>
      <c r="I707" s="58">
        <v>47</v>
      </c>
      <c r="J707" s="33" t="str">
        <f t="shared" ref="J707:J770" si="11">C707&amp;""&amp;D707&amp;", "&amp;E707&amp;" "&amp;F707&amp;", "&amp;G707&amp;" "&amp;H707&amp;", д. "&amp;I707</f>
        <v>муниципальное образование «город Екатеринбург», г. Екатеринбург, ул. Сулимова, д. 47</v>
      </c>
      <c r="K707" s="75">
        <v>3997.6</v>
      </c>
      <c r="L707" s="75">
        <v>2</v>
      </c>
      <c r="M707" s="212" t="s">
        <v>1299</v>
      </c>
      <c r="N707" s="213">
        <v>42598</v>
      </c>
      <c r="O707" s="212" t="s">
        <v>1598</v>
      </c>
      <c r="P707" s="65">
        <v>3765818.54</v>
      </c>
    </row>
    <row r="708" spans="1:16" ht="23.25" x14ac:dyDescent="0.25">
      <c r="A708" s="80">
        <v>2017</v>
      </c>
      <c r="B708" s="81" t="s">
        <v>495</v>
      </c>
      <c r="C708" s="73"/>
      <c r="D708" s="24" t="s">
        <v>415</v>
      </c>
      <c r="E708" s="24" t="s">
        <v>18</v>
      </c>
      <c r="F708" s="24" t="s">
        <v>416</v>
      </c>
      <c r="G708" s="24" t="s">
        <v>20</v>
      </c>
      <c r="H708" s="24" t="s">
        <v>431</v>
      </c>
      <c r="I708" s="58">
        <v>49</v>
      </c>
      <c r="J708" s="33" t="str">
        <f t="shared" si="11"/>
        <v>муниципальное образование «город Екатеринбург», г. Екатеринбург, ул. Сулимова, д. 49</v>
      </c>
      <c r="K708" s="75">
        <v>1823.6</v>
      </c>
      <c r="L708" s="75">
        <v>1</v>
      </c>
      <c r="M708" s="212" t="s">
        <v>1299</v>
      </c>
      <c r="N708" s="213">
        <v>42598</v>
      </c>
      <c r="O708" s="212" t="s">
        <v>1598</v>
      </c>
      <c r="P708" s="65">
        <v>1883548.83</v>
      </c>
    </row>
    <row r="709" spans="1:16" ht="23.25" x14ac:dyDescent="0.25">
      <c r="A709" s="80">
        <v>2017</v>
      </c>
      <c r="B709" s="81" t="s">
        <v>495</v>
      </c>
      <c r="C709" s="73"/>
      <c r="D709" s="24" t="s">
        <v>415</v>
      </c>
      <c r="E709" s="24" t="s">
        <v>18</v>
      </c>
      <c r="F709" s="24" t="s">
        <v>416</v>
      </c>
      <c r="G709" s="24" t="s">
        <v>20</v>
      </c>
      <c r="H709" s="24" t="s">
        <v>160</v>
      </c>
      <c r="I709" s="58" t="s">
        <v>985</v>
      </c>
      <c r="J709" s="33" t="str">
        <f t="shared" si="11"/>
        <v>муниципальное образование «город Екатеринбург», г. Екатеринбург, ул. Сурикова, д. 39</v>
      </c>
      <c r="K709" s="75">
        <v>6708.6</v>
      </c>
      <c r="L709" s="75">
        <v>1</v>
      </c>
      <c r="M709" s="212" t="s">
        <v>1297</v>
      </c>
      <c r="N709" s="213">
        <v>42598</v>
      </c>
      <c r="O709" s="212" t="s">
        <v>1598</v>
      </c>
      <c r="P709" s="65">
        <v>1874392.65</v>
      </c>
    </row>
    <row r="710" spans="1:16" ht="23.25" x14ac:dyDescent="0.25">
      <c r="A710" s="80">
        <v>2020</v>
      </c>
      <c r="B710" s="30" t="s">
        <v>495</v>
      </c>
      <c r="C710" s="30"/>
      <c r="D710" s="120" t="s">
        <v>415</v>
      </c>
      <c r="E710" s="120" t="s">
        <v>18</v>
      </c>
      <c r="F710" s="120" t="s">
        <v>416</v>
      </c>
      <c r="G710" s="120" t="s">
        <v>20</v>
      </c>
      <c r="H710" s="30" t="s">
        <v>826</v>
      </c>
      <c r="I710" s="42">
        <v>12</v>
      </c>
      <c r="J710" s="33" t="str">
        <f t="shared" si="11"/>
        <v>муниципальное образование «город Екатеринбург», г. Екатеринбург, ул. Сыромолотова, д. 12</v>
      </c>
      <c r="K710" s="103">
        <v>11366.9</v>
      </c>
      <c r="L710" s="202">
        <v>4</v>
      </c>
      <c r="M710" s="35" t="s">
        <v>4176</v>
      </c>
      <c r="N710" s="206">
        <v>43914</v>
      </c>
      <c r="O710" s="35" t="s">
        <v>4177</v>
      </c>
      <c r="P710" s="208">
        <v>12356386.300000001</v>
      </c>
    </row>
    <row r="711" spans="1:16" ht="23.25" x14ac:dyDescent="0.25">
      <c r="A711" s="80">
        <v>2017</v>
      </c>
      <c r="B711" s="81" t="s">
        <v>495</v>
      </c>
      <c r="C711" s="73"/>
      <c r="D711" s="24" t="s">
        <v>415</v>
      </c>
      <c r="E711" s="24" t="s">
        <v>18</v>
      </c>
      <c r="F711" s="24" t="s">
        <v>416</v>
      </c>
      <c r="G711" s="24" t="s">
        <v>20</v>
      </c>
      <c r="H711" s="24" t="s">
        <v>826</v>
      </c>
      <c r="I711" s="58">
        <v>13</v>
      </c>
      <c r="J711" s="33" t="str">
        <f t="shared" si="11"/>
        <v>муниципальное образование «город Екатеринбург», г. Екатеринбург, ул. Сыромолотова, д. 13</v>
      </c>
      <c r="K711" s="75">
        <v>7856</v>
      </c>
      <c r="L711" s="75">
        <v>4</v>
      </c>
      <c r="M711" s="212" t="s">
        <v>1299</v>
      </c>
      <c r="N711" s="213">
        <v>42598</v>
      </c>
      <c r="O711" s="212" t="s">
        <v>1598</v>
      </c>
      <c r="P711" s="65">
        <v>7675146.7999999998</v>
      </c>
    </row>
    <row r="712" spans="1:16" ht="23.25" x14ac:dyDescent="0.25">
      <c r="A712" s="80">
        <v>2017</v>
      </c>
      <c r="B712" s="81" t="s">
        <v>495</v>
      </c>
      <c r="C712" s="73"/>
      <c r="D712" s="24" t="s">
        <v>415</v>
      </c>
      <c r="E712" s="24" t="s">
        <v>18</v>
      </c>
      <c r="F712" s="24" t="s">
        <v>416</v>
      </c>
      <c r="G712" s="24" t="s">
        <v>20</v>
      </c>
      <c r="H712" s="24" t="s">
        <v>826</v>
      </c>
      <c r="I712" s="58">
        <v>14</v>
      </c>
      <c r="J712" s="33" t="str">
        <f t="shared" si="11"/>
        <v>муниципальное образование «город Екатеринбург», г. Екатеринбург, ул. Сыромолотова, д. 14</v>
      </c>
      <c r="K712" s="75">
        <v>35462.300000000003</v>
      </c>
      <c r="L712" s="75">
        <v>5</v>
      </c>
      <c r="M712" s="212" t="s">
        <v>1298</v>
      </c>
      <c r="N712" s="213">
        <v>42598</v>
      </c>
      <c r="O712" s="212" t="s">
        <v>1598</v>
      </c>
      <c r="P712" s="65">
        <v>9209581.3000000007</v>
      </c>
    </row>
    <row r="713" spans="1:16" ht="23.25" x14ac:dyDescent="0.25">
      <c r="A713" s="80">
        <v>2017</v>
      </c>
      <c r="B713" s="81" t="s">
        <v>495</v>
      </c>
      <c r="C713" s="73"/>
      <c r="D713" s="24" t="s">
        <v>415</v>
      </c>
      <c r="E713" s="24" t="s">
        <v>18</v>
      </c>
      <c r="F713" s="24" t="s">
        <v>416</v>
      </c>
      <c r="G713" s="24" t="s">
        <v>20</v>
      </c>
      <c r="H713" s="24" t="s">
        <v>826</v>
      </c>
      <c r="I713" s="58">
        <v>16</v>
      </c>
      <c r="J713" s="33" t="str">
        <f t="shared" si="11"/>
        <v>муниципальное образование «город Екатеринбург», г. Екатеринбург, ул. Сыромолотова, д. 16</v>
      </c>
      <c r="K713" s="75">
        <v>18233.3</v>
      </c>
      <c r="L713" s="75">
        <v>9</v>
      </c>
      <c r="M713" s="212" t="s">
        <v>1298</v>
      </c>
      <c r="N713" s="213">
        <v>42598</v>
      </c>
      <c r="O713" s="212" t="s">
        <v>1598</v>
      </c>
      <c r="P713" s="65">
        <v>16536379.4</v>
      </c>
    </row>
    <row r="714" spans="1:16" ht="23.25" x14ac:dyDescent="0.25">
      <c r="A714" s="80">
        <v>2017</v>
      </c>
      <c r="B714" s="81" t="s">
        <v>495</v>
      </c>
      <c r="C714" s="73"/>
      <c r="D714" s="24" t="s">
        <v>415</v>
      </c>
      <c r="E714" s="24" t="s">
        <v>18</v>
      </c>
      <c r="F714" s="24" t="s">
        <v>416</v>
      </c>
      <c r="G714" s="24" t="s">
        <v>20</v>
      </c>
      <c r="H714" s="24" t="s">
        <v>826</v>
      </c>
      <c r="I714" s="58">
        <v>17</v>
      </c>
      <c r="J714" s="33" t="str">
        <f t="shared" si="11"/>
        <v>муниципальное образование «город Екатеринбург», г. Екатеринбург, ул. Сыромолотова, д. 17</v>
      </c>
      <c r="K714" s="75">
        <v>19712.5</v>
      </c>
      <c r="L714" s="75">
        <v>5</v>
      </c>
      <c r="M714" s="212" t="s">
        <v>1298</v>
      </c>
      <c r="N714" s="213">
        <v>42598</v>
      </c>
      <c r="O714" s="212" t="s">
        <v>1598</v>
      </c>
      <c r="P714" s="65">
        <v>9094580.7200000007</v>
      </c>
    </row>
    <row r="715" spans="1:16" ht="23.25" x14ac:dyDescent="0.25">
      <c r="A715" s="80">
        <v>2020</v>
      </c>
      <c r="B715" s="30" t="s">
        <v>495</v>
      </c>
      <c r="C715" s="30"/>
      <c r="D715" s="120" t="s">
        <v>415</v>
      </c>
      <c r="E715" s="120" t="s">
        <v>18</v>
      </c>
      <c r="F715" s="120" t="s">
        <v>416</v>
      </c>
      <c r="G715" s="120" t="s">
        <v>20</v>
      </c>
      <c r="H715" s="30" t="s">
        <v>826</v>
      </c>
      <c r="I715" s="42">
        <v>18</v>
      </c>
      <c r="J715" s="33" t="str">
        <f t="shared" si="11"/>
        <v>муниципальное образование «город Екатеринбург», г. Екатеринбург, ул. Сыромолотова, д. 18</v>
      </c>
      <c r="K715" s="103">
        <v>11372.9</v>
      </c>
      <c r="L715" s="202">
        <v>4</v>
      </c>
      <c r="M715" s="35" t="s">
        <v>4176</v>
      </c>
      <c r="N715" s="206">
        <v>43914</v>
      </c>
      <c r="O715" s="35" t="s">
        <v>4177</v>
      </c>
      <c r="P715" s="208">
        <v>12362321.68</v>
      </c>
    </row>
    <row r="716" spans="1:16" ht="23.25" x14ac:dyDescent="0.25">
      <c r="A716" s="80">
        <v>2017</v>
      </c>
      <c r="B716" s="81" t="s">
        <v>495</v>
      </c>
      <c r="C716" s="73"/>
      <c r="D716" s="24" t="s">
        <v>415</v>
      </c>
      <c r="E716" s="24" t="s">
        <v>18</v>
      </c>
      <c r="F716" s="24" t="s">
        <v>416</v>
      </c>
      <c r="G716" s="24" t="s">
        <v>20</v>
      </c>
      <c r="H716" s="24" t="s">
        <v>826</v>
      </c>
      <c r="I716" s="58">
        <v>20</v>
      </c>
      <c r="J716" s="33" t="str">
        <f t="shared" si="11"/>
        <v>муниципальное образование «город Екатеринбург», г. Екатеринбург, ул. Сыромолотова, д. 20</v>
      </c>
      <c r="K716" s="75">
        <v>30363.7</v>
      </c>
      <c r="L716" s="75">
        <v>1</v>
      </c>
      <c r="M716" s="212" t="s">
        <v>1298</v>
      </c>
      <c r="N716" s="213">
        <v>42598</v>
      </c>
      <c r="O716" s="212" t="s">
        <v>1598</v>
      </c>
      <c r="P716" s="65">
        <v>1824357.19</v>
      </c>
    </row>
    <row r="717" spans="1:16" ht="23.25" x14ac:dyDescent="0.25">
      <c r="A717" s="80">
        <v>2021</v>
      </c>
      <c r="B717" s="106" t="s">
        <v>495</v>
      </c>
      <c r="C717" s="106"/>
      <c r="D717" s="120" t="s">
        <v>415</v>
      </c>
      <c r="E717" s="120" t="s">
        <v>18</v>
      </c>
      <c r="F717" s="120" t="s">
        <v>416</v>
      </c>
      <c r="G717" s="120" t="s">
        <v>20</v>
      </c>
      <c r="H717" s="30" t="s">
        <v>827</v>
      </c>
      <c r="I717" s="30">
        <v>19</v>
      </c>
      <c r="J717" s="33" t="str">
        <f t="shared" si="11"/>
        <v>муниципальное образование «город Екатеринбург», г. Екатеринбург, ул. Таватуйская, д. 19</v>
      </c>
      <c r="K717" s="103">
        <v>8448.6</v>
      </c>
      <c r="L717" s="103">
        <v>4</v>
      </c>
      <c r="M717" s="56" t="s">
        <v>2582</v>
      </c>
      <c r="N717" s="215">
        <v>44257</v>
      </c>
      <c r="O717" s="56" t="s">
        <v>1598</v>
      </c>
      <c r="P717" s="187">
        <v>8400871.9100000001</v>
      </c>
    </row>
    <row r="718" spans="1:16" ht="23.25" x14ac:dyDescent="0.25">
      <c r="A718" s="80">
        <v>2020</v>
      </c>
      <c r="B718" s="30" t="s">
        <v>495</v>
      </c>
      <c r="C718" s="30"/>
      <c r="D718" s="120" t="s">
        <v>415</v>
      </c>
      <c r="E718" s="120" t="s">
        <v>18</v>
      </c>
      <c r="F718" s="120" t="s">
        <v>416</v>
      </c>
      <c r="G718" s="120" t="s">
        <v>20</v>
      </c>
      <c r="H718" s="30" t="s">
        <v>827</v>
      </c>
      <c r="I718" s="42" t="s">
        <v>910</v>
      </c>
      <c r="J718" s="33" t="str">
        <f t="shared" si="11"/>
        <v>муниципальное образование «город Екатеринбург», г. Екатеринбург, ул. Таватуйская, д. 1КОРПУС А</v>
      </c>
      <c r="K718" s="103">
        <v>8963.7000000000007</v>
      </c>
      <c r="L718" s="103">
        <v>4</v>
      </c>
      <c r="M718" s="35" t="s">
        <v>4196</v>
      </c>
      <c r="N718" s="206">
        <v>43917</v>
      </c>
      <c r="O718" s="35" t="s">
        <v>4197</v>
      </c>
      <c r="P718" s="208">
        <v>8669222.9800000004</v>
      </c>
    </row>
    <row r="719" spans="1:16" ht="23.25" x14ac:dyDescent="0.25">
      <c r="A719" s="80">
        <v>2021</v>
      </c>
      <c r="B719" s="106" t="s">
        <v>495</v>
      </c>
      <c r="C719" s="106"/>
      <c r="D719" s="120" t="s">
        <v>415</v>
      </c>
      <c r="E719" s="120" t="s">
        <v>18</v>
      </c>
      <c r="F719" s="120" t="s">
        <v>416</v>
      </c>
      <c r="G719" s="120" t="s">
        <v>20</v>
      </c>
      <c r="H719" s="30" t="s">
        <v>827</v>
      </c>
      <c r="I719" s="30" t="s">
        <v>2534</v>
      </c>
      <c r="J719" s="33" t="str">
        <f t="shared" si="11"/>
        <v>муниципальное образование «город Екатеринбург», г. Екатеринбург, ул. Таватуйская, д. 1КОРПУС Б</v>
      </c>
      <c r="K719" s="103">
        <v>9020.6</v>
      </c>
      <c r="L719" s="103">
        <v>4</v>
      </c>
      <c r="M719" s="56" t="s">
        <v>2582</v>
      </c>
      <c r="N719" s="215">
        <v>44257</v>
      </c>
      <c r="O719" s="56" t="s">
        <v>1598</v>
      </c>
      <c r="P719" s="187">
        <v>8349415.0200000005</v>
      </c>
    </row>
    <row r="720" spans="1:16" ht="23.25" x14ac:dyDescent="0.25">
      <c r="A720" s="80">
        <v>2021</v>
      </c>
      <c r="B720" s="106" t="s">
        <v>495</v>
      </c>
      <c r="C720" s="106"/>
      <c r="D720" s="120" t="s">
        <v>415</v>
      </c>
      <c r="E720" s="120" t="s">
        <v>18</v>
      </c>
      <c r="F720" s="120" t="s">
        <v>416</v>
      </c>
      <c r="G720" s="120" t="s">
        <v>20</v>
      </c>
      <c r="H720" s="30" t="s">
        <v>827</v>
      </c>
      <c r="I720" s="30" t="s">
        <v>901</v>
      </c>
      <c r="J720" s="33" t="str">
        <f t="shared" si="11"/>
        <v>муниципальное образование «город Екатеринбург», г. Екатеринбург, ул. Таватуйская, д. 1КОРПУС В</v>
      </c>
      <c r="K720" s="103">
        <v>5455.3</v>
      </c>
      <c r="L720" s="103">
        <v>2</v>
      </c>
      <c r="M720" s="56" t="s">
        <v>2583</v>
      </c>
      <c r="N720" s="215">
        <v>44253</v>
      </c>
      <c r="O720" s="56" t="s">
        <v>1595</v>
      </c>
      <c r="P720" s="187">
        <v>5740369.5899999999</v>
      </c>
    </row>
    <row r="721" spans="1:16" ht="23.25" x14ac:dyDescent="0.25">
      <c r="A721" s="80">
        <v>2017</v>
      </c>
      <c r="B721" s="81" t="s">
        <v>495</v>
      </c>
      <c r="C721" s="73"/>
      <c r="D721" s="24" t="s">
        <v>415</v>
      </c>
      <c r="E721" s="24" t="s">
        <v>18</v>
      </c>
      <c r="F721" s="24" t="s">
        <v>416</v>
      </c>
      <c r="G721" s="24" t="s">
        <v>20</v>
      </c>
      <c r="H721" s="24" t="s">
        <v>827</v>
      </c>
      <c r="I721" s="58">
        <v>4</v>
      </c>
      <c r="J721" s="33" t="str">
        <f t="shared" si="11"/>
        <v>муниципальное образование «город Екатеринбург», г. Екатеринбург, ул. Таватуйская, д. 4</v>
      </c>
      <c r="K721" s="75">
        <v>9646</v>
      </c>
      <c r="L721" s="75">
        <v>5</v>
      </c>
      <c r="M721" s="212" t="s">
        <v>1300</v>
      </c>
      <c r="N721" s="213">
        <v>42598</v>
      </c>
      <c r="O721" s="212" t="s">
        <v>1598</v>
      </c>
      <c r="P721" s="65">
        <v>9421811.0199999996</v>
      </c>
    </row>
    <row r="722" spans="1:16" ht="23.25" x14ac:dyDescent="0.25">
      <c r="A722" s="80">
        <v>2021</v>
      </c>
      <c r="B722" s="106" t="s">
        <v>495</v>
      </c>
      <c r="C722" s="106"/>
      <c r="D722" s="120" t="s">
        <v>415</v>
      </c>
      <c r="E722" s="120" t="s">
        <v>18</v>
      </c>
      <c r="F722" s="120" t="s">
        <v>416</v>
      </c>
      <c r="G722" s="120" t="s">
        <v>20</v>
      </c>
      <c r="H722" s="30" t="s">
        <v>827</v>
      </c>
      <c r="I722" s="30">
        <v>6</v>
      </c>
      <c r="J722" s="33" t="str">
        <f t="shared" si="11"/>
        <v>муниципальное образование «город Екатеринбург», г. Екатеринбург, ул. Таватуйская, д. 6</v>
      </c>
      <c r="K722" s="103">
        <v>9951.5</v>
      </c>
      <c r="L722" s="103">
        <v>3</v>
      </c>
      <c r="M722" s="56" t="s">
        <v>2585</v>
      </c>
      <c r="N722" s="56" t="s">
        <v>4427</v>
      </c>
      <c r="O722" s="56" t="s">
        <v>2606</v>
      </c>
      <c r="P722" s="187">
        <f>2105394.32+4187828.22</f>
        <v>6293222.54</v>
      </c>
    </row>
    <row r="723" spans="1:16" ht="23.25" x14ac:dyDescent="0.25">
      <c r="A723" s="80">
        <v>2021</v>
      </c>
      <c r="B723" s="106" t="s">
        <v>495</v>
      </c>
      <c r="C723" s="106"/>
      <c r="D723" s="120" t="s">
        <v>415</v>
      </c>
      <c r="E723" s="120" t="s">
        <v>18</v>
      </c>
      <c r="F723" s="120" t="s">
        <v>416</v>
      </c>
      <c r="G723" s="120" t="s">
        <v>20</v>
      </c>
      <c r="H723" s="30" t="s">
        <v>1411</v>
      </c>
      <c r="I723" s="30">
        <v>49</v>
      </c>
      <c r="J723" s="33" t="str">
        <f t="shared" si="11"/>
        <v>муниципальное образование «город Екатеринбург», г. Екатеринбург, ул. Таганская, д. 49</v>
      </c>
      <c r="K723" s="103">
        <v>8677.6</v>
      </c>
      <c r="L723" s="103">
        <v>5</v>
      </c>
      <c r="M723" s="56" t="s">
        <v>2578</v>
      </c>
      <c r="N723" s="215">
        <v>44242</v>
      </c>
      <c r="O723" s="56" t="s">
        <v>1598</v>
      </c>
      <c r="P723" s="187">
        <v>8370309.1600000001</v>
      </c>
    </row>
    <row r="724" spans="1:16" ht="23.25" x14ac:dyDescent="0.25">
      <c r="A724" s="80">
        <v>2021</v>
      </c>
      <c r="B724" s="106" t="s">
        <v>495</v>
      </c>
      <c r="C724" s="106"/>
      <c r="D724" s="120" t="s">
        <v>415</v>
      </c>
      <c r="E724" s="120" t="s">
        <v>18</v>
      </c>
      <c r="F724" s="120" t="s">
        <v>416</v>
      </c>
      <c r="G724" s="120" t="s">
        <v>20</v>
      </c>
      <c r="H724" s="30" t="s">
        <v>1411</v>
      </c>
      <c r="I724" s="30">
        <v>51</v>
      </c>
      <c r="J724" s="33" t="str">
        <f t="shared" si="11"/>
        <v>муниципальное образование «город Екатеринбург», г. Екатеринбург, ул. Таганская, д. 51</v>
      </c>
      <c r="K724" s="103">
        <v>8631.2000000000007</v>
      </c>
      <c r="L724" s="103">
        <v>5</v>
      </c>
      <c r="M724" s="56" t="s">
        <v>2578</v>
      </c>
      <c r="N724" s="215">
        <v>44242</v>
      </c>
      <c r="O724" s="56" t="s">
        <v>1598</v>
      </c>
      <c r="P724" s="187">
        <v>8383080.3399999999</v>
      </c>
    </row>
    <row r="725" spans="1:16" ht="23.25" x14ac:dyDescent="0.25">
      <c r="A725" s="80">
        <v>2021</v>
      </c>
      <c r="B725" s="106" t="s">
        <v>495</v>
      </c>
      <c r="C725" s="106"/>
      <c r="D725" s="120" t="s">
        <v>415</v>
      </c>
      <c r="E725" s="120" t="s">
        <v>18</v>
      </c>
      <c r="F725" s="120" t="s">
        <v>416</v>
      </c>
      <c r="G725" s="120" t="s">
        <v>20</v>
      </c>
      <c r="H725" s="30" t="s">
        <v>1411</v>
      </c>
      <c r="I725" s="30">
        <v>53</v>
      </c>
      <c r="J725" s="33" t="str">
        <f t="shared" si="11"/>
        <v>муниципальное образование «город Екатеринбург», г. Екатеринбург, ул. Таганская, д. 53</v>
      </c>
      <c r="K725" s="103">
        <v>11816.2</v>
      </c>
      <c r="L725" s="103">
        <v>6</v>
      </c>
      <c r="M725" s="56" t="s">
        <v>2578</v>
      </c>
      <c r="N725" s="215">
        <v>44242</v>
      </c>
      <c r="O725" s="56" t="s">
        <v>1598</v>
      </c>
      <c r="P725" s="187">
        <v>10148287.52</v>
      </c>
    </row>
    <row r="726" spans="1:16" ht="23.25" x14ac:dyDescent="0.25">
      <c r="A726" s="80">
        <v>2021</v>
      </c>
      <c r="B726" s="106" t="s">
        <v>495</v>
      </c>
      <c r="C726" s="106"/>
      <c r="D726" s="120" t="s">
        <v>415</v>
      </c>
      <c r="E726" s="120" t="s">
        <v>18</v>
      </c>
      <c r="F726" s="120" t="s">
        <v>416</v>
      </c>
      <c r="G726" s="120" t="s">
        <v>20</v>
      </c>
      <c r="H726" s="30" t="s">
        <v>2520</v>
      </c>
      <c r="I726" s="30">
        <v>53</v>
      </c>
      <c r="J726" s="33" t="str">
        <f t="shared" si="11"/>
        <v>муниципальное образование «город Екатеринбург», г. Екатеринбург, ул. Татищева, д. 53</v>
      </c>
      <c r="K726" s="103">
        <v>28847.3</v>
      </c>
      <c r="L726" s="103">
        <v>8</v>
      </c>
      <c r="M726" s="56" t="s">
        <v>2586</v>
      </c>
      <c r="N726" s="215">
        <v>44253</v>
      </c>
      <c r="O726" s="56" t="s">
        <v>2605</v>
      </c>
      <c r="P726" s="187">
        <v>16726123</v>
      </c>
    </row>
    <row r="727" spans="1:16" ht="23.25" x14ac:dyDescent="0.25">
      <c r="A727" s="80">
        <v>2021</v>
      </c>
      <c r="B727" s="106" t="s">
        <v>495</v>
      </c>
      <c r="C727" s="106"/>
      <c r="D727" s="120" t="s">
        <v>415</v>
      </c>
      <c r="E727" s="120" t="s">
        <v>18</v>
      </c>
      <c r="F727" s="120" t="s">
        <v>416</v>
      </c>
      <c r="G727" s="120" t="s">
        <v>20</v>
      </c>
      <c r="H727" s="30" t="s">
        <v>2520</v>
      </c>
      <c r="I727" s="30">
        <v>6</v>
      </c>
      <c r="J727" s="33" t="str">
        <f t="shared" si="11"/>
        <v>муниципальное образование «город Екатеринбург», г. Екатеринбург, ул. Татищева, д. 6</v>
      </c>
      <c r="K727" s="103">
        <v>9528.7000000000007</v>
      </c>
      <c r="L727" s="103">
        <v>3</v>
      </c>
      <c r="M727" s="56" t="s">
        <v>2595</v>
      </c>
      <c r="N727" s="215">
        <v>44253</v>
      </c>
      <c r="O727" s="56" t="s">
        <v>2608</v>
      </c>
      <c r="P727" s="187">
        <f>2108093.63+5430605.18</f>
        <v>7538698.8099999996</v>
      </c>
    </row>
    <row r="728" spans="1:16" ht="23.25" x14ac:dyDescent="0.25">
      <c r="A728" s="80">
        <v>2021</v>
      </c>
      <c r="B728" s="106" t="s">
        <v>495</v>
      </c>
      <c r="C728" s="106"/>
      <c r="D728" s="120" t="s">
        <v>415</v>
      </c>
      <c r="E728" s="120" t="s">
        <v>18</v>
      </c>
      <c r="F728" s="120" t="s">
        <v>416</v>
      </c>
      <c r="G728" s="120" t="s">
        <v>20</v>
      </c>
      <c r="H728" s="30" t="s">
        <v>839</v>
      </c>
      <c r="I728" s="30">
        <v>40</v>
      </c>
      <c r="J728" s="33" t="str">
        <f t="shared" si="11"/>
        <v>муниципальное образование «город Екатеринбург», г. Екатеринбург, ул. Тверитина, д. 40</v>
      </c>
      <c r="K728" s="103">
        <v>3875.5</v>
      </c>
      <c r="L728" s="103">
        <v>2</v>
      </c>
      <c r="M728" s="56" t="s">
        <v>2584</v>
      </c>
      <c r="N728" s="215">
        <v>44257</v>
      </c>
      <c r="O728" s="56" t="s">
        <v>1598</v>
      </c>
      <c r="P728" s="187">
        <v>3758241.52</v>
      </c>
    </row>
    <row r="729" spans="1:16" ht="23.25" x14ac:dyDescent="0.25">
      <c r="A729" s="80">
        <v>2021</v>
      </c>
      <c r="B729" s="106" t="s">
        <v>495</v>
      </c>
      <c r="C729" s="106"/>
      <c r="D729" s="120" t="s">
        <v>415</v>
      </c>
      <c r="E729" s="120" t="s">
        <v>18</v>
      </c>
      <c r="F729" s="120" t="s">
        <v>416</v>
      </c>
      <c r="G729" s="120" t="s">
        <v>20</v>
      </c>
      <c r="H729" s="30" t="s">
        <v>839</v>
      </c>
      <c r="I729" s="30" t="s">
        <v>2563</v>
      </c>
      <c r="J729" s="33" t="str">
        <f t="shared" si="11"/>
        <v>муниципальное образование «город Екатеринбург», г. Екатеринбург, ул. Тверитина, д. 42КОРПУС 2</v>
      </c>
      <c r="K729" s="103">
        <v>2424.9</v>
      </c>
      <c r="L729" s="103">
        <v>1</v>
      </c>
      <c r="M729" s="56" t="s">
        <v>2584</v>
      </c>
      <c r="N729" s="215">
        <v>44257</v>
      </c>
      <c r="O729" s="56" t="s">
        <v>1598</v>
      </c>
      <c r="P729" s="187">
        <v>2128556.7599999998</v>
      </c>
    </row>
    <row r="730" spans="1:16" ht="23.25" x14ac:dyDescent="0.25">
      <c r="A730" s="80">
        <v>2021</v>
      </c>
      <c r="B730" s="106" t="s">
        <v>495</v>
      </c>
      <c r="C730" s="106"/>
      <c r="D730" s="120" t="s">
        <v>415</v>
      </c>
      <c r="E730" s="120" t="s">
        <v>18</v>
      </c>
      <c r="F730" s="120" t="s">
        <v>416</v>
      </c>
      <c r="G730" s="120" t="s">
        <v>20</v>
      </c>
      <c r="H730" s="30" t="s">
        <v>594</v>
      </c>
      <c r="I730" s="30" t="s">
        <v>1423</v>
      </c>
      <c r="J730" s="33" t="str">
        <f t="shared" si="11"/>
        <v>муниципальное образование «город Екатеринбург», г. Екатеринбург, ул. Техническая, д. 14КОРПУС 1</v>
      </c>
      <c r="K730" s="103">
        <v>8676.4</v>
      </c>
      <c r="L730" s="103">
        <v>3</v>
      </c>
      <c r="M730" s="56" t="s">
        <v>2582</v>
      </c>
      <c r="N730" s="215">
        <v>44257</v>
      </c>
      <c r="O730" s="56" t="s">
        <v>1598</v>
      </c>
      <c r="P730" s="187">
        <v>6295815.5199999996</v>
      </c>
    </row>
    <row r="731" spans="1:16" ht="23.25" x14ac:dyDescent="0.25">
      <c r="A731" s="80">
        <v>2017</v>
      </c>
      <c r="B731" s="81" t="s">
        <v>495</v>
      </c>
      <c r="C731" s="24"/>
      <c r="D731" s="24" t="s">
        <v>415</v>
      </c>
      <c r="E731" s="24" t="s">
        <v>18</v>
      </c>
      <c r="F731" s="24" t="s">
        <v>416</v>
      </c>
      <c r="G731" s="24" t="s">
        <v>20</v>
      </c>
      <c r="H731" s="24" t="s">
        <v>594</v>
      </c>
      <c r="I731" s="58">
        <v>152</v>
      </c>
      <c r="J731" s="33" t="str">
        <f t="shared" si="11"/>
        <v>муниципальное образование «город Екатеринбург», г. Екатеринбург, ул. Техническая, д. 152</v>
      </c>
      <c r="K731" s="75">
        <v>37440.019999999997</v>
      </c>
      <c r="L731" s="75">
        <v>1</v>
      </c>
      <c r="M731" s="212" t="s">
        <v>1297</v>
      </c>
      <c r="N731" s="213">
        <v>42598</v>
      </c>
      <c r="O731" s="212" t="s">
        <v>1598</v>
      </c>
      <c r="P731" s="65">
        <v>1821210.78</v>
      </c>
    </row>
    <row r="732" spans="1:16" ht="23.25" x14ac:dyDescent="0.25">
      <c r="A732" s="80">
        <v>2020</v>
      </c>
      <c r="B732" s="30" t="s">
        <v>495</v>
      </c>
      <c r="C732" s="30"/>
      <c r="D732" s="120" t="s">
        <v>415</v>
      </c>
      <c r="E732" s="120" t="s">
        <v>18</v>
      </c>
      <c r="F732" s="120" t="s">
        <v>416</v>
      </c>
      <c r="G732" s="120" t="s">
        <v>20</v>
      </c>
      <c r="H732" s="30" t="s">
        <v>594</v>
      </c>
      <c r="I732" s="42">
        <v>152</v>
      </c>
      <c r="J732" s="33" t="str">
        <f t="shared" si="11"/>
        <v>муниципальное образование «город Екатеринбург», г. Екатеринбург, ул. Техническая, д. 152</v>
      </c>
      <c r="K732" s="103">
        <v>37440.019999999997</v>
      </c>
      <c r="L732" s="103">
        <v>16</v>
      </c>
      <c r="M732" s="35" t="s">
        <v>4196</v>
      </c>
      <c r="N732" s="206">
        <v>43917</v>
      </c>
      <c r="O732" s="35" t="s">
        <v>4197</v>
      </c>
      <c r="P732" s="208">
        <v>33685688.500000007</v>
      </c>
    </row>
    <row r="733" spans="1:16" ht="23.25" x14ac:dyDescent="0.25">
      <c r="A733" s="80">
        <v>2021</v>
      </c>
      <c r="B733" s="106" t="s">
        <v>495</v>
      </c>
      <c r="C733" s="106"/>
      <c r="D733" s="120" t="s">
        <v>415</v>
      </c>
      <c r="E733" s="120" t="s">
        <v>18</v>
      </c>
      <c r="F733" s="120" t="s">
        <v>416</v>
      </c>
      <c r="G733" s="120" t="s">
        <v>20</v>
      </c>
      <c r="H733" s="30" t="s">
        <v>594</v>
      </c>
      <c r="I733" s="30">
        <v>20</v>
      </c>
      <c r="J733" s="33" t="str">
        <f t="shared" si="11"/>
        <v>муниципальное образование «город Екатеринбург», г. Екатеринбург, ул. Техническая, д. 20</v>
      </c>
      <c r="K733" s="103">
        <v>5665.4</v>
      </c>
      <c r="L733" s="103">
        <v>2</v>
      </c>
      <c r="M733" s="56" t="s">
        <v>2583</v>
      </c>
      <c r="N733" s="215">
        <v>44253</v>
      </c>
      <c r="O733" s="56" t="s">
        <v>1595</v>
      </c>
      <c r="P733" s="187">
        <v>5731702.4399999995</v>
      </c>
    </row>
    <row r="734" spans="1:16" ht="23.25" x14ac:dyDescent="0.25">
      <c r="A734" s="80">
        <v>2020</v>
      </c>
      <c r="B734" s="30" t="s">
        <v>495</v>
      </c>
      <c r="C734" s="30"/>
      <c r="D734" s="120" t="s">
        <v>415</v>
      </c>
      <c r="E734" s="120" t="s">
        <v>18</v>
      </c>
      <c r="F734" s="120" t="s">
        <v>416</v>
      </c>
      <c r="G734" s="120" t="s">
        <v>20</v>
      </c>
      <c r="H734" s="30" t="s">
        <v>594</v>
      </c>
      <c r="I734" s="42" t="s">
        <v>1575</v>
      </c>
      <c r="J734" s="33" t="str">
        <f t="shared" si="11"/>
        <v>муниципальное образование «город Екатеринбург», г. Екатеринбург, ул. Техническая, д. 22КОРПУС 3</v>
      </c>
      <c r="K734" s="103">
        <v>5655.1</v>
      </c>
      <c r="L734" s="202">
        <v>3</v>
      </c>
      <c r="M734" s="35" t="s">
        <v>4196</v>
      </c>
      <c r="N734" s="206">
        <v>43917</v>
      </c>
      <c r="O734" s="35" t="s">
        <v>4197</v>
      </c>
      <c r="P734" s="208">
        <v>6334711.2599999998</v>
      </c>
    </row>
    <row r="735" spans="1:16" ht="23.25" x14ac:dyDescent="0.25">
      <c r="A735" s="80">
        <v>2017</v>
      </c>
      <c r="B735" s="81" t="s">
        <v>495</v>
      </c>
      <c r="C735" s="73"/>
      <c r="D735" s="24" t="s">
        <v>415</v>
      </c>
      <c r="E735" s="24" t="s">
        <v>18</v>
      </c>
      <c r="F735" s="24" t="s">
        <v>416</v>
      </c>
      <c r="G735" s="24" t="s">
        <v>20</v>
      </c>
      <c r="H735" s="24" t="s">
        <v>594</v>
      </c>
      <c r="I735" s="58">
        <v>28</v>
      </c>
      <c r="J735" s="33" t="str">
        <f t="shared" si="11"/>
        <v>муниципальное образование «город Екатеринбург», г. Екатеринбург, ул. Техническая, д. 28</v>
      </c>
      <c r="K735" s="75">
        <v>9401.77</v>
      </c>
      <c r="L735" s="75">
        <v>4</v>
      </c>
      <c r="M735" s="212" t="s">
        <v>1299</v>
      </c>
      <c r="N735" s="213">
        <v>42598</v>
      </c>
      <c r="O735" s="212" t="s">
        <v>1598</v>
      </c>
      <c r="P735" s="65">
        <v>7259036.54</v>
      </c>
    </row>
    <row r="736" spans="1:16" ht="23.25" x14ac:dyDescent="0.25">
      <c r="A736" s="80">
        <v>2021</v>
      </c>
      <c r="B736" s="106" t="s">
        <v>495</v>
      </c>
      <c r="C736" s="106"/>
      <c r="D736" s="120" t="s">
        <v>415</v>
      </c>
      <c r="E736" s="120" t="s">
        <v>18</v>
      </c>
      <c r="F736" s="120" t="s">
        <v>416</v>
      </c>
      <c r="G736" s="120" t="s">
        <v>20</v>
      </c>
      <c r="H736" s="30" t="s">
        <v>594</v>
      </c>
      <c r="I736" s="30">
        <v>67</v>
      </c>
      <c r="J736" s="33" t="str">
        <f t="shared" si="11"/>
        <v>муниципальное образование «город Екатеринбург», г. Екатеринбург, ул. Техническая, д. 67</v>
      </c>
      <c r="K736" s="103">
        <v>17556.099999999999</v>
      </c>
      <c r="L736" s="103">
        <v>6</v>
      </c>
      <c r="M736" s="56" t="s">
        <v>2585</v>
      </c>
      <c r="N736" s="56" t="s">
        <v>4427</v>
      </c>
      <c r="O736" s="56" t="s">
        <v>2606</v>
      </c>
      <c r="P736" s="187">
        <f>2163247.44+10441053.66</f>
        <v>12604301.1</v>
      </c>
    </row>
    <row r="737" spans="1:16" ht="23.25" x14ac:dyDescent="0.25">
      <c r="A737" s="80">
        <v>2021</v>
      </c>
      <c r="B737" s="106" t="s">
        <v>495</v>
      </c>
      <c r="C737" s="106"/>
      <c r="D737" s="120" t="s">
        <v>415</v>
      </c>
      <c r="E737" s="120" t="s">
        <v>18</v>
      </c>
      <c r="F737" s="120" t="s">
        <v>416</v>
      </c>
      <c r="G737" s="120" t="s">
        <v>20</v>
      </c>
      <c r="H737" s="30" t="s">
        <v>295</v>
      </c>
      <c r="I737" s="30" t="s">
        <v>1436</v>
      </c>
      <c r="J737" s="33" t="str">
        <f t="shared" si="11"/>
        <v>муниципальное образование «город Екатеринбург», г. Екатеринбург, ул. Титова, д. 25КОРПУС А</v>
      </c>
      <c r="K737" s="103">
        <v>5502.9</v>
      </c>
      <c r="L737" s="103">
        <v>1</v>
      </c>
      <c r="M737" s="56" t="s">
        <v>2579</v>
      </c>
      <c r="N737" s="215">
        <v>44247</v>
      </c>
      <c r="O737" s="56" t="s">
        <v>2604</v>
      </c>
      <c r="P737" s="187">
        <v>2074524.2</v>
      </c>
    </row>
    <row r="738" spans="1:16" ht="23.25" x14ac:dyDescent="0.25">
      <c r="A738" s="80">
        <v>2021</v>
      </c>
      <c r="B738" s="106" t="s">
        <v>495</v>
      </c>
      <c r="C738" s="106"/>
      <c r="D738" s="120" t="s">
        <v>415</v>
      </c>
      <c r="E738" s="120" t="s">
        <v>18</v>
      </c>
      <c r="F738" s="120" t="s">
        <v>416</v>
      </c>
      <c r="G738" s="120" t="s">
        <v>20</v>
      </c>
      <c r="H738" s="30" t="s">
        <v>1562</v>
      </c>
      <c r="I738" s="30">
        <v>27</v>
      </c>
      <c r="J738" s="33" t="str">
        <f t="shared" si="11"/>
        <v>муниципальное образование «город Екатеринбург», г. Екатеринбург, ул. Токарей, д. 27</v>
      </c>
      <c r="K738" s="103">
        <v>12864.5</v>
      </c>
      <c r="L738" s="103">
        <v>2</v>
      </c>
      <c r="M738" s="56" t="s">
        <v>2572</v>
      </c>
      <c r="N738" s="215">
        <v>44253</v>
      </c>
      <c r="O738" s="56" t="s">
        <v>1595</v>
      </c>
      <c r="P738" s="187">
        <v>4206345.6500000004</v>
      </c>
    </row>
    <row r="739" spans="1:16" ht="23.25" x14ac:dyDescent="0.25">
      <c r="A739" s="80">
        <v>2020</v>
      </c>
      <c r="B739" s="30" t="s">
        <v>495</v>
      </c>
      <c r="C739" s="30"/>
      <c r="D739" s="120" t="s">
        <v>415</v>
      </c>
      <c r="E739" s="120" t="s">
        <v>18</v>
      </c>
      <c r="F739" s="120" t="s">
        <v>416</v>
      </c>
      <c r="G739" s="120" t="s">
        <v>20</v>
      </c>
      <c r="H739" s="30" t="s">
        <v>1562</v>
      </c>
      <c r="I739" s="42" t="s">
        <v>1593</v>
      </c>
      <c r="J739" s="33" t="str">
        <f t="shared" si="11"/>
        <v>муниципальное образование «город Екатеринбург», г. Екатеринбург, ул. Токарей, д. 60КОРПУС 3</v>
      </c>
      <c r="K739" s="103">
        <v>4282</v>
      </c>
      <c r="L739" s="202">
        <v>2</v>
      </c>
      <c r="M739" s="35" t="s">
        <v>1596</v>
      </c>
      <c r="N739" s="206">
        <v>43913</v>
      </c>
      <c r="O739" s="35" t="s">
        <v>1594</v>
      </c>
      <c r="P739" s="208">
        <v>4816958.45</v>
      </c>
    </row>
    <row r="740" spans="1:16" ht="23.25" x14ac:dyDescent="0.25">
      <c r="A740" s="80">
        <v>2021</v>
      </c>
      <c r="B740" s="106" t="s">
        <v>495</v>
      </c>
      <c r="C740" s="106"/>
      <c r="D740" s="120" t="s">
        <v>415</v>
      </c>
      <c r="E740" s="120" t="s">
        <v>18</v>
      </c>
      <c r="F740" s="120" t="s">
        <v>416</v>
      </c>
      <c r="G740" s="120" t="s">
        <v>20</v>
      </c>
      <c r="H740" s="30" t="s">
        <v>1562</v>
      </c>
      <c r="I740" s="30">
        <v>66</v>
      </c>
      <c r="J740" s="33" t="str">
        <f t="shared" si="11"/>
        <v>муниципальное образование «город Екатеринбург», г. Екатеринбург, ул. Токарей, д. 66</v>
      </c>
      <c r="K740" s="103">
        <v>4525.6000000000004</v>
      </c>
      <c r="L740" s="103">
        <v>2</v>
      </c>
      <c r="M740" s="56" t="s">
        <v>2586</v>
      </c>
      <c r="N740" s="215">
        <v>44253</v>
      </c>
      <c r="O740" s="56" t="s">
        <v>2605</v>
      </c>
      <c r="P740" s="187">
        <v>5293277.57</v>
      </c>
    </row>
    <row r="741" spans="1:16" ht="23.25" x14ac:dyDescent="0.25">
      <c r="A741" s="80">
        <v>2021</v>
      </c>
      <c r="B741" s="106" t="s">
        <v>495</v>
      </c>
      <c r="C741" s="106"/>
      <c r="D741" s="120" t="s">
        <v>415</v>
      </c>
      <c r="E741" s="120" t="s">
        <v>18</v>
      </c>
      <c r="F741" s="120" t="s">
        <v>416</v>
      </c>
      <c r="G741" s="120" t="s">
        <v>20</v>
      </c>
      <c r="H741" s="30" t="s">
        <v>2515</v>
      </c>
      <c r="I741" s="30">
        <v>39</v>
      </c>
      <c r="J741" s="33" t="str">
        <f t="shared" si="11"/>
        <v>муниципальное образование «город Екатеринбург», г. Екатеринбург, ул. Трубачева, д. 39</v>
      </c>
      <c r="K741" s="103">
        <v>4028.9</v>
      </c>
      <c r="L741" s="103">
        <v>2</v>
      </c>
      <c r="M741" s="56" t="s">
        <v>2584</v>
      </c>
      <c r="N741" s="215">
        <v>44257</v>
      </c>
      <c r="O741" s="56" t="s">
        <v>1598</v>
      </c>
      <c r="P741" s="187">
        <v>4128319.21</v>
      </c>
    </row>
    <row r="742" spans="1:16" ht="23.25" x14ac:dyDescent="0.25">
      <c r="A742" s="80">
        <v>2021</v>
      </c>
      <c r="B742" s="106" t="s">
        <v>495</v>
      </c>
      <c r="C742" s="106"/>
      <c r="D742" s="120" t="s">
        <v>415</v>
      </c>
      <c r="E742" s="120" t="s">
        <v>18</v>
      </c>
      <c r="F742" s="120" t="s">
        <v>416</v>
      </c>
      <c r="G742" s="120" t="s">
        <v>20</v>
      </c>
      <c r="H742" s="30" t="s">
        <v>2515</v>
      </c>
      <c r="I742" s="30">
        <v>41</v>
      </c>
      <c r="J742" s="33" t="str">
        <f t="shared" si="11"/>
        <v>муниципальное образование «город Екатеринбург», г. Екатеринбург, ул. Трубачева, д. 41</v>
      </c>
      <c r="K742" s="103">
        <v>4020.7</v>
      </c>
      <c r="L742" s="103">
        <v>2</v>
      </c>
      <c r="M742" s="56" t="s">
        <v>2584</v>
      </c>
      <c r="N742" s="215">
        <v>44257</v>
      </c>
      <c r="O742" s="56" t="s">
        <v>1598</v>
      </c>
      <c r="P742" s="187">
        <v>4131208.27</v>
      </c>
    </row>
    <row r="743" spans="1:16" ht="23.25" x14ac:dyDescent="0.25">
      <c r="A743" s="80">
        <v>2021</v>
      </c>
      <c r="B743" s="106" t="s">
        <v>495</v>
      </c>
      <c r="C743" s="106"/>
      <c r="D743" s="120" t="s">
        <v>415</v>
      </c>
      <c r="E743" s="120" t="s">
        <v>18</v>
      </c>
      <c r="F743" s="120" t="s">
        <v>416</v>
      </c>
      <c r="G743" s="120" t="s">
        <v>20</v>
      </c>
      <c r="H743" s="30" t="s">
        <v>2515</v>
      </c>
      <c r="I743" s="30">
        <v>45</v>
      </c>
      <c r="J743" s="33" t="str">
        <f t="shared" si="11"/>
        <v>муниципальное образование «город Екатеринбург», г. Екатеринбург, ул. Трубачева, д. 45</v>
      </c>
      <c r="K743" s="103">
        <v>6935.7</v>
      </c>
      <c r="L743" s="103">
        <v>4</v>
      </c>
      <c r="M743" s="56" t="s">
        <v>2584</v>
      </c>
      <c r="N743" s="215">
        <v>44257</v>
      </c>
      <c r="O743" s="56" t="s">
        <v>1598</v>
      </c>
      <c r="P743" s="187">
        <v>8207709.71</v>
      </c>
    </row>
    <row r="744" spans="1:16" ht="23.25" x14ac:dyDescent="0.25">
      <c r="A744" s="80">
        <v>2017</v>
      </c>
      <c r="B744" s="81" t="s">
        <v>495</v>
      </c>
      <c r="C744" s="73"/>
      <c r="D744" s="24" t="s">
        <v>415</v>
      </c>
      <c r="E744" s="24" t="s">
        <v>18</v>
      </c>
      <c r="F744" s="24" t="s">
        <v>416</v>
      </c>
      <c r="G744" s="24" t="s">
        <v>20</v>
      </c>
      <c r="H744" s="24" t="s">
        <v>215</v>
      </c>
      <c r="I744" s="58">
        <v>10</v>
      </c>
      <c r="J744" s="33" t="str">
        <f t="shared" si="11"/>
        <v>муниципальное образование «город Екатеринбург», г. Екатеринбург, ул. Уральская, д. 10</v>
      </c>
      <c r="K744" s="75">
        <v>9401.77</v>
      </c>
      <c r="L744" s="75">
        <v>1</v>
      </c>
      <c r="M744" s="212" t="s">
        <v>1299</v>
      </c>
      <c r="N744" s="213">
        <v>42598</v>
      </c>
      <c r="O744" s="212" t="s">
        <v>1598</v>
      </c>
      <c r="P744" s="65">
        <v>1872541.52</v>
      </c>
    </row>
    <row r="745" spans="1:16" ht="23.25" x14ac:dyDescent="0.25">
      <c r="A745" s="80">
        <v>2018</v>
      </c>
      <c r="B745" s="80" t="s">
        <v>495</v>
      </c>
      <c r="C745" s="30"/>
      <c r="D745" s="120" t="s">
        <v>415</v>
      </c>
      <c r="E745" s="41" t="s">
        <v>18</v>
      </c>
      <c r="F745" s="41" t="s">
        <v>416</v>
      </c>
      <c r="G745" s="41" t="s">
        <v>20</v>
      </c>
      <c r="H745" s="41" t="s">
        <v>215</v>
      </c>
      <c r="I745" s="59">
        <v>2</v>
      </c>
      <c r="J745" s="33" t="str">
        <f t="shared" si="11"/>
        <v>муниципальное образование «город Екатеринбург», г. Екатеринбург, ул. Уральская, д. 2</v>
      </c>
      <c r="K745" s="25">
        <v>5128.5</v>
      </c>
      <c r="L745" s="25">
        <v>1</v>
      </c>
      <c r="M745" s="25" t="s">
        <v>1293</v>
      </c>
      <c r="N745" s="206">
        <v>43297</v>
      </c>
      <c r="O745" s="56" t="s">
        <v>3619</v>
      </c>
      <c r="P745" s="157">
        <v>1868056.17</v>
      </c>
    </row>
    <row r="746" spans="1:16" ht="23.25" x14ac:dyDescent="0.25">
      <c r="A746" s="80">
        <v>2021</v>
      </c>
      <c r="B746" s="106" t="s">
        <v>495</v>
      </c>
      <c r="C746" s="106"/>
      <c r="D746" s="120" t="s">
        <v>415</v>
      </c>
      <c r="E746" s="120" t="s">
        <v>18</v>
      </c>
      <c r="F746" s="120" t="s">
        <v>416</v>
      </c>
      <c r="G746" s="120" t="s">
        <v>20</v>
      </c>
      <c r="H746" s="30" t="s">
        <v>215</v>
      </c>
      <c r="I746" s="30">
        <v>50</v>
      </c>
      <c r="J746" s="33" t="str">
        <f t="shared" si="11"/>
        <v>муниципальное образование «город Екатеринбург», г. Екатеринбург, ул. Уральская, д. 50</v>
      </c>
      <c r="K746" s="103">
        <v>7325.5</v>
      </c>
      <c r="L746" s="103">
        <v>4</v>
      </c>
      <c r="M746" s="56" t="s">
        <v>2573</v>
      </c>
      <c r="N746" s="215">
        <v>44252</v>
      </c>
      <c r="O746" s="56" t="s">
        <v>1598</v>
      </c>
      <c r="P746" s="187">
        <v>7808279.3399999999</v>
      </c>
    </row>
    <row r="747" spans="1:16" ht="23.25" x14ac:dyDescent="0.25">
      <c r="A747" s="80">
        <v>2021</v>
      </c>
      <c r="B747" s="106" t="s">
        <v>495</v>
      </c>
      <c r="C747" s="106"/>
      <c r="D747" s="120" t="s">
        <v>415</v>
      </c>
      <c r="E747" s="120" t="s">
        <v>18</v>
      </c>
      <c r="F747" s="120" t="s">
        <v>416</v>
      </c>
      <c r="G747" s="120" t="s">
        <v>20</v>
      </c>
      <c r="H747" s="30" t="s">
        <v>215</v>
      </c>
      <c r="I747" s="30" t="s">
        <v>2533</v>
      </c>
      <c r="J747" s="33" t="str">
        <f t="shared" si="11"/>
        <v>муниципальное образование «город Екатеринбург», г. Екатеринбург, ул. Уральская, д. 57КОРПУС 1</v>
      </c>
      <c r="K747" s="103">
        <v>5264.2</v>
      </c>
      <c r="L747" s="103">
        <v>3</v>
      </c>
      <c r="M747" s="56" t="s">
        <v>2602</v>
      </c>
      <c r="N747" s="206" t="s">
        <v>4434</v>
      </c>
      <c r="O747" s="56" t="s">
        <v>2612</v>
      </c>
      <c r="P747" s="187">
        <f>4048932.52+2122072.1</f>
        <v>6171004.6200000001</v>
      </c>
    </row>
    <row r="748" spans="1:16" ht="23.25" x14ac:dyDescent="0.25">
      <c r="A748" s="80">
        <v>2021</v>
      </c>
      <c r="B748" s="106" t="s">
        <v>495</v>
      </c>
      <c r="C748" s="106"/>
      <c r="D748" s="120" t="s">
        <v>415</v>
      </c>
      <c r="E748" s="120" t="s">
        <v>18</v>
      </c>
      <c r="F748" s="120" t="s">
        <v>416</v>
      </c>
      <c r="G748" s="120" t="s">
        <v>20</v>
      </c>
      <c r="H748" s="30" t="s">
        <v>215</v>
      </c>
      <c r="I748" s="30">
        <v>67</v>
      </c>
      <c r="J748" s="33" t="str">
        <f t="shared" si="11"/>
        <v>муниципальное образование «город Екатеринбург», г. Екатеринбург, ул. Уральская, д. 67</v>
      </c>
      <c r="K748" s="103">
        <v>7143.9</v>
      </c>
      <c r="L748" s="103">
        <v>4</v>
      </c>
      <c r="M748" s="56" t="s">
        <v>2583</v>
      </c>
      <c r="N748" s="215">
        <v>44253</v>
      </c>
      <c r="O748" s="56" t="s">
        <v>1595</v>
      </c>
      <c r="P748" s="187">
        <v>10320554.76</v>
      </c>
    </row>
    <row r="749" spans="1:16" ht="23.25" x14ac:dyDescent="0.25">
      <c r="A749" s="80">
        <v>2020</v>
      </c>
      <c r="B749" s="30" t="s">
        <v>495</v>
      </c>
      <c r="C749" s="30"/>
      <c r="D749" s="120" t="s">
        <v>415</v>
      </c>
      <c r="E749" s="120" t="s">
        <v>18</v>
      </c>
      <c r="F749" s="120" t="s">
        <v>416</v>
      </c>
      <c r="G749" s="120" t="s">
        <v>20</v>
      </c>
      <c r="H749" s="30" t="s">
        <v>215</v>
      </c>
      <c r="I749" s="42">
        <v>76</v>
      </c>
      <c r="J749" s="33" t="str">
        <f t="shared" si="11"/>
        <v>муниципальное образование «город Екатеринбург», г. Екатеринбург, ул. Уральская, д. 76</v>
      </c>
      <c r="K749" s="103">
        <v>4862.8999999999996</v>
      </c>
      <c r="L749" s="202">
        <v>2</v>
      </c>
      <c r="M749" s="35" t="s">
        <v>4176</v>
      </c>
      <c r="N749" s="206">
        <v>43914</v>
      </c>
      <c r="O749" s="35" t="s">
        <v>4177</v>
      </c>
      <c r="P749" s="208">
        <v>5117164.5600000005</v>
      </c>
    </row>
    <row r="750" spans="1:16" ht="23.25" x14ac:dyDescent="0.25">
      <c r="A750" s="80">
        <v>2018</v>
      </c>
      <c r="B750" s="80" t="s">
        <v>495</v>
      </c>
      <c r="C750" s="30"/>
      <c r="D750" s="120" t="s">
        <v>415</v>
      </c>
      <c r="E750" s="41" t="s">
        <v>18</v>
      </c>
      <c r="F750" s="41" t="s">
        <v>416</v>
      </c>
      <c r="G750" s="41" t="s">
        <v>20</v>
      </c>
      <c r="H750" s="41" t="s">
        <v>215</v>
      </c>
      <c r="I750" s="59">
        <v>8</v>
      </c>
      <c r="J750" s="33" t="str">
        <f t="shared" si="11"/>
        <v>муниципальное образование «город Екатеринбург», г. Екатеринбург, ул. Уральская, д. 8</v>
      </c>
      <c r="K750" s="25">
        <v>4525.2</v>
      </c>
      <c r="L750" s="25">
        <v>1</v>
      </c>
      <c r="M750" s="25" t="s">
        <v>1293</v>
      </c>
      <c r="N750" s="206">
        <v>43297</v>
      </c>
      <c r="O750" s="56" t="s">
        <v>3619</v>
      </c>
      <c r="P750" s="157">
        <v>1869168.05</v>
      </c>
    </row>
    <row r="751" spans="1:16" ht="23.25" x14ac:dyDescent="0.25">
      <c r="A751" s="80">
        <v>2018</v>
      </c>
      <c r="B751" s="80" t="s">
        <v>495</v>
      </c>
      <c r="C751" s="30"/>
      <c r="D751" s="120" t="s">
        <v>415</v>
      </c>
      <c r="E751" s="41" t="s">
        <v>18</v>
      </c>
      <c r="F751" s="41" t="s">
        <v>416</v>
      </c>
      <c r="G751" s="41" t="s">
        <v>20</v>
      </c>
      <c r="H751" s="41" t="s">
        <v>215</v>
      </c>
      <c r="I751" s="59">
        <v>82</v>
      </c>
      <c r="J751" s="33" t="str">
        <f t="shared" si="11"/>
        <v>муниципальное образование «город Екатеринбург», г. Екатеринбург, ул. Уральская, д. 82</v>
      </c>
      <c r="K751" s="25">
        <v>7896.5</v>
      </c>
      <c r="L751" s="25">
        <v>4</v>
      </c>
      <c r="M751" s="25" t="s">
        <v>1492</v>
      </c>
      <c r="N751" s="206">
        <v>43122</v>
      </c>
      <c r="O751" s="56" t="s">
        <v>1494</v>
      </c>
      <c r="P751" s="157">
        <v>7459165.2599999998</v>
      </c>
    </row>
    <row r="752" spans="1:16" ht="23.25" x14ac:dyDescent="0.25">
      <c r="A752" s="80">
        <v>2017</v>
      </c>
      <c r="B752" s="81" t="s">
        <v>495</v>
      </c>
      <c r="C752" s="73"/>
      <c r="D752" s="24" t="s">
        <v>415</v>
      </c>
      <c r="E752" s="24" t="s">
        <v>18</v>
      </c>
      <c r="F752" s="24" t="s">
        <v>416</v>
      </c>
      <c r="G752" s="24" t="s">
        <v>20</v>
      </c>
      <c r="H752" s="24" t="s">
        <v>253</v>
      </c>
      <c r="I752" s="58">
        <v>12</v>
      </c>
      <c r="J752" s="33" t="str">
        <f t="shared" si="11"/>
        <v>муниципальное образование «город Екатеринбург», г. Екатеринбург, ул. Уральских рабочих, д. 12</v>
      </c>
      <c r="K752" s="75">
        <v>6225.9</v>
      </c>
      <c r="L752" s="75">
        <v>3</v>
      </c>
      <c r="M752" s="212" t="s">
        <v>1299</v>
      </c>
      <c r="N752" s="213">
        <v>42598</v>
      </c>
      <c r="O752" s="212" t="s">
        <v>1598</v>
      </c>
      <c r="P752" s="65">
        <v>5800333.71</v>
      </c>
    </row>
    <row r="753" spans="1:16" ht="23.25" x14ac:dyDescent="0.25">
      <c r="A753" s="80">
        <v>2017</v>
      </c>
      <c r="B753" s="81" t="s">
        <v>495</v>
      </c>
      <c r="C753" s="73"/>
      <c r="D753" s="24" t="s">
        <v>415</v>
      </c>
      <c r="E753" s="24" t="s">
        <v>18</v>
      </c>
      <c r="F753" s="24" t="s">
        <v>416</v>
      </c>
      <c r="G753" s="24" t="s">
        <v>20</v>
      </c>
      <c r="H753" s="24" t="s">
        <v>253</v>
      </c>
      <c r="I753" s="58">
        <v>16</v>
      </c>
      <c r="J753" s="33" t="str">
        <f t="shared" si="11"/>
        <v>муниципальное образование «город Екатеринбург», г. Екатеринбург, ул. Уральских рабочих, д. 16</v>
      </c>
      <c r="K753" s="75">
        <v>6620.5</v>
      </c>
      <c r="L753" s="75">
        <v>3</v>
      </c>
      <c r="M753" s="212" t="s">
        <v>1299</v>
      </c>
      <c r="N753" s="213">
        <v>42598</v>
      </c>
      <c r="O753" s="212" t="s">
        <v>1598</v>
      </c>
      <c r="P753" s="65">
        <v>5616451.71</v>
      </c>
    </row>
    <row r="754" spans="1:16" ht="23.25" x14ac:dyDescent="0.25">
      <c r="A754" s="80">
        <v>2021</v>
      </c>
      <c r="B754" s="106" t="s">
        <v>495</v>
      </c>
      <c r="C754" s="106"/>
      <c r="D754" s="120" t="s">
        <v>415</v>
      </c>
      <c r="E754" s="120" t="s">
        <v>18</v>
      </c>
      <c r="F754" s="120" t="s">
        <v>416</v>
      </c>
      <c r="G754" s="120" t="s">
        <v>20</v>
      </c>
      <c r="H754" s="30" t="s">
        <v>253</v>
      </c>
      <c r="I754" s="30">
        <v>21</v>
      </c>
      <c r="J754" s="33" t="str">
        <f t="shared" si="11"/>
        <v>муниципальное образование «город Екатеринбург», г. Екатеринбург, ул. Уральских рабочих, д. 21</v>
      </c>
      <c r="K754" s="103">
        <v>6707.4</v>
      </c>
      <c r="L754" s="103">
        <v>2</v>
      </c>
      <c r="M754" s="56" t="s">
        <v>2576</v>
      </c>
      <c r="N754" s="215">
        <v>44265</v>
      </c>
      <c r="O754" s="56" t="s">
        <v>1598</v>
      </c>
      <c r="P754" s="187">
        <v>5121017.58</v>
      </c>
    </row>
    <row r="755" spans="1:16" ht="23.25" x14ac:dyDescent="0.25">
      <c r="A755" s="80">
        <v>2020</v>
      </c>
      <c r="B755" s="30" t="s">
        <v>495</v>
      </c>
      <c r="C755" s="30"/>
      <c r="D755" s="120" t="s">
        <v>415</v>
      </c>
      <c r="E755" s="120" t="s">
        <v>18</v>
      </c>
      <c r="F755" s="120" t="s">
        <v>416</v>
      </c>
      <c r="G755" s="120" t="s">
        <v>20</v>
      </c>
      <c r="H755" s="30" t="s">
        <v>253</v>
      </c>
      <c r="I755" s="42">
        <v>25</v>
      </c>
      <c r="J755" s="33" t="str">
        <f t="shared" si="11"/>
        <v>муниципальное образование «город Екатеринбург», г. Екатеринбург, ул. Уральских рабочих, д. 25</v>
      </c>
      <c r="K755" s="103">
        <v>6708.1</v>
      </c>
      <c r="L755" s="202">
        <v>2</v>
      </c>
      <c r="M755" s="35" t="s">
        <v>4199</v>
      </c>
      <c r="N755" s="206">
        <v>43917</v>
      </c>
      <c r="O755" s="35" t="s">
        <v>4200</v>
      </c>
      <c r="P755" s="208">
        <v>5973231.9299999997</v>
      </c>
    </row>
    <row r="756" spans="1:16" ht="23.25" x14ac:dyDescent="0.25">
      <c r="A756" s="80">
        <v>2017</v>
      </c>
      <c r="B756" s="81" t="s">
        <v>495</v>
      </c>
      <c r="C756" s="73"/>
      <c r="D756" s="24" t="s">
        <v>415</v>
      </c>
      <c r="E756" s="24" t="s">
        <v>18</v>
      </c>
      <c r="F756" s="24" t="s">
        <v>416</v>
      </c>
      <c r="G756" s="24" t="s">
        <v>20</v>
      </c>
      <c r="H756" s="24" t="s">
        <v>253</v>
      </c>
      <c r="I756" s="58">
        <v>33</v>
      </c>
      <c r="J756" s="33" t="str">
        <f t="shared" si="11"/>
        <v>муниципальное образование «город Екатеринбург», г. Екатеринбург, ул. Уральских рабочих, д. 33</v>
      </c>
      <c r="K756" s="75">
        <v>12294.7</v>
      </c>
      <c r="L756" s="75">
        <v>6</v>
      </c>
      <c r="M756" s="212" t="s">
        <v>1299</v>
      </c>
      <c r="N756" s="213">
        <v>42598</v>
      </c>
      <c r="O756" s="212" t="s">
        <v>1598</v>
      </c>
      <c r="P756" s="65">
        <v>11210410.74</v>
      </c>
    </row>
    <row r="757" spans="1:16" ht="23.25" x14ac:dyDescent="0.25">
      <c r="A757" s="80">
        <v>2017</v>
      </c>
      <c r="B757" s="81" t="s">
        <v>495</v>
      </c>
      <c r="C757" s="73"/>
      <c r="D757" s="24" t="s">
        <v>415</v>
      </c>
      <c r="E757" s="24" t="s">
        <v>18</v>
      </c>
      <c r="F757" s="24" t="s">
        <v>416</v>
      </c>
      <c r="G757" s="24" t="s">
        <v>20</v>
      </c>
      <c r="H757" s="24" t="s">
        <v>253</v>
      </c>
      <c r="I757" s="58">
        <v>41</v>
      </c>
      <c r="J757" s="33" t="str">
        <f t="shared" si="11"/>
        <v>муниципальное образование «город Екатеринбург», г. Екатеринбург, ул. Уральских рабочих, д. 41</v>
      </c>
      <c r="K757" s="75">
        <v>11445.1</v>
      </c>
      <c r="L757" s="75">
        <v>6</v>
      </c>
      <c r="M757" s="212" t="s">
        <v>1297</v>
      </c>
      <c r="N757" s="213">
        <v>42598</v>
      </c>
      <c r="O757" s="212" t="s">
        <v>1598</v>
      </c>
      <c r="P757" s="65">
        <v>11209575.300000001</v>
      </c>
    </row>
    <row r="758" spans="1:16" ht="23.25" x14ac:dyDescent="0.25">
      <c r="A758" s="80">
        <v>2018</v>
      </c>
      <c r="B758" s="80" t="s">
        <v>495</v>
      </c>
      <c r="C758" s="30"/>
      <c r="D758" s="30" t="s">
        <v>415</v>
      </c>
      <c r="E758" s="33" t="s">
        <v>18</v>
      </c>
      <c r="F758" s="33" t="s">
        <v>416</v>
      </c>
      <c r="G758" s="33" t="s">
        <v>20</v>
      </c>
      <c r="H758" s="30" t="s">
        <v>253</v>
      </c>
      <c r="I758" s="42">
        <v>8</v>
      </c>
      <c r="J758" s="33" t="str">
        <f t="shared" si="11"/>
        <v>муниципальное образование «город Екатеринбург», г. Екатеринбург, ул. Уральских рабочих, д. 8</v>
      </c>
      <c r="K758" s="103">
        <v>8313.2999999999993</v>
      </c>
      <c r="L758" s="103">
        <v>4</v>
      </c>
      <c r="M758" s="25" t="s">
        <v>1492</v>
      </c>
      <c r="N758" s="206">
        <v>43122</v>
      </c>
      <c r="O758" s="56" t="s">
        <v>1494</v>
      </c>
      <c r="P758" s="157">
        <v>7723926.2699999996</v>
      </c>
    </row>
    <row r="759" spans="1:16" ht="23.25" x14ac:dyDescent="0.25">
      <c r="A759" s="80">
        <v>2021</v>
      </c>
      <c r="B759" s="106" t="s">
        <v>495</v>
      </c>
      <c r="C759" s="106"/>
      <c r="D759" s="120" t="s">
        <v>415</v>
      </c>
      <c r="E759" s="120" t="s">
        <v>18</v>
      </c>
      <c r="F759" s="120" t="s">
        <v>416</v>
      </c>
      <c r="G759" s="120" t="s">
        <v>20</v>
      </c>
      <c r="H759" s="30" t="s">
        <v>442</v>
      </c>
      <c r="I759" s="30">
        <v>16</v>
      </c>
      <c r="J759" s="33" t="str">
        <f t="shared" si="11"/>
        <v>муниципальное образование «город Екатеринбург», г. Екатеринбург, ул. Учителей, д. 16</v>
      </c>
      <c r="K759" s="103">
        <v>6712.8</v>
      </c>
      <c r="L759" s="103">
        <v>3</v>
      </c>
      <c r="M759" s="56" t="s">
        <v>2573</v>
      </c>
      <c r="N759" s="215">
        <v>44252</v>
      </c>
      <c r="O759" s="56" t="s">
        <v>1598</v>
      </c>
      <c r="P759" s="187">
        <v>6094923.3600000003</v>
      </c>
    </row>
    <row r="760" spans="1:16" ht="23.25" x14ac:dyDescent="0.25">
      <c r="A760" s="80">
        <v>2021</v>
      </c>
      <c r="B760" s="106" t="s">
        <v>495</v>
      </c>
      <c r="C760" s="106"/>
      <c r="D760" s="120" t="s">
        <v>415</v>
      </c>
      <c r="E760" s="120" t="s">
        <v>18</v>
      </c>
      <c r="F760" s="120" t="s">
        <v>416</v>
      </c>
      <c r="G760" s="120" t="s">
        <v>20</v>
      </c>
      <c r="H760" s="30" t="s">
        <v>442</v>
      </c>
      <c r="I760" s="30">
        <v>24</v>
      </c>
      <c r="J760" s="33" t="str">
        <f t="shared" si="11"/>
        <v>муниципальное образование «город Екатеринбург», г. Екатеринбург, ул. Учителей, д. 24</v>
      </c>
      <c r="K760" s="103">
        <v>7496.3</v>
      </c>
      <c r="L760" s="103">
        <v>3</v>
      </c>
      <c r="M760" s="56" t="s">
        <v>2573</v>
      </c>
      <c r="N760" s="215">
        <v>44252</v>
      </c>
      <c r="O760" s="56" t="s">
        <v>1598</v>
      </c>
      <c r="P760" s="187">
        <v>6076238.7400000002</v>
      </c>
    </row>
    <row r="761" spans="1:16" ht="23.25" x14ac:dyDescent="0.25">
      <c r="A761" s="2">
        <v>2016</v>
      </c>
      <c r="B761" s="2" t="s">
        <v>495</v>
      </c>
      <c r="C761" s="24"/>
      <c r="D761" s="29" t="s">
        <v>415</v>
      </c>
      <c r="E761" s="29" t="s">
        <v>18</v>
      </c>
      <c r="F761" s="29" t="s">
        <v>416</v>
      </c>
      <c r="G761" s="29" t="s">
        <v>20</v>
      </c>
      <c r="H761" s="29" t="s">
        <v>475</v>
      </c>
      <c r="I761" s="42">
        <v>32</v>
      </c>
      <c r="J761" s="33" t="str">
        <f t="shared" si="11"/>
        <v>муниципальное образование «город Екатеринбург», г. Екатеринбург, ул. Фрезеровщиков, д. 32</v>
      </c>
      <c r="K761" s="35">
        <v>4683.3</v>
      </c>
      <c r="L761" s="35">
        <v>2</v>
      </c>
      <c r="M761" s="212" t="s">
        <v>1482</v>
      </c>
      <c r="N761" s="213">
        <v>42570</v>
      </c>
      <c r="O761" s="76" t="s">
        <v>1494</v>
      </c>
      <c r="P761" s="65">
        <v>3706857.36</v>
      </c>
    </row>
    <row r="762" spans="1:16" ht="23.25" x14ac:dyDescent="0.25">
      <c r="A762" s="2">
        <v>2016</v>
      </c>
      <c r="B762" s="2" t="s">
        <v>495</v>
      </c>
      <c r="C762" s="24"/>
      <c r="D762" s="29" t="s">
        <v>415</v>
      </c>
      <c r="E762" s="29" t="s">
        <v>18</v>
      </c>
      <c r="F762" s="29" t="s">
        <v>416</v>
      </c>
      <c r="G762" s="29" t="s">
        <v>20</v>
      </c>
      <c r="H762" s="29" t="s">
        <v>475</v>
      </c>
      <c r="I762" s="42">
        <v>34</v>
      </c>
      <c r="J762" s="33" t="str">
        <f t="shared" si="11"/>
        <v>муниципальное образование «город Екатеринбург», г. Екатеринбург, ул. Фрезеровщиков, д. 34</v>
      </c>
      <c r="K762" s="35">
        <v>4824.3</v>
      </c>
      <c r="L762" s="35">
        <v>2</v>
      </c>
      <c r="M762" s="212" t="s">
        <v>1482</v>
      </c>
      <c r="N762" s="213">
        <v>42570</v>
      </c>
      <c r="O762" s="76" t="s">
        <v>1494</v>
      </c>
      <c r="P762" s="65">
        <v>3738662.54</v>
      </c>
    </row>
    <row r="763" spans="1:16" ht="23.25" x14ac:dyDescent="0.25">
      <c r="A763" s="80">
        <v>2017</v>
      </c>
      <c r="B763" s="81" t="s">
        <v>495</v>
      </c>
      <c r="C763" s="73"/>
      <c r="D763" s="24" t="s">
        <v>415</v>
      </c>
      <c r="E763" s="24" t="s">
        <v>18</v>
      </c>
      <c r="F763" s="24" t="s">
        <v>416</v>
      </c>
      <c r="G763" s="24" t="s">
        <v>20</v>
      </c>
      <c r="H763" s="24" t="s">
        <v>475</v>
      </c>
      <c r="I763" s="58">
        <v>78</v>
      </c>
      <c r="J763" s="33" t="str">
        <f t="shared" si="11"/>
        <v>муниципальное образование «город Екатеринбург», г. Екатеринбург, ул. Фрезеровщиков, д. 78</v>
      </c>
      <c r="K763" s="75">
        <v>7793.74</v>
      </c>
      <c r="L763" s="75">
        <v>4</v>
      </c>
      <c r="M763" s="212" t="s">
        <v>1299</v>
      </c>
      <c r="N763" s="213">
        <v>42598</v>
      </c>
      <c r="O763" s="212" t="s">
        <v>1598</v>
      </c>
      <c r="P763" s="65">
        <v>7255220.4800000004</v>
      </c>
    </row>
    <row r="764" spans="1:16" ht="23.25" x14ac:dyDescent="0.25">
      <c r="A764" s="80">
        <v>2017</v>
      </c>
      <c r="B764" s="81" t="s">
        <v>495</v>
      </c>
      <c r="C764" s="73"/>
      <c r="D764" s="24" t="s">
        <v>415</v>
      </c>
      <c r="E764" s="24" t="s">
        <v>18</v>
      </c>
      <c r="F764" s="24" t="s">
        <v>416</v>
      </c>
      <c r="G764" s="24" t="s">
        <v>20</v>
      </c>
      <c r="H764" s="24" t="s">
        <v>475</v>
      </c>
      <c r="I764" s="58">
        <v>80</v>
      </c>
      <c r="J764" s="33" t="str">
        <f t="shared" si="11"/>
        <v>муниципальное образование «город Екатеринбург», г. Екатеринбург, ул. Фрезеровщиков, д. 80</v>
      </c>
      <c r="K764" s="75">
        <v>7728</v>
      </c>
      <c r="L764" s="75">
        <v>4</v>
      </c>
      <c r="M764" s="212" t="s">
        <v>1299</v>
      </c>
      <c r="N764" s="213">
        <v>42598</v>
      </c>
      <c r="O764" s="212" t="s">
        <v>1598</v>
      </c>
      <c r="P764" s="65">
        <v>7255220.4800000004</v>
      </c>
    </row>
    <row r="765" spans="1:16" ht="23.25" x14ac:dyDescent="0.25">
      <c r="A765" s="80">
        <v>2021</v>
      </c>
      <c r="B765" s="106" t="s">
        <v>495</v>
      </c>
      <c r="C765" s="106"/>
      <c r="D765" s="120" t="s">
        <v>415</v>
      </c>
      <c r="E765" s="120" t="s">
        <v>18</v>
      </c>
      <c r="F765" s="120" t="s">
        <v>416</v>
      </c>
      <c r="G765" s="120" t="s">
        <v>20</v>
      </c>
      <c r="H765" s="30" t="s">
        <v>475</v>
      </c>
      <c r="I765" s="30">
        <v>82</v>
      </c>
      <c r="J765" s="33" t="str">
        <f t="shared" si="11"/>
        <v>муниципальное образование «город Екатеринбург», г. Екатеринбург, ул. Фрезеровщиков, д. 82</v>
      </c>
      <c r="K765" s="103">
        <v>4332.6000000000004</v>
      </c>
      <c r="L765" s="103">
        <v>2</v>
      </c>
      <c r="M765" s="206" t="s">
        <v>2576</v>
      </c>
      <c r="N765" s="215">
        <v>44265</v>
      </c>
      <c r="O765" s="56" t="s">
        <v>1598</v>
      </c>
      <c r="P765" s="187">
        <v>4239642.45</v>
      </c>
    </row>
    <row r="766" spans="1:16" ht="23.25" x14ac:dyDescent="0.25">
      <c r="A766" s="80">
        <v>2020</v>
      </c>
      <c r="B766" s="30" t="s">
        <v>495</v>
      </c>
      <c r="C766" s="30"/>
      <c r="D766" s="120" t="s">
        <v>415</v>
      </c>
      <c r="E766" s="120" t="s">
        <v>18</v>
      </c>
      <c r="F766" s="120" t="s">
        <v>416</v>
      </c>
      <c r="G766" s="120" t="s">
        <v>20</v>
      </c>
      <c r="H766" s="30" t="s">
        <v>475</v>
      </c>
      <c r="I766" s="42">
        <v>84</v>
      </c>
      <c r="J766" s="33" t="str">
        <f t="shared" si="11"/>
        <v>муниципальное образование «город Екатеринбург», г. Екатеринбург, ул. Фрезеровщиков, д. 84</v>
      </c>
      <c r="K766" s="103">
        <v>4300.8</v>
      </c>
      <c r="L766" s="202">
        <v>2</v>
      </c>
      <c r="M766" s="35" t="s">
        <v>4199</v>
      </c>
      <c r="N766" s="206">
        <v>43917</v>
      </c>
      <c r="O766" s="35" t="s">
        <v>4200</v>
      </c>
      <c r="P766" s="208">
        <v>4957579.8499999996</v>
      </c>
    </row>
    <row r="767" spans="1:16" ht="23.25" x14ac:dyDescent="0.25">
      <c r="A767" s="80">
        <v>2021</v>
      </c>
      <c r="B767" s="106" t="s">
        <v>495</v>
      </c>
      <c r="C767" s="106"/>
      <c r="D767" s="120" t="s">
        <v>415</v>
      </c>
      <c r="E767" s="120" t="s">
        <v>18</v>
      </c>
      <c r="F767" s="120" t="s">
        <v>416</v>
      </c>
      <c r="G767" s="120" t="s">
        <v>20</v>
      </c>
      <c r="H767" s="30" t="s">
        <v>475</v>
      </c>
      <c r="I767" s="30">
        <v>86</v>
      </c>
      <c r="J767" s="33" t="str">
        <f t="shared" si="11"/>
        <v>муниципальное образование «город Екатеринбург», г. Екатеринбург, ул. Фрезеровщиков, д. 86</v>
      </c>
      <c r="K767" s="103">
        <v>4038</v>
      </c>
      <c r="L767" s="103">
        <v>2</v>
      </c>
      <c r="M767" s="206" t="s">
        <v>2576</v>
      </c>
      <c r="N767" s="215">
        <v>44265</v>
      </c>
      <c r="O767" s="56" t="s">
        <v>1598</v>
      </c>
      <c r="P767" s="187">
        <v>4256899.8899999997</v>
      </c>
    </row>
    <row r="768" spans="1:16" ht="23.25" x14ac:dyDescent="0.25">
      <c r="A768" s="80">
        <v>2021</v>
      </c>
      <c r="B768" s="106" t="s">
        <v>495</v>
      </c>
      <c r="C768" s="106"/>
      <c r="D768" s="120" t="s">
        <v>415</v>
      </c>
      <c r="E768" s="120" t="s">
        <v>18</v>
      </c>
      <c r="F768" s="120" t="s">
        <v>416</v>
      </c>
      <c r="G768" s="120" t="s">
        <v>20</v>
      </c>
      <c r="H768" s="30" t="s">
        <v>2527</v>
      </c>
      <c r="I768" s="30" t="s">
        <v>2564</v>
      </c>
      <c r="J768" s="33" t="str">
        <f t="shared" si="11"/>
        <v>муниципальное образование «город Екатеринбург», г. Екатеринбург, ул. Фролова, д. 19КОРПУС 2</v>
      </c>
      <c r="K768" s="103">
        <v>6585</v>
      </c>
      <c r="L768" s="103">
        <v>3</v>
      </c>
      <c r="M768" s="56" t="s">
        <v>2572</v>
      </c>
      <c r="N768" s="215">
        <v>44253</v>
      </c>
      <c r="O768" s="56" t="s">
        <v>1595</v>
      </c>
      <c r="P768" s="187">
        <v>6302639.8099999996</v>
      </c>
    </row>
    <row r="769" spans="1:16" ht="23.25" x14ac:dyDescent="0.25">
      <c r="A769" s="80">
        <v>2017</v>
      </c>
      <c r="B769" s="81" t="s">
        <v>495</v>
      </c>
      <c r="C769" s="73"/>
      <c r="D769" s="24" t="s">
        <v>415</v>
      </c>
      <c r="E769" s="24" t="s">
        <v>18</v>
      </c>
      <c r="F769" s="24" t="s">
        <v>416</v>
      </c>
      <c r="G769" s="24" t="s">
        <v>20</v>
      </c>
      <c r="H769" s="24" t="s">
        <v>162</v>
      </c>
      <c r="I769" s="58">
        <v>100</v>
      </c>
      <c r="J769" s="33" t="str">
        <f t="shared" si="11"/>
        <v>муниципальное образование «город Екатеринбург», г. Екатеринбург, ул. Фрунзе, д. 100</v>
      </c>
      <c r="K769" s="75">
        <v>4462.8999999999996</v>
      </c>
      <c r="L769" s="75">
        <v>2</v>
      </c>
      <c r="M769" s="212" t="s">
        <v>1298</v>
      </c>
      <c r="N769" s="213">
        <v>42598</v>
      </c>
      <c r="O769" s="212" t="s">
        <v>1598</v>
      </c>
      <c r="P769" s="65">
        <v>3623798.94</v>
      </c>
    </row>
    <row r="770" spans="1:16" ht="23.25" x14ac:dyDescent="0.25">
      <c r="A770" s="80">
        <v>2017</v>
      </c>
      <c r="B770" s="81" t="s">
        <v>495</v>
      </c>
      <c r="C770" s="73"/>
      <c r="D770" s="24" t="s">
        <v>415</v>
      </c>
      <c r="E770" s="24" t="s">
        <v>18</v>
      </c>
      <c r="F770" s="24" t="s">
        <v>416</v>
      </c>
      <c r="G770" s="24" t="s">
        <v>20</v>
      </c>
      <c r="H770" s="24" t="s">
        <v>162</v>
      </c>
      <c r="I770" s="58" t="s">
        <v>889</v>
      </c>
      <c r="J770" s="33" t="str">
        <f t="shared" si="11"/>
        <v>муниципальное образование «город Екатеринбург», г. Екатеринбург, ул. Фрунзе, д. 102А</v>
      </c>
      <c r="K770" s="75">
        <v>1942.4</v>
      </c>
      <c r="L770" s="75">
        <v>1</v>
      </c>
      <c r="M770" s="212" t="s">
        <v>1299</v>
      </c>
      <c r="N770" s="213">
        <v>42598</v>
      </c>
      <c r="O770" s="212" t="s">
        <v>1598</v>
      </c>
      <c r="P770" s="65">
        <v>1872073.95</v>
      </c>
    </row>
    <row r="771" spans="1:16" ht="23.25" x14ac:dyDescent="0.25">
      <c r="A771" s="80">
        <v>2020</v>
      </c>
      <c r="B771" s="30" t="s">
        <v>495</v>
      </c>
      <c r="C771" s="30"/>
      <c r="D771" s="120" t="s">
        <v>415</v>
      </c>
      <c r="E771" s="120" t="s">
        <v>18</v>
      </c>
      <c r="F771" s="120" t="s">
        <v>416</v>
      </c>
      <c r="G771" s="120" t="s">
        <v>20</v>
      </c>
      <c r="H771" s="30" t="s">
        <v>162</v>
      </c>
      <c r="I771" s="42">
        <v>104</v>
      </c>
      <c r="J771" s="33" t="str">
        <f t="shared" ref="J771:J834" si="12">C771&amp;""&amp;D771&amp;", "&amp;E771&amp;" "&amp;F771&amp;", "&amp;G771&amp;" "&amp;H771&amp;", д. "&amp;I771</f>
        <v>муниципальное образование «город Екатеринбург», г. Екатеринбург, ул. Фрунзе, д. 104</v>
      </c>
      <c r="K771" s="103">
        <v>4291.5</v>
      </c>
      <c r="L771" s="202">
        <v>2</v>
      </c>
      <c r="M771" s="35" t="s">
        <v>1596</v>
      </c>
      <c r="N771" s="206">
        <v>43913</v>
      </c>
      <c r="O771" s="35" t="s">
        <v>1594</v>
      </c>
      <c r="P771" s="208">
        <v>4788159.0199999996</v>
      </c>
    </row>
    <row r="772" spans="1:16" ht="23.25" x14ac:dyDescent="0.25">
      <c r="A772" s="80">
        <v>2021</v>
      </c>
      <c r="B772" s="106" t="s">
        <v>495</v>
      </c>
      <c r="C772" s="106"/>
      <c r="D772" s="120" t="s">
        <v>415</v>
      </c>
      <c r="E772" s="120" t="s">
        <v>18</v>
      </c>
      <c r="F772" s="120" t="s">
        <v>416</v>
      </c>
      <c r="G772" s="120" t="s">
        <v>20</v>
      </c>
      <c r="H772" s="30" t="s">
        <v>348</v>
      </c>
      <c r="I772" s="30">
        <v>32</v>
      </c>
      <c r="J772" s="33" t="str">
        <f t="shared" si="12"/>
        <v>муниципальное образование «город Екатеринбург», г. Екатеринбург, ул. Фурманова, д. 32</v>
      </c>
      <c r="K772" s="103">
        <v>4223.1000000000004</v>
      </c>
      <c r="L772" s="103">
        <v>1</v>
      </c>
      <c r="M772" s="56" t="s">
        <v>2594</v>
      </c>
      <c r="N772" s="215">
        <v>44265</v>
      </c>
      <c r="O772" s="56" t="s">
        <v>1597</v>
      </c>
      <c r="P772" s="187">
        <v>2075630.61</v>
      </c>
    </row>
    <row r="773" spans="1:16" ht="23.25" x14ac:dyDescent="0.25">
      <c r="A773" s="80">
        <v>2017</v>
      </c>
      <c r="B773" s="81" t="s">
        <v>495</v>
      </c>
      <c r="C773" s="73"/>
      <c r="D773" s="24" t="s">
        <v>415</v>
      </c>
      <c r="E773" s="24" t="s">
        <v>18</v>
      </c>
      <c r="F773" s="24" t="s">
        <v>416</v>
      </c>
      <c r="G773" s="24" t="s">
        <v>20</v>
      </c>
      <c r="H773" s="24" t="s">
        <v>348</v>
      </c>
      <c r="I773" s="58">
        <v>45</v>
      </c>
      <c r="J773" s="33" t="str">
        <f t="shared" si="12"/>
        <v>муниципальное образование «город Екатеринбург», г. Екатеринбург, ул. Фурманова, д. 45</v>
      </c>
      <c r="K773" s="75">
        <v>4301.8999999999996</v>
      </c>
      <c r="L773" s="75">
        <v>2</v>
      </c>
      <c r="M773" s="212" t="s">
        <v>1300</v>
      </c>
      <c r="N773" s="213">
        <v>42598</v>
      </c>
      <c r="O773" s="212" t="s">
        <v>1598</v>
      </c>
      <c r="P773" s="65">
        <v>3667403.78</v>
      </c>
    </row>
    <row r="774" spans="1:16" ht="23.25" x14ac:dyDescent="0.25">
      <c r="A774" s="80">
        <v>2017</v>
      </c>
      <c r="B774" s="81" t="s">
        <v>495</v>
      </c>
      <c r="C774" s="73"/>
      <c r="D774" s="24" t="s">
        <v>415</v>
      </c>
      <c r="E774" s="24" t="s">
        <v>18</v>
      </c>
      <c r="F774" s="24" t="s">
        <v>416</v>
      </c>
      <c r="G774" s="24" t="s">
        <v>20</v>
      </c>
      <c r="H774" s="24" t="s">
        <v>301</v>
      </c>
      <c r="I774" s="58">
        <v>100</v>
      </c>
      <c r="J774" s="33" t="str">
        <f t="shared" si="12"/>
        <v>муниципальное образование «город Екатеринбург», г. Екатеринбург, ул. Хохрякова, д. 100</v>
      </c>
      <c r="K774" s="75">
        <v>4109.8999999999996</v>
      </c>
      <c r="L774" s="75">
        <v>3</v>
      </c>
      <c r="M774" s="212" t="s">
        <v>1299</v>
      </c>
      <c r="N774" s="213">
        <v>42598</v>
      </c>
      <c r="O774" s="212" t="s">
        <v>1598</v>
      </c>
      <c r="P774" s="65">
        <v>5437460.6500000004</v>
      </c>
    </row>
    <row r="775" spans="1:16" ht="23.25" x14ac:dyDescent="0.25">
      <c r="A775" s="80">
        <v>2017</v>
      </c>
      <c r="B775" s="81" t="s">
        <v>495</v>
      </c>
      <c r="C775" s="73"/>
      <c r="D775" s="24" t="s">
        <v>415</v>
      </c>
      <c r="E775" s="24" t="s">
        <v>18</v>
      </c>
      <c r="F775" s="24" t="s">
        <v>416</v>
      </c>
      <c r="G775" s="24" t="s">
        <v>20</v>
      </c>
      <c r="H775" s="24" t="s">
        <v>301</v>
      </c>
      <c r="I775" s="58">
        <v>102</v>
      </c>
      <c r="J775" s="33" t="str">
        <f t="shared" si="12"/>
        <v>муниципальное образование «город Екатеринбург», г. Екатеринбург, ул. Хохрякова, д. 102</v>
      </c>
      <c r="K775" s="75">
        <v>3786.1</v>
      </c>
      <c r="L775" s="75">
        <v>2</v>
      </c>
      <c r="M775" s="212" t="s">
        <v>1298</v>
      </c>
      <c r="N775" s="213">
        <v>42598</v>
      </c>
      <c r="O775" s="212" t="s">
        <v>1598</v>
      </c>
      <c r="P775" s="65">
        <v>3624191.6</v>
      </c>
    </row>
    <row r="776" spans="1:16" ht="23.25" x14ac:dyDescent="0.25">
      <c r="A776" s="80">
        <v>2018</v>
      </c>
      <c r="B776" s="80" t="s">
        <v>495</v>
      </c>
      <c r="C776" s="30"/>
      <c r="D776" s="30" t="s">
        <v>415</v>
      </c>
      <c r="E776" s="33" t="s">
        <v>18</v>
      </c>
      <c r="F776" s="33" t="s">
        <v>416</v>
      </c>
      <c r="G776" s="33" t="s">
        <v>20</v>
      </c>
      <c r="H776" s="30" t="s">
        <v>1235</v>
      </c>
      <c r="I776" s="42">
        <v>31</v>
      </c>
      <c r="J776" s="33" t="str">
        <f t="shared" si="12"/>
        <v>муниципальное образование «город Екатеринбург», г. Екатеринбург, ул. Хрустальная, д. 31</v>
      </c>
      <c r="K776" s="103">
        <v>2368.6999999999998</v>
      </c>
      <c r="L776" s="103">
        <v>2</v>
      </c>
      <c r="M776" s="25" t="s">
        <v>1293</v>
      </c>
      <c r="N776" s="206">
        <v>43297</v>
      </c>
      <c r="O776" s="56" t="s">
        <v>3619</v>
      </c>
      <c r="P776" s="157">
        <v>3300287.58</v>
      </c>
    </row>
    <row r="777" spans="1:16" ht="23.25" x14ac:dyDescent="0.25">
      <c r="A777" s="80">
        <v>2018</v>
      </c>
      <c r="B777" s="80" t="s">
        <v>495</v>
      </c>
      <c r="C777" s="30"/>
      <c r="D777" s="30" t="s">
        <v>415</v>
      </c>
      <c r="E777" s="33" t="s">
        <v>18</v>
      </c>
      <c r="F777" s="33" t="s">
        <v>416</v>
      </c>
      <c r="G777" s="33" t="s">
        <v>20</v>
      </c>
      <c r="H777" s="30" t="s">
        <v>1235</v>
      </c>
      <c r="I777" s="42">
        <v>55</v>
      </c>
      <c r="J777" s="33" t="str">
        <f t="shared" si="12"/>
        <v>муниципальное образование «город Екатеринбург», г. Екатеринбург, ул. Хрустальная, д. 55</v>
      </c>
      <c r="K777" s="103">
        <v>7701.3</v>
      </c>
      <c r="L777" s="103">
        <v>5</v>
      </c>
      <c r="M777" s="25" t="s">
        <v>1293</v>
      </c>
      <c r="N777" s="206">
        <v>43297</v>
      </c>
      <c r="O777" s="56" t="s">
        <v>3619</v>
      </c>
      <c r="P777" s="157">
        <v>9013144.8800000008</v>
      </c>
    </row>
    <row r="778" spans="1:16" ht="23.25" x14ac:dyDescent="0.25">
      <c r="A778" s="80">
        <v>2017</v>
      </c>
      <c r="B778" s="81" t="s">
        <v>495</v>
      </c>
      <c r="C778" s="82"/>
      <c r="D778" s="24" t="s">
        <v>415</v>
      </c>
      <c r="E778" s="24" t="s">
        <v>18</v>
      </c>
      <c r="F778" s="24" t="s">
        <v>416</v>
      </c>
      <c r="G778" s="24" t="s">
        <v>20</v>
      </c>
      <c r="H778" s="24" t="s">
        <v>247</v>
      </c>
      <c r="I778" s="58">
        <v>10</v>
      </c>
      <c r="J778" s="33" t="str">
        <f t="shared" si="12"/>
        <v>муниципальное образование «город Екатеринбург», г. Екатеринбург, ул. Чайковского, д. 10</v>
      </c>
      <c r="K778" s="75">
        <v>3865.7</v>
      </c>
      <c r="L778" s="75">
        <v>1</v>
      </c>
      <c r="M778" s="212" t="s">
        <v>1298</v>
      </c>
      <c r="N778" s="213">
        <v>42598</v>
      </c>
      <c r="O778" s="212" t="s">
        <v>1598</v>
      </c>
      <c r="P778" s="65">
        <v>1867517.94</v>
      </c>
    </row>
    <row r="779" spans="1:16" ht="23.25" x14ac:dyDescent="0.25">
      <c r="A779" s="80">
        <v>2018</v>
      </c>
      <c r="B779" s="80" t="s">
        <v>495</v>
      </c>
      <c r="C779" s="30"/>
      <c r="D779" s="30" t="s">
        <v>415</v>
      </c>
      <c r="E779" s="30" t="s">
        <v>18</v>
      </c>
      <c r="F779" s="30" t="s">
        <v>416</v>
      </c>
      <c r="G779" s="30" t="s">
        <v>20</v>
      </c>
      <c r="H779" s="30" t="s">
        <v>247</v>
      </c>
      <c r="I779" s="42">
        <v>10</v>
      </c>
      <c r="J779" s="33" t="str">
        <f t="shared" si="12"/>
        <v>муниципальное образование «город Екатеринбург», г. Екатеринбург, ул. Чайковского, д. 10</v>
      </c>
      <c r="K779" s="103">
        <v>3865.7</v>
      </c>
      <c r="L779" s="103">
        <v>1</v>
      </c>
      <c r="M779" s="25" t="s">
        <v>1491</v>
      </c>
      <c r="N779" s="206">
        <v>43122</v>
      </c>
      <c r="O779" s="56" t="s">
        <v>1494</v>
      </c>
      <c r="P779" s="157">
        <v>1920699.33</v>
      </c>
    </row>
    <row r="780" spans="1:16" ht="23.25" x14ac:dyDescent="0.25">
      <c r="A780" s="80">
        <v>2017</v>
      </c>
      <c r="B780" s="81" t="s">
        <v>495</v>
      </c>
      <c r="C780" s="73"/>
      <c r="D780" s="24" t="s">
        <v>415</v>
      </c>
      <c r="E780" s="24" t="s">
        <v>18</v>
      </c>
      <c r="F780" s="24" t="s">
        <v>416</v>
      </c>
      <c r="G780" s="24" t="s">
        <v>20</v>
      </c>
      <c r="H780" s="24" t="s">
        <v>592</v>
      </c>
      <c r="I780" s="58">
        <v>16</v>
      </c>
      <c r="J780" s="33" t="str">
        <f t="shared" si="12"/>
        <v>муниципальное образование «город Екатеринбург», г. Екатеринбург, ул. Черепанова, д. 16</v>
      </c>
      <c r="K780" s="75">
        <v>17772.400000000001</v>
      </c>
      <c r="L780" s="75">
        <v>8</v>
      </c>
      <c r="M780" s="212" t="s">
        <v>1299</v>
      </c>
      <c r="N780" s="213">
        <v>42598</v>
      </c>
      <c r="O780" s="212" t="s">
        <v>1598</v>
      </c>
      <c r="P780" s="65">
        <v>14595355.9</v>
      </c>
    </row>
    <row r="781" spans="1:16" ht="23.25" x14ac:dyDescent="0.25">
      <c r="A781" s="80">
        <v>2018</v>
      </c>
      <c r="B781" s="80" t="s">
        <v>495</v>
      </c>
      <c r="C781" s="30"/>
      <c r="D781" s="120" t="s">
        <v>415</v>
      </c>
      <c r="E781" s="41" t="s">
        <v>18</v>
      </c>
      <c r="F781" s="41" t="s">
        <v>416</v>
      </c>
      <c r="G781" s="41" t="s">
        <v>20</v>
      </c>
      <c r="H781" s="41" t="s">
        <v>592</v>
      </c>
      <c r="I781" s="59">
        <v>18</v>
      </c>
      <c r="J781" s="33" t="str">
        <f t="shared" si="12"/>
        <v>муниципальное образование «город Екатеринбург», г. Екатеринбург, ул. Черепанова, д. 18</v>
      </c>
      <c r="K781" s="203">
        <v>33422.1</v>
      </c>
      <c r="L781" s="205">
        <v>15</v>
      </c>
      <c r="M781" s="25" t="s">
        <v>1491</v>
      </c>
      <c r="N781" s="206">
        <v>43122</v>
      </c>
      <c r="O781" s="56" t="s">
        <v>1494</v>
      </c>
      <c r="P781" s="157">
        <v>27506236.48</v>
      </c>
    </row>
    <row r="782" spans="1:16" ht="23.25" x14ac:dyDescent="0.25">
      <c r="A782" s="80">
        <v>2020</v>
      </c>
      <c r="B782" s="30" t="s">
        <v>495</v>
      </c>
      <c r="C782" s="30"/>
      <c r="D782" s="120" t="s">
        <v>415</v>
      </c>
      <c r="E782" s="120" t="s">
        <v>18</v>
      </c>
      <c r="F782" s="120" t="s">
        <v>416</v>
      </c>
      <c r="G782" s="120" t="s">
        <v>20</v>
      </c>
      <c r="H782" s="30" t="s">
        <v>592</v>
      </c>
      <c r="I782" s="42">
        <v>20</v>
      </c>
      <c r="J782" s="33" t="str">
        <f t="shared" si="12"/>
        <v>муниципальное образование «город Екатеринбург», г. Екатеринбург, ул. Черепанова, д. 20</v>
      </c>
      <c r="K782" s="103">
        <v>5741.4</v>
      </c>
      <c r="L782" s="202">
        <v>2</v>
      </c>
      <c r="M782" s="35" t="s">
        <v>4422</v>
      </c>
      <c r="N782" s="206">
        <v>43913</v>
      </c>
      <c r="O782" s="35" t="s">
        <v>4177</v>
      </c>
      <c r="P782" s="208">
        <v>6113654.7599999998</v>
      </c>
    </row>
    <row r="783" spans="1:16" ht="23.25" x14ac:dyDescent="0.25">
      <c r="A783" s="80">
        <v>2020</v>
      </c>
      <c r="B783" s="30" t="s">
        <v>495</v>
      </c>
      <c r="C783" s="30"/>
      <c r="D783" s="120" t="s">
        <v>415</v>
      </c>
      <c r="E783" s="120" t="s">
        <v>18</v>
      </c>
      <c r="F783" s="120" t="s">
        <v>416</v>
      </c>
      <c r="G783" s="120" t="s">
        <v>20</v>
      </c>
      <c r="H783" s="30" t="s">
        <v>592</v>
      </c>
      <c r="I783" s="42">
        <v>6</v>
      </c>
      <c r="J783" s="33" t="str">
        <f t="shared" si="12"/>
        <v>муниципальное образование «город Екатеринбург», г. Екатеринбург, ул. Черепанова, д. 6</v>
      </c>
      <c r="K783" s="103">
        <v>11451.3</v>
      </c>
      <c r="L783" s="202">
        <v>4</v>
      </c>
      <c r="M783" s="35" t="s">
        <v>4422</v>
      </c>
      <c r="N783" s="206">
        <v>43913</v>
      </c>
      <c r="O783" s="35" t="s">
        <v>4177</v>
      </c>
      <c r="P783" s="208">
        <v>12249465.84</v>
      </c>
    </row>
    <row r="784" spans="1:16" ht="23.25" x14ac:dyDescent="0.25">
      <c r="A784" s="80">
        <v>2020</v>
      </c>
      <c r="B784" s="30" t="s">
        <v>495</v>
      </c>
      <c r="C784" s="30"/>
      <c r="D784" s="120" t="s">
        <v>415</v>
      </c>
      <c r="E784" s="120" t="s">
        <v>18</v>
      </c>
      <c r="F784" s="120" t="s">
        <v>416</v>
      </c>
      <c r="G784" s="120" t="s">
        <v>20</v>
      </c>
      <c r="H784" s="30" t="s">
        <v>592</v>
      </c>
      <c r="I784" s="42">
        <v>8</v>
      </c>
      <c r="J784" s="33" t="str">
        <f t="shared" si="12"/>
        <v>муниципальное образование «город Екатеринбург», г. Екатеринбург, ул. Черепанова, д. 8</v>
      </c>
      <c r="K784" s="103">
        <v>11401.7</v>
      </c>
      <c r="L784" s="202">
        <v>4</v>
      </c>
      <c r="M784" s="35" t="s">
        <v>4422</v>
      </c>
      <c r="N784" s="206">
        <v>43913</v>
      </c>
      <c r="O784" s="35" t="s">
        <v>4177</v>
      </c>
      <c r="P784" s="208">
        <v>12258410.5</v>
      </c>
    </row>
    <row r="785" spans="1:16" ht="23.25" x14ac:dyDescent="0.25">
      <c r="A785" s="80">
        <v>2018</v>
      </c>
      <c r="B785" s="80" t="s">
        <v>495</v>
      </c>
      <c r="C785" s="30"/>
      <c r="D785" s="30" t="s">
        <v>415</v>
      </c>
      <c r="E785" s="33" t="s">
        <v>18</v>
      </c>
      <c r="F785" s="33" t="s">
        <v>416</v>
      </c>
      <c r="G785" s="33" t="s">
        <v>20</v>
      </c>
      <c r="H785" s="30" t="s">
        <v>458</v>
      </c>
      <c r="I785" s="42">
        <v>40</v>
      </c>
      <c r="J785" s="33" t="str">
        <f t="shared" si="12"/>
        <v>муниципальное образование «город Екатеринбург», г. Екатеринбург, ул. Черняховского, д. 40</v>
      </c>
      <c r="K785" s="103">
        <v>15805.7</v>
      </c>
      <c r="L785" s="103">
        <v>7</v>
      </c>
      <c r="M785" s="25" t="s">
        <v>1491</v>
      </c>
      <c r="N785" s="206">
        <v>43122</v>
      </c>
      <c r="O785" s="56" t="s">
        <v>1494</v>
      </c>
      <c r="P785" s="157">
        <v>13122262.439999999</v>
      </c>
    </row>
    <row r="786" spans="1:16" ht="23.25" x14ac:dyDescent="0.25">
      <c r="A786" s="80">
        <v>2020</v>
      </c>
      <c r="B786" s="30" t="s">
        <v>495</v>
      </c>
      <c r="C786" s="30"/>
      <c r="D786" s="120" t="s">
        <v>415</v>
      </c>
      <c r="E786" s="120" t="s">
        <v>18</v>
      </c>
      <c r="F786" s="120" t="s">
        <v>416</v>
      </c>
      <c r="G786" s="120" t="s">
        <v>20</v>
      </c>
      <c r="H786" s="30" t="s">
        <v>458</v>
      </c>
      <c r="I786" s="42" t="s">
        <v>733</v>
      </c>
      <c r="J786" s="33" t="str">
        <f t="shared" si="12"/>
        <v>муниципальное образование «город Екатеринбург», г. Екатеринбург, ул. Черняховского, д. 45А</v>
      </c>
      <c r="K786" s="103">
        <v>12332</v>
      </c>
      <c r="L786" s="202">
        <v>5</v>
      </c>
      <c r="M786" s="35" t="s">
        <v>4199</v>
      </c>
      <c r="N786" s="206">
        <v>43917</v>
      </c>
      <c r="O786" s="35" t="s">
        <v>4200</v>
      </c>
      <c r="P786" s="208">
        <v>10472669.439999999</v>
      </c>
    </row>
    <row r="787" spans="1:16" ht="23.25" x14ac:dyDescent="0.25">
      <c r="A787" s="80">
        <v>2020</v>
      </c>
      <c r="B787" s="30" t="s">
        <v>495</v>
      </c>
      <c r="C787" s="30"/>
      <c r="D787" s="120" t="s">
        <v>415</v>
      </c>
      <c r="E787" s="120" t="s">
        <v>18</v>
      </c>
      <c r="F787" s="120" t="s">
        <v>416</v>
      </c>
      <c r="G787" s="120" t="s">
        <v>20</v>
      </c>
      <c r="H787" s="30" t="s">
        <v>274</v>
      </c>
      <c r="I787" s="42">
        <v>109</v>
      </c>
      <c r="J787" s="33" t="str">
        <f t="shared" si="12"/>
        <v>муниципальное образование «город Екатеринбург», г. Екатеринбург, ул. Чкалова, д. 109</v>
      </c>
      <c r="K787" s="103">
        <v>8636.7999999999993</v>
      </c>
      <c r="L787" s="202">
        <v>1</v>
      </c>
      <c r="M787" s="35" t="s">
        <v>1596</v>
      </c>
      <c r="N787" s="206">
        <v>43913</v>
      </c>
      <c r="O787" s="35" t="s">
        <v>1594</v>
      </c>
      <c r="P787" s="208">
        <v>2420884.91</v>
      </c>
    </row>
    <row r="788" spans="1:16" ht="23.25" x14ac:dyDescent="0.25">
      <c r="A788" s="2">
        <v>2016</v>
      </c>
      <c r="B788" s="2" t="s">
        <v>495</v>
      </c>
      <c r="C788" s="24"/>
      <c r="D788" s="29" t="s">
        <v>415</v>
      </c>
      <c r="E788" s="29" t="s">
        <v>18</v>
      </c>
      <c r="F788" s="29" t="s">
        <v>416</v>
      </c>
      <c r="G788" s="29" t="s">
        <v>20</v>
      </c>
      <c r="H788" s="29" t="s">
        <v>274</v>
      </c>
      <c r="I788" s="42">
        <v>127</v>
      </c>
      <c r="J788" s="33" t="str">
        <f t="shared" si="12"/>
        <v>муниципальное образование «город Екатеринбург», г. Екатеринбург, ул. Чкалова, д. 127</v>
      </c>
      <c r="K788" s="35">
        <v>8233.2999999999993</v>
      </c>
      <c r="L788" s="35">
        <v>2</v>
      </c>
      <c r="M788" s="212" t="s">
        <v>1481</v>
      </c>
      <c r="N788" s="213">
        <v>42570</v>
      </c>
      <c r="O788" s="76" t="s">
        <v>1494</v>
      </c>
      <c r="P788" s="65">
        <v>3848423.26</v>
      </c>
    </row>
    <row r="789" spans="1:16" ht="23.25" x14ac:dyDescent="0.25">
      <c r="A789" s="2">
        <v>2016</v>
      </c>
      <c r="B789" s="2" t="s">
        <v>495</v>
      </c>
      <c r="C789" s="24"/>
      <c r="D789" s="29" t="s">
        <v>415</v>
      </c>
      <c r="E789" s="29" t="s">
        <v>18</v>
      </c>
      <c r="F789" s="29" t="s">
        <v>416</v>
      </c>
      <c r="G789" s="29" t="s">
        <v>20</v>
      </c>
      <c r="H789" s="29" t="s">
        <v>274</v>
      </c>
      <c r="I789" s="42">
        <v>129</v>
      </c>
      <c r="J789" s="33" t="str">
        <f t="shared" si="12"/>
        <v>муниципальное образование «город Екатеринбург», г. Екатеринбург, ул. Чкалова, д. 129</v>
      </c>
      <c r="K789" s="35">
        <v>11496.9</v>
      </c>
      <c r="L789" s="35">
        <v>6</v>
      </c>
      <c r="M789" s="212" t="s">
        <v>1481</v>
      </c>
      <c r="N789" s="213">
        <v>42570</v>
      </c>
      <c r="O789" s="76" t="s">
        <v>1494</v>
      </c>
      <c r="P789" s="65">
        <v>11553058.48</v>
      </c>
    </row>
    <row r="790" spans="1:16" ht="23.25" x14ac:dyDescent="0.25">
      <c r="A790" s="80">
        <v>2021</v>
      </c>
      <c r="B790" s="106" t="s">
        <v>495</v>
      </c>
      <c r="C790" s="106"/>
      <c r="D790" s="120" t="s">
        <v>415</v>
      </c>
      <c r="E790" s="120" t="s">
        <v>18</v>
      </c>
      <c r="F790" s="120" t="s">
        <v>416</v>
      </c>
      <c r="G790" s="120" t="s">
        <v>20</v>
      </c>
      <c r="H790" s="30" t="s">
        <v>274</v>
      </c>
      <c r="I790" s="30">
        <v>43</v>
      </c>
      <c r="J790" s="33" t="str">
        <f t="shared" si="12"/>
        <v>муниципальное образование «город Екатеринбург», г. Екатеринбург, ул. Чкалова, д. 43</v>
      </c>
      <c r="K790" s="103">
        <v>4287.2</v>
      </c>
      <c r="L790" s="103">
        <v>1</v>
      </c>
      <c r="M790" s="56" t="s">
        <v>2594</v>
      </c>
      <c r="N790" s="215">
        <v>44265</v>
      </c>
      <c r="O790" s="56" t="s">
        <v>1597</v>
      </c>
      <c r="P790" s="187">
        <v>2068069.3</v>
      </c>
    </row>
    <row r="791" spans="1:16" ht="23.25" x14ac:dyDescent="0.25">
      <c r="A791" s="80">
        <v>2021</v>
      </c>
      <c r="B791" s="106" t="s">
        <v>495</v>
      </c>
      <c r="C791" s="106"/>
      <c r="D791" s="120" t="s">
        <v>415</v>
      </c>
      <c r="E791" s="120" t="s">
        <v>18</v>
      </c>
      <c r="F791" s="120" t="s">
        <v>416</v>
      </c>
      <c r="G791" s="120" t="s">
        <v>20</v>
      </c>
      <c r="H791" s="30" t="s">
        <v>2528</v>
      </c>
      <c r="I791" s="91" t="s">
        <v>2565</v>
      </c>
      <c r="J791" s="33" t="str">
        <f t="shared" si="12"/>
        <v>муниципальное образование «город Екатеринбург», г. Екатеринбург, ул. Шарташская, д. 9/2</v>
      </c>
      <c r="K791" s="103">
        <v>10385.4</v>
      </c>
      <c r="L791" s="103">
        <v>4</v>
      </c>
      <c r="M791" s="56" t="s">
        <v>2583</v>
      </c>
      <c r="N791" s="215">
        <v>44253</v>
      </c>
      <c r="O791" s="56" t="s">
        <v>1595</v>
      </c>
      <c r="P791" s="187">
        <v>10911786.43</v>
      </c>
    </row>
    <row r="792" spans="1:16" ht="23.25" x14ac:dyDescent="0.25">
      <c r="A792" s="80">
        <v>2021</v>
      </c>
      <c r="B792" s="106" t="s">
        <v>495</v>
      </c>
      <c r="C792" s="106"/>
      <c r="D792" s="120" t="s">
        <v>415</v>
      </c>
      <c r="E792" s="120" t="s">
        <v>18</v>
      </c>
      <c r="F792" s="120" t="s">
        <v>416</v>
      </c>
      <c r="G792" s="120" t="s">
        <v>20</v>
      </c>
      <c r="H792" s="30" t="s">
        <v>1281</v>
      </c>
      <c r="I792" s="30">
        <v>84</v>
      </c>
      <c r="J792" s="33" t="str">
        <f t="shared" si="12"/>
        <v>муниципальное образование «город Екатеринбург», г. Екатеринбург, ул. Шаумяна, д. 84</v>
      </c>
      <c r="K792" s="103">
        <v>2390.1</v>
      </c>
      <c r="L792" s="103">
        <v>1</v>
      </c>
      <c r="M792" s="56" t="s">
        <v>2572</v>
      </c>
      <c r="N792" s="215">
        <v>44253</v>
      </c>
      <c r="O792" s="56" t="s">
        <v>1595</v>
      </c>
      <c r="P792" s="187">
        <v>2117285.7400000002</v>
      </c>
    </row>
    <row r="793" spans="1:16" ht="23.25" x14ac:dyDescent="0.25">
      <c r="A793" s="80">
        <v>2018</v>
      </c>
      <c r="B793" s="80" t="s">
        <v>495</v>
      </c>
      <c r="C793" s="30"/>
      <c r="D793" s="120" t="s">
        <v>415</v>
      </c>
      <c r="E793" s="41" t="s">
        <v>18</v>
      </c>
      <c r="F793" s="41" t="s">
        <v>416</v>
      </c>
      <c r="G793" s="41" t="s">
        <v>20</v>
      </c>
      <c r="H793" s="41" t="s">
        <v>1281</v>
      </c>
      <c r="I793" s="59">
        <v>88</v>
      </c>
      <c r="J793" s="33" t="str">
        <f t="shared" si="12"/>
        <v>муниципальное образование «город Екатеринбург», г. Екатеринбург, ул. Шаумяна, д. 88</v>
      </c>
      <c r="K793" s="25">
        <v>2688.6</v>
      </c>
      <c r="L793" s="25">
        <v>1</v>
      </c>
      <c r="M793" s="25" t="s">
        <v>1492</v>
      </c>
      <c r="N793" s="206">
        <v>43122</v>
      </c>
      <c r="O793" s="56" t="s">
        <v>1494</v>
      </c>
      <c r="P793" s="157">
        <v>1945741.88</v>
      </c>
    </row>
    <row r="794" spans="1:16" ht="23.25" x14ac:dyDescent="0.25">
      <c r="A794" s="80">
        <v>2021</v>
      </c>
      <c r="B794" s="106" t="s">
        <v>495</v>
      </c>
      <c r="C794" s="106"/>
      <c r="D794" s="120" t="s">
        <v>415</v>
      </c>
      <c r="E794" s="120" t="s">
        <v>18</v>
      </c>
      <c r="F794" s="120" t="s">
        <v>416</v>
      </c>
      <c r="G794" s="120" t="s">
        <v>20</v>
      </c>
      <c r="H794" s="30" t="s">
        <v>1281</v>
      </c>
      <c r="I794" s="30">
        <v>92</v>
      </c>
      <c r="J794" s="33" t="str">
        <f t="shared" si="12"/>
        <v>муниципальное образование «город Екатеринбург», г. Екатеринбург, ул. Шаумяна, д. 92</v>
      </c>
      <c r="K794" s="103">
        <v>2581.1999999999998</v>
      </c>
      <c r="L794" s="103">
        <v>1</v>
      </c>
      <c r="M794" s="56" t="s">
        <v>2572</v>
      </c>
      <c r="N794" s="215">
        <v>44253</v>
      </c>
      <c r="O794" s="56" t="s">
        <v>1595</v>
      </c>
      <c r="P794" s="187">
        <v>2111157.2799999998</v>
      </c>
    </row>
    <row r="795" spans="1:16" ht="23.25" x14ac:dyDescent="0.25">
      <c r="A795" s="80">
        <v>2021</v>
      </c>
      <c r="B795" s="106" t="s">
        <v>495</v>
      </c>
      <c r="C795" s="106"/>
      <c r="D795" s="120" t="s">
        <v>415</v>
      </c>
      <c r="E795" s="120" t="s">
        <v>18</v>
      </c>
      <c r="F795" s="120" t="s">
        <v>416</v>
      </c>
      <c r="G795" s="120" t="s">
        <v>20</v>
      </c>
      <c r="H795" s="30" t="s">
        <v>494</v>
      </c>
      <c r="I795" s="30">
        <v>102</v>
      </c>
      <c r="J795" s="33" t="str">
        <f t="shared" si="12"/>
        <v>муниципальное образование «город Екатеринбург», г. Екатеринбург, ул. Шейнкмана, д. 102</v>
      </c>
      <c r="K795" s="103">
        <v>8392.5</v>
      </c>
      <c r="L795" s="103">
        <v>4</v>
      </c>
      <c r="M795" s="206" t="s">
        <v>2589</v>
      </c>
      <c r="N795" s="215">
        <v>44258</v>
      </c>
      <c r="O795" s="56" t="s">
        <v>2605</v>
      </c>
      <c r="P795" s="187">
        <v>11121919.890000001</v>
      </c>
    </row>
    <row r="796" spans="1:16" ht="23.25" x14ac:dyDescent="0.25">
      <c r="A796" s="80">
        <v>2021</v>
      </c>
      <c r="B796" s="106" t="s">
        <v>495</v>
      </c>
      <c r="C796" s="106"/>
      <c r="D796" s="120" t="s">
        <v>415</v>
      </c>
      <c r="E796" s="120" t="s">
        <v>18</v>
      </c>
      <c r="F796" s="120" t="s">
        <v>416</v>
      </c>
      <c r="G796" s="120" t="s">
        <v>20</v>
      </c>
      <c r="H796" s="30" t="s">
        <v>494</v>
      </c>
      <c r="I796" s="30">
        <v>108</v>
      </c>
      <c r="J796" s="33" t="str">
        <f t="shared" si="12"/>
        <v>муниципальное образование «город Екатеринбург», г. Екатеринбург, ул. Шейнкмана, д. 108</v>
      </c>
      <c r="K796" s="103">
        <v>8573.2999999999993</v>
      </c>
      <c r="L796" s="103">
        <v>4</v>
      </c>
      <c r="M796" s="206" t="s">
        <v>2589</v>
      </c>
      <c r="N796" s="215">
        <v>44258</v>
      </c>
      <c r="O796" s="56" t="s">
        <v>2605</v>
      </c>
      <c r="P796" s="187">
        <v>11801522.460000001</v>
      </c>
    </row>
    <row r="797" spans="1:16" ht="23.25" x14ac:dyDescent="0.25">
      <c r="A797" s="80">
        <v>2021</v>
      </c>
      <c r="B797" s="106" t="s">
        <v>495</v>
      </c>
      <c r="C797" s="106"/>
      <c r="D797" s="120" t="s">
        <v>415</v>
      </c>
      <c r="E797" s="120" t="s">
        <v>18</v>
      </c>
      <c r="F797" s="120" t="s">
        <v>416</v>
      </c>
      <c r="G797" s="120" t="s">
        <v>20</v>
      </c>
      <c r="H797" s="30" t="s">
        <v>494</v>
      </c>
      <c r="I797" s="30">
        <v>112</v>
      </c>
      <c r="J797" s="33" t="str">
        <f t="shared" si="12"/>
        <v>муниципальное образование «город Екатеринбург», г. Екатеринбург, ул. Шейнкмана, д. 112</v>
      </c>
      <c r="K797" s="103">
        <v>9495.1</v>
      </c>
      <c r="L797" s="103">
        <v>4</v>
      </c>
      <c r="M797" s="206" t="s">
        <v>2589</v>
      </c>
      <c r="N797" s="215">
        <v>44258</v>
      </c>
      <c r="O797" s="56" t="s">
        <v>2605</v>
      </c>
      <c r="P797" s="187">
        <v>11135250.01</v>
      </c>
    </row>
    <row r="798" spans="1:16" ht="23.25" x14ac:dyDescent="0.25">
      <c r="A798" s="80">
        <v>2021</v>
      </c>
      <c r="B798" s="106" t="s">
        <v>495</v>
      </c>
      <c r="C798" s="106"/>
      <c r="D798" s="120" t="s">
        <v>415</v>
      </c>
      <c r="E798" s="120" t="s">
        <v>18</v>
      </c>
      <c r="F798" s="120" t="s">
        <v>416</v>
      </c>
      <c r="G798" s="120" t="s">
        <v>20</v>
      </c>
      <c r="H798" s="30" t="s">
        <v>494</v>
      </c>
      <c r="I798" s="30">
        <v>122</v>
      </c>
      <c r="J798" s="33" t="str">
        <f t="shared" si="12"/>
        <v>муниципальное образование «город Екатеринбург», г. Екатеринбург, ул. Шейнкмана, д. 122</v>
      </c>
      <c r="K798" s="103">
        <v>9489.7000000000007</v>
      </c>
      <c r="L798" s="103">
        <v>4</v>
      </c>
      <c r="M798" s="206" t="s">
        <v>2589</v>
      </c>
      <c r="N798" s="215">
        <v>44258</v>
      </c>
      <c r="O798" s="56" t="s">
        <v>2605</v>
      </c>
      <c r="P798" s="187">
        <v>11129064.539999999</v>
      </c>
    </row>
    <row r="799" spans="1:16" ht="23.25" x14ac:dyDescent="0.25">
      <c r="A799" s="80">
        <v>2021</v>
      </c>
      <c r="B799" s="106" t="s">
        <v>495</v>
      </c>
      <c r="C799" s="106"/>
      <c r="D799" s="120" t="s">
        <v>415</v>
      </c>
      <c r="E799" s="120" t="s">
        <v>18</v>
      </c>
      <c r="F799" s="120" t="s">
        <v>416</v>
      </c>
      <c r="G799" s="120" t="s">
        <v>20</v>
      </c>
      <c r="H799" s="30" t="s">
        <v>494</v>
      </c>
      <c r="I799" s="30">
        <v>124</v>
      </c>
      <c r="J799" s="33" t="str">
        <f t="shared" si="12"/>
        <v>муниципальное образование «город Екатеринбург», г. Екатеринбург, ул. Шейнкмана, д. 124</v>
      </c>
      <c r="K799" s="103">
        <v>3407.2</v>
      </c>
      <c r="L799" s="103">
        <v>2</v>
      </c>
      <c r="M799" s="206" t="s">
        <v>2589</v>
      </c>
      <c r="N799" s="215">
        <v>44258</v>
      </c>
      <c r="O799" s="56" t="s">
        <v>2605</v>
      </c>
      <c r="P799" s="187">
        <v>5211882.17</v>
      </c>
    </row>
    <row r="800" spans="1:16" ht="23.25" x14ac:dyDescent="0.25">
      <c r="A800" s="80">
        <v>2021</v>
      </c>
      <c r="B800" s="106" t="s">
        <v>495</v>
      </c>
      <c r="C800" s="106"/>
      <c r="D800" s="120" t="s">
        <v>415</v>
      </c>
      <c r="E800" s="120" t="s">
        <v>18</v>
      </c>
      <c r="F800" s="120" t="s">
        <v>416</v>
      </c>
      <c r="G800" s="120" t="s">
        <v>20</v>
      </c>
      <c r="H800" s="30" t="s">
        <v>494</v>
      </c>
      <c r="I800" s="30">
        <v>19</v>
      </c>
      <c r="J800" s="33" t="str">
        <f t="shared" si="12"/>
        <v>муниципальное образование «город Екатеринбург», г. Екатеринбург, ул. Шейнкмана, д. 19</v>
      </c>
      <c r="K800" s="103">
        <v>11851.8</v>
      </c>
      <c r="L800" s="103">
        <v>7</v>
      </c>
      <c r="M800" s="56" t="s">
        <v>2572</v>
      </c>
      <c r="N800" s="215">
        <v>44253</v>
      </c>
      <c r="O800" s="56" t="s">
        <v>1595</v>
      </c>
      <c r="P800" s="187">
        <v>14066316.1</v>
      </c>
    </row>
    <row r="801" spans="1:16" ht="23.25" x14ac:dyDescent="0.25">
      <c r="A801" s="80">
        <v>2021</v>
      </c>
      <c r="B801" s="106" t="s">
        <v>495</v>
      </c>
      <c r="C801" s="106"/>
      <c r="D801" s="120" t="s">
        <v>415</v>
      </c>
      <c r="E801" s="120" t="s">
        <v>18</v>
      </c>
      <c r="F801" s="120" t="s">
        <v>416</v>
      </c>
      <c r="G801" s="120" t="s">
        <v>20</v>
      </c>
      <c r="H801" s="30" t="s">
        <v>494</v>
      </c>
      <c r="I801" s="30">
        <v>4</v>
      </c>
      <c r="J801" s="33" t="str">
        <f t="shared" si="12"/>
        <v>муниципальное образование «город Екатеринбург», г. Екатеринбург, ул. Шейнкмана, д. 4</v>
      </c>
      <c r="K801" s="103">
        <v>4347.1000000000004</v>
      </c>
      <c r="L801" s="103">
        <v>1</v>
      </c>
      <c r="M801" s="56" t="s">
        <v>2572</v>
      </c>
      <c r="N801" s="215">
        <v>44253</v>
      </c>
      <c r="O801" s="56" t="s">
        <v>1595</v>
      </c>
      <c r="P801" s="187">
        <v>2137053.96</v>
      </c>
    </row>
    <row r="802" spans="1:16" ht="23.25" x14ac:dyDescent="0.25">
      <c r="A802" s="80">
        <v>2021</v>
      </c>
      <c r="B802" s="106" t="s">
        <v>495</v>
      </c>
      <c r="C802" s="106"/>
      <c r="D802" s="120" t="s">
        <v>415</v>
      </c>
      <c r="E802" s="120" t="s">
        <v>18</v>
      </c>
      <c r="F802" s="120" t="s">
        <v>416</v>
      </c>
      <c r="G802" s="120" t="s">
        <v>20</v>
      </c>
      <c r="H802" s="30" t="s">
        <v>433</v>
      </c>
      <c r="I802" s="30">
        <v>59</v>
      </c>
      <c r="J802" s="33" t="str">
        <f t="shared" si="12"/>
        <v>муниципальное образование «город Екатеринбург», г. Екатеринбург, ул. Шефская, д. 59</v>
      </c>
      <c r="K802" s="103">
        <v>12695.7</v>
      </c>
      <c r="L802" s="103">
        <v>7</v>
      </c>
      <c r="M802" s="56" t="s">
        <v>2577</v>
      </c>
      <c r="N802" s="215">
        <v>44247</v>
      </c>
      <c r="O802" s="56" t="s">
        <v>1598</v>
      </c>
      <c r="P802" s="187">
        <v>12271778.539999999</v>
      </c>
    </row>
    <row r="803" spans="1:16" ht="23.25" x14ac:dyDescent="0.25">
      <c r="A803" s="80">
        <v>2021</v>
      </c>
      <c r="B803" s="106" t="s">
        <v>495</v>
      </c>
      <c r="C803" s="106"/>
      <c r="D803" s="120" t="s">
        <v>415</v>
      </c>
      <c r="E803" s="120" t="s">
        <v>18</v>
      </c>
      <c r="F803" s="120" t="s">
        <v>416</v>
      </c>
      <c r="G803" s="120" t="s">
        <v>20</v>
      </c>
      <c r="H803" s="30" t="s">
        <v>433</v>
      </c>
      <c r="I803" s="30">
        <v>62</v>
      </c>
      <c r="J803" s="33" t="str">
        <f t="shared" si="12"/>
        <v>муниципальное образование «город Екатеринбург», г. Екатеринбург, ул. Шефская, д. 62</v>
      </c>
      <c r="K803" s="103">
        <v>9560.4</v>
      </c>
      <c r="L803" s="103">
        <v>5</v>
      </c>
      <c r="M803" s="56" t="s">
        <v>2578</v>
      </c>
      <c r="N803" s="215">
        <v>44242</v>
      </c>
      <c r="O803" s="56" t="s">
        <v>1598</v>
      </c>
      <c r="P803" s="187">
        <v>8450812.4199999999</v>
      </c>
    </row>
    <row r="804" spans="1:16" ht="23.25" x14ac:dyDescent="0.25">
      <c r="A804" s="80">
        <v>2021</v>
      </c>
      <c r="B804" s="106" t="s">
        <v>495</v>
      </c>
      <c r="C804" s="106"/>
      <c r="D804" s="120" t="s">
        <v>415</v>
      </c>
      <c r="E804" s="120" t="s">
        <v>18</v>
      </c>
      <c r="F804" s="120" t="s">
        <v>416</v>
      </c>
      <c r="G804" s="120" t="s">
        <v>20</v>
      </c>
      <c r="H804" s="30" t="s">
        <v>433</v>
      </c>
      <c r="I804" s="30">
        <v>64</v>
      </c>
      <c r="J804" s="33" t="str">
        <f t="shared" si="12"/>
        <v>муниципальное образование «город Екатеринбург», г. Екатеринбург, ул. Шефская, д. 64</v>
      </c>
      <c r="K804" s="103">
        <v>7478.9</v>
      </c>
      <c r="L804" s="103">
        <v>4</v>
      </c>
      <c r="M804" s="56" t="s">
        <v>2578</v>
      </c>
      <c r="N804" s="215">
        <v>44242</v>
      </c>
      <c r="O804" s="56" t="s">
        <v>1598</v>
      </c>
      <c r="P804" s="187">
        <v>6750690.9400000004</v>
      </c>
    </row>
    <row r="805" spans="1:16" ht="23.25" x14ac:dyDescent="0.25">
      <c r="A805" s="80">
        <v>2017</v>
      </c>
      <c r="B805" s="81" t="s">
        <v>495</v>
      </c>
      <c r="C805" s="73"/>
      <c r="D805" s="24" t="s">
        <v>415</v>
      </c>
      <c r="E805" s="24" t="s">
        <v>18</v>
      </c>
      <c r="F805" s="24" t="s">
        <v>416</v>
      </c>
      <c r="G805" s="24" t="s">
        <v>20</v>
      </c>
      <c r="H805" s="24" t="s">
        <v>433</v>
      </c>
      <c r="I805" s="58">
        <v>95</v>
      </c>
      <c r="J805" s="33" t="str">
        <f t="shared" si="12"/>
        <v>муниципальное образование «город Екатеринбург», г. Екатеринбург, ул. Шефская, д. 95</v>
      </c>
      <c r="K805" s="75">
        <v>6887.5</v>
      </c>
      <c r="L805" s="75">
        <v>4</v>
      </c>
      <c r="M805" s="212" t="s">
        <v>1299</v>
      </c>
      <c r="N805" s="213">
        <v>42598</v>
      </c>
      <c r="O805" s="212" t="s">
        <v>1598</v>
      </c>
      <c r="P805" s="65">
        <v>7255955.4000000004</v>
      </c>
    </row>
    <row r="806" spans="1:16" ht="23.25" x14ac:dyDescent="0.25">
      <c r="A806" s="80">
        <v>2021</v>
      </c>
      <c r="B806" s="106" t="s">
        <v>495</v>
      </c>
      <c r="C806" s="106"/>
      <c r="D806" s="120" t="s">
        <v>415</v>
      </c>
      <c r="E806" s="120" t="s">
        <v>18</v>
      </c>
      <c r="F806" s="120" t="s">
        <v>416</v>
      </c>
      <c r="G806" s="120" t="s">
        <v>20</v>
      </c>
      <c r="H806" s="30" t="s">
        <v>433</v>
      </c>
      <c r="I806" s="30" t="s">
        <v>2539</v>
      </c>
      <c r="J806" s="33" t="str">
        <f t="shared" si="12"/>
        <v>муниципальное образование «город Екатеринбург», г. Екатеринбург, ул. Шефская, д. 97/2</v>
      </c>
      <c r="K806" s="103">
        <v>4486.3</v>
      </c>
      <c r="L806" s="103">
        <v>2</v>
      </c>
      <c r="M806" s="56" t="s">
        <v>2576</v>
      </c>
      <c r="N806" s="215">
        <v>44265</v>
      </c>
      <c r="O806" s="56" t="s">
        <v>1598</v>
      </c>
      <c r="P806" s="187">
        <v>3819448.64</v>
      </c>
    </row>
    <row r="807" spans="1:16" ht="23.25" x14ac:dyDescent="0.25">
      <c r="A807" s="80">
        <v>2021</v>
      </c>
      <c r="B807" s="106" t="s">
        <v>495</v>
      </c>
      <c r="C807" s="106"/>
      <c r="D807" s="120" t="s">
        <v>415</v>
      </c>
      <c r="E807" s="120" t="s">
        <v>18</v>
      </c>
      <c r="F807" s="120" t="s">
        <v>416</v>
      </c>
      <c r="G807" s="120" t="s">
        <v>20</v>
      </c>
      <c r="H807" s="30" t="s">
        <v>2529</v>
      </c>
      <c r="I807" s="30">
        <v>13</v>
      </c>
      <c r="J807" s="33" t="str">
        <f t="shared" si="12"/>
        <v>муниципальное образование «город Екатеринбург», г. Екатеринбург, ул. Шишимская, д. 13</v>
      </c>
      <c r="K807" s="103">
        <v>7245.5</v>
      </c>
      <c r="L807" s="103">
        <v>1</v>
      </c>
      <c r="M807" s="56" t="s">
        <v>2598</v>
      </c>
      <c r="N807" s="215">
        <v>44257</v>
      </c>
      <c r="O807" s="56" t="s">
        <v>1598</v>
      </c>
      <c r="P807" s="187">
        <v>1895341.06</v>
      </c>
    </row>
    <row r="808" spans="1:16" ht="23.25" x14ac:dyDescent="0.25">
      <c r="A808" s="80">
        <v>2021</v>
      </c>
      <c r="B808" s="106" t="s">
        <v>495</v>
      </c>
      <c r="C808" s="106"/>
      <c r="D808" s="120" t="s">
        <v>415</v>
      </c>
      <c r="E808" s="120" t="s">
        <v>18</v>
      </c>
      <c r="F808" s="120" t="s">
        <v>416</v>
      </c>
      <c r="G808" s="120" t="s">
        <v>20</v>
      </c>
      <c r="H808" s="30" t="s">
        <v>842</v>
      </c>
      <c r="I808" s="30">
        <v>119</v>
      </c>
      <c r="J808" s="33" t="str">
        <f t="shared" si="12"/>
        <v>муниципальное образование «город Екатеринбург», г. Екатеринбург, ул. Щербакова, д. 119</v>
      </c>
      <c r="K808" s="103">
        <v>3997.5</v>
      </c>
      <c r="L808" s="103">
        <v>2</v>
      </c>
      <c r="M808" s="56" t="s">
        <v>2571</v>
      </c>
      <c r="N808" s="215">
        <v>44242</v>
      </c>
      <c r="O808" s="56" t="s">
        <v>2603</v>
      </c>
      <c r="P808" s="187">
        <v>3869564.4</v>
      </c>
    </row>
    <row r="809" spans="1:16" ht="23.25" x14ac:dyDescent="0.25">
      <c r="A809" s="80">
        <v>2021</v>
      </c>
      <c r="B809" s="106" t="s">
        <v>495</v>
      </c>
      <c r="C809" s="106"/>
      <c r="D809" s="120" t="s">
        <v>415</v>
      </c>
      <c r="E809" s="120" t="s">
        <v>18</v>
      </c>
      <c r="F809" s="120" t="s">
        <v>416</v>
      </c>
      <c r="G809" s="120" t="s">
        <v>20</v>
      </c>
      <c r="H809" s="30" t="s">
        <v>479</v>
      </c>
      <c r="I809" s="30">
        <v>24</v>
      </c>
      <c r="J809" s="33" t="str">
        <f t="shared" si="12"/>
        <v>муниципальное образование «город Екатеринбург», г. Екатеринбург, ул. Щорса, д. 24</v>
      </c>
      <c r="K809" s="103">
        <v>16091.8</v>
      </c>
      <c r="L809" s="103">
        <v>2</v>
      </c>
      <c r="M809" s="56" t="s">
        <v>2589</v>
      </c>
      <c r="N809" s="215">
        <v>44258</v>
      </c>
      <c r="O809" s="56" t="s">
        <v>2605</v>
      </c>
      <c r="P809" s="187">
        <v>4307471.6400000006</v>
      </c>
    </row>
    <row r="810" spans="1:16" ht="23.25" x14ac:dyDescent="0.25">
      <c r="A810" s="80">
        <v>2017</v>
      </c>
      <c r="B810" s="81" t="s">
        <v>495</v>
      </c>
      <c r="C810" s="73"/>
      <c r="D810" s="24" t="s">
        <v>415</v>
      </c>
      <c r="E810" s="24" t="s">
        <v>18</v>
      </c>
      <c r="F810" s="24" t="s">
        <v>416</v>
      </c>
      <c r="G810" s="24" t="s">
        <v>20</v>
      </c>
      <c r="H810" s="24" t="s">
        <v>479</v>
      </c>
      <c r="I810" s="58">
        <v>32</v>
      </c>
      <c r="J810" s="33" t="str">
        <f t="shared" si="12"/>
        <v>муниципальное образование «город Екатеринбург», г. Екатеринбург, ул. Щорса, д. 32</v>
      </c>
      <c r="K810" s="75">
        <v>8139.5</v>
      </c>
      <c r="L810" s="75">
        <v>4</v>
      </c>
      <c r="M810" s="212" t="s">
        <v>1297</v>
      </c>
      <c r="N810" s="213">
        <v>42598</v>
      </c>
      <c r="O810" s="212" t="s">
        <v>1598</v>
      </c>
      <c r="P810" s="65">
        <v>7293329.96</v>
      </c>
    </row>
    <row r="811" spans="1:16" ht="23.25" x14ac:dyDescent="0.25">
      <c r="A811" s="2">
        <v>2016</v>
      </c>
      <c r="B811" s="2" t="s">
        <v>495</v>
      </c>
      <c r="C811" s="24"/>
      <c r="D811" s="29" t="s">
        <v>415</v>
      </c>
      <c r="E811" s="29" t="s">
        <v>18</v>
      </c>
      <c r="F811" s="29" t="s">
        <v>416</v>
      </c>
      <c r="G811" s="29" t="s">
        <v>20</v>
      </c>
      <c r="H811" s="29" t="s">
        <v>479</v>
      </c>
      <c r="I811" s="42">
        <v>62</v>
      </c>
      <c r="J811" s="33" t="str">
        <f t="shared" si="12"/>
        <v>муниципальное образование «город Екатеринбург», г. Екатеринбург, ул. Щорса, д. 62</v>
      </c>
      <c r="K811" s="35">
        <v>4259.5</v>
      </c>
      <c r="L811" s="35">
        <v>1</v>
      </c>
      <c r="M811" s="212" t="s">
        <v>1481</v>
      </c>
      <c r="N811" s="213">
        <v>42570</v>
      </c>
      <c r="O811" s="76" t="s">
        <v>1494</v>
      </c>
      <c r="P811" s="65">
        <v>2050457.81</v>
      </c>
    </row>
    <row r="812" spans="1:16" ht="23.25" x14ac:dyDescent="0.25">
      <c r="A812" s="80">
        <v>2018</v>
      </c>
      <c r="B812" s="80" t="s">
        <v>495</v>
      </c>
      <c r="C812" s="30"/>
      <c r="D812" s="30" t="s">
        <v>415</v>
      </c>
      <c r="E812" s="33" t="s">
        <v>18</v>
      </c>
      <c r="F812" s="33" t="s">
        <v>416</v>
      </c>
      <c r="G812" s="33" t="s">
        <v>20</v>
      </c>
      <c r="H812" s="30" t="s">
        <v>434</v>
      </c>
      <c r="I812" s="42" t="s">
        <v>921</v>
      </c>
      <c r="J812" s="33" t="str">
        <f t="shared" si="12"/>
        <v>муниципальное образование «город Екатеринбург», г. Екатеринбург, ул. Энтузиастов, д. 26КОРПУС А</v>
      </c>
      <c r="K812" s="103">
        <v>3188.5</v>
      </c>
      <c r="L812" s="103">
        <v>1</v>
      </c>
      <c r="M812" s="25" t="s">
        <v>1492</v>
      </c>
      <c r="N812" s="206">
        <v>43122</v>
      </c>
      <c r="O812" s="56" t="s">
        <v>1494</v>
      </c>
      <c r="P812" s="157">
        <v>1945594.68</v>
      </c>
    </row>
    <row r="813" spans="1:16" ht="23.25" x14ac:dyDescent="0.25">
      <c r="A813" s="80">
        <v>2021</v>
      </c>
      <c r="B813" s="106" t="s">
        <v>495</v>
      </c>
      <c r="C813" s="106"/>
      <c r="D813" s="120" t="s">
        <v>415</v>
      </c>
      <c r="E813" s="120" t="s">
        <v>18</v>
      </c>
      <c r="F813" s="120" t="s">
        <v>416</v>
      </c>
      <c r="G813" s="120" t="s">
        <v>20</v>
      </c>
      <c r="H813" s="30" t="s">
        <v>1283</v>
      </c>
      <c r="I813" s="30">
        <v>6</v>
      </c>
      <c r="J813" s="33" t="str">
        <f t="shared" si="12"/>
        <v>муниципальное образование «город Екатеринбург», г. Екатеринбург, ул. Эскадронная, д. 6</v>
      </c>
      <c r="K813" s="103">
        <v>1989.6</v>
      </c>
      <c r="L813" s="103">
        <v>1</v>
      </c>
      <c r="M813" s="56" t="s">
        <v>2579</v>
      </c>
      <c r="N813" s="215">
        <v>44247</v>
      </c>
      <c r="O813" s="56" t="s">
        <v>2604</v>
      </c>
      <c r="P813" s="187">
        <v>2065141.3</v>
      </c>
    </row>
    <row r="814" spans="1:16" ht="23.25" x14ac:dyDescent="0.25">
      <c r="A814" s="80">
        <v>2021</v>
      </c>
      <c r="B814" s="106" t="s">
        <v>495</v>
      </c>
      <c r="C814" s="106"/>
      <c r="D814" s="120" t="s">
        <v>415</v>
      </c>
      <c r="E814" s="120" t="s">
        <v>18</v>
      </c>
      <c r="F814" s="120" t="s">
        <v>416</v>
      </c>
      <c r="G814" s="120" t="s">
        <v>20</v>
      </c>
      <c r="H814" s="30" t="s">
        <v>2519</v>
      </c>
      <c r="I814" s="30">
        <v>22</v>
      </c>
      <c r="J814" s="33" t="str">
        <f t="shared" si="12"/>
        <v>муниципальное образование «город Екатеринбург», г. Екатеринбург, ул. Ясная, д. 22</v>
      </c>
      <c r="K814" s="103">
        <v>8062.78</v>
      </c>
      <c r="L814" s="103">
        <v>2</v>
      </c>
      <c r="M814" s="56" t="s">
        <v>2586</v>
      </c>
      <c r="N814" s="215">
        <v>44253</v>
      </c>
      <c r="O814" s="56" t="s">
        <v>2605</v>
      </c>
      <c r="P814" s="187">
        <v>5436421.6500000004</v>
      </c>
    </row>
    <row r="815" spans="1:16" ht="23.25" x14ac:dyDescent="0.25">
      <c r="A815" s="2">
        <v>2016</v>
      </c>
      <c r="B815" s="2" t="s">
        <v>8</v>
      </c>
      <c r="C815" s="24"/>
      <c r="D815" s="29" t="s">
        <v>9</v>
      </c>
      <c r="E815" s="29" t="s">
        <v>18</v>
      </c>
      <c r="F815" s="29" t="s">
        <v>19</v>
      </c>
      <c r="G815" s="29" t="s">
        <v>20</v>
      </c>
      <c r="H815" s="29" t="s">
        <v>28</v>
      </c>
      <c r="I815" s="42">
        <v>9</v>
      </c>
      <c r="J815" s="33" t="str">
        <f t="shared" si="12"/>
        <v>муниципальное образование город Алапаевск, г. Алапаевск, ул. Калинина, д. 9</v>
      </c>
      <c r="K815" s="35">
        <v>4838.6000000000004</v>
      </c>
      <c r="L815" s="35">
        <v>2</v>
      </c>
      <c r="M815" s="212" t="s">
        <v>1295</v>
      </c>
      <c r="N815" s="213">
        <v>42598</v>
      </c>
      <c r="O815" s="76" t="s">
        <v>1497</v>
      </c>
      <c r="P815" s="65">
        <v>3657535.04</v>
      </c>
    </row>
    <row r="816" spans="1:16" ht="23.25" x14ac:dyDescent="0.25">
      <c r="A816" s="2">
        <v>2016</v>
      </c>
      <c r="B816" s="2" t="s">
        <v>8</v>
      </c>
      <c r="C816" s="24"/>
      <c r="D816" s="29" t="s">
        <v>9</v>
      </c>
      <c r="E816" s="29" t="s">
        <v>18</v>
      </c>
      <c r="F816" s="29" t="s">
        <v>19</v>
      </c>
      <c r="G816" s="29" t="s">
        <v>20</v>
      </c>
      <c r="H816" s="29" t="s">
        <v>23</v>
      </c>
      <c r="I816" s="42">
        <v>16</v>
      </c>
      <c r="J816" s="33" t="str">
        <f t="shared" si="12"/>
        <v>муниципальное образование город Алапаевск, г. Алапаевск, ул. Николая Островского, д. 16</v>
      </c>
      <c r="K816" s="35">
        <v>4332.6000000000004</v>
      </c>
      <c r="L816" s="35">
        <v>2</v>
      </c>
      <c r="M816" s="212" t="s">
        <v>1484</v>
      </c>
      <c r="N816" s="213" t="s">
        <v>1485</v>
      </c>
      <c r="O816" s="76" t="s">
        <v>1498</v>
      </c>
      <c r="P816" s="65">
        <v>3803689.74</v>
      </c>
    </row>
    <row r="817" spans="1:16" ht="23.25" x14ac:dyDescent="0.25">
      <c r="A817" s="80">
        <v>2017</v>
      </c>
      <c r="B817" s="81" t="s">
        <v>327</v>
      </c>
      <c r="C817" s="24"/>
      <c r="D817" s="24" t="s">
        <v>369</v>
      </c>
      <c r="E817" s="24" t="s">
        <v>18</v>
      </c>
      <c r="F817" s="24" t="s">
        <v>370</v>
      </c>
      <c r="G817" s="24" t="s">
        <v>20</v>
      </c>
      <c r="H817" s="24" t="s">
        <v>240</v>
      </c>
      <c r="I817" s="58" t="s">
        <v>410</v>
      </c>
      <c r="J817" s="33" t="str">
        <f t="shared" si="12"/>
        <v>Нижнетуринский городской округ, г. Нижняя Тура, ул. 40 лет Октября, д. 10А</v>
      </c>
      <c r="K817" s="75">
        <v>4419.5</v>
      </c>
      <c r="L817" s="75">
        <v>2</v>
      </c>
      <c r="M817" s="212" t="s">
        <v>1296</v>
      </c>
      <c r="N817" s="213">
        <v>42598</v>
      </c>
      <c r="O817" s="212" t="s">
        <v>1598</v>
      </c>
      <c r="P817" s="65">
        <v>3781265.98</v>
      </c>
    </row>
    <row r="818" spans="1:16" ht="23.25" x14ac:dyDescent="0.25">
      <c r="A818" s="80">
        <v>2017</v>
      </c>
      <c r="B818" s="81" t="s">
        <v>327</v>
      </c>
      <c r="C818" s="24"/>
      <c r="D818" s="24" t="s">
        <v>369</v>
      </c>
      <c r="E818" s="24" t="s">
        <v>18</v>
      </c>
      <c r="F818" s="24" t="s">
        <v>370</v>
      </c>
      <c r="G818" s="24" t="s">
        <v>20</v>
      </c>
      <c r="H818" s="24" t="s">
        <v>185</v>
      </c>
      <c r="I818" s="58" t="s">
        <v>762</v>
      </c>
      <c r="J818" s="33" t="str">
        <f t="shared" si="12"/>
        <v>Нижнетуринский городской округ, г. Нижняя Тура, ул. Декабристов, д. 1Б</v>
      </c>
      <c r="K818" s="75">
        <v>1819.2</v>
      </c>
      <c r="L818" s="75">
        <v>1</v>
      </c>
      <c r="M818" s="212" t="s">
        <v>1296</v>
      </c>
      <c r="N818" s="213">
        <v>42598</v>
      </c>
      <c r="O818" s="212" t="s">
        <v>1598</v>
      </c>
      <c r="P818" s="65">
        <v>1885374.91</v>
      </c>
    </row>
    <row r="819" spans="1:16" ht="23.25" x14ac:dyDescent="0.25">
      <c r="A819" s="80">
        <v>2021</v>
      </c>
      <c r="B819" s="106" t="s">
        <v>327</v>
      </c>
      <c r="C819" s="30"/>
      <c r="D819" s="30" t="s">
        <v>369</v>
      </c>
      <c r="E819" s="30" t="s">
        <v>18</v>
      </c>
      <c r="F819" s="30" t="s">
        <v>370</v>
      </c>
      <c r="G819" s="30" t="s">
        <v>20</v>
      </c>
      <c r="H819" s="30" t="s">
        <v>185</v>
      </c>
      <c r="I819" s="42">
        <v>29</v>
      </c>
      <c r="J819" s="33" t="str">
        <f t="shared" si="12"/>
        <v>Нижнетуринский городской округ, г. Нижняя Тура, ул. Декабристов, д. 29</v>
      </c>
      <c r="K819" s="103">
        <v>5635</v>
      </c>
      <c r="L819" s="204">
        <v>2</v>
      </c>
      <c r="M819" s="25" t="s">
        <v>2569</v>
      </c>
      <c r="N819" s="215">
        <v>44244</v>
      </c>
      <c r="O819" s="216" t="s">
        <v>1598</v>
      </c>
      <c r="P819" s="209">
        <v>3566077.44</v>
      </c>
    </row>
    <row r="820" spans="1:16" ht="23.25" x14ac:dyDescent="0.25">
      <c r="A820" s="80">
        <v>2017</v>
      </c>
      <c r="B820" s="81" t="s">
        <v>327</v>
      </c>
      <c r="C820" s="24"/>
      <c r="D820" s="24" t="s">
        <v>369</v>
      </c>
      <c r="E820" s="24" t="s">
        <v>18</v>
      </c>
      <c r="F820" s="24" t="s">
        <v>370</v>
      </c>
      <c r="G820" s="24" t="s">
        <v>20</v>
      </c>
      <c r="H820" s="24" t="s">
        <v>152</v>
      </c>
      <c r="I820" s="58" t="s">
        <v>498</v>
      </c>
      <c r="J820" s="33" t="str">
        <f t="shared" si="12"/>
        <v>Нижнетуринский городской округ, г. Нижняя Тура, ул. Ильича, д. 20А</v>
      </c>
      <c r="K820" s="75">
        <v>14861.7</v>
      </c>
      <c r="L820" s="75">
        <v>5</v>
      </c>
      <c r="M820" s="212" t="s">
        <v>1296</v>
      </c>
      <c r="N820" s="213">
        <v>42598</v>
      </c>
      <c r="O820" s="212" t="s">
        <v>1598</v>
      </c>
      <c r="P820" s="65">
        <v>9150203.9399999995</v>
      </c>
    </row>
    <row r="821" spans="1:16" ht="23.25" x14ac:dyDescent="0.25">
      <c r="A821" s="2">
        <v>2016</v>
      </c>
      <c r="B821" s="2" t="s">
        <v>327</v>
      </c>
      <c r="C821" s="24"/>
      <c r="D821" s="29" t="s">
        <v>369</v>
      </c>
      <c r="E821" s="29" t="s">
        <v>18</v>
      </c>
      <c r="F821" s="29" t="s">
        <v>370</v>
      </c>
      <c r="G821" s="29" t="s">
        <v>20</v>
      </c>
      <c r="H821" s="29" t="s">
        <v>152</v>
      </c>
      <c r="I821" s="42" t="s">
        <v>406</v>
      </c>
      <c r="J821" s="33" t="str">
        <f t="shared" si="12"/>
        <v>Нижнетуринский городской округ, г. Нижняя Тура, ул. Ильича, д. 22А</v>
      </c>
      <c r="K821" s="35">
        <v>6047.4</v>
      </c>
      <c r="L821" s="35">
        <v>1</v>
      </c>
      <c r="M821" s="212" t="s">
        <v>1479</v>
      </c>
      <c r="N821" s="213">
        <v>42570</v>
      </c>
      <c r="O821" s="76" t="s">
        <v>1494</v>
      </c>
      <c r="P821" s="65">
        <v>2081331.36</v>
      </c>
    </row>
    <row r="822" spans="1:16" ht="23.25" x14ac:dyDescent="0.25">
      <c r="A822" s="80">
        <v>2017</v>
      </c>
      <c r="B822" s="81" t="s">
        <v>327</v>
      </c>
      <c r="C822" s="24"/>
      <c r="D822" s="24" t="s">
        <v>369</v>
      </c>
      <c r="E822" s="24" t="s">
        <v>18</v>
      </c>
      <c r="F822" s="24" t="s">
        <v>370</v>
      </c>
      <c r="G822" s="24" t="s">
        <v>20</v>
      </c>
      <c r="H822" s="24" t="s">
        <v>152</v>
      </c>
      <c r="I822" s="58" t="s">
        <v>124</v>
      </c>
      <c r="J822" s="33" t="str">
        <f t="shared" si="12"/>
        <v>Нижнетуринский городской округ, г. Нижняя Тура, ул. Ильича, д. 2А</v>
      </c>
      <c r="K822" s="75">
        <v>3274.1</v>
      </c>
      <c r="L822" s="75">
        <v>1</v>
      </c>
      <c r="M822" s="212" t="s">
        <v>1296</v>
      </c>
      <c r="N822" s="213">
        <v>42598</v>
      </c>
      <c r="O822" s="212" t="s">
        <v>1598</v>
      </c>
      <c r="P822" s="65">
        <v>1890316.75</v>
      </c>
    </row>
    <row r="823" spans="1:16" ht="23.25" x14ac:dyDescent="0.25">
      <c r="A823" s="80">
        <v>2017</v>
      </c>
      <c r="B823" s="81" t="s">
        <v>327</v>
      </c>
      <c r="C823" s="24"/>
      <c r="D823" s="24" t="s">
        <v>369</v>
      </c>
      <c r="E823" s="24" t="s">
        <v>18</v>
      </c>
      <c r="F823" s="24" t="s">
        <v>370</v>
      </c>
      <c r="G823" s="24" t="s">
        <v>20</v>
      </c>
      <c r="H823" s="24" t="s">
        <v>176</v>
      </c>
      <c r="I823" s="58">
        <v>12</v>
      </c>
      <c r="J823" s="33" t="str">
        <f t="shared" si="12"/>
        <v>Нижнетуринский городской округ, г. Нижняя Тура, ул. Машиностроителей, д. 12</v>
      </c>
      <c r="K823" s="75">
        <v>10022.5</v>
      </c>
      <c r="L823" s="75">
        <v>1</v>
      </c>
      <c r="M823" s="212" t="s">
        <v>1296</v>
      </c>
      <c r="N823" s="213">
        <v>42598</v>
      </c>
      <c r="O823" s="212" t="s">
        <v>1598</v>
      </c>
      <c r="P823" s="65">
        <v>1884768.39</v>
      </c>
    </row>
    <row r="824" spans="1:16" ht="23.25" x14ac:dyDescent="0.25">
      <c r="A824" s="80">
        <v>2017</v>
      </c>
      <c r="B824" s="81" t="s">
        <v>327</v>
      </c>
      <c r="C824" s="24"/>
      <c r="D824" s="24" t="s">
        <v>369</v>
      </c>
      <c r="E824" s="24" t="s">
        <v>18</v>
      </c>
      <c r="F824" s="24" t="s">
        <v>370</v>
      </c>
      <c r="G824" s="24" t="s">
        <v>20</v>
      </c>
      <c r="H824" s="24" t="s">
        <v>176</v>
      </c>
      <c r="I824" s="58">
        <v>16</v>
      </c>
      <c r="J824" s="33" t="str">
        <f t="shared" si="12"/>
        <v>Нижнетуринский городской округ, г. Нижняя Тура, ул. Машиностроителей, д. 16</v>
      </c>
      <c r="K824" s="75">
        <v>1983.9</v>
      </c>
      <c r="L824" s="75">
        <v>1</v>
      </c>
      <c r="M824" s="212" t="s">
        <v>1296</v>
      </c>
      <c r="N824" s="213">
        <v>42598</v>
      </c>
      <c r="O824" s="212" t="s">
        <v>1598</v>
      </c>
      <c r="P824" s="65">
        <v>1884668.09</v>
      </c>
    </row>
    <row r="825" spans="1:16" ht="23.25" x14ac:dyDescent="0.25">
      <c r="A825" s="80">
        <v>2017</v>
      </c>
      <c r="B825" s="81" t="s">
        <v>327</v>
      </c>
      <c r="C825" s="24"/>
      <c r="D825" s="24" t="s">
        <v>369</v>
      </c>
      <c r="E825" s="24" t="s">
        <v>18</v>
      </c>
      <c r="F825" s="24" t="s">
        <v>370</v>
      </c>
      <c r="G825" s="24" t="s">
        <v>20</v>
      </c>
      <c r="H825" s="24" t="s">
        <v>176</v>
      </c>
      <c r="I825" s="58">
        <v>18</v>
      </c>
      <c r="J825" s="33" t="str">
        <f t="shared" si="12"/>
        <v>Нижнетуринский городской округ, г. Нижняя Тура, ул. Машиностроителей, д. 18</v>
      </c>
      <c r="K825" s="75">
        <v>1985.6</v>
      </c>
      <c r="L825" s="75">
        <v>1</v>
      </c>
      <c r="M825" s="212" t="s">
        <v>1296</v>
      </c>
      <c r="N825" s="213">
        <v>42598</v>
      </c>
      <c r="O825" s="212" t="s">
        <v>1598</v>
      </c>
      <c r="P825" s="65">
        <v>1890872.53</v>
      </c>
    </row>
    <row r="826" spans="1:16" ht="23.25" x14ac:dyDescent="0.25">
      <c r="A826" s="80">
        <v>2017</v>
      </c>
      <c r="B826" s="81" t="s">
        <v>327</v>
      </c>
      <c r="C826" s="24"/>
      <c r="D826" s="24" t="s">
        <v>369</v>
      </c>
      <c r="E826" s="24" t="s">
        <v>18</v>
      </c>
      <c r="F826" s="24" t="s">
        <v>370</v>
      </c>
      <c r="G826" s="24" t="s">
        <v>20</v>
      </c>
      <c r="H826" s="24" t="s">
        <v>176</v>
      </c>
      <c r="I826" s="58">
        <v>20</v>
      </c>
      <c r="J826" s="33" t="str">
        <f t="shared" si="12"/>
        <v>Нижнетуринский городской округ, г. Нижняя Тура, ул. Машиностроителей, д. 20</v>
      </c>
      <c r="K826" s="75">
        <v>1987.2</v>
      </c>
      <c r="L826" s="75">
        <v>1</v>
      </c>
      <c r="M826" s="212" t="s">
        <v>1296</v>
      </c>
      <c r="N826" s="213">
        <v>42598</v>
      </c>
      <c r="O826" s="212" t="s">
        <v>1598</v>
      </c>
      <c r="P826" s="65">
        <v>1891155.73</v>
      </c>
    </row>
    <row r="827" spans="1:16" ht="23.25" x14ac:dyDescent="0.25">
      <c r="A827" s="80">
        <v>2017</v>
      </c>
      <c r="B827" s="81" t="s">
        <v>327</v>
      </c>
      <c r="C827" s="24"/>
      <c r="D827" s="24" t="s">
        <v>369</v>
      </c>
      <c r="E827" s="24" t="s">
        <v>18</v>
      </c>
      <c r="F827" s="24" t="s">
        <v>370</v>
      </c>
      <c r="G827" s="24" t="s">
        <v>20</v>
      </c>
      <c r="H827" s="24" t="s">
        <v>176</v>
      </c>
      <c r="I827" s="58">
        <v>26</v>
      </c>
      <c r="J827" s="33" t="str">
        <f t="shared" si="12"/>
        <v>Нижнетуринский городской округ, г. Нижняя Тура, ул. Машиностроителей, д. 26</v>
      </c>
      <c r="K827" s="75">
        <v>2699.1</v>
      </c>
      <c r="L827" s="75">
        <v>1</v>
      </c>
      <c r="M827" s="212" t="s">
        <v>1296</v>
      </c>
      <c r="N827" s="213">
        <v>42598</v>
      </c>
      <c r="O827" s="212" t="s">
        <v>1598</v>
      </c>
      <c r="P827" s="65">
        <v>1885831.57</v>
      </c>
    </row>
    <row r="828" spans="1:16" ht="23.25" x14ac:dyDescent="0.25">
      <c r="A828" s="80">
        <v>2018</v>
      </c>
      <c r="B828" s="162" t="s">
        <v>327</v>
      </c>
      <c r="C828" s="30"/>
      <c r="D828" s="30" t="s">
        <v>369</v>
      </c>
      <c r="E828" s="30" t="s">
        <v>18</v>
      </c>
      <c r="F828" s="30" t="s">
        <v>370</v>
      </c>
      <c r="G828" s="30" t="s">
        <v>20</v>
      </c>
      <c r="H828" s="30" t="s">
        <v>176</v>
      </c>
      <c r="I828" s="42">
        <v>28</v>
      </c>
      <c r="J828" s="33" t="str">
        <f t="shared" si="12"/>
        <v>Нижнетуринский городской округ, г. Нижняя Тура, ул. Машиностроителей, д. 28</v>
      </c>
      <c r="K828" s="103">
        <v>2146.5</v>
      </c>
      <c r="L828" s="103">
        <v>1</v>
      </c>
      <c r="M828" s="25" t="s">
        <v>1489</v>
      </c>
      <c r="N828" s="206">
        <v>43122</v>
      </c>
      <c r="O828" s="56" t="s">
        <v>1494</v>
      </c>
      <c r="P828" s="157">
        <v>1987449.3</v>
      </c>
    </row>
    <row r="829" spans="1:16" ht="23.25" x14ac:dyDescent="0.25">
      <c r="A829" s="80">
        <v>2017</v>
      </c>
      <c r="B829" s="81" t="s">
        <v>327</v>
      </c>
      <c r="C829" s="24"/>
      <c r="D829" s="24" t="s">
        <v>369</v>
      </c>
      <c r="E829" s="24" t="s">
        <v>18</v>
      </c>
      <c r="F829" s="24" t="s">
        <v>370</v>
      </c>
      <c r="G829" s="24" t="s">
        <v>20</v>
      </c>
      <c r="H829" s="24" t="s">
        <v>176</v>
      </c>
      <c r="I829" s="58">
        <v>4</v>
      </c>
      <c r="J829" s="33" t="str">
        <f t="shared" si="12"/>
        <v>Нижнетуринский городской округ, г. Нижняя Тура, ул. Машиностроителей, д. 4</v>
      </c>
      <c r="K829" s="75">
        <v>1872.1</v>
      </c>
      <c r="L829" s="75">
        <v>1</v>
      </c>
      <c r="M829" s="212" t="s">
        <v>1296</v>
      </c>
      <c r="N829" s="213">
        <v>42598</v>
      </c>
      <c r="O829" s="212" t="s">
        <v>1598</v>
      </c>
      <c r="P829" s="65">
        <v>1883072.73</v>
      </c>
    </row>
    <row r="830" spans="1:16" ht="23.25" x14ac:dyDescent="0.25">
      <c r="A830" s="80">
        <v>2021</v>
      </c>
      <c r="B830" s="30" t="s">
        <v>218</v>
      </c>
      <c r="C830" s="30"/>
      <c r="D830" s="30" t="s">
        <v>2511</v>
      </c>
      <c r="E830" s="30" t="s">
        <v>18</v>
      </c>
      <c r="F830" s="30" t="s">
        <v>213</v>
      </c>
      <c r="G830" s="30" t="s">
        <v>190</v>
      </c>
      <c r="H830" s="30" t="s">
        <v>1519</v>
      </c>
      <c r="I830" s="148">
        <v>12</v>
      </c>
      <c r="J830" s="33" t="str">
        <f t="shared" si="12"/>
        <v>Новоуральский городской округ Свердловской области, г. Новоуральск, б-р Академика Кикоина, д. 12</v>
      </c>
      <c r="K830" s="35">
        <v>24465.9</v>
      </c>
      <c r="L830" s="35">
        <v>8</v>
      </c>
      <c r="M830" s="216" t="s">
        <v>2580</v>
      </c>
      <c r="N830" s="215">
        <v>44253</v>
      </c>
      <c r="O830" s="56" t="s">
        <v>2605</v>
      </c>
      <c r="P830" s="209">
        <v>13907001.359999998</v>
      </c>
    </row>
    <row r="831" spans="1:16" ht="23.25" x14ac:dyDescent="0.25">
      <c r="A831" s="80">
        <v>2020</v>
      </c>
      <c r="B831" s="30" t="s">
        <v>218</v>
      </c>
      <c r="C831" s="30"/>
      <c r="D831" s="30" t="s">
        <v>2511</v>
      </c>
      <c r="E831" s="30" t="s">
        <v>18</v>
      </c>
      <c r="F831" s="30" t="s">
        <v>213</v>
      </c>
      <c r="G831" s="30" t="s">
        <v>190</v>
      </c>
      <c r="H831" s="30" t="s">
        <v>1519</v>
      </c>
      <c r="I831" s="148">
        <v>3</v>
      </c>
      <c r="J831" s="33" t="str">
        <f t="shared" si="12"/>
        <v>Новоуральский городской округ Свердловской области, г. Новоуральск, б-р Академика Кикоина, д. 3</v>
      </c>
      <c r="K831" s="103">
        <v>16233.6</v>
      </c>
      <c r="L831" s="103">
        <v>4</v>
      </c>
      <c r="M831" s="35" t="s">
        <v>4287</v>
      </c>
      <c r="N831" s="206">
        <v>43931</v>
      </c>
      <c r="O831" s="35" t="s">
        <v>1598</v>
      </c>
      <c r="P831" s="208">
        <v>7411327.4199999999</v>
      </c>
    </row>
    <row r="832" spans="1:16" ht="23.25" x14ac:dyDescent="0.25">
      <c r="A832" s="80">
        <v>2020</v>
      </c>
      <c r="B832" s="30" t="s">
        <v>218</v>
      </c>
      <c r="C832" s="30"/>
      <c r="D832" s="30" t="s">
        <v>2511</v>
      </c>
      <c r="E832" s="30" t="s">
        <v>18</v>
      </c>
      <c r="F832" s="30" t="s">
        <v>213</v>
      </c>
      <c r="G832" s="30" t="s">
        <v>190</v>
      </c>
      <c r="H832" s="30" t="s">
        <v>1519</v>
      </c>
      <c r="I832" s="148">
        <v>5</v>
      </c>
      <c r="J832" s="33" t="str">
        <f t="shared" si="12"/>
        <v>Новоуральский городской округ Свердловской области, г. Новоуральск, б-р Академика Кикоина, д. 5</v>
      </c>
      <c r="K832" s="103">
        <v>12410.3</v>
      </c>
      <c r="L832" s="103">
        <v>2</v>
      </c>
      <c r="M832" s="35" t="s">
        <v>4287</v>
      </c>
      <c r="N832" s="206">
        <v>43931</v>
      </c>
      <c r="O832" s="35" t="s">
        <v>1598</v>
      </c>
      <c r="P832" s="208">
        <v>3709070.2</v>
      </c>
    </row>
    <row r="833" spans="1:16" ht="23.25" x14ac:dyDescent="0.25">
      <c r="A833" s="80">
        <v>2021</v>
      </c>
      <c r="B833" s="30" t="s">
        <v>218</v>
      </c>
      <c r="C833" s="30"/>
      <c r="D833" s="30" t="s">
        <v>2511</v>
      </c>
      <c r="E833" s="30" t="s">
        <v>18</v>
      </c>
      <c r="F833" s="30" t="s">
        <v>213</v>
      </c>
      <c r="G833" s="30" t="s">
        <v>190</v>
      </c>
      <c r="H833" s="30" t="s">
        <v>1519</v>
      </c>
      <c r="I833" s="58" t="s">
        <v>945</v>
      </c>
      <c r="J833" s="33" t="str">
        <f t="shared" si="12"/>
        <v>Новоуральский городской округ Свердловской области, г. Новоуральск, б-р Академика Кикоина, д. 7</v>
      </c>
      <c r="K833" s="35">
        <v>10643.1</v>
      </c>
      <c r="L833" s="35">
        <v>4</v>
      </c>
      <c r="M833" s="216" t="s">
        <v>2580</v>
      </c>
      <c r="N833" s="215">
        <v>44253</v>
      </c>
      <c r="O833" s="56" t="s">
        <v>2605</v>
      </c>
      <c r="P833" s="209">
        <v>6940349.0600000005</v>
      </c>
    </row>
    <row r="834" spans="1:16" ht="23.25" x14ac:dyDescent="0.25">
      <c r="A834" s="80">
        <v>2020</v>
      </c>
      <c r="B834" s="30" t="s">
        <v>218</v>
      </c>
      <c r="C834" s="30"/>
      <c r="D834" s="30" t="s">
        <v>2511</v>
      </c>
      <c r="E834" s="30" t="s">
        <v>18</v>
      </c>
      <c r="F834" s="30" t="s">
        <v>213</v>
      </c>
      <c r="G834" s="30" t="s">
        <v>190</v>
      </c>
      <c r="H834" s="30" t="s">
        <v>1519</v>
      </c>
      <c r="I834" s="148">
        <v>8</v>
      </c>
      <c r="J834" s="33" t="str">
        <f t="shared" si="12"/>
        <v>Новоуральский городской округ Свердловской области, г. Новоуральск, б-р Академика Кикоина, д. 8</v>
      </c>
      <c r="K834" s="103">
        <v>23496.400000000001</v>
      </c>
      <c r="L834" s="103">
        <v>2</v>
      </c>
      <c r="M834" s="35" t="s">
        <v>4287</v>
      </c>
      <c r="N834" s="206">
        <v>43931</v>
      </c>
      <c r="O834" s="35" t="s">
        <v>1598</v>
      </c>
      <c r="P834" s="208">
        <v>3975661.7699999996</v>
      </c>
    </row>
    <row r="835" spans="1:16" ht="23.25" x14ac:dyDescent="0.25">
      <c r="A835" s="80">
        <v>2021</v>
      </c>
      <c r="B835" s="30" t="s">
        <v>218</v>
      </c>
      <c r="C835" s="30"/>
      <c r="D835" s="30" t="s">
        <v>2511</v>
      </c>
      <c r="E835" s="30" t="s">
        <v>18</v>
      </c>
      <c r="F835" s="30" t="s">
        <v>213</v>
      </c>
      <c r="G835" s="30" t="s">
        <v>190</v>
      </c>
      <c r="H835" s="30" t="s">
        <v>1519</v>
      </c>
      <c r="I835" s="148">
        <v>8</v>
      </c>
      <c r="J835" s="33" t="str">
        <f t="shared" ref="J835:J898" si="13">C835&amp;""&amp;D835&amp;", "&amp;E835&amp;" "&amp;F835&amp;", "&amp;G835&amp;" "&amp;H835&amp;", д. "&amp;I835</f>
        <v>Новоуральский городской округ Свердловской области, г. Новоуральск, б-р Академика Кикоина, д. 8</v>
      </c>
      <c r="K835" s="35">
        <v>23496.400000000001</v>
      </c>
      <c r="L835" s="35">
        <v>5</v>
      </c>
      <c r="M835" s="216" t="s">
        <v>2580</v>
      </c>
      <c r="N835" s="215">
        <v>44253</v>
      </c>
      <c r="O835" s="56" t="s">
        <v>2605</v>
      </c>
      <c r="P835" s="209">
        <v>8681718.2800000012</v>
      </c>
    </row>
    <row r="836" spans="1:16" ht="23.25" x14ac:dyDescent="0.25">
      <c r="A836" s="80">
        <v>2021</v>
      </c>
      <c r="B836" s="30" t="s">
        <v>218</v>
      </c>
      <c r="C836" s="30"/>
      <c r="D836" s="30" t="s">
        <v>2511</v>
      </c>
      <c r="E836" s="30" t="s">
        <v>18</v>
      </c>
      <c r="F836" s="30" t="s">
        <v>213</v>
      </c>
      <c r="G836" s="30" t="s">
        <v>190</v>
      </c>
      <c r="H836" s="30" t="s">
        <v>1519</v>
      </c>
      <c r="I836" s="58" t="s">
        <v>730</v>
      </c>
      <c r="J836" s="33" t="str">
        <f t="shared" si="13"/>
        <v>Новоуральский городской округ Свердловской области, г. Новоуральск, б-р Академика Кикоина, д. 9</v>
      </c>
      <c r="K836" s="35">
        <v>16968.2</v>
      </c>
      <c r="L836" s="35">
        <v>4</v>
      </c>
      <c r="M836" s="216" t="s">
        <v>2580</v>
      </c>
      <c r="N836" s="215">
        <v>44253</v>
      </c>
      <c r="O836" s="56" t="s">
        <v>2605</v>
      </c>
      <c r="P836" s="209">
        <v>6945185.0800000001</v>
      </c>
    </row>
    <row r="837" spans="1:16" ht="23.25" x14ac:dyDescent="0.25">
      <c r="A837" s="80">
        <v>2019</v>
      </c>
      <c r="B837" s="147" t="s">
        <v>218</v>
      </c>
      <c r="C837" s="30"/>
      <c r="D837" s="30" t="s">
        <v>2511</v>
      </c>
      <c r="E837" s="30" t="s">
        <v>18</v>
      </c>
      <c r="F837" s="30" t="s">
        <v>213</v>
      </c>
      <c r="G837" s="30" t="s">
        <v>362</v>
      </c>
      <c r="H837" s="30" t="s">
        <v>1302</v>
      </c>
      <c r="I837" s="148">
        <v>3</v>
      </c>
      <c r="J837" s="33" t="str">
        <f t="shared" si="13"/>
        <v>Новоуральский городской округ Свердловской области, г. Новоуральск, мкр. 15-й, д. 3</v>
      </c>
      <c r="K837" s="35">
        <v>4955.5</v>
      </c>
      <c r="L837" s="103">
        <v>1</v>
      </c>
      <c r="M837" s="35" t="s">
        <v>1489</v>
      </c>
      <c r="N837" s="206" t="s">
        <v>3858</v>
      </c>
      <c r="O837" s="56" t="s">
        <v>1594</v>
      </c>
      <c r="P837" s="207">
        <v>1987543.46</v>
      </c>
    </row>
    <row r="838" spans="1:16" ht="23.25" x14ac:dyDescent="0.25">
      <c r="A838" s="80">
        <v>2020</v>
      </c>
      <c r="B838" s="30" t="s">
        <v>218</v>
      </c>
      <c r="C838" s="30"/>
      <c r="D838" s="30" t="s">
        <v>2511</v>
      </c>
      <c r="E838" s="30" t="s">
        <v>18</v>
      </c>
      <c r="F838" s="30" t="s">
        <v>213</v>
      </c>
      <c r="G838" s="30" t="s">
        <v>362</v>
      </c>
      <c r="H838" s="30" t="s">
        <v>1302</v>
      </c>
      <c r="I838" s="148" t="s">
        <v>408</v>
      </c>
      <c r="J838" s="33" t="str">
        <f t="shared" si="13"/>
        <v>Новоуральский городской округ Свердловской области, г. Новоуральск, мкр. 15-й, д. 3А</v>
      </c>
      <c r="K838" s="35">
        <v>6111.2</v>
      </c>
      <c r="L838" s="103">
        <v>2</v>
      </c>
      <c r="M838" s="35" t="s">
        <v>4128</v>
      </c>
      <c r="N838" s="206">
        <v>43914</v>
      </c>
      <c r="O838" s="35" t="s">
        <v>1594</v>
      </c>
      <c r="P838" s="208">
        <v>5297192.21</v>
      </c>
    </row>
    <row r="839" spans="1:16" ht="23.25" x14ac:dyDescent="0.25">
      <c r="A839" s="80">
        <v>2020</v>
      </c>
      <c r="B839" s="30" t="s">
        <v>218</v>
      </c>
      <c r="C839" s="30"/>
      <c r="D839" s="30" t="s">
        <v>2511</v>
      </c>
      <c r="E839" s="30" t="s">
        <v>18</v>
      </c>
      <c r="F839" s="30" t="s">
        <v>213</v>
      </c>
      <c r="G839" s="30" t="s">
        <v>362</v>
      </c>
      <c r="H839" s="30" t="s">
        <v>1302</v>
      </c>
      <c r="I839" s="148">
        <v>4</v>
      </c>
      <c r="J839" s="33" t="str">
        <f t="shared" si="13"/>
        <v>Новоуральский городской округ Свердловской области, г. Новоуральск, мкр. 15-й, д. 4</v>
      </c>
      <c r="K839" s="103">
        <v>6105.1</v>
      </c>
      <c r="L839" s="103">
        <v>2</v>
      </c>
      <c r="M839" s="35" t="s">
        <v>4128</v>
      </c>
      <c r="N839" s="206">
        <v>43914</v>
      </c>
      <c r="O839" s="35" t="s">
        <v>1594</v>
      </c>
      <c r="P839" s="208">
        <v>5288019.67</v>
      </c>
    </row>
    <row r="840" spans="1:16" ht="23.25" x14ac:dyDescent="0.25">
      <c r="A840" s="80">
        <v>2017</v>
      </c>
      <c r="B840" s="81" t="s">
        <v>218</v>
      </c>
      <c r="C840" s="24"/>
      <c r="D840" s="24" t="s">
        <v>2511</v>
      </c>
      <c r="E840" s="24" t="s">
        <v>18</v>
      </c>
      <c r="F840" s="24" t="s">
        <v>213</v>
      </c>
      <c r="G840" s="24" t="s">
        <v>569</v>
      </c>
      <c r="H840" s="24" t="s">
        <v>570</v>
      </c>
      <c r="I840" s="58">
        <v>2</v>
      </c>
      <c r="J840" s="33" t="str">
        <f t="shared" si="13"/>
        <v>Новоуральский городской округ Свердловской области, г. Новоуральск, проезд Красногвардейский, д. 2</v>
      </c>
      <c r="K840" s="75">
        <v>5303.5</v>
      </c>
      <c r="L840" s="75">
        <v>2</v>
      </c>
      <c r="M840" s="212" t="s">
        <v>1294</v>
      </c>
      <c r="N840" s="213">
        <v>42598</v>
      </c>
      <c r="O840" s="212" t="s">
        <v>1598</v>
      </c>
      <c r="P840" s="65">
        <v>3723166.72</v>
      </c>
    </row>
    <row r="841" spans="1:16" ht="23.25" x14ac:dyDescent="0.25">
      <c r="A841" s="80">
        <v>2019</v>
      </c>
      <c r="B841" s="147" t="s">
        <v>218</v>
      </c>
      <c r="C841" s="30"/>
      <c r="D841" s="30" t="s">
        <v>2511</v>
      </c>
      <c r="E841" s="30" t="s">
        <v>18</v>
      </c>
      <c r="F841" s="30" t="s">
        <v>213</v>
      </c>
      <c r="G841" s="30" t="s">
        <v>569</v>
      </c>
      <c r="H841" s="30" t="s">
        <v>570</v>
      </c>
      <c r="I841" s="148">
        <v>3</v>
      </c>
      <c r="J841" s="33" t="str">
        <f t="shared" si="13"/>
        <v>Новоуральский городской округ Свердловской области, г. Новоуральск, проезд Красногвардейский, д. 3</v>
      </c>
      <c r="K841" s="35">
        <v>5314.7</v>
      </c>
      <c r="L841" s="103">
        <v>2</v>
      </c>
      <c r="M841" s="35" t="s">
        <v>1489</v>
      </c>
      <c r="N841" s="206" t="s">
        <v>3858</v>
      </c>
      <c r="O841" s="56" t="s">
        <v>1594</v>
      </c>
      <c r="P841" s="207">
        <v>3922186.86</v>
      </c>
    </row>
    <row r="842" spans="1:16" ht="23.25" x14ac:dyDescent="0.25">
      <c r="A842" s="80">
        <v>2017</v>
      </c>
      <c r="B842" s="81" t="s">
        <v>218</v>
      </c>
      <c r="C842" s="24"/>
      <c r="D842" s="24" t="s">
        <v>2511</v>
      </c>
      <c r="E842" s="24" t="s">
        <v>18</v>
      </c>
      <c r="F842" s="24" t="s">
        <v>213</v>
      </c>
      <c r="G842" s="24" t="s">
        <v>569</v>
      </c>
      <c r="H842" s="24" t="s">
        <v>570</v>
      </c>
      <c r="I842" s="58">
        <v>4</v>
      </c>
      <c r="J842" s="33" t="str">
        <f t="shared" si="13"/>
        <v>Новоуральский городской округ Свердловской области, г. Новоуральск, проезд Красногвардейский, д. 4</v>
      </c>
      <c r="K842" s="75">
        <v>13790.3</v>
      </c>
      <c r="L842" s="75">
        <v>5</v>
      </c>
      <c r="M842" s="212" t="s">
        <v>1294</v>
      </c>
      <c r="N842" s="213">
        <v>42598</v>
      </c>
      <c r="O842" s="212" t="s">
        <v>1598</v>
      </c>
      <c r="P842" s="65">
        <v>9308142.1799999997</v>
      </c>
    </row>
    <row r="843" spans="1:16" ht="23.25" x14ac:dyDescent="0.25">
      <c r="A843" s="80">
        <v>2017</v>
      </c>
      <c r="B843" s="81" t="s">
        <v>218</v>
      </c>
      <c r="C843" s="24"/>
      <c r="D843" s="24" t="s">
        <v>2511</v>
      </c>
      <c r="E843" s="24" t="s">
        <v>18</v>
      </c>
      <c r="F843" s="24" t="s">
        <v>213</v>
      </c>
      <c r="G843" s="24" t="s">
        <v>569</v>
      </c>
      <c r="H843" s="24" t="s">
        <v>570</v>
      </c>
      <c r="I843" s="58">
        <v>5</v>
      </c>
      <c r="J843" s="33" t="str">
        <f t="shared" si="13"/>
        <v>Новоуральский городской округ Свердловской области, г. Новоуральск, проезд Красногвардейский, д. 5</v>
      </c>
      <c r="K843" s="75">
        <v>13865.7</v>
      </c>
      <c r="L843" s="75">
        <v>5</v>
      </c>
      <c r="M843" s="212" t="s">
        <v>1294</v>
      </c>
      <c r="N843" s="213">
        <v>42598</v>
      </c>
      <c r="O843" s="212" t="s">
        <v>1598</v>
      </c>
      <c r="P843" s="65">
        <v>9308838.3800000008</v>
      </c>
    </row>
    <row r="844" spans="1:16" ht="23.25" x14ac:dyDescent="0.25">
      <c r="A844" s="80">
        <v>2017</v>
      </c>
      <c r="B844" s="81" t="s">
        <v>218</v>
      </c>
      <c r="C844" s="24"/>
      <c r="D844" s="24" t="s">
        <v>2511</v>
      </c>
      <c r="E844" s="24" t="s">
        <v>18</v>
      </c>
      <c r="F844" s="24" t="s">
        <v>213</v>
      </c>
      <c r="G844" s="24" t="s">
        <v>20</v>
      </c>
      <c r="H844" s="24" t="s">
        <v>149</v>
      </c>
      <c r="I844" s="58">
        <v>1</v>
      </c>
      <c r="J844" s="33" t="str">
        <f t="shared" si="13"/>
        <v>Новоуральский городской округ Свердловской области, г. Новоуральск, ул. Гастелло, д. 1</v>
      </c>
      <c r="K844" s="75">
        <v>6622.6</v>
      </c>
      <c r="L844" s="75">
        <v>3</v>
      </c>
      <c r="M844" s="212" t="s">
        <v>1294</v>
      </c>
      <c r="N844" s="213">
        <v>42598</v>
      </c>
      <c r="O844" s="212" t="s">
        <v>1598</v>
      </c>
      <c r="P844" s="65">
        <v>5286870.1500000004</v>
      </c>
    </row>
    <row r="845" spans="1:16" ht="23.25" x14ac:dyDescent="0.25">
      <c r="A845" s="80">
        <v>2021</v>
      </c>
      <c r="B845" s="30" t="s">
        <v>218</v>
      </c>
      <c r="C845" s="30"/>
      <c r="D845" s="30" t="s">
        <v>2511</v>
      </c>
      <c r="E845" s="30" t="s">
        <v>18</v>
      </c>
      <c r="F845" s="30" t="s">
        <v>213</v>
      </c>
      <c r="G845" s="30" t="s">
        <v>20</v>
      </c>
      <c r="H845" s="30" t="s">
        <v>53</v>
      </c>
      <c r="I845" s="148" t="s">
        <v>221</v>
      </c>
      <c r="J845" s="33" t="str">
        <f t="shared" si="13"/>
        <v>Новоуральский городской округ Свердловской области, г. Новоуральск, ул. Комсомольская, д. 19А</v>
      </c>
      <c r="K845" s="35">
        <v>9175.7000000000007</v>
      </c>
      <c r="L845" s="35">
        <v>1</v>
      </c>
      <c r="M845" s="216" t="s">
        <v>2580</v>
      </c>
      <c r="N845" s="215">
        <v>44253</v>
      </c>
      <c r="O845" s="56" t="s">
        <v>2605</v>
      </c>
      <c r="P845" s="209">
        <v>1758951.76</v>
      </c>
    </row>
    <row r="846" spans="1:16" ht="23.25" x14ac:dyDescent="0.25">
      <c r="A846" s="80">
        <v>2021</v>
      </c>
      <c r="B846" s="30" t="s">
        <v>218</v>
      </c>
      <c r="C846" s="30"/>
      <c r="D846" s="30" t="s">
        <v>2511</v>
      </c>
      <c r="E846" s="30" t="s">
        <v>18</v>
      </c>
      <c r="F846" s="30" t="s">
        <v>213</v>
      </c>
      <c r="G846" s="30" t="s">
        <v>20</v>
      </c>
      <c r="H846" s="30" t="s">
        <v>1520</v>
      </c>
      <c r="I846" s="58" t="s">
        <v>2544</v>
      </c>
      <c r="J846" s="33" t="str">
        <f t="shared" si="13"/>
        <v>Новоуральский городской округ Свердловской области, г. Новоуральск, ул. Корнилова, д. 13/1</v>
      </c>
      <c r="K846" s="35">
        <v>10005.700000000001</v>
      </c>
      <c r="L846" s="35">
        <v>3</v>
      </c>
      <c r="M846" s="216" t="s">
        <v>2580</v>
      </c>
      <c r="N846" s="215">
        <v>44253</v>
      </c>
      <c r="O846" s="56" t="s">
        <v>2605</v>
      </c>
      <c r="P846" s="209">
        <v>4745282.12</v>
      </c>
    </row>
    <row r="847" spans="1:16" ht="23.25" x14ac:dyDescent="0.25">
      <c r="A847" s="80">
        <v>2020</v>
      </c>
      <c r="B847" s="30" t="s">
        <v>218</v>
      </c>
      <c r="C847" s="30"/>
      <c r="D847" s="30" t="s">
        <v>2511</v>
      </c>
      <c r="E847" s="30" t="s">
        <v>18</v>
      </c>
      <c r="F847" s="30" t="s">
        <v>213</v>
      </c>
      <c r="G847" s="30" t="s">
        <v>20</v>
      </c>
      <c r="H847" s="30" t="s">
        <v>1520</v>
      </c>
      <c r="I847" s="58" t="s">
        <v>1521</v>
      </c>
      <c r="J847" s="33" t="str">
        <f t="shared" si="13"/>
        <v>Новоуральский городской округ Свердловской области, г. Новоуральск, ул. Корнилова, д. 13/2</v>
      </c>
      <c r="K847" s="103">
        <v>10136.4</v>
      </c>
      <c r="L847" s="103">
        <v>2</v>
      </c>
      <c r="M847" s="35" t="s">
        <v>4287</v>
      </c>
      <c r="N847" s="206">
        <v>43931</v>
      </c>
      <c r="O847" s="35" t="s">
        <v>1598</v>
      </c>
      <c r="P847" s="208">
        <v>3801852.3499999996</v>
      </c>
    </row>
    <row r="848" spans="1:16" ht="23.25" x14ac:dyDescent="0.25">
      <c r="A848" s="80">
        <v>2021</v>
      </c>
      <c r="B848" s="30" t="s">
        <v>218</v>
      </c>
      <c r="C848" s="30"/>
      <c r="D848" s="30" t="s">
        <v>2511</v>
      </c>
      <c r="E848" s="30" t="s">
        <v>18</v>
      </c>
      <c r="F848" s="30" t="s">
        <v>213</v>
      </c>
      <c r="G848" s="30" t="s">
        <v>20</v>
      </c>
      <c r="H848" s="30" t="s">
        <v>1520</v>
      </c>
      <c r="I848" s="58" t="s">
        <v>1521</v>
      </c>
      <c r="J848" s="33" t="str">
        <f t="shared" si="13"/>
        <v>Новоуральский городской округ Свердловской области, г. Новоуральск, ул. Корнилова, д. 13/2</v>
      </c>
      <c r="K848" s="35">
        <v>10136.4</v>
      </c>
      <c r="L848" s="35">
        <v>1</v>
      </c>
      <c r="M848" s="216" t="s">
        <v>2580</v>
      </c>
      <c r="N848" s="215">
        <v>44253</v>
      </c>
      <c r="O848" s="56" t="s">
        <v>2605</v>
      </c>
      <c r="P848" s="209">
        <v>1580401.06</v>
      </c>
    </row>
    <row r="849" spans="1:16" ht="23.25" x14ac:dyDescent="0.25">
      <c r="A849" s="80">
        <v>2020</v>
      </c>
      <c r="B849" s="30" t="s">
        <v>218</v>
      </c>
      <c r="C849" s="30"/>
      <c r="D849" s="30" t="s">
        <v>2511</v>
      </c>
      <c r="E849" s="30" t="s">
        <v>18</v>
      </c>
      <c r="F849" s="30" t="s">
        <v>213</v>
      </c>
      <c r="G849" s="30" t="s">
        <v>20</v>
      </c>
      <c r="H849" s="30" t="s">
        <v>1520</v>
      </c>
      <c r="I849" s="148">
        <v>3</v>
      </c>
      <c r="J849" s="33" t="str">
        <f t="shared" si="13"/>
        <v>Новоуральский городской округ Свердловской области, г. Новоуральск, ул. Корнилова, д. 3</v>
      </c>
      <c r="K849" s="103">
        <v>26221.9</v>
      </c>
      <c r="L849" s="103">
        <v>6</v>
      </c>
      <c r="M849" s="35" t="s">
        <v>4287</v>
      </c>
      <c r="N849" s="206">
        <v>43931</v>
      </c>
      <c r="O849" s="35" t="s">
        <v>1598</v>
      </c>
      <c r="P849" s="208">
        <v>11977181.01</v>
      </c>
    </row>
    <row r="850" spans="1:16" ht="23.25" x14ac:dyDescent="0.25">
      <c r="A850" s="80">
        <v>2020</v>
      </c>
      <c r="B850" s="30" t="s">
        <v>218</v>
      </c>
      <c r="C850" s="30"/>
      <c r="D850" s="30" t="s">
        <v>2511</v>
      </c>
      <c r="E850" s="30" t="s">
        <v>18</v>
      </c>
      <c r="F850" s="30" t="s">
        <v>213</v>
      </c>
      <c r="G850" s="30" t="s">
        <v>20</v>
      </c>
      <c r="H850" s="30" t="s">
        <v>1520</v>
      </c>
      <c r="I850" s="148">
        <v>5</v>
      </c>
      <c r="J850" s="33" t="str">
        <f t="shared" si="13"/>
        <v>Новоуральский городской округ Свердловской области, г. Новоуральск, ул. Корнилова, д. 5</v>
      </c>
      <c r="K850" s="103">
        <v>4916.3999999999996</v>
      </c>
      <c r="L850" s="103">
        <v>2</v>
      </c>
      <c r="M850" s="35" t="s">
        <v>4287</v>
      </c>
      <c r="N850" s="206">
        <v>43931</v>
      </c>
      <c r="O850" s="35" t="s">
        <v>1598</v>
      </c>
      <c r="P850" s="208">
        <v>3997434.3499999996</v>
      </c>
    </row>
    <row r="851" spans="1:16" ht="23.25" x14ac:dyDescent="0.25">
      <c r="A851" s="80">
        <v>2020</v>
      </c>
      <c r="B851" s="30" t="s">
        <v>218</v>
      </c>
      <c r="C851" s="30"/>
      <c r="D851" s="30" t="s">
        <v>2511</v>
      </c>
      <c r="E851" s="30" t="s">
        <v>18</v>
      </c>
      <c r="F851" s="30" t="s">
        <v>213</v>
      </c>
      <c r="G851" s="30" t="s">
        <v>20</v>
      </c>
      <c r="H851" s="30" t="s">
        <v>1520</v>
      </c>
      <c r="I851" s="148">
        <v>7</v>
      </c>
      <c r="J851" s="33" t="str">
        <f t="shared" si="13"/>
        <v>Новоуральский городской округ Свердловской области, г. Новоуральск, ул. Корнилова, д. 7</v>
      </c>
      <c r="K851" s="103">
        <v>17887.5</v>
      </c>
      <c r="L851" s="103">
        <v>2</v>
      </c>
      <c r="M851" s="35" t="s">
        <v>4287</v>
      </c>
      <c r="N851" s="206">
        <v>43931</v>
      </c>
      <c r="O851" s="35" t="s">
        <v>1598</v>
      </c>
      <c r="P851" s="208">
        <v>3846492.45</v>
      </c>
    </row>
    <row r="852" spans="1:16" ht="23.25" x14ac:dyDescent="0.25">
      <c r="A852" s="80">
        <v>2019</v>
      </c>
      <c r="B852" s="147" t="s">
        <v>218</v>
      </c>
      <c r="C852" s="30"/>
      <c r="D852" s="30" t="s">
        <v>2511</v>
      </c>
      <c r="E852" s="30" t="s">
        <v>18</v>
      </c>
      <c r="F852" s="30" t="s">
        <v>213</v>
      </c>
      <c r="G852" s="30" t="s">
        <v>20</v>
      </c>
      <c r="H852" s="30" t="s">
        <v>388</v>
      </c>
      <c r="I852" s="148" t="s">
        <v>730</v>
      </c>
      <c r="J852" s="33" t="str">
        <f t="shared" si="13"/>
        <v>Новоуральский городской округ Свердловской области, г. Новоуральск, ул. Льва Толстого, д. 9</v>
      </c>
      <c r="K852" s="35">
        <v>7912.6</v>
      </c>
      <c r="L852" s="103">
        <v>2</v>
      </c>
      <c r="M852" s="35" t="s">
        <v>1489</v>
      </c>
      <c r="N852" s="206" t="s">
        <v>3858</v>
      </c>
      <c r="O852" s="56" t="s">
        <v>1594</v>
      </c>
      <c r="P852" s="207">
        <v>3609169.4</v>
      </c>
    </row>
    <row r="853" spans="1:16" ht="23.25" x14ac:dyDescent="0.25">
      <c r="A853" s="80">
        <v>2021</v>
      </c>
      <c r="B853" s="30" t="s">
        <v>218</v>
      </c>
      <c r="C853" s="30"/>
      <c r="D853" s="30" t="s">
        <v>2511</v>
      </c>
      <c r="E853" s="30" t="s">
        <v>18</v>
      </c>
      <c r="F853" s="30" t="s">
        <v>213</v>
      </c>
      <c r="G853" s="30" t="s">
        <v>20</v>
      </c>
      <c r="H853" s="30" t="s">
        <v>47</v>
      </c>
      <c r="I853" s="148" t="s">
        <v>410</v>
      </c>
      <c r="J853" s="33" t="str">
        <f t="shared" si="13"/>
        <v>Новоуральский городской округ Свердловской области, г. Новоуральск, ул. Максима Горького, д. 10А</v>
      </c>
      <c r="K853" s="35">
        <v>5408.1</v>
      </c>
      <c r="L853" s="35">
        <v>1</v>
      </c>
      <c r="M853" s="216" t="s">
        <v>2580</v>
      </c>
      <c r="N853" s="215">
        <v>44253</v>
      </c>
      <c r="O853" s="56" t="s">
        <v>2605</v>
      </c>
      <c r="P853" s="209">
        <v>1738492.7</v>
      </c>
    </row>
    <row r="854" spans="1:16" ht="23.25" x14ac:dyDescent="0.25">
      <c r="A854" s="80">
        <v>2017</v>
      </c>
      <c r="B854" s="81" t="s">
        <v>218</v>
      </c>
      <c r="C854" s="24"/>
      <c r="D854" s="24" t="s">
        <v>2511</v>
      </c>
      <c r="E854" s="24" t="s">
        <v>18</v>
      </c>
      <c r="F854" s="24" t="s">
        <v>213</v>
      </c>
      <c r="G854" s="24" t="s">
        <v>20</v>
      </c>
      <c r="H854" s="24" t="s">
        <v>217</v>
      </c>
      <c r="I854" s="58">
        <v>1</v>
      </c>
      <c r="J854" s="33" t="str">
        <f t="shared" si="13"/>
        <v>Новоуральский городской округ Свердловской области, г. Новоуральск, ул. Мичурина, д. 1</v>
      </c>
      <c r="K854" s="75">
        <v>5078.5</v>
      </c>
      <c r="L854" s="75">
        <v>2</v>
      </c>
      <c r="M854" s="212" t="s">
        <v>1294</v>
      </c>
      <c r="N854" s="213">
        <v>42598</v>
      </c>
      <c r="O854" s="212" t="s">
        <v>1598</v>
      </c>
      <c r="P854" s="65">
        <v>3679814.1</v>
      </c>
    </row>
    <row r="855" spans="1:16" ht="23.25" x14ac:dyDescent="0.25">
      <c r="A855" s="80">
        <v>2017</v>
      </c>
      <c r="B855" s="81" t="s">
        <v>218</v>
      </c>
      <c r="C855" s="24"/>
      <c r="D855" s="24" t="s">
        <v>2511</v>
      </c>
      <c r="E855" s="24" t="s">
        <v>18</v>
      </c>
      <c r="F855" s="24" t="s">
        <v>213</v>
      </c>
      <c r="G855" s="24" t="s">
        <v>20</v>
      </c>
      <c r="H855" s="24" t="s">
        <v>217</v>
      </c>
      <c r="I855" s="58">
        <v>11</v>
      </c>
      <c r="J855" s="33" t="str">
        <f t="shared" si="13"/>
        <v>Новоуральский городской округ Свердловской области, г. Новоуральск, ул. Мичурина, д. 11</v>
      </c>
      <c r="K855" s="75">
        <v>11472.6</v>
      </c>
      <c r="L855" s="75">
        <v>4</v>
      </c>
      <c r="M855" s="212" t="s">
        <v>1294</v>
      </c>
      <c r="N855" s="213">
        <v>42598</v>
      </c>
      <c r="O855" s="212" t="s">
        <v>1598</v>
      </c>
      <c r="P855" s="65">
        <v>7448684</v>
      </c>
    </row>
    <row r="856" spans="1:16" ht="23.25" x14ac:dyDescent="0.25">
      <c r="A856" s="80">
        <v>2020</v>
      </c>
      <c r="B856" s="30" t="s">
        <v>218</v>
      </c>
      <c r="C856" s="30"/>
      <c r="D856" s="30" t="s">
        <v>2511</v>
      </c>
      <c r="E856" s="30" t="s">
        <v>18</v>
      </c>
      <c r="F856" s="30" t="s">
        <v>213</v>
      </c>
      <c r="G856" s="30" t="s">
        <v>20</v>
      </c>
      <c r="H856" s="30" t="s">
        <v>217</v>
      </c>
      <c r="I856" s="148">
        <v>3</v>
      </c>
      <c r="J856" s="33" t="str">
        <f t="shared" si="13"/>
        <v>Новоуральский городской округ Свердловской области, г. Новоуральск, ул. Мичурина, д. 3</v>
      </c>
      <c r="K856" s="35">
        <v>4799.2</v>
      </c>
      <c r="L856" s="35">
        <v>2</v>
      </c>
      <c r="M856" s="35" t="s">
        <v>4287</v>
      </c>
      <c r="N856" s="206">
        <v>43931</v>
      </c>
      <c r="O856" s="35" t="s">
        <v>1598</v>
      </c>
      <c r="P856" s="208">
        <v>3829458.83</v>
      </c>
    </row>
    <row r="857" spans="1:16" ht="23.25" x14ac:dyDescent="0.25">
      <c r="A857" s="80">
        <v>2017</v>
      </c>
      <c r="B857" s="81" t="s">
        <v>218</v>
      </c>
      <c r="C857" s="24"/>
      <c r="D857" s="24" t="s">
        <v>2511</v>
      </c>
      <c r="E857" s="24" t="s">
        <v>18</v>
      </c>
      <c r="F857" s="24" t="s">
        <v>213</v>
      </c>
      <c r="G857" s="24" t="s">
        <v>20</v>
      </c>
      <c r="H857" s="24" t="s">
        <v>217</v>
      </c>
      <c r="I857" s="58">
        <v>4</v>
      </c>
      <c r="J857" s="33" t="str">
        <f t="shared" si="13"/>
        <v>Новоуральский городской округ Свердловской области, г. Новоуральск, ул. Мичурина, д. 4</v>
      </c>
      <c r="K857" s="75">
        <v>15283.7</v>
      </c>
      <c r="L857" s="75">
        <v>2</v>
      </c>
      <c r="M857" s="212" t="s">
        <v>1294</v>
      </c>
      <c r="N857" s="213">
        <v>42598</v>
      </c>
      <c r="O857" s="212" t="s">
        <v>1598</v>
      </c>
      <c r="P857" s="65">
        <v>3746523.48</v>
      </c>
    </row>
    <row r="858" spans="1:16" ht="23.25" x14ac:dyDescent="0.25">
      <c r="A858" s="80">
        <v>2017</v>
      </c>
      <c r="B858" s="81" t="s">
        <v>218</v>
      </c>
      <c r="C858" s="24"/>
      <c r="D858" s="24" t="s">
        <v>2511</v>
      </c>
      <c r="E858" s="24" t="s">
        <v>18</v>
      </c>
      <c r="F858" s="24" t="s">
        <v>213</v>
      </c>
      <c r="G858" s="24" t="s">
        <v>20</v>
      </c>
      <c r="H858" s="24" t="s">
        <v>217</v>
      </c>
      <c r="I858" s="58">
        <v>8</v>
      </c>
      <c r="J858" s="33" t="str">
        <f t="shared" si="13"/>
        <v>Новоуральский городской округ Свердловской области, г. Новоуральск, ул. Мичурина, д. 8</v>
      </c>
      <c r="K858" s="75">
        <v>15699</v>
      </c>
      <c r="L858" s="75">
        <v>5</v>
      </c>
      <c r="M858" s="212" t="s">
        <v>1294</v>
      </c>
      <c r="N858" s="213">
        <v>42598</v>
      </c>
      <c r="O858" s="212" t="s">
        <v>1598</v>
      </c>
      <c r="P858" s="65">
        <v>9366308.6999999993</v>
      </c>
    </row>
    <row r="859" spans="1:16" ht="23.25" x14ac:dyDescent="0.25">
      <c r="A859" s="80">
        <v>2017</v>
      </c>
      <c r="B859" s="81" t="s">
        <v>218</v>
      </c>
      <c r="C859" s="24"/>
      <c r="D859" s="24" t="s">
        <v>2511</v>
      </c>
      <c r="E859" s="24" t="s">
        <v>18</v>
      </c>
      <c r="F859" s="24" t="s">
        <v>213</v>
      </c>
      <c r="G859" s="24" t="s">
        <v>20</v>
      </c>
      <c r="H859" s="24" t="s">
        <v>217</v>
      </c>
      <c r="I859" s="58">
        <v>9</v>
      </c>
      <c r="J859" s="33" t="str">
        <f t="shared" si="13"/>
        <v>Новоуральский городской округ Свердловской области, г. Новоуральск, ул. Мичурина, д. 9</v>
      </c>
      <c r="K859" s="75">
        <v>11562.8</v>
      </c>
      <c r="L859" s="75">
        <v>4</v>
      </c>
      <c r="M859" s="212" t="s">
        <v>1294</v>
      </c>
      <c r="N859" s="213">
        <v>42598</v>
      </c>
      <c r="O859" s="212" t="s">
        <v>1598</v>
      </c>
      <c r="P859" s="65">
        <v>7448184.8600000003</v>
      </c>
    </row>
    <row r="860" spans="1:16" ht="23.25" x14ac:dyDescent="0.25">
      <c r="A860" s="80">
        <v>2017</v>
      </c>
      <c r="B860" s="81" t="s">
        <v>218</v>
      </c>
      <c r="C860" s="24"/>
      <c r="D860" s="24" t="s">
        <v>2511</v>
      </c>
      <c r="E860" s="24" t="s">
        <v>18</v>
      </c>
      <c r="F860" s="24" t="s">
        <v>213</v>
      </c>
      <c r="G860" s="24" t="s">
        <v>20</v>
      </c>
      <c r="H860" s="24" t="s">
        <v>61</v>
      </c>
      <c r="I860" s="58">
        <v>2</v>
      </c>
      <c r="J860" s="33" t="str">
        <f t="shared" si="13"/>
        <v>Новоуральский городской округ Свердловской области, г. Новоуральск, ул. Октябрьская, д. 2</v>
      </c>
      <c r="K860" s="75">
        <v>5211.2</v>
      </c>
      <c r="L860" s="75">
        <v>1</v>
      </c>
      <c r="M860" s="212" t="s">
        <v>1294</v>
      </c>
      <c r="N860" s="213">
        <v>42598</v>
      </c>
      <c r="O860" s="212" t="s">
        <v>1598</v>
      </c>
      <c r="P860" s="65">
        <v>1873685.36</v>
      </c>
    </row>
    <row r="861" spans="1:16" ht="23.25" x14ac:dyDescent="0.25">
      <c r="A861" s="80">
        <v>2020</v>
      </c>
      <c r="B861" s="30" t="s">
        <v>218</v>
      </c>
      <c r="C861" s="30"/>
      <c r="D861" s="30" t="s">
        <v>2511</v>
      </c>
      <c r="E861" s="30" t="s">
        <v>18</v>
      </c>
      <c r="F861" s="30" t="s">
        <v>213</v>
      </c>
      <c r="G861" s="30" t="s">
        <v>20</v>
      </c>
      <c r="H861" s="30" t="s">
        <v>61</v>
      </c>
      <c r="I861" s="148">
        <v>4</v>
      </c>
      <c r="J861" s="33" t="str">
        <f t="shared" si="13"/>
        <v>Новоуральский городской округ Свердловской области, г. Новоуральск, ул. Октябрьская, д. 4</v>
      </c>
      <c r="K861" s="103">
        <v>7658.1</v>
      </c>
      <c r="L861" s="103">
        <v>2</v>
      </c>
      <c r="M861" s="35" t="s">
        <v>4128</v>
      </c>
      <c r="N861" s="206">
        <v>43914</v>
      </c>
      <c r="O861" s="35" t="s">
        <v>1594</v>
      </c>
      <c r="P861" s="208">
        <v>6003771.46</v>
      </c>
    </row>
    <row r="862" spans="1:16" ht="23.25" x14ac:dyDescent="0.25">
      <c r="A862" s="80">
        <v>2020</v>
      </c>
      <c r="B862" s="30" t="s">
        <v>218</v>
      </c>
      <c r="C862" s="30"/>
      <c r="D862" s="30" t="s">
        <v>2511</v>
      </c>
      <c r="E862" s="30" t="s">
        <v>18</v>
      </c>
      <c r="F862" s="30" t="s">
        <v>213</v>
      </c>
      <c r="G862" s="30" t="s">
        <v>20</v>
      </c>
      <c r="H862" s="30" t="s">
        <v>61</v>
      </c>
      <c r="I862" s="148">
        <v>6</v>
      </c>
      <c r="J862" s="33" t="str">
        <f t="shared" si="13"/>
        <v>Новоуральский городской округ Свердловской области, г. Новоуральск, ул. Октябрьская, д. 6</v>
      </c>
      <c r="K862" s="103">
        <v>7274</v>
      </c>
      <c r="L862" s="103">
        <v>1</v>
      </c>
      <c r="M862" s="35" t="s">
        <v>4128</v>
      </c>
      <c r="N862" s="206">
        <v>43914</v>
      </c>
      <c r="O862" s="35" t="s">
        <v>1594</v>
      </c>
      <c r="P862" s="194">
        <v>2740536.54</v>
      </c>
    </row>
    <row r="863" spans="1:16" ht="23.25" x14ac:dyDescent="0.25">
      <c r="A863" s="80">
        <v>2020</v>
      </c>
      <c r="B863" s="30" t="s">
        <v>218</v>
      </c>
      <c r="C863" s="30"/>
      <c r="D863" s="30" t="s">
        <v>2511</v>
      </c>
      <c r="E863" s="30" t="s">
        <v>18</v>
      </c>
      <c r="F863" s="30" t="s">
        <v>213</v>
      </c>
      <c r="G863" s="30" t="s">
        <v>20</v>
      </c>
      <c r="H863" s="30" t="s">
        <v>61</v>
      </c>
      <c r="I863" s="148" t="s">
        <v>120</v>
      </c>
      <c r="J863" s="33" t="str">
        <f t="shared" si="13"/>
        <v>Новоуральский городской округ Свердловской области, г. Новоуральск, ул. Октябрьская, д. 7А</v>
      </c>
      <c r="K863" s="103">
        <v>7224.1</v>
      </c>
      <c r="L863" s="103">
        <v>2</v>
      </c>
      <c r="M863" s="35" t="s">
        <v>4128</v>
      </c>
      <c r="N863" s="206">
        <v>43914</v>
      </c>
      <c r="O863" s="35" t="s">
        <v>1594</v>
      </c>
      <c r="P863" s="194">
        <v>5983109.75</v>
      </c>
    </row>
    <row r="864" spans="1:16" ht="23.25" x14ac:dyDescent="0.25">
      <c r="A864" s="80">
        <v>2017</v>
      </c>
      <c r="B864" s="81" t="s">
        <v>218</v>
      </c>
      <c r="C864" s="24"/>
      <c r="D864" s="24" t="s">
        <v>2511</v>
      </c>
      <c r="E864" s="24" t="s">
        <v>18</v>
      </c>
      <c r="F864" s="24" t="s">
        <v>213</v>
      </c>
      <c r="G864" s="24" t="s">
        <v>20</v>
      </c>
      <c r="H864" s="24" t="s">
        <v>61</v>
      </c>
      <c r="I864" s="58">
        <v>8</v>
      </c>
      <c r="J864" s="33" t="str">
        <f t="shared" si="13"/>
        <v>Новоуральский городской округ Свердловской области, г. Новоуральск, ул. Октябрьская, д. 8</v>
      </c>
      <c r="K864" s="75">
        <v>4787</v>
      </c>
      <c r="L864" s="75">
        <v>2</v>
      </c>
      <c r="M864" s="212" t="s">
        <v>1294</v>
      </c>
      <c r="N864" s="213">
        <v>42598</v>
      </c>
      <c r="O864" s="212" t="s">
        <v>1598</v>
      </c>
      <c r="P864" s="65">
        <v>3634695.97</v>
      </c>
    </row>
    <row r="865" spans="1:16" ht="23.25" x14ac:dyDescent="0.25">
      <c r="A865" s="80">
        <v>2020</v>
      </c>
      <c r="B865" s="30" t="s">
        <v>218</v>
      </c>
      <c r="C865" s="30"/>
      <c r="D865" s="30" t="s">
        <v>2511</v>
      </c>
      <c r="E865" s="30" t="s">
        <v>18</v>
      </c>
      <c r="F865" s="30" t="s">
        <v>213</v>
      </c>
      <c r="G865" s="30" t="s">
        <v>20</v>
      </c>
      <c r="H865" s="30" t="s">
        <v>56</v>
      </c>
      <c r="I865" s="148">
        <v>46</v>
      </c>
      <c r="J865" s="33" t="str">
        <f t="shared" si="13"/>
        <v>Новоуральский городской округ Свердловской области, г. Новоуральск, ул. Первомайская, д. 46</v>
      </c>
      <c r="K865" s="35">
        <v>2832.7</v>
      </c>
      <c r="L865" s="35">
        <v>1</v>
      </c>
      <c r="M865" s="35" t="s">
        <v>4287</v>
      </c>
      <c r="N865" s="206">
        <v>43931</v>
      </c>
      <c r="O865" s="35" t="s">
        <v>1598</v>
      </c>
      <c r="P865" s="194">
        <v>2279331.65</v>
      </c>
    </row>
    <row r="866" spans="1:16" ht="23.25" x14ac:dyDescent="0.25">
      <c r="A866" s="80">
        <v>2017</v>
      </c>
      <c r="B866" s="81" t="s">
        <v>218</v>
      </c>
      <c r="C866" s="24"/>
      <c r="D866" s="24" t="s">
        <v>2511</v>
      </c>
      <c r="E866" s="24" t="s">
        <v>18</v>
      </c>
      <c r="F866" s="24" t="s">
        <v>213</v>
      </c>
      <c r="G866" s="24" t="s">
        <v>20</v>
      </c>
      <c r="H866" s="24" t="s">
        <v>199</v>
      </c>
      <c r="I866" s="58" t="s">
        <v>573</v>
      </c>
      <c r="J866" s="33" t="str">
        <f t="shared" si="13"/>
        <v>Новоуральский городской округ Свердловской области, г. Новоуральск, ул. Победы, д. 26А</v>
      </c>
      <c r="K866" s="75">
        <v>9005.4</v>
      </c>
      <c r="L866" s="75">
        <v>4</v>
      </c>
      <c r="M866" s="212" t="s">
        <v>1294</v>
      </c>
      <c r="N866" s="213">
        <v>42598</v>
      </c>
      <c r="O866" s="212" t="s">
        <v>1598</v>
      </c>
      <c r="P866" s="65">
        <v>7492348.4000000004</v>
      </c>
    </row>
    <row r="867" spans="1:16" ht="23.25" x14ac:dyDescent="0.25">
      <c r="A867" s="2">
        <v>2016</v>
      </c>
      <c r="B867" s="2" t="s">
        <v>218</v>
      </c>
      <c r="C867" s="24"/>
      <c r="D867" s="29" t="s">
        <v>2511</v>
      </c>
      <c r="E867" s="29" t="s">
        <v>18</v>
      </c>
      <c r="F867" s="29" t="s">
        <v>213</v>
      </c>
      <c r="G867" s="29" t="s">
        <v>20</v>
      </c>
      <c r="H867" s="29" t="s">
        <v>199</v>
      </c>
      <c r="I867" s="42">
        <v>28</v>
      </c>
      <c r="J867" s="33" t="str">
        <f t="shared" si="13"/>
        <v>Новоуральский городской округ Свердловской области, г. Новоуральск, ул. Победы, д. 28</v>
      </c>
      <c r="K867" s="35">
        <v>9011.2999999999993</v>
      </c>
      <c r="L867" s="35">
        <v>4</v>
      </c>
      <c r="M867" s="212" t="s">
        <v>1486</v>
      </c>
      <c r="N867" s="213">
        <v>42570</v>
      </c>
      <c r="O867" s="76" t="s">
        <v>1494</v>
      </c>
      <c r="P867" s="65">
        <v>7595950.3200000003</v>
      </c>
    </row>
    <row r="868" spans="1:16" ht="23.25" x14ac:dyDescent="0.25">
      <c r="A868" s="80">
        <v>2021</v>
      </c>
      <c r="B868" s="30" t="s">
        <v>218</v>
      </c>
      <c r="C868" s="30"/>
      <c r="D868" s="30" t="s">
        <v>2511</v>
      </c>
      <c r="E868" s="30" t="s">
        <v>18</v>
      </c>
      <c r="F868" s="30" t="s">
        <v>213</v>
      </c>
      <c r="G868" s="30" t="s">
        <v>20</v>
      </c>
      <c r="H868" s="30" t="s">
        <v>199</v>
      </c>
      <c r="I868" s="148">
        <v>30</v>
      </c>
      <c r="J868" s="33" t="str">
        <f t="shared" si="13"/>
        <v>Новоуральский городской округ Свердловской области, г. Новоуральск, ул. Победы, д. 30</v>
      </c>
      <c r="K868" s="35">
        <v>8982.2999999999993</v>
      </c>
      <c r="L868" s="35">
        <v>4</v>
      </c>
      <c r="M868" s="216" t="s">
        <v>2580</v>
      </c>
      <c r="N868" s="215">
        <v>44253</v>
      </c>
      <c r="O868" s="56" t="s">
        <v>2605</v>
      </c>
      <c r="P868" s="209">
        <v>7037175.1000000015</v>
      </c>
    </row>
    <row r="869" spans="1:16" ht="23.25" x14ac:dyDescent="0.25">
      <c r="A869" s="2">
        <v>2016</v>
      </c>
      <c r="B869" s="2" t="s">
        <v>218</v>
      </c>
      <c r="C869" s="24"/>
      <c r="D869" s="29" t="s">
        <v>2511</v>
      </c>
      <c r="E869" s="29" t="s">
        <v>18</v>
      </c>
      <c r="F869" s="29" t="s">
        <v>213</v>
      </c>
      <c r="G869" s="29" t="s">
        <v>20</v>
      </c>
      <c r="H869" s="29" t="s">
        <v>199</v>
      </c>
      <c r="I869" s="42" t="s">
        <v>226</v>
      </c>
      <c r="J869" s="33" t="str">
        <f t="shared" si="13"/>
        <v>Новоуральский городской округ Свердловской области, г. Новоуральск, ул. Победы, д. 30Б</v>
      </c>
      <c r="K869" s="35">
        <v>9047.5</v>
      </c>
      <c r="L869" s="35">
        <v>2</v>
      </c>
      <c r="M869" s="212" t="s">
        <v>1486</v>
      </c>
      <c r="N869" s="213">
        <v>42570</v>
      </c>
      <c r="O869" s="76" t="s">
        <v>1494</v>
      </c>
      <c r="P869" s="65">
        <v>3797975.16</v>
      </c>
    </row>
    <row r="870" spans="1:16" ht="23.25" x14ac:dyDescent="0.25">
      <c r="A870" s="80">
        <v>2021</v>
      </c>
      <c r="B870" s="30" t="s">
        <v>218</v>
      </c>
      <c r="C870" s="30"/>
      <c r="D870" s="30" t="s">
        <v>2511</v>
      </c>
      <c r="E870" s="30" t="s">
        <v>18</v>
      </c>
      <c r="F870" s="30" t="s">
        <v>213</v>
      </c>
      <c r="G870" s="30" t="s">
        <v>20</v>
      </c>
      <c r="H870" s="30" t="s">
        <v>199</v>
      </c>
      <c r="I870" s="148" t="s">
        <v>226</v>
      </c>
      <c r="J870" s="33" t="str">
        <f t="shared" si="13"/>
        <v>Новоуральский городской округ Свердловской области, г. Новоуральск, ул. Победы, д. 30Б</v>
      </c>
      <c r="K870" s="35">
        <v>9047.5</v>
      </c>
      <c r="L870" s="35">
        <v>1</v>
      </c>
      <c r="M870" s="216" t="s">
        <v>2580</v>
      </c>
      <c r="N870" s="215">
        <v>44253</v>
      </c>
      <c r="O870" s="56" t="s">
        <v>2605</v>
      </c>
      <c r="P870" s="209">
        <v>1754973.22</v>
      </c>
    </row>
    <row r="871" spans="1:16" ht="23.25" x14ac:dyDescent="0.25">
      <c r="A871" s="80">
        <v>2020</v>
      </c>
      <c r="B871" s="30" t="s">
        <v>218</v>
      </c>
      <c r="C871" s="30"/>
      <c r="D871" s="30" t="s">
        <v>2511</v>
      </c>
      <c r="E871" s="30" t="s">
        <v>18</v>
      </c>
      <c r="F871" s="30" t="s">
        <v>213</v>
      </c>
      <c r="G871" s="30" t="s">
        <v>20</v>
      </c>
      <c r="H871" s="30" t="s">
        <v>711</v>
      </c>
      <c r="I871" s="148">
        <v>4</v>
      </c>
      <c r="J871" s="33" t="str">
        <f t="shared" si="13"/>
        <v>Новоуральский городской округ Свердловской области, г. Новоуральск, ул. Промышленная, д. 4</v>
      </c>
      <c r="K871" s="103">
        <v>10531.1</v>
      </c>
      <c r="L871" s="103">
        <v>1</v>
      </c>
      <c r="M871" s="35" t="s">
        <v>4287</v>
      </c>
      <c r="N871" s="206">
        <v>43931</v>
      </c>
      <c r="O871" s="35" t="s">
        <v>1598</v>
      </c>
      <c r="P871" s="194">
        <v>1995876.04</v>
      </c>
    </row>
    <row r="872" spans="1:16" ht="23.25" x14ac:dyDescent="0.25">
      <c r="A872" s="80">
        <v>2021</v>
      </c>
      <c r="B872" s="30" t="s">
        <v>218</v>
      </c>
      <c r="C872" s="30"/>
      <c r="D872" s="30" t="s">
        <v>2511</v>
      </c>
      <c r="E872" s="30" t="s">
        <v>18</v>
      </c>
      <c r="F872" s="30" t="s">
        <v>213</v>
      </c>
      <c r="G872" s="30" t="s">
        <v>20</v>
      </c>
      <c r="H872" s="30" t="s">
        <v>2516</v>
      </c>
      <c r="I872" s="148">
        <v>11</v>
      </c>
      <c r="J872" s="33" t="str">
        <f t="shared" si="13"/>
        <v>Новоуральский городской округ Свердловской области, г. Новоуральск, ул. Сергея Дудина, д. 11</v>
      </c>
      <c r="K872" s="35">
        <v>5316</v>
      </c>
      <c r="L872" s="35">
        <v>2</v>
      </c>
      <c r="M872" s="216" t="s">
        <v>2580</v>
      </c>
      <c r="N872" s="215">
        <v>44253</v>
      </c>
      <c r="O872" s="56" t="s">
        <v>2605</v>
      </c>
      <c r="P872" s="209">
        <v>4389550.68</v>
      </c>
    </row>
    <row r="873" spans="1:16" ht="23.25" x14ac:dyDescent="0.25">
      <c r="A873" s="80">
        <v>2017</v>
      </c>
      <c r="B873" s="81" t="s">
        <v>218</v>
      </c>
      <c r="C873" s="24"/>
      <c r="D873" s="24" t="s">
        <v>2511</v>
      </c>
      <c r="E873" s="24" t="s">
        <v>18</v>
      </c>
      <c r="F873" s="24" t="s">
        <v>213</v>
      </c>
      <c r="G873" s="24" t="s">
        <v>20</v>
      </c>
      <c r="H873" s="24" t="s">
        <v>84</v>
      </c>
      <c r="I873" s="58">
        <v>18</v>
      </c>
      <c r="J873" s="33" t="str">
        <f t="shared" si="13"/>
        <v>Новоуральский городской округ Свердловской области, г. Новоуральск, ул. Советская, д. 18</v>
      </c>
      <c r="K873" s="75">
        <v>26748.400000000001</v>
      </c>
      <c r="L873" s="75">
        <v>9</v>
      </c>
      <c r="M873" s="212" t="s">
        <v>1294</v>
      </c>
      <c r="N873" s="213">
        <v>42598</v>
      </c>
      <c r="O873" s="212" t="s">
        <v>1598</v>
      </c>
      <c r="P873" s="65">
        <v>16623928.4</v>
      </c>
    </row>
    <row r="874" spans="1:16" ht="23.25" x14ac:dyDescent="0.25">
      <c r="A874" s="80">
        <v>2019</v>
      </c>
      <c r="B874" s="147" t="s">
        <v>218</v>
      </c>
      <c r="C874" s="30"/>
      <c r="D874" s="30" t="s">
        <v>2511</v>
      </c>
      <c r="E874" s="30" t="s">
        <v>18</v>
      </c>
      <c r="F874" s="30" t="s">
        <v>213</v>
      </c>
      <c r="G874" s="30" t="s">
        <v>20</v>
      </c>
      <c r="H874" s="30" t="s">
        <v>84</v>
      </c>
      <c r="I874" s="148" t="s">
        <v>1000</v>
      </c>
      <c r="J874" s="33" t="str">
        <f t="shared" si="13"/>
        <v>Новоуральский городской округ Свердловской области, г. Новоуральск, ул. Советская, д. 19</v>
      </c>
      <c r="K874" s="35">
        <v>5330.4</v>
      </c>
      <c r="L874" s="103">
        <v>2</v>
      </c>
      <c r="M874" s="35" t="s">
        <v>1489</v>
      </c>
      <c r="N874" s="206" t="s">
        <v>3858</v>
      </c>
      <c r="O874" s="56" t="s">
        <v>1594</v>
      </c>
      <c r="P874" s="207">
        <v>3895301.3200000003</v>
      </c>
    </row>
    <row r="875" spans="1:16" ht="23.25" x14ac:dyDescent="0.25">
      <c r="A875" s="80">
        <v>2017</v>
      </c>
      <c r="B875" s="81" t="s">
        <v>218</v>
      </c>
      <c r="C875" s="24"/>
      <c r="D875" s="24" t="s">
        <v>2511</v>
      </c>
      <c r="E875" s="24" t="s">
        <v>18</v>
      </c>
      <c r="F875" s="24" t="s">
        <v>213</v>
      </c>
      <c r="G875" s="24" t="s">
        <v>20</v>
      </c>
      <c r="H875" s="24" t="s">
        <v>84</v>
      </c>
      <c r="I875" s="58">
        <v>20</v>
      </c>
      <c r="J875" s="33" t="str">
        <f t="shared" si="13"/>
        <v>Новоуральский городской округ Свердловской области, г. Новоуральск, ул. Советская, д. 20</v>
      </c>
      <c r="K875" s="75">
        <v>6581.3</v>
      </c>
      <c r="L875" s="75">
        <v>2</v>
      </c>
      <c r="M875" s="212" t="s">
        <v>1294</v>
      </c>
      <c r="N875" s="213">
        <v>42598</v>
      </c>
      <c r="O875" s="212" t="s">
        <v>1598</v>
      </c>
      <c r="P875" s="65">
        <v>3633582.36</v>
      </c>
    </row>
    <row r="876" spans="1:16" ht="23.25" x14ac:dyDescent="0.25">
      <c r="A876" s="80">
        <v>2017</v>
      </c>
      <c r="B876" s="81" t="s">
        <v>218</v>
      </c>
      <c r="C876" s="24"/>
      <c r="D876" s="24" t="s">
        <v>2511</v>
      </c>
      <c r="E876" s="24" t="s">
        <v>18</v>
      </c>
      <c r="F876" s="24" t="s">
        <v>213</v>
      </c>
      <c r="G876" s="24" t="s">
        <v>20</v>
      </c>
      <c r="H876" s="24" t="s">
        <v>84</v>
      </c>
      <c r="I876" s="58">
        <v>21</v>
      </c>
      <c r="J876" s="33" t="str">
        <f t="shared" si="13"/>
        <v>Новоуральский городской округ Свердловской области, г. Новоуральск, ул. Советская, д. 21</v>
      </c>
      <c r="K876" s="75">
        <v>16337.7</v>
      </c>
      <c r="L876" s="75">
        <v>6</v>
      </c>
      <c r="M876" s="212" t="s">
        <v>1294</v>
      </c>
      <c r="N876" s="213">
        <v>42598</v>
      </c>
      <c r="O876" s="212" t="s">
        <v>1598</v>
      </c>
      <c r="P876" s="65">
        <v>11013980.529999999</v>
      </c>
    </row>
    <row r="877" spans="1:16" ht="23.25" x14ac:dyDescent="0.25">
      <c r="A877" s="80">
        <v>2017</v>
      </c>
      <c r="B877" s="81" t="s">
        <v>218</v>
      </c>
      <c r="C877" s="24"/>
      <c r="D877" s="24" t="s">
        <v>2511</v>
      </c>
      <c r="E877" s="24" t="s">
        <v>18</v>
      </c>
      <c r="F877" s="24" t="s">
        <v>213</v>
      </c>
      <c r="G877" s="24" t="s">
        <v>20</v>
      </c>
      <c r="H877" s="24" t="s">
        <v>84</v>
      </c>
      <c r="I877" s="58">
        <v>23</v>
      </c>
      <c r="J877" s="33" t="str">
        <f t="shared" si="13"/>
        <v>Новоуральский городской округ Свердловской области, г. Новоуральск, ул. Советская, д. 23</v>
      </c>
      <c r="K877" s="75">
        <v>12577.4</v>
      </c>
      <c r="L877" s="75">
        <v>4</v>
      </c>
      <c r="M877" s="212" t="s">
        <v>1294</v>
      </c>
      <c r="N877" s="213">
        <v>42598</v>
      </c>
      <c r="O877" s="212" t="s">
        <v>1598</v>
      </c>
      <c r="P877" s="65">
        <v>7368136.79</v>
      </c>
    </row>
    <row r="878" spans="1:16" ht="23.25" x14ac:dyDescent="0.25">
      <c r="A878" s="80">
        <v>2021</v>
      </c>
      <c r="B878" s="30" t="s">
        <v>218</v>
      </c>
      <c r="C878" s="30"/>
      <c r="D878" s="30" t="s">
        <v>2511</v>
      </c>
      <c r="E878" s="30" t="s">
        <v>18</v>
      </c>
      <c r="F878" s="30" t="s">
        <v>213</v>
      </c>
      <c r="G878" s="30" t="s">
        <v>20</v>
      </c>
      <c r="H878" s="30" t="s">
        <v>1303</v>
      </c>
      <c r="I878" s="148">
        <v>12</v>
      </c>
      <c r="J878" s="33" t="str">
        <f t="shared" si="13"/>
        <v>Новоуральский городской округ Свердловской области, г. Новоуральск, ул. Тегенцева, д. 12</v>
      </c>
      <c r="K878" s="35">
        <v>17645.5</v>
      </c>
      <c r="L878" s="35">
        <v>5</v>
      </c>
      <c r="M878" s="216" t="s">
        <v>2580</v>
      </c>
      <c r="N878" s="215">
        <v>44253</v>
      </c>
      <c r="O878" s="56" t="s">
        <v>2605</v>
      </c>
      <c r="P878" s="209">
        <v>8537541.2400000002</v>
      </c>
    </row>
    <row r="879" spans="1:16" ht="23.25" x14ac:dyDescent="0.25">
      <c r="A879" s="80">
        <v>2021</v>
      </c>
      <c r="B879" s="30" t="s">
        <v>218</v>
      </c>
      <c r="C879" s="30"/>
      <c r="D879" s="30" t="s">
        <v>2511</v>
      </c>
      <c r="E879" s="30" t="s">
        <v>18</v>
      </c>
      <c r="F879" s="30" t="s">
        <v>213</v>
      </c>
      <c r="G879" s="30" t="s">
        <v>20</v>
      </c>
      <c r="H879" s="30" t="s">
        <v>1303</v>
      </c>
      <c r="I879" s="58" t="s">
        <v>979</v>
      </c>
      <c r="J879" s="33" t="str">
        <f t="shared" si="13"/>
        <v>Новоуральский городской округ Свердловской области, г. Новоуральск, ул. Тегенцева, д. 14</v>
      </c>
      <c r="K879" s="35">
        <v>5603.7</v>
      </c>
      <c r="L879" s="35">
        <v>1</v>
      </c>
      <c r="M879" s="216" t="s">
        <v>2580</v>
      </c>
      <c r="N879" s="215">
        <v>44253</v>
      </c>
      <c r="O879" s="56" t="s">
        <v>2605</v>
      </c>
      <c r="P879" s="209">
        <v>1517794.38</v>
      </c>
    </row>
    <row r="880" spans="1:16" ht="23.25" x14ac:dyDescent="0.25">
      <c r="A880" s="80">
        <v>2020</v>
      </c>
      <c r="B880" s="30" t="s">
        <v>218</v>
      </c>
      <c r="C880" s="30"/>
      <c r="D880" s="30" t="s">
        <v>2511</v>
      </c>
      <c r="E880" s="30" t="s">
        <v>18</v>
      </c>
      <c r="F880" s="30" t="s">
        <v>213</v>
      </c>
      <c r="G880" s="30" t="s">
        <v>20</v>
      </c>
      <c r="H880" s="30" t="s">
        <v>1303</v>
      </c>
      <c r="I880" s="148">
        <v>2</v>
      </c>
      <c r="J880" s="33" t="str">
        <f t="shared" si="13"/>
        <v>Новоуральский городской округ Свердловской области, г. Новоуральск, ул. Тегенцева, д. 2</v>
      </c>
      <c r="K880" s="103">
        <v>16433.400000000001</v>
      </c>
      <c r="L880" s="103">
        <v>5</v>
      </c>
      <c r="M880" s="35" t="s">
        <v>4287</v>
      </c>
      <c r="N880" s="206">
        <v>43931</v>
      </c>
      <c r="O880" s="35" t="s">
        <v>1598</v>
      </c>
      <c r="P880" s="194">
        <v>9984371.1799999997</v>
      </c>
    </row>
    <row r="881" spans="1:16" ht="23.25" x14ac:dyDescent="0.25">
      <c r="A881" s="80">
        <v>2020</v>
      </c>
      <c r="B881" s="30" t="s">
        <v>218</v>
      </c>
      <c r="C881" s="30"/>
      <c r="D881" s="30" t="s">
        <v>2511</v>
      </c>
      <c r="E881" s="30" t="s">
        <v>18</v>
      </c>
      <c r="F881" s="30" t="s">
        <v>213</v>
      </c>
      <c r="G881" s="30" t="s">
        <v>20</v>
      </c>
      <c r="H881" s="30" t="s">
        <v>1303</v>
      </c>
      <c r="I881" s="148">
        <v>4</v>
      </c>
      <c r="J881" s="33" t="str">
        <f t="shared" si="13"/>
        <v>Новоуральский городской округ Свердловской области, г. Новоуральск, ул. Тегенцева, д. 4</v>
      </c>
      <c r="K881" s="103">
        <v>8522.6</v>
      </c>
      <c r="L881" s="103">
        <v>2</v>
      </c>
      <c r="M881" s="35" t="s">
        <v>4287</v>
      </c>
      <c r="N881" s="206">
        <v>43931</v>
      </c>
      <c r="O881" s="35" t="s">
        <v>1598</v>
      </c>
      <c r="P881" s="194">
        <v>3991935.9699999997</v>
      </c>
    </row>
    <row r="882" spans="1:16" ht="23.25" x14ac:dyDescent="0.25">
      <c r="A882" s="80">
        <v>2019</v>
      </c>
      <c r="B882" s="147" t="s">
        <v>218</v>
      </c>
      <c r="C882" s="30"/>
      <c r="D882" s="30" t="s">
        <v>2511</v>
      </c>
      <c r="E882" s="30" t="s">
        <v>18</v>
      </c>
      <c r="F882" s="30" t="s">
        <v>213</v>
      </c>
      <c r="G882" s="30" t="s">
        <v>20</v>
      </c>
      <c r="H882" s="30" t="s">
        <v>1303</v>
      </c>
      <c r="I882" s="148" t="s">
        <v>947</v>
      </c>
      <c r="J882" s="33" t="str">
        <f t="shared" si="13"/>
        <v>Новоуральский городской округ Свердловской области, г. Новоуральск, ул. Тегенцева, д. 6</v>
      </c>
      <c r="K882" s="35">
        <v>8386.4</v>
      </c>
      <c r="L882" s="103">
        <v>2</v>
      </c>
      <c r="M882" s="35" t="s">
        <v>1489</v>
      </c>
      <c r="N882" s="206" t="s">
        <v>3858</v>
      </c>
      <c r="O882" s="56" t="s">
        <v>1594</v>
      </c>
      <c r="P882" s="207">
        <v>3897982.12</v>
      </c>
    </row>
    <row r="883" spans="1:16" ht="23.25" x14ac:dyDescent="0.25">
      <c r="A883" s="80">
        <v>2020</v>
      </c>
      <c r="B883" s="30" t="s">
        <v>218</v>
      </c>
      <c r="C883" s="30"/>
      <c r="D883" s="30" t="s">
        <v>2511</v>
      </c>
      <c r="E883" s="30" t="s">
        <v>18</v>
      </c>
      <c r="F883" s="30" t="s">
        <v>213</v>
      </c>
      <c r="G883" s="30" t="s">
        <v>20</v>
      </c>
      <c r="H883" s="30" t="s">
        <v>1303</v>
      </c>
      <c r="I883" s="148">
        <v>8</v>
      </c>
      <c r="J883" s="33" t="str">
        <f t="shared" si="13"/>
        <v>Новоуральский городской округ Свердловской области, г. Новоуральск, ул. Тегенцева, д. 8</v>
      </c>
      <c r="K883" s="103">
        <v>11194.1</v>
      </c>
      <c r="L883" s="103">
        <v>2</v>
      </c>
      <c r="M883" s="35" t="s">
        <v>4287</v>
      </c>
      <c r="N883" s="206">
        <v>43931</v>
      </c>
      <c r="O883" s="35" t="s">
        <v>1598</v>
      </c>
      <c r="P883" s="194">
        <v>3992014.77</v>
      </c>
    </row>
    <row r="884" spans="1:16" ht="23.25" x14ac:dyDescent="0.25">
      <c r="A884" s="80">
        <v>2017</v>
      </c>
      <c r="B884" s="81" t="s">
        <v>218</v>
      </c>
      <c r="C884" s="24"/>
      <c r="D884" s="24" t="s">
        <v>2511</v>
      </c>
      <c r="E884" s="24" t="s">
        <v>18</v>
      </c>
      <c r="F884" s="24" t="s">
        <v>213</v>
      </c>
      <c r="G884" s="24" t="s">
        <v>20</v>
      </c>
      <c r="H884" s="24" t="s">
        <v>568</v>
      </c>
      <c r="I884" s="58">
        <v>1</v>
      </c>
      <c r="J884" s="33" t="str">
        <f t="shared" si="13"/>
        <v>Новоуральский городской округ Свердловской области, г. Новоуральск, ул. Чурина, д. 1</v>
      </c>
      <c r="K884" s="75">
        <v>5093</v>
      </c>
      <c r="L884" s="75">
        <v>2</v>
      </c>
      <c r="M884" s="212" t="s">
        <v>1294</v>
      </c>
      <c r="N884" s="213">
        <v>42598</v>
      </c>
      <c r="O884" s="212" t="s">
        <v>1598</v>
      </c>
      <c r="P884" s="65">
        <v>3663096.03</v>
      </c>
    </row>
    <row r="885" spans="1:16" ht="23.25" x14ac:dyDescent="0.25">
      <c r="A885" s="80">
        <v>2018</v>
      </c>
      <c r="B885" s="196" t="s">
        <v>218</v>
      </c>
      <c r="C885" s="106"/>
      <c r="D885" s="30" t="s">
        <v>2511</v>
      </c>
      <c r="E885" s="33" t="s">
        <v>18</v>
      </c>
      <c r="F885" s="33" t="s">
        <v>213</v>
      </c>
      <c r="G885" s="33" t="s">
        <v>20</v>
      </c>
      <c r="H885" s="33" t="s">
        <v>568</v>
      </c>
      <c r="I885" s="117">
        <v>10</v>
      </c>
      <c r="J885" s="33" t="str">
        <f t="shared" si="13"/>
        <v>Новоуральский городской округ Свердловской области, г. Новоуральск, ул. Чурина, д. 10</v>
      </c>
      <c r="K885" s="104">
        <v>5277.9</v>
      </c>
      <c r="L885" s="104">
        <v>1</v>
      </c>
      <c r="M885" s="25" t="s">
        <v>1489</v>
      </c>
      <c r="N885" s="206">
        <v>43122</v>
      </c>
      <c r="O885" s="56" t="s">
        <v>1494</v>
      </c>
      <c r="P885" s="157">
        <v>1947046.4</v>
      </c>
    </row>
    <row r="886" spans="1:16" ht="23.25" x14ac:dyDescent="0.25">
      <c r="A886" s="80">
        <v>2018</v>
      </c>
      <c r="B886" s="196" t="s">
        <v>218</v>
      </c>
      <c r="C886" s="106"/>
      <c r="D886" s="30" t="s">
        <v>2511</v>
      </c>
      <c r="E886" s="33" t="s">
        <v>18</v>
      </c>
      <c r="F886" s="33" t="s">
        <v>213</v>
      </c>
      <c r="G886" s="33" t="s">
        <v>20</v>
      </c>
      <c r="H886" s="33" t="s">
        <v>568</v>
      </c>
      <c r="I886" s="84" t="s">
        <v>1273</v>
      </c>
      <c r="J886" s="33" t="str">
        <f t="shared" si="13"/>
        <v>Новоуральский городской округ Свердловской области, г. Новоуральск, ул. Чурина, д. 12/1</v>
      </c>
      <c r="K886" s="104">
        <v>11309.5</v>
      </c>
      <c r="L886" s="104">
        <v>4</v>
      </c>
      <c r="M886" s="25" t="s">
        <v>1489</v>
      </c>
      <c r="N886" s="206">
        <v>43122</v>
      </c>
      <c r="O886" s="56" t="s">
        <v>1494</v>
      </c>
      <c r="P886" s="157">
        <v>7820991.96</v>
      </c>
    </row>
    <row r="887" spans="1:16" ht="23.25" x14ac:dyDescent="0.25">
      <c r="A887" s="80">
        <v>2018</v>
      </c>
      <c r="B887" s="196" t="s">
        <v>218</v>
      </c>
      <c r="C887" s="106"/>
      <c r="D887" s="30" t="s">
        <v>2511</v>
      </c>
      <c r="E887" s="33" t="s">
        <v>18</v>
      </c>
      <c r="F887" s="33" t="s">
        <v>213</v>
      </c>
      <c r="G887" s="33" t="s">
        <v>20</v>
      </c>
      <c r="H887" s="33" t="s">
        <v>568</v>
      </c>
      <c r="I887" s="84" t="s">
        <v>1274</v>
      </c>
      <c r="J887" s="33" t="str">
        <f t="shared" si="13"/>
        <v>Новоуральский городской округ Свердловской области, г. Новоуральск, ул. Чурина, д. 12/2</v>
      </c>
      <c r="K887" s="104">
        <v>11423.7</v>
      </c>
      <c r="L887" s="104">
        <v>4</v>
      </c>
      <c r="M887" s="25" t="s">
        <v>1489</v>
      </c>
      <c r="N887" s="206">
        <v>43122</v>
      </c>
      <c r="O887" s="56" t="s">
        <v>1494</v>
      </c>
      <c r="P887" s="157">
        <v>7814451.2199999997</v>
      </c>
    </row>
    <row r="888" spans="1:16" ht="23.25" x14ac:dyDescent="0.25">
      <c r="A888" s="80">
        <v>2018</v>
      </c>
      <c r="B888" s="196" t="s">
        <v>218</v>
      </c>
      <c r="C888" s="106"/>
      <c r="D888" s="30" t="s">
        <v>2511</v>
      </c>
      <c r="E888" s="33" t="s">
        <v>18</v>
      </c>
      <c r="F888" s="33" t="s">
        <v>213</v>
      </c>
      <c r="G888" s="33" t="s">
        <v>20</v>
      </c>
      <c r="H888" s="33" t="s">
        <v>568</v>
      </c>
      <c r="I888" s="84" t="s">
        <v>1275</v>
      </c>
      <c r="J888" s="33" t="str">
        <f t="shared" si="13"/>
        <v>Новоуральский городской округ Свердловской области, г. Новоуральск, ул. Чурина, д. 14/2</v>
      </c>
      <c r="K888" s="104">
        <v>11149.4</v>
      </c>
      <c r="L888" s="104">
        <v>3</v>
      </c>
      <c r="M888" s="25" t="s">
        <v>1489</v>
      </c>
      <c r="N888" s="206">
        <v>43122</v>
      </c>
      <c r="O888" s="56" t="s">
        <v>1494</v>
      </c>
      <c r="P888" s="157">
        <v>5842023.0199999996</v>
      </c>
    </row>
    <row r="889" spans="1:16" ht="23.25" x14ac:dyDescent="0.25">
      <c r="A889" s="80">
        <v>2019</v>
      </c>
      <c r="B889" s="147" t="s">
        <v>218</v>
      </c>
      <c r="C889" s="30"/>
      <c r="D889" s="30" t="s">
        <v>2511</v>
      </c>
      <c r="E889" s="30" t="s">
        <v>18</v>
      </c>
      <c r="F889" s="30" t="s">
        <v>213</v>
      </c>
      <c r="G889" s="30" t="s">
        <v>20</v>
      </c>
      <c r="H889" s="30" t="s">
        <v>568</v>
      </c>
      <c r="I889" s="148" t="s">
        <v>1306</v>
      </c>
      <c r="J889" s="33" t="str">
        <f t="shared" si="13"/>
        <v>Новоуральский городской округ Свердловской области, г. Новоуральск, ул. Чурина, д. 15/1</v>
      </c>
      <c r="K889" s="35">
        <v>6974</v>
      </c>
      <c r="L889" s="103">
        <v>2</v>
      </c>
      <c r="M889" s="35" t="s">
        <v>1489</v>
      </c>
      <c r="N889" s="206" t="s">
        <v>3858</v>
      </c>
      <c r="O889" s="56" t="s">
        <v>1594</v>
      </c>
      <c r="P889" s="207">
        <v>3781977.8</v>
      </c>
    </row>
    <row r="890" spans="1:16" ht="23.25" x14ac:dyDescent="0.25">
      <c r="A890" s="80">
        <v>2017</v>
      </c>
      <c r="B890" s="81" t="s">
        <v>218</v>
      </c>
      <c r="C890" s="24"/>
      <c r="D890" s="24" t="s">
        <v>2511</v>
      </c>
      <c r="E890" s="24" t="s">
        <v>18</v>
      </c>
      <c r="F890" s="24" t="s">
        <v>213</v>
      </c>
      <c r="G890" s="24" t="s">
        <v>20</v>
      </c>
      <c r="H890" s="24" t="s">
        <v>568</v>
      </c>
      <c r="I890" s="58">
        <v>2</v>
      </c>
      <c r="J890" s="33" t="str">
        <f t="shared" si="13"/>
        <v>Новоуральский городской округ Свердловской области, г. Новоуральск, ул. Чурина, д. 2</v>
      </c>
      <c r="K890" s="75">
        <v>5102.8</v>
      </c>
      <c r="L890" s="75">
        <v>2</v>
      </c>
      <c r="M890" s="212" t="s">
        <v>1294</v>
      </c>
      <c r="N890" s="213">
        <v>42598</v>
      </c>
      <c r="O890" s="212" t="s">
        <v>1598</v>
      </c>
      <c r="P890" s="65">
        <v>3665112.65</v>
      </c>
    </row>
    <row r="891" spans="1:16" ht="23.25" x14ac:dyDescent="0.25">
      <c r="A891" s="80">
        <v>2017</v>
      </c>
      <c r="B891" s="81" t="s">
        <v>218</v>
      </c>
      <c r="C891" s="24"/>
      <c r="D891" s="24" t="s">
        <v>2511</v>
      </c>
      <c r="E891" s="24" t="s">
        <v>18</v>
      </c>
      <c r="F891" s="24" t="s">
        <v>213</v>
      </c>
      <c r="G891" s="24" t="s">
        <v>20</v>
      </c>
      <c r="H891" s="24" t="s">
        <v>568</v>
      </c>
      <c r="I891" s="58">
        <v>4</v>
      </c>
      <c r="J891" s="33" t="str">
        <f t="shared" si="13"/>
        <v>Новоуральский городской округ Свердловской области, г. Новоуральск, ул. Чурина, д. 4</v>
      </c>
      <c r="K891" s="75">
        <v>4916.3999999999996</v>
      </c>
      <c r="L891" s="75">
        <v>2</v>
      </c>
      <c r="M891" s="212" t="s">
        <v>1294</v>
      </c>
      <c r="N891" s="213">
        <v>42598</v>
      </c>
      <c r="O891" s="212" t="s">
        <v>1598</v>
      </c>
      <c r="P891" s="65">
        <v>3724363.24</v>
      </c>
    </row>
    <row r="892" spans="1:16" ht="23.25" x14ac:dyDescent="0.25">
      <c r="A892" s="80">
        <v>2017</v>
      </c>
      <c r="B892" s="81" t="s">
        <v>218</v>
      </c>
      <c r="C892" s="24"/>
      <c r="D892" s="24" t="s">
        <v>2511</v>
      </c>
      <c r="E892" s="24" t="s">
        <v>18</v>
      </c>
      <c r="F892" s="24" t="s">
        <v>213</v>
      </c>
      <c r="G892" s="24" t="s">
        <v>20</v>
      </c>
      <c r="H892" s="24" t="s">
        <v>568</v>
      </c>
      <c r="I892" s="58" t="s">
        <v>1108</v>
      </c>
      <c r="J892" s="33" t="str">
        <f t="shared" si="13"/>
        <v>Новоуральский городской округ Свердловской области, г. Новоуральск, ул. Чурина, д. 5/1</v>
      </c>
      <c r="K892" s="75">
        <v>7940.6</v>
      </c>
      <c r="L892" s="75">
        <v>3</v>
      </c>
      <c r="M892" s="212" t="s">
        <v>1294</v>
      </c>
      <c r="N892" s="213">
        <v>42598</v>
      </c>
      <c r="O892" s="212" t="s">
        <v>1598</v>
      </c>
      <c r="P892" s="65">
        <v>5587538.4199999999</v>
      </c>
    </row>
    <row r="893" spans="1:16" ht="23.25" x14ac:dyDescent="0.25">
      <c r="A893" s="80">
        <v>2017</v>
      </c>
      <c r="B893" s="81" t="s">
        <v>218</v>
      </c>
      <c r="C893" s="24"/>
      <c r="D893" s="24" t="s">
        <v>2511</v>
      </c>
      <c r="E893" s="24" t="s">
        <v>18</v>
      </c>
      <c r="F893" s="24" t="s">
        <v>213</v>
      </c>
      <c r="G893" s="24" t="s">
        <v>20</v>
      </c>
      <c r="H893" s="24" t="s">
        <v>568</v>
      </c>
      <c r="I893" s="58" t="s">
        <v>1109</v>
      </c>
      <c r="J893" s="33" t="str">
        <f t="shared" si="13"/>
        <v>Новоуральский городской округ Свердловской области, г. Новоуральск, ул. Чурина, д. 5/2</v>
      </c>
      <c r="K893" s="75">
        <v>14050.9</v>
      </c>
      <c r="L893" s="75">
        <v>5</v>
      </c>
      <c r="M893" s="212" t="s">
        <v>1294</v>
      </c>
      <c r="N893" s="213">
        <v>42598</v>
      </c>
      <c r="O893" s="212" t="s">
        <v>1598</v>
      </c>
      <c r="P893" s="65">
        <v>9312190.7599999998</v>
      </c>
    </row>
    <row r="894" spans="1:16" ht="23.25" x14ac:dyDescent="0.25">
      <c r="A894" s="80">
        <v>2017</v>
      </c>
      <c r="B894" s="81" t="s">
        <v>218</v>
      </c>
      <c r="C894" s="24"/>
      <c r="D894" s="24" t="s">
        <v>2511</v>
      </c>
      <c r="E894" s="24" t="s">
        <v>18</v>
      </c>
      <c r="F894" s="24" t="s">
        <v>213</v>
      </c>
      <c r="G894" s="24" t="s">
        <v>20</v>
      </c>
      <c r="H894" s="24" t="s">
        <v>568</v>
      </c>
      <c r="I894" s="58">
        <v>6</v>
      </c>
      <c r="J894" s="33" t="str">
        <f t="shared" si="13"/>
        <v>Новоуральский городской округ Свердловской области, г. Новоуральск, ул. Чурина, д. 6</v>
      </c>
      <c r="K894" s="75">
        <v>5319.1</v>
      </c>
      <c r="L894" s="75">
        <v>2</v>
      </c>
      <c r="M894" s="212" t="s">
        <v>1294</v>
      </c>
      <c r="N894" s="213">
        <v>42598</v>
      </c>
      <c r="O894" s="212" t="s">
        <v>1598</v>
      </c>
      <c r="P894" s="65">
        <v>3724228.72</v>
      </c>
    </row>
    <row r="895" spans="1:16" ht="23.25" x14ac:dyDescent="0.25">
      <c r="A895" s="80">
        <v>2017</v>
      </c>
      <c r="B895" s="81" t="s">
        <v>218</v>
      </c>
      <c r="C895" s="24"/>
      <c r="D895" s="24" t="s">
        <v>2511</v>
      </c>
      <c r="E895" s="24" t="s">
        <v>18</v>
      </c>
      <c r="F895" s="24" t="s">
        <v>213</v>
      </c>
      <c r="G895" s="24" t="s">
        <v>20</v>
      </c>
      <c r="H895" s="24" t="s">
        <v>568</v>
      </c>
      <c r="I895" s="58" t="s">
        <v>1110</v>
      </c>
      <c r="J895" s="33" t="str">
        <f t="shared" si="13"/>
        <v>Новоуральский городской округ Свердловской области, г. Новоуральск, ул. Чурина, д. 7/2</v>
      </c>
      <c r="K895" s="75">
        <v>11308.7</v>
      </c>
      <c r="L895" s="75">
        <v>4</v>
      </c>
      <c r="M895" s="212" t="s">
        <v>1294</v>
      </c>
      <c r="N895" s="213">
        <v>42598</v>
      </c>
      <c r="O895" s="212" t="s">
        <v>1598</v>
      </c>
      <c r="P895" s="65">
        <v>7448123.5</v>
      </c>
    </row>
    <row r="896" spans="1:16" ht="23.25" x14ac:dyDescent="0.25">
      <c r="A896" s="80">
        <v>2018</v>
      </c>
      <c r="B896" s="196" t="s">
        <v>218</v>
      </c>
      <c r="C896" s="106"/>
      <c r="D896" s="30" t="s">
        <v>2511</v>
      </c>
      <c r="E896" s="33" t="s">
        <v>18</v>
      </c>
      <c r="F896" s="33" t="s">
        <v>213</v>
      </c>
      <c r="G896" s="33" t="s">
        <v>20</v>
      </c>
      <c r="H896" s="33" t="s">
        <v>568</v>
      </c>
      <c r="I896" s="84" t="s">
        <v>730</v>
      </c>
      <c r="J896" s="33" t="str">
        <f t="shared" si="13"/>
        <v>Новоуральский городской округ Свердловской области, г. Новоуральск, ул. Чурина, д. 9</v>
      </c>
      <c r="K896" s="104">
        <v>5325.7</v>
      </c>
      <c r="L896" s="104">
        <v>2</v>
      </c>
      <c r="M896" s="25" t="s">
        <v>1489</v>
      </c>
      <c r="N896" s="206">
        <v>43122</v>
      </c>
      <c r="O896" s="56" t="s">
        <v>1494</v>
      </c>
      <c r="P896" s="157">
        <v>3893955.92</v>
      </c>
    </row>
    <row r="897" spans="1:16" x14ac:dyDescent="0.25">
      <c r="A897" s="80">
        <v>2021</v>
      </c>
      <c r="B897" s="30" t="s">
        <v>227</v>
      </c>
      <c r="C897" s="30"/>
      <c r="D897" s="30" t="s">
        <v>297</v>
      </c>
      <c r="E897" s="30" t="s">
        <v>18</v>
      </c>
      <c r="F897" s="30" t="s">
        <v>298</v>
      </c>
      <c r="G897" s="30" t="s">
        <v>362</v>
      </c>
      <c r="H897" s="30" t="s">
        <v>363</v>
      </c>
      <c r="I897" s="42">
        <v>11</v>
      </c>
      <c r="J897" s="33" t="str">
        <f t="shared" si="13"/>
        <v>Полевской городской округ, г. Полевской, мкр. 2-й, д. 11</v>
      </c>
      <c r="K897" s="35">
        <v>2253.6999999999998</v>
      </c>
      <c r="L897" s="35">
        <v>1</v>
      </c>
      <c r="M897" s="56" t="s">
        <v>2567</v>
      </c>
      <c r="N897" s="215">
        <v>44225</v>
      </c>
      <c r="O897" s="56" t="s">
        <v>2603</v>
      </c>
      <c r="P897" s="210">
        <v>1637886.71</v>
      </c>
    </row>
    <row r="898" spans="1:16" x14ac:dyDescent="0.25">
      <c r="A898" s="80">
        <v>2017</v>
      </c>
      <c r="B898" s="81" t="s">
        <v>227</v>
      </c>
      <c r="C898" s="24"/>
      <c r="D898" s="24" t="s">
        <v>297</v>
      </c>
      <c r="E898" s="24" t="s">
        <v>18</v>
      </c>
      <c r="F898" s="24" t="s">
        <v>298</v>
      </c>
      <c r="G898" s="24" t="s">
        <v>362</v>
      </c>
      <c r="H898" s="24" t="s">
        <v>363</v>
      </c>
      <c r="I898" s="58">
        <v>12</v>
      </c>
      <c r="J898" s="33" t="str">
        <f t="shared" si="13"/>
        <v>Полевской городской округ, г. Полевской, мкр. 2-й, д. 12</v>
      </c>
      <c r="K898" s="75">
        <v>2283.1999999999998</v>
      </c>
      <c r="L898" s="75">
        <v>1</v>
      </c>
      <c r="M898" s="212" t="s">
        <v>1296</v>
      </c>
      <c r="N898" s="213">
        <v>42598</v>
      </c>
      <c r="O898" s="212" t="s">
        <v>1598</v>
      </c>
      <c r="P898" s="65">
        <v>1881221.31</v>
      </c>
    </row>
    <row r="899" spans="1:16" x14ac:dyDescent="0.25">
      <c r="A899" s="80">
        <v>2021</v>
      </c>
      <c r="B899" s="30" t="s">
        <v>227</v>
      </c>
      <c r="C899" s="30"/>
      <c r="D899" s="30" t="s">
        <v>297</v>
      </c>
      <c r="E899" s="30" t="s">
        <v>18</v>
      </c>
      <c r="F899" s="30" t="s">
        <v>298</v>
      </c>
      <c r="G899" s="30" t="s">
        <v>362</v>
      </c>
      <c r="H899" s="30" t="s">
        <v>363</v>
      </c>
      <c r="I899" s="42">
        <v>8</v>
      </c>
      <c r="J899" s="33" t="str">
        <f t="shared" ref="J899:J962" si="14">C899&amp;""&amp;D899&amp;", "&amp;E899&amp;" "&amp;F899&amp;", "&amp;G899&amp;" "&amp;H899&amp;", д. "&amp;I899</f>
        <v>Полевской городской округ, г. Полевской, мкр. 2-й, д. 8</v>
      </c>
      <c r="K899" s="35">
        <v>2585.3000000000002</v>
      </c>
      <c r="L899" s="35">
        <v>1</v>
      </c>
      <c r="M899" s="56" t="s">
        <v>2567</v>
      </c>
      <c r="N899" s="215">
        <v>44225</v>
      </c>
      <c r="O899" s="56" t="s">
        <v>2603</v>
      </c>
      <c r="P899" s="210">
        <v>1630166.43</v>
      </c>
    </row>
    <row r="900" spans="1:16" x14ac:dyDescent="0.25">
      <c r="A900" s="80">
        <v>2017</v>
      </c>
      <c r="B900" s="81" t="s">
        <v>227</v>
      </c>
      <c r="C900" s="24"/>
      <c r="D900" s="24" t="s">
        <v>297</v>
      </c>
      <c r="E900" s="24" t="s">
        <v>18</v>
      </c>
      <c r="F900" s="24" t="s">
        <v>298</v>
      </c>
      <c r="G900" s="24" t="s">
        <v>362</v>
      </c>
      <c r="H900" s="24" t="s">
        <v>363</v>
      </c>
      <c r="I900" s="58">
        <v>9</v>
      </c>
      <c r="J900" s="33" t="str">
        <f t="shared" si="14"/>
        <v>Полевской городской округ, г. Полевской, мкр. 2-й, д. 9</v>
      </c>
      <c r="K900" s="75">
        <v>2977.2</v>
      </c>
      <c r="L900" s="75">
        <v>1</v>
      </c>
      <c r="M900" s="212" t="s">
        <v>1296</v>
      </c>
      <c r="N900" s="213">
        <v>42598</v>
      </c>
      <c r="O900" s="212" t="s">
        <v>1598</v>
      </c>
      <c r="P900" s="65">
        <v>1882774.19</v>
      </c>
    </row>
    <row r="901" spans="1:16" ht="23.25" x14ac:dyDescent="0.25">
      <c r="A901" s="80">
        <v>2021</v>
      </c>
      <c r="B901" s="30" t="s">
        <v>227</v>
      </c>
      <c r="C901" s="30"/>
      <c r="D901" s="30" t="s">
        <v>297</v>
      </c>
      <c r="E901" s="30" t="s">
        <v>18</v>
      </c>
      <c r="F901" s="30" t="s">
        <v>298</v>
      </c>
      <c r="G901" s="30" t="s">
        <v>362</v>
      </c>
      <c r="H901" s="30" t="s">
        <v>2499</v>
      </c>
      <c r="I901" s="42">
        <v>10</v>
      </c>
      <c r="J901" s="33" t="str">
        <f t="shared" si="14"/>
        <v>Полевской городской округ, г. Полевской, мкр. Зеленый бор-1, д. 10</v>
      </c>
      <c r="K901" s="35">
        <v>3799.1</v>
      </c>
      <c r="L901" s="35">
        <v>1</v>
      </c>
      <c r="M901" s="56" t="s">
        <v>2567</v>
      </c>
      <c r="N901" s="215">
        <v>44225</v>
      </c>
      <c r="O901" s="56" t="s">
        <v>2603</v>
      </c>
      <c r="P901" s="187">
        <v>1630508.31</v>
      </c>
    </row>
    <row r="902" spans="1:16" ht="23.25" x14ac:dyDescent="0.25">
      <c r="A902" s="80">
        <v>2021</v>
      </c>
      <c r="B902" s="30" t="s">
        <v>227</v>
      </c>
      <c r="C902" s="30"/>
      <c r="D902" s="30" t="s">
        <v>297</v>
      </c>
      <c r="E902" s="30" t="s">
        <v>18</v>
      </c>
      <c r="F902" s="30" t="s">
        <v>298</v>
      </c>
      <c r="G902" s="30" t="s">
        <v>362</v>
      </c>
      <c r="H902" s="30" t="s">
        <v>2499</v>
      </c>
      <c r="I902" s="42">
        <v>15</v>
      </c>
      <c r="J902" s="33" t="str">
        <f t="shared" si="14"/>
        <v>Полевской городской округ, г. Полевской, мкр. Зеленый бор-1, д. 15</v>
      </c>
      <c r="K902" s="35">
        <v>7123.98</v>
      </c>
      <c r="L902" s="35">
        <v>3</v>
      </c>
      <c r="M902" s="56" t="s">
        <v>2567</v>
      </c>
      <c r="N902" s="215">
        <v>44225</v>
      </c>
      <c r="O902" s="56" t="s">
        <v>2603</v>
      </c>
      <c r="P902" s="210">
        <v>4904963.93</v>
      </c>
    </row>
    <row r="903" spans="1:16" ht="23.25" x14ac:dyDescent="0.25">
      <c r="A903" s="80">
        <v>2021</v>
      </c>
      <c r="B903" s="30" t="s">
        <v>227</v>
      </c>
      <c r="C903" s="30"/>
      <c r="D903" s="30" t="s">
        <v>297</v>
      </c>
      <c r="E903" s="30" t="s">
        <v>18</v>
      </c>
      <c r="F903" s="30" t="s">
        <v>298</v>
      </c>
      <c r="G903" s="30" t="s">
        <v>362</v>
      </c>
      <c r="H903" s="30" t="s">
        <v>2499</v>
      </c>
      <c r="I903" s="42">
        <v>19</v>
      </c>
      <c r="J903" s="33" t="str">
        <f t="shared" si="14"/>
        <v>Полевской городской округ, г. Полевской, мкр. Зеленый бор-1, д. 19</v>
      </c>
      <c r="K903" s="35">
        <v>25127.9</v>
      </c>
      <c r="L903" s="35">
        <v>10</v>
      </c>
      <c r="M903" s="56" t="s">
        <v>2567</v>
      </c>
      <c r="N903" s="215">
        <v>44225</v>
      </c>
      <c r="O903" s="56" t="s">
        <v>2603</v>
      </c>
      <c r="P903" s="210">
        <v>16339712.450000003</v>
      </c>
    </row>
    <row r="904" spans="1:16" ht="23.25" x14ac:dyDescent="0.25">
      <c r="A904" s="80">
        <v>2021</v>
      </c>
      <c r="B904" s="30" t="s">
        <v>227</v>
      </c>
      <c r="C904" s="30"/>
      <c r="D904" s="30" t="s">
        <v>297</v>
      </c>
      <c r="E904" s="30" t="s">
        <v>18</v>
      </c>
      <c r="F904" s="30" t="s">
        <v>298</v>
      </c>
      <c r="G904" s="30" t="s">
        <v>362</v>
      </c>
      <c r="H904" s="30" t="s">
        <v>2499</v>
      </c>
      <c r="I904" s="42">
        <v>22</v>
      </c>
      <c r="J904" s="33" t="str">
        <f t="shared" si="14"/>
        <v>Полевской городской округ, г. Полевской, мкр. Зеленый бор-1, д. 22</v>
      </c>
      <c r="K904" s="35">
        <v>8424.7000000000007</v>
      </c>
      <c r="L904" s="35">
        <v>1</v>
      </c>
      <c r="M904" s="56" t="s">
        <v>2567</v>
      </c>
      <c r="N904" s="215">
        <v>44225</v>
      </c>
      <c r="O904" s="56" t="s">
        <v>2603</v>
      </c>
      <c r="P904" s="187">
        <v>1640573.78</v>
      </c>
    </row>
    <row r="905" spans="1:16" ht="23.25" x14ac:dyDescent="0.25">
      <c r="A905" s="80">
        <v>2018</v>
      </c>
      <c r="B905" s="197" t="s">
        <v>227</v>
      </c>
      <c r="C905" s="106"/>
      <c r="D905" s="30" t="s">
        <v>297</v>
      </c>
      <c r="E905" s="33" t="s">
        <v>18</v>
      </c>
      <c r="F905" s="33" t="s">
        <v>298</v>
      </c>
      <c r="G905" s="33" t="s">
        <v>362</v>
      </c>
      <c r="H905" s="33" t="s">
        <v>579</v>
      </c>
      <c r="I905" s="117">
        <v>4</v>
      </c>
      <c r="J905" s="33" t="str">
        <f t="shared" si="14"/>
        <v>Полевской городской округ, г. Полевской, мкр. Зеленый Бор-1, д. 4</v>
      </c>
      <c r="K905" s="104">
        <v>20722.2</v>
      </c>
      <c r="L905" s="104">
        <v>1</v>
      </c>
      <c r="M905" s="25" t="s">
        <v>1493</v>
      </c>
      <c r="N905" s="206">
        <v>43122</v>
      </c>
      <c r="O905" s="56" t="s">
        <v>1494</v>
      </c>
      <c r="P905" s="157">
        <v>1956367.22</v>
      </c>
    </row>
    <row r="906" spans="1:16" ht="23.25" x14ac:dyDescent="0.25">
      <c r="A906" s="80">
        <v>2021</v>
      </c>
      <c r="B906" s="30" t="s">
        <v>227</v>
      </c>
      <c r="C906" s="30"/>
      <c r="D906" s="30" t="s">
        <v>297</v>
      </c>
      <c r="E906" s="30" t="s">
        <v>18</v>
      </c>
      <c r="F906" s="30" t="s">
        <v>298</v>
      </c>
      <c r="G906" s="30" t="s">
        <v>362</v>
      </c>
      <c r="H906" s="30" t="s">
        <v>2499</v>
      </c>
      <c r="I906" s="42">
        <v>4</v>
      </c>
      <c r="J906" s="33" t="str">
        <f t="shared" si="14"/>
        <v>Полевской городской округ, г. Полевской, мкр. Зеленый бор-1, д. 4</v>
      </c>
      <c r="K906" s="35">
        <v>20722.2</v>
      </c>
      <c r="L906" s="35">
        <v>8</v>
      </c>
      <c r="M906" s="56" t="s">
        <v>2567</v>
      </c>
      <c r="N906" s="215">
        <v>44225</v>
      </c>
      <c r="O906" s="56" t="s">
        <v>2603</v>
      </c>
      <c r="P906" s="187">
        <v>13093961.43</v>
      </c>
    </row>
    <row r="907" spans="1:16" ht="23.25" x14ac:dyDescent="0.25">
      <c r="A907" s="80">
        <v>2021</v>
      </c>
      <c r="B907" s="30" t="s">
        <v>227</v>
      </c>
      <c r="C907" s="30"/>
      <c r="D907" s="30" t="s">
        <v>297</v>
      </c>
      <c r="E907" s="30" t="s">
        <v>18</v>
      </c>
      <c r="F907" s="30" t="s">
        <v>298</v>
      </c>
      <c r="G907" s="30" t="s">
        <v>362</v>
      </c>
      <c r="H907" s="30" t="s">
        <v>2499</v>
      </c>
      <c r="I907" s="42">
        <v>5</v>
      </c>
      <c r="J907" s="33" t="str">
        <f t="shared" si="14"/>
        <v>Полевской городской округ, г. Полевской, мкр. Зеленый бор-1, д. 5</v>
      </c>
      <c r="K907" s="35">
        <v>3787.9</v>
      </c>
      <c r="L907" s="35">
        <v>1</v>
      </c>
      <c r="M907" s="56" t="s">
        <v>2567</v>
      </c>
      <c r="N907" s="215">
        <v>44225</v>
      </c>
      <c r="O907" s="56" t="s">
        <v>2603</v>
      </c>
      <c r="P907" s="187">
        <v>1634806.23</v>
      </c>
    </row>
    <row r="908" spans="1:16" ht="23.25" x14ac:dyDescent="0.25">
      <c r="A908" s="80">
        <v>2021</v>
      </c>
      <c r="B908" s="30" t="s">
        <v>227</v>
      </c>
      <c r="C908" s="30"/>
      <c r="D908" s="30" t="s">
        <v>297</v>
      </c>
      <c r="E908" s="30" t="s">
        <v>18</v>
      </c>
      <c r="F908" s="30" t="s">
        <v>298</v>
      </c>
      <c r="G908" s="30" t="s">
        <v>362</v>
      </c>
      <c r="H908" s="30" t="s">
        <v>2499</v>
      </c>
      <c r="I908" s="42">
        <v>6</v>
      </c>
      <c r="J908" s="33" t="str">
        <f t="shared" si="14"/>
        <v>Полевской городской округ, г. Полевской, мкр. Зеленый бор-1, д. 6</v>
      </c>
      <c r="K908" s="35">
        <v>3787.1</v>
      </c>
      <c r="L908" s="35">
        <v>1</v>
      </c>
      <c r="M908" s="56" t="s">
        <v>2567</v>
      </c>
      <c r="N908" s="215">
        <v>44225</v>
      </c>
      <c r="O908" s="56" t="s">
        <v>2603</v>
      </c>
      <c r="P908" s="210">
        <v>1636289.2</v>
      </c>
    </row>
    <row r="909" spans="1:16" ht="23.25" x14ac:dyDescent="0.25">
      <c r="A909" s="80">
        <v>2021</v>
      </c>
      <c r="B909" s="30" t="s">
        <v>227</v>
      </c>
      <c r="C909" s="30"/>
      <c r="D909" s="30" t="s">
        <v>297</v>
      </c>
      <c r="E909" s="30" t="s">
        <v>18</v>
      </c>
      <c r="F909" s="30" t="s">
        <v>298</v>
      </c>
      <c r="G909" s="30" t="s">
        <v>362</v>
      </c>
      <c r="H909" s="30" t="s">
        <v>2499</v>
      </c>
      <c r="I909" s="42">
        <v>8</v>
      </c>
      <c r="J909" s="33" t="str">
        <f t="shared" si="14"/>
        <v>Полевской городской округ, г. Полевской, мкр. Зеленый бор-1, д. 8</v>
      </c>
      <c r="K909" s="35">
        <v>3834.4</v>
      </c>
      <c r="L909" s="35">
        <v>1</v>
      </c>
      <c r="M909" s="56" t="s">
        <v>2567</v>
      </c>
      <c r="N909" s="215">
        <v>44225</v>
      </c>
      <c r="O909" s="56" t="s">
        <v>2603</v>
      </c>
      <c r="P909" s="187">
        <v>1631834.99</v>
      </c>
    </row>
    <row r="910" spans="1:16" ht="23.25" x14ac:dyDescent="0.25">
      <c r="A910" s="80">
        <v>2017</v>
      </c>
      <c r="B910" s="81" t="s">
        <v>227</v>
      </c>
      <c r="C910" s="24"/>
      <c r="D910" s="24" t="s">
        <v>297</v>
      </c>
      <c r="E910" s="24" t="s">
        <v>18</v>
      </c>
      <c r="F910" s="24" t="s">
        <v>298</v>
      </c>
      <c r="G910" s="24" t="s">
        <v>362</v>
      </c>
      <c r="H910" s="24" t="s">
        <v>579</v>
      </c>
      <c r="I910" s="58">
        <v>9</v>
      </c>
      <c r="J910" s="33" t="str">
        <f t="shared" si="14"/>
        <v>Полевской городской округ, г. Полевской, мкр. Зеленый Бор-1, д. 9</v>
      </c>
      <c r="K910" s="75">
        <v>3783.2</v>
      </c>
      <c r="L910" s="75">
        <v>1</v>
      </c>
      <c r="M910" s="212" t="s">
        <v>1296</v>
      </c>
      <c r="N910" s="213">
        <v>42598</v>
      </c>
      <c r="O910" s="212" t="s">
        <v>1598</v>
      </c>
      <c r="P910" s="65">
        <v>1885134.19</v>
      </c>
    </row>
    <row r="911" spans="1:16" ht="23.25" x14ac:dyDescent="0.25">
      <c r="A911" s="80">
        <v>2021</v>
      </c>
      <c r="B911" s="30" t="s">
        <v>227</v>
      </c>
      <c r="C911" s="30"/>
      <c r="D911" s="30" t="s">
        <v>297</v>
      </c>
      <c r="E911" s="30" t="s">
        <v>18</v>
      </c>
      <c r="F911" s="30" t="s">
        <v>298</v>
      </c>
      <c r="G911" s="30" t="s">
        <v>362</v>
      </c>
      <c r="H911" s="30" t="s">
        <v>2500</v>
      </c>
      <c r="I911" s="42">
        <v>6</v>
      </c>
      <c r="J911" s="33" t="str">
        <f t="shared" si="14"/>
        <v>Полевской городской округ, г. Полевской, мкр. Зеленый бор-2, д. 6</v>
      </c>
      <c r="K911" s="35">
        <v>3889.2</v>
      </c>
      <c r="L911" s="35">
        <v>1</v>
      </c>
      <c r="M911" s="56" t="s">
        <v>2567</v>
      </c>
      <c r="N911" s="215">
        <v>44225</v>
      </c>
      <c r="O911" s="56" t="s">
        <v>2603</v>
      </c>
      <c r="P911" s="210">
        <v>1637118.58</v>
      </c>
    </row>
    <row r="912" spans="1:16" x14ac:dyDescent="0.25">
      <c r="A912" s="80">
        <v>2018</v>
      </c>
      <c r="B912" s="197" t="s">
        <v>227</v>
      </c>
      <c r="C912" s="106"/>
      <c r="D912" s="30" t="s">
        <v>297</v>
      </c>
      <c r="E912" s="33" t="s">
        <v>18</v>
      </c>
      <c r="F912" s="33" t="s">
        <v>298</v>
      </c>
      <c r="G912" s="33" t="s">
        <v>20</v>
      </c>
      <c r="H912" s="33" t="s">
        <v>92</v>
      </c>
      <c r="I912" s="117">
        <v>4</v>
      </c>
      <c r="J912" s="33" t="str">
        <f t="shared" si="14"/>
        <v>Полевской городской округ, г. Полевской, ул. Бажова, д. 4</v>
      </c>
      <c r="K912" s="104">
        <v>7391.4</v>
      </c>
      <c r="L912" s="104">
        <v>2</v>
      </c>
      <c r="M912" s="25" t="s">
        <v>1493</v>
      </c>
      <c r="N912" s="206">
        <v>43122</v>
      </c>
      <c r="O912" s="56" t="s">
        <v>1494</v>
      </c>
      <c r="P912" s="157">
        <v>3918941.24</v>
      </c>
    </row>
    <row r="913" spans="1:16" x14ac:dyDescent="0.25">
      <c r="A913" s="2">
        <v>2016</v>
      </c>
      <c r="B913" s="14" t="s">
        <v>227</v>
      </c>
      <c r="C913" s="40"/>
      <c r="D913" s="29" t="s">
        <v>297</v>
      </c>
      <c r="E913" s="29" t="s">
        <v>18</v>
      </c>
      <c r="F913" s="29" t="s">
        <v>298</v>
      </c>
      <c r="G913" s="29" t="s">
        <v>20</v>
      </c>
      <c r="H913" s="29" t="s">
        <v>92</v>
      </c>
      <c r="I913" s="42">
        <v>5</v>
      </c>
      <c r="J913" s="33" t="str">
        <f t="shared" si="14"/>
        <v>Полевской городской округ, г. Полевской, ул. Бажова, д. 5</v>
      </c>
      <c r="K913" s="35">
        <v>3728.5</v>
      </c>
      <c r="L913" s="35">
        <v>1</v>
      </c>
      <c r="M913" s="212" t="s">
        <v>1478</v>
      </c>
      <c r="N913" s="213">
        <v>42570</v>
      </c>
      <c r="O913" s="76" t="s">
        <v>1494</v>
      </c>
      <c r="P913" s="65">
        <v>1884120.96</v>
      </c>
    </row>
    <row r="914" spans="1:16" ht="23.25" x14ac:dyDescent="0.25">
      <c r="A914" s="80">
        <v>2018</v>
      </c>
      <c r="B914" s="197" t="s">
        <v>227</v>
      </c>
      <c r="C914" s="106"/>
      <c r="D914" s="30" t="s">
        <v>297</v>
      </c>
      <c r="E914" s="33" t="s">
        <v>18</v>
      </c>
      <c r="F914" s="33" t="s">
        <v>298</v>
      </c>
      <c r="G914" s="33" t="s">
        <v>20</v>
      </c>
      <c r="H914" s="33" t="s">
        <v>303</v>
      </c>
      <c r="I914" s="117">
        <v>33</v>
      </c>
      <c r="J914" s="33" t="str">
        <f t="shared" si="14"/>
        <v>Полевской городской округ, г. Полевской, ул. Вершинина, д. 33</v>
      </c>
      <c r="K914" s="104">
        <v>2207</v>
      </c>
      <c r="L914" s="104">
        <v>1</v>
      </c>
      <c r="M914" s="25" t="s">
        <v>1493</v>
      </c>
      <c r="N914" s="206">
        <v>43122</v>
      </c>
      <c r="O914" s="56" t="s">
        <v>1494</v>
      </c>
      <c r="P914" s="157">
        <v>1958621.02</v>
      </c>
    </row>
    <row r="915" spans="1:16" ht="23.25" x14ac:dyDescent="0.25">
      <c r="A915" s="80">
        <v>2017</v>
      </c>
      <c r="B915" s="81" t="s">
        <v>227</v>
      </c>
      <c r="C915" s="24"/>
      <c r="D915" s="24" t="s">
        <v>297</v>
      </c>
      <c r="E915" s="24" t="s">
        <v>18</v>
      </c>
      <c r="F915" s="24" t="s">
        <v>298</v>
      </c>
      <c r="G915" s="24" t="s">
        <v>20</v>
      </c>
      <c r="H915" s="24" t="s">
        <v>303</v>
      </c>
      <c r="I915" s="58" t="s">
        <v>582</v>
      </c>
      <c r="J915" s="33" t="str">
        <f t="shared" si="14"/>
        <v>Полевской городской округ, г. Полевской, ул. Вершинина, д. 33А</v>
      </c>
      <c r="K915" s="75">
        <v>2262.1999999999998</v>
      </c>
      <c r="L915" s="75">
        <v>1</v>
      </c>
      <c r="M915" s="212" t="s">
        <v>1296</v>
      </c>
      <c r="N915" s="213">
        <v>42598</v>
      </c>
      <c r="O915" s="212" t="s">
        <v>1598</v>
      </c>
      <c r="P915" s="65">
        <v>1882782.45</v>
      </c>
    </row>
    <row r="916" spans="1:16" ht="23.25" x14ac:dyDescent="0.25">
      <c r="A916" s="80">
        <v>2017</v>
      </c>
      <c r="B916" s="81" t="s">
        <v>227</v>
      </c>
      <c r="C916" s="24"/>
      <c r="D916" s="24" t="s">
        <v>297</v>
      </c>
      <c r="E916" s="24" t="s">
        <v>18</v>
      </c>
      <c r="F916" s="24" t="s">
        <v>298</v>
      </c>
      <c r="G916" s="24" t="s">
        <v>20</v>
      </c>
      <c r="H916" s="24" t="s">
        <v>81</v>
      </c>
      <c r="I916" s="58">
        <v>13</v>
      </c>
      <c r="J916" s="33" t="str">
        <f t="shared" si="14"/>
        <v>Полевской городской округ, г. Полевской, ул. Володарского, д. 13</v>
      </c>
      <c r="K916" s="75">
        <v>3776.8</v>
      </c>
      <c r="L916" s="75">
        <v>1</v>
      </c>
      <c r="M916" s="212" t="s">
        <v>1296</v>
      </c>
      <c r="N916" s="213">
        <v>42598</v>
      </c>
      <c r="O916" s="212" t="s">
        <v>1598</v>
      </c>
      <c r="P916" s="65">
        <v>1881404.21</v>
      </c>
    </row>
    <row r="917" spans="1:16" ht="23.25" x14ac:dyDescent="0.25">
      <c r="A917" s="80">
        <v>2018</v>
      </c>
      <c r="B917" s="197" t="s">
        <v>227</v>
      </c>
      <c r="C917" s="106"/>
      <c r="D917" s="30" t="s">
        <v>297</v>
      </c>
      <c r="E917" s="33" t="s">
        <v>18</v>
      </c>
      <c r="F917" s="33" t="s">
        <v>298</v>
      </c>
      <c r="G917" s="33" t="s">
        <v>20</v>
      </c>
      <c r="H917" s="33" t="s">
        <v>185</v>
      </c>
      <c r="I917" s="117">
        <v>10</v>
      </c>
      <c r="J917" s="33" t="str">
        <f t="shared" si="14"/>
        <v>Полевской городской округ, г. Полевской, ул. Декабристов, д. 10</v>
      </c>
      <c r="K917" s="104">
        <v>5752.9</v>
      </c>
      <c r="L917" s="104">
        <v>2</v>
      </c>
      <c r="M917" s="25" t="s">
        <v>1493</v>
      </c>
      <c r="N917" s="206">
        <v>43122</v>
      </c>
      <c r="O917" s="56" t="s">
        <v>1494</v>
      </c>
      <c r="P917" s="157">
        <v>3913737.44</v>
      </c>
    </row>
    <row r="918" spans="1:16" ht="23.25" x14ac:dyDescent="0.25">
      <c r="A918" s="80">
        <v>2021</v>
      </c>
      <c r="B918" s="30" t="s">
        <v>227</v>
      </c>
      <c r="C918" s="30"/>
      <c r="D918" s="30" t="s">
        <v>297</v>
      </c>
      <c r="E918" s="30" t="s">
        <v>18</v>
      </c>
      <c r="F918" s="30" t="s">
        <v>298</v>
      </c>
      <c r="G918" s="30" t="s">
        <v>20</v>
      </c>
      <c r="H918" s="30" t="s">
        <v>185</v>
      </c>
      <c r="I918" s="42">
        <v>12</v>
      </c>
      <c r="J918" s="33" t="str">
        <f t="shared" si="14"/>
        <v>Полевской городской округ, г. Полевской, ул. Декабристов, д. 12</v>
      </c>
      <c r="K918" s="35">
        <v>5909.5</v>
      </c>
      <c r="L918" s="35">
        <v>2</v>
      </c>
      <c r="M918" s="56" t="s">
        <v>2567</v>
      </c>
      <c r="N918" s="215">
        <v>44225</v>
      </c>
      <c r="O918" s="56" t="s">
        <v>2603</v>
      </c>
      <c r="P918" s="187">
        <v>3262743.79</v>
      </c>
    </row>
    <row r="919" spans="1:16" ht="23.25" x14ac:dyDescent="0.25">
      <c r="A919" s="80">
        <v>2017</v>
      </c>
      <c r="B919" s="81" t="s">
        <v>227</v>
      </c>
      <c r="C919" s="24"/>
      <c r="D919" s="24" t="s">
        <v>297</v>
      </c>
      <c r="E919" s="24" t="s">
        <v>18</v>
      </c>
      <c r="F919" s="24" t="s">
        <v>298</v>
      </c>
      <c r="G919" s="24" t="s">
        <v>20</v>
      </c>
      <c r="H919" s="24" t="s">
        <v>185</v>
      </c>
      <c r="I919" s="58">
        <v>14</v>
      </c>
      <c r="J919" s="33" t="str">
        <f t="shared" si="14"/>
        <v>Полевской городской округ, г. Полевской, ул. Декабристов, д. 14</v>
      </c>
      <c r="K919" s="75">
        <v>2901.7</v>
      </c>
      <c r="L919" s="75">
        <v>1</v>
      </c>
      <c r="M919" s="212" t="s">
        <v>1296</v>
      </c>
      <c r="N919" s="213">
        <v>42598</v>
      </c>
      <c r="O919" s="212" t="s">
        <v>1598</v>
      </c>
      <c r="P919" s="65">
        <v>1879286.11</v>
      </c>
    </row>
    <row r="920" spans="1:16" ht="23.25" x14ac:dyDescent="0.25">
      <c r="A920" s="80">
        <v>2017</v>
      </c>
      <c r="B920" s="81" t="s">
        <v>227</v>
      </c>
      <c r="C920" s="24"/>
      <c r="D920" s="24" t="s">
        <v>297</v>
      </c>
      <c r="E920" s="24" t="s">
        <v>18</v>
      </c>
      <c r="F920" s="24" t="s">
        <v>298</v>
      </c>
      <c r="G920" s="24" t="s">
        <v>20</v>
      </c>
      <c r="H920" s="24" t="s">
        <v>185</v>
      </c>
      <c r="I920" s="58">
        <v>16</v>
      </c>
      <c r="J920" s="33" t="str">
        <f t="shared" si="14"/>
        <v>Полевской городской округ, г. Полевской, ул. Декабристов, д. 16</v>
      </c>
      <c r="K920" s="75">
        <v>2947.1</v>
      </c>
      <c r="L920" s="75">
        <v>1</v>
      </c>
      <c r="M920" s="212" t="s">
        <v>1296</v>
      </c>
      <c r="N920" s="213">
        <v>42598</v>
      </c>
      <c r="O920" s="212" t="s">
        <v>1598</v>
      </c>
      <c r="P920" s="65">
        <v>1878364.53</v>
      </c>
    </row>
    <row r="921" spans="1:16" ht="23.25" x14ac:dyDescent="0.25">
      <c r="A921" s="80">
        <v>2017</v>
      </c>
      <c r="B921" s="81" t="s">
        <v>227</v>
      </c>
      <c r="C921" s="24"/>
      <c r="D921" s="24" t="s">
        <v>297</v>
      </c>
      <c r="E921" s="24" t="s">
        <v>18</v>
      </c>
      <c r="F921" s="24" t="s">
        <v>298</v>
      </c>
      <c r="G921" s="24" t="s">
        <v>20</v>
      </c>
      <c r="H921" s="24" t="s">
        <v>185</v>
      </c>
      <c r="I921" s="58">
        <v>18</v>
      </c>
      <c r="J921" s="33" t="str">
        <f t="shared" si="14"/>
        <v>Полевской городской округ, г. Полевской, ул. Декабристов, д. 18</v>
      </c>
      <c r="K921" s="75">
        <v>2903.6</v>
      </c>
      <c r="L921" s="75">
        <v>1</v>
      </c>
      <c r="M921" s="212" t="s">
        <v>1296</v>
      </c>
      <c r="N921" s="213">
        <v>42598</v>
      </c>
      <c r="O921" s="212" t="s">
        <v>1598</v>
      </c>
      <c r="P921" s="65">
        <v>1880805.95</v>
      </c>
    </row>
    <row r="922" spans="1:16" ht="23.25" x14ac:dyDescent="0.25">
      <c r="A922" s="80">
        <v>2017</v>
      </c>
      <c r="B922" s="81" t="s">
        <v>227</v>
      </c>
      <c r="C922" s="24"/>
      <c r="D922" s="24" t="s">
        <v>297</v>
      </c>
      <c r="E922" s="24" t="s">
        <v>18</v>
      </c>
      <c r="F922" s="24" t="s">
        <v>298</v>
      </c>
      <c r="G922" s="24" t="s">
        <v>20</v>
      </c>
      <c r="H922" s="24" t="s">
        <v>185</v>
      </c>
      <c r="I922" s="58">
        <v>20</v>
      </c>
      <c r="J922" s="33" t="str">
        <f t="shared" si="14"/>
        <v>Полевской городской округ, г. Полевской, ул. Декабристов, д. 20</v>
      </c>
      <c r="K922" s="75">
        <v>2787.1</v>
      </c>
      <c r="L922" s="75">
        <v>1</v>
      </c>
      <c r="M922" s="212" t="s">
        <v>1296</v>
      </c>
      <c r="N922" s="213">
        <v>42598</v>
      </c>
      <c r="O922" s="212" t="s">
        <v>1598</v>
      </c>
      <c r="P922" s="65">
        <v>1883878.67</v>
      </c>
    </row>
    <row r="923" spans="1:16" ht="23.25" x14ac:dyDescent="0.25">
      <c r="A923" s="2">
        <v>2016</v>
      </c>
      <c r="B923" s="14" t="s">
        <v>227</v>
      </c>
      <c r="C923" s="40"/>
      <c r="D923" s="29" t="s">
        <v>297</v>
      </c>
      <c r="E923" s="29" t="s">
        <v>18</v>
      </c>
      <c r="F923" s="29" t="s">
        <v>298</v>
      </c>
      <c r="G923" s="29" t="s">
        <v>20</v>
      </c>
      <c r="H923" s="29" t="s">
        <v>185</v>
      </c>
      <c r="I923" s="42">
        <v>22</v>
      </c>
      <c r="J923" s="33" t="str">
        <f t="shared" si="14"/>
        <v>Полевской городской округ, г. Полевской, ул. Декабристов, д. 22</v>
      </c>
      <c r="K923" s="35">
        <v>8652.4</v>
      </c>
      <c r="L923" s="35">
        <v>2</v>
      </c>
      <c r="M923" s="212" t="s">
        <v>1478</v>
      </c>
      <c r="N923" s="213">
        <v>42570</v>
      </c>
      <c r="O923" s="76" t="s">
        <v>1494</v>
      </c>
      <c r="P923" s="65">
        <v>3759810.5600000001</v>
      </c>
    </row>
    <row r="924" spans="1:16" ht="23.25" x14ac:dyDescent="0.25">
      <c r="A924" s="80">
        <v>2017</v>
      </c>
      <c r="B924" s="81" t="s">
        <v>227</v>
      </c>
      <c r="C924" s="24"/>
      <c r="D924" s="24" t="s">
        <v>297</v>
      </c>
      <c r="E924" s="24" t="s">
        <v>18</v>
      </c>
      <c r="F924" s="24" t="s">
        <v>298</v>
      </c>
      <c r="G924" s="24" t="s">
        <v>20</v>
      </c>
      <c r="H924" s="24" t="s">
        <v>185</v>
      </c>
      <c r="I924" s="58">
        <v>22</v>
      </c>
      <c r="J924" s="33" t="str">
        <f t="shared" si="14"/>
        <v>Полевской городской округ, г. Полевской, ул. Декабристов, д. 22</v>
      </c>
      <c r="K924" s="75">
        <v>8652.4</v>
      </c>
      <c r="L924" s="75">
        <v>1</v>
      </c>
      <c r="M924" s="212" t="s">
        <v>1296</v>
      </c>
      <c r="N924" s="213">
        <v>42598</v>
      </c>
      <c r="O924" s="212" t="s">
        <v>1598</v>
      </c>
      <c r="P924" s="65">
        <v>1885233.31</v>
      </c>
    </row>
    <row r="925" spans="1:16" ht="23.25" x14ac:dyDescent="0.25">
      <c r="A925" s="80">
        <v>2018</v>
      </c>
      <c r="B925" s="197" t="s">
        <v>227</v>
      </c>
      <c r="C925" s="106"/>
      <c r="D925" s="30" t="s">
        <v>297</v>
      </c>
      <c r="E925" s="33" t="s">
        <v>18</v>
      </c>
      <c r="F925" s="33" t="s">
        <v>298</v>
      </c>
      <c r="G925" s="33" t="s">
        <v>20</v>
      </c>
      <c r="H925" s="33" t="s">
        <v>185</v>
      </c>
      <c r="I925" s="117">
        <v>8</v>
      </c>
      <c r="J925" s="33" t="str">
        <f t="shared" si="14"/>
        <v>Полевской городской округ, г. Полевской, ул. Декабристов, д. 8</v>
      </c>
      <c r="K925" s="104">
        <v>9747.4</v>
      </c>
      <c r="L925" s="104">
        <v>3</v>
      </c>
      <c r="M925" s="25" t="s">
        <v>1493</v>
      </c>
      <c r="N925" s="206">
        <v>43122</v>
      </c>
      <c r="O925" s="56" t="s">
        <v>1494</v>
      </c>
      <c r="P925" s="157">
        <v>5870462.1999999993</v>
      </c>
    </row>
    <row r="926" spans="1:16" ht="23.25" x14ac:dyDescent="0.25">
      <c r="A926" s="80">
        <v>2021</v>
      </c>
      <c r="B926" s="30" t="s">
        <v>227</v>
      </c>
      <c r="C926" s="30"/>
      <c r="D926" s="30" t="s">
        <v>297</v>
      </c>
      <c r="E926" s="30" t="s">
        <v>18</v>
      </c>
      <c r="F926" s="30" t="s">
        <v>298</v>
      </c>
      <c r="G926" s="30" t="s">
        <v>20</v>
      </c>
      <c r="H926" s="30" t="s">
        <v>455</v>
      </c>
      <c r="I926" s="42" t="s">
        <v>763</v>
      </c>
      <c r="J926" s="33" t="str">
        <f t="shared" si="14"/>
        <v>Полевской городской округ, г. Полевской, ул. Коммунистическая, д. 42А</v>
      </c>
      <c r="K926" s="35">
        <v>4264</v>
      </c>
      <c r="L926" s="35">
        <v>2</v>
      </c>
      <c r="M926" s="56" t="s">
        <v>2567</v>
      </c>
      <c r="N926" s="215">
        <v>44225</v>
      </c>
      <c r="O926" s="56" t="s">
        <v>2603</v>
      </c>
      <c r="P926" s="210">
        <v>3136257.94</v>
      </c>
    </row>
    <row r="927" spans="1:16" ht="23.25" x14ac:dyDescent="0.25">
      <c r="A927" s="80">
        <v>2021</v>
      </c>
      <c r="B927" s="30" t="s">
        <v>227</v>
      </c>
      <c r="C927" s="30"/>
      <c r="D927" s="30" t="s">
        <v>297</v>
      </c>
      <c r="E927" s="30" t="s">
        <v>18</v>
      </c>
      <c r="F927" s="30" t="s">
        <v>298</v>
      </c>
      <c r="G927" s="30" t="s">
        <v>20</v>
      </c>
      <c r="H927" s="30" t="s">
        <v>306</v>
      </c>
      <c r="I927" s="42">
        <v>104</v>
      </c>
      <c r="J927" s="33" t="str">
        <f t="shared" si="14"/>
        <v>Полевской городской округ, г. Полевской, ул. Розы Люксембург, д. 104</v>
      </c>
      <c r="K927" s="35">
        <v>3859</v>
      </c>
      <c r="L927" s="35">
        <v>1</v>
      </c>
      <c r="M927" s="56" t="s">
        <v>2567</v>
      </c>
      <c r="N927" s="215">
        <v>44225</v>
      </c>
      <c r="O927" s="56" t="s">
        <v>2603</v>
      </c>
      <c r="P927" s="210">
        <v>1624929.9</v>
      </c>
    </row>
    <row r="928" spans="1:16" ht="23.25" x14ac:dyDescent="0.25">
      <c r="A928" s="80">
        <v>2018</v>
      </c>
      <c r="B928" s="162" t="s">
        <v>327</v>
      </c>
      <c r="C928" s="30"/>
      <c r="D928" s="30" t="s">
        <v>376</v>
      </c>
      <c r="E928" s="30" t="s">
        <v>18</v>
      </c>
      <c r="F928" s="30" t="s">
        <v>377</v>
      </c>
      <c r="G928" s="30" t="s">
        <v>20</v>
      </c>
      <c r="H928" s="30" t="s">
        <v>270</v>
      </c>
      <c r="I928" s="42">
        <v>12</v>
      </c>
      <c r="J928" s="33" t="str">
        <f t="shared" si="14"/>
        <v>Североуральский городской округ, г. Североуральск, ул. Ватутина, д. 12</v>
      </c>
      <c r="K928" s="103">
        <v>12657.7</v>
      </c>
      <c r="L928" s="103">
        <v>2</v>
      </c>
      <c r="M928" s="25" t="s">
        <v>1493</v>
      </c>
      <c r="N928" s="206">
        <v>43122</v>
      </c>
      <c r="O928" s="56" t="s">
        <v>1494</v>
      </c>
      <c r="P928" s="157">
        <v>3798120.8200000003</v>
      </c>
    </row>
    <row r="929" spans="1:16" ht="23.25" x14ac:dyDescent="0.25">
      <c r="A929" s="2">
        <v>2016</v>
      </c>
      <c r="B929" s="2" t="s">
        <v>327</v>
      </c>
      <c r="C929" s="24"/>
      <c r="D929" s="29" t="s">
        <v>376</v>
      </c>
      <c r="E929" s="29" t="s">
        <v>18</v>
      </c>
      <c r="F929" s="29" t="s">
        <v>377</v>
      </c>
      <c r="G929" s="29" t="s">
        <v>20</v>
      </c>
      <c r="H929" s="29" t="s">
        <v>36</v>
      </c>
      <c r="I929" s="58" t="s">
        <v>1292</v>
      </c>
      <c r="J929" s="33" t="str">
        <f t="shared" si="14"/>
        <v>Североуральский городской округ, г. Североуральск, ул. Ленина, д. 19/1</v>
      </c>
      <c r="K929" s="35">
        <v>7484.5</v>
      </c>
      <c r="L929" s="201">
        <v>2</v>
      </c>
      <c r="M929" s="212" t="s">
        <v>1479</v>
      </c>
      <c r="N929" s="213">
        <v>42570</v>
      </c>
      <c r="O929" s="76" t="s">
        <v>1494</v>
      </c>
      <c r="P929" s="65">
        <v>4098386.06</v>
      </c>
    </row>
    <row r="930" spans="1:16" ht="23.25" x14ac:dyDescent="0.25">
      <c r="A930" s="80">
        <v>2017</v>
      </c>
      <c r="B930" s="81" t="s">
        <v>327</v>
      </c>
      <c r="C930" s="24"/>
      <c r="D930" s="24" t="s">
        <v>376</v>
      </c>
      <c r="E930" s="24" t="s">
        <v>18</v>
      </c>
      <c r="F930" s="24" t="s">
        <v>377</v>
      </c>
      <c r="G930" s="24" t="s">
        <v>20</v>
      </c>
      <c r="H930" s="24" t="s">
        <v>36</v>
      </c>
      <c r="I930" s="58" t="s">
        <v>1292</v>
      </c>
      <c r="J930" s="33" t="str">
        <f t="shared" si="14"/>
        <v>Североуральский городской округ, г. Североуральск, ул. Ленина, д. 19/1</v>
      </c>
      <c r="K930" s="75">
        <v>7484.5</v>
      </c>
      <c r="L930" s="75">
        <v>1</v>
      </c>
      <c r="M930" s="212" t="s">
        <v>1487</v>
      </c>
      <c r="N930" s="213">
        <v>43060</v>
      </c>
      <c r="O930" s="212" t="s">
        <v>1494</v>
      </c>
      <c r="P930" s="65">
        <v>1978278.96</v>
      </c>
    </row>
    <row r="931" spans="1:16" ht="23.25" x14ac:dyDescent="0.25">
      <c r="A931" s="2">
        <v>2016</v>
      </c>
      <c r="B931" s="2" t="s">
        <v>327</v>
      </c>
      <c r="C931" s="24"/>
      <c r="D931" s="29" t="s">
        <v>382</v>
      </c>
      <c r="E931" s="29" t="s">
        <v>18</v>
      </c>
      <c r="F931" s="29" t="s">
        <v>383</v>
      </c>
      <c r="G931" s="29" t="s">
        <v>20</v>
      </c>
      <c r="H931" s="29" t="s">
        <v>396</v>
      </c>
      <c r="I931" s="58" t="s">
        <v>1115</v>
      </c>
      <c r="J931" s="33" t="str">
        <f t="shared" si="14"/>
        <v>Серовский городской округ, г. Серов, ул. Заславского, д. 15/6</v>
      </c>
      <c r="K931" s="201">
        <v>15993.4</v>
      </c>
      <c r="L931" s="201">
        <v>6</v>
      </c>
      <c r="M931" s="212" t="s">
        <v>1296</v>
      </c>
      <c r="N931" s="213">
        <v>42598</v>
      </c>
      <c r="O931" s="76" t="s">
        <v>1497</v>
      </c>
      <c r="P931" s="65">
        <v>11557149.02</v>
      </c>
    </row>
    <row r="932" spans="1:16" ht="23.25" x14ac:dyDescent="0.25">
      <c r="A932" s="2">
        <v>2016</v>
      </c>
      <c r="B932" s="2" t="s">
        <v>327</v>
      </c>
      <c r="C932" s="24"/>
      <c r="D932" s="29" t="s">
        <v>382</v>
      </c>
      <c r="E932" s="29" t="s">
        <v>18</v>
      </c>
      <c r="F932" s="29" t="s">
        <v>383</v>
      </c>
      <c r="G932" s="29" t="s">
        <v>20</v>
      </c>
      <c r="H932" s="29" t="s">
        <v>396</v>
      </c>
      <c r="I932" s="42">
        <v>21</v>
      </c>
      <c r="J932" s="33" t="str">
        <f t="shared" si="14"/>
        <v>Серовский городской округ, г. Серов, ул. Заславского, д. 21</v>
      </c>
      <c r="K932" s="35">
        <v>4260</v>
      </c>
      <c r="L932" s="35">
        <v>1</v>
      </c>
      <c r="M932" s="212" t="s">
        <v>1296</v>
      </c>
      <c r="N932" s="213">
        <v>42598</v>
      </c>
      <c r="O932" s="76" t="s">
        <v>1497</v>
      </c>
      <c r="P932" s="65">
        <v>1919357.73</v>
      </c>
    </row>
    <row r="933" spans="1:16" ht="23.25" x14ac:dyDescent="0.25">
      <c r="A933" s="80">
        <v>2018</v>
      </c>
      <c r="B933" s="162" t="s">
        <v>327</v>
      </c>
      <c r="C933" s="114"/>
      <c r="D933" s="30" t="s">
        <v>382</v>
      </c>
      <c r="E933" s="33" t="s">
        <v>18</v>
      </c>
      <c r="F933" s="33" t="s">
        <v>383</v>
      </c>
      <c r="G933" s="33" t="s">
        <v>20</v>
      </c>
      <c r="H933" s="33" t="s">
        <v>396</v>
      </c>
      <c r="I933" s="117">
        <v>25</v>
      </c>
      <c r="J933" s="33" t="str">
        <f t="shared" si="14"/>
        <v>Серовский городской округ, г. Серов, ул. Заславского, д. 25</v>
      </c>
      <c r="K933" s="104">
        <v>3215.4</v>
      </c>
      <c r="L933" s="104">
        <v>1</v>
      </c>
      <c r="M933" s="25" t="s">
        <v>1493</v>
      </c>
      <c r="N933" s="206">
        <v>43122</v>
      </c>
      <c r="O933" s="56" t="s">
        <v>1494</v>
      </c>
      <c r="P933" s="157">
        <v>1961343.14</v>
      </c>
    </row>
    <row r="934" spans="1:16" x14ac:dyDescent="0.25">
      <c r="A934" s="2">
        <v>2016</v>
      </c>
      <c r="B934" s="2" t="s">
        <v>327</v>
      </c>
      <c r="C934" s="44"/>
      <c r="D934" s="164" t="s">
        <v>382</v>
      </c>
      <c r="E934" s="164" t="s">
        <v>18</v>
      </c>
      <c r="F934" s="164" t="s">
        <v>383</v>
      </c>
      <c r="G934" s="164" t="s">
        <v>20</v>
      </c>
      <c r="H934" s="32" t="s">
        <v>34</v>
      </c>
      <c r="I934" s="57">
        <v>4</v>
      </c>
      <c r="J934" s="33" t="str">
        <f t="shared" si="14"/>
        <v>Серовский городской округ, г. Серов, ул. Кирова, д. 4</v>
      </c>
      <c r="K934" s="75">
        <v>19379.400000000001</v>
      </c>
      <c r="L934" s="75">
        <v>9</v>
      </c>
      <c r="M934" s="212" t="s">
        <v>1296</v>
      </c>
      <c r="N934" s="213">
        <v>42598</v>
      </c>
      <c r="O934" s="76" t="s">
        <v>1497</v>
      </c>
      <c r="P934" s="65">
        <v>17331757.550000001</v>
      </c>
    </row>
    <row r="935" spans="1:16" x14ac:dyDescent="0.25">
      <c r="A935" s="80">
        <v>2021</v>
      </c>
      <c r="B935" s="106" t="s">
        <v>327</v>
      </c>
      <c r="C935" s="30"/>
      <c r="D935" s="30" t="s">
        <v>382</v>
      </c>
      <c r="E935" s="30" t="s">
        <v>18</v>
      </c>
      <c r="F935" s="30" t="s">
        <v>383</v>
      </c>
      <c r="G935" s="30" t="s">
        <v>20</v>
      </c>
      <c r="H935" s="30" t="s">
        <v>36</v>
      </c>
      <c r="I935" s="42">
        <v>160</v>
      </c>
      <c r="J935" s="33" t="str">
        <f t="shared" si="14"/>
        <v>Серовский городской округ, г. Серов, ул. Ленина, д. 160</v>
      </c>
      <c r="K935" s="103">
        <v>14142.3</v>
      </c>
      <c r="L935" s="204">
        <v>6</v>
      </c>
      <c r="M935" s="25" t="s">
        <v>2569</v>
      </c>
      <c r="N935" s="215">
        <v>44244</v>
      </c>
      <c r="O935" s="216" t="s">
        <v>1598</v>
      </c>
      <c r="P935" s="209">
        <v>11454284.569999998</v>
      </c>
    </row>
    <row r="936" spans="1:16" x14ac:dyDescent="0.25">
      <c r="A936" s="80">
        <v>2018</v>
      </c>
      <c r="B936" s="162" t="s">
        <v>327</v>
      </c>
      <c r="C936" s="114"/>
      <c r="D936" s="30" t="s">
        <v>382</v>
      </c>
      <c r="E936" s="33" t="s">
        <v>18</v>
      </c>
      <c r="F936" s="33" t="s">
        <v>383</v>
      </c>
      <c r="G936" s="33" t="s">
        <v>20</v>
      </c>
      <c r="H936" s="33" t="s">
        <v>36</v>
      </c>
      <c r="I936" s="117">
        <v>166</v>
      </c>
      <c r="J936" s="33" t="str">
        <f t="shared" si="14"/>
        <v>Серовский городской округ, г. Серов, ул. Ленина, д. 166</v>
      </c>
      <c r="K936" s="104">
        <v>3261.7</v>
      </c>
      <c r="L936" s="104">
        <v>2</v>
      </c>
      <c r="M936" s="25" t="s">
        <v>1493</v>
      </c>
      <c r="N936" s="206">
        <v>43122</v>
      </c>
      <c r="O936" s="56" t="s">
        <v>1494</v>
      </c>
      <c r="P936" s="157">
        <v>3400338.3</v>
      </c>
    </row>
    <row r="937" spans="1:16" x14ac:dyDescent="0.25">
      <c r="A937" s="80">
        <v>2018</v>
      </c>
      <c r="B937" s="162" t="s">
        <v>327</v>
      </c>
      <c r="C937" s="114"/>
      <c r="D937" s="30" t="s">
        <v>382</v>
      </c>
      <c r="E937" s="33" t="s">
        <v>18</v>
      </c>
      <c r="F937" s="33" t="s">
        <v>383</v>
      </c>
      <c r="G937" s="33" t="s">
        <v>20</v>
      </c>
      <c r="H937" s="33" t="s">
        <v>36</v>
      </c>
      <c r="I937" s="117">
        <v>168</v>
      </c>
      <c r="J937" s="33" t="str">
        <f t="shared" si="14"/>
        <v>Серовский городской округ, г. Серов, ул. Ленина, д. 168</v>
      </c>
      <c r="K937" s="104">
        <v>4697.2</v>
      </c>
      <c r="L937" s="104">
        <v>2</v>
      </c>
      <c r="M937" s="25" t="s">
        <v>1493</v>
      </c>
      <c r="N937" s="206">
        <v>43122</v>
      </c>
      <c r="O937" s="56" t="s">
        <v>1494</v>
      </c>
      <c r="P937" s="157">
        <v>3401445.05</v>
      </c>
    </row>
    <row r="938" spans="1:16" x14ac:dyDescent="0.25">
      <c r="A938" s="80">
        <v>2018</v>
      </c>
      <c r="B938" s="162" t="s">
        <v>327</v>
      </c>
      <c r="C938" s="114"/>
      <c r="D938" s="30" t="s">
        <v>382</v>
      </c>
      <c r="E938" s="33" t="s">
        <v>18</v>
      </c>
      <c r="F938" s="33" t="s">
        <v>383</v>
      </c>
      <c r="G938" s="33" t="s">
        <v>20</v>
      </c>
      <c r="H938" s="33" t="s">
        <v>36</v>
      </c>
      <c r="I938" s="117">
        <v>170</v>
      </c>
      <c r="J938" s="33" t="str">
        <f t="shared" si="14"/>
        <v>Серовский городской округ, г. Серов, ул. Ленина, д. 170</v>
      </c>
      <c r="K938" s="104">
        <v>4651.13</v>
      </c>
      <c r="L938" s="104">
        <v>1</v>
      </c>
      <c r="M938" s="25" t="s">
        <v>1493</v>
      </c>
      <c r="N938" s="206">
        <v>43122</v>
      </c>
      <c r="O938" s="56" t="s">
        <v>1494</v>
      </c>
      <c r="P938" s="157">
        <v>1867553.95</v>
      </c>
    </row>
    <row r="939" spans="1:16" x14ac:dyDescent="0.25">
      <c r="A939" s="80">
        <v>2018</v>
      </c>
      <c r="B939" s="162" t="s">
        <v>327</v>
      </c>
      <c r="C939" s="114"/>
      <c r="D939" s="30" t="s">
        <v>382</v>
      </c>
      <c r="E939" s="33" t="s">
        <v>18</v>
      </c>
      <c r="F939" s="33" t="s">
        <v>383</v>
      </c>
      <c r="G939" s="33" t="s">
        <v>20</v>
      </c>
      <c r="H939" s="33" t="s">
        <v>36</v>
      </c>
      <c r="I939" s="117">
        <v>189</v>
      </c>
      <c r="J939" s="33" t="str">
        <f t="shared" si="14"/>
        <v>Серовский городской округ, г. Серов, ул. Ленина, д. 189</v>
      </c>
      <c r="K939" s="104">
        <v>3315.3</v>
      </c>
      <c r="L939" s="104">
        <v>1</v>
      </c>
      <c r="M939" s="25" t="s">
        <v>1493</v>
      </c>
      <c r="N939" s="206">
        <v>43122</v>
      </c>
      <c r="O939" s="56" t="s">
        <v>1494</v>
      </c>
      <c r="P939" s="157">
        <v>1942038.34</v>
      </c>
    </row>
    <row r="940" spans="1:16" x14ac:dyDescent="0.25">
      <c r="A940" s="2">
        <v>2016</v>
      </c>
      <c r="B940" s="2" t="s">
        <v>327</v>
      </c>
      <c r="C940" s="24"/>
      <c r="D940" s="29" t="s">
        <v>382</v>
      </c>
      <c r="E940" s="29" t="s">
        <v>18</v>
      </c>
      <c r="F940" s="29" t="s">
        <v>383</v>
      </c>
      <c r="G940" s="29" t="s">
        <v>20</v>
      </c>
      <c r="H940" s="29" t="s">
        <v>36</v>
      </c>
      <c r="I940" s="42">
        <v>191</v>
      </c>
      <c r="J940" s="33" t="str">
        <f t="shared" si="14"/>
        <v>Серовский городской округ, г. Серов, ул. Ленина, д. 191</v>
      </c>
      <c r="K940" s="35">
        <v>2609.9</v>
      </c>
      <c r="L940" s="35">
        <v>1</v>
      </c>
      <c r="M940" s="212" t="s">
        <v>1296</v>
      </c>
      <c r="N940" s="213">
        <v>42598</v>
      </c>
      <c r="O940" s="76" t="s">
        <v>1497</v>
      </c>
      <c r="P940" s="65">
        <v>1915411.81</v>
      </c>
    </row>
    <row r="941" spans="1:16" ht="22.5" x14ac:dyDescent="0.25">
      <c r="A941" s="2">
        <v>2016</v>
      </c>
      <c r="B941" s="2" t="s">
        <v>327</v>
      </c>
      <c r="C941" s="24"/>
      <c r="D941" s="29" t="s">
        <v>382</v>
      </c>
      <c r="E941" s="29" t="s">
        <v>18</v>
      </c>
      <c r="F941" s="29" t="s">
        <v>383</v>
      </c>
      <c r="G941" s="29" t="s">
        <v>20</v>
      </c>
      <c r="H941" s="29" t="s">
        <v>36</v>
      </c>
      <c r="I941" s="42">
        <v>234</v>
      </c>
      <c r="J941" s="33" t="str">
        <f t="shared" si="14"/>
        <v>Серовский городской округ, г. Серов, ул. Ленина, д. 234</v>
      </c>
      <c r="K941" s="35">
        <v>7524.3</v>
      </c>
      <c r="L941" s="35">
        <v>3</v>
      </c>
      <c r="M941" s="212" t="s">
        <v>1488</v>
      </c>
      <c r="N941" s="213" t="s">
        <v>1485</v>
      </c>
      <c r="O941" s="76" t="s">
        <v>1497</v>
      </c>
      <c r="P941" s="65">
        <v>5913163.8499999996</v>
      </c>
    </row>
    <row r="942" spans="1:16" x14ac:dyDescent="0.25">
      <c r="A942" s="2">
        <v>2016</v>
      </c>
      <c r="B942" s="2" t="s">
        <v>327</v>
      </c>
      <c r="C942" s="24"/>
      <c r="D942" s="29" t="s">
        <v>382</v>
      </c>
      <c r="E942" s="29" t="s">
        <v>18</v>
      </c>
      <c r="F942" s="29" t="s">
        <v>383</v>
      </c>
      <c r="G942" s="29" t="s">
        <v>20</v>
      </c>
      <c r="H942" s="29" t="s">
        <v>199</v>
      </c>
      <c r="I942" s="42">
        <v>39</v>
      </c>
      <c r="J942" s="33" t="str">
        <f t="shared" si="14"/>
        <v>Серовский городской округ, г. Серов, ул. Победы, д. 39</v>
      </c>
      <c r="K942" s="35">
        <v>4669.3</v>
      </c>
      <c r="L942" s="35">
        <v>1</v>
      </c>
      <c r="M942" s="212" t="s">
        <v>1296</v>
      </c>
      <c r="N942" s="213">
        <v>42598</v>
      </c>
      <c r="O942" s="76" t="s">
        <v>1497</v>
      </c>
      <c r="P942" s="65">
        <v>1927962.29</v>
      </c>
    </row>
    <row r="943" spans="1:16" ht="23.25" x14ac:dyDescent="0.25">
      <c r="A943" s="2">
        <v>2016</v>
      </c>
      <c r="B943" s="15" t="s">
        <v>499</v>
      </c>
      <c r="C943" s="29" t="s">
        <v>787</v>
      </c>
      <c r="D943" s="29" t="s">
        <v>552</v>
      </c>
      <c r="E943" s="29" t="s">
        <v>18</v>
      </c>
      <c r="F943" s="29" t="s">
        <v>553</v>
      </c>
      <c r="G943" s="29" t="s">
        <v>20</v>
      </c>
      <c r="H943" s="24" t="s">
        <v>378</v>
      </c>
      <c r="I943" s="42" t="s">
        <v>1451</v>
      </c>
      <c r="J943" s="33" t="str">
        <f t="shared" si="14"/>
        <v>Сухоложский р-н, городской округ Сухой Лог, г. Сухой Лог, ул. Белинского, д. 36КОРПУС 1</v>
      </c>
      <c r="K943" s="35">
        <v>3272.2</v>
      </c>
      <c r="L943" s="35">
        <v>2</v>
      </c>
      <c r="M943" s="212" t="s">
        <v>1480</v>
      </c>
      <c r="N943" s="213">
        <v>42570</v>
      </c>
      <c r="O943" s="76" t="s">
        <v>1496</v>
      </c>
      <c r="P943" s="65">
        <v>3665368.02</v>
      </c>
    </row>
    <row r="944" spans="1:16" ht="23.25" x14ac:dyDescent="0.25">
      <c r="A944" s="2">
        <v>2016</v>
      </c>
      <c r="B944" s="15" t="s">
        <v>499</v>
      </c>
      <c r="C944" s="29" t="s">
        <v>787</v>
      </c>
      <c r="D944" s="29" t="s">
        <v>552</v>
      </c>
      <c r="E944" s="29" t="s">
        <v>18</v>
      </c>
      <c r="F944" s="29" t="s">
        <v>553</v>
      </c>
      <c r="G944" s="29" t="s">
        <v>20</v>
      </c>
      <c r="H944" s="24" t="s">
        <v>378</v>
      </c>
      <c r="I944" s="42" t="s">
        <v>1452</v>
      </c>
      <c r="J944" s="33" t="str">
        <f t="shared" si="14"/>
        <v>Сухоложский р-н, городской округ Сухой Лог, г. Сухой Лог, ул. Белинского, д. 36КОРПУС 2</v>
      </c>
      <c r="K944" s="35">
        <v>4325.7</v>
      </c>
      <c r="L944" s="35">
        <v>2</v>
      </c>
      <c r="M944" s="212" t="s">
        <v>1480</v>
      </c>
      <c r="N944" s="213">
        <v>42570</v>
      </c>
      <c r="O944" s="76" t="s">
        <v>1496</v>
      </c>
      <c r="P944" s="65">
        <v>3944554.64</v>
      </c>
    </row>
    <row r="945" spans="1:16" ht="23.25" x14ac:dyDescent="0.25">
      <c r="A945" s="2">
        <v>2016</v>
      </c>
      <c r="B945" s="15" t="s">
        <v>499</v>
      </c>
      <c r="C945" s="29" t="s">
        <v>787</v>
      </c>
      <c r="D945" s="29" t="s">
        <v>552</v>
      </c>
      <c r="E945" s="29" t="s">
        <v>18</v>
      </c>
      <c r="F945" s="29" t="s">
        <v>553</v>
      </c>
      <c r="G945" s="29" t="s">
        <v>20</v>
      </c>
      <c r="H945" s="24" t="s">
        <v>378</v>
      </c>
      <c r="I945" s="42" t="s">
        <v>1453</v>
      </c>
      <c r="J945" s="33" t="str">
        <f t="shared" si="14"/>
        <v>Сухоложский р-н, городской округ Сухой Лог, г. Сухой Лог, ул. Белинского, д. 36КОРПУС 3</v>
      </c>
      <c r="K945" s="35">
        <v>3339</v>
      </c>
      <c r="L945" s="35">
        <v>2</v>
      </c>
      <c r="M945" s="212" t="s">
        <v>1480</v>
      </c>
      <c r="N945" s="213">
        <v>42570</v>
      </c>
      <c r="O945" s="76" t="s">
        <v>1496</v>
      </c>
      <c r="P945" s="65">
        <v>3665368.02</v>
      </c>
    </row>
    <row r="946" spans="1:16" ht="23.25" x14ac:dyDescent="0.25">
      <c r="A946" s="80">
        <v>2017</v>
      </c>
      <c r="B946" s="81" t="s">
        <v>499</v>
      </c>
      <c r="C946" s="24" t="s">
        <v>772</v>
      </c>
      <c r="D946" s="24" t="s">
        <v>304</v>
      </c>
      <c r="E946" s="24" t="s">
        <v>18</v>
      </c>
      <c r="F946" s="24" t="s">
        <v>305</v>
      </c>
      <c r="G946" s="24" t="s">
        <v>20</v>
      </c>
      <c r="H946" s="24" t="s">
        <v>131</v>
      </c>
      <c r="I946" s="58">
        <v>72</v>
      </c>
      <c r="J946" s="33" t="str">
        <f t="shared" si="14"/>
        <v>Сысертский р-н, Сысертский городской округ, г. Сысерть, ул. Карла Либкнехта, д. 72</v>
      </c>
      <c r="K946" s="75">
        <v>4093.4</v>
      </c>
      <c r="L946" s="75">
        <v>2</v>
      </c>
      <c r="M946" s="212" t="s">
        <v>1295</v>
      </c>
      <c r="N946" s="213">
        <v>42598</v>
      </c>
      <c r="O946" s="212" t="s">
        <v>1598</v>
      </c>
      <c r="P946" s="65">
        <v>3642230.4</v>
      </c>
    </row>
    <row r="947" spans="1:16" ht="23.25" x14ac:dyDescent="0.25">
      <c r="A947" s="80">
        <v>2017</v>
      </c>
      <c r="B947" s="81" t="s">
        <v>499</v>
      </c>
      <c r="C947" s="24" t="s">
        <v>772</v>
      </c>
      <c r="D947" s="24" t="s">
        <v>304</v>
      </c>
      <c r="E947" s="24" t="s">
        <v>18</v>
      </c>
      <c r="F947" s="24" t="s">
        <v>305</v>
      </c>
      <c r="G947" s="24" t="s">
        <v>20</v>
      </c>
      <c r="H947" s="24" t="s">
        <v>578</v>
      </c>
      <c r="I947" s="58">
        <v>39</v>
      </c>
      <c r="J947" s="33" t="str">
        <f t="shared" si="14"/>
        <v>Сысертский р-н, Сысертский городской округ, г. Сысерть, ул. Коммуны, д. 39</v>
      </c>
      <c r="K947" s="75">
        <v>12306.5</v>
      </c>
      <c r="L947" s="75">
        <v>6</v>
      </c>
      <c r="M947" s="212" t="s">
        <v>1295</v>
      </c>
      <c r="N947" s="213">
        <v>42598</v>
      </c>
      <c r="O947" s="212" t="s">
        <v>1598</v>
      </c>
      <c r="P947" s="65">
        <v>10934660.92</v>
      </c>
    </row>
    <row r="948" spans="1:16" ht="23.25" x14ac:dyDescent="0.25">
      <c r="A948" s="2">
        <v>2016</v>
      </c>
      <c r="B948" s="14" t="s">
        <v>227</v>
      </c>
      <c r="C948" s="40" t="s">
        <v>772</v>
      </c>
      <c r="D948" s="29" t="s">
        <v>304</v>
      </c>
      <c r="E948" s="29" t="s">
        <v>18</v>
      </c>
      <c r="F948" s="29" t="s">
        <v>305</v>
      </c>
      <c r="G948" s="29" t="s">
        <v>20</v>
      </c>
      <c r="H948" s="29" t="s">
        <v>82</v>
      </c>
      <c r="I948" s="42">
        <v>39</v>
      </c>
      <c r="J948" s="33" t="str">
        <f t="shared" si="14"/>
        <v>Сысертский р-н, Сысертский городской округ, г. Сысерть, ул. Орджоникидзе, д. 39</v>
      </c>
      <c r="K948" s="35">
        <v>2127</v>
      </c>
      <c r="L948" s="35">
        <v>1</v>
      </c>
      <c r="M948" s="212" t="s">
        <v>1474</v>
      </c>
      <c r="N948" s="213">
        <v>42570</v>
      </c>
      <c r="O948" s="76" t="s">
        <v>1496</v>
      </c>
      <c r="P948" s="65">
        <v>1905266.3</v>
      </c>
    </row>
    <row r="949" spans="1:16" ht="23.25" x14ac:dyDescent="0.25">
      <c r="A949" s="80">
        <v>2017</v>
      </c>
      <c r="B949" s="81" t="s">
        <v>499</v>
      </c>
      <c r="C949" s="24" t="s">
        <v>772</v>
      </c>
      <c r="D949" s="24" t="s">
        <v>304</v>
      </c>
      <c r="E949" s="24" t="s">
        <v>18</v>
      </c>
      <c r="F949" s="24" t="s">
        <v>305</v>
      </c>
      <c r="G949" s="24" t="s">
        <v>20</v>
      </c>
      <c r="H949" s="24" t="s">
        <v>82</v>
      </c>
      <c r="I949" s="58">
        <v>41</v>
      </c>
      <c r="J949" s="33" t="str">
        <f t="shared" si="14"/>
        <v>Сысертский р-н, Сысертский городской округ, г. Сысерть, ул. Орджоникидзе, д. 41</v>
      </c>
      <c r="K949" s="75">
        <v>4423.3</v>
      </c>
      <c r="L949" s="75">
        <v>2</v>
      </c>
      <c r="M949" s="212" t="s">
        <v>1295</v>
      </c>
      <c r="N949" s="213">
        <v>42598</v>
      </c>
      <c r="O949" s="212" t="s">
        <v>1598</v>
      </c>
      <c r="P949" s="239">
        <v>3643627.52</v>
      </c>
    </row>
    <row r="950" spans="1:16" ht="23.25" x14ac:dyDescent="0.25">
      <c r="A950" s="80">
        <v>2022</v>
      </c>
      <c r="B950" s="30" t="s">
        <v>218</v>
      </c>
      <c r="C950" s="30"/>
      <c r="D950" s="30" t="s">
        <v>4582</v>
      </c>
      <c r="E950" s="30" t="s">
        <v>18</v>
      </c>
      <c r="F950" s="30" t="s">
        <v>141</v>
      </c>
      <c r="G950" s="30" t="s">
        <v>20</v>
      </c>
      <c r="H950" s="30" t="s">
        <v>474</v>
      </c>
      <c r="I950" s="148" t="s">
        <v>945</v>
      </c>
      <c r="J950" s="33" t="str">
        <f t="shared" si="14"/>
        <v>Город Нижний Тагил, г. Нижний Тагил, ул. Папанина, д. 7</v>
      </c>
      <c r="K950" s="42">
        <v>5179.7</v>
      </c>
      <c r="L950" s="42">
        <v>1</v>
      </c>
      <c r="M950" s="84" t="s">
        <v>4596</v>
      </c>
      <c r="N950" s="226">
        <v>44722</v>
      </c>
      <c r="O950" s="117" t="s">
        <v>4597</v>
      </c>
      <c r="P950" s="169">
        <v>2205546.14</v>
      </c>
    </row>
    <row r="951" spans="1:16" ht="23.25" x14ac:dyDescent="0.25">
      <c r="A951" s="80">
        <v>2022</v>
      </c>
      <c r="B951" s="30" t="s">
        <v>218</v>
      </c>
      <c r="C951" s="30"/>
      <c r="D951" s="30" t="s">
        <v>2511</v>
      </c>
      <c r="E951" s="30" t="s">
        <v>18</v>
      </c>
      <c r="F951" s="30" t="s">
        <v>213</v>
      </c>
      <c r="G951" s="30" t="s">
        <v>190</v>
      </c>
      <c r="H951" s="30" t="s">
        <v>1519</v>
      </c>
      <c r="I951" s="148" t="s">
        <v>962</v>
      </c>
      <c r="J951" s="33" t="str">
        <f t="shared" si="14"/>
        <v>Новоуральский городской округ Свердловской области, г. Новоуральск, б-р Академика Кикоина, д. 12</v>
      </c>
      <c r="K951" s="42">
        <v>24465.9</v>
      </c>
      <c r="L951" s="42">
        <v>1</v>
      </c>
      <c r="M951" s="84" t="s">
        <v>4598</v>
      </c>
      <c r="N951" s="226">
        <v>44673</v>
      </c>
      <c r="O951" s="117" t="s">
        <v>2604</v>
      </c>
      <c r="P951" s="169">
        <v>2511307.21</v>
      </c>
    </row>
    <row r="952" spans="1:16" ht="23.25" x14ac:dyDescent="0.25">
      <c r="A952" s="80">
        <v>2022</v>
      </c>
      <c r="B952" s="30" t="s">
        <v>218</v>
      </c>
      <c r="C952" s="30"/>
      <c r="D952" s="30" t="s">
        <v>2511</v>
      </c>
      <c r="E952" s="30" t="s">
        <v>18</v>
      </c>
      <c r="F952" s="30" t="s">
        <v>213</v>
      </c>
      <c r="G952" s="30" t="s">
        <v>190</v>
      </c>
      <c r="H952" s="30" t="s">
        <v>1519</v>
      </c>
      <c r="I952" s="148" t="s">
        <v>730</v>
      </c>
      <c r="J952" s="33" t="str">
        <f t="shared" si="14"/>
        <v>Новоуральский городской округ Свердловской области, г. Новоуральск, б-р Академика Кикоина, д. 9</v>
      </c>
      <c r="K952" s="42">
        <v>16968.2</v>
      </c>
      <c r="L952" s="42">
        <v>2</v>
      </c>
      <c r="M952" s="84" t="s">
        <v>4598</v>
      </c>
      <c r="N952" s="226">
        <v>44673</v>
      </c>
      <c r="O952" s="117" t="s">
        <v>2604</v>
      </c>
      <c r="P952" s="169">
        <v>5118295.58</v>
      </c>
    </row>
    <row r="953" spans="1:16" ht="23.25" x14ac:dyDescent="0.25">
      <c r="A953" s="80">
        <v>2022</v>
      </c>
      <c r="B953" s="30" t="s">
        <v>218</v>
      </c>
      <c r="C953" s="30"/>
      <c r="D953" s="30" t="s">
        <v>2511</v>
      </c>
      <c r="E953" s="30" t="s">
        <v>18</v>
      </c>
      <c r="F953" s="30" t="s">
        <v>213</v>
      </c>
      <c r="G953" s="30" t="s">
        <v>20</v>
      </c>
      <c r="H953" s="30" t="s">
        <v>4583</v>
      </c>
      <c r="I953" s="148" t="s">
        <v>4584</v>
      </c>
      <c r="J953" s="33" t="str">
        <f t="shared" si="14"/>
        <v>Новоуральский городской округ Свердловской области, г. Новоуральск, ул. Жигаловского, д. 2КОРПУС 3</v>
      </c>
      <c r="K953" s="42">
        <v>5332.8</v>
      </c>
      <c r="L953" s="42">
        <v>2</v>
      </c>
      <c r="M953" s="84" t="s">
        <v>4598</v>
      </c>
      <c r="N953" s="226">
        <v>44673</v>
      </c>
      <c r="O953" s="117" t="s">
        <v>2604</v>
      </c>
      <c r="P953" s="169">
        <v>5039616.99</v>
      </c>
    </row>
    <row r="954" spans="1:16" ht="23.25" x14ac:dyDescent="0.25">
      <c r="A954" s="80">
        <v>2022</v>
      </c>
      <c r="B954" s="30" t="s">
        <v>218</v>
      </c>
      <c r="C954" s="30"/>
      <c r="D954" s="30" t="s">
        <v>2511</v>
      </c>
      <c r="E954" s="30" t="s">
        <v>18</v>
      </c>
      <c r="F954" s="30" t="s">
        <v>213</v>
      </c>
      <c r="G954" s="30" t="s">
        <v>20</v>
      </c>
      <c r="H954" s="30" t="s">
        <v>4583</v>
      </c>
      <c r="I954" s="58" t="s">
        <v>983</v>
      </c>
      <c r="J954" s="33" t="str">
        <f t="shared" si="14"/>
        <v>Новоуральский городской округ Свердловской области, г. Новоуральск, ул. Жигаловского, д. 4</v>
      </c>
      <c r="K954" s="42">
        <v>4305.7</v>
      </c>
      <c r="L954" s="42">
        <v>2</v>
      </c>
      <c r="M954" s="84" t="s">
        <v>4598</v>
      </c>
      <c r="N954" s="226">
        <v>44673</v>
      </c>
      <c r="O954" s="117" t="s">
        <v>2604</v>
      </c>
      <c r="P954" s="169">
        <v>4647527.7799999993</v>
      </c>
    </row>
    <row r="955" spans="1:16" ht="23.25" x14ac:dyDescent="0.25">
      <c r="A955" s="80">
        <v>2022</v>
      </c>
      <c r="B955" s="30" t="s">
        <v>218</v>
      </c>
      <c r="C955" s="30"/>
      <c r="D955" s="30" t="s">
        <v>2511</v>
      </c>
      <c r="E955" s="30" t="s">
        <v>18</v>
      </c>
      <c r="F955" s="30" t="s">
        <v>213</v>
      </c>
      <c r="G955" s="30" t="s">
        <v>20</v>
      </c>
      <c r="H955" s="30" t="s">
        <v>4583</v>
      </c>
      <c r="I955" s="148" t="s">
        <v>4585</v>
      </c>
      <c r="J955" s="33" t="str">
        <f t="shared" si="14"/>
        <v>Новоуральский городской округ Свердловской области, г. Новоуральск, ул. Жигаловского, д. 4/1</v>
      </c>
      <c r="K955" s="42">
        <v>5274.5</v>
      </c>
      <c r="L955" s="42">
        <v>1</v>
      </c>
      <c r="M955" s="84" t="s">
        <v>4598</v>
      </c>
      <c r="N955" s="226">
        <v>44673</v>
      </c>
      <c r="O955" s="117" t="s">
        <v>2604</v>
      </c>
      <c r="P955" s="169">
        <v>2515862.13</v>
      </c>
    </row>
    <row r="956" spans="1:16" ht="23.25" x14ac:dyDescent="0.25">
      <c r="A956" s="80">
        <v>2022</v>
      </c>
      <c r="B956" s="30" t="s">
        <v>218</v>
      </c>
      <c r="C956" s="30"/>
      <c r="D956" s="30" t="s">
        <v>2511</v>
      </c>
      <c r="E956" s="30" t="s">
        <v>18</v>
      </c>
      <c r="F956" s="30" t="s">
        <v>213</v>
      </c>
      <c r="G956" s="30" t="s">
        <v>20</v>
      </c>
      <c r="H956" s="30" t="s">
        <v>56</v>
      </c>
      <c r="I956" s="148" t="s">
        <v>1257</v>
      </c>
      <c r="J956" s="33" t="str">
        <f t="shared" si="14"/>
        <v>Новоуральский городской округ Свердловской области, г. Новоуральск, ул. Первомайская, д. 85</v>
      </c>
      <c r="K956" s="42">
        <v>2775.6</v>
      </c>
      <c r="L956" s="42">
        <v>1</v>
      </c>
      <c r="M956" s="84" t="s">
        <v>4598</v>
      </c>
      <c r="N956" s="226">
        <v>44673</v>
      </c>
      <c r="O956" s="117" t="s">
        <v>2604</v>
      </c>
      <c r="P956" s="169">
        <v>2650990.5499999998</v>
      </c>
    </row>
    <row r="957" spans="1:16" ht="23.25" x14ac:dyDescent="0.25">
      <c r="A957" s="80">
        <v>2022</v>
      </c>
      <c r="B957" s="30" t="s">
        <v>218</v>
      </c>
      <c r="C957" s="30"/>
      <c r="D957" s="30" t="s">
        <v>2511</v>
      </c>
      <c r="E957" s="30" t="s">
        <v>18</v>
      </c>
      <c r="F957" s="30" t="s">
        <v>213</v>
      </c>
      <c r="G957" s="30" t="s">
        <v>20</v>
      </c>
      <c r="H957" s="30" t="s">
        <v>348</v>
      </c>
      <c r="I957" s="148" t="s">
        <v>1227</v>
      </c>
      <c r="J957" s="33" t="str">
        <f t="shared" si="14"/>
        <v>Новоуральский городской округ Свердловской области, г. Новоуральск, ул. Фурманова, д. 35</v>
      </c>
      <c r="K957" s="42">
        <v>2785.1</v>
      </c>
      <c r="L957" s="42">
        <v>1</v>
      </c>
      <c r="M957" s="84" t="s">
        <v>4598</v>
      </c>
      <c r="N957" s="226">
        <v>44673</v>
      </c>
      <c r="O957" s="117" t="s">
        <v>2604</v>
      </c>
      <c r="P957" s="169">
        <v>2615966.04</v>
      </c>
    </row>
    <row r="958" spans="1:16" ht="23.25" x14ac:dyDescent="0.25">
      <c r="A958" s="80">
        <v>2022</v>
      </c>
      <c r="B958" s="30" t="s">
        <v>218</v>
      </c>
      <c r="C958" s="30"/>
      <c r="D958" s="30" t="s">
        <v>2511</v>
      </c>
      <c r="E958" s="30" t="s">
        <v>18</v>
      </c>
      <c r="F958" s="30" t="s">
        <v>213</v>
      </c>
      <c r="G958" s="30" t="s">
        <v>20</v>
      </c>
      <c r="H958" s="30" t="s">
        <v>348</v>
      </c>
      <c r="I958" s="148" t="s">
        <v>621</v>
      </c>
      <c r="J958" s="33" t="str">
        <f t="shared" si="14"/>
        <v>Новоуральский городской округ Свердловской области, г. Новоуральск, ул. Фурманова, д. 35А</v>
      </c>
      <c r="K958" s="42">
        <v>2769.1</v>
      </c>
      <c r="L958" s="42">
        <v>1</v>
      </c>
      <c r="M958" s="84" t="s">
        <v>4598</v>
      </c>
      <c r="N958" s="226">
        <v>44673</v>
      </c>
      <c r="O958" s="117" t="s">
        <v>2604</v>
      </c>
      <c r="P958" s="169">
        <v>2603000.7599999998</v>
      </c>
    </row>
    <row r="959" spans="1:16" ht="23.25" x14ac:dyDescent="0.25">
      <c r="A959" s="80">
        <v>2022</v>
      </c>
      <c r="B959" s="30" t="s">
        <v>227</v>
      </c>
      <c r="C959" s="30"/>
      <c r="D959" s="30" t="s">
        <v>4614</v>
      </c>
      <c r="E959" s="30" t="s">
        <v>18</v>
      </c>
      <c r="F959" s="30" t="s">
        <v>280</v>
      </c>
      <c r="G959" s="30" t="s">
        <v>20</v>
      </c>
      <c r="H959" s="30" t="s">
        <v>283</v>
      </c>
      <c r="I959" s="42">
        <v>4</v>
      </c>
      <c r="J959" s="33" t="str">
        <f t="shared" si="14"/>
        <v>Городской округ Ревда, г. Ревда, ул. Павла Зыкина, д. 4</v>
      </c>
      <c r="K959" s="42">
        <v>5001.1000000000004</v>
      </c>
      <c r="L959" s="42">
        <v>3</v>
      </c>
      <c r="M959" s="33" t="s">
        <v>4640</v>
      </c>
      <c r="N959" s="114">
        <v>44722</v>
      </c>
      <c r="O959" s="33" t="s">
        <v>4641</v>
      </c>
      <c r="P959" s="167">
        <v>5995694.3700000001</v>
      </c>
    </row>
    <row r="960" spans="1:16" ht="23.25" x14ac:dyDescent="0.25">
      <c r="A960" s="80">
        <v>2022</v>
      </c>
      <c r="B960" s="30" t="s">
        <v>227</v>
      </c>
      <c r="C960" s="30"/>
      <c r="D960" s="30" t="s">
        <v>4614</v>
      </c>
      <c r="E960" s="30" t="s">
        <v>18</v>
      </c>
      <c r="F960" s="30" t="s">
        <v>280</v>
      </c>
      <c r="G960" s="30" t="s">
        <v>20</v>
      </c>
      <c r="H960" s="30" t="s">
        <v>283</v>
      </c>
      <c r="I960" s="42">
        <v>6</v>
      </c>
      <c r="J960" s="33" t="str">
        <f t="shared" si="14"/>
        <v>Городской округ Ревда, г. Ревда, ул. Павла Зыкина, д. 6</v>
      </c>
      <c r="K960" s="42">
        <v>7689.1</v>
      </c>
      <c r="L960" s="42">
        <v>4</v>
      </c>
      <c r="M960" s="33" t="s">
        <v>4640</v>
      </c>
      <c r="N960" s="114">
        <v>44722</v>
      </c>
      <c r="O960" s="33" t="s">
        <v>4641</v>
      </c>
      <c r="P960" s="167">
        <v>10717300.520000001</v>
      </c>
    </row>
    <row r="961" spans="1:16" ht="23.25" x14ac:dyDescent="0.25">
      <c r="A961" s="80">
        <v>2022</v>
      </c>
      <c r="B961" s="30" t="s">
        <v>327</v>
      </c>
      <c r="C961" s="30"/>
      <c r="D961" s="30" t="s">
        <v>4659</v>
      </c>
      <c r="E961" s="30" t="s">
        <v>18</v>
      </c>
      <c r="F961" s="30" t="s">
        <v>343</v>
      </c>
      <c r="G961" s="30" t="s">
        <v>20</v>
      </c>
      <c r="H961" s="30" t="s">
        <v>36</v>
      </c>
      <c r="I961" s="42">
        <v>86</v>
      </c>
      <c r="J961" s="33" t="str">
        <f t="shared" si="14"/>
        <v>Городской округ Краснотурьинск, г. Краснотурьинск, ул. Ленина, д. 86</v>
      </c>
      <c r="K961" s="30">
        <v>5688.5</v>
      </c>
      <c r="L961" s="41">
        <v>3</v>
      </c>
      <c r="M961" s="59" t="s">
        <v>4596</v>
      </c>
      <c r="N961" s="227">
        <v>44722</v>
      </c>
      <c r="O961" s="177" t="s">
        <v>4597</v>
      </c>
      <c r="P961" s="169">
        <v>8988594.2299999986</v>
      </c>
    </row>
    <row r="962" spans="1:16" ht="23.25" x14ac:dyDescent="0.25">
      <c r="A962" s="80">
        <v>2022</v>
      </c>
      <c r="B962" s="30" t="s">
        <v>327</v>
      </c>
      <c r="C962" s="30"/>
      <c r="D962" s="30" t="s">
        <v>4659</v>
      </c>
      <c r="E962" s="30" t="s">
        <v>18</v>
      </c>
      <c r="F962" s="30" t="s">
        <v>343</v>
      </c>
      <c r="G962" s="30" t="s">
        <v>20</v>
      </c>
      <c r="H962" s="30" t="s">
        <v>99</v>
      </c>
      <c r="I962" s="42">
        <v>23</v>
      </c>
      <c r="J962" s="33" t="str">
        <f t="shared" si="14"/>
        <v>Городской округ Краснотурьинск, г. Краснотурьинск, ул. Чапаева, д. 23</v>
      </c>
      <c r="K962" s="30">
        <v>5829.8</v>
      </c>
      <c r="L962" s="41">
        <v>3</v>
      </c>
      <c r="M962" s="59" t="s">
        <v>4596</v>
      </c>
      <c r="N962" s="227">
        <v>44722</v>
      </c>
      <c r="O962" s="177" t="s">
        <v>4597</v>
      </c>
      <c r="P962" s="169">
        <v>8519214.6699999999</v>
      </c>
    </row>
    <row r="963" spans="1:16" ht="23.25" x14ac:dyDescent="0.25">
      <c r="A963" s="80">
        <v>2022</v>
      </c>
      <c r="B963" s="30" t="s">
        <v>499</v>
      </c>
      <c r="C963" s="30"/>
      <c r="D963" s="30" t="s">
        <v>502</v>
      </c>
      <c r="E963" s="30" t="s">
        <v>18</v>
      </c>
      <c r="F963" s="30" t="s">
        <v>503</v>
      </c>
      <c r="G963" s="30" t="s">
        <v>20</v>
      </c>
      <c r="H963" s="30" t="s">
        <v>534</v>
      </c>
      <c r="I963" s="42">
        <v>25</v>
      </c>
      <c r="J963" s="33" t="str">
        <f t="shared" ref="J963:J1003" si="15">C963&amp;""&amp;D963&amp;", "&amp;E963&amp;" "&amp;F963&amp;", "&amp;G963&amp;" "&amp;H963&amp;", д. "&amp;I963</f>
        <v>Асбестовский городской округ, г. Асбест, ул. Ленинградская, д. 25</v>
      </c>
      <c r="K963" s="30">
        <v>4622.5</v>
      </c>
      <c r="L963" s="30">
        <v>2</v>
      </c>
      <c r="M963" s="33" t="s">
        <v>4735</v>
      </c>
      <c r="N963" s="114">
        <v>44722</v>
      </c>
      <c r="O963" s="33" t="s">
        <v>1496</v>
      </c>
      <c r="P963" s="167">
        <v>5470883.7599999998</v>
      </c>
    </row>
    <row r="964" spans="1:16" x14ac:dyDescent="0.25">
      <c r="A964" s="80">
        <v>2022</v>
      </c>
      <c r="B964" s="30" t="s">
        <v>499</v>
      </c>
      <c r="C964" s="30"/>
      <c r="D964" s="30" t="s">
        <v>502</v>
      </c>
      <c r="E964" s="30" t="s">
        <v>18</v>
      </c>
      <c r="F964" s="30" t="s">
        <v>503</v>
      </c>
      <c r="G964" s="30" t="s">
        <v>20</v>
      </c>
      <c r="H964" s="30" t="s">
        <v>367</v>
      </c>
      <c r="I964" s="42">
        <v>5</v>
      </c>
      <c r="J964" s="33" t="str">
        <f t="shared" si="15"/>
        <v>Асбестовский городской округ, г. Асбест, ул. Лесная, д. 5</v>
      </c>
      <c r="K964" s="30">
        <v>3510.8</v>
      </c>
      <c r="L964" s="30">
        <v>1</v>
      </c>
      <c r="M964" s="33" t="s">
        <v>4735</v>
      </c>
      <c r="N964" s="114">
        <v>44722</v>
      </c>
      <c r="O964" s="33" t="s">
        <v>1496</v>
      </c>
      <c r="P964" s="167">
        <v>2756443.88</v>
      </c>
    </row>
    <row r="965" spans="1:16" x14ac:dyDescent="0.25">
      <c r="A965" s="80">
        <v>2022</v>
      </c>
      <c r="B965" s="30" t="s">
        <v>499</v>
      </c>
      <c r="C965" s="30"/>
      <c r="D965" s="30" t="s">
        <v>502</v>
      </c>
      <c r="E965" s="30" t="s">
        <v>18</v>
      </c>
      <c r="F965" s="30" t="s">
        <v>503</v>
      </c>
      <c r="G965" s="30" t="s">
        <v>20</v>
      </c>
      <c r="H965" s="30" t="s">
        <v>69</v>
      </c>
      <c r="I965" s="42">
        <v>1</v>
      </c>
      <c r="J965" s="33" t="str">
        <f t="shared" si="15"/>
        <v>Асбестовский городской округ, г. Асбест, ул. Мира, д. 1</v>
      </c>
      <c r="K965" s="30">
        <v>4709.3999999999996</v>
      </c>
      <c r="L965" s="30">
        <v>2</v>
      </c>
      <c r="M965" s="33" t="s">
        <v>4735</v>
      </c>
      <c r="N965" s="114">
        <v>44722</v>
      </c>
      <c r="O965" s="33" t="s">
        <v>1496</v>
      </c>
      <c r="P965" s="167">
        <v>5436333.7000000002</v>
      </c>
    </row>
    <row r="966" spans="1:16" x14ac:dyDescent="0.25">
      <c r="A966" s="80">
        <v>2022</v>
      </c>
      <c r="B966" s="30" t="s">
        <v>499</v>
      </c>
      <c r="C966" s="30"/>
      <c r="D966" s="30" t="s">
        <v>502</v>
      </c>
      <c r="E966" s="30" t="s">
        <v>18</v>
      </c>
      <c r="F966" s="30" t="s">
        <v>503</v>
      </c>
      <c r="G966" s="30" t="s">
        <v>20</v>
      </c>
      <c r="H966" s="30" t="s">
        <v>69</v>
      </c>
      <c r="I966" s="42">
        <v>13</v>
      </c>
      <c r="J966" s="33" t="str">
        <f t="shared" si="15"/>
        <v>Асбестовский городской округ, г. Асбест, ул. Мира, д. 13</v>
      </c>
      <c r="K966" s="30">
        <v>4576</v>
      </c>
      <c r="L966" s="30">
        <v>2</v>
      </c>
      <c r="M966" s="33" t="s">
        <v>4735</v>
      </c>
      <c r="N966" s="114">
        <v>44722</v>
      </c>
      <c r="O966" s="33" t="s">
        <v>1496</v>
      </c>
      <c r="P966" s="167">
        <v>5477988.1399999997</v>
      </c>
    </row>
    <row r="967" spans="1:16" x14ac:dyDescent="0.25">
      <c r="A967" s="80">
        <v>2022</v>
      </c>
      <c r="B967" s="30" t="s">
        <v>499</v>
      </c>
      <c r="C967" s="30"/>
      <c r="D967" s="30" t="s">
        <v>502</v>
      </c>
      <c r="E967" s="30" t="s">
        <v>18</v>
      </c>
      <c r="F967" s="30" t="s">
        <v>503</v>
      </c>
      <c r="G967" s="30" t="s">
        <v>20</v>
      </c>
      <c r="H967" s="30" t="s">
        <v>69</v>
      </c>
      <c r="I967" s="42">
        <v>9</v>
      </c>
      <c r="J967" s="33" t="str">
        <f t="shared" si="15"/>
        <v>Асбестовский городской округ, г. Асбест, ул. Мира, д. 9</v>
      </c>
      <c r="K967" s="30">
        <v>4610.8</v>
      </c>
      <c r="L967" s="30">
        <v>2</v>
      </c>
      <c r="M967" s="33" t="s">
        <v>4735</v>
      </c>
      <c r="N967" s="114">
        <v>44722</v>
      </c>
      <c r="O967" s="33" t="s">
        <v>1496</v>
      </c>
      <c r="P967" s="167">
        <v>5471908.1799999997</v>
      </c>
    </row>
    <row r="968" spans="1:16" ht="23.25" x14ac:dyDescent="0.25">
      <c r="A968" s="80">
        <v>2022</v>
      </c>
      <c r="B968" s="30" t="s">
        <v>499</v>
      </c>
      <c r="C968" s="30"/>
      <c r="D968" s="30" t="s">
        <v>4708</v>
      </c>
      <c r="E968" s="30" t="s">
        <v>18</v>
      </c>
      <c r="F968" s="30" t="s">
        <v>548</v>
      </c>
      <c r="G968" s="30" t="s">
        <v>20</v>
      </c>
      <c r="H968" s="30" t="s">
        <v>534</v>
      </c>
      <c r="I968" s="42">
        <v>19</v>
      </c>
      <c r="J968" s="33" t="str">
        <f t="shared" si="15"/>
        <v>Городской округ Заречный, г. Заречный, ул. Ленинградская, д. 19</v>
      </c>
      <c r="K968" s="30">
        <v>2099.4</v>
      </c>
      <c r="L968" s="30">
        <v>1</v>
      </c>
      <c r="M968" s="33" t="s">
        <v>4854</v>
      </c>
      <c r="N968" s="114">
        <v>44722</v>
      </c>
      <c r="O968" s="33" t="s">
        <v>1496</v>
      </c>
      <c r="P968" s="167">
        <v>2734932.67</v>
      </c>
    </row>
    <row r="969" spans="1:16" ht="23.25" x14ac:dyDescent="0.25">
      <c r="A969" s="80">
        <v>2022</v>
      </c>
      <c r="B969" s="30" t="s">
        <v>499</v>
      </c>
      <c r="C969" s="30"/>
      <c r="D969" s="30" t="s">
        <v>4708</v>
      </c>
      <c r="E969" s="30" t="s">
        <v>18</v>
      </c>
      <c r="F969" s="30" t="s">
        <v>548</v>
      </c>
      <c r="G969" s="30" t="s">
        <v>20</v>
      </c>
      <c r="H969" s="30" t="s">
        <v>534</v>
      </c>
      <c r="I969" s="42" t="s">
        <v>325</v>
      </c>
      <c r="J969" s="33" t="str">
        <f t="shared" si="15"/>
        <v>Городской округ Заречный, г. Заречный, ул. Ленинградская, д. 21А</v>
      </c>
      <c r="K969" s="30">
        <v>2117.6</v>
      </c>
      <c r="L969" s="30">
        <v>1</v>
      </c>
      <c r="M969" s="33" t="s">
        <v>4735</v>
      </c>
      <c r="N969" s="114">
        <v>44722</v>
      </c>
      <c r="O969" s="33" t="s">
        <v>1496</v>
      </c>
      <c r="P969" s="167">
        <v>2761884.63</v>
      </c>
    </row>
    <row r="970" spans="1:16" ht="23.25" x14ac:dyDescent="0.25">
      <c r="A970" s="80">
        <v>2022</v>
      </c>
      <c r="B970" s="30" t="s">
        <v>227</v>
      </c>
      <c r="C970" s="30"/>
      <c r="D970" s="30" t="s">
        <v>4612</v>
      </c>
      <c r="E970" s="30" t="s">
        <v>18</v>
      </c>
      <c r="F970" s="30" t="s">
        <v>267</v>
      </c>
      <c r="G970" s="30" t="s">
        <v>20</v>
      </c>
      <c r="H970" s="30" t="s">
        <v>1198</v>
      </c>
      <c r="I970" s="42">
        <v>15</v>
      </c>
      <c r="J970" s="33" t="str">
        <f t="shared" si="15"/>
        <v>Городской округ Первоуральск, г. Первоуральск, ул. Емлина, д. 15</v>
      </c>
      <c r="K970" s="42">
        <v>4514.3999999999996</v>
      </c>
      <c r="L970" s="42">
        <v>2</v>
      </c>
      <c r="M970" s="33" t="s">
        <v>4640</v>
      </c>
      <c r="N970" s="230">
        <v>44722</v>
      </c>
      <c r="O970" s="33" t="s">
        <v>4641</v>
      </c>
      <c r="P970" s="167">
        <v>4781242.5</v>
      </c>
    </row>
    <row r="971" spans="1:16" ht="23.25" x14ac:dyDescent="0.25">
      <c r="A971" s="80">
        <v>2022</v>
      </c>
      <c r="B971" s="30" t="s">
        <v>227</v>
      </c>
      <c r="C971" s="30"/>
      <c r="D971" s="30" t="s">
        <v>4612</v>
      </c>
      <c r="E971" s="30" t="s">
        <v>18</v>
      </c>
      <c r="F971" s="30" t="s">
        <v>267</v>
      </c>
      <c r="G971" s="30" t="s">
        <v>20</v>
      </c>
      <c r="H971" s="30" t="s">
        <v>152</v>
      </c>
      <c r="I971" s="42">
        <v>34</v>
      </c>
      <c r="J971" s="33" t="str">
        <f t="shared" si="15"/>
        <v>Городской округ Первоуральск, г. Первоуральск, ул. Ильича, д. 34</v>
      </c>
      <c r="K971" s="42">
        <v>5834.7</v>
      </c>
      <c r="L971" s="42">
        <v>3</v>
      </c>
      <c r="M971" s="33" t="s">
        <v>4640</v>
      </c>
      <c r="N971" s="230">
        <v>44722</v>
      </c>
      <c r="O971" s="33" t="s">
        <v>4641</v>
      </c>
      <c r="P971" s="167">
        <v>7430720.8500000006</v>
      </c>
    </row>
    <row r="972" spans="1:16" ht="23.25" x14ac:dyDescent="0.25">
      <c r="A972" s="80">
        <v>2022</v>
      </c>
      <c r="B972" s="30" t="s">
        <v>495</v>
      </c>
      <c r="C972" s="106"/>
      <c r="D972" s="120" t="s">
        <v>4744</v>
      </c>
      <c r="E972" s="120" t="s">
        <v>18</v>
      </c>
      <c r="F972" s="120" t="s">
        <v>416</v>
      </c>
      <c r="G972" s="120" t="s">
        <v>4754</v>
      </c>
      <c r="H972" s="30" t="s">
        <v>4755</v>
      </c>
      <c r="I972" s="30">
        <v>1</v>
      </c>
      <c r="J972" s="33" t="str">
        <f t="shared" si="15"/>
        <v>Муниципальное образование «город Екатеринбург», г. Екатеринбург, км. Сибирский тракт 11, д. 1</v>
      </c>
      <c r="K972" s="30">
        <v>2067.1999999999998</v>
      </c>
      <c r="L972" s="30">
        <v>1</v>
      </c>
      <c r="M972" s="191" t="s">
        <v>4841</v>
      </c>
      <c r="N972" s="235">
        <v>44722</v>
      </c>
      <c r="O972" s="108" t="s">
        <v>1597</v>
      </c>
      <c r="P972" s="242">
        <v>2088715.01</v>
      </c>
    </row>
    <row r="973" spans="1:16" ht="23.25" x14ac:dyDescent="0.25">
      <c r="A973" s="80">
        <v>2022</v>
      </c>
      <c r="B973" s="30" t="s">
        <v>495</v>
      </c>
      <c r="C973" s="106"/>
      <c r="D973" s="120" t="s">
        <v>4744</v>
      </c>
      <c r="E973" s="120" t="s">
        <v>18</v>
      </c>
      <c r="F973" s="120" t="s">
        <v>416</v>
      </c>
      <c r="G973" s="120" t="s">
        <v>4754</v>
      </c>
      <c r="H973" s="30" t="s">
        <v>4755</v>
      </c>
      <c r="I973" s="30">
        <v>2</v>
      </c>
      <c r="J973" s="33" t="str">
        <f t="shared" si="15"/>
        <v>Муниципальное образование «город Екатеринбург», г. Екатеринбург, км. Сибирский тракт 11, д. 2</v>
      </c>
      <c r="K973" s="30">
        <v>4195.3</v>
      </c>
      <c r="L973" s="30">
        <v>2</v>
      </c>
      <c r="M973" s="191" t="s">
        <v>4841</v>
      </c>
      <c r="N973" s="235">
        <v>44722</v>
      </c>
      <c r="O973" s="108" t="s">
        <v>1597</v>
      </c>
      <c r="P973" s="242">
        <v>5277480.6400000006</v>
      </c>
    </row>
    <row r="974" spans="1:16" ht="23.25" x14ac:dyDescent="0.25">
      <c r="A974" s="80">
        <v>2022</v>
      </c>
      <c r="B974" s="30" t="s">
        <v>495</v>
      </c>
      <c r="C974" s="106"/>
      <c r="D974" s="120" t="s">
        <v>4744</v>
      </c>
      <c r="E974" s="120" t="s">
        <v>18</v>
      </c>
      <c r="F974" s="120" t="s">
        <v>416</v>
      </c>
      <c r="G974" s="120" t="s">
        <v>64</v>
      </c>
      <c r="H974" s="30" t="s">
        <v>4756</v>
      </c>
      <c r="I974" s="30">
        <v>56</v>
      </c>
      <c r="J974" s="33" t="str">
        <f t="shared" si="15"/>
        <v>Муниципальное образование «город Екатеринбург», г. Екатеринбург, пер. Базовый, д. 56</v>
      </c>
      <c r="K974" s="30">
        <v>6031.8</v>
      </c>
      <c r="L974" s="30">
        <v>2</v>
      </c>
      <c r="M974" s="191" t="s">
        <v>4848</v>
      </c>
      <c r="N974" s="235">
        <v>44722</v>
      </c>
      <c r="O974" s="108" t="s">
        <v>1597</v>
      </c>
      <c r="P974" s="242">
        <v>8391535.25</v>
      </c>
    </row>
    <row r="975" spans="1:16" ht="23.25" x14ac:dyDescent="0.25">
      <c r="A975" s="80">
        <v>2022</v>
      </c>
      <c r="B975" s="30" t="s">
        <v>495</v>
      </c>
      <c r="C975" s="106"/>
      <c r="D975" s="120" t="s">
        <v>4744</v>
      </c>
      <c r="E975" s="120" t="s">
        <v>18</v>
      </c>
      <c r="F975" s="120" t="s">
        <v>416</v>
      </c>
      <c r="G975" s="120" t="s">
        <v>147</v>
      </c>
      <c r="H975" s="30" t="s">
        <v>1070</v>
      </c>
      <c r="I975" s="30" t="s">
        <v>582</v>
      </c>
      <c r="J975" s="33" t="str">
        <f t="shared" si="15"/>
        <v>Муниципальное образование «город Екатеринбург», г. Екатеринбург, тракт Сибирский, д. 33А</v>
      </c>
      <c r="K975" s="30">
        <v>6490.4</v>
      </c>
      <c r="L975" s="30">
        <v>3</v>
      </c>
      <c r="M975" s="191" t="s">
        <v>4841</v>
      </c>
      <c r="N975" s="235">
        <v>44722</v>
      </c>
      <c r="O975" s="108" t="s">
        <v>1597</v>
      </c>
      <c r="P975" s="242">
        <v>8359900.4100000001</v>
      </c>
    </row>
    <row r="976" spans="1:16" ht="23.25" x14ac:dyDescent="0.25">
      <c r="A976" s="80">
        <v>2022</v>
      </c>
      <c r="B976" s="30" t="s">
        <v>495</v>
      </c>
      <c r="C976" s="106"/>
      <c r="D976" s="120" t="s">
        <v>4744</v>
      </c>
      <c r="E976" s="120" t="s">
        <v>18</v>
      </c>
      <c r="F976" s="120" t="s">
        <v>416</v>
      </c>
      <c r="G976" s="120" t="s">
        <v>20</v>
      </c>
      <c r="H976" s="30" t="s">
        <v>4757</v>
      </c>
      <c r="I976" s="30">
        <v>35</v>
      </c>
      <c r="J976" s="33" t="str">
        <f t="shared" si="15"/>
        <v>Муниципальное образование «город Екатеринбург», г. Екатеринбург, ул. Автомагистральная, д. 35</v>
      </c>
      <c r="K976" s="30">
        <v>5668</v>
      </c>
      <c r="L976" s="30">
        <v>1</v>
      </c>
      <c r="M976" s="191" t="s">
        <v>4848</v>
      </c>
      <c r="N976" s="235">
        <v>44722</v>
      </c>
      <c r="O976" s="108" t="s">
        <v>1597</v>
      </c>
      <c r="P976" s="167">
        <v>4617925.96</v>
      </c>
    </row>
    <row r="977" spans="1:16" ht="23.25" x14ac:dyDescent="0.25">
      <c r="A977" s="80">
        <v>2022</v>
      </c>
      <c r="B977" s="30" t="s">
        <v>495</v>
      </c>
      <c r="C977" s="106"/>
      <c r="D977" s="120" t="s">
        <v>4744</v>
      </c>
      <c r="E977" s="120" t="s">
        <v>18</v>
      </c>
      <c r="F977" s="120" t="s">
        <v>416</v>
      </c>
      <c r="G977" s="120" t="s">
        <v>20</v>
      </c>
      <c r="H977" s="30" t="s">
        <v>2518</v>
      </c>
      <c r="I977" s="30" t="s">
        <v>4446</v>
      </c>
      <c r="J977" s="33" t="str">
        <f t="shared" si="15"/>
        <v>Муниципальное образование «город Екатеринбург», г. Екатеринбург, ул. Академика Шварца, д. 20КОРПУС 1</v>
      </c>
      <c r="K977" s="30">
        <v>4743.3</v>
      </c>
      <c r="L977" s="30">
        <v>3</v>
      </c>
      <c r="M977" s="191" t="s">
        <v>4849</v>
      </c>
      <c r="N977" s="191">
        <v>44722</v>
      </c>
      <c r="O977" s="108" t="s">
        <v>1597</v>
      </c>
      <c r="P977" s="167">
        <v>10228692.83</v>
      </c>
    </row>
    <row r="978" spans="1:16" ht="23.25" x14ac:dyDescent="0.25">
      <c r="A978" s="80">
        <v>2022</v>
      </c>
      <c r="B978" s="30" t="s">
        <v>495</v>
      </c>
      <c r="C978" s="106"/>
      <c r="D978" s="120" t="s">
        <v>4744</v>
      </c>
      <c r="E978" s="120" t="s">
        <v>18</v>
      </c>
      <c r="F978" s="120" t="s">
        <v>416</v>
      </c>
      <c r="G978" s="120" t="s">
        <v>20</v>
      </c>
      <c r="H978" s="30" t="s">
        <v>812</v>
      </c>
      <c r="I978" s="30">
        <v>152</v>
      </c>
      <c r="J978" s="33" t="str">
        <f t="shared" si="15"/>
        <v>Муниципальное образование «город Екатеринбург», г. Екатеринбург, ул. Бебеля, д. 152</v>
      </c>
      <c r="K978" s="30">
        <v>13426.83</v>
      </c>
      <c r="L978" s="30">
        <v>1</v>
      </c>
      <c r="M978" s="191" t="s">
        <v>4848</v>
      </c>
      <c r="N978" s="191">
        <v>44722</v>
      </c>
      <c r="O978" s="108" t="s">
        <v>1597</v>
      </c>
      <c r="P978" s="167">
        <v>4046663.32</v>
      </c>
    </row>
    <row r="979" spans="1:16" ht="23.25" x14ac:dyDescent="0.25">
      <c r="A979" s="80">
        <v>2022</v>
      </c>
      <c r="B979" s="30" t="s">
        <v>495</v>
      </c>
      <c r="C979" s="106"/>
      <c r="D979" s="120" t="s">
        <v>4744</v>
      </c>
      <c r="E979" s="120" t="s">
        <v>18</v>
      </c>
      <c r="F979" s="120" t="s">
        <v>416</v>
      </c>
      <c r="G979" s="120" t="s">
        <v>20</v>
      </c>
      <c r="H979" s="30" t="s">
        <v>812</v>
      </c>
      <c r="I979" s="30">
        <v>164</v>
      </c>
      <c r="J979" s="33" t="str">
        <f t="shared" si="15"/>
        <v>Муниципальное образование «город Екатеринбург», г. Екатеринбург, ул. Бебеля, д. 164</v>
      </c>
      <c r="K979" s="30">
        <v>6457.5</v>
      </c>
      <c r="L979" s="30">
        <v>1</v>
      </c>
      <c r="M979" s="191" t="s">
        <v>4848</v>
      </c>
      <c r="N979" s="191">
        <v>44722</v>
      </c>
      <c r="O979" s="108" t="s">
        <v>1597</v>
      </c>
      <c r="P979" s="167">
        <v>3962635.4</v>
      </c>
    </row>
    <row r="980" spans="1:16" ht="23.25" x14ac:dyDescent="0.25">
      <c r="A980" s="80">
        <v>2022</v>
      </c>
      <c r="B980" s="30" t="s">
        <v>495</v>
      </c>
      <c r="C980" s="106"/>
      <c r="D980" s="120" t="s">
        <v>4744</v>
      </c>
      <c r="E980" s="120" t="s">
        <v>18</v>
      </c>
      <c r="F980" s="120" t="s">
        <v>416</v>
      </c>
      <c r="G980" s="120" t="s">
        <v>20</v>
      </c>
      <c r="H980" s="30" t="s">
        <v>589</v>
      </c>
      <c r="I980" s="30">
        <v>8</v>
      </c>
      <c r="J980" s="33" t="str">
        <f t="shared" si="15"/>
        <v>Муниципальное образование «город Екатеринбург», г. Екатеринбург, ул. Белореченская, д. 8</v>
      </c>
      <c r="K980" s="30">
        <v>7011.5</v>
      </c>
      <c r="L980" s="30">
        <v>2</v>
      </c>
      <c r="M980" s="191" t="s">
        <v>4841</v>
      </c>
      <c r="N980" s="191">
        <v>44722</v>
      </c>
      <c r="O980" s="108" t="s">
        <v>1597</v>
      </c>
      <c r="P980" s="167">
        <v>5296500.5199999996</v>
      </c>
    </row>
    <row r="981" spans="1:16" ht="23.25" x14ac:dyDescent="0.25">
      <c r="A981" s="80">
        <v>2022</v>
      </c>
      <c r="B981" s="30" t="s">
        <v>495</v>
      </c>
      <c r="C981" s="106"/>
      <c r="D981" s="120" t="s">
        <v>4744</v>
      </c>
      <c r="E981" s="120" t="s">
        <v>18</v>
      </c>
      <c r="F981" s="120" t="s">
        <v>416</v>
      </c>
      <c r="G981" s="120" t="s">
        <v>20</v>
      </c>
      <c r="H981" s="30" t="s">
        <v>877</v>
      </c>
      <c r="I981" s="30">
        <v>9</v>
      </c>
      <c r="J981" s="33" t="str">
        <f t="shared" si="15"/>
        <v>Муниципальное образование «город Екатеринбург», г. Екатеринбург, ул. Большакова, д. 9</v>
      </c>
      <c r="K981" s="30">
        <v>5570.9</v>
      </c>
      <c r="L981" s="30">
        <v>2</v>
      </c>
      <c r="M981" s="191" t="s">
        <v>4848</v>
      </c>
      <c r="N981" s="191">
        <v>44722</v>
      </c>
      <c r="O981" s="108" t="s">
        <v>1597</v>
      </c>
      <c r="P981" s="167">
        <v>8435865.3399999999</v>
      </c>
    </row>
    <row r="982" spans="1:16" ht="23.25" x14ac:dyDescent="0.25">
      <c r="A982" s="80">
        <v>2022</v>
      </c>
      <c r="B982" s="30" t="s">
        <v>495</v>
      </c>
      <c r="C982" s="106"/>
      <c r="D982" s="120" t="s">
        <v>4744</v>
      </c>
      <c r="E982" s="120" t="s">
        <v>18</v>
      </c>
      <c r="F982" s="120" t="s">
        <v>416</v>
      </c>
      <c r="G982" s="120" t="s">
        <v>20</v>
      </c>
      <c r="H982" s="30" t="s">
        <v>1560</v>
      </c>
      <c r="I982" s="30" t="s">
        <v>1046</v>
      </c>
      <c r="J982" s="33" t="str">
        <f t="shared" si="15"/>
        <v>Муниципальное образование «город Екатеринбург», г. Екатеринбург, ул. Викулова, д. 46А</v>
      </c>
      <c r="K982" s="30">
        <v>4546</v>
      </c>
      <c r="L982" s="30">
        <v>2</v>
      </c>
      <c r="M982" s="191" t="s">
        <v>4841</v>
      </c>
      <c r="N982" s="191">
        <v>44722</v>
      </c>
      <c r="O982" s="108" t="s">
        <v>1597</v>
      </c>
      <c r="P982" s="167">
        <v>5317037.13</v>
      </c>
    </row>
    <row r="983" spans="1:16" ht="23.25" x14ac:dyDescent="0.25">
      <c r="A983" s="80">
        <v>2022</v>
      </c>
      <c r="B983" s="30" t="s">
        <v>495</v>
      </c>
      <c r="C983" s="106"/>
      <c r="D983" s="120" t="s">
        <v>4744</v>
      </c>
      <c r="E983" s="120" t="s">
        <v>18</v>
      </c>
      <c r="F983" s="120" t="s">
        <v>416</v>
      </c>
      <c r="G983" s="120" t="s">
        <v>20</v>
      </c>
      <c r="H983" s="30" t="s">
        <v>1560</v>
      </c>
      <c r="I983" s="30">
        <v>57</v>
      </c>
      <c r="J983" s="33" t="str">
        <f t="shared" si="15"/>
        <v>Муниципальное образование «город Екатеринбург», г. Екатеринбург, ул. Викулова, д. 57</v>
      </c>
      <c r="K983" s="30">
        <v>10222</v>
      </c>
      <c r="L983" s="30">
        <v>7</v>
      </c>
      <c r="M983" s="191" t="s">
        <v>4849</v>
      </c>
      <c r="N983" s="191">
        <v>44722</v>
      </c>
      <c r="O983" s="108" t="s">
        <v>1597</v>
      </c>
      <c r="P983" s="167">
        <v>25052410.229999997</v>
      </c>
    </row>
    <row r="984" spans="1:16" ht="23.25" x14ac:dyDescent="0.25">
      <c r="A984" s="80">
        <v>2022</v>
      </c>
      <c r="B984" s="30" t="s">
        <v>495</v>
      </c>
      <c r="C984" s="106"/>
      <c r="D984" s="120" t="s">
        <v>4744</v>
      </c>
      <c r="E984" s="120" t="s">
        <v>18</v>
      </c>
      <c r="F984" s="120" t="s">
        <v>416</v>
      </c>
      <c r="G984" s="120" t="s">
        <v>20</v>
      </c>
      <c r="H984" s="30" t="s">
        <v>1135</v>
      </c>
      <c r="I984" s="30" t="s">
        <v>894</v>
      </c>
      <c r="J984" s="33" t="str">
        <f t="shared" si="15"/>
        <v>Муниципальное образование «город Екатеринбург», г. Екатеринбург, ул. Гражданская, д. 2КОРПУС А</v>
      </c>
      <c r="K984" s="30">
        <v>6387.1</v>
      </c>
      <c r="L984" s="30">
        <v>3</v>
      </c>
      <c r="M984" s="191" t="s">
        <v>4848</v>
      </c>
      <c r="N984" s="191">
        <v>44722</v>
      </c>
      <c r="O984" s="108" t="s">
        <v>1597</v>
      </c>
      <c r="P984" s="167">
        <v>9688439.6199999992</v>
      </c>
    </row>
    <row r="985" spans="1:16" ht="23.25" x14ac:dyDescent="0.25">
      <c r="A985" s="80">
        <v>2022</v>
      </c>
      <c r="B985" s="30" t="s">
        <v>495</v>
      </c>
      <c r="C985" s="106"/>
      <c r="D985" s="120" t="s">
        <v>4744</v>
      </c>
      <c r="E985" s="120" t="s">
        <v>18</v>
      </c>
      <c r="F985" s="120" t="s">
        <v>416</v>
      </c>
      <c r="G985" s="120" t="s">
        <v>20</v>
      </c>
      <c r="H985" s="30" t="s">
        <v>481</v>
      </c>
      <c r="I985" s="30">
        <v>2</v>
      </c>
      <c r="J985" s="33" t="str">
        <f t="shared" si="15"/>
        <v>Муниципальное образование «город Екатеринбург», г. Екатеринбург, ул. Дагестанская, д. 2</v>
      </c>
      <c r="K985" s="30">
        <v>10355.6</v>
      </c>
      <c r="L985" s="30">
        <v>2</v>
      </c>
      <c r="M985" s="191" t="s">
        <v>4841</v>
      </c>
      <c r="N985" s="191">
        <v>44722</v>
      </c>
      <c r="O985" s="108" t="s">
        <v>1597</v>
      </c>
      <c r="P985" s="167">
        <v>5276550.3499999996</v>
      </c>
    </row>
    <row r="986" spans="1:16" ht="23.25" x14ac:dyDescent="0.25">
      <c r="A986" s="80">
        <v>2022</v>
      </c>
      <c r="B986" s="30" t="s">
        <v>495</v>
      </c>
      <c r="C986" s="106"/>
      <c r="D986" s="120" t="s">
        <v>4744</v>
      </c>
      <c r="E986" s="120" t="s">
        <v>18</v>
      </c>
      <c r="F986" s="120" t="s">
        <v>416</v>
      </c>
      <c r="G986" s="120" t="s">
        <v>20</v>
      </c>
      <c r="H986" s="30" t="s">
        <v>34</v>
      </c>
      <c r="I986" s="30">
        <v>9</v>
      </c>
      <c r="J986" s="33" t="str">
        <f t="shared" si="15"/>
        <v>Муниципальное образование «город Екатеринбург», г. Екатеринбург, ул. Кирова, д. 9</v>
      </c>
      <c r="K986" s="30">
        <v>18809</v>
      </c>
      <c r="L986" s="30">
        <v>1</v>
      </c>
      <c r="M986" s="191" t="s">
        <v>4848</v>
      </c>
      <c r="N986" s="191">
        <v>44722</v>
      </c>
      <c r="O986" s="108" t="s">
        <v>1597</v>
      </c>
      <c r="P986" s="167">
        <v>3264928.49</v>
      </c>
    </row>
    <row r="987" spans="1:16" ht="23.25" x14ac:dyDescent="0.25">
      <c r="A987" s="80">
        <v>2022</v>
      </c>
      <c r="B987" s="30" t="s">
        <v>495</v>
      </c>
      <c r="C987" s="106"/>
      <c r="D987" s="120" t="s">
        <v>4744</v>
      </c>
      <c r="E987" s="120" t="s">
        <v>18</v>
      </c>
      <c r="F987" s="120" t="s">
        <v>416</v>
      </c>
      <c r="G987" s="120" t="s">
        <v>20</v>
      </c>
      <c r="H987" s="30" t="s">
        <v>470</v>
      </c>
      <c r="I987" s="30">
        <v>18</v>
      </c>
      <c r="J987" s="33" t="str">
        <f t="shared" si="15"/>
        <v>Муниципальное образование «город Екатеринбург», г. Екатеринбург, ул. Пехотинцев, д. 18</v>
      </c>
      <c r="K987" s="30">
        <v>11387.2</v>
      </c>
      <c r="L987" s="30">
        <v>4</v>
      </c>
      <c r="M987" s="191" t="s">
        <v>4848</v>
      </c>
      <c r="N987" s="191">
        <v>44722</v>
      </c>
      <c r="O987" s="108" t="s">
        <v>1597</v>
      </c>
      <c r="P987" s="167">
        <v>16913514.309999999</v>
      </c>
    </row>
    <row r="988" spans="1:16" ht="23.25" x14ac:dyDescent="0.25">
      <c r="A988" s="80">
        <v>2022</v>
      </c>
      <c r="B988" s="30" t="s">
        <v>495</v>
      </c>
      <c r="C988" s="106"/>
      <c r="D988" s="120" t="s">
        <v>4744</v>
      </c>
      <c r="E988" s="120" t="s">
        <v>18</v>
      </c>
      <c r="F988" s="120" t="s">
        <v>416</v>
      </c>
      <c r="G988" s="120" t="s">
        <v>20</v>
      </c>
      <c r="H988" s="30" t="s">
        <v>470</v>
      </c>
      <c r="I988" s="30">
        <v>6</v>
      </c>
      <c r="J988" s="33" t="str">
        <f t="shared" si="15"/>
        <v>Муниципальное образование «город Екатеринбург», г. Екатеринбург, ул. Пехотинцев, д. 6</v>
      </c>
      <c r="K988" s="30">
        <v>4479.5</v>
      </c>
      <c r="L988" s="30">
        <v>1</v>
      </c>
      <c r="M988" s="191" t="s">
        <v>4848</v>
      </c>
      <c r="N988" s="191">
        <v>44722</v>
      </c>
      <c r="O988" s="108" t="s">
        <v>1597</v>
      </c>
      <c r="P988" s="167">
        <v>3651847.87</v>
      </c>
    </row>
    <row r="989" spans="1:16" ht="23.25" x14ac:dyDescent="0.25">
      <c r="A989" s="80">
        <v>2022</v>
      </c>
      <c r="B989" s="30" t="s">
        <v>495</v>
      </c>
      <c r="C989" s="106"/>
      <c r="D989" s="120" t="s">
        <v>4744</v>
      </c>
      <c r="E989" s="120" t="s">
        <v>18</v>
      </c>
      <c r="F989" s="120" t="s">
        <v>416</v>
      </c>
      <c r="G989" s="120" t="s">
        <v>20</v>
      </c>
      <c r="H989" s="30" t="s">
        <v>1208</v>
      </c>
      <c r="I989" s="30">
        <v>13</v>
      </c>
      <c r="J989" s="33" t="str">
        <f t="shared" si="15"/>
        <v>Муниципальное образование «город Екатеринбург», г. Екатеринбург, ул. Расточная, д. 13</v>
      </c>
      <c r="K989" s="30">
        <v>19575.5</v>
      </c>
      <c r="L989" s="30">
        <v>3</v>
      </c>
      <c r="M989" s="191" t="s">
        <v>4841</v>
      </c>
      <c r="N989" s="191">
        <v>44722</v>
      </c>
      <c r="O989" s="108" t="s">
        <v>1597</v>
      </c>
      <c r="P989" s="167">
        <v>8390012.9000000004</v>
      </c>
    </row>
    <row r="990" spans="1:16" ht="23.25" x14ac:dyDescent="0.25">
      <c r="A990" s="80">
        <v>2022</v>
      </c>
      <c r="B990" s="30" t="s">
        <v>495</v>
      </c>
      <c r="C990" s="106"/>
      <c r="D990" s="120" t="s">
        <v>4744</v>
      </c>
      <c r="E990" s="120" t="s">
        <v>18</v>
      </c>
      <c r="F990" s="120" t="s">
        <v>416</v>
      </c>
      <c r="G990" s="120" t="s">
        <v>20</v>
      </c>
      <c r="H990" s="30" t="s">
        <v>2526</v>
      </c>
      <c r="I990" s="30">
        <v>16</v>
      </c>
      <c r="J990" s="33" t="str">
        <f t="shared" si="15"/>
        <v>Муниципальное образование «город Екатеринбург», г. Екатеринбург, ул. Родонитовая, д. 16</v>
      </c>
      <c r="K990" s="30">
        <v>5628.3</v>
      </c>
      <c r="L990" s="30">
        <v>2</v>
      </c>
      <c r="M990" s="191" t="s">
        <v>4848</v>
      </c>
      <c r="N990" s="191">
        <v>44722</v>
      </c>
      <c r="O990" s="108" t="s">
        <v>1597</v>
      </c>
      <c r="P990" s="167">
        <v>8339854.5499999998</v>
      </c>
    </row>
    <row r="991" spans="1:16" ht="23.25" x14ac:dyDescent="0.25">
      <c r="A991" s="80">
        <v>2022</v>
      </c>
      <c r="B991" s="30" t="s">
        <v>495</v>
      </c>
      <c r="C991" s="106"/>
      <c r="D991" s="120" t="s">
        <v>4744</v>
      </c>
      <c r="E991" s="120" t="s">
        <v>18</v>
      </c>
      <c r="F991" s="120" t="s">
        <v>416</v>
      </c>
      <c r="G991" s="120" t="s">
        <v>20</v>
      </c>
      <c r="H991" s="30" t="s">
        <v>77</v>
      </c>
      <c r="I991" s="30">
        <v>2</v>
      </c>
      <c r="J991" s="33" t="str">
        <f t="shared" si="15"/>
        <v>Муниципальное образование «город Екатеринбург», г. Екатеринбург, ул. Свердлова, д. 2</v>
      </c>
      <c r="K991" s="30">
        <v>3960.7</v>
      </c>
      <c r="L991" s="30">
        <v>2</v>
      </c>
      <c r="M991" s="191" t="s">
        <v>4848</v>
      </c>
      <c r="N991" s="191">
        <v>44722</v>
      </c>
      <c r="O991" s="108" t="s">
        <v>1597</v>
      </c>
      <c r="P991" s="167">
        <v>6508804.6200000001</v>
      </c>
    </row>
    <row r="992" spans="1:16" ht="23.25" x14ac:dyDescent="0.25">
      <c r="A992" s="80">
        <v>2022</v>
      </c>
      <c r="B992" s="30" t="s">
        <v>495</v>
      </c>
      <c r="C992" s="106"/>
      <c r="D992" s="120" t="s">
        <v>4744</v>
      </c>
      <c r="E992" s="120" t="s">
        <v>18</v>
      </c>
      <c r="F992" s="120" t="s">
        <v>416</v>
      </c>
      <c r="G992" s="120" t="s">
        <v>20</v>
      </c>
      <c r="H992" s="30" t="s">
        <v>826</v>
      </c>
      <c r="I992" s="30" t="s">
        <v>4763</v>
      </c>
      <c r="J992" s="33" t="str">
        <f t="shared" si="15"/>
        <v>Муниципальное образование «город Екатеринбург», г. Екатеринбург, ул. Сыромолотова, д. 21КОРПУС А</v>
      </c>
      <c r="K992" s="30">
        <v>4111.2</v>
      </c>
      <c r="L992" s="30">
        <v>2</v>
      </c>
      <c r="M992" s="191" t="s">
        <v>4848</v>
      </c>
      <c r="N992" s="191">
        <v>44722</v>
      </c>
      <c r="O992" s="108" t="s">
        <v>1597</v>
      </c>
      <c r="P992" s="167">
        <v>8445352.5399999991</v>
      </c>
    </row>
    <row r="993" spans="1:16" ht="23.25" x14ac:dyDescent="0.25">
      <c r="A993" s="80">
        <v>2022</v>
      </c>
      <c r="B993" s="30" t="s">
        <v>495</v>
      </c>
      <c r="C993" s="106"/>
      <c r="D993" s="120" t="s">
        <v>4744</v>
      </c>
      <c r="E993" s="120" t="s">
        <v>18</v>
      </c>
      <c r="F993" s="120" t="s">
        <v>416</v>
      </c>
      <c r="G993" s="120" t="s">
        <v>20</v>
      </c>
      <c r="H993" s="30" t="s">
        <v>827</v>
      </c>
      <c r="I993" s="30">
        <v>6</v>
      </c>
      <c r="J993" s="33" t="str">
        <f t="shared" si="15"/>
        <v>Муниципальное образование «город Екатеринбург», г. Екатеринбург, ул. Таватуйская, д. 6</v>
      </c>
      <c r="K993" s="30">
        <v>9951.5</v>
      </c>
      <c r="L993" s="30">
        <v>2</v>
      </c>
      <c r="M993" s="191" t="s">
        <v>4849</v>
      </c>
      <c r="N993" s="191">
        <v>44722</v>
      </c>
      <c r="O993" s="108" t="s">
        <v>1597</v>
      </c>
      <c r="P993" s="167">
        <v>5561789.46</v>
      </c>
    </row>
    <row r="994" spans="1:16" ht="23.25" x14ac:dyDescent="0.25">
      <c r="A994" s="80">
        <v>2022</v>
      </c>
      <c r="B994" s="30" t="s">
        <v>495</v>
      </c>
      <c r="C994" s="106"/>
      <c r="D994" s="120" t="s">
        <v>4744</v>
      </c>
      <c r="E994" s="120" t="s">
        <v>18</v>
      </c>
      <c r="F994" s="120" t="s">
        <v>416</v>
      </c>
      <c r="G994" s="120" t="s">
        <v>20</v>
      </c>
      <c r="H994" s="30" t="s">
        <v>1555</v>
      </c>
      <c r="I994" s="30">
        <v>7</v>
      </c>
      <c r="J994" s="33" t="str">
        <f t="shared" si="15"/>
        <v>Муниципальное образование «город Екатеринбург», г. Екатеринбург, ул. Таежная, д. 7</v>
      </c>
      <c r="K994" s="30">
        <v>9024.4</v>
      </c>
      <c r="L994" s="30">
        <v>3</v>
      </c>
      <c r="M994" s="191" t="s">
        <v>4841</v>
      </c>
      <c r="N994" s="191">
        <v>44722</v>
      </c>
      <c r="O994" s="108" t="s">
        <v>1597</v>
      </c>
      <c r="P994" s="167">
        <v>8371980.9399999995</v>
      </c>
    </row>
    <row r="995" spans="1:16" ht="23.25" x14ac:dyDescent="0.25">
      <c r="A995" s="80">
        <v>2022</v>
      </c>
      <c r="B995" s="30" t="s">
        <v>495</v>
      </c>
      <c r="C995" s="106"/>
      <c r="D995" s="120" t="s">
        <v>4744</v>
      </c>
      <c r="E995" s="120" t="s">
        <v>18</v>
      </c>
      <c r="F995" s="120" t="s">
        <v>416</v>
      </c>
      <c r="G995" s="120" t="s">
        <v>20</v>
      </c>
      <c r="H995" s="30" t="s">
        <v>2520</v>
      </c>
      <c r="I995" s="30">
        <v>6</v>
      </c>
      <c r="J995" s="33" t="str">
        <f t="shared" si="15"/>
        <v>Муниципальное образование «город Екатеринбург», г. Екатеринбург, ул. Татищева, д. 6</v>
      </c>
      <c r="K995" s="30">
        <v>9528.7000000000007</v>
      </c>
      <c r="L995" s="30">
        <v>2</v>
      </c>
      <c r="M995" s="191" t="s">
        <v>4848</v>
      </c>
      <c r="N995" s="191">
        <v>44722</v>
      </c>
      <c r="O995" s="108" t="s">
        <v>1597</v>
      </c>
      <c r="P995" s="167">
        <v>7754375.71</v>
      </c>
    </row>
    <row r="996" spans="1:16" ht="23.25" x14ac:dyDescent="0.25">
      <c r="A996" s="80">
        <v>2022</v>
      </c>
      <c r="B996" s="30" t="s">
        <v>495</v>
      </c>
      <c r="C996" s="106"/>
      <c r="D996" s="120" t="s">
        <v>4744</v>
      </c>
      <c r="E996" s="120" t="s">
        <v>18</v>
      </c>
      <c r="F996" s="120" t="s">
        <v>416</v>
      </c>
      <c r="G996" s="120" t="s">
        <v>20</v>
      </c>
      <c r="H996" s="30" t="s">
        <v>594</v>
      </c>
      <c r="I996" s="30">
        <v>18</v>
      </c>
      <c r="J996" s="33" t="str">
        <f t="shared" si="15"/>
        <v>Муниципальное образование «город Екатеринбург», г. Екатеринбург, ул. Техническая, д. 18</v>
      </c>
      <c r="K996" s="30">
        <v>8262.2000000000007</v>
      </c>
      <c r="L996" s="30">
        <v>4</v>
      </c>
      <c r="M996" s="191" t="s">
        <v>4841</v>
      </c>
      <c r="N996" s="191">
        <v>44722</v>
      </c>
      <c r="O996" s="108" t="s">
        <v>1597</v>
      </c>
      <c r="P996" s="167">
        <v>11217255.23</v>
      </c>
    </row>
    <row r="997" spans="1:16" ht="23.25" x14ac:dyDescent="0.25">
      <c r="A997" s="80">
        <v>2022</v>
      </c>
      <c r="B997" s="30" t="s">
        <v>495</v>
      </c>
      <c r="C997" s="106"/>
      <c r="D997" s="120" t="s">
        <v>4744</v>
      </c>
      <c r="E997" s="120" t="s">
        <v>18</v>
      </c>
      <c r="F997" s="120" t="s">
        <v>416</v>
      </c>
      <c r="G997" s="120" t="s">
        <v>20</v>
      </c>
      <c r="H997" s="30" t="s">
        <v>594</v>
      </c>
      <c r="I997" s="30">
        <v>67</v>
      </c>
      <c r="J997" s="33" t="str">
        <f t="shared" si="15"/>
        <v>Муниципальное образование «город Екатеринбург», г. Екатеринбург, ул. Техническая, д. 67</v>
      </c>
      <c r="K997" s="30">
        <v>22334.400000000001</v>
      </c>
      <c r="L997" s="30">
        <v>2</v>
      </c>
      <c r="M997" s="191" t="s">
        <v>4841</v>
      </c>
      <c r="N997" s="191">
        <v>44722</v>
      </c>
      <c r="O997" s="108" t="s">
        <v>1597</v>
      </c>
      <c r="P997" s="167">
        <v>5575255.7599999998</v>
      </c>
    </row>
    <row r="998" spans="1:16" ht="23.25" x14ac:dyDescent="0.25">
      <c r="A998" s="80">
        <v>2022</v>
      </c>
      <c r="B998" s="30" t="s">
        <v>495</v>
      </c>
      <c r="C998" s="106"/>
      <c r="D998" s="120" t="s">
        <v>4744</v>
      </c>
      <c r="E998" s="120" t="s">
        <v>18</v>
      </c>
      <c r="F998" s="120" t="s">
        <v>416</v>
      </c>
      <c r="G998" s="120" t="s">
        <v>20</v>
      </c>
      <c r="H998" s="30" t="s">
        <v>166</v>
      </c>
      <c r="I998" s="30">
        <v>12</v>
      </c>
      <c r="J998" s="33" t="str">
        <f t="shared" si="15"/>
        <v>Муниципальное образование «город Екатеринбург», г. Екатеринбург, ул. Шевченко, д. 12</v>
      </c>
      <c r="K998" s="30">
        <v>4105.3</v>
      </c>
      <c r="L998" s="30">
        <v>2</v>
      </c>
      <c r="M998" s="191" t="s">
        <v>4848</v>
      </c>
      <c r="N998" s="191">
        <v>44722</v>
      </c>
      <c r="O998" s="108" t="s">
        <v>1597</v>
      </c>
      <c r="P998" s="167">
        <v>7946292.4699999997</v>
      </c>
    </row>
    <row r="999" spans="1:16" ht="23.25" x14ac:dyDescent="0.25">
      <c r="A999" s="80">
        <v>2022</v>
      </c>
      <c r="B999" s="30" t="s">
        <v>218</v>
      </c>
      <c r="C999" s="30"/>
      <c r="D999" s="30" t="s">
        <v>2511</v>
      </c>
      <c r="E999" s="30" t="s">
        <v>18</v>
      </c>
      <c r="F999" s="30" t="s">
        <v>213</v>
      </c>
      <c r="G999" s="30" t="s">
        <v>20</v>
      </c>
      <c r="H999" s="30" t="s">
        <v>4583</v>
      </c>
      <c r="I999" s="148">
        <v>6</v>
      </c>
      <c r="J999" s="33" t="str">
        <f t="shared" si="15"/>
        <v>Новоуральский городской округ Свердловской области, г. Новоуральск, ул. Жигаловского, д. 6</v>
      </c>
      <c r="K999" s="42">
        <v>6991.8</v>
      </c>
      <c r="L999" s="42">
        <v>2</v>
      </c>
      <c r="M999" s="84" t="s">
        <v>4598</v>
      </c>
      <c r="N999" s="226">
        <v>44673</v>
      </c>
      <c r="O999" s="117" t="s">
        <v>2604</v>
      </c>
      <c r="P999" s="169">
        <v>5215484.34</v>
      </c>
    </row>
    <row r="1000" spans="1:16" ht="23.25" x14ac:dyDescent="0.25">
      <c r="A1000" s="80">
        <v>2022</v>
      </c>
      <c r="B1000" s="30" t="s">
        <v>218</v>
      </c>
      <c r="C1000" s="30"/>
      <c r="D1000" s="30" t="s">
        <v>2511</v>
      </c>
      <c r="E1000" s="30" t="s">
        <v>18</v>
      </c>
      <c r="F1000" s="30" t="s">
        <v>213</v>
      </c>
      <c r="G1000" s="30" t="s">
        <v>20</v>
      </c>
      <c r="H1000" s="30" t="s">
        <v>53</v>
      </c>
      <c r="I1000" s="148">
        <v>21</v>
      </c>
      <c r="J1000" s="33" t="str">
        <f t="shared" si="15"/>
        <v>Новоуральский городской округ Свердловской области, г. Новоуральск, ул. Комсомольская, д. 21</v>
      </c>
      <c r="K1000" s="42">
        <v>2666.5</v>
      </c>
      <c r="L1000" s="42">
        <v>1</v>
      </c>
      <c r="M1000" s="84" t="s">
        <v>4598</v>
      </c>
      <c r="N1000" s="226">
        <v>44673</v>
      </c>
      <c r="O1000" s="117" t="s">
        <v>2604</v>
      </c>
      <c r="P1000" s="169">
        <v>2578216.08</v>
      </c>
    </row>
    <row r="1001" spans="1:16" ht="23.25" x14ac:dyDescent="0.25">
      <c r="A1001" s="80">
        <v>2022</v>
      </c>
      <c r="B1001" s="30" t="s">
        <v>227</v>
      </c>
      <c r="C1001" s="30"/>
      <c r="D1001" s="30" t="s">
        <v>297</v>
      </c>
      <c r="E1001" s="30" t="s">
        <v>18</v>
      </c>
      <c r="F1001" s="30" t="s">
        <v>298</v>
      </c>
      <c r="G1001" s="30" t="s">
        <v>362</v>
      </c>
      <c r="H1001" s="30" t="s">
        <v>579</v>
      </c>
      <c r="I1001" s="42">
        <v>22</v>
      </c>
      <c r="J1001" s="33" t="str">
        <f t="shared" si="15"/>
        <v>Полевской городской округ, г. Полевской, мкр. Зеленый Бор-1, д. 22</v>
      </c>
      <c r="K1001" s="42">
        <v>8424.7000000000007</v>
      </c>
      <c r="L1001" s="42">
        <v>1</v>
      </c>
      <c r="M1001" s="33" t="s">
        <v>4640</v>
      </c>
      <c r="N1001" s="114">
        <v>44722</v>
      </c>
      <c r="O1001" s="33" t="s">
        <v>4641</v>
      </c>
      <c r="P1001" s="167">
        <v>2721722.6</v>
      </c>
    </row>
    <row r="1002" spans="1:16" ht="23.25" x14ac:dyDescent="0.25">
      <c r="A1002" s="80">
        <v>2022</v>
      </c>
      <c r="B1002" s="30" t="s">
        <v>227</v>
      </c>
      <c r="C1002" s="30"/>
      <c r="D1002" s="30" t="s">
        <v>297</v>
      </c>
      <c r="E1002" s="30" t="s">
        <v>18</v>
      </c>
      <c r="F1002" s="30" t="s">
        <v>298</v>
      </c>
      <c r="G1002" s="30" t="s">
        <v>362</v>
      </c>
      <c r="H1002" s="30" t="s">
        <v>4621</v>
      </c>
      <c r="I1002" s="42">
        <v>2</v>
      </c>
      <c r="J1002" s="33" t="str">
        <f t="shared" si="15"/>
        <v>Полевской городской округ, г. Полевской, мкр. Зеленый Бор-2, д. 2</v>
      </c>
      <c r="K1002" s="42">
        <v>4286.3</v>
      </c>
      <c r="L1002" s="42">
        <v>2</v>
      </c>
      <c r="M1002" s="33" t="s">
        <v>4640</v>
      </c>
      <c r="N1002" s="114">
        <v>44722</v>
      </c>
      <c r="O1002" s="33" t="s">
        <v>4641</v>
      </c>
      <c r="P1002" s="167">
        <v>5222219.29</v>
      </c>
    </row>
    <row r="1003" spans="1:16" ht="23.25" x14ac:dyDescent="0.25">
      <c r="A1003" s="80">
        <v>2022</v>
      </c>
      <c r="B1003" s="30" t="s">
        <v>227</v>
      </c>
      <c r="C1003" s="30"/>
      <c r="D1003" s="30" t="s">
        <v>297</v>
      </c>
      <c r="E1003" s="30" t="s">
        <v>18</v>
      </c>
      <c r="F1003" s="30" t="s">
        <v>298</v>
      </c>
      <c r="G1003" s="30" t="s">
        <v>362</v>
      </c>
      <c r="H1003" s="30" t="s">
        <v>4621</v>
      </c>
      <c r="I1003" s="42">
        <v>38</v>
      </c>
      <c r="J1003" s="33" t="str">
        <f t="shared" si="15"/>
        <v>Полевской городской округ, г. Полевской, мкр. Зеленый Бор-2, д. 38</v>
      </c>
      <c r="K1003" s="42">
        <v>3849.5</v>
      </c>
      <c r="L1003" s="42">
        <v>1</v>
      </c>
      <c r="M1003" s="33" t="s">
        <v>4640</v>
      </c>
      <c r="N1003" s="114">
        <v>44722</v>
      </c>
      <c r="O1003" s="33" t="s">
        <v>4641</v>
      </c>
      <c r="P1003" s="167">
        <v>2598980.7000000002</v>
      </c>
    </row>
    <row r="1004" spans="1:16" ht="23.25" x14ac:dyDescent="0.25">
      <c r="A1004" s="80">
        <v>2023</v>
      </c>
      <c r="B1004" s="30" t="s">
        <v>218</v>
      </c>
      <c r="C1004" s="30" t="s">
        <v>673</v>
      </c>
      <c r="D1004" s="30" t="s">
        <v>126</v>
      </c>
      <c r="E1004" s="30" t="s">
        <v>18</v>
      </c>
      <c r="F1004" s="30" t="s">
        <v>127</v>
      </c>
      <c r="G1004" s="30" t="s">
        <v>20</v>
      </c>
      <c r="H1004" s="30" t="s">
        <v>132</v>
      </c>
      <c r="I1004" s="148">
        <v>72</v>
      </c>
      <c r="J1004" s="33" t="s">
        <v>5195</v>
      </c>
      <c r="K1004" s="42">
        <v>2567</v>
      </c>
      <c r="L1004" s="42">
        <v>1</v>
      </c>
      <c r="M1004" s="84" t="s">
        <v>4952</v>
      </c>
      <c r="N1004" s="226">
        <v>44984</v>
      </c>
      <c r="O1004" s="117" t="s">
        <v>2603</v>
      </c>
      <c r="P1004" s="168">
        <v>2075075.7</v>
      </c>
    </row>
    <row r="1005" spans="1:16" ht="23.25" x14ac:dyDescent="0.25">
      <c r="A1005" s="80">
        <v>2023</v>
      </c>
      <c r="B1005" s="30" t="s">
        <v>327</v>
      </c>
      <c r="C1005" s="30"/>
      <c r="D1005" s="30" t="s">
        <v>2676</v>
      </c>
      <c r="E1005" s="30" t="s">
        <v>18</v>
      </c>
      <c r="F1005" s="30" t="s">
        <v>333</v>
      </c>
      <c r="G1005" s="30" t="s">
        <v>20</v>
      </c>
      <c r="H1005" s="30" t="s">
        <v>70</v>
      </c>
      <c r="I1005" s="42">
        <v>10</v>
      </c>
      <c r="J1005" s="33" t="s">
        <v>5196</v>
      </c>
      <c r="K1005" s="30">
        <v>4662.5</v>
      </c>
      <c r="L1005" s="41">
        <v>2</v>
      </c>
      <c r="M1005" s="59" t="s">
        <v>5055</v>
      </c>
      <c r="N1005" s="227">
        <v>44991</v>
      </c>
      <c r="O1005" s="177" t="s">
        <v>1494</v>
      </c>
      <c r="P1005" s="169">
        <v>3639383.83</v>
      </c>
    </row>
    <row r="1006" spans="1:16" ht="23.25" x14ac:dyDescent="0.25">
      <c r="A1006" s="80">
        <v>2023</v>
      </c>
      <c r="B1006" s="30" t="s">
        <v>327</v>
      </c>
      <c r="C1006" s="30"/>
      <c r="D1006" s="30" t="s">
        <v>2676</v>
      </c>
      <c r="E1006" s="30" t="s">
        <v>18</v>
      </c>
      <c r="F1006" s="30" t="s">
        <v>333</v>
      </c>
      <c r="G1006" s="30" t="s">
        <v>20</v>
      </c>
      <c r="H1006" s="30" t="s">
        <v>70</v>
      </c>
      <c r="I1006" s="42">
        <v>14</v>
      </c>
      <c r="J1006" s="33" t="s">
        <v>5197</v>
      </c>
      <c r="K1006" s="30">
        <v>4758.7</v>
      </c>
      <c r="L1006" s="41">
        <v>2</v>
      </c>
      <c r="M1006" s="59" t="s">
        <v>5055</v>
      </c>
      <c r="N1006" s="227">
        <v>44991</v>
      </c>
      <c r="O1006" s="177" t="s">
        <v>1494</v>
      </c>
      <c r="P1006" s="169">
        <v>3724421.24</v>
      </c>
    </row>
    <row r="1007" spans="1:16" ht="23.25" x14ac:dyDescent="0.25">
      <c r="A1007" s="80">
        <v>2023</v>
      </c>
      <c r="B1007" s="30" t="s">
        <v>227</v>
      </c>
      <c r="C1007" s="30"/>
      <c r="D1007" s="30" t="s">
        <v>4618</v>
      </c>
      <c r="E1007" s="30" t="s">
        <v>18</v>
      </c>
      <c r="F1007" s="30" t="s">
        <v>244</v>
      </c>
      <c r="G1007" s="30" t="s">
        <v>143</v>
      </c>
      <c r="H1007" s="30" t="s">
        <v>251</v>
      </c>
      <c r="I1007" s="42" t="s">
        <v>1072</v>
      </c>
      <c r="J1007" s="33" t="s">
        <v>5198</v>
      </c>
      <c r="K1007" s="42">
        <v>7699.1</v>
      </c>
      <c r="L1007" s="42">
        <v>4</v>
      </c>
      <c r="M1007" s="33" t="s">
        <v>5011</v>
      </c>
      <c r="N1007" s="114">
        <v>44984</v>
      </c>
      <c r="O1007" s="33" t="s">
        <v>2603</v>
      </c>
      <c r="P1007" s="167">
        <v>8150705.0299999993</v>
      </c>
    </row>
    <row r="1008" spans="1:16" ht="23.25" x14ac:dyDescent="0.25">
      <c r="A1008" s="80">
        <v>2023</v>
      </c>
      <c r="B1008" s="30" t="s">
        <v>499</v>
      </c>
      <c r="C1008" s="30"/>
      <c r="D1008" s="30" t="s">
        <v>4708</v>
      </c>
      <c r="E1008" s="30" t="s">
        <v>18</v>
      </c>
      <c r="F1008" s="30" t="s">
        <v>548</v>
      </c>
      <c r="G1008" s="30" t="s">
        <v>20</v>
      </c>
      <c r="H1008" s="30" t="s">
        <v>550</v>
      </c>
      <c r="I1008" s="42">
        <v>45</v>
      </c>
      <c r="J1008" s="33" t="s">
        <v>5199</v>
      </c>
      <c r="K1008" s="30">
        <v>2131.6999999999998</v>
      </c>
      <c r="L1008" s="30">
        <v>1</v>
      </c>
      <c r="M1008" s="33" t="s">
        <v>5096</v>
      </c>
      <c r="N1008" s="114">
        <v>44984</v>
      </c>
      <c r="O1008" s="33" t="s">
        <v>2603</v>
      </c>
      <c r="P1008" s="167">
        <v>2045943.94</v>
      </c>
    </row>
    <row r="1009" spans="1:16" x14ac:dyDescent="0.25">
      <c r="A1009" s="80">
        <v>2023</v>
      </c>
      <c r="B1009" s="30" t="s">
        <v>499</v>
      </c>
      <c r="C1009" s="30"/>
      <c r="D1009" s="30" t="s">
        <v>4708</v>
      </c>
      <c r="E1009" s="30" t="s">
        <v>18</v>
      </c>
      <c r="F1009" s="30" t="s">
        <v>548</v>
      </c>
      <c r="G1009" s="30" t="s">
        <v>20</v>
      </c>
      <c r="H1009" s="30" t="s">
        <v>36</v>
      </c>
      <c r="I1009" s="42">
        <v>30</v>
      </c>
      <c r="J1009" s="33" t="s">
        <v>5200</v>
      </c>
      <c r="K1009" s="30">
        <v>5170.5</v>
      </c>
      <c r="L1009" s="30">
        <v>1</v>
      </c>
      <c r="M1009" s="33" t="s">
        <v>5096</v>
      </c>
      <c r="N1009" s="114">
        <v>44984</v>
      </c>
      <c r="O1009" s="33" t="s">
        <v>2603</v>
      </c>
      <c r="P1009" s="167">
        <v>2073609.75</v>
      </c>
    </row>
    <row r="1010" spans="1:16" ht="23.25" x14ac:dyDescent="0.25">
      <c r="A1010" s="80">
        <v>2023</v>
      </c>
      <c r="B1010" s="30" t="s">
        <v>327</v>
      </c>
      <c r="C1010" s="30"/>
      <c r="D1010" s="30" t="s">
        <v>4659</v>
      </c>
      <c r="E1010" s="30" t="s">
        <v>18</v>
      </c>
      <c r="F1010" s="30" t="s">
        <v>343</v>
      </c>
      <c r="G1010" s="30" t="s">
        <v>20</v>
      </c>
      <c r="H1010" s="30" t="s">
        <v>36</v>
      </c>
      <c r="I1010" s="42">
        <v>102</v>
      </c>
      <c r="J1010" s="33" t="s">
        <v>5201</v>
      </c>
      <c r="K1010" s="30">
        <v>6906.7</v>
      </c>
      <c r="L1010" s="41">
        <v>4</v>
      </c>
      <c r="M1010" s="59" t="s">
        <v>5050</v>
      </c>
      <c r="N1010" s="227">
        <v>44994</v>
      </c>
      <c r="O1010" s="177" t="s">
        <v>4955</v>
      </c>
      <c r="P1010" s="169">
        <v>7311381.7200000007</v>
      </c>
    </row>
    <row r="1011" spans="1:16" x14ac:dyDescent="0.25">
      <c r="A1011" s="80">
        <v>2023</v>
      </c>
      <c r="B1011" s="30" t="s">
        <v>227</v>
      </c>
      <c r="C1011" s="30"/>
      <c r="D1011" s="30" t="s">
        <v>4614</v>
      </c>
      <c r="E1011" s="30" t="s">
        <v>18</v>
      </c>
      <c r="F1011" s="30" t="s">
        <v>280</v>
      </c>
      <c r="G1011" s="30" t="s">
        <v>20</v>
      </c>
      <c r="H1011" s="30" t="s">
        <v>4983</v>
      </c>
      <c r="I1011" s="42">
        <v>15</v>
      </c>
      <c r="J1011" s="33" t="s">
        <v>5202</v>
      </c>
      <c r="K1011" s="42">
        <v>6171.3</v>
      </c>
      <c r="L1011" s="42">
        <v>3</v>
      </c>
      <c r="M1011" s="33" t="s">
        <v>5009</v>
      </c>
      <c r="N1011" s="114">
        <v>44994</v>
      </c>
      <c r="O1011" s="33" t="s">
        <v>4955</v>
      </c>
      <c r="P1011" s="168">
        <v>4935445.4399999995</v>
      </c>
    </row>
    <row r="1012" spans="1:16" ht="23.25" x14ac:dyDescent="0.25">
      <c r="A1012" s="80">
        <v>2023</v>
      </c>
      <c r="B1012" s="30" t="s">
        <v>495</v>
      </c>
      <c r="C1012" s="106"/>
      <c r="D1012" s="120" t="s">
        <v>415</v>
      </c>
      <c r="E1012" s="120" t="s">
        <v>18</v>
      </c>
      <c r="F1012" s="120" t="s">
        <v>416</v>
      </c>
      <c r="G1012" s="120" t="s">
        <v>143</v>
      </c>
      <c r="H1012" s="30" t="s">
        <v>36</v>
      </c>
      <c r="I1012" s="30" t="s">
        <v>5116</v>
      </c>
      <c r="J1012" s="33" t="s">
        <v>5203</v>
      </c>
      <c r="K1012" s="30">
        <v>2827.1</v>
      </c>
      <c r="L1012" s="30">
        <v>1</v>
      </c>
      <c r="M1012" s="33" t="s">
        <v>5188</v>
      </c>
      <c r="N1012" s="114">
        <v>45009</v>
      </c>
      <c r="O1012" s="33" t="s">
        <v>4955</v>
      </c>
      <c r="P1012" s="261">
        <v>2609309.54</v>
      </c>
    </row>
    <row r="1013" spans="1:16" ht="23.25" x14ac:dyDescent="0.25">
      <c r="A1013" s="80">
        <v>2023</v>
      </c>
      <c r="B1013" s="30" t="s">
        <v>495</v>
      </c>
      <c r="C1013" s="106"/>
      <c r="D1013" s="120" t="s">
        <v>415</v>
      </c>
      <c r="E1013" s="120" t="s">
        <v>18</v>
      </c>
      <c r="F1013" s="120" t="s">
        <v>416</v>
      </c>
      <c r="G1013" s="120" t="s">
        <v>143</v>
      </c>
      <c r="H1013" s="30" t="s">
        <v>36</v>
      </c>
      <c r="I1013" s="30" t="s">
        <v>5117</v>
      </c>
      <c r="J1013" s="33" t="s">
        <v>5204</v>
      </c>
      <c r="K1013" s="30">
        <v>2501</v>
      </c>
      <c r="L1013" s="30">
        <v>1</v>
      </c>
      <c r="M1013" s="33" t="s">
        <v>5188</v>
      </c>
      <c r="N1013" s="114">
        <v>45009</v>
      </c>
      <c r="O1013" s="33" t="s">
        <v>4955</v>
      </c>
      <c r="P1013" s="261">
        <v>2446319.9500000002</v>
      </c>
    </row>
    <row r="1014" spans="1:16" ht="23.25" x14ac:dyDescent="0.25">
      <c r="A1014" s="80">
        <v>2023</v>
      </c>
      <c r="B1014" s="30" t="s">
        <v>495</v>
      </c>
      <c r="C1014" s="106"/>
      <c r="D1014" s="120" t="s">
        <v>415</v>
      </c>
      <c r="E1014" s="120" t="s">
        <v>18</v>
      </c>
      <c r="F1014" s="120" t="s">
        <v>416</v>
      </c>
      <c r="G1014" s="120" t="s">
        <v>143</v>
      </c>
      <c r="H1014" s="30" t="s">
        <v>36</v>
      </c>
      <c r="I1014" s="30" t="s">
        <v>5118</v>
      </c>
      <c r="J1014" s="33" t="s">
        <v>5205</v>
      </c>
      <c r="K1014" s="30">
        <v>2920.3</v>
      </c>
      <c r="L1014" s="30">
        <v>1</v>
      </c>
      <c r="M1014" s="33" t="s">
        <v>5188</v>
      </c>
      <c r="N1014" s="114">
        <v>45009</v>
      </c>
      <c r="O1014" s="33" t="s">
        <v>4955</v>
      </c>
      <c r="P1014" s="261">
        <v>2429101.3199999998</v>
      </c>
    </row>
    <row r="1015" spans="1:16" ht="23.25" x14ac:dyDescent="0.25">
      <c r="A1015" s="80">
        <v>2023</v>
      </c>
      <c r="B1015" s="30" t="s">
        <v>495</v>
      </c>
      <c r="C1015" s="106"/>
      <c r="D1015" s="120" t="s">
        <v>415</v>
      </c>
      <c r="E1015" s="120" t="s">
        <v>18</v>
      </c>
      <c r="F1015" s="120" t="s">
        <v>416</v>
      </c>
      <c r="G1015" s="120" t="s">
        <v>143</v>
      </c>
      <c r="H1015" s="30" t="s">
        <v>36</v>
      </c>
      <c r="I1015" s="30" t="s">
        <v>5119</v>
      </c>
      <c r="J1015" s="33" t="s">
        <v>5206</v>
      </c>
      <c r="K1015" s="30">
        <v>2605.3000000000002</v>
      </c>
      <c r="L1015" s="30">
        <v>1</v>
      </c>
      <c r="M1015" s="33" t="s">
        <v>5188</v>
      </c>
      <c r="N1015" s="114">
        <v>45009</v>
      </c>
      <c r="O1015" s="33" t="s">
        <v>4955</v>
      </c>
      <c r="P1015" s="261">
        <v>2433344.61</v>
      </c>
    </row>
    <row r="1016" spans="1:16" ht="23.25" x14ac:dyDescent="0.25">
      <c r="A1016" s="80">
        <v>2023</v>
      </c>
      <c r="B1016" s="30" t="s">
        <v>495</v>
      </c>
      <c r="C1016" s="106"/>
      <c r="D1016" s="120" t="s">
        <v>415</v>
      </c>
      <c r="E1016" s="120" t="s">
        <v>18</v>
      </c>
      <c r="F1016" s="120" t="s">
        <v>416</v>
      </c>
      <c r="G1016" s="120" t="s">
        <v>143</v>
      </c>
      <c r="H1016" s="30" t="s">
        <v>36</v>
      </c>
      <c r="I1016" s="30" t="s">
        <v>5120</v>
      </c>
      <c r="J1016" s="33" t="s">
        <v>5207</v>
      </c>
      <c r="K1016" s="30">
        <v>3280.5</v>
      </c>
      <c r="L1016" s="30">
        <v>1</v>
      </c>
      <c r="M1016" s="33" t="s">
        <v>5188</v>
      </c>
      <c r="N1016" s="114">
        <v>45009</v>
      </c>
      <c r="O1016" s="33" t="s">
        <v>4955</v>
      </c>
      <c r="P1016" s="261">
        <v>2436312.04</v>
      </c>
    </row>
    <row r="1017" spans="1:16" ht="23.25" x14ac:dyDescent="0.25">
      <c r="A1017" s="80">
        <v>2023</v>
      </c>
      <c r="B1017" s="30" t="s">
        <v>495</v>
      </c>
      <c r="C1017" s="106"/>
      <c r="D1017" s="120" t="s">
        <v>415</v>
      </c>
      <c r="E1017" s="120" t="s">
        <v>18</v>
      </c>
      <c r="F1017" s="120" t="s">
        <v>416</v>
      </c>
      <c r="G1017" s="120" t="s">
        <v>143</v>
      </c>
      <c r="H1017" s="30" t="s">
        <v>36</v>
      </c>
      <c r="I1017" s="30" t="s">
        <v>5121</v>
      </c>
      <c r="J1017" s="33" t="s">
        <v>5208</v>
      </c>
      <c r="K1017" s="30">
        <v>2663</v>
      </c>
      <c r="L1017" s="30">
        <v>1</v>
      </c>
      <c r="M1017" s="33" t="s">
        <v>5188</v>
      </c>
      <c r="N1017" s="114">
        <v>45009</v>
      </c>
      <c r="O1017" s="33" t="s">
        <v>4955</v>
      </c>
      <c r="P1017" s="261">
        <v>2435368.34</v>
      </c>
    </row>
    <row r="1018" spans="1:16" ht="23.25" x14ac:dyDescent="0.25">
      <c r="A1018" s="80">
        <v>2023</v>
      </c>
      <c r="B1018" s="30" t="s">
        <v>495</v>
      </c>
      <c r="C1018" s="106"/>
      <c r="D1018" s="120" t="s">
        <v>415</v>
      </c>
      <c r="E1018" s="120" t="s">
        <v>18</v>
      </c>
      <c r="F1018" s="120" t="s">
        <v>416</v>
      </c>
      <c r="G1018" s="120" t="s">
        <v>143</v>
      </c>
      <c r="H1018" s="30" t="s">
        <v>36</v>
      </c>
      <c r="I1018" s="30" t="s">
        <v>5122</v>
      </c>
      <c r="J1018" s="33" t="s">
        <v>5209</v>
      </c>
      <c r="K1018" s="30">
        <v>2635</v>
      </c>
      <c r="L1018" s="30">
        <v>1</v>
      </c>
      <c r="M1018" s="33" t="s">
        <v>5188</v>
      </c>
      <c r="N1018" s="114">
        <v>45009</v>
      </c>
      <c r="O1018" s="33" t="s">
        <v>4955</v>
      </c>
      <c r="P1018" s="261">
        <v>2563196.4700000002</v>
      </c>
    </row>
    <row r="1019" spans="1:16" ht="23.25" x14ac:dyDescent="0.25">
      <c r="A1019" s="80">
        <v>2023</v>
      </c>
      <c r="B1019" s="30" t="s">
        <v>495</v>
      </c>
      <c r="C1019" s="106"/>
      <c r="D1019" s="120" t="s">
        <v>415</v>
      </c>
      <c r="E1019" s="120" t="s">
        <v>18</v>
      </c>
      <c r="F1019" s="120" t="s">
        <v>416</v>
      </c>
      <c r="G1019" s="120" t="s">
        <v>143</v>
      </c>
      <c r="H1019" s="30" t="s">
        <v>36</v>
      </c>
      <c r="I1019" s="30" t="s">
        <v>5123</v>
      </c>
      <c r="J1019" s="33" t="s">
        <v>5210</v>
      </c>
      <c r="K1019" s="30">
        <v>2509</v>
      </c>
      <c r="L1019" s="30">
        <v>1</v>
      </c>
      <c r="M1019" s="33" t="s">
        <v>5188</v>
      </c>
      <c r="N1019" s="114">
        <v>45009</v>
      </c>
      <c r="O1019" s="33" t="s">
        <v>4955</v>
      </c>
      <c r="P1019" s="261">
        <v>2453676.13</v>
      </c>
    </row>
    <row r="1020" spans="1:16" ht="23.25" x14ac:dyDescent="0.25">
      <c r="A1020" s="80">
        <v>2023</v>
      </c>
      <c r="B1020" s="30" t="s">
        <v>495</v>
      </c>
      <c r="C1020" s="106"/>
      <c r="D1020" s="120" t="s">
        <v>415</v>
      </c>
      <c r="E1020" s="120" t="s">
        <v>18</v>
      </c>
      <c r="F1020" s="120" t="s">
        <v>416</v>
      </c>
      <c r="G1020" s="120" t="s">
        <v>143</v>
      </c>
      <c r="H1020" s="30" t="s">
        <v>36</v>
      </c>
      <c r="I1020" s="30" t="s">
        <v>5124</v>
      </c>
      <c r="J1020" s="33" t="s">
        <v>5211</v>
      </c>
      <c r="K1020" s="30">
        <v>2318</v>
      </c>
      <c r="L1020" s="30">
        <v>1</v>
      </c>
      <c r="M1020" s="33" t="s">
        <v>5188</v>
      </c>
      <c r="N1020" s="114">
        <v>45009</v>
      </c>
      <c r="O1020" s="33" t="s">
        <v>4955</v>
      </c>
      <c r="P1020" s="261">
        <v>2481700.4300000002</v>
      </c>
    </row>
    <row r="1021" spans="1:16" ht="23.25" x14ac:dyDescent="0.25">
      <c r="A1021" s="80">
        <v>2023</v>
      </c>
      <c r="B1021" s="30" t="s">
        <v>495</v>
      </c>
      <c r="C1021" s="106"/>
      <c r="D1021" s="120" t="s">
        <v>415</v>
      </c>
      <c r="E1021" s="120" t="s">
        <v>18</v>
      </c>
      <c r="F1021" s="120" t="s">
        <v>416</v>
      </c>
      <c r="G1021" s="120" t="s">
        <v>143</v>
      </c>
      <c r="H1021" s="30" t="s">
        <v>36</v>
      </c>
      <c r="I1021" s="30" t="s">
        <v>5125</v>
      </c>
      <c r="J1021" s="33" t="s">
        <v>5212</v>
      </c>
      <c r="K1021" s="30">
        <v>4826.8</v>
      </c>
      <c r="L1021" s="30">
        <v>2</v>
      </c>
      <c r="M1021" s="33" t="s">
        <v>5188</v>
      </c>
      <c r="N1021" s="114">
        <v>45009</v>
      </c>
      <c r="O1021" s="33" t="s">
        <v>4955</v>
      </c>
      <c r="P1021" s="261">
        <v>5070815.3600000003</v>
      </c>
    </row>
    <row r="1022" spans="1:16" ht="23.25" x14ac:dyDescent="0.25">
      <c r="A1022" s="80">
        <v>2023</v>
      </c>
      <c r="B1022" s="30" t="s">
        <v>495</v>
      </c>
      <c r="C1022" s="106"/>
      <c r="D1022" s="120" t="s">
        <v>415</v>
      </c>
      <c r="E1022" s="120" t="s">
        <v>18</v>
      </c>
      <c r="F1022" s="120" t="s">
        <v>416</v>
      </c>
      <c r="G1022" s="120" t="s">
        <v>143</v>
      </c>
      <c r="H1022" s="30" t="s">
        <v>36</v>
      </c>
      <c r="I1022" s="30" t="s">
        <v>5126</v>
      </c>
      <c r="J1022" s="33" t="s">
        <v>5213</v>
      </c>
      <c r="K1022" s="30">
        <v>8293.9</v>
      </c>
      <c r="L1022" s="30">
        <v>3</v>
      </c>
      <c r="M1022" s="33" t="s">
        <v>5188</v>
      </c>
      <c r="N1022" s="114">
        <v>45009</v>
      </c>
      <c r="O1022" s="33" t="s">
        <v>4955</v>
      </c>
      <c r="P1022" s="261">
        <v>7756685.9499999993</v>
      </c>
    </row>
    <row r="1023" spans="1:16" ht="34.5" x14ac:dyDescent="0.25">
      <c r="A1023" s="80">
        <v>2023</v>
      </c>
      <c r="B1023" s="30" t="s">
        <v>495</v>
      </c>
      <c r="C1023" s="106"/>
      <c r="D1023" s="120" t="s">
        <v>415</v>
      </c>
      <c r="E1023" s="120" t="s">
        <v>18</v>
      </c>
      <c r="F1023" s="120" t="s">
        <v>416</v>
      </c>
      <c r="G1023" s="120" t="s">
        <v>20</v>
      </c>
      <c r="H1023" s="30" t="s">
        <v>4757</v>
      </c>
      <c r="I1023" s="30">
        <v>35</v>
      </c>
      <c r="J1023" s="33" t="s">
        <v>4880</v>
      </c>
      <c r="K1023" s="30">
        <v>5668</v>
      </c>
      <c r="L1023" s="30">
        <v>1</v>
      </c>
      <c r="M1023" s="33" t="s">
        <v>4848</v>
      </c>
      <c r="N1023" s="114">
        <v>44722</v>
      </c>
      <c r="O1023" s="33" t="s">
        <v>5128</v>
      </c>
      <c r="P1023" s="167">
        <v>3919182.69</v>
      </c>
    </row>
    <row r="1024" spans="1:16" ht="23.25" x14ac:dyDescent="0.25">
      <c r="A1024" s="80">
        <v>2023</v>
      </c>
      <c r="B1024" s="30" t="s">
        <v>495</v>
      </c>
      <c r="C1024" s="106"/>
      <c r="D1024" s="120" t="s">
        <v>415</v>
      </c>
      <c r="E1024" s="120" t="s">
        <v>18</v>
      </c>
      <c r="F1024" s="120" t="s">
        <v>416</v>
      </c>
      <c r="G1024" s="120" t="s">
        <v>20</v>
      </c>
      <c r="H1024" s="30" t="s">
        <v>812</v>
      </c>
      <c r="I1024" s="30">
        <v>158</v>
      </c>
      <c r="J1024" s="33" t="s">
        <v>5214</v>
      </c>
      <c r="K1024" s="30">
        <v>11377.8</v>
      </c>
      <c r="L1024" s="30">
        <v>1</v>
      </c>
      <c r="M1024" s="33" t="s">
        <v>5234</v>
      </c>
      <c r="N1024" s="114">
        <v>44995</v>
      </c>
      <c r="O1024" s="33" t="s">
        <v>4955</v>
      </c>
      <c r="P1024" s="261">
        <v>3140080.6100000003</v>
      </c>
    </row>
    <row r="1025" spans="1:16" ht="23.25" x14ac:dyDescent="0.25">
      <c r="A1025" s="80">
        <v>2023</v>
      </c>
      <c r="B1025" s="30" t="s">
        <v>495</v>
      </c>
      <c r="C1025" s="106"/>
      <c r="D1025" s="120" t="s">
        <v>415</v>
      </c>
      <c r="E1025" s="120" t="s">
        <v>18</v>
      </c>
      <c r="F1025" s="120" t="s">
        <v>416</v>
      </c>
      <c r="G1025" s="120" t="s">
        <v>20</v>
      </c>
      <c r="H1025" s="30" t="s">
        <v>812</v>
      </c>
      <c r="I1025" s="30">
        <v>184</v>
      </c>
      <c r="J1025" s="33" t="s">
        <v>5215</v>
      </c>
      <c r="K1025" s="30">
        <v>17578</v>
      </c>
      <c r="L1025" s="30">
        <v>2</v>
      </c>
      <c r="M1025" s="33" t="s">
        <v>5234</v>
      </c>
      <c r="N1025" s="114">
        <v>44995</v>
      </c>
      <c r="O1025" s="33" t="s">
        <v>4955</v>
      </c>
      <c r="P1025" s="261">
        <v>5525935.71</v>
      </c>
    </row>
    <row r="1026" spans="1:16" ht="23.25" x14ac:dyDescent="0.25">
      <c r="A1026" s="80">
        <v>2023</v>
      </c>
      <c r="B1026" s="30" t="s">
        <v>495</v>
      </c>
      <c r="C1026" s="106"/>
      <c r="D1026" s="120" t="s">
        <v>415</v>
      </c>
      <c r="E1026" s="120" t="s">
        <v>18</v>
      </c>
      <c r="F1026" s="120" t="s">
        <v>416</v>
      </c>
      <c r="G1026" s="120" t="s">
        <v>20</v>
      </c>
      <c r="H1026" s="30" t="s">
        <v>5104</v>
      </c>
      <c r="I1026" s="30" t="s">
        <v>4763</v>
      </c>
      <c r="J1026" s="33" t="s">
        <v>5216</v>
      </c>
      <c r="K1026" s="30">
        <v>14310</v>
      </c>
      <c r="L1026" s="30">
        <v>7</v>
      </c>
      <c r="M1026" s="33" t="s">
        <v>5135</v>
      </c>
      <c r="N1026" s="114">
        <v>44992</v>
      </c>
      <c r="O1026" s="33" t="s">
        <v>4641</v>
      </c>
      <c r="P1026" s="167">
        <v>13999715.23</v>
      </c>
    </row>
    <row r="1027" spans="1:16" ht="23.25" x14ac:dyDescent="0.25">
      <c r="A1027" s="80">
        <v>2023</v>
      </c>
      <c r="B1027" s="30" t="s">
        <v>495</v>
      </c>
      <c r="C1027" s="106"/>
      <c r="D1027" s="120" t="s">
        <v>415</v>
      </c>
      <c r="E1027" s="120" t="s">
        <v>18</v>
      </c>
      <c r="F1027" s="120" t="s">
        <v>416</v>
      </c>
      <c r="G1027" s="120" t="s">
        <v>20</v>
      </c>
      <c r="H1027" s="30" t="s">
        <v>424</v>
      </c>
      <c r="I1027" s="30">
        <v>22</v>
      </c>
      <c r="J1027" s="33" t="s">
        <v>5217</v>
      </c>
      <c r="K1027" s="30">
        <v>6753.7</v>
      </c>
      <c r="L1027" s="30">
        <v>1</v>
      </c>
      <c r="M1027" s="33" t="s">
        <v>5135</v>
      </c>
      <c r="N1027" s="114">
        <v>44992</v>
      </c>
      <c r="O1027" s="33" t="s">
        <v>4641</v>
      </c>
      <c r="P1027" s="167">
        <v>2104685.67</v>
      </c>
    </row>
    <row r="1028" spans="1:16" ht="23.25" x14ac:dyDescent="0.25">
      <c r="A1028" s="80">
        <v>2023</v>
      </c>
      <c r="B1028" s="30" t="s">
        <v>495</v>
      </c>
      <c r="C1028" s="106"/>
      <c r="D1028" s="120" t="s">
        <v>415</v>
      </c>
      <c r="E1028" s="120" t="s">
        <v>18</v>
      </c>
      <c r="F1028" s="120" t="s">
        <v>416</v>
      </c>
      <c r="G1028" s="120" t="s">
        <v>20</v>
      </c>
      <c r="H1028" s="30" t="s">
        <v>96</v>
      </c>
      <c r="I1028" s="30">
        <v>52</v>
      </c>
      <c r="J1028" s="33" t="s">
        <v>5218</v>
      </c>
      <c r="K1028" s="30">
        <v>6814</v>
      </c>
      <c r="L1028" s="30">
        <v>2</v>
      </c>
      <c r="M1028" s="33" t="s">
        <v>5234</v>
      </c>
      <c r="N1028" s="114">
        <v>44995</v>
      </c>
      <c r="O1028" s="33" t="s">
        <v>4955</v>
      </c>
      <c r="P1028" s="261">
        <v>5747705.3599999994</v>
      </c>
    </row>
    <row r="1029" spans="1:16" ht="23.25" x14ac:dyDescent="0.25">
      <c r="A1029" s="80">
        <v>2023</v>
      </c>
      <c r="B1029" s="30" t="s">
        <v>495</v>
      </c>
      <c r="C1029" s="106"/>
      <c r="D1029" s="120" t="s">
        <v>415</v>
      </c>
      <c r="E1029" s="120" t="s">
        <v>18</v>
      </c>
      <c r="F1029" s="120" t="s">
        <v>416</v>
      </c>
      <c r="G1029" s="120" t="s">
        <v>20</v>
      </c>
      <c r="H1029" s="30" t="s">
        <v>5103</v>
      </c>
      <c r="I1029" s="30">
        <v>85</v>
      </c>
      <c r="J1029" s="33" t="s">
        <v>5219</v>
      </c>
      <c r="K1029" s="30">
        <v>4299.5</v>
      </c>
      <c r="L1029" s="30">
        <v>1</v>
      </c>
      <c r="M1029" s="33" t="s">
        <v>5135</v>
      </c>
      <c r="N1029" s="230">
        <v>44992</v>
      </c>
      <c r="O1029" s="229" t="s">
        <v>4641</v>
      </c>
      <c r="P1029" s="168">
        <v>2076521.75</v>
      </c>
    </row>
    <row r="1030" spans="1:16" ht="23.25" x14ac:dyDescent="0.25">
      <c r="A1030" s="80">
        <v>2023</v>
      </c>
      <c r="B1030" s="30" t="s">
        <v>495</v>
      </c>
      <c r="C1030" s="106"/>
      <c r="D1030" s="120" t="s">
        <v>415</v>
      </c>
      <c r="E1030" s="120" t="s">
        <v>18</v>
      </c>
      <c r="F1030" s="120" t="s">
        <v>416</v>
      </c>
      <c r="G1030" s="120" t="s">
        <v>20</v>
      </c>
      <c r="H1030" s="30" t="s">
        <v>1555</v>
      </c>
      <c r="I1030" s="30">
        <v>7</v>
      </c>
      <c r="J1030" s="33" t="s">
        <v>4881</v>
      </c>
      <c r="K1030" s="30">
        <v>9024.4</v>
      </c>
      <c r="L1030" s="30">
        <v>1</v>
      </c>
      <c r="M1030" s="33" t="s">
        <v>5135</v>
      </c>
      <c r="N1030" s="230">
        <v>44992</v>
      </c>
      <c r="O1030" s="229" t="s">
        <v>4641</v>
      </c>
      <c r="P1030" s="167">
        <v>1946304.95</v>
      </c>
    </row>
    <row r="1031" spans="1:16" ht="23.25" x14ac:dyDescent="0.25">
      <c r="A1031" s="80">
        <v>2023</v>
      </c>
      <c r="B1031" s="30" t="s">
        <v>495</v>
      </c>
      <c r="C1031" s="106"/>
      <c r="D1031" s="120" t="s">
        <v>415</v>
      </c>
      <c r="E1031" s="120" t="s">
        <v>18</v>
      </c>
      <c r="F1031" s="120" t="s">
        <v>416</v>
      </c>
      <c r="G1031" s="120" t="s">
        <v>20</v>
      </c>
      <c r="H1031" s="30" t="s">
        <v>594</v>
      </c>
      <c r="I1031" s="30">
        <v>12</v>
      </c>
      <c r="J1031" s="33" t="s">
        <v>5220</v>
      </c>
      <c r="K1031" s="30">
        <v>11268</v>
      </c>
      <c r="L1031" s="30">
        <v>2</v>
      </c>
      <c r="M1031" s="33" t="s">
        <v>5234</v>
      </c>
      <c r="N1031" s="114">
        <v>44995</v>
      </c>
      <c r="O1031" s="33" t="s">
        <v>4955</v>
      </c>
      <c r="P1031" s="261">
        <v>5752157.1399999997</v>
      </c>
    </row>
    <row r="1032" spans="1:16" ht="23.25" x14ac:dyDescent="0.25">
      <c r="A1032" s="80">
        <v>2023</v>
      </c>
      <c r="B1032" s="30" t="s">
        <v>495</v>
      </c>
      <c r="C1032" s="106"/>
      <c r="D1032" s="120" t="s">
        <v>415</v>
      </c>
      <c r="E1032" s="120" t="s">
        <v>18</v>
      </c>
      <c r="F1032" s="120" t="s">
        <v>416</v>
      </c>
      <c r="G1032" s="120" t="s">
        <v>20</v>
      </c>
      <c r="H1032" s="30" t="s">
        <v>617</v>
      </c>
      <c r="I1032" s="30" t="s">
        <v>1011</v>
      </c>
      <c r="J1032" s="33" t="s">
        <v>5221</v>
      </c>
      <c r="K1032" s="30">
        <v>4027.5</v>
      </c>
      <c r="L1032" s="30">
        <v>1</v>
      </c>
      <c r="M1032" s="33" t="s">
        <v>5135</v>
      </c>
      <c r="N1032" s="230">
        <v>44992</v>
      </c>
      <c r="O1032" s="229" t="s">
        <v>4641</v>
      </c>
      <c r="P1032" s="167">
        <v>2073153.36</v>
      </c>
    </row>
    <row r="1033" spans="1:16" ht="23.25" x14ac:dyDescent="0.25">
      <c r="A1033" s="80">
        <v>2023</v>
      </c>
      <c r="B1033" s="30" t="s">
        <v>218</v>
      </c>
      <c r="C1033" s="30"/>
      <c r="D1033" s="30" t="s">
        <v>2511</v>
      </c>
      <c r="E1033" s="30" t="s">
        <v>18</v>
      </c>
      <c r="F1033" s="30" t="s">
        <v>213</v>
      </c>
      <c r="G1033" s="30" t="s">
        <v>20</v>
      </c>
      <c r="H1033" s="30" t="s">
        <v>1136</v>
      </c>
      <c r="I1033" s="148">
        <v>13</v>
      </c>
      <c r="J1033" s="33" t="s">
        <v>5222</v>
      </c>
      <c r="K1033" s="42">
        <v>2704.8</v>
      </c>
      <c r="L1033" s="42">
        <v>1</v>
      </c>
      <c r="M1033" s="84" t="s">
        <v>4954</v>
      </c>
      <c r="N1033" s="233">
        <v>44992</v>
      </c>
      <c r="O1033" s="236" t="s">
        <v>4955</v>
      </c>
      <c r="P1033" s="169">
        <v>2026147.85</v>
      </c>
    </row>
    <row r="1034" spans="1:16" ht="23.25" x14ac:dyDescent="0.25">
      <c r="A1034" s="80">
        <v>2023</v>
      </c>
      <c r="B1034" s="30" t="s">
        <v>218</v>
      </c>
      <c r="C1034" s="30"/>
      <c r="D1034" s="30" t="s">
        <v>2511</v>
      </c>
      <c r="E1034" s="30" t="s">
        <v>18</v>
      </c>
      <c r="F1034" s="30" t="s">
        <v>213</v>
      </c>
      <c r="G1034" s="30" t="s">
        <v>20</v>
      </c>
      <c r="H1034" s="30" t="s">
        <v>1136</v>
      </c>
      <c r="I1034" s="148">
        <v>15</v>
      </c>
      <c r="J1034" s="33" t="s">
        <v>5223</v>
      </c>
      <c r="K1034" s="42">
        <v>2715.4</v>
      </c>
      <c r="L1034" s="42">
        <v>1</v>
      </c>
      <c r="M1034" s="84" t="s">
        <v>4954</v>
      </c>
      <c r="N1034" s="233">
        <v>44992</v>
      </c>
      <c r="O1034" s="236" t="s">
        <v>4955</v>
      </c>
      <c r="P1034" s="168">
        <v>2015001.19</v>
      </c>
    </row>
    <row r="1035" spans="1:16" ht="23.25" x14ac:dyDescent="0.25">
      <c r="A1035" s="80">
        <v>2023</v>
      </c>
      <c r="B1035" s="30" t="s">
        <v>218</v>
      </c>
      <c r="C1035" s="30"/>
      <c r="D1035" s="30" t="s">
        <v>2511</v>
      </c>
      <c r="E1035" s="30" t="s">
        <v>18</v>
      </c>
      <c r="F1035" s="30" t="s">
        <v>213</v>
      </c>
      <c r="G1035" s="30" t="s">
        <v>20</v>
      </c>
      <c r="H1035" s="30" t="s">
        <v>4583</v>
      </c>
      <c r="I1035" s="269" t="s">
        <v>1459</v>
      </c>
      <c r="J1035" s="33" t="s">
        <v>5224</v>
      </c>
      <c r="K1035" s="42">
        <v>18870.900000000001</v>
      </c>
      <c r="L1035" s="42">
        <v>6</v>
      </c>
      <c r="M1035" s="84" t="s">
        <v>4954</v>
      </c>
      <c r="N1035" s="233">
        <v>44992</v>
      </c>
      <c r="O1035" s="236" t="s">
        <v>4955</v>
      </c>
      <c r="P1035" s="168">
        <v>11552390.210000001</v>
      </c>
    </row>
    <row r="1036" spans="1:16" ht="23.25" x14ac:dyDescent="0.25">
      <c r="A1036" s="80">
        <v>2023</v>
      </c>
      <c r="B1036" s="30" t="s">
        <v>218</v>
      </c>
      <c r="C1036" s="30"/>
      <c r="D1036" s="30" t="s">
        <v>2511</v>
      </c>
      <c r="E1036" s="30" t="s">
        <v>18</v>
      </c>
      <c r="F1036" s="30" t="s">
        <v>213</v>
      </c>
      <c r="G1036" s="30" t="s">
        <v>20</v>
      </c>
      <c r="H1036" s="30" t="s">
        <v>4583</v>
      </c>
      <c r="I1036" s="58" t="s">
        <v>4966</v>
      </c>
      <c r="J1036" s="33" t="s">
        <v>5225</v>
      </c>
      <c r="K1036" s="42">
        <v>6996.9</v>
      </c>
      <c r="L1036" s="42">
        <v>2</v>
      </c>
      <c r="M1036" s="84" t="s">
        <v>4954</v>
      </c>
      <c r="N1036" s="233">
        <v>44992</v>
      </c>
      <c r="O1036" s="236" t="s">
        <v>4955</v>
      </c>
      <c r="P1036" s="169">
        <v>4001223.81</v>
      </c>
    </row>
    <row r="1037" spans="1:16" ht="23.25" x14ac:dyDescent="0.25">
      <c r="A1037" s="80">
        <v>2023</v>
      </c>
      <c r="B1037" s="30" t="s">
        <v>218</v>
      </c>
      <c r="C1037" s="30"/>
      <c r="D1037" s="30" t="s">
        <v>2511</v>
      </c>
      <c r="E1037" s="30" t="s">
        <v>18</v>
      </c>
      <c r="F1037" s="30" t="s">
        <v>213</v>
      </c>
      <c r="G1037" s="30" t="s">
        <v>20</v>
      </c>
      <c r="H1037" s="30" t="s">
        <v>53</v>
      </c>
      <c r="I1037" s="148">
        <v>13</v>
      </c>
      <c r="J1037" s="33" t="s">
        <v>5226</v>
      </c>
      <c r="K1037" s="42">
        <v>2976.1</v>
      </c>
      <c r="L1037" s="42">
        <v>1</v>
      </c>
      <c r="M1037" s="84" t="s">
        <v>4954</v>
      </c>
      <c r="N1037" s="233">
        <v>44992</v>
      </c>
      <c r="O1037" s="236" t="s">
        <v>4955</v>
      </c>
      <c r="P1037" s="168">
        <v>1995354.86</v>
      </c>
    </row>
    <row r="1038" spans="1:16" ht="23.25" x14ac:dyDescent="0.25">
      <c r="A1038" s="80">
        <v>2023</v>
      </c>
      <c r="B1038" s="30" t="s">
        <v>218</v>
      </c>
      <c r="C1038" s="30"/>
      <c r="D1038" s="30" t="s">
        <v>2511</v>
      </c>
      <c r="E1038" s="30" t="s">
        <v>18</v>
      </c>
      <c r="F1038" s="30" t="s">
        <v>213</v>
      </c>
      <c r="G1038" s="30" t="s">
        <v>20</v>
      </c>
      <c r="H1038" s="30" t="s">
        <v>53</v>
      </c>
      <c r="I1038" s="148">
        <v>17</v>
      </c>
      <c r="J1038" s="33" t="s">
        <v>5227</v>
      </c>
      <c r="K1038" s="42">
        <v>2259.8000000000002</v>
      </c>
      <c r="L1038" s="42">
        <v>1</v>
      </c>
      <c r="M1038" s="84" t="s">
        <v>4954</v>
      </c>
      <c r="N1038" s="233">
        <v>44992</v>
      </c>
      <c r="O1038" s="236" t="s">
        <v>4955</v>
      </c>
      <c r="P1038" s="168">
        <v>1992278.72</v>
      </c>
    </row>
    <row r="1039" spans="1:16" ht="23.25" x14ac:dyDescent="0.25">
      <c r="A1039" s="80">
        <v>2023</v>
      </c>
      <c r="B1039" s="30" t="s">
        <v>218</v>
      </c>
      <c r="C1039" s="30"/>
      <c r="D1039" s="30" t="s">
        <v>2511</v>
      </c>
      <c r="E1039" s="30" t="s">
        <v>18</v>
      </c>
      <c r="F1039" s="30" t="s">
        <v>213</v>
      </c>
      <c r="G1039" s="30" t="s">
        <v>20</v>
      </c>
      <c r="H1039" s="30" t="s">
        <v>1520</v>
      </c>
      <c r="I1039" s="148">
        <v>13</v>
      </c>
      <c r="J1039" s="33" t="s">
        <v>5228</v>
      </c>
      <c r="K1039" s="42">
        <v>8902</v>
      </c>
      <c r="L1039" s="42">
        <v>1</v>
      </c>
      <c r="M1039" s="84" t="s">
        <v>4954</v>
      </c>
      <c r="N1039" s="233">
        <v>44992</v>
      </c>
      <c r="O1039" s="236" t="s">
        <v>4955</v>
      </c>
      <c r="P1039" s="169">
        <v>1814878.01</v>
      </c>
    </row>
    <row r="1040" spans="1:16" ht="23.25" x14ac:dyDescent="0.25">
      <c r="A1040" s="80">
        <v>2023</v>
      </c>
      <c r="B1040" s="30" t="s">
        <v>218</v>
      </c>
      <c r="C1040" s="30"/>
      <c r="D1040" s="30" t="s">
        <v>2511</v>
      </c>
      <c r="E1040" s="30" t="s">
        <v>18</v>
      </c>
      <c r="F1040" s="30" t="s">
        <v>213</v>
      </c>
      <c r="G1040" s="30" t="s">
        <v>20</v>
      </c>
      <c r="H1040" s="30" t="s">
        <v>199</v>
      </c>
      <c r="I1040" s="148" t="s">
        <v>927</v>
      </c>
      <c r="J1040" s="33" t="s">
        <v>5229</v>
      </c>
      <c r="K1040" s="42">
        <v>9011.6</v>
      </c>
      <c r="L1040" s="42">
        <v>2</v>
      </c>
      <c r="M1040" s="84" t="s">
        <v>4954</v>
      </c>
      <c r="N1040" s="233">
        <v>44992</v>
      </c>
      <c r="O1040" s="236" t="s">
        <v>4955</v>
      </c>
      <c r="P1040" s="169">
        <v>3979437.9699999997</v>
      </c>
    </row>
    <row r="1041" spans="1:16" ht="23.25" x14ac:dyDescent="0.25">
      <c r="A1041" s="80">
        <v>2023</v>
      </c>
      <c r="B1041" s="30" t="s">
        <v>218</v>
      </c>
      <c r="C1041" s="30"/>
      <c r="D1041" s="30" t="s">
        <v>2511</v>
      </c>
      <c r="E1041" s="30" t="s">
        <v>18</v>
      </c>
      <c r="F1041" s="30" t="s">
        <v>213</v>
      </c>
      <c r="G1041" s="30" t="s">
        <v>20</v>
      </c>
      <c r="H1041" s="30" t="s">
        <v>199</v>
      </c>
      <c r="I1041" s="148" t="s">
        <v>407</v>
      </c>
      <c r="J1041" s="33" t="s">
        <v>5230</v>
      </c>
      <c r="K1041" s="42">
        <v>9101.6</v>
      </c>
      <c r="L1041" s="42">
        <v>4</v>
      </c>
      <c r="M1041" s="84" t="s">
        <v>4954</v>
      </c>
      <c r="N1041" s="233">
        <v>44992</v>
      </c>
      <c r="O1041" s="236" t="s">
        <v>4955</v>
      </c>
      <c r="P1041" s="169">
        <v>7937804.5800000001</v>
      </c>
    </row>
    <row r="1042" spans="1:16" ht="23.25" x14ac:dyDescent="0.25">
      <c r="A1042" s="80">
        <v>2023</v>
      </c>
      <c r="B1042" s="30" t="s">
        <v>227</v>
      </c>
      <c r="C1042" s="30"/>
      <c r="D1042" s="30" t="s">
        <v>297</v>
      </c>
      <c r="E1042" s="30" t="s">
        <v>18</v>
      </c>
      <c r="F1042" s="30" t="s">
        <v>298</v>
      </c>
      <c r="G1042" s="30" t="s">
        <v>362</v>
      </c>
      <c r="H1042" s="30" t="s">
        <v>4621</v>
      </c>
      <c r="I1042" s="42">
        <v>34</v>
      </c>
      <c r="J1042" s="33" t="s">
        <v>5231</v>
      </c>
      <c r="K1042" s="42">
        <v>4602.6000000000004</v>
      </c>
      <c r="L1042" s="42">
        <v>2</v>
      </c>
      <c r="M1042" s="33" t="s">
        <v>5009</v>
      </c>
      <c r="N1042" s="230">
        <v>44994</v>
      </c>
      <c r="O1042" s="229" t="s">
        <v>4955</v>
      </c>
      <c r="P1042" s="168">
        <v>3472873.35</v>
      </c>
    </row>
    <row r="1043" spans="1:16" ht="23.25" x14ac:dyDescent="0.25">
      <c r="A1043" s="80">
        <v>2023</v>
      </c>
      <c r="B1043" s="30" t="s">
        <v>227</v>
      </c>
      <c r="C1043" s="30"/>
      <c r="D1043" s="30" t="s">
        <v>297</v>
      </c>
      <c r="E1043" s="30" t="s">
        <v>18</v>
      </c>
      <c r="F1043" s="30" t="s">
        <v>298</v>
      </c>
      <c r="G1043" s="30" t="s">
        <v>362</v>
      </c>
      <c r="H1043" s="30" t="s">
        <v>4621</v>
      </c>
      <c r="I1043" s="42">
        <v>36</v>
      </c>
      <c r="J1043" s="33" t="s">
        <v>5232</v>
      </c>
      <c r="K1043" s="42">
        <v>2308.1999999999998</v>
      </c>
      <c r="L1043" s="42">
        <v>1</v>
      </c>
      <c r="M1043" s="33" t="s">
        <v>5009</v>
      </c>
      <c r="N1043" s="230">
        <v>44994</v>
      </c>
      <c r="O1043" s="229" t="s">
        <v>4955</v>
      </c>
      <c r="P1043" s="168">
        <v>1738614.19</v>
      </c>
    </row>
    <row r="1044" spans="1:16" ht="23.25" x14ac:dyDescent="0.25">
      <c r="A1044" s="80">
        <v>2023</v>
      </c>
      <c r="B1044" s="30" t="s">
        <v>227</v>
      </c>
      <c r="C1044" s="30"/>
      <c r="D1044" s="30" t="s">
        <v>297</v>
      </c>
      <c r="E1044" s="30" t="s">
        <v>18</v>
      </c>
      <c r="F1044" s="30" t="s">
        <v>298</v>
      </c>
      <c r="G1044" s="30" t="s">
        <v>362</v>
      </c>
      <c r="H1044" s="30" t="s">
        <v>4621</v>
      </c>
      <c r="I1044" s="42">
        <v>7</v>
      </c>
      <c r="J1044" s="33" t="s">
        <v>5233</v>
      </c>
      <c r="K1044" s="42">
        <v>3816.7</v>
      </c>
      <c r="L1044" s="42">
        <v>1</v>
      </c>
      <c r="M1044" s="33" t="s">
        <v>5009</v>
      </c>
      <c r="N1044" s="230">
        <v>44994</v>
      </c>
      <c r="O1044" s="229" t="s">
        <v>4955</v>
      </c>
      <c r="P1044" s="168">
        <v>1736258.64</v>
      </c>
    </row>
    <row r="1045" spans="1:16" ht="23.25" x14ac:dyDescent="0.25">
      <c r="A1045" s="80">
        <v>2024</v>
      </c>
      <c r="B1045" s="30" t="s">
        <v>218</v>
      </c>
      <c r="C1045" s="30"/>
      <c r="D1045" s="30" t="s">
        <v>4582</v>
      </c>
      <c r="E1045" s="30" t="s">
        <v>18</v>
      </c>
      <c r="F1045" s="30" t="s">
        <v>141</v>
      </c>
      <c r="G1045" s="30" t="s">
        <v>20</v>
      </c>
      <c r="H1045" s="30" t="s">
        <v>5278</v>
      </c>
      <c r="I1045" s="30">
        <v>18</v>
      </c>
      <c r="J1045" s="33" t="s">
        <v>5512</v>
      </c>
      <c r="K1045" s="30">
        <v>6832.1</v>
      </c>
      <c r="L1045" s="30">
        <v>3</v>
      </c>
      <c r="M1045" s="30" t="s">
        <v>5293</v>
      </c>
      <c r="N1045" s="106">
        <v>45348</v>
      </c>
      <c r="O1045" s="30" t="s">
        <v>4641</v>
      </c>
      <c r="P1045" s="170">
        <v>7056144.8999999994</v>
      </c>
    </row>
    <row r="1046" spans="1:16" x14ac:dyDescent="0.25">
      <c r="A1046" s="80">
        <v>2024</v>
      </c>
      <c r="B1046" s="30" t="s">
        <v>218</v>
      </c>
      <c r="C1046" s="30"/>
      <c r="D1046" s="30" t="s">
        <v>4582</v>
      </c>
      <c r="E1046" s="30" t="s">
        <v>18</v>
      </c>
      <c r="F1046" s="30" t="s">
        <v>141</v>
      </c>
      <c r="G1046" s="30" t="s">
        <v>20</v>
      </c>
      <c r="H1046" s="30" t="s">
        <v>474</v>
      </c>
      <c r="I1046" s="30">
        <v>1</v>
      </c>
      <c r="J1046" s="33" t="s">
        <v>5513</v>
      </c>
      <c r="K1046" s="30">
        <v>2763.7</v>
      </c>
      <c r="L1046" s="30">
        <v>1</v>
      </c>
      <c r="M1046" s="30" t="s">
        <v>5293</v>
      </c>
      <c r="N1046" s="106">
        <v>45348</v>
      </c>
      <c r="O1046" s="30" t="s">
        <v>4641</v>
      </c>
      <c r="P1046" s="170">
        <v>3075681.51</v>
      </c>
    </row>
    <row r="1047" spans="1:16" ht="23.25" x14ac:dyDescent="0.25">
      <c r="A1047" s="80">
        <v>2024</v>
      </c>
      <c r="B1047" s="30" t="s">
        <v>327</v>
      </c>
      <c r="C1047" s="30"/>
      <c r="D1047" s="30" t="s">
        <v>2676</v>
      </c>
      <c r="E1047" s="30" t="s">
        <v>18</v>
      </c>
      <c r="F1047" s="30" t="s">
        <v>333</v>
      </c>
      <c r="G1047" s="30" t="s">
        <v>20</v>
      </c>
      <c r="H1047" s="30" t="s">
        <v>36</v>
      </c>
      <c r="I1047" s="42">
        <v>108</v>
      </c>
      <c r="J1047" s="33" t="s">
        <v>5514</v>
      </c>
      <c r="K1047" s="30">
        <v>5275</v>
      </c>
      <c r="L1047" s="30">
        <v>2</v>
      </c>
      <c r="M1047" s="30" t="s">
        <v>5397</v>
      </c>
      <c r="N1047" s="106">
        <v>45352</v>
      </c>
      <c r="O1047" s="30" t="s">
        <v>5390</v>
      </c>
      <c r="P1047" s="170">
        <v>9521855.5199999996</v>
      </c>
    </row>
    <row r="1048" spans="1:16" ht="23.25" x14ac:dyDescent="0.25">
      <c r="A1048" s="80">
        <v>2024</v>
      </c>
      <c r="B1048" s="30" t="s">
        <v>327</v>
      </c>
      <c r="C1048" s="30"/>
      <c r="D1048" s="30" t="s">
        <v>2676</v>
      </c>
      <c r="E1048" s="30" t="s">
        <v>18</v>
      </c>
      <c r="F1048" s="30" t="s">
        <v>333</v>
      </c>
      <c r="G1048" s="30" t="s">
        <v>20</v>
      </c>
      <c r="H1048" s="30" t="s">
        <v>36</v>
      </c>
      <c r="I1048" s="42" t="s">
        <v>5364</v>
      </c>
      <c r="J1048" s="33" t="s">
        <v>5515</v>
      </c>
      <c r="K1048" s="30">
        <v>5881.7</v>
      </c>
      <c r="L1048" s="30">
        <v>2</v>
      </c>
      <c r="M1048" s="30" t="s">
        <v>5397</v>
      </c>
      <c r="N1048" s="106">
        <v>45352</v>
      </c>
      <c r="O1048" s="30" t="s">
        <v>4641</v>
      </c>
      <c r="P1048" s="170">
        <v>9898441.3999999985</v>
      </c>
    </row>
    <row r="1049" spans="1:16" ht="23.25" x14ac:dyDescent="0.25">
      <c r="A1049" s="80">
        <v>2024</v>
      </c>
      <c r="B1049" s="30" t="s">
        <v>327</v>
      </c>
      <c r="C1049" s="30"/>
      <c r="D1049" s="30" t="s">
        <v>2676</v>
      </c>
      <c r="E1049" s="30" t="s">
        <v>18</v>
      </c>
      <c r="F1049" s="30" t="s">
        <v>333</v>
      </c>
      <c r="G1049" s="30" t="s">
        <v>20</v>
      </c>
      <c r="H1049" s="30" t="s">
        <v>36</v>
      </c>
      <c r="I1049" s="30">
        <v>112</v>
      </c>
      <c r="J1049" s="33" t="s">
        <v>5516</v>
      </c>
      <c r="K1049" s="30">
        <v>15235.8</v>
      </c>
      <c r="L1049" s="30">
        <v>4</v>
      </c>
      <c r="M1049" s="30" t="s">
        <v>5397</v>
      </c>
      <c r="N1049" s="106">
        <v>45352</v>
      </c>
      <c r="O1049" s="30" t="s">
        <v>4641</v>
      </c>
      <c r="P1049" s="170">
        <v>13586024.339999998</v>
      </c>
    </row>
    <row r="1050" spans="1:16" ht="23.25" x14ac:dyDescent="0.25">
      <c r="A1050" s="80">
        <v>2024</v>
      </c>
      <c r="B1050" s="30" t="s">
        <v>327</v>
      </c>
      <c r="C1050" s="30"/>
      <c r="D1050" s="30" t="s">
        <v>4659</v>
      </c>
      <c r="E1050" s="30" t="s">
        <v>18</v>
      </c>
      <c r="F1050" s="30" t="s">
        <v>343</v>
      </c>
      <c r="G1050" s="30" t="s">
        <v>20</v>
      </c>
      <c r="H1050" s="30" t="s">
        <v>61</v>
      </c>
      <c r="I1050" s="30">
        <v>52</v>
      </c>
      <c r="J1050" s="33" t="s">
        <v>5517</v>
      </c>
      <c r="K1050" s="30">
        <v>8990</v>
      </c>
      <c r="L1050" s="30">
        <v>3</v>
      </c>
      <c r="M1050" s="30" t="s">
        <v>5398</v>
      </c>
      <c r="N1050" s="106">
        <v>45348</v>
      </c>
      <c r="O1050" s="30" t="s">
        <v>4641</v>
      </c>
      <c r="P1050" s="170">
        <v>8009594.5299999993</v>
      </c>
    </row>
    <row r="1051" spans="1:16" ht="23.25" x14ac:dyDescent="0.25">
      <c r="A1051" s="80">
        <v>2024</v>
      </c>
      <c r="B1051" s="30" t="s">
        <v>227</v>
      </c>
      <c r="C1051" s="30"/>
      <c r="D1051" s="30" t="s">
        <v>4612</v>
      </c>
      <c r="E1051" s="33" t="s">
        <v>18</v>
      </c>
      <c r="F1051" s="33" t="s">
        <v>267</v>
      </c>
      <c r="G1051" s="33" t="s">
        <v>20</v>
      </c>
      <c r="H1051" s="33" t="s">
        <v>24</v>
      </c>
      <c r="I1051" s="42" t="s">
        <v>902</v>
      </c>
      <c r="J1051" s="33" t="s">
        <v>5518</v>
      </c>
      <c r="K1051" s="30">
        <v>3118.1</v>
      </c>
      <c r="L1051" s="30">
        <v>1</v>
      </c>
      <c r="M1051" s="30" t="s">
        <v>5333</v>
      </c>
      <c r="N1051" s="106">
        <v>45352</v>
      </c>
      <c r="O1051" s="30" t="s">
        <v>1494</v>
      </c>
      <c r="P1051" s="170">
        <v>3681828.29</v>
      </c>
    </row>
    <row r="1052" spans="1:16" ht="23.25" x14ac:dyDescent="0.25">
      <c r="A1052" s="80">
        <v>2024</v>
      </c>
      <c r="B1052" s="30" t="s">
        <v>227</v>
      </c>
      <c r="C1052" s="30"/>
      <c r="D1052" s="30" t="s">
        <v>4612</v>
      </c>
      <c r="E1052" s="33" t="s">
        <v>18</v>
      </c>
      <c r="F1052" s="33" t="s">
        <v>267</v>
      </c>
      <c r="G1052" s="33" t="s">
        <v>20</v>
      </c>
      <c r="H1052" s="33" t="s">
        <v>699</v>
      </c>
      <c r="I1052" s="30">
        <v>32</v>
      </c>
      <c r="J1052" s="33" t="s">
        <v>5519</v>
      </c>
      <c r="K1052" s="30">
        <v>4286</v>
      </c>
      <c r="L1052" s="30">
        <v>2</v>
      </c>
      <c r="M1052" s="30" t="s">
        <v>5333</v>
      </c>
      <c r="N1052" s="106">
        <v>45352</v>
      </c>
      <c r="O1052" s="30" t="s">
        <v>1494</v>
      </c>
      <c r="P1052" s="170">
        <v>8478818.6099999994</v>
      </c>
    </row>
    <row r="1053" spans="1:16" ht="23.25" x14ac:dyDescent="0.25">
      <c r="A1053" s="80">
        <v>2024</v>
      </c>
      <c r="B1053" s="30" t="s">
        <v>495</v>
      </c>
      <c r="C1053" s="30"/>
      <c r="D1053" s="30" t="s">
        <v>4744</v>
      </c>
      <c r="E1053" s="30" t="s">
        <v>18</v>
      </c>
      <c r="F1053" s="30" t="s">
        <v>416</v>
      </c>
      <c r="G1053" s="30" t="s">
        <v>64</v>
      </c>
      <c r="H1053" s="30" t="s">
        <v>417</v>
      </c>
      <c r="I1053" s="30">
        <v>28</v>
      </c>
      <c r="J1053" s="33" t="s">
        <v>5520</v>
      </c>
      <c r="K1053" s="30">
        <v>9413.6</v>
      </c>
      <c r="L1053" s="30">
        <v>2</v>
      </c>
      <c r="M1053" s="30" t="s">
        <v>5466</v>
      </c>
      <c r="N1053" s="106">
        <v>45357</v>
      </c>
      <c r="O1053" s="30" t="s">
        <v>1598</v>
      </c>
      <c r="P1053" s="170">
        <v>7467313.8200000003</v>
      </c>
    </row>
    <row r="1054" spans="1:16" ht="23.25" x14ac:dyDescent="0.25">
      <c r="A1054" s="80">
        <v>2024</v>
      </c>
      <c r="B1054" s="30" t="s">
        <v>495</v>
      </c>
      <c r="C1054" s="30"/>
      <c r="D1054" s="30" t="s">
        <v>4744</v>
      </c>
      <c r="E1054" s="30" t="s">
        <v>18</v>
      </c>
      <c r="F1054" s="30" t="s">
        <v>416</v>
      </c>
      <c r="G1054" s="30" t="s">
        <v>20</v>
      </c>
      <c r="H1054" s="30" t="s">
        <v>648</v>
      </c>
      <c r="I1054" s="42">
        <v>1</v>
      </c>
      <c r="J1054" s="33" t="s">
        <v>5521</v>
      </c>
      <c r="K1054" s="30">
        <v>5211.8</v>
      </c>
      <c r="L1054" s="30">
        <v>4</v>
      </c>
      <c r="M1054" s="30" t="s">
        <v>5188</v>
      </c>
      <c r="N1054" s="106">
        <v>45009</v>
      </c>
      <c r="O1054" s="30" t="s">
        <v>5503</v>
      </c>
      <c r="P1054" s="270">
        <v>9602824.6699999999</v>
      </c>
    </row>
    <row r="1055" spans="1:16" ht="23.25" x14ac:dyDescent="0.25">
      <c r="A1055" s="80">
        <v>2024</v>
      </c>
      <c r="B1055" s="30" t="s">
        <v>495</v>
      </c>
      <c r="C1055" s="30"/>
      <c r="D1055" s="30" t="s">
        <v>4744</v>
      </c>
      <c r="E1055" s="30" t="s">
        <v>18</v>
      </c>
      <c r="F1055" s="30" t="s">
        <v>416</v>
      </c>
      <c r="G1055" s="30" t="s">
        <v>20</v>
      </c>
      <c r="H1055" s="30" t="s">
        <v>593</v>
      </c>
      <c r="I1055" s="30">
        <v>26</v>
      </c>
      <c r="J1055" s="33" t="s">
        <v>5522</v>
      </c>
      <c r="K1055" s="30">
        <v>14263.3</v>
      </c>
      <c r="L1055" s="30">
        <v>2</v>
      </c>
      <c r="M1055" s="30" t="s">
        <v>5454</v>
      </c>
      <c r="N1055" s="106">
        <v>45352</v>
      </c>
      <c r="O1055" s="30" t="s">
        <v>1597</v>
      </c>
      <c r="P1055" s="170">
        <v>7365822.0500000007</v>
      </c>
    </row>
    <row r="1056" spans="1:16" ht="23.25" x14ac:dyDescent="0.25">
      <c r="A1056" s="80">
        <v>2024</v>
      </c>
      <c r="B1056" s="30" t="s">
        <v>495</v>
      </c>
      <c r="C1056" s="30"/>
      <c r="D1056" s="30" t="s">
        <v>4744</v>
      </c>
      <c r="E1056" s="30" t="s">
        <v>18</v>
      </c>
      <c r="F1056" s="30" t="s">
        <v>416</v>
      </c>
      <c r="G1056" s="30" t="s">
        <v>20</v>
      </c>
      <c r="H1056" s="30" t="s">
        <v>1204</v>
      </c>
      <c r="I1056" s="30" t="s">
        <v>5443</v>
      </c>
      <c r="J1056" s="33" t="s">
        <v>5523</v>
      </c>
      <c r="K1056" s="30">
        <v>8499.2000000000007</v>
      </c>
      <c r="L1056" s="30">
        <v>4</v>
      </c>
      <c r="M1056" s="30" t="s">
        <v>5466</v>
      </c>
      <c r="N1056" s="106">
        <v>45357</v>
      </c>
      <c r="O1056" s="30" t="s">
        <v>1598</v>
      </c>
      <c r="P1056" s="170">
        <v>14910383.27</v>
      </c>
    </row>
    <row r="1057" spans="1:16" ht="23.25" x14ac:dyDescent="0.25">
      <c r="A1057" s="80">
        <v>2024</v>
      </c>
      <c r="B1057" s="30" t="s">
        <v>495</v>
      </c>
      <c r="C1057" s="30"/>
      <c r="D1057" s="30" t="s">
        <v>4744</v>
      </c>
      <c r="E1057" s="30" t="s">
        <v>18</v>
      </c>
      <c r="F1057" s="30" t="s">
        <v>416</v>
      </c>
      <c r="G1057" s="30" t="s">
        <v>20</v>
      </c>
      <c r="H1057" s="30" t="s">
        <v>812</v>
      </c>
      <c r="I1057" s="30">
        <v>138</v>
      </c>
      <c r="J1057" s="33" t="s">
        <v>5524</v>
      </c>
      <c r="K1057" s="30">
        <v>7607.6</v>
      </c>
      <c r="L1057" s="30">
        <v>2</v>
      </c>
      <c r="M1057" s="29" t="s">
        <v>5454</v>
      </c>
      <c r="N1057" s="106">
        <v>45352</v>
      </c>
      <c r="O1057" s="30" t="s">
        <v>1597</v>
      </c>
      <c r="P1057" s="170">
        <v>7861504.21</v>
      </c>
    </row>
    <row r="1058" spans="1:16" ht="23.25" x14ac:dyDescent="0.25">
      <c r="A1058" s="80">
        <v>2024</v>
      </c>
      <c r="B1058" s="30" t="s">
        <v>495</v>
      </c>
      <c r="C1058" s="30"/>
      <c r="D1058" s="30" t="s">
        <v>4744</v>
      </c>
      <c r="E1058" s="30" t="s">
        <v>18</v>
      </c>
      <c r="F1058" s="30" t="s">
        <v>416</v>
      </c>
      <c r="G1058" s="30" t="s">
        <v>20</v>
      </c>
      <c r="H1058" s="30" t="s">
        <v>812</v>
      </c>
      <c r="I1058" s="42">
        <v>166</v>
      </c>
      <c r="J1058" s="33" t="s">
        <v>5525</v>
      </c>
      <c r="K1058" s="30">
        <v>5680.1</v>
      </c>
      <c r="L1058" s="30">
        <v>2</v>
      </c>
      <c r="M1058" s="30" t="s">
        <v>5454</v>
      </c>
      <c r="N1058" s="106">
        <v>45352</v>
      </c>
      <c r="O1058" s="30" t="s">
        <v>1597</v>
      </c>
      <c r="P1058" s="170">
        <v>10531484.370000001</v>
      </c>
    </row>
    <row r="1059" spans="1:16" ht="23.25" x14ac:dyDescent="0.25">
      <c r="A1059" s="80">
        <v>2024</v>
      </c>
      <c r="B1059" s="30" t="s">
        <v>495</v>
      </c>
      <c r="C1059" s="30"/>
      <c r="D1059" s="30" t="s">
        <v>4744</v>
      </c>
      <c r="E1059" s="30" t="s">
        <v>18</v>
      </c>
      <c r="F1059" s="30" t="s">
        <v>416</v>
      </c>
      <c r="G1059" s="30" t="s">
        <v>20</v>
      </c>
      <c r="H1059" s="30" t="s">
        <v>812</v>
      </c>
      <c r="I1059" s="42">
        <v>184</v>
      </c>
      <c r="J1059" s="33" t="s">
        <v>5526</v>
      </c>
      <c r="K1059" s="30">
        <v>17578</v>
      </c>
      <c r="L1059" s="30">
        <v>2</v>
      </c>
      <c r="M1059" s="30" t="s">
        <v>5454</v>
      </c>
      <c r="N1059" s="106">
        <v>45352</v>
      </c>
      <c r="O1059" s="30" t="s">
        <v>1597</v>
      </c>
      <c r="P1059" s="170">
        <v>10912774.65</v>
      </c>
    </row>
    <row r="1060" spans="1:16" ht="23.25" x14ac:dyDescent="0.25">
      <c r="A1060" s="80">
        <v>2024</v>
      </c>
      <c r="B1060" s="30" t="s">
        <v>495</v>
      </c>
      <c r="C1060" s="30"/>
      <c r="D1060" s="30" t="s">
        <v>4744</v>
      </c>
      <c r="E1060" s="30" t="s">
        <v>18</v>
      </c>
      <c r="F1060" s="30" t="s">
        <v>416</v>
      </c>
      <c r="G1060" s="30" t="s">
        <v>20</v>
      </c>
      <c r="H1060" s="30" t="s">
        <v>481</v>
      </c>
      <c r="I1060" s="30">
        <v>2</v>
      </c>
      <c r="J1060" s="33" t="s">
        <v>5527</v>
      </c>
      <c r="K1060" s="30">
        <v>10355.6</v>
      </c>
      <c r="L1060" s="30">
        <v>3</v>
      </c>
      <c r="M1060" s="30" t="s">
        <v>5462</v>
      </c>
      <c r="N1060" s="106">
        <v>45352</v>
      </c>
      <c r="O1060" s="30" t="s">
        <v>1494</v>
      </c>
      <c r="P1060" s="170">
        <v>10646560.93</v>
      </c>
    </row>
    <row r="1061" spans="1:16" ht="23.25" x14ac:dyDescent="0.25">
      <c r="A1061" s="80">
        <v>2024</v>
      </c>
      <c r="B1061" s="30" t="s">
        <v>495</v>
      </c>
      <c r="C1061" s="30"/>
      <c r="D1061" s="30" t="s">
        <v>4744</v>
      </c>
      <c r="E1061" s="30" t="s">
        <v>18</v>
      </c>
      <c r="F1061" s="30" t="s">
        <v>416</v>
      </c>
      <c r="G1061" s="30" t="s">
        <v>20</v>
      </c>
      <c r="H1061" s="30" t="s">
        <v>466</v>
      </c>
      <c r="I1061" s="42">
        <v>32</v>
      </c>
      <c r="J1061" s="33" t="s">
        <v>5528</v>
      </c>
      <c r="K1061" s="30">
        <v>21407.1</v>
      </c>
      <c r="L1061" s="30">
        <v>7</v>
      </c>
      <c r="M1061" s="30" t="s">
        <v>5466</v>
      </c>
      <c r="N1061" s="106">
        <v>45357</v>
      </c>
      <c r="O1061" s="30" t="s">
        <v>1598</v>
      </c>
      <c r="P1061" s="170">
        <v>28769903.449999999</v>
      </c>
    </row>
    <row r="1062" spans="1:16" ht="23.25" x14ac:dyDescent="0.25">
      <c r="A1062" s="80">
        <v>2024</v>
      </c>
      <c r="B1062" s="30" t="s">
        <v>495</v>
      </c>
      <c r="C1062" s="30"/>
      <c r="D1062" s="30" t="s">
        <v>4744</v>
      </c>
      <c r="E1062" s="30" t="s">
        <v>18</v>
      </c>
      <c r="F1062" s="30" t="s">
        <v>416</v>
      </c>
      <c r="G1062" s="30" t="s">
        <v>20</v>
      </c>
      <c r="H1062" s="30" t="s">
        <v>96</v>
      </c>
      <c r="I1062" s="30" t="s">
        <v>409</v>
      </c>
      <c r="J1062" s="33" t="s">
        <v>5529</v>
      </c>
      <c r="K1062" s="30">
        <v>15899.9</v>
      </c>
      <c r="L1062" s="30">
        <v>2</v>
      </c>
      <c r="M1062" s="30" t="s">
        <v>5462</v>
      </c>
      <c r="N1062" s="106">
        <v>45352</v>
      </c>
      <c r="O1062" s="30" t="s">
        <v>1494</v>
      </c>
      <c r="P1062" s="170">
        <v>7831660.8799999999</v>
      </c>
    </row>
    <row r="1063" spans="1:16" ht="23.25" x14ac:dyDescent="0.25">
      <c r="A1063" s="80">
        <v>2024</v>
      </c>
      <c r="B1063" s="30" t="s">
        <v>495</v>
      </c>
      <c r="C1063" s="30"/>
      <c r="D1063" s="30" t="s">
        <v>4744</v>
      </c>
      <c r="E1063" s="30" t="s">
        <v>18</v>
      </c>
      <c r="F1063" s="30" t="s">
        <v>416</v>
      </c>
      <c r="G1063" s="30" t="s">
        <v>20</v>
      </c>
      <c r="H1063" s="30" t="s">
        <v>1171</v>
      </c>
      <c r="I1063" s="30" t="s">
        <v>5441</v>
      </c>
      <c r="J1063" s="33" t="s">
        <v>5530</v>
      </c>
      <c r="K1063" s="30">
        <v>2273.1</v>
      </c>
      <c r="L1063" s="30">
        <v>1</v>
      </c>
      <c r="M1063" s="30" t="s">
        <v>5454</v>
      </c>
      <c r="N1063" s="106">
        <v>45352</v>
      </c>
      <c r="O1063" s="30" t="s">
        <v>1597</v>
      </c>
      <c r="P1063" s="170">
        <v>3768356.81</v>
      </c>
    </row>
    <row r="1064" spans="1:16" ht="23.25" x14ac:dyDescent="0.25">
      <c r="A1064" s="80">
        <v>2024</v>
      </c>
      <c r="B1064" s="30" t="s">
        <v>495</v>
      </c>
      <c r="C1064" s="30"/>
      <c r="D1064" s="30" t="s">
        <v>4744</v>
      </c>
      <c r="E1064" s="30" t="s">
        <v>18</v>
      </c>
      <c r="F1064" s="30" t="s">
        <v>416</v>
      </c>
      <c r="G1064" s="30" t="s">
        <v>20</v>
      </c>
      <c r="H1064" s="30" t="s">
        <v>468</v>
      </c>
      <c r="I1064" s="30">
        <v>1</v>
      </c>
      <c r="J1064" s="33" t="s">
        <v>5531</v>
      </c>
      <c r="K1064" s="30">
        <v>10163.6</v>
      </c>
      <c r="L1064" s="30">
        <v>2</v>
      </c>
      <c r="M1064" s="30" t="s">
        <v>5462</v>
      </c>
      <c r="N1064" s="106">
        <v>45352</v>
      </c>
      <c r="O1064" s="30" t="s">
        <v>1494</v>
      </c>
      <c r="P1064" s="170">
        <v>9132709.3900000006</v>
      </c>
    </row>
    <row r="1065" spans="1:16" ht="23.25" x14ac:dyDescent="0.25">
      <c r="A1065" s="80">
        <v>2024</v>
      </c>
      <c r="B1065" s="30" t="s">
        <v>495</v>
      </c>
      <c r="C1065" s="30"/>
      <c r="D1065" s="30" t="s">
        <v>4744</v>
      </c>
      <c r="E1065" s="30" t="s">
        <v>18</v>
      </c>
      <c r="F1065" s="30" t="s">
        <v>416</v>
      </c>
      <c r="G1065" s="30" t="s">
        <v>20</v>
      </c>
      <c r="H1065" s="30" t="s">
        <v>2525</v>
      </c>
      <c r="I1065" s="30">
        <v>115</v>
      </c>
      <c r="J1065" s="33" t="s">
        <v>5532</v>
      </c>
      <c r="K1065" s="30">
        <v>4501.5</v>
      </c>
      <c r="L1065" s="30">
        <v>2</v>
      </c>
      <c r="M1065" s="30" t="s">
        <v>5462</v>
      </c>
      <c r="N1065" s="106">
        <v>45352</v>
      </c>
      <c r="O1065" s="30" t="s">
        <v>1494</v>
      </c>
      <c r="P1065" s="170">
        <v>7247448.6399999997</v>
      </c>
    </row>
    <row r="1066" spans="1:16" ht="23.25" x14ac:dyDescent="0.25">
      <c r="A1066" s="80">
        <v>2024</v>
      </c>
      <c r="B1066" s="30" t="s">
        <v>495</v>
      </c>
      <c r="C1066" s="30"/>
      <c r="D1066" s="30" t="s">
        <v>4744</v>
      </c>
      <c r="E1066" s="30" t="s">
        <v>18</v>
      </c>
      <c r="F1066" s="30" t="s">
        <v>416</v>
      </c>
      <c r="G1066" s="30" t="s">
        <v>20</v>
      </c>
      <c r="H1066" s="30" t="s">
        <v>1556</v>
      </c>
      <c r="I1066" s="42">
        <v>20</v>
      </c>
      <c r="J1066" s="33" t="s">
        <v>5533</v>
      </c>
      <c r="K1066" s="30">
        <v>5672.1</v>
      </c>
      <c r="L1066" s="30">
        <v>2</v>
      </c>
      <c r="M1066" s="30" t="s">
        <v>5462</v>
      </c>
      <c r="N1066" s="106">
        <v>45352</v>
      </c>
      <c r="O1066" s="30" t="s">
        <v>1494</v>
      </c>
      <c r="P1066" s="170">
        <v>10653774.219999999</v>
      </c>
    </row>
    <row r="1067" spans="1:16" ht="23.25" x14ac:dyDescent="0.25">
      <c r="A1067" s="80">
        <v>2024</v>
      </c>
      <c r="B1067" s="30" t="s">
        <v>495</v>
      </c>
      <c r="C1067" s="30"/>
      <c r="D1067" s="30" t="s">
        <v>4744</v>
      </c>
      <c r="E1067" s="30" t="s">
        <v>18</v>
      </c>
      <c r="F1067" s="30" t="s">
        <v>416</v>
      </c>
      <c r="G1067" s="30" t="s">
        <v>20</v>
      </c>
      <c r="H1067" s="30" t="s">
        <v>56</v>
      </c>
      <c r="I1067" s="30">
        <v>43</v>
      </c>
      <c r="J1067" s="33" t="s">
        <v>5534</v>
      </c>
      <c r="K1067" s="30">
        <v>3221.9</v>
      </c>
      <c r="L1067" s="30">
        <v>1</v>
      </c>
      <c r="M1067" s="29" t="s">
        <v>5457</v>
      </c>
      <c r="N1067" s="106">
        <v>45233</v>
      </c>
      <c r="O1067" s="30" t="s">
        <v>5458</v>
      </c>
      <c r="P1067" s="170">
        <v>2478134.9</v>
      </c>
    </row>
    <row r="1068" spans="1:16" ht="23.25" x14ac:dyDescent="0.25">
      <c r="A1068" s="80">
        <v>2024</v>
      </c>
      <c r="B1068" s="30" t="s">
        <v>495</v>
      </c>
      <c r="C1068" s="30"/>
      <c r="D1068" s="30" t="s">
        <v>4744</v>
      </c>
      <c r="E1068" s="30" t="s">
        <v>18</v>
      </c>
      <c r="F1068" s="30" t="s">
        <v>416</v>
      </c>
      <c r="G1068" s="30" t="s">
        <v>20</v>
      </c>
      <c r="H1068" s="30" t="s">
        <v>1208</v>
      </c>
      <c r="I1068" s="30">
        <v>22</v>
      </c>
      <c r="J1068" s="33" t="s">
        <v>5535</v>
      </c>
      <c r="K1068" s="30">
        <v>10754.5</v>
      </c>
      <c r="L1068" s="30">
        <v>5</v>
      </c>
      <c r="M1068" s="30" t="s">
        <v>5454</v>
      </c>
      <c r="N1068" s="106">
        <v>45352</v>
      </c>
      <c r="O1068" s="30" t="s">
        <v>1597</v>
      </c>
      <c r="P1068" s="170">
        <v>18938732.09</v>
      </c>
    </row>
    <row r="1069" spans="1:16" ht="23.25" x14ac:dyDescent="0.25">
      <c r="A1069" s="80">
        <v>2024</v>
      </c>
      <c r="B1069" s="30" t="s">
        <v>495</v>
      </c>
      <c r="C1069" s="30"/>
      <c r="D1069" s="30" t="s">
        <v>4744</v>
      </c>
      <c r="E1069" s="30" t="s">
        <v>18</v>
      </c>
      <c r="F1069" s="30" t="s">
        <v>416</v>
      </c>
      <c r="G1069" s="30" t="s">
        <v>20</v>
      </c>
      <c r="H1069" s="30" t="s">
        <v>494</v>
      </c>
      <c r="I1069" s="42">
        <v>19</v>
      </c>
      <c r="J1069" s="33" t="s">
        <v>5536</v>
      </c>
      <c r="K1069" s="30">
        <v>11851.8</v>
      </c>
      <c r="L1069" s="30">
        <v>3</v>
      </c>
      <c r="M1069" s="30" t="s">
        <v>5509</v>
      </c>
      <c r="N1069" s="106">
        <v>45086</v>
      </c>
      <c r="O1069" s="30" t="s">
        <v>1494</v>
      </c>
      <c r="P1069" s="270">
        <v>7078942.7400000002</v>
      </c>
    </row>
    <row r="1070" spans="1:16" ht="23.25" x14ac:dyDescent="0.25">
      <c r="A1070" s="80">
        <v>2024</v>
      </c>
      <c r="B1070" s="30" t="s">
        <v>218</v>
      </c>
      <c r="C1070" s="30"/>
      <c r="D1070" s="30" t="s">
        <v>2511</v>
      </c>
      <c r="E1070" s="30" t="s">
        <v>18</v>
      </c>
      <c r="F1070" s="30" t="s">
        <v>213</v>
      </c>
      <c r="G1070" s="30" t="s">
        <v>20</v>
      </c>
      <c r="H1070" s="30" t="s">
        <v>149</v>
      </c>
      <c r="I1070" s="30">
        <v>5</v>
      </c>
      <c r="J1070" s="33" t="s">
        <v>5537</v>
      </c>
      <c r="K1070" s="30">
        <v>6072.5</v>
      </c>
      <c r="L1070" s="30">
        <v>2</v>
      </c>
      <c r="M1070" s="33" t="s">
        <v>5544</v>
      </c>
      <c r="N1070" s="114">
        <v>45348</v>
      </c>
      <c r="O1070" s="33" t="s">
        <v>1494</v>
      </c>
      <c r="P1070" s="170">
        <v>8666787.3300000001</v>
      </c>
    </row>
    <row r="1071" spans="1:16" ht="23.25" x14ac:dyDescent="0.25">
      <c r="A1071" s="80">
        <v>2024</v>
      </c>
      <c r="B1071" s="30" t="s">
        <v>218</v>
      </c>
      <c r="C1071" s="30"/>
      <c r="D1071" s="30" t="s">
        <v>2511</v>
      </c>
      <c r="E1071" s="30" t="s">
        <v>18</v>
      </c>
      <c r="F1071" s="30" t="s">
        <v>213</v>
      </c>
      <c r="G1071" s="30" t="s">
        <v>20</v>
      </c>
      <c r="H1071" s="30" t="s">
        <v>149</v>
      </c>
      <c r="I1071" s="30">
        <v>6</v>
      </c>
      <c r="J1071" s="33" t="s">
        <v>5538</v>
      </c>
      <c r="K1071" s="30">
        <v>6006.7</v>
      </c>
      <c r="L1071" s="30">
        <v>2</v>
      </c>
      <c r="M1071" s="33" t="s">
        <v>5544</v>
      </c>
      <c r="N1071" s="114">
        <v>45348</v>
      </c>
      <c r="O1071" s="33" t="s">
        <v>1494</v>
      </c>
      <c r="P1071" s="170">
        <v>8660487.6099999994</v>
      </c>
    </row>
    <row r="1072" spans="1:16" ht="23.25" x14ac:dyDescent="0.25">
      <c r="A1072" s="80">
        <v>2024</v>
      </c>
      <c r="B1072" s="30" t="s">
        <v>218</v>
      </c>
      <c r="C1072" s="30"/>
      <c r="D1072" s="30" t="s">
        <v>2511</v>
      </c>
      <c r="E1072" s="30" t="s">
        <v>18</v>
      </c>
      <c r="F1072" s="30" t="s">
        <v>213</v>
      </c>
      <c r="G1072" s="30" t="s">
        <v>20</v>
      </c>
      <c r="H1072" s="30" t="s">
        <v>4583</v>
      </c>
      <c r="I1072" s="91" t="s">
        <v>5280</v>
      </c>
      <c r="J1072" s="33" t="s">
        <v>5539</v>
      </c>
      <c r="K1072" s="30">
        <v>5734.4</v>
      </c>
      <c r="L1072" s="30">
        <v>1</v>
      </c>
      <c r="M1072" s="30" t="s">
        <v>5303</v>
      </c>
      <c r="N1072" s="106">
        <v>45348</v>
      </c>
      <c r="O1072" s="30" t="s">
        <v>1494</v>
      </c>
      <c r="P1072" s="170">
        <v>2292500.6800000002</v>
      </c>
    </row>
    <row r="1073" spans="1:16" ht="23.25" x14ac:dyDescent="0.25">
      <c r="A1073" s="80">
        <v>2024</v>
      </c>
      <c r="B1073" s="30" t="s">
        <v>218</v>
      </c>
      <c r="C1073" s="30"/>
      <c r="D1073" s="30" t="s">
        <v>2511</v>
      </c>
      <c r="E1073" s="30" t="s">
        <v>18</v>
      </c>
      <c r="F1073" s="30" t="s">
        <v>213</v>
      </c>
      <c r="G1073" s="30" t="s">
        <v>20</v>
      </c>
      <c r="H1073" s="30" t="s">
        <v>53</v>
      </c>
      <c r="I1073" s="42" t="s">
        <v>1512</v>
      </c>
      <c r="J1073" s="33" t="s">
        <v>5540</v>
      </c>
      <c r="K1073" s="30">
        <v>12388.7</v>
      </c>
      <c r="L1073" s="30">
        <v>2</v>
      </c>
      <c r="M1073" s="30" t="s">
        <v>5290</v>
      </c>
      <c r="N1073" s="106">
        <v>45348</v>
      </c>
      <c r="O1073" s="30" t="s">
        <v>1494</v>
      </c>
      <c r="P1073" s="170">
        <v>4565904.17</v>
      </c>
    </row>
    <row r="1074" spans="1:16" ht="23.25" x14ac:dyDescent="0.25">
      <c r="A1074" s="80">
        <v>2024</v>
      </c>
      <c r="B1074" s="30" t="s">
        <v>218</v>
      </c>
      <c r="C1074" s="30"/>
      <c r="D1074" s="30" t="s">
        <v>2511</v>
      </c>
      <c r="E1074" s="30" t="s">
        <v>18</v>
      </c>
      <c r="F1074" s="30" t="s">
        <v>213</v>
      </c>
      <c r="G1074" s="30" t="s">
        <v>20</v>
      </c>
      <c r="H1074" s="30" t="s">
        <v>53</v>
      </c>
      <c r="I1074" s="30" t="s">
        <v>221</v>
      </c>
      <c r="J1074" s="33" t="s">
        <v>3271</v>
      </c>
      <c r="K1074" s="30">
        <v>9175.7000000000007</v>
      </c>
      <c r="L1074" s="30">
        <v>3</v>
      </c>
      <c r="M1074" s="30" t="s">
        <v>5290</v>
      </c>
      <c r="N1074" s="106">
        <v>45348</v>
      </c>
      <c r="O1074" s="30" t="s">
        <v>1494</v>
      </c>
      <c r="P1074" s="170">
        <v>6797970.6600000001</v>
      </c>
    </row>
    <row r="1075" spans="1:16" ht="23.25" x14ac:dyDescent="0.25">
      <c r="A1075" s="80">
        <v>2024</v>
      </c>
      <c r="B1075" s="30" t="s">
        <v>218</v>
      </c>
      <c r="C1075" s="30"/>
      <c r="D1075" s="30" t="s">
        <v>2511</v>
      </c>
      <c r="E1075" s="30" t="s">
        <v>18</v>
      </c>
      <c r="F1075" s="30" t="s">
        <v>213</v>
      </c>
      <c r="G1075" s="30" t="s">
        <v>20</v>
      </c>
      <c r="H1075" s="30" t="s">
        <v>199</v>
      </c>
      <c r="I1075" s="42" t="s">
        <v>927</v>
      </c>
      <c r="J1075" s="33" t="s">
        <v>5229</v>
      </c>
      <c r="K1075" s="30">
        <v>9011.6</v>
      </c>
      <c r="L1075" s="30">
        <v>2</v>
      </c>
      <c r="M1075" s="30" t="s">
        <v>5290</v>
      </c>
      <c r="N1075" s="106">
        <v>45348</v>
      </c>
      <c r="O1075" s="30" t="s">
        <v>1494</v>
      </c>
      <c r="P1075" s="170">
        <v>4526952.5999999996</v>
      </c>
    </row>
    <row r="1076" spans="1:16" ht="23.25" x14ac:dyDescent="0.25">
      <c r="A1076" s="80">
        <v>2024</v>
      </c>
      <c r="B1076" s="30" t="s">
        <v>218</v>
      </c>
      <c r="C1076" s="30"/>
      <c r="D1076" s="30" t="s">
        <v>2511</v>
      </c>
      <c r="E1076" s="30" t="s">
        <v>18</v>
      </c>
      <c r="F1076" s="30" t="s">
        <v>213</v>
      </c>
      <c r="G1076" s="30" t="s">
        <v>20</v>
      </c>
      <c r="H1076" s="30" t="s">
        <v>199</v>
      </c>
      <c r="I1076" s="42" t="s">
        <v>226</v>
      </c>
      <c r="J1076" s="33" t="s">
        <v>3270</v>
      </c>
      <c r="K1076" s="30">
        <v>9047.5</v>
      </c>
      <c r="L1076" s="30">
        <v>1</v>
      </c>
      <c r="M1076" s="33" t="s">
        <v>5290</v>
      </c>
      <c r="N1076" s="114">
        <v>45348</v>
      </c>
      <c r="O1076" s="30" t="s">
        <v>1494</v>
      </c>
      <c r="P1076" s="170">
        <v>2261630.79</v>
      </c>
    </row>
    <row r="1077" spans="1:16" ht="23.25" x14ac:dyDescent="0.25">
      <c r="A1077" s="80">
        <v>2024</v>
      </c>
      <c r="B1077" s="30" t="s">
        <v>218</v>
      </c>
      <c r="C1077" s="30"/>
      <c r="D1077" s="30" t="s">
        <v>2511</v>
      </c>
      <c r="E1077" s="30" t="s">
        <v>18</v>
      </c>
      <c r="F1077" s="30" t="s">
        <v>213</v>
      </c>
      <c r="G1077" s="30" t="s">
        <v>20</v>
      </c>
      <c r="H1077" s="30" t="s">
        <v>1303</v>
      </c>
      <c r="I1077" s="30" t="s">
        <v>1458</v>
      </c>
      <c r="J1077" s="33" t="s">
        <v>5541</v>
      </c>
      <c r="K1077" s="30">
        <v>1903.8</v>
      </c>
      <c r="L1077" s="30">
        <v>1</v>
      </c>
      <c r="M1077" s="30" t="s">
        <v>5290</v>
      </c>
      <c r="N1077" s="106">
        <v>45348</v>
      </c>
      <c r="O1077" s="30" t="s">
        <v>1494</v>
      </c>
      <c r="P1077" s="170">
        <v>2013960.42</v>
      </c>
    </row>
    <row r="1078" spans="1:16" ht="23.25" x14ac:dyDescent="0.25">
      <c r="A1078" s="80">
        <v>2024</v>
      </c>
      <c r="B1078" s="30" t="s">
        <v>218</v>
      </c>
      <c r="C1078" s="30"/>
      <c r="D1078" s="30" t="s">
        <v>2511</v>
      </c>
      <c r="E1078" s="30" t="s">
        <v>18</v>
      </c>
      <c r="F1078" s="30" t="s">
        <v>213</v>
      </c>
      <c r="G1078" s="30" t="s">
        <v>20</v>
      </c>
      <c r="H1078" s="30" t="s">
        <v>1303</v>
      </c>
      <c r="I1078" s="30" t="s">
        <v>1459</v>
      </c>
      <c r="J1078" s="33" t="s">
        <v>5542</v>
      </c>
      <c r="K1078" s="30">
        <v>1927.5</v>
      </c>
      <c r="L1078" s="30">
        <v>1</v>
      </c>
      <c r="M1078" s="30" t="s">
        <v>5290</v>
      </c>
      <c r="N1078" s="106">
        <v>45348</v>
      </c>
      <c r="O1078" s="30" t="s">
        <v>1494</v>
      </c>
      <c r="P1078" s="170">
        <v>2012842.24</v>
      </c>
    </row>
    <row r="1079" spans="1:16" ht="23.25" x14ac:dyDescent="0.25">
      <c r="A1079" s="80">
        <v>2024</v>
      </c>
      <c r="B1079" s="30" t="s">
        <v>218</v>
      </c>
      <c r="C1079" s="30"/>
      <c r="D1079" s="30" t="s">
        <v>2511</v>
      </c>
      <c r="E1079" s="30" t="s">
        <v>18</v>
      </c>
      <c r="F1079" s="30" t="s">
        <v>213</v>
      </c>
      <c r="G1079" s="30" t="s">
        <v>20</v>
      </c>
      <c r="H1079" s="30" t="s">
        <v>1303</v>
      </c>
      <c r="I1079" s="30" t="s">
        <v>4584</v>
      </c>
      <c r="J1079" s="33" t="s">
        <v>5543</v>
      </c>
      <c r="K1079" s="30">
        <v>1909.6</v>
      </c>
      <c r="L1079" s="30">
        <v>1</v>
      </c>
      <c r="M1079" s="30" t="s">
        <v>5290</v>
      </c>
      <c r="N1079" s="106">
        <v>45348</v>
      </c>
      <c r="O1079" s="30" t="s">
        <v>1494</v>
      </c>
      <c r="P1079" s="170">
        <v>2016223.54</v>
      </c>
    </row>
    <row r="1081" spans="1:16" x14ac:dyDescent="0.25">
      <c r="K1081">
        <f>SUBTOTAL(9,K2:K1080)</f>
        <v>8614249.3300000094</v>
      </c>
      <c r="P1081" s="45">
        <f>SUBTOTAL(9,P950:P1003)/110</f>
        <v>3025177.228636364</v>
      </c>
    </row>
  </sheetData>
  <autoFilter ref="A1:P1079"/>
  <conditionalFormatting sqref="J1:J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680"/>
  <sheetViews>
    <sheetView zoomScale="85" zoomScaleNormal="85" workbookViewId="0">
      <selection activeCell="M696" sqref="M696"/>
    </sheetView>
  </sheetViews>
  <sheetFormatPr defaultRowHeight="15" x14ac:dyDescent="0.25"/>
  <cols>
    <col min="1" max="1" width="5" style="45" customWidth="1"/>
    <col min="2" max="2" width="5" style="45" bestFit="1" customWidth="1"/>
    <col min="3" max="3" width="5.7109375" style="45" customWidth="1"/>
    <col min="4" max="4" width="9.28515625" style="45" customWidth="1"/>
    <col min="5" max="5" width="6.42578125" style="45" customWidth="1"/>
    <col min="6" max="6" width="17.140625" style="45" customWidth="1"/>
    <col min="7" max="7" width="6.42578125" style="45" customWidth="1"/>
    <col min="8" max="8" width="15.7109375" style="45" customWidth="1"/>
    <col min="9" max="9" width="10" style="45" customWidth="1"/>
    <col min="10" max="10" width="42.85546875" style="45" customWidth="1"/>
    <col min="11" max="12" width="11.42578125" style="45" customWidth="1"/>
    <col min="13" max="13" width="9.28515625" style="45" customWidth="1"/>
    <col min="14" max="14" width="11.42578125" style="45" customWidth="1"/>
    <col min="15" max="15" width="12.85546875" style="45" customWidth="1"/>
    <col min="16" max="16" width="22.85546875" style="45" customWidth="1"/>
    <col min="17" max="17" width="13.42578125" style="45" bestFit="1" customWidth="1"/>
    <col min="18" max="18" width="9.140625" style="155"/>
  </cols>
  <sheetData>
    <row r="1" spans="1:18" ht="33.75" x14ac:dyDescent="0.25">
      <c r="A1" s="93" t="s">
        <v>0</v>
      </c>
      <c r="B1" s="93" t="s">
        <v>1</v>
      </c>
      <c r="C1" s="94"/>
      <c r="D1" s="98" t="s">
        <v>2</v>
      </c>
      <c r="E1" s="95" t="s">
        <v>3</v>
      </c>
      <c r="F1" s="95" t="s">
        <v>4</v>
      </c>
      <c r="G1" s="95" t="s">
        <v>5</v>
      </c>
      <c r="H1" s="95" t="s">
        <v>6</v>
      </c>
      <c r="I1" s="97" t="s">
        <v>7</v>
      </c>
      <c r="J1" s="93" t="s">
        <v>1601</v>
      </c>
      <c r="K1" s="93" t="s">
        <v>1272</v>
      </c>
      <c r="L1" s="93" t="s">
        <v>4063</v>
      </c>
      <c r="M1" s="93" t="s">
        <v>1430</v>
      </c>
      <c r="N1" s="93" t="s">
        <v>1602</v>
      </c>
      <c r="O1" s="186" t="s">
        <v>1603</v>
      </c>
      <c r="P1" s="93" t="s">
        <v>1604</v>
      </c>
      <c r="Q1" s="93" t="s">
        <v>1600</v>
      </c>
      <c r="R1"/>
    </row>
    <row r="2" spans="1:18" ht="23.25" hidden="1" x14ac:dyDescent="0.25">
      <c r="A2" s="80">
        <v>1</v>
      </c>
      <c r="B2" s="30" t="s">
        <v>8</v>
      </c>
      <c r="C2" s="30" t="s">
        <v>629</v>
      </c>
      <c r="D2" s="30" t="s">
        <v>623</v>
      </c>
      <c r="E2" s="30" t="s">
        <v>637</v>
      </c>
      <c r="F2" s="30" t="s">
        <v>4888</v>
      </c>
      <c r="G2" s="30" t="s">
        <v>20</v>
      </c>
      <c r="H2" s="30" t="s">
        <v>199</v>
      </c>
      <c r="I2" s="42">
        <v>103</v>
      </c>
      <c r="J2" s="33" t="str">
        <f t="shared" ref="J2:J65" si="0">C2&amp;""&amp;D2&amp;", "&amp;E2&amp;" "&amp;F2&amp;", "&amp;G2&amp;" "&amp;H2&amp;", д. "&amp;I2</f>
        <v>Алапаевский р-н, Махнёвское муниципальное образование, п.г.т. Махнёво, ул. Победы, д. 103</v>
      </c>
      <c r="K2" s="30">
        <v>589.9</v>
      </c>
      <c r="L2" s="148">
        <v>12</v>
      </c>
      <c r="M2" s="30">
        <v>4</v>
      </c>
      <c r="N2" s="33" t="s">
        <v>4936</v>
      </c>
      <c r="O2" s="114">
        <v>44907</v>
      </c>
      <c r="P2" s="33" t="s">
        <v>4554</v>
      </c>
      <c r="Q2" s="187">
        <v>2293733.64</v>
      </c>
      <c r="R2"/>
    </row>
    <row r="3" spans="1:18" ht="23.25" hidden="1" x14ac:dyDescent="0.25">
      <c r="A3" s="80">
        <v>2</v>
      </c>
      <c r="B3" s="30" t="s">
        <v>8</v>
      </c>
      <c r="C3" s="30" t="s">
        <v>629</v>
      </c>
      <c r="D3" s="30" t="s">
        <v>2625</v>
      </c>
      <c r="E3" s="30" t="s">
        <v>637</v>
      </c>
      <c r="F3" s="30" t="s">
        <v>32</v>
      </c>
      <c r="G3" s="30" t="s">
        <v>20</v>
      </c>
      <c r="H3" s="30" t="s">
        <v>36</v>
      </c>
      <c r="I3" s="42">
        <v>76</v>
      </c>
      <c r="J3" s="33" t="str">
        <f t="shared" si="0"/>
        <v>Алапаевский р-н, Муниципальное образование Алапаевское, п.г.т. Верхняя Синячиха, ул. Ленина, д. 76</v>
      </c>
      <c r="K3" s="30">
        <v>913</v>
      </c>
      <c r="L3" s="148">
        <v>21</v>
      </c>
      <c r="M3" s="30">
        <v>1</v>
      </c>
      <c r="N3" s="33" t="s">
        <v>4916</v>
      </c>
      <c r="O3" s="227">
        <v>44880</v>
      </c>
      <c r="P3" s="30" t="s">
        <v>4554</v>
      </c>
      <c r="Q3" s="209">
        <v>3208304.94</v>
      </c>
      <c r="R3"/>
    </row>
    <row r="4" spans="1:18" ht="23.25" hidden="1" x14ac:dyDescent="0.25">
      <c r="A4" s="80">
        <v>3</v>
      </c>
      <c r="B4" s="30" t="s">
        <v>8</v>
      </c>
      <c r="C4" s="30" t="s">
        <v>629</v>
      </c>
      <c r="D4" s="30" t="s">
        <v>2625</v>
      </c>
      <c r="E4" s="30" t="s">
        <v>637</v>
      </c>
      <c r="F4" s="30" t="s">
        <v>32</v>
      </c>
      <c r="G4" s="30" t="s">
        <v>20</v>
      </c>
      <c r="H4" s="30" t="s">
        <v>4903</v>
      </c>
      <c r="I4" s="42">
        <v>32</v>
      </c>
      <c r="J4" s="33" t="str">
        <f t="shared" si="0"/>
        <v>Алапаевский р-н, Муниципальное образование Алапаевское, п.г.т. Верхняя Синячиха, ул. Союзов, д. 32</v>
      </c>
      <c r="K4" s="30">
        <v>508.7</v>
      </c>
      <c r="L4" s="148">
        <v>12</v>
      </c>
      <c r="M4" s="30">
        <v>1</v>
      </c>
      <c r="N4" s="33" t="s">
        <v>4916</v>
      </c>
      <c r="O4" s="114">
        <v>44880</v>
      </c>
      <c r="P4" s="33" t="s">
        <v>4554</v>
      </c>
      <c r="Q4" s="187">
        <v>1107271.17</v>
      </c>
      <c r="R4"/>
    </row>
    <row r="5" spans="1:18" ht="34.5" hidden="1" x14ac:dyDescent="0.25">
      <c r="A5" s="80">
        <v>4</v>
      </c>
      <c r="B5" s="30" t="s">
        <v>8</v>
      </c>
      <c r="C5" s="30" t="s">
        <v>629</v>
      </c>
      <c r="D5" s="30" t="s">
        <v>2625</v>
      </c>
      <c r="E5" s="30" t="s">
        <v>1500</v>
      </c>
      <c r="F5" s="30" t="s">
        <v>38</v>
      </c>
      <c r="G5" s="30" t="s">
        <v>20</v>
      </c>
      <c r="H5" s="30" t="s">
        <v>39</v>
      </c>
      <c r="I5" s="42">
        <v>5</v>
      </c>
      <c r="J5" s="33" t="str">
        <f t="shared" si="0"/>
        <v>Алапаевский р-н, Муниципальное образование Алапаевское, пос. Курорт-Самоцвет, ул. Центральная, д. 5</v>
      </c>
      <c r="K5" s="30">
        <v>3503.5</v>
      </c>
      <c r="L5" s="30">
        <v>70</v>
      </c>
      <c r="M5" s="30">
        <v>1</v>
      </c>
      <c r="N5" s="33" t="s">
        <v>4940</v>
      </c>
      <c r="O5" s="114">
        <v>45103</v>
      </c>
      <c r="P5" s="33" t="s">
        <v>4941</v>
      </c>
      <c r="Q5" s="187">
        <v>9952266.4800000004</v>
      </c>
      <c r="R5"/>
    </row>
    <row r="6" spans="1:18" ht="23.25" hidden="1" x14ac:dyDescent="0.25">
      <c r="A6" s="80">
        <v>5</v>
      </c>
      <c r="B6" s="30" t="s">
        <v>8</v>
      </c>
      <c r="C6" s="30" t="s">
        <v>629</v>
      </c>
      <c r="D6" s="30" t="s">
        <v>2625</v>
      </c>
      <c r="E6" s="30" t="s">
        <v>29</v>
      </c>
      <c r="F6" s="30" t="s">
        <v>4900</v>
      </c>
      <c r="G6" s="30" t="s">
        <v>20</v>
      </c>
      <c r="H6" s="30" t="s">
        <v>99</v>
      </c>
      <c r="I6" s="42">
        <v>37</v>
      </c>
      <c r="J6" s="33" t="str">
        <f t="shared" si="0"/>
        <v>Алапаевский р-н, Муниципальное образование Алапаевское, с. Костино, ул. Чапаева, д. 37</v>
      </c>
      <c r="K6" s="30">
        <v>406.1</v>
      </c>
      <c r="L6" s="148">
        <v>8</v>
      </c>
      <c r="M6" s="30">
        <v>1</v>
      </c>
      <c r="N6" s="41" t="s">
        <v>4916</v>
      </c>
      <c r="O6" s="223">
        <v>44880</v>
      </c>
      <c r="P6" s="33" t="s">
        <v>4554</v>
      </c>
      <c r="Q6" s="210">
        <v>2041110.72</v>
      </c>
      <c r="R6"/>
    </row>
    <row r="7" spans="1:18" ht="23.25" hidden="1" x14ac:dyDescent="0.25">
      <c r="A7" s="80">
        <v>6</v>
      </c>
      <c r="B7" s="30" t="s">
        <v>499</v>
      </c>
      <c r="C7" s="30"/>
      <c r="D7" s="30" t="s">
        <v>3017</v>
      </c>
      <c r="E7" s="30" t="s">
        <v>18</v>
      </c>
      <c r="F7" s="30" t="s">
        <v>500</v>
      </c>
      <c r="G7" s="30" t="s">
        <v>20</v>
      </c>
      <c r="H7" s="30" t="s">
        <v>5070</v>
      </c>
      <c r="I7" s="42">
        <v>5</v>
      </c>
      <c r="J7" s="33" t="str">
        <f t="shared" si="0"/>
        <v>Арамильский городской округ Свердловской области, г. Арамиль, ул. Горбачева, д. 5</v>
      </c>
      <c r="K7" s="30">
        <v>986.6</v>
      </c>
      <c r="L7" s="30">
        <v>22</v>
      </c>
      <c r="M7" s="30">
        <v>2</v>
      </c>
      <c r="N7" s="33" t="s">
        <v>5087</v>
      </c>
      <c r="O7" s="114">
        <v>44901</v>
      </c>
      <c r="P7" s="33" t="s">
        <v>3340</v>
      </c>
      <c r="Q7" s="187">
        <v>4511590.43</v>
      </c>
      <c r="R7"/>
    </row>
    <row r="8" spans="1:18" ht="23.25" hidden="1" x14ac:dyDescent="0.25">
      <c r="A8" s="80">
        <v>7</v>
      </c>
      <c r="B8" s="30" t="s">
        <v>499</v>
      </c>
      <c r="C8" s="30"/>
      <c r="D8" s="30" t="s">
        <v>3017</v>
      </c>
      <c r="E8" s="30" t="s">
        <v>18</v>
      </c>
      <c r="F8" s="30" t="s">
        <v>500</v>
      </c>
      <c r="G8" s="30" t="s">
        <v>20</v>
      </c>
      <c r="H8" s="30" t="s">
        <v>550</v>
      </c>
      <c r="I8" s="42">
        <v>10</v>
      </c>
      <c r="J8" s="33" t="str">
        <f t="shared" si="0"/>
        <v>Арамильский городской округ Свердловской области, г. Арамиль, ул. Курчатова, д. 10</v>
      </c>
      <c r="K8" s="30">
        <v>970.6</v>
      </c>
      <c r="L8" s="225">
        <v>22</v>
      </c>
      <c r="M8" s="30">
        <v>2</v>
      </c>
      <c r="N8" s="33" t="s">
        <v>5087</v>
      </c>
      <c r="O8" s="114">
        <v>44901</v>
      </c>
      <c r="P8" s="33" t="s">
        <v>3340</v>
      </c>
      <c r="Q8" s="194">
        <v>4486614.1400000006</v>
      </c>
      <c r="R8"/>
    </row>
    <row r="9" spans="1:18" ht="23.25" hidden="1" x14ac:dyDescent="0.25">
      <c r="A9" s="80">
        <v>8</v>
      </c>
      <c r="B9" s="30" t="s">
        <v>499</v>
      </c>
      <c r="C9" s="30"/>
      <c r="D9" s="30" t="s">
        <v>3017</v>
      </c>
      <c r="E9" s="30" t="s">
        <v>18</v>
      </c>
      <c r="F9" s="30" t="s">
        <v>500</v>
      </c>
      <c r="G9" s="30" t="s">
        <v>20</v>
      </c>
      <c r="H9" s="30" t="s">
        <v>550</v>
      </c>
      <c r="I9" s="42">
        <v>14</v>
      </c>
      <c r="J9" s="33" t="str">
        <f t="shared" si="0"/>
        <v>Арамильский городской округ Свердловской области, г. Арамиль, ул. Курчатова, д. 14</v>
      </c>
      <c r="K9" s="30">
        <v>821.9</v>
      </c>
      <c r="L9" s="30">
        <v>16</v>
      </c>
      <c r="M9" s="30">
        <v>2</v>
      </c>
      <c r="N9" s="33" t="s">
        <v>5087</v>
      </c>
      <c r="O9" s="114">
        <v>44901</v>
      </c>
      <c r="P9" s="33" t="s">
        <v>3340</v>
      </c>
      <c r="Q9" s="194">
        <v>3285658.45</v>
      </c>
      <c r="R9"/>
    </row>
    <row r="10" spans="1:18" ht="23.25" hidden="1" x14ac:dyDescent="0.25">
      <c r="A10" s="80">
        <v>9</v>
      </c>
      <c r="B10" s="30" t="s">
        <v>499</v>
      </c>
      <c r="C10" s="30"/>
      <c r="D10" s="30" t="s">
        <v>3017</v>
      </c>
      <c r="E10" s="30" t="s">
        <v>18</v>
      </c>
      <c r="F10" s="30" t="s">
        <v>500</v>
      </c>
      <c r="G10" s="30" t="s">
        <v>20</v>
      </c>
      <c r="H10" s="30" t="s">
        <v>550</v>
      </c>
      <c r="I10" s="42">
        <v>28</v>
      </c>
      <c r="J10" s="33" t="str">
        <f t="shared" si="0"/>
        <v>Арамильский городской округ Свердловской области, г. Арамиль, ул. Курчатова, д. 28</v>
      </c>
      <c r="K10" s="30">
        <v>723.9</v>
      </c>
      <c r="L10" s="225">
        <v>24</v>
      </c>
      <c r="M10" s="30">
        <v>3</v>
      </c>
      <c r="N10" s="33" t="s">
        <v>5087</v>
      </c>
      <c r="O10" s="114">
        <v>44901</v>
      </c>
      <c r="P10" s="33" t="s">
        <v>3340</v>
      </c>
      <c r="Q10" s="194">
        <v>3913719.86</v>
      </c>
      <c r="R10"/>
    </row>
    <row r="11" spans="1:18" ht="23.25" hidden="1" x14ac:dyDescent="0.25">
      <c r="A11" s="80">
        <v>10</v>
      </c>
      <c r="B11" s="30" t="s">
        <v>499</v>
      </c>
      <c r="C11" s="30"/>
      <c r="D11" s="30" t="s">
        <v>3017</v>
      </c>
      <c r="E11" s="30" t="s">
        <v>18</v>
      </c>
      <c r="F11" s="30" t="s">
        <v>500</v>
      </c>
      <c r="G11" s="30" t="s">
        <v>20</v>
      </c>
      <c r="H11" s="30" t="s">
        <v>36</v>
      </c>
      <c r="I11" s="42" t="s">
        <v>2679</v>
      </c>
      <c r="J11" s="33" t="str">
        <f t="shared" si="0"/>
        <v>Арамильский городской округ Свердловской области, г. Арамиль, ул. Ленина, д. 1Д</v>
      </c>
      <c r="K11" s="30">
        <v>846.2</v>
      </c>
      <c r="L11" s="225">
        <v>16</v>
      </c>
      <c r="M11" s="30">
        <v>2</v>
      </c>
      <c r="N11" s="33" t="s">
        <v>5087</v>
      </c>
      <c r="O11" s="114">
        <v>44901</v>
      </c>
      <c r="P11" s="33" t="s">
        <v>3340</v>
      </c>
      <c r="Q11" s="194">
        <v>4488954.6500000004</v>
      </c>
      <c r="R11"/>
    </row>
    <row r="12" spans="1:18" ht="23.25" hidden="1" x14ac:dyDescent="0.25">
      <c r="A12" s="80">
        <v>11</v>
      </c>
      <c r="B12" s="30" t="s">
        <v>8</v>
      </c>
      <c r="C12" s="30" t="s">
        <v>625</v>
      </c>
      <c r="D12" s="30" t="s">
        <v>10</v>
      </c>
      <c r="E12" s="30" t="s">
        <v>18</v>
      </c>
      <c r="F12" s="30" t="s">
        <v>50</v>
      </c>
      <c r="G12" s="30" t="s">
        <v>20</v>
      </c>
      <c r="H12" s="30" t="s">
        <v>777</v>
      </c>
      <c r="I12" s="42">
        <v>12</v>
      </c>
      <c r="J12" s="33" t="str">
        <f t="shared" si="0"/>
        <v>Артемовский р-н, Артемовский городской округ, г. Артемовский, ул. Добролюбова, д. 12</v>
      </c>
      <c r="K12" s="30">
        <v>527.70000000000005</v>
      </c>
      <c r="L12" s="148">
        <v>16</v>
      </c>
      <c r="M12" s="30">
        <v>3</v>
      </c>
      <c r="N12" s="33" t="s">
        <v>4922</v>
      </c>
      <c r="O12" s="114">
        <v>44959</v>
      </c>
      <c r="P12" s="33" t="s">
        <v>4919</v>
      </c>
      <c r="Q12" s="210">
        <v>2552786.3200000003</v>
      </c>
      <c r="R12"/>
    </row>
    <row r="13" spans="1:18" ht="23.25" hidden="1" x14ac:dyDescent="0.25">
      <c r="A13" s="80">
        <v>12</v>
      </c>
      <c r="B13" s="30" t="s">
        <v>8</v>
      </c>
      <c r="C13" s="30" t="s">
        <v>625</v>
      </c>
      <c r="D13" s="30" t="s">
        <v>10</v>
      </c>
      <c r="E13" s="30" t="s">
        <v>18</v>
      </c>
      <c r="F13" s="30" t="s">
        <v>50</v>
      </c>
      <c r="G13" s="30" t="s">
        <v>20</v>
      </c>
      <c r="H13" s="30" t="s">
        <v>777</v>
      </c>
      <c r="I13" s="42">
        <v>16</v>
      </c>
      <c r="J13" s="33" t="str">
        <f t="shared" si="0"/>
        <v>Артемовский р-н, Артемовский городской округ, г. Артемовский, ул. Добролюбова, д. 16</v>
      </c>
      <c r="K13" s="30">
        <v>868.5</v>
      </c>
      <c r="L13" s="148">
        <v>16</v>
      </c>
      <c r="M13" s="30">
        <v>1</v>
      </c>
      <c r="N13" s="33" t="s">
        <v>4922</v>
      </c>
      <c r="O13" s="114">
        <v>44959</v>
      </c>
      <c r="P13" s="33" t="s">
        <v>4919</v>
      </c>
      <c r="Q13" s="187">
        <v>3628084.94</v>
      </c>
      <c r="R13"/>
    </row>
    <row r="14" spans="1:18" ht="23.25" hidden="1" x14ac:dyDescent="0.25">
      <c r="A14" s="80">
        <v>13</v>
      </c>
      <c r="B14" s="30" t="s">
        <v>8</v>
      </c>
      <c r="C14" s="30" t="s">
        <v>625</v>
      </c>
      <c r="D14" s="30" t="s">
        <v>10</v>
      </c>
      <c r="E14" s="30" t="s">
        <v>18</v>
      </c>
      <c r="F14" s="30" t="s">
        <v>50</v>
      </c>
      <c r="G14" s="30" t="s">
        <v>20</v>
      </c>
      <c r="H14" s="30" t="s">
        <v>52</v>
      </c>
      <c r="I14" s="42">
        <v>142</v>
      </c>
      <c r="J14" s="33" t="str">
        <f t="shared" si="0"/>
        <v>Артемовский р-н, Артемовский городской округ, г. Артемовский, ул. Свободы, д. 142</v>
      </c>
      <c r="K14" s="30">
        <v>752.6</v>
      </c>
      <c r="L14" s="148">
        <v>12</v>
      </c>
      <c r="M14" s="30">
        <v>1</v>
      </c>
      <c r="N14" s="33" t="s">
        <v>4922</v>
      </c>
      <c r="O14" s="114">
        <v>44959</v>
      </c>
      <c r="P14" s="33" t="s">
        <v>4919</v>
      </c>
      <c r="Q14" s="210">
        <v>549068.51</v>
      </c>
      <c r="R14"/>
    </row>
    <row r="15" spans="1:18" ht="23.25" hidden="1" x14ac:dyDescent="0.25">
      <c r="A15" s="80">
        <v>14</v>
      </c>
      <c r="B15" s="30" t="s">
        <v>8</v>
      </c>
      <c r="C15" s="30" t="s">
        <v>625</v>
      </c>
      <c r="D15" s="30" t="s">
        <v>10</v>
      </c>
      <c r="E15" s="30" t="s">
        <v>1500</v>
      </c>
      <c r="F15" s="30" t="s">
        <v>42</v>
      </c>
      <c r="G15" s="30" t="s">
        <v>20</v>
      </c>
      <c r="H15" s="30" t="s">
        <v>48</v>
      </c>
      <c r="I15" s="42">
        <v>31</v>
      </c>
      <c r="J15" s="33" t="str">
        <f t="shared" si="0"/>
        <v>Артемовский р-н, Артемовский городской округ, пос. Буланаш, ул. Кутузова, д. 31</v>
      </c>
      <c r="K15" s="30">
        <v>554.70000000000005</v>
      </c>
      <c r="L15" s="225">
        <v>8</v>
      </c>
      <c r="M15" s="30">
        <v>1</v>
      </c>
      <c r="N15" s="33" t="s">
        <v>4922</v>
      </c>
      <c r="O15" s="114">
        <v>44959</v>
      </c>
      <c r="P15" s="33" t="s">
        <v>4919</v>
      </c>
      <c r="Q15" s="187">
        <v>272812.34000000003</v>
      </c>
      <c r="R15"/>
    </row>
    <row r="16" spans="1:18" ht="23.25" hidden="1" x14ac:dyDescent="0.25">
      <c r="A16" s="80">
        <v>15</v>
      </c>
      <c r="B16" s="30" t="s">
        <v>8</v>
      </c>
      <c r="C16" s="30" t="s">
        <v>625</v>
      </c>
      <c r="D16" s="30" t="s">
        <v>10</v>
      </c>
      <c r="E16" s="30" t="s">
        <v>1500</v>
      </c>
      <c r="F16" s="30" t="s">
        <v>42</v>
      </c>
      <c r="G16" s="30" t="s">
        <v>20</v>
      </c>
      <c r="H16" s="30" t="s">
        <v>48</v>
      </c>
      <c r="I16" s="42">
        <v>37</v>
      </c>
      <c r="J16" s="33" t="str">
        <f t="shared" si="0"/>
        <v>Артемовский р-н, Артемовский городской округ, пос. Буланаш, ул. Кутузова, д. 37</v>
      </c>
      <c r="K16" s="30">
        <v>534.1</v>
      </c>
      <c r="L16" s="30">
        <v>8</v>
      </c>
      <c r="M16" s="30">
        <v>2</v>
      </c>
      <c r="N16" s="33" t="s">
        <v>4922</v>
      </c>
      <c r="O16" s="114">
        <v>44959</v>
      </c>
      <c r="P16" s="33" t="s">
        <v>4919</v>
      </c>
      <c r="Q16" s="187">
        <v>3237631.1899999995</v>
      </c>
      <c r="R16"/>
    </row>
    <row r="17" spans="1:18" ht="23.25" hidden="1" x14ac:dyDescent="0.25">
      <c r="A17" s="80">
        <v>16</v>
      </c>
      <c r="B17" s="30" t="s">
        <v>8</v>
      </c>
      <c r="C17" s="30" t="s">
        <v>625</v>
      </c>
      <c r="D17" s="30" t="s">
        <v>10</v>
      </c>
      <c r="E17" s="30" t="s">
        <v>1500</v>
      </c>
      <c r="F17" s="30" t="s">
        <v>42</v>
      </c>
      <c r="G17" s="30" t="s">
        <v>20</v>
      </c>
      <c r="H17" s="30" t="s">
        <v>47</v>
      </c>
      <c r="I17" s="42">
        <v>12</v>
      </c>
      <c r="J17" s="33" t="str">
        <f t="shared" si="0"/>
        <v>Артемовский р-н, Артемовский городской округ, пос. Буланаш, ул. Максима Горького, д. 12</v>
      </c>
      <c r="K17" s="30">
        <v>540.9</v>
      </c>
      <c r="L17" s="30">
        <v>8</v>
      </c>
      <c r="M17" s="30">
        <v>1</v>
      </c>
      <c r="N17" s="33" t="s">
        <v>4922</v>
      </c>
      <c r="O17" s="114">
        <v>44959</v>
      </c>
      <c r="P17" s="33" t="s">
        <v>4919</v>
      </c>
      <c r="Q17" s="187">
        <v>468640.48</v>
      </c>
      <c r="R17"/>
    </row>
    <row r="18" spans="1:18" ht="23.25" hidden="1" x14ac:dyDescent="0.25">
      <c r="A18" s="80">
        <v>17</v>
      </c>
      <c r="B18" s="30" t="s">
        <v>8</v>
      </c>
      <c r="C18" s="30" t="s">
        <v>625</v>
      </c>
      <c r="D18" s="30" t="s">
        <v>10</v>
      </c>
      <c r="E18" s="30" t="s">
        <v>1500</v>
      </c>
      <c r="F18" s="30" t="s">
        <v>42</v>
      </c>
      <c r="G18" s="30" t="s">
        <v>20</v>
      </c>
      <c r="H18" s="30" t="s">
        <v>47</v>
      </c>
      <c r="I18" s="42">
        <v>26</v>
      </c>
      <c r="J18" s="33" t="str">
        <f t="shared" si="0"/>
        <v>Артемовский р-н, Артемовский городской округ, пос. Буланаш, ул. Максима Горького, д. 26</v>
      </c>
      <c r="K18" s="30">
        <v>498.6</v>
      </c>
      <c r="L18" s="30">
        <v>8</v>
      </c>
      <c r="M18" s="30">
        <v>1</v>
      </c>
      <c r="N18" s="33" t="s">
        <v>4922</v>
      </c>
      <c r="O18" s="114">
        <v>44959</v>
      </c>
      <c r="P18" s="33" t="s">
        <v>4919</v>
      </c>
      <c r="Q18" s="187">
        <v>278528.15000000002</v>
      </c>
      <c r="R18"/>
    </row>
    <row r="19" spans="1:18" ht="23.25" hidden="1" x14ac:dyDescent="0.25">
      <c r="A19" s="80">
        <v>18</v>
      </c>
      <c r="B19" s="30" t="s">
        <v>227</v>
      </c>
      <c r="C19" s="30" t="s">
        <v>715</v>
      </c>
      <c r="D19" s="30" t="s">
        <v>228</v>
      </c>
      <c r="E19" s="30" t="s">
        <v>637</v>
      </c>
      <c r="F19" s="30" t="s">
        <v>229</v>
      </c>
      <c r="G19" s="30" t="s">
        <v>20</v>
      </c>
      <c r="H19" s="30" t="s">
        <v>112</v>
      </c>
      <c r="I19" s="42" t="s">
        <v>117</v>
      </c>
      <c r="J19" s="33" t="str">
        <f t="shared" si="0"/>
        <v>Артинский р-н, Артинский городской округ, п.г.т. Арти, ул. Заводская, д. 13А</v>
      </c>
      <c r="K19" s="42">
        <v>709.5</v>
      </c>
      <c r="L19" s="42">
        <v>16</v>
      </c>
      <c r="M19" s="42">
        <v>2</v>
      </c>
      <c r="N19" s="33" t="s">
        <v>5000</v>
      </c>
      <c r="O19" s="114">
        <v>44897</v>
      </c>
      <c r="P19" s="33" t="s">
        <v>1605</v>
      </c>
      <c r="Q19" s="210">
        <v>937840.11</v>
      </c>
      <c r="R19"/>
    </row>
    <row r="20" spans="1:18" ht="23.25" hidden="1" x14ac:dyDescent="0.25">
      <c r="A20" s="80">
        <v>19</v>
      </c>
      <c r="B20" s="30" t="s">
        <v>499</v>
      </c>
      <c r="C20" s="30"/>
      <c r="D20" s="30" t="s">
        <v>502</v>
      </c>
      <c r="E20" s="30" t="s">
        <v>18</v>
      </c>
      <c r="F20" s="30" t="s">
        <v>503</v>
      </c>
      <c r="G20" s="30" t="s">
        <v>143</v>
      </c>
      <c r="H20" s="30" t="s">
        <v>1383</v>
      </c>
      <c r="I20" s="42">
        <v>21</v>
      </c>
      <c r="J20" s="33" t="str">
        <f t="shared" si="0"/>
        <v>Асбестовский городской округ, г. Асбест, пр-кт имени В.И.Ленина, д. 21</v>
      </c>
      <c r="K20" s="30">
        <v>1372.9</v>
      </c>
      <c r="L20" s="225">
        <v>48</v>
      </c>
      <c r="M20" s="30">
        <v>1</v>
      </c>
      <c r="N20" s="33" t="s">
        <v>5082</v>
      </c>
      <c r="O20" s="114">
        <v>44907</v>
      </c>
      <c r="P20" s="33" t="s">
        <v>1608</v>
      </c>
      <c r="Q20" s="194">
        <v>5333591.26</v>
      </c>
      <c r="R20"/>
    </row>
    <row r="21" spans="1:18" ht="23.25" hidden="1" x14ac:dyDescent="0.25">
      <c r="A21" s="80">
        <v>20</v>
      </c>
      <c r="B21" s="30" t="s">
        <v>499</v>
      </c>
      <c r="C21" s="30"/>
      <c r="D21" s="30" t="s">
        <v>502</v>
      </c>
      <c r="E21" s="30" t="s">
        <v>18</v>
      </c>
      <c r="F21" s="30" t="s">
        <v>503</v>
      </c>
      <c r="G21" s="30" t="s">
        <v>143</v>
      </c>
      <c r="H21" s="30" t="s">
        <v>1383</v>
      </c>
      <c r="I21" s="58" t="s">
        <v>5078</v>
      </c>
      <c r="J21" s="33" t="str">
        <f t="shared" si="0"/>
        <v>Асбестовский городской округ, г. Асбест, пр-кт имени В.И.Ленина, д. 9/1</v>
      </c>
      <c r="K21" s="30">
        <v>2178.1</v>
      </c>
      <c r="L21" s="225">
        <v>64</v>
      </c>
      <c r="M21" s="30">
        <v>1</v>
      </c>
      <c r="N21" s="33" t="s">
        <v>5082</v>
      </c>
      <c r="O21" s="114">
        <v>44907</v>
      </c>
      <c r="P21" s="33" t="s">
        <v>1608</v>
      </c>
      <c r="Q21" s="187">
        <v>7956764.8300000001</v>
      </c>
      <c r="R21"/>
    </row>
    <row r="22" spans="1:18" ht="23.25" hidden="1" x14ac:dyDescent="0.25">
      <c r="A22" s="80">
        <v>21</v>
      </c>
      <c r="B22" s="30" t="s">
        <v>499</v>
      </c>
      <c r="C22" s="30"/>
      <c r="D22" s="30" t="s">
        <v>502</v>
      </c>
      <c r="E22" s="30" t="s">
        <v>18</v>
      </c>
      <c r="F22" s="30" t="s">
        <v>503</v>
      </c>
      <c r="G22" s="30" t="s">
        <v>20</v>
      </c>
      <c r="H22" s="30" t="s">
        <v>534</v>
      </c>
      <c r="I22" s="42">
        <v>15</v>
      </c>
      <c r="J22" s="33" t="str">
        <f t="shared" si="0"/>
        <v>Асбестовский городской округ, г. Асбест, ул. Ленинградская, д. 15</v>
      </c>
      <c r="K22" s="30">
        <v>2735.6</v>
      </c>
      <c r="L22" s="30">
        <v>60</v>
      </c>
      <c r="M22" s="30">
        <v>4</v>
      </c>
      <c r="N22" s="33" t="s">
        <v>5100</v>
      </c>
      <c r="O22" s="114">
        <v>45093</v>
      </c>
      <c r="P22" s="33" t="s">
        <v>1608</v>
      </c>
      <c r="Q22" s="194">
        <v>9933499.75</v>
      </c>
      <c r="R22"/>
    </row>
    <row r="23" spans="1:18" ht="23.25" hidden="1" x14ac:dyDescent="0.25">
      <c r="A23" s="80">
        <v>22</v>
      </c>
      <c r="B23" s="30" t="s">
        <v>499</v>
      </c>
      <c r="C23" s="30"/>
      <c r="D23" s="30" t="s">
        <v>502</v>
      </c>
      <c r="E23" s="30" t="s">
        <v>18</v>
      </c>
      <c r="F23" s="30" t="s">
        <v>503</v>
      </c>
      <c r="G23" s="30" t="s">
        <v>20</v>
      </c>
      <c r="H23" s="30" t="s">
        <v>490</v>
      </c>
      <c r="I23" s="42">
        <v>23</v>
      </c>
      <c r="J23" s="33" t="str">
        <f t="shared" si="0"/>
        <v>Асбестовский городской округ, г. Асбест, ул. Лермонтова, д. 23</v>
      </c>
      <c r="K23" s="30">
        <v>441</v>
      </c>
      <c r="L23" s="30">
        <v>8</v>
      </c>
      <c r="M23" s="30">
        <v>4</v>
      </c>
      <c r="N23" s="33" t="s">
        <v>5082</v>
      </c>
      <c r="O23" s="114">
        <v>44907</v>
      </c>
      <c r="P23" s="33" t="s">
        <v>1608</v>
      </c>
      <c r="Q23" s="194">
        <v>1361270.47</v>
      </c>
      <c r="R23"/>
    </row>
    <row r="24" spans="1:18" ht="23.25" hidden="1" x14ac:dyDescent="0.25">
      <c r="A24" s="80">
        <v>23</v>
      </c>
      <c r="B24" s="30" t="s">
        <v>499</v>
      </c>
      <c r="C24" s="30"/>
      <c r="D24" s="30" t="s">
        <v>502</v>
      </c>
      <c r="E24" s="30" t="s">
        <v>18</v>
      </c>
      <c r="F24" s="30" t="s">
        <v>503</v>
      </c>
      <c r="G24" s="30" t="s">
        <v>20</v>
      </c>
      <c r="H24" s="30" t="s">
        <v>468</v>
      </c>
      <c r="I24" s="58" t="s">
        <v>990</v>
      </c>
      <c r="J24" s="33" t="str">
        <f t="shared" si="0"/>
        <v>Асбестовский городской округ, г. Асбест, ул. Московская, д. 26</v>
      </c>
      <c r="K24" s="30">
        <v>1215.5</v>
      </c>
      <c r="L24" s="30">
        <v>36</v>
      </c>
      <c r="M24" s="30">
        <v>2</v>
      </c>
      <c r="N24" s="33" t="s">
        <v>5082</v>
      </c>
      <c r="O24" s="114">
        <v>44907</v>
      </c>
      <c r="P24" s="33" t="s">
        <v>1608</v>
      </c>
      <c r="Q24" s="194">
        <v>3904835.58</v>
      </c>
      <c r="R24"/>
    </row>
    <row r="25" spans="1:18" ht="23.25" hidden="1" x14ac:dyDescent="0.25">
      <c r="A25" s="80">
        <v>24</v>
      </c>
      <c r="B25" s="30" t="s">
        <v>499</v>
      </c>
      <c r="C25" s="30"/>
      <c r="D25" s="30" t="s">
        <v>502</v>
      </c>
      <c r="E25" s="30" t="s">
        <v>18</v>
      </c>
      <c r="F25" s="30" t="s">
        <v>503</v>
      </c>
      <c r="G25" s="30" t="s">
        <v>20</v>
      </c>
      <c r="H25" s="30" t="s">
        <v>199</v>
      </c>
      <c r="I25" s="42">
        <v>11</v>
      </c>
      <c r="J25" s="33" t="str">
        <f t="shared" si="0"/>
        <v>Асбестовский городской округ, г. Асбест, ул. Победы, д. 11</v>
      </c>
      <c r="K25" s="30">
        <v>3438.1</v>
      </c>
      <c r="L25" s="225">
        <v>80</v>
      </c>
      <c r="M25" s="30">
        <v>1</v>
      </c>
      <c r="N25" s="33" t="s">
        <v>5082</v>
      </c>
      <c r="O25" s="114">
        <v>44907</v>
      </c>
      <c r="P25" s="33" t="s">
        <v>1608</v>
      </c>
      <c r="Q25" s="194">
        <v>11508226.84</v>
      </c>
      <c r="R25"/>
    </row>
    <row r="26" spans="1:18" ht="23.25" hidden="1" x14ac:dyDescent="0.25">
      <c r="A26" s="80">
        <v>25</v>
      </c>
      <c r="B26" s="30" t="s">
        <v>499</v>
      </c>
      <c r="C26" s="30"/>
      <c r="D26" s="30" t="s">
        <v>502</v>
      </c>
      <c r="E26" s="30" t="s">
        <v>18</v>
      </c>
      <c r="F26" s="30" t="s">
        <v>503</v>
      </c>
      <c r="G26" s="30" t="s">
        <v>20</v>
      </c>
      <c r="H26" s="30" t="s">
        <v>199</v>
      </c>
      <c r="I26" s="42">
        <v>12</v>
      </c>
      <c r="J26" s="33" t="str">
        <f t="shared" si="0"/>
        <v>Асбестовский городской округ, г. Асбест, ул. Победы, д. 12</v>
      </c>
      <c r="K26" s="30">
        <v>3415.7</v>
      </c>
      <c r="L26" s="30">
        <v>80</v>
      </c>
      <c r="M26" s="30">
        <v>5</v>
      </c>
      <c r="N26" s="33" t="s">
        <v>5100</v>
      </c>
      <c r="O26" s="114">
        <v>45093</v>
      </c>
      <c r="P26" s="33" t="s">
        <v>1608</v>
      </c>
      <c r="Q26" s="194">
        <v>13537191.129999999</v>
      </c>
      <c r="R26"/>
    </row>
    <row r="27" spans="1:18" ht="23.25" hidden="1" x14ac:dyDescent="0.25">
      <c r="A27" s="80">
        <v>26</v>
      </c>
      <c r="B27" s="30" t="s">
        <v>499</v>
      </c>
      <c r="C27" s="30"/>
      <c r="D27" s="30" t="s">
        <v>502</v>
      </c>
      <c r="E27" s="30" t="s">
        <v>18</v>
      </c>
      <c r="F27" s="30" t="s">
        <v>503</v>
      </c>
      <c r="G27" s="30" t="s">
        <v>20</v>
      </c>
      <c r="H27" s="30" t="s">
        <v>199</v>
      </c>
      <c r="I27" s="42">
        <v>13</v>
      </c>
      <c r="J27" s="33" t="str">
        <f t="shared" si="0"/>
        <v>Асбестовский городской округ, г. Асбест, ул. Победы, д. 13</v>
      </c>
      <c r="K27" s="30">
        <v>1746.5</v>
      </c>
      <c r="L27" s="30">
        <v>36</v>
      </c>
      <c r="M27" s="30">
        <v>1</v>
      </c>
      <c r="N27" s="33" t="s">
        <v>5082</v>
      </c>
      <c r="O27" s="114">
        <v>44907</v>
      </c>
      <c r="P27" s="33" t="s">
        <v>1608</v>
      </c>
      <c r="Q27" s="194">
        <v>5957233.3400000008</v>
      </c>
      <c r="R27"/>
    </row>
    <row r="28" spans="1:18" ht="23.25" hidden="1" x14ac:dyDescent="0.25">
      <c r="A28" s="80">
        <v>27</v>
      </c>
      <c r="B28" s="30" t="s">
        <v>499</v>
      </c>
      <c r="C28" s="30"/>
      <c r="D28" s="30" t="s">
        <v>502</v>
      </c>
      <c r="E28" s="30" t="s">
        <v>18</v>
      </c>
      <c r="F28" s="30" t="s">
        <v>503</v>
      </c>
      <c r="G28" s="30" t="s">
        <v>20</v>
      </c>
      <c r="H28" s="30" t="s">
        <v>199</v>
      </c>
      <c r="I28" s="42">
        <v>5</v>
      </c>
      <c r="J28" s="33" t="str">
        <f t="shared" si="0"/>
        <v>Асбестовский городской округ, г. Асбест, ул. Победы, д. 5</v>
      </c>
      <c r="K28" s="30">
        <v>3442.2</v>
      </c>
      <c r="L28" s="225">
        <v>78</v>
      </c>
      <c r="M28" s="30">
        <v>1</v>
      </c>
      <c r="N28" s="33" t="s">
        <v>5082</v>
      </c>
      <c r="O28" s="114">
        <v>44907</v>
      </c>
      <c r="P28" s="33" t="s">
        <v>1608</v>
      </c>
      <c r="Q28" s="194">
        <v>12298045.560000001</v>
      </c>
      <c r="R28"/>
    </row>
    <row r="29" spans="1:18" ht="23.25" hidden="1" x14ac:dyDescent="0.25">
      <c r="A29" s="80">
        <v>28</v>
      </c>
      <c r="B29" s="30" t="s">
        <v>499</v>
      </c>
      <c r="C29" s="30"/>
      <c r="D29" s="30" t="s">
        <v>502</v>
      </c>
      <c r="E29" s="30" t="s">
        <v>18</v>
      </c>
      <c r="F29" s="30" t="s">
        <v>503</v>
      </c>
      <c r="G29" s="30" t="s">
        <v>20</v>
      </c>
      <c r="H29" s="30" t="s">
        <v>199</v>
      </c>
      <c r="I29" s="42">
        <v>8</v>
      </c>
      <c r="J29" s="33" t="str">
        <f t="shared" si="0"/>
        <v>Асбестовский городской округ, г. Асбест, ул. Победы, д. 8</v>
      </c>
      <c r="K29" s="30">
        <v>3535.8</v>
      </c>
      <c r="L29" s="225">
        <v>64</v>
      </c>
      <c r="M29" s="30">
        <v>1</v>
      </c>
      <c r="N29" s="33" t="s">
        <v>5082</v>
      </c>
      <c r="O29" s="114">
        <v>44907</v>
      </c>
      <c r="P29" s="33" t="s">
        <v>1608</v>
      </c>
      <c r="Q29" s="194">
        <v>11143619.939999999</v>
      </c>
      <c r="R29"/>
    </row>
    <row r="30" spans="1:18" ht="23.25" hidden="1" x14ac:dyDescent="0.25">
      <c r="A30" s="80">
        <v>29</v>
      </c>
      <c r="B30" s="30" t="s">
        <v>499</v>
      </c>
      <c r="C30" s="30"/>
      <c r="D30" s="30" t="s">
        <v>502</v>
      </c>
      <c r="E30" s="30" t="s">
        <v>18</v>
      </c>
      <c r="F30" s="30" t="s">
        <v>503</v>
      </c>
      <c r="G30" s="30" t="s">
        <v>20</v>
      </c>
      <c r="H30" s="30" t="s">
        <v>199</v>
      </c>
      <c r="I30" s="42">
        <v>9</v>
      </c>
      <c r="J30" s="33" t="str">
        <f t="shared" si="0"/>
        <v>Асбестовский городской округ, г. Асбест, ул. Победы, д. 9</v>
      </c>
      <c r="K30" s="30">
        <v>3473.5</v>
      </c>
      <c r="L30" s="225">
        <v>80</v>
      </c>
      <c r="M30" s="30">
        <v>1</v>
      </c>
      <c r="N30" s="33" t="s">
        <v>5082</v>
      </c>
      <c r="O30" s="114">
        <v>44907</v>
      </c>
      <c r="P30" s="33" t="s">
        <v>1608</v>
      </c>
      <c r="Q30" s="194">
        <v>11503307.850000001</v>
      </c>
      <c r="R30"/>
    </row>
    <row r="31" spans="1:18" ht="23.25" hidden="1" x14ac:dyDescent="0.25">
      <c r="A31" s="80">
        <v>30</v>
      </c>
      <c r="B31" s="30" t="s">
        <v>499</v>
      </c>
      <c r="C31" s="30"/>
      <c r="D31" s="30" t="s">
        <v>502</v>
      </c>
      <c r="E31" s="30" t="s">
        <v>18</v>
      </c>
      <c r="F31" s="30" t="s">
        <v>503</v>
      </c>
      <c r="G31" s="30" t="s">
        <v>20</v>
      </c>
      <c r="H31" s="30" t="s">
        <v>87</v>
      </c>
      <c r="I31" s="42" t="s">
        <v>1072</v>
      </c>
      <c r="J31" s="33" t="str">
        <f t="shared" si="0"/>
        <v>Асбестовский городской округ, г. Асбест, ул. Строителей, д. 48А</v>
      </c>
      <c r="K31" s="30">
        <v>715.3</v>
      </c>
      <c r="L31" s="30">
        <v>12</v>
      </c>
      <c r="M31" s="30">
        <v>1</v>
      </c>
      <c r="N31" s="33" t="s">
        <v>5082</v>
      </c>
      <c r="O31" s="114">
        <v>44907</v>
      </c>
      <c r="P31" s="33" t="s">
        <v>1608</v>
      </c>
      <c r="Q31" s="194">
        <v>613478.88</v>
      </c>
      <c r="R31"/>
    </row>
    <row r="32" spans="1:18" ht="23.25" hidden="1" x14ac:dyDescent="0.25">
      <c r="A32" s="80">
        <v>31</v>
      </c>
      <c r="B32" s="30" t="s">
        <v>499</v>
      </c>
      <c r="C32" s="30"/>
      <c r="D32" s="30" t="s">
        <v>502</v>
      </c>
      <c r="E32" s="30" t="s">
        <v>18</v>
      </c>
      <c r="F32" s="30" t="s">
        <v>503</v>
      </c>
      <c r="G32" s="30" t="s">
        <v>20</v>
      </c>
      <c r="H32" s="30" t="s">
        <v>215</v>
      </c>
      <c r="I32" s="42">
        <v>79</v>
      </c>
      <c r="J32" s="33" t="str">
        <f t="shared" si="0"/>
        <v>Асбестовский городской округ, г. Асбест, ул. Уральская, д. 79</v>
      </c>
      <c r="K32" s="30">
        <v>6540.6</v>
      </c>
      <c r="L32" s="225">
        <v>86</v>
      </c>
      <c r="M32" s="30">
        <v>5</v>
      </c>
      <c r="N32" s="33" t="s">
        <v>5082</v>
      </c>
      <c r="O32" s="114">
        <v>44907</v>
      </c>
      <c r="P32" s="33" t="s">
        <v>1608</v>
      </c>
      <c r="Q32" s="187">
        <v>21178860.27</v>
      </c>
      <c r="R32"/>
    </row>
    <row r="33" spans="1:18" ht="23.25" hidden="1" x14ac:dyDescent="0.25">
      <c r="A33" s="80">
        <v>32</v>
      </c>
      <c r="B33" s="30" t="s">
        <v>499</v>
      </c>
      <c r="C33" s="30"/>
      <c r="D33" s="30" t="s">
        <v>502</v>
      </c>
      <c r="E33" s="30" t="s">
        <v>18</v>
      </c>
      <c r="F33" s="30" t="s">
        <v>503</v>
      </c>
      <c r="G33" s="30" t="s">
        <v>20</v>
      </c>
      <c r="H33" s="30" t="s">
        <v>215</v>
      </c>
      <c r="I33" s="42">
        <v>81</v>
      </c>
      <c r="J33" s="33" t="str">
        <f t="shared" si="0"/>
        <v>Асбестовский городской округ, г. Асбест, ул. Уральская, д. 81</v>
      </c>
      <c r="K33" s="30">
        <v>4039.2</v>
      </c>
      <c r="L33" s="30">
        <v>52</v>
      </c>
      <c r="M33" s="30">
        <v>1</v>
      </c>
      <c r="N33" s="33" t="s">
        <v>5082</v>
      </c>
      <c r="O33" s="114">
        <v>44907</v>
      </c>
      <c r="P33" s="33" t="s">
        <v>1608</v>
      </c>
      <c r="Q33" s="187">
        <v>11919289.630000001</v>
      </c>
      <c r="R33"/>
    </row>
    <row r="34" spans="1:18" ht="23.25" hidden="1" x14ac:dyDescent="0.25">
      <c r="A34" s="80">
        <v>33</v>
      </c>
      <c r="B34" s="30" t="s">
        <v>499</v>
      </c>
      <c r="C34" s="30"/>
      <c r="D34" s="30" t="s">
        <v>502</v>
      </c>
      <c r="E34" s="30" t="s">
        <v>18</v>
      </c>
      <c r="F34" s="30" t="s">
        <v>503</v>
      </c>
      <c r="G34" s="30" t="s">
        <v>20</v>
      </c>
      <c r="H34" s="30" t="s">
        <v>215</v>
      </c>
      <c r="I34" s="42">
        <v>85</v>
      </c>
      <c r="J34" s="33" t="str">
        <f t="shared" si="0"/>
        <v>Асбестовский городской округ, г. Асбест, ул. Уральская, д. 85</v>
      </c>
      <c r="K34" s="30">
        <v>5412.9</v>
      </c>
      <c r="L34" s="30">
        <v>76</v>
      </c>
      <c r="M34" s="30">
        <v>5</v>
      </c>
      <c r="N34" s="33" t="s">
        <v>5082</v>
      </c>
      <c r="O34" s="114">
        <v>44907</v>
      </c>
      <c r="P34" s="33" t="s">
        <v>1608</v>
      </c>
      <c r="Q34" s="194">
        <v>14731625.4</v>
      </c>
      <c r="R34"/>
    </row>
    <row r="35" spans="1:18" ht="23.25" hidden="1" x14ac:dyDescent="0.25">
      <c r="A35" s="80">
        <v>34</v>
      </c>
      <c r="B35" s="30" t="s">
        <v>499</v>
      </c>
      <c r="C35" s="30"/>
      <c r="D35" s="30" t="s">
        <v>502</v>
      </c>
      <c r="E35" s="30" t="s">
        <v>1500</v>
      </c>
      <c r="F35" s="120" t="s">
        <v>2680</v>
      </c>
      <c r="G35" s="30" t="s">
        <v>20</v>
      </c>
      <c r="H35" s="120" t="s">
        <v>53</v>
      </c>
      <c r="I35" s="57">
        <v>15</v>
      </c>
      <c r="J35" s="33" t="str">
        <f t="shared" si="0"/>
        <v>Асбестовский городской округ, пос. Белокаменный (г Асбест), ул. Комсомольская, д. 15</v>
      </c>
      <c r="K35" s="120">
        <v>669.3</v>
      </c>
      <c r="L35" s="231">
        <v>8</v>
      </c>
      <c r="M35" s="120">
        <v>2</v>
      </c>
      <c r="N35" s="41" t="s">
        <v>5082</v>
      </c>
      <c r="O35" s="223">
        <v>44907</v>
      </c>
      <c r="P35" s="41" t="s">
        <v>1608</v>
      </c>
      <c r="Q35" s="217">
        <v>640199.6</v>
      </c>
      <c r="R35"/>
    </row>
    <row r="36" spans="1:18" ht="23.25" hidden="1" x14ac:dyDescent="0.25">
      <c r="A36" s="80">
        <v>35</v>
      </c>
      <c r="B36" s="30" t="s">
        <v>499</v>
      </c>
      <c r="C36" s="30"/>
      <c r="D36" s="30" t="s">
        <v>502</v>
      </c>
      <c r="E36" s="30" t="s">
        <v>1500</v>
      </c>
      <c r="F36" s="30" t="s">
        <v>4091</v>
      </c>
      <c r="G36" s="30" t="s">
        <v>20</v>
      </c>
      <c r="H36" s="30" t="s">
        <v>4065</v>
      </c>
      <c r="I36" s="42">
        <v>3</v>
      </c>
      <c r="J36" s="33" t="str">
        <f t="shared" si="0"/>
        <v>Асбестовский городской округ, пос. Красноармейский, ул. имени Владимира Королева, д. 3</v>
      </c>
      <c r="K36" s="30">
        <v>1234.3</v>
      </c>
      <c r="L36" s="225">
        <v>24</v>
      </c>
      <c r="M36" s="30">
        <v>3</v>
      </c>
      <c r="N36" s="33" t="s">
        <v>5082</v>
      </c>
      <c r="O36" s="114">
        <v>44907</v>
      </c>
      <c r="P36" s="33" t="s">
        <v>1608</v>
      </c>
      <c r="Q36" s="194">
        <v>10892411</v>
      </c>
      <c r="R36"/>
    </row>
    <row r="37" spans="1:18" ht="23.25" hidden="1" x14ac:dyDescent="0.25">
      <c r="A37" s="80">
        <v>36</v>
      </c>
      <c r="B37" s="30" t="s">
        <v>227</v>
      </c>
      <c r="C37" s="30" t="s">
        <v>708</v>
      </c>
      <c r="D37" s="30" t="s">
        <v>235</v>
      </c>
      <c r="E37" s="30" t="s">
        <v>637</v>
      </c>
      <c r="F37" s="30" t="s">
        <v>237</v>
      </c>
      <c r="G37" s="30" t="s">
        <v>20</v>
      </c>
      <c r="H37" s="30" t="s">
        <v>74</v>
      </c>
      <c r="I37" s="42">
        <v>10</v>
      </c>
      <c r="J37" s="33" t="str">
        <f t="shared" si="0"/>
        <v>Ачитский р-н, Ачитский городской округ, п.г.т. Ачит, ул. Гагарина, д. 10</v>
      </c>
      <c r="K37" s="42">
        <v>562.1</v>
      </c>
      <c r="L37" s="42">
        <v>12</v>
      </c>
      <c r="M37" s="42">
        <v>1</v>
      </c>
      <c r="N37" s="33" t="s">
        <v>4993</v>
      </c>
      <c r="O37" s="114">
        <v>44894</v>
      </c>
      <c r="P37" s="33" t="s">
        <v>1605</v>
      </c>
      <c r="Q37" s="210">
        <v>3185976.59</v>
      </c>
      <c r="R37"/>
    </row>
    <row r="38" spans="1:18" ht="34.5" hidden="1" x14ac:dyDescent="0.25">
      <c r="A38" s="80">
        <v>37</v>
      </c>
      <c r="B38" s="30" t="s">
        <v>8</v>
      </c>
      <c r="C38" s="30" t="s">
        <v>627</v>
      </c>
      <c r="D38" s="30" t="s">
        <v>2632</v>
      </c>
      <c r="E38" s="30" t="s">
        <v>29</v>
      </c>
      <c r="F38" s="30" t="s">
        <v>57</v>
      </c>
      <c r="G38" s="30" t="s">
        <v>20</v>
      </c>
      <c r="H38" s="30" t="s">
        <v>58</v>
      </c>
      <c r="I38" s="30">
        <v>139</v>
      </c>
      <c r="J38" s="33" t="str">
        <f t="shared" si="0"/>
        <v>Байкаловский р-н, Байкаловское сельское поселение Байкаловского муниципального района Свердловской области, с. Байкалово, ул. Мальгина, д. 139</v>
      </c>
      <c r="K38" s="30">
        <v>727.6</v>
      </c>
      <c r="L38" s="148">
        <v>15</v>
      </c>
      <c r="M38" s="30">
        <v>3</v>
      </c>
      <c r="N38" s="33" t="s">
        <v>4942</v>
      </c>
      <c r="O38" s="114">
        <v>44950</v>
      </c>
      <c r="P38" s="33" t="s">
        <v>2726</v>
      </c>
      <c r="Q38" s="187">
        <v>1981332.8899999997</v>
      </c>
      <c r="R38"/>
    </row>
    <row r="39" spans="1:18" ht="34.5" hidden="1" x14ac:dyDescent="0.25">
      <c r="A39" s="80">
        <v>38</v>
      </c>
      <c r="B39" s="30" t="s">
        <v>8</v>
      </c>
      <c r="C39" s="30" t="s">
        <v>627</v>
      </c>
      <c r="D39" s="30" t="s">
        <v>2632</v>
      </c>
      <c r="E39" s="30" t="s">
        <v>29</v>
      </c>
      <c r="F39" s="30" t="s">
        <v>57</v>
      </c>
      <c r="G39" s="30" t="s">
        <v>20</v>
      </c>
      <c r="H39" s="30" t="s">
        <v>58</v>
      </c>
      <c r="I39" s="30">
        <v>97</v>
      </c>
      <c r="J39" s="33" t="str">
        <f t="shared" si="0"/>
        <v>Байкаловский р-н, Байкаловское сельское поселение Байкаловского муниципального района Свердловской области, с. Байкалово, ул. Мальгина, д. 97</v>
      </c>
      <c r="K39" s="30">
        <v>550.4</v>
      </c>
      <c r="L39" s="148">
        <v>12</v>
      </c>
      <c r="M39" s="30">
        <v>4</v>
      </c>
      <c r="N39" s="33" t="s">
        <v>4942</v>
      </c>
      <c r="O39" s="114">
        <v>44950</v>
      </c>
      <c r="P39" s="33" t="s">
        <v>2726</v>
      </c>
      <c r="Q39" s="187">
        <v>2281786.4299999997</v>
      </c>
      <c r="R39"/>
    </row>
    <row r="40" spans="1:18" ht="34.5" hidden="1" x14ac:dyDescent="0.25">
      <c r="A40" s="80">
        <v>39</v>
      </c>
      <c r="B40" s="30" t="s">
        <v>8</v>
      </c>
      <c r="C40" s="30" t="s">
        <v>627</v>
      </c>
      <c r="D40" s="30" t="s">
        <v>3018</v>
      </c>
      <c r="E40" s="30" t="s">
        <v>29</v>
      </c>
      <c r="F40" s="30" t="s">
        <v>661</v>
      </c>
      <c r="G40" s="30" t="s">
        <v>20</v>
      </c>
      <c r="H40" s="30" t="s">
        <v>87</v>
      </c>
      <c r="I40" s="42">
        <v>12</v>
      </c>
      <c r="J40" s="33" t="str">
        <f t="shared" si="0"/>
        <v>Байкаловский р-н, Краснополянское сельское поселение Байкаловского муниципального района Свердловской области, с. Елань, ул. Строителей, д. 12</v>
      </c>
      <c r="K40" s="30">
        <v>847.8</v>
      </c>
      <c r="L40" s="148">
        <v>16</v>
      </c>
      <c r="M40" s="30">
        <v>1</v>
      </c>
      <c r="N40" s="33" t="s">
        <v>4917</v>
      </c>
      <c r="O40" s="223">
        <v>44883</v>
      </c>
      <c r="P40" s="33" t="s">
        <v>2726</v>
      </c>
      <c r="Q40" s="187">
        <v>3875915.54</v>
      </c>
      <c r="R40"/>
    </row>
    <row r="41" spans="1:18" ht="45.75" hidden="1" x14ac:dyDescent="0.25">
      <c r="A41" s="80">
        <v>40</v>
      </c>
      <c r="B41" s="30" t="s">
        <v>8</v>
      </c>
      <c r="C41" s="30" t="s">
        <v>627</v>
      </c>
      <c r="D41" s="30" t="s">
        <v>3019</v>
      </c>
      <c r="E41" s="30" t="s">
        <v>29</v>
      </c>
      <c r="F41" s="30" t="s">
        <v>667</v>
      </c>
      <c r="G41" s="30" t="s">
        <v>20</v>
      </c>
      <c r="H41" s="30" t="s">
        <v>4906</v>
      </c>
      <c r="I41" s="42">
        <v>2</v>
      </c>
      <c r="J41" s="33" t="str">
        <f t="shared" si="0"/>
        <v>Байкаловский р-н, Муниципальное образование Баженовское сельское поселение Байкаловского муниципального района Свердловской области, с. Городище, ул. Ницинская, д. 2</v>
      </c>
      <c r="K41" s="30">
        <v>997.5</v>
      </c>
      <c r="L41" s="148">
        <v>18</v>
      </c>
      <c r="M41" s="30">
        <v>1</v>
      </c>
      <c r="N41" s="33" t="s">
        <v>4930</v>
      </c>
      <c r="O41" s="114">
        <v>44872</v>
      </c>
      <c r="P41" s="33" t="s">
        <v>2726</v>
      </c>
      <c r="Q41" s="187">
        <v>840333.07</v>
      </c>
      <c r="R41"/>
    </row>
    <row r="42" spans="1:18" ht="34.5" hidden="1" x14ac:dyDescent="0.25">
      <c r="A42" s="80">
        <v>41</v>
      </c>
      <c r="B42" s="30" t="s">
        <v>499</v>
      </c>
      <c r="C42" s="30" t="s">
        <v>774</v>
      </c>
      <c r="D42" s="30" t="s">
        <v>507</v>
      </c>
      <c r="E42" s="30" t="s">
        <v>1535</v>
      </c>
      <c r="F42" s="30" t="s">
        <v>5071</v>
      </c>
      <c r="G42" s="30" t="s">
        <v>20</v>
      </c>
      <c r="H42" s="30" t="s">
        <v>74</v>
      </c>
      <c r="I42" s="42">
        <v>4</v>
      </c>
      <c r="J42" s="33" t="str">
        <f t="shared" si="0"/>
        <v>Белоярский р-н, Белоярский городской округ, дер. Чернобровкина, ул. Гагарина, д. 4</v>
      </c>
      <c r="K42" s="30">
        <v>600</v>
      </c>
      <c r="L42" s="30">
        <v>12</v>
      </c>
      <c r="M42" s="225">
        <v>1</v>
      </c>
      <c r="N42" s="33" t="s">
        <v>5088</v>
      </c>
      <c r="O42" s="114">
        <v>44946</v>
      </c>
      <c r="P42" s="33" t="s">
        <v>4957</v>
      </c>
      <c r="Q42" s="194">
        <v>2679592.04</v>
      </c>
      <c r="R42"/>
    </row>
    <row r="43" spans="1:18" ht="34.5" hidden="1" x14ac:dyDescent="0.25">
      <c r="A43" s="80">
        <v>42</v>
      </c>
      <c r="B43" s="30" t="s">
        <v>499</v>
      </c>
      <c r="C43" s="30" t="s">
        <v>774</v>
      </c>
      <c r="D43" s="30" t="s">
        <v>507</v>
      </c>
      <c r="E43" s="30" t="s">
        <v>637</v>
      </c>
      <c r="F43" s="30" t="s">
        <v>508</v>
      </c>
      <c r="G43" s="30" t="s">
        <v>20</v>
      </c>
      <c r="H43" s="30" t="s">
        <v>36</v>
      </c>
      <c r="I43" s="42" t="s">
        <v>5076</v>
      </c>
      <c r="J43" s="33" t="str">
        <f t="shared" si="0"/>
        <v>Белоярский р-н, Белоярский городской округ, п.г.т. Белоярский, ул. Ленина, д. 264В</v>
      </c>
      <c r="K43" s="30">
        <v>850</v>
      </c>
      <c r="L43" s="225">
        <v>21</v>
      </c>
      <c r="M43" s="30">
        <v>3</v>
      </c>
      <c r="N43" s="33" t="s">
        <v>5088</v>
      </c>
      <c r="O43" s="114">
        <v>44946</v>
      </c>
      <c r="P43" s="33" t="s">
        <v>4957</v>
      </c>
      <c r="Q43" s="194">
        <v>3158453.25</v>
      </c>
      <c r="R43"/>
    </row>
    <row r="44" spans="1:18" ht="34.5" hidden="1" x14ac:dyDescent="0.25">
      <c r="A44" s="80">
        <v>43</v>
      </c>
      <c r="B44" s="30" t="s">
        <v>499</v>
      </c>
      <c r="C44" s="30" t="s">
        <v>774</v>
      </c>
      <c r="D44" s="30" t="s">
        <v>507</v>
      </c>
      <c r="E44" s="30" t="s">
        <v>637</v>
      </c>
      <c r="F44" s="30" t="s">
        <v>508</v>
      </c>
      <c r="G44" s="30" t="s">
        <v>20</v>
      </c>
      <c r="H44" s="30" t="s">
        <v>332</v>
      </c>
      <c r="I44" s="42">
        <v>4</v>
      </c>
      <c r="J44" s="33" t="str">
        <f t="shared" si="0"/>
        <v>Белоярский р-н, Белоярский городской округ, п.г.т. Белоярский, ул. Мельничная, д. 4</v>
      </c>
      <c r="K44" s="30">
        <v>1112.9000000000001</v>
      </c>
      <c r="L44" s="225">
        <v>18</v>
      </c>
      <c r="M44" s="30">
        <v>1</v>
      </c>
      <c r="N44" s="33" t="s">
        <v>5088</v>
      </c>
      <c r="O44" s="114">
        <v>44946</v>
      </c>
      <c r="P44" s="33" t="s">
        <v>4957</v>
      </c>
      <c r="Q44" s="217">
        <v>7053588.4199999999</v>
      </c>
      <c r="R44"/>
    </row>
    <row r="45" spans="1:18" ht="34.5" hidden="1" x14ac:dyDescent="0.25">
      <c r="A45" s="80">
        <v>44</v>
      </c>
      <c r="B45" s="30" t="s">
        <v>499</v>
      </c>
      <c r="C45" s="30" t="s">
        <v>774</v>
      </c>
      <c r="D45" s="30" t="s">
        <v>507</v>
      </c>
      <c r="E45" s="30" t="s">
        <v>637</v>
      </c>
      <c r="F45" s="30" t="s">
        <v>508</v>
      </c>
      <c r="G45" s="30" t="s">
        <v>20</v>
      </c>
      <c r="H45" s="30" t="s">
        <v>70</v>
      </c>
      <c r="I45" s="42">
        <v>22</v>
      </c>
      <c r="J45" s="33" t="str">
        <f t="shared" si="0"/>
        <v>Белоярский р-н, Белоярский городской округ, п.г.т. Белоярский, ул. Юбилейная, д. 22</v>
      </c>
      <c r="K45" s="30">
        <v>1272.4000000000001</v>
      </c>
      <c r="L45" s="225">
        <v>24</v>
      </c>
      <c r="M45" s="30">
        <v>1</v>
      </c>
      <c r="N45" s="33" t="s">
        <v>5088</v>
      </c>
      <c r="O45" s="114">
        <v>44946</v>
      </c>
      <c r="P45" s="33" t="s">
        <v>4957</v>
      </c>
      <c r="Q45" s="194">
        <v>5945737.6899999995</v>
      </c>
      <c r="R45"/>
    </row>
    <row r="46" spans="1:18" ht="34.5" hidden="1" x14ac:dyDescent="0.25">
      <c r="A46" s="80">
        <v>45</v>
      </c>
      <c r="B46" s="30" t="s">
        <v>499</v>
      </c>
      <c r="C46" s="30" t="s">
        <v>774</v>
      </c>
      <c r="D46" s="30" t="s">
        <v>507</v>
      </c>
      <c r="E46" s="30" t="s">
        <v>1500</v>
      </c>
      <c r="F46" s="30" t="s">
        <v>512</v>
      </c>
      <c r="G46" s="30" t="s">
        <v>20</v>
      </c>
      <c r="H46" s="30" t="s">
        <v>56</v>
      </c>
      <c r="I46" s="42">
        <v>7</v>
      </c>
      <c r="J46" s="33" t="str">
        <f t="shared" si="0"/>
        <v>Белоярский р-н, Белоярский городской округ, пос. Совхозный, ул. Первомайская, д. 7</v>
      </c>
      <c r="K46" s="30">
        <v>620</v>
      </c>
      <c r="L46" s="30">
        <v>16</v>
      </c>
      <c r="M46" s="30">
        <v>2</v>
      </c>
      <c r="N46" s="33" t="s">
        <v>5088</v>
      </c>
      <c r="O46" s="114">
        <v>44946</v>
      </c>
      <c r="P46" s="33" t="s">
        <v>4957</v>
      </c>
      <c r="Q46" s="194">
        <v>4634548.3100000005</v>
      </c>
      <c r="R46"/>
    </row>
    <row r="47" spans="1:18" ht="34.5" hidden="1" x14ac:dyDescent="0.25">
      <c r="A47" s="80">
        <v>46</v>
      </c>
      <c r="B47" s="30" t="s">
        <v>499</v>
      </c>
      <c r="C47" s="30" t="s">
        <v>774</v>
      </c>
      <c r="D47" s="30" t="s">
        <v>507</v>
      </c>
      <c r="E47" s="30" t="s">
        <v>1500</v>
      </c>
      <c r="F47" s="30" t="s">
        <v>775</v>
      </c>
      <c r="G47" s="30" t="s">
        <v>20</v>
      </c>
      <c r="H47" s="30" t="s">
        <v>69</v>
      </c>
      <c r="I47" s="42">
        <v>29</v>
      </c>
      <c r="J47" s="33" t="str">
        <f t="shared" si="0"/>
        <v>Белоярский р-н, Белоярский городской округ, пос. Студенческий, ул. Мира, д. 29</v>
      </c>
      <c r="K47" s="30">
        <v>937.5</v>
      </c>
      <c r="L47" s="225">
        <v>22</v>
      </c>
      <c r="M47" s="30">
        <v>3</v>
      </c>
      <c r="N47" s="33" t="s">
        <v>5094</v>
      </c>
      <c r="O47" s="114" t="s">
        <v>5095</v>
      </c>
      <c r="P47" s="33" t="s">
        <v>4957</v>
      </c>
      <c r="Q47" s="194">
        <v>3373644.7</v>
      </c>
      <c r="R47"/>
    </row>
    <row r="48" spans="1:18" ht="23.25" hidden="1" x14ac:dyDescent="0.25">
      <c r="A48" s="80">
        <v>47</v>
      </c>
      <c r="B48" s="30" t="s">
        <v>499</v>
      </c>
      <c r="C48" s="30" t="s">
        <v>774</v>
      </c>
      <c r="D48" s="30" t="s">
        <v>4713</v>
      </c>
      <c r="E48" s="30" t="s">
        <v>637</v>
      </c>
      <c r="F48" s="30" t="s">
        <v>546</v>
      </c>
      <c r="G48" s="30" t="s">
        <v>20</v>
      </c>
      <c r="H48" s="30" t="s">
        <v>5072</v>
      </c>
      <c r="I48" s="42">
        <v>5</v>
      </c>
      <c r="J48" s="33" t="str">
        <f t="shared" si="0"/>
        <v>Белоярский р-н, Городской округ Верхнее Дуброво, п.г.т. Верхнее Дуброво, ул. Обсерваторская, д. 5</v>
      </c>
      <c r="K48" s="30">
        <v>491.2</v>
      </c>
      <c r="L48" s="225">
        <v>12</v>
      </c>
      <c r="M48" s="30">
        <v>4</v>
      </c>
      <c r="N48" s="33" t="s">
        <v>5083</v>
      </c>
      <c r="O48" s="114">
        <v>44873</v>
      </c>
      <c r="P48" s="33" t="s">
        <v>3065</v>
      </c>
      <c r="Q48" s="187">
        <v>3014093.3200000003</v>
      </c>
      <c r="R48"/>
    </row>
    <row r="49" spans="1:18" ht="23.25" hidden="1" x14ac:dyDescent="0.25">
      <c r="A49" s="80">
        <v>48</v>
      </c>
      <c r="B49" s="30" t="s">
        <v>499</v>
      </c>
      <c r="C49" s="30" t="s">
        <v>774</v>
      </c>
      <c r="D49" s="30" t="s">
        <v>4713</v>
      </c>
      <c r="E49" s="30" t="s">
        <v>637</v>
      </c>
      <c r="F49" s="30" t="s">
        <v>546</v>
      </c>
      <c r="G49" s="30" t="s">
        <v>20</v>
      </c>
      <c r="H49" s="30" t="s">
        <v>199</v>
      </c>
      <c r="I49" s="42">
        <v>18</v>
      </c>
      <c r="J49" s="33" t="str">
        <f t="shared" si="0"/>
        <v>Белоярский р-н, Городской округ Верхнее Дуброво, п.г.т. Верхнее Дуброво, ул. Победы, д. 18</v>
      </c>
      <c r="K49" s="30">
        <v>1505</v>
      </c>
      <c r="L49" s="225">
        <v>31</v>
      </c>
      <c r="M49" s="30">
        <v>1</v>
      </c>
      <c r="N49" s="33" t="s">
        <v>5083</v>
      </c>
      <c r="O49" s="114">
        <v>44873</v>
      </c>
      <c r="P49" s="33" t="s">
        <v>3065</v>
      </c>
      <c r="Q49" s="194">
        <v>1346750.3</v>
      </c>
      <c r="R49"/>
    </row>
    <row r="50" spans="1:18" ht="23.25" hidden="1" x14ac:dyDescent="0.25">
      <c r="A50" s="80">
        <v>49</v>
      </c>
      <c r="B50" s="30" t="s">
        <v>499</v>
      </c>
      <c r="C50" s="30" t="s">
        <v>774</v>
      </c>
      <c r="D50" s="30" t="s">
        <v>4713</v>
      </c>
      <c r="E50" s="30" t="s">
        <v>637</v>
      </c>
      <c r="F50" s="30" t="s">
        <v>546</v>
      </c>
      <c r="G50" s="30" t="s">
        <v>20</v>
      </c>
      <c r="H50" s="30" t="s">
        <v>87</v>
      </c>
      <c r="I50" s="42">
        <v>3</v>
      </c>
      <c r="J50" s="33" t="str">
        <f t="shared" si="0"/>
        <v>Белоярский р-н, Городской округ Верхнее Дуброво, п.г.т. Верхнее Дуброво, ул. Строителей, д. 3</v>
      </c>
      <c r="K50" s="30">
        <v>1334.5</v>
      </c>
      <c r="L50" s="225">
        <v>28</v>
      </c>
      <c r="M50" s="30">
        <v>2</v>
      </c>
      <c r="N50" s="33" t="s">
        <v>5083</v>
      </c>
      <c r="O50" s="114">
        <v>44873</v>
      </c>
      <c r="P50" s="33" t="s">
        <v>3065</v>
      </c>
      <c r="Q50" s="187">
        <v>2821992.1800000006</v>
      </c>
      <c r="R50"/>
    </row>
    <row r="51" spans="1:18" ht="23.25" hidden="1" x14ac:dyDescent="0.25">
      <c r="A51" s="80">
        <v>50</v>
      </c>
      <c r="B51" s="30" t="s">
        <v>499</v>
      </c>
      <c r="C51" s="30" t="s">
        <v>778</v>
      </c>
      <c r="D51" s="30" t="s">
        <v>4706</v>
      </c>
      <c r="E51" s="30" t="s">
        <v>18</v>
      </c>
      <c r="F51" s="30" t="s">
        <v>541</v>
      </c>
      <c r="G51" s="30" t="s">
        <v>790</v>
      </c>
      <c r="H51" s="30" t="s">
        <v>1387</v>
      </c>
      <c r="I51" s="42">
        <v>5</v>
      </c>
      <c r="J51" s="33" t="str">
        <f t="shared" si="0"/>
        <v>Богдановичский р-н, Городской округ Богданович, г. Богданович, кв. 3-й, д. 5</v>
      </c>
      <c r="K51" s="30">
        <v>5745.3</v>
      </c>
      <c r="L51" s="30">
        <v>119</v>
      </c>
      <c r="M51" s="30">
        <v>3</v>
      </c>
      <c r="N51" s="33" t="s">
        <v>5097</v>
      </c>
      <c r="O51" s="114" t="s">
        <v>5098</v>
      </c>
      <c r="P51" s="33" t="s">
        <v>3065</v>
      </c>
      <c r="Q51" s="194">
        <v>17969940.84</v>
      </c>
      <c r="R51"/>
    </row>
    <row r="52" spans="1:18" ht="23.25" hidden="1" x14ac:dyDescent="0.25">
      <c r="A52" s="80">
        <v>51</v>
      </c>
      <c r="B52" s="30" t="s">
        <v>499</v>
      </c>
      <c r="C52" s="30" t="s">
        <v>778</v>
      </c>
      <c r="D52" s="30" t="s">
        <v>4706</v>
      </c>
      <c r="E52" s="30" t="s">
        <v>18</v>
      </c>
      <c r="F52" s="30" t="s">
        <v>541</v>
      </c>
      <c r="G52" s="30" t="s">
        <v>20</v>
      </c>
      <c r="H52" s="30" t="s">
        <v>74</v>
      </c>
      <c r="I52" s="42">
        <v>17</v>
      </c>
      <c r="J52" s="33" t="str">
        <f t="shared" si="0"/>
        <v>Богдановичский р-н, Городской округ Богданович, г. Богданович, ул. Гагарина, д. 17</v>
      </c>
      <c r="K52" s="30">
        <v>3355.5</v>
      </c>
      <c r="L52" s="30">
        <v>75</v>
      </c>
      <c r="M52" s="30">
        <v>4</v>
      </c>
      <c r="N52" s="33" t="s">
        <v>5084</v>
      </c>
      <c r="O52" s="114">
        <v>44886</v>
      </c>
      <c r="P52" s="33" t="s">
        <v>3065</v>
      </c>
      <c r="Q52" s="194">
        <v>10322447.539999999</v>
      </c>
      <c r="R52"/>
    </row>
    <row r="53" spans="1:18" ht="23.25" hidden="1" x14ac:dyDescent="0.25">
      <c r="A53" s="80">
        <v>52</v>
      </c>
      <c r="B53" s="30" t="s">
        <v>499</v>
      </c>
      <c r="C53" s="30" t="s">
        <v>778</v>
      </c>
      <c r="D53" s="30" t="s">
        <v>4706</v>
      </c>
      <c r="E53" s="30" t="s">
        <v>18</v>
      </c>
      <c r="F53" s="30" t="s">
        <v>541</v>
      </c>
      <c r="G53" s="30" t="s">
        <v>20</v>
      </c>
      <c r="H53" s="30" t="s">
        <v>61</v>
      </c>
      <c r="I53" s="42">
        <v>88</v>
      </c>
      <c r="J53" s="33" t="str">
        <f t="shared" si="0"/>
        <v>Богдановичский р-н, Городской округ Богданович, г. Богданович, ул. Октябрьская, д. 88</v>
      </c>
      <c r="K53" s="30">
        <v>2038.6</v>
      </c>
      <c r="L53" s="225">
        <v>40</v>
      </c>
      <c r="M53" s="30">
        <v>4</v>
      </c>
      <c r="N53" s="33" t="s">
        <v>5084</v>
      </c>
      <c r="O53" s="114">
        <v>44886</v>
      </c>
      <c r="P53" s="33" t="s">
        <v>3065</v>
      </c>
      <c r="Q53" s="187">
        <v>5332906.4000000004</v>
      </c>
      <c r="R53"/>
    </row>
    <row r="54" spans="1:18" ht="23.25" hidden="1" x14ac:dyDescent="0.25">
      <c r="A54" s="80">
        <v>53</v>
      </c>
      <c r="B54" s="30" t="s">
        <v>499</v>
      </c>
      <c r="C54" s="30" t="s">
        <v>778</v>
      </c>
      <c r="D54" s="30" t="s">
        <v>4706</v>
      </c>
      <c r="E54" s="30" t="s">
        <v>18</v>
      </c>
      <c r="F54" s="30" t="s">
        <v>541</v>
      </c>
      <c r="G54" s="30" t="s">
        <v>20</v>
      </c>
      <c r="H54" s="30" t="s">
        <v>611</v>
      </c>
      <c r="I54" s="42">
        <v>20</v>
      </c>
      <c r="J54" s="33" t="str">
        <f t="shared" si="0"/>
        <v>Богдановичский р-н, Городской округ Богданович, г. Богданович, ул. Партизанская, д. 20</v>
      </c>
      <c r="K54" s="30">
        <v>3672.3</v>
      </c>
      <c r="L54" s="30">
        <v>68</v>
      </c>
      <c r="M54" s="30">
        <v>3</v>
      </c>
      <c r="N54" s="33" t="s">
        <v>5084</v>
      </c>
      <c r="O54" s="114">
        <v>44886</v>
      </c>
      <c r="P54" s="33" t="s">
        <v>3065</v>
      </c>
      <c r="Q54" s="194">
        <v>6198872.5999999996</v>
      </c>
      <c r="R54"/>
    </row>
    <row r="55" spans="1:18" ht="23.25" hidden="1" x14ac:dyDescent="0.25">
      <c r="A55" s="80">
        <v>54</v>
      </c>
      <c r="B55" s="30" t="s">
        <v>499</v>
      </c>
      <c r="C55" s="30" t="s">
        <v>778</v>
      </c>
      <c r="D55" s="30" t="s">
        <v>4706</v>
      </c>
      <c r="E55" s="30" t="s">
        <v>18</v>
      </c>
      <c r="F55" s="30" t="s">
        <v>541</v>
      </c>
      <c r="G55" s="30" t="s">
        <v>20</v>
      </c>
      <c r="H55" s="30" t="s">
        <v>611</v>
      </c>
      <c r="I55" s="42">
        <v>21</v>
      </c>
      <c r="J55" s="33" t="str">
        <f t="shared" si="0"/>
        <v>Богдановичский р-н, Городской округ Богданович, г. Богданович, ул. Партизанская, д. 21</v>
      </c>
      <c r="K55" s="30">
        <v>3546.6</v>
      </c>
      <c r="L55" s="30">
        <v>51</v>
      </c>
      <c r="M55" s="30">
        <v>3</v>
      </c>
      <c r="N55" s="33" t="s">
        <v>5084</v>
      </c>
      <c r="O55" s="114">
        <v>44886</v>
      </c>
      <c r="P55" s="33" t="s">
        <v>3065</v>
      </c>
      <c r="Q55" s="194">
        <v>6898491.3399999999</v>
      </c>
      <c r="R55"/>
    </row>
    <row r="56" spans="1:18" ht="23.25" hidden="1" x14ac:dyDescent="0.25">
      <c r="A56" s="80">
        <v>55</v>
      </c>
      <c r="B56" s="30" t="s">
        <v>499</v>
      </c>
      <c r="C56" s="30" t="s">
        <v>778</v>
      </c>
      <c r="D56" s="30" t="s">
        <v>4706</v>
      </c>
      <c r="E56" s="30" t="s">
        <v>18</v>
      </c>
      <c r="F56" s="30" t="s">
        <v>541</v>
      </c>
      <c r="G56" s="30" t="s">
        <v>20</v>
      </c>
      <c r="H56" s="30" t="s">
        <v>56</v>
      </c>
      <c r="I56" s="42">
        <v>11</v>
      </c>
      <c r="J56" s="33" t="str">
        <f t="shared" si="0"/>
        <v>Богдановичский р-н, Городской округ Богданович, г. Богданович, ул. Первомайская, д. 11</v>
      </c>
      <c r="K56" s="30">
        <v>3108.4</v>
      </c>
      <c r="L56" s="30">
        <v>64</v>
      </c>
      <c r="M56" s="30">
        <v>1</v>
      </c>
      <c r="N56" s="33" t="s">
        <v>4879</v>
      </c>
      <c r="O56" s="114">
        <v>44697</v>
      </c>
      <c r="P56" s="33" t="s">
        <v>3065</v>
      </c>
      <c r="Q56" s="194">
        <v>1398889.01</v>
      </c>
      <c r="R56"/>
    </row>
    <row r="57" spans="1:18" ht="23.25" hidden="1" x14ac:dyDescent="0.25">
      <c r="A57" s="80">
        <v>56</v>
      </c>
      <c r="B57" s="30" t="s">
        <v>499</v>
      </c>
      <c r="C57" s="30" t="s">
        <v>778</v>
      </c>
      <c r="D57" s="30" t="s">
        <v>4706</v>
      </c>
      <c r="E57" s="30" t="s">
        <v>18</v>
      </c>
      <c r="F57" s="30" t="s">
        <v>541</v>
      </c>
      <c r="G57" s="30" t="s">
        <v>20</v>
      </c>
      <c r="H57" s="30" t="s">
        <v>99</v>
      </c>
      <c r="I57" s="42">
        <v>12</v>
      </c>
      <c r="J57" s="33" t="str">
        <f t="shared" si="0"/>
        <v>Богдановичский р-н, Городской округ Богданович, г. Богданович, ул. Чапаева, д. 12</v>
      </c>
      <c r="K57" s="30">
        <v>541.70000000000005</v>
      </c>
      <c r="L57" s="30">
        <v>11</v>
      </c>
      <c r="M57" s="30">
        <v>2</v>
      </c>
      <c r="N57" s="33" t="s">
        <v>5084</v>
      </c>
      <c r="O57" s="114">
        <v>44886</v>
      </c>
      <c r="P57" s="33" t="s">
        <v>3065</v>
      </c>
      <c r="Q57" s="194">
        <v>956350.59999999986</v>
      </c>
      <c r="R57"/>
    </row>
    <row r="58" spans="1:18" ht="23.25" hidden="1" x14ac:dyDescent="0.25">
      <c r="A58" s="80">
        <v>57</v>
      </c>
      <c r="B58" s="30" t="s">
        <v>218</v>
      </c>
      <c r="C58" s="30" t="s">
        <v>673</v>
      </c>
      <c r="D58" s="30" t="s">
        <v>126</v>
      </c>
      <c r="E58" s="30" t="s">
        <v>18</v>
      </c>
      <c r="F58" s="30" t="s">
        <v>127</v>
      </c>
      <c r="G58" s="30" t="s">
        <v>20</v>
      </c>
      <c r="H58" s="30" t="s">
        <v>537</v>
      </c>
      <c r="I58" s="148">
        <v>1</v>
      </c>
      <c r="J58" s="33" t="str">
        <f t="shared" si="0"/>
        <v>Верхнесалдинский р-н, Верхнесалдинский городской округ, г. Верхняя Салда, ул. Восточная, д. 1</v>
      </c>
      <c r="K58" s="42">
        <v>2666.6</v>
      </c>
      <c r="L58" s="42">
        <v>60</v>
      </c>
      <c r="M58" s="42">
        <v>4</v>
      </c>
      <c r="N58" s="84" t="s">
        <v>4961</v>
      </c>
      <c r="O58" s="226">
        <v>44953</v>
      </c>
      <c r="P58" s="117" t="s">
        <v>1619</v>
      </c>
      <c r="Q58" s="209">
        <v>17462996.91</v>
      </c>
      <c r="R58"/>
    </row>
    <row r="59" spans="1:18" ht="23.25" hidden="1" x14ac:dyDescent="0.25">
      <c r="A59" s="80">
        <v>58</v>
      </c>
      <c r="B59" s="30" t="s">
        <v>218</v>
      </c>
      <c r="C59" s="30" t="s">
        <v>673</v>
      </c>
      <c r="D59" s="30" t="s">
        <v>126</v>
      </c>
      <c r="E59" s="30" t="s">
        <v>18</v>
      </c>
      <c r="F59" s="30" t="s">
        <v>127</v>
      </c>
      <c r="G59" s="30" t="s">
        <v>20</v>
      </c>
      <c r="H59" s="30" t="s">
        <v>537</v>
      </c>
      <c r="I59" s="148">
        <v>17</v>
      </c>
      <c r="J59" s="33" t="str">
        <f t="shared" si="0"/>
        <v>Верхнесалдинский р-н, Верхнесалдинский городской округ, г. Верхняя Салда, ул. Восточная, д. 17</v>
      </c>
      <c r="K59" s="42">
        <v>3448</v>
      </c>
      <c r="L59" s="42">
        <v>68</v>
      </c>
      <c r="M59" s="42">
        <v>5</v>
      </c>
      <c r="N59" s="84" t="s">
        <v>4975</v>
      </c>
      <c r="O59" s="226">
        <v>45075</v>
      </c>
      <c r="P59" s="117" t="s">
        <v>1619</v>
      </c>
      <c r="Q59" s="209">
        <v>15965105.82</v>
      </c>
      <c r="R59"/>
    </row>
    <row r="60" spans="1:18" ht="23.25" hidden="1" x14ac:dyDescent="0.25">
      <c r="A60" s="80">
        <v>59</v>
      </c>
      <c r="B60" s="30" t="s">
        <v>218</v>
      </c>
      <c r="C60" s="30" t="s">
        <v>673</v>
      </c>
      <c r="D60" s="30" t="s">
        <v>126</v>
      </c>
      <c r="E60" s="30" t="s">
        <v>18</v>
      </c>
      <c r="F60" s="30" t="s">
        <v>127</v>
      </c>
      <c r="G60" s="30" t="s">
        <v>20</v>
      </c>
      <c r="H60" s="30" t="s">
        <v>34</v>
      </c>
      <c r="I60" s="148">
        <v>2</v>
      </c>
      <c r="J60" s="33" t="str">
        <f t="shared" si="0"/>
        <v>Верхнесалдинский р-н, Верхнесалдинский городской округ, г. Верхняя Салда, ул. Кирова, д. 2</v>
      </c>
      <c r="K60" s="42">
        <v>2603.3000000000002</v>
      </c>
      <c r="L60" s="42">
        <v>64</v>
      </c>
      <c r="M60" s="42">
        <v>5</v>
      </c>
      <c r="N60" s="84" t="s">
        <v>4975</v>
      </c>
      <c r="O60" s="226">
        <v>45075</v>
      </c>
      <c r="P60" s="117" t="s">
        <v>1619</v>
      </c>
      <c r="Q60" s="209">
        <v>13450372.68</v>
      </c>
      <c r="R60"/>
    </row>
    <row r="61" spans="1:18" ht="23.25" hidden="1" x14ac:dyDescent="0.25">
      <c r="A61" s="80">
        <v>60</v>
      </c>
      <c r="B61" s="30" t="s">
        <v>218</v>
      </c>
      <c r="C61" s="30" t="s">
        <v>673</v>
      </c>
      <c r="D61" s="30" t="s">
        <v>126</v>
      </c>
      <c r="E61" s="30" t="s">
        <v>18</v>
      </c>
      <c r="F61" s="30" t="s">
        <v>127</v>
      </c>
      <c r="G61" s="30" t="s">
        <v>20</v>
      </c>
      <c r="H61" s="30" t="s">
        <v>34</v>
      </c>
      <c r="I61" s="148">
        <v>3</v>
      </c>
      <c r="J61" s="33" t="str">
        <f t="shared" si="0"/>
        <v>Верхнесалдинский р-н, Верхнесалдинский городской округ, г. Верхняя Салда, ул. Кирова, д. 3</v>
      </c>
      <c r="K61" s="42">
        <v>3641.1</v>
      </c>
      <c r="L61" s="42">
        <v>69</v>
      </c>
      <c r="M61" s="42">
        <v>3</v>
      </c>
      <c r="N61" s="84" t="s">
        <v>4961</v>
      </c>
      <c r="O61" s="226">
        <v>44953</v>
      </c>
      <c r="P61" s="117" t="s">
        <v>1619</v>
      </c>
      <c r="Q61" s="209">
        <v>13649517.49</v>
      </c>
      <c r="R61"/>
    </row>
    <row r="62" spans="1:18" ht="23.25" hidden="1" x14ac:dyDescent="0.25">
      <c r="A62" s="80">
        <v>61</v>
      </c>
      <c r="B62" s="30" t="s">
        <v>218</v>
      </c>
      <c r="C62" s="30" t="s">
        <v>673</v>
      </c>
      <c r="D62" s="30" t="s">
        <v>126</v>
      </c>
      <c r="E62" s="30" t="s">
        <v>18</v>
      </c>
      <c r="F62" s="30" t="s">
        <v>127</v>
      </c>
      <c r="G62" s="30" t="s">
        <v>20</v>
      </c>
      <c r="H62" s="30" t="s">
        <v>367</v>
      </c>
      <c r="I62" s="148">
        <v>14</v>
      </c>
      <c r="J62" s="33" t="str">
        <f t="shared" si="0"/>
        <v>Верхнесалдинский р-н, Верхнесалдинский городской округ, г. Верхняя Салда, ул. Лесная, д. 14</v>
      </c>
      <c r="K62" s="42">
        <v>2003.1</v>
      </c>
      <c r="L62" s="42">
        <v>40</v>
      </c>
      <c r="M62" s="42">
        <v>5</v>
      </c>
      <c r="N62" s="84" t="s">
        <v>4961</v>
      </c>
      <c r="O62" s="226">
        <v>44953</v>
      </c>
      <c r="P62" s="117" t="s">
        <v>1619</v>
      </c>
      <c r="Q62" s="209">
        <v>7366724.0499999998</v>
      </c>
      <c r="R62"/>
    </row>
    <row r="63" spans="1:18" ht="23.25" hidden="1" x14ac:dyDescent="0.25">
      <c r="A63" s="80">
        <v>62</v>
      </c>
      <c r="B63" s="30" t="s">
        <v>218</v>
      </c>
      <c r="C63" s="112" t="s">
        <v>673</v>
      </c>
      <c r="D63" s="112" t="s">
        <v>126</v>
      </c>
      <c r="E63" s="112" t="s">
        <v>18</v>
      </c>
      <c r="F63" s="112" t="s">
        <v>127</v>
      </c>
      <c r="G63" s="112" t="s">
        <v>20</v>
      </c>
      <c r="H63" s="112" t="s">
        <v>132</v>
      </c>
      <c r="I63" s="150">
        <v>72</v>
      </c>
      <c r="J63" s="52" t="str">
        <f t="shared" si="0"/>
        <v>Верхнесалдинский р-н, Верхнесалдинский городской округ, г. Верхняя Салда, ул. Энгельса, д. 72</v>
      </c>
      <c r="K63" s="51">
        <v>2567</v>
      </c>
      <c r="L63" s="51">
        <v>54</v>
      </c>
      <c r="M63" s="51">
        <v>1</v>
      </c>
      <c r="N63" s="138" t="s">
        <v>4952</v>
      </c>
      <c r="O63" s="221">
        <v>44984</v>
      </c>
      <c r="P63" s="132" t="s">
        <v>2603</v>
      </c>
      <c r="Q63" s="210">
        <v>2075075.7</v>
      </c>
      <c r="R63"/>
    </row>
    <row r="64" spans="1:18" ht="23.25" hidden="1" x14ac:dyDescent="0.25">
      <c r="A64" s="80">
        <v>63</v>
      </c>
      <c r="B64" s="30" t="s">
        <v>327</v>
      </c>
      <c r="C64" s="30" t="s">
        <v>753</v>
      </c>
      <c r="D64" s="30" t="s">
        <v>4657</v>
      </c>
      <c r="E64" s="30" t="s">
        <v>18</v>
      </c>
      <c r="F64" s="30" t="s">
        <v>336</v>
      </c>
      <c r="G64" s="30" t="s">
        <v>20</v>
      </c>
      <c r="H64" s="30" t="s">
        <v>4658</v>
      </c>
      <c r="I64" s="42" t="s">
        <v>124</v>
      </c>
      <c r="J64" s="33" t="str">
        <f t="shared" si="0"/>
        <v>Верхотурский р-н, Городской округ Верхотурский, г. Верхотурье, ул. Воинская, д. 2А</v>
      </c>
      <c r="K64" s="30">
        <v>507.6</v>
      </c>
      <c r="L64" s="41">
        <v>12</v>
      </c>
      <c r="M64" s="41">
        <v>2</v>
      </c>
      <c r="N64" s="59" t="s">
        <v>5034</v>
      </c>
      <c r="O64" s="227">
        <v>44887</v>
      </c>
      <c r="P64" s="177" t="s">
        <v>3040</v>
      </c>
      <c r="Q64" s="209">
        <v>1414916.53</v>
      </c>
      <c r="R64"/>
    </row>
    <row r="65" spans="1:18" ht="23.25" hidden="1" x14ac:dyDescent="0.25">
      <c r="A65" s="80">
        <v>64</v>
      </c>
      <c r="B65" s="30" t="s">
        <v>327</v>
      </c>
      <c r="C65" s="30" t="s">
        <v>753</v>
      </c>
      <c r="D65" s="30" t="s">
        <v>4657</v>
      </c>
      <c r="E65" s="30" t="s">
        <v>18</v>
      </c>
      <c r="F65" s="30" t="s">
        <v>336</v>
      </c>
      <c r="G65" s="30" t="s">
        <v>20</v>
      </c>
      <c r="H65" s="30" t="s">
        <v>36</v>
      </c>
      <c r="I65" s="30">
        <v>8</v>
      </c>
      <c r="J65" s="33" t="str">
        <f t="shared" si="0"/>
        <v>Верхотурский р-н, Городской округ Верхотурский, г. Верхотурье, ул. Ленина, д. 8</v>
      </c>
      <c r="K65" s="30">
        <v>522</v>
      </c>
      <c r="L65" s="148">
        <v>12</v>
      </c>
      <c r="M65" s="30">
        <v>1</v>
      </c>
      <c r="N65" s="33" t="s">
        <v>5034</v>
      </c>
      <c r="O65" s="114">
        <v>44887</v>
      </c>
      <c r="P65" s="33" t="s">
        <v>3040</v>
      </c>
      <c r="Q65" s="210">
        <v>2011117.95</v>
      </c>
      <c r="R65"/>
    </row>
    <row r="66" spans="1:18" ht="23.25" hidden="1" x14ac:dyDescent="0.25">
      <c r="A66" s="80">
        <v>65</v>
      </c>
      <c r="B66" s="30" t="s">
        <v>327</v>
      </c>
      <c r="C66" s="30" t="s">
        <v>753</v>
      </c>
      <c r="D66" s="30" t="s">
        <v>4657</v>
      </c>
      <c r="E66" s="30" t="s">
        <v>18</v>
      </c>
      <c r="F66" s="30" t="s">
        <v>336</v>
      </c>
      <c r="G66" s="30" t="s">
        <v>20</v>
      </c>
      <c r="H66" s="30" t="s">
        <v>5025</v>
      </c>
      <c r="I66" s="42">
        <v>35</v>
      </c>
      <c r="J66" s="33" t="str">
        <f t="shared" ref="J66:J129" si="1">C66&amp;""&amp;D66&amp;", "&amp;E66&amp;" "&amp;F66&amp;", "&amp;G66&amp;" "&amp;H66&amp;", д. "&amp;I66</f>
        <v>Верхотурский р-н, Городской округ Верхотурский, г. Верхотурье, ул. Мелиораторов, д. 35</v>
      </c>
      <c r="K66" s="30">
        <v>638.20000000000005</v>
      </c>
      <c r="L66" s="41">
        <v>16</v>
      </c>
      <c r="M66" s="41">
        <v>1</v>
      </c>
      <c r="N66" s="33" t="s">
        <v>5034</v>
      </c>
      <c r="O66" s="114">
        <v>44887</v>
      </c>
      <c r="P66" s="33" t="s">
        <v>3040</v>
      </c>
      <c r="Q66" s="209">
        <v>2781587.47</v>
      </c>
      <c r="R66"/>
    </row>
    <row r="67" spans="1:18" ht="23.25" hidden="1" x14ac:dyDescent="0.25">
      <c r="A67" s="80">
        <v>66</v>
      </c>
      <c r="B67" s="30" t="s">
        <v>327</v>
      </c>
      <c r="C67" s="30" t="s">
        <v>753</v>
      </c>
      <c r="D67" s="30" t="s">
        <v>4657</v>
      </c>
      <c r="E67" s="30" t="s">
        <v>18</v>
      </c>
      <c r="F67" s="30" t="s">
        <v>336</v>
      </c>
      <c r="G67" s="30" t="s">
        <v>20</v>
      </c>
      <c r="H67" s="30" t="s">
        <v>69</v>
      </c>
      <c r="I67" s="42">
        <v>16</v>
      </c>
      <c r="J67" s="33" t="str">
        <f t="shared" si="1"/>
        <v>Верхотурский р-н, Городской округ Верхотурский, г. Верхотурье, ул. Мира, д. 16</v>
      </c>
      <c r="K67" s="30">
        <v>1290.3</v>
      </c>
      <c r="L67" s="41">
        <v>24</v>
      </c>
      <c r="M67" s="41">
        <v>1</v>
      </c>
      <c r="N67" s="59" t="s">
        <v>5034</v>
      </c>
      <c r="O67" s="227">
        <v>44887</v>
      </c>
      <c r="P67" s="177" t="s">
        <v>3040</v>
      </c>
      <c r="Q67" s="209">
        <v>491341.65</v>
      </c>
      <c r="R67"/>
    </row>
    <row r="68" spans="1:18" ht="23.25" hidden="1" x14ac:dyDescent="0.25">
      <c r="A68" s="80">
        <v>67</v>
      </c>
      <c r="B68" s="30" t="s">
        <v>327</v>
      </c>
      <c r="C68" s="30" t="s">
        <v>753</v>
      </c>
      <c r="D68" s="30" t="s">
        <v>4657</v>
      </c>
      <c r="E68" s="30" t="s">
        <v>1500</v>
      </c>
      <c r="F68" s="30" t="s">
        <v>1362</v>
      </c>
      <c r="G68" s="30" t="s">
        <v>20</v>
      </c>
      <c r="H68" s="30" t="s">
        <v>41</v>
      </c>
      <c r="I68" s="42">
        <v>1</v>
      </c>
      <c r="J68" s="33" t="str">
        <f t="shared" si="1"/>
        <v>Верхотурский р-н, Городской округ Верхотурский, пос. Привокзальный, ул. Садовая, д. 1</v>
      </c>
      <c r="K68" s="30">
        <v>493.8</v>
      </c>
      <c r="L68" s="30">
        <v>12</v>
      </c>
      <c r="M68" s="30">
        <v>4</v>
      </c>
      <c r="N68" s="59" t="s">
        <v>5034</v>
      </c>
      <c r="O68" s="227">
        <v>44887</v>
      </c>
      <c r="P68" s="177" t="s">
        <v>3040</v>
      </c>
      <c r="Q68" s="209">
        <v>1541430.08</v>
      </c>
      <c r="R68"/>
    </row>
    <row r="69" spans="1:18" ht="23.25" hidden="1" x14ac:dyDescent="0.25">
      <c r="A69" s="80">
        <v>68</v>
      </c>
      <c r="B69" s="30" t="s">
        <v>327</v>
      </c>
      <c r="C69" s="30"/>
      <c r="D69" s="30" t="s">
        <v>328</v>
      </c>
      <c r="E69" s="30" t="s">
        <v>18</v>
      </c>
      <c r="F69" s="30" t="s">
        <v>329</v>
      </c>
      <c r="G69" s="30" t="s">
        <v>20</v>
      </c>
      <c r="H69" s="30" t="s">
        <v>331</v>
      </c>
      <c r="I69" s="42">
        <v>25</v>
      </c>
      <c r="J69" s="33" t="str">
        <f t="shared" si="1"/>
        <v>Волчанский городской округ, г. Волчанск, ул. Карпинского, д. 25</v>
      </c>
      <c r="K69" s="30">
        <v>2575.4</v>
      </c>
      <c r="L69" s="30">
        <v>35</v>
      </c>
      <c r="M69" s="30">
        <v>1</v>
      </c>
      <c r="N69" s="59" t="s">
        <v>5067</v>
      </c>
      <c r="O69" s="227">
        <v>45058</v>
      </c>
      <c r="P69" s="177" t="s">
        <v>3237</v>
      </c>
      <c r="Q69" s="209">
        <v>4760398.46</v>
      </c>
      <c r="R69"/>
    </row>
    <row r="70" spans="1:18" ht="23.25" hidden="1" x14ac:dyDescent="0.25">
      <c r="A70" s="80">
        <v>69</v>
      </c>
      <c r="B70" s="30" t="s">
        <v>327</v>
      </c>
      <c r="C70" s="30"/>
      <c r="D70" s="30" t="s">
        <v>328</v>
      </c>
      <c r="E70" s="30" t="s">
        <v>18</v>
      </c>
      <c r="F70" s="30" t="s">
        <v>329</v>
      </c>
      <c r="G70" s="30" t="s">
        <v>20</v>
      </c>
      <c r="H70" s="30" t="s">
        <v>311</v>
      </c>
      <c r="I70" s="42">
        <v>50</v>
      </c>
      <c r="J70" s="33" t="str">
        <f t="shared" si="1"/>
        <v>Волчанский городской округ, г. Волчанск, ул. Кольцевая, д. 50</v>
      </c>
      <c r="K70" s="30">
        <v>962.7</v>
      </c>
      <c r="L70" s="30">
        <v>16</v>
      </c>
      <c r="M70" s="30">
        <v>1</v>
      </c>
      <c r="N70" s="59" t="s">
        <v>4682</v>
      </c>
      <c r="O70" s="227">
        <v>44726</v>
      </c>
      <c r="P70" s="177" t="s">
        <v>3237</v>
      </c>
      <c r="Q70" s="209">
        <v>2954777.54</v>
      </c>
      <c r="R70"/>
    </row>
    <row r="71" spans="1:18" ht="23.25" hidden="1" x14ac:dyDescent="0.25">
      <c r="A71" s="80">
        <v>70</v>
      </c>
      <c r="B71" s="30" t="s">
        <v>327</v>
      </c>
      <c r="C71" s="30"/>
      <c r="D71" s="30" t="s">
        <v>328</v>
      </c>
      <c r="E71" s="30" t="s">
        <v>18</v>
      </c>
      <c r="F71" s="30" t="s">
        <v>329</v>
      </c>
      <c r="G71" s="30" t="s">
        <v>20</v>
      </c>
      <c r="H71" s="30" t="s">
        <v>5030</v>
      </c>
      <c r="I71" s="42">
        <v>18</v>
      </c>
      <c r="J71" s="33" t="str">
        <f t="shared" si="1"/>
        <v>Волчанский городской округ, г. Волчанск, ул. Кооперативная, д. 18</v>
      </c>
      <c r="K71" s="30">
        <v>2473.1999999999998</v>
      </c>
      <c r="L71" s="30">
        <v>60</v>
      </c>
      <c r="M71" s="30">
        <v>1</v>
      </c>
      <c r="N71" s="59" t="s">
        <v>5054</v>
      </c>
      <c r="O71" s="227">
        <v>44894</v>
      </c>
      <c r="P71" s="177" t="s">
        <v>3237</v>
      </c>
      <c r="Q71" s="209">
        <v>4231277.8100000005</v>
      </c>
      <c r="R71"/>
    </row>
    <row r="72" spans="1:18" ht="23.25" hidden="1" x14ac:dyDescent="0.25">
      <c r="A72" s="80">
        <v>71</v>
      </c>
      <c r="B72" s="30" t="s">
        <v>327</v>
      </c>
      <c r="C72" s="30"/>
      <c r="D72" s="30" t="s">
        <v>328</v>
      </c>
      <c r="E72" s="30" t="s">
        <v>18</v>
      </c>
      <c r="F72" s="30" t="s">
        <v>329</v>
      </c>
      <c r="G72" s="30" t="s">
        <v>20</v>
      </c>
      <c r="H72" s="30" t="s">
        <v>5030</v>
      </c>
      <c r="I72" s="42">
        <v>20</v>
      </c>
      <c r="J72" s="33" t="str">
        <f t="shared" si="1"/>
        <v>Волчанский городской округ, г. Волчанск, ул. Кооперативная, д. 20</v>
      </c>
      <c r="K72" s="30">
        <v>2497.5</v>
      </c>
      <c r="L72" s="41">
        <v>60</v>
      </c>
      <c r="M72" s="41">
        <v>1</v>
      </c>
      <c r="N72" s="59" t="s">
        <v>5054</v>
      </c>
      <c r="O72" s="227">
        <v>44894</v>
      </c>
      <c r="P72" s="177" t="s">
        <v>3237</v>
      </c>
      <c r="Q72" s="209">
        <v>4372041.26</v>
      </c>
      <c r="R72"/>
    </row>
    <row r="73" spans="1:18" ht="23.25" hidden="1" x14ac:dyDescent="0.25">
      <c r="A73" s="80">
        <v>72</v>
      </c>
      <c r="B73" s="30" t="s">
        <v>327</v>
      </c>
      <c r="C73" s="30"/>
      <c r="D73" s="30" t="s">
        <v>328</v>
      </c>
      <c r="E73" s="30" t="s">
        <v>18</v>
      </c>
      <c r="F73" s="30" t="s">
        <v>329</v>
      </c>
      <c r="G73" s="30" t="s">
        <v>20</v>
      </c>
      <c r="H73" s="30" t="s">
        <v>5030</v>
      </c>
      <c r="I73" s="42">
        <v>22</v>
      </c>
      <c r="J73" s="33" t="str">
        <f t="shared" si="1"/>
        <v>Волчанский городской округ, г. Волчанск, ул. Кооперативная, д. 22</v>
      </c>
      <c r="K73" s="30">
        <v>2067.3000000000002</v>
      </c>
      <c r="L73" s="41">
        <v>48</v>
      </c>
      <c r="M73" s="41">
        <v>1</v>
      </c>
      <c r="N73" s="59" t="s">
        <v>5054</v>
      </c>
      <c r="O73" s="227">
        <v>44894</v>
      </c>
      <c r="P73" s="177" t="s">
        <v>3237</v>
      </c>
      <c r="Q73" s="209">
        <v>4695917.92</v>
      </c>
      <c r="R73"/>
    </row>
    <row r="74" spans="1:18" ht="23.25" hidden="1" x14ac:dyDescent="0.25">
      <c r="A74" s="80">
        <v>73</v>
      </c>
      <c r="B74" s="30" t="s">
        <v>327</v>
      </c>
      <c r="C74" s="30"/>
      <c r="D74" s="30" t="s">
        <v>328</v>
      </c>
      <c r="E74" s="30" t="s">
        <v>18</v>
      </c>
      <c r="F74" s="30" t="s">
        <v>329</v>
      </c>
      <c r="G74" s="30" t="s">
        <v>20</v>
      </c>
      <c r="H74" s="30" t="s">
        <v>217</v>
      </c>
      <c r="I74" s="42">
        <v>8</v>
      </c>
      <c r="J74" s="33" t="str">
        <f t="shared" si="1"/>
        <v>Волчанский городской округ, г. Волчанск, ул. Мичурина, д. 8</v>
      </c>
      <c r="K74" s="30">
        <v>1266.8</v>
      </c>
      <c r="L74" s="41">
        <v>32</v>
      </c>
      <c r="M74" s="41">
        <v>1</v>
      </c>
      <c r="N74" s="59" t="s">
        <v>5054</v>
      </c>
      <c r="O74" s="227">
        <v>44894</v>
      </c>
      <c r="P74" s="177" t="s">
        <v>3237</v>
      </c>
      <c r="Q74" s="209">
        <v>2997380.79</v>
      </c>
      <c r="R74"/>
    </row>
    <row r="75" spans="1:18" s="155" customFormat="1" ht="23.25" hidden="1" x14ac:dyDescent="0.25">
      <c r="A75" s="80">
        <v>74</v>
      </c>
      <c r="B75" s="30" t="s">
        <v>327</v>
      </c>
      <c r="C75" s="30"/>
      <c r="D75" s="30" t="s">
        <v>328</v>
      </c>
      <c r="E75" s="30" t="s">
        <v>18</v>
      </c>
      <c r="F75" s="30" t="s">
        <v>329</v>
      </c>
      <c r="G75" s="30" t="s">
        <v>20</v>
      </c>
      <c r="H75" s="30" t="s">
        <v>657</v>
      </c>
      <c r="I75" s="42">
        <v>13</v>
      </c>
      <c r="J75" s="33" t="str">
        <f t="shared" si="1"/>
        <v>Волчанский городской округ, г. Волчанск, ул. Социалистическая, д. 13</v>
      </c>
      <c r="K75" s="30">
        <v>2537.6999999999998</v>
      </c>
      <c r="L75" s="30">
        <v>64</v>
      </c>
      <c r="M75" s="30">
        <v>1</v>
      </c>
      <c r="N75" s="59" t="s">
        <v>5054</v>
      </c>
      <c r="O75" s="227">
        <v>44894</v>
      </c>
      <c r="P75" s="177" t="s">
        <v>3237</v>
      </c>
      <c r="Q75" s="209">
        <v>5276584.18</v>
      </c>
      <c r="R75"/>
    </row>
    <row r="76" spans="1:18" s="155" customFormat="1" ht="23.25" hidden="1" x14ac:dyDescent="0.25">
      <c r="A76" s="80">
        <v>75</v>
      </c>
      <c r="B76" s="30" t="s">
        <v>218</v>
      </c>
      <c r="C76" s="30"/>
      <c r="D76" s="30" t="s">
        <v>4582</v>
      </c>
      <c r="E76" s="30" t="s">
        <v>18</v>
      </c>
      <c r="F76" s="30" t="s">
        <v>141</v>
      </c>
      <c r="G76" s="30" t="s">
        <v>20</v>
      </c>
      <c r="H76" s="30" t="s">
        <v>84</v>
      </c>
      <c r="I76" s="148">
        <v>26</v>
      </c>
      <c r="J76" s="33" t="str">
        <f t="shared" si="1"/>
        <v>Город Нижний Тагил, г. Нижний Тагил, ул. Советская, д. 26</v>
      </c>
      <c r="K76" s="42">
        <v>2030.3</v>
      </c>
      <c r="L76" s="42">
        <v>24</v>
      </c>
      <c r="M76" s="42">
        <v>1</v>
      </c>
      <c r="N76" s="84" t="s">
        <v>4948</v>
      </c>
      <c r="O76" s="226">
        <v>44887</v>
      </c>
      <c r="P76" s="117" t="s">
        <v>1619</v>
      </c>
      <c r="Q76" s="210">
        <v>17893557.759999998</v>
      </c>
      <c r="R76"/>
    </row>
    <row r="77" spans="1:18" s="155" customFormat="1" ht="23.25" hidden="1" x14ac:dyDescent="0.25">
      <c r="A77" s="80">
        <v>76</v>
      </c>
      <c r="B77" s="30" t="s">
        <v>8</v>
      </c>
      <c r="C77" s="30"/>
      <c r="D77" s="30" t="s">
        <v>3023</v>
      </c>
      <c r="E77" s="30" t="s">
        <v>18</v>
      </c>
      <c r="F77" s="30" t="s">
        <v>80</v>
      </c>
      <c r="G77" s="30" t="s">
        <v>20</v>
      </c>
      <c r="H77" s="30" t="s">
        <v>83</v>
      </c>
      <c r="I77" s="42">
        <v>72</v>
      </c>
      <c r="J77" s="33" t="str">
        <f t="shared" si="1"/>
        <v>Городской округ «город Ирбит» Свердловской области, г. Ирбит, ул. Пролетарская, д. 72</v>
      </c>
      <c r="K77" s="30">
        <v>649.4</v>
      </c>
      <c r="L77" s="148">
        <v>14</v>
      </c>
      <c r="M77" s="30">
        <v>1</v>
      </c>
      <c r="N77" s="33" t="s">
        <v>4928</v>
      </c>
      <c r="O77" s="114">
        <v>44936</v>
      </c>
      <c r="P77" s="33" t="s">
        <v>2726</v>
      </c>
      <c r="Q77" s="187">
        <v>5699017.1799999997</v>
      </c>
      <c r="R77"/>
    </row>
    <row r="78" spans="1:18" s="155" customFormat="1" ht="23.25" hidden="1" x14ac:dyDescent="0.25">
      <c r="A78" s="80">
        <v>77</v>
      </c>
      <c r="B78" s="30" t="s">
        <v>327</v>
      </c>
      <c r="C78" s="30"/>
      <c r="D78" s="30" t="s">
        <v>2676</v>
      </c>
      <c r="E78" s="30" t="s">
        <v>18</v>
      </c>
      <c r="F78" s="30" t="s">
        <v>333</v>
      </c>
      <c r="G78" s="30" t="s">
        <v>143</v>
      </c>
      <c r="H78" s="30" t="s">
        <v>334</v>
      </c>
      <c r="I78" s="42">
        <v>35</v>
      </c>
      <c r="J78" s="33" t="str">
        <f t="shared" si="1"/>
        <v>Городской округ «Город Лесной» Свердловской области, г. Лесной, пр-кт Коммунистический, д. 35</v>
      </c>
      <c r="K78" s="30">
        <v>2279</v>
      </c>
      <c r="L78" s="41">
        <v>32</v>
      </c>
      <c r="M78" s="41">
        <v>1</v>
      </c>
      <c r="N78" s="59" t="s">
        <v>5040</v>
      </c>
      <c r="O78" s="227">
        <v>44946</v>
      </c>
      <c r="P78" s="177" t="s">
        <v>3040</v>
      </c>
      <c r="Q78" s="209">
        <v>7463857.4400000004</v>
      </c>
      <c r="R78"/>
    </row>
    <row r="79" spans="1:18" s="155" customFormat="1" ht="23.25" hidden="1" x14ac:dyDescent="0.25">
      <c r="A79" s="80">
        <v>78</v>
      </c>
      <c r="B79" s="30" t="s">
        <v>327</v>
      </c>
      <c r="C79" s="30"/>
      <c r="D79" s="30" t="s">
        <v>2676</v>
      </c>
      <c r="E79" s="30" t="s">
        <v>18</v>
      </c>
      <c r="F79" s="30" t="s">
        <v>333</v>
      </c>
      <c r="G79" s="30" t="s">
        <v>143</v>
      </c>
      <c r="H79" s="30" t="s">
        <v>334</v>
      </c>
      <c r="I79" s="42" t="s">
        <v>621</v>
      </c>
      <c r="J79" s="33" t="str">
        <f t="shared" si="1"/>
        <v>Городской округ «Город Лесной» Свердловской области, г. Лесной, пр-кт Коммунистический, д. 35А</v>
      </c>
      <c r="K79" s="30">
        <v>2311.5</v>
      </c>
      <c r="L79" s="41">
        <v>32</v>
      </c>
      <c r="M79" s="41">
        <v>1</v>
      </c>
      <c r="N79" s="59" t="s">
        <v>5040</v>
      </c>
      <c r="O79" s="227">
        <v>44946</v>
      </c>
      <c r="P79" s="177" t="s">
        <v>3040</v>
      </c>
      <c r="Q79" s="209">
        <v>7468673.1899999995</v>
      </c>
      <c r="R79"/>
    </row>
    <row r="80" spans="1:18" s="155" customFormat="1" ht="23.25" hidden="1" x14ac:dyDescent="0.25">
      <c r="A80" s="80">
        <v>79</v>
      </c>
      <c r="B80" s="30" t="s">
        <v>327</v>
      </c>
      <c r="C80" s="30"/>
      <c r="D80" s="30" t="s">
        <v>2676</v>
      </c>
      <c r="E80" s="30" t="s">
        <v>18</v>
      </c>
      <c r="F80" s="30" t="s">
        <v>333</v>
      </c>
      <c r="G80" s="30" t="s">
        <v>143</v>
      </c>
      <c r="H80" s="30" t="s">
        <v>334</v>
      </c>
      <c r="I80" s="42" t="s">
        <v>4550</v>
      </c>
      <c r="J80" s="33" t="str">
        <f t="shared" si="1"/>
        <v>Городской округ «Город Лесной» Свердловской области, г. Лесной, пр-кт Коммунистический, д. 35Б</v>
      </c>
      <c r="K80" s="30">
        <v>2113.3000000000002</v>
      </c>
      <c r="L80" s="30">
        <v>48</v>
      </c>
      <c r="M80" s="30">
        <v>1</v>
      </c>
      <c r="N80" s="59" t="s">
        <v>5040</v>
      </c>
      <c r="O80" s="227">
        <v>44946</v>
      </c>
      <c r="P80" s="177" t="s">
        <v>3040</v>
      </c>
      <c r="Q80" s="209">
        <v>7242319.7199999997</v>
      </c>
      <c r="R80"/>
    </row>
    <row r="81" spans="1:18" s="155" customFormat="1" ht="23.25" hidden="1" x14ac:dyDescent="0.25">
      <c r="A81" s="80">
        <v>80</v>
      </c>
      <c r="B81" s="30" t="s">
        <v>327</v>
      </c>
      <c r="C81" s="30"/>
      <c r="D81" s="30" t="s">
        <v>2676</v>
      </c>
      <c r="E81" s="30" t="s">
        <v>18</v>
      </c>
      <c r="F81" s="30" t="s">
        <v>333</v>
      </c>
      <c r="G81" s="30" t="s">
        <v>143</v>
      </c>
      <c r="H81" s="30" t="s">
        <v>334</v>
      </c>
      <c r="I81" s="42">
        <v>38</v>
      </c>
      <c r="J81" s="33" t="str">
        <f t="shared" si="1"/>
        <v>Городской округ «Город Лесной» Свердловской области, г. Лесной, пр-кт Коммунистический, д. 38</v>
      </c>
      <c r="K81" s="30">
        <v>3305.9</v>
      </c>
      <c r="L81" s="41">
        <v>48</v>
      </c>
      <c r="M81" s="41">
        <v>2</v>
      </c>
      <c r="N81" s="59" t="s">
        <v>4690</v>
      </c>
      <c r="O81" s="227">
        <v>44606</v>
      </c>
      <c r="P81" s="177" t="s">
        <v>3040</v>
      </c>
      <c r="Q81" s="209">
        <v>10750339.200000001</v>
      </c>
      <c r="R81"/>
    </row>
    <row r="82" spans="1:18" s="155" customFormat="1" ht="23.25" hidden="1" x14ac:dyDescent="0.25">
      <c r="A82" s="80">
        <v>81</v>
      </c>
      <c r="B82" s="30" t="s">
        <v>327</v>
      </c>
      <c r="C82" s="30"/>
      <c r="D82" s="30" t="s">
        <v>2676</v>
      </c>
      <c r="E82" s="30" t="s">
        <v>18</v>
      </c>
      <c r="F82" s="30" t="s">
        <v>333</v>
      </c>
      <c r="G82" s="30" t="s">
        <v>143</v>
      </c>
      <c r="H82" s="30" t="s">
        <v>334</v>
      </c>
      <c r="I82" s="42">
        <v>39</v>
      </c>
      <c r="J82" s="33" t="str">
        <f t="shared" si="1"/>
        <v>Городской округ «Город Лесной» Свердловской области, г. Лесной, пр-кт Коммунистический, д. 39</v>
      </c>
      <c r="K82" s="30">
        <v>3239.5</v>
      </c>
      <c r="L82" s="41">
        <v>48</v>
      </c>
      <c r="M82" s="41">
        <v>2</v>
      </c>
      <c r="N82" s="59" t="s">
        <v>5040</v>
      </c>
      <c r="O82" s="227">
        <v>44946</v>
      </c>
      <c r="P82" s="177" t="s">
        <v>3040</v>
      </c>
      <c r="Q82" s="209">
        <v>3489879.17</v>
      </c>
      <c r="R82"/>
    </row>
    <row r="83" spans="1:18" s="155" customFormat="1" ht="23.25" hidden="1" x14ac:dyDescent="0.25">
      <c r="A83" s="80">
        <v>82</v>
      </c>
      <c r="B83" s="30" t="s">
        <v>327</v>
      </c>
      <c r="C83" s="30"/>
      <c r="D83" s="30" t="s">
        <v>2676</v>
      </c>
      <c r="E83" s="30" t="s">
        <v>18</v>
      </c>
      <c r="F83" s="30" t="s">
        <v>333</v>
      </c>
      <c r="G83" s="30" t="s">
        <v>143</v>
      </c>
      <c r="H83" s="30" t="s">
        <v>334</v>
      </c>
      <c r="I83" s="42" t="s">
        <v>220</v>
      </c>
      <c r="J83" s="33" t="str">
        <f t="shared" si="1"/>
        <v>Городской округ «Город Лесной» Свердловской области, г. Лесной, пр-кт Коммунистический, д. 39А</v>
      </c>
      <c r="K83" s="30">
        <v>2301.3000000000002</v>
      </c>
      <c r="L83" s="30">
        <v>32</v>
      </c>
      <c r="M83" s="30">
        <v>1</v>
      </c>
      <c r="N83" s="59" t="s">
        <v>5040</v>
      </c>
      <c r="O83" s="227">
        <v>44946</v>
      </c>
      <c r="P83" s="177" t="s">
        <v>3040</v>
      </c>
      <c r="Q83" s="209">
        <v>7239833.8300000001</v>
      </c>
      <c r="R83"/>
    </row>
    <row r="84" spans="1:18" s="155" customFormat="1" ht="23.25" hidden="1" x14ac:dyDescent="0.25">
      <c r="A84" s="80">
        <v>83</v>
      </c>
      <c r="B84" s="30" t="s">
        <v>327</v>
      </c>
      <c r="C84" s="30"/>
      <c r="D84" s="30" t="s">
        <v>2676</v>
      </c>
      <c r="E84" s="30" t="s">
        <v>18</v>
      </c>
      <c r="F84" s="30" t="s">
        <v>333</v>
      </c>
      <c r="G84" s="30" t="s">
        <v>143</v>
      </c>
      <c r="H84" s="30" t="s">
        <v>334</v>
      </c>
      <c r="I84" s="42" t="s">
        <v>5033</v>
      </c>
      <c r="J84" s="33" t="str">
        <f t="shared" si="1"/>
        <v>Городской округ «Город Лесной» Свердловской области, г. Лесной, пр-кт Коммунистический, д. 39Б</v>
      </c>
      <c r="K84" s="30">
        <v>2308.1</v>
      </c>
      <c r="L84" s="30">
        <v>32</v>
      </c>
      <c r="M84" s="30">
        <v>1</v>
      </c>
      <c r="N84" s="59" t="s">
        <v>5040</v>
      </c>
      <c r="O84" s="227">
        <v>44946</v>
      </c>
      <c r="P84" s="177" t="s">
        <v>3040</v>
      </c>
      <c r="Q84" s="209">
        <v>7570187.5099999998</v>
      </c>
      <c r="R84"/>
    </row>
    <row r="85" spans="1:18" s="155" customFormat="1" ht="23.25" hidden="1" x14ac:dyDescent="0.25">
      <c r="A85" s="80">
        <v>84</v>
      </c>
      <c r="B85" s="30" t="s">
        <v>327</v>
      </c>
      <c r="C85" s="30"/>
      <c r="D85" s="30" t="s">
        <v>2676</v>
      </c>
      <c r="E85" s="30" t="s">
        <v>18</v>
      </c>
      <c r="F85" s="30" t="s">
        <v>333</v>
      </c>
      <c r="G85" s="30" t="s">
        <v>143</v>
      </c>
      <c r="H85" s="30" t="s">
        <v>334</v>
      </c>
      <c r="I85" s="42" t="s">
        <v>5032</v>
      </c>
      <c r="J85" s="33" t="str">
        <f t="shared" si="1"/>
        <v>Городской округ «Город Лесной» Свердловской области, г. Лесной, пр-кт Коммунистический, д. 39В</v>
      </c>
      <c r="K85" s="30">
        <v>2118</v>
      </c>
      <c r="L85" s="30">
        <v>48</v>
      </c>
      <c r="M85" s="30">
        <v>1</v>
      </c>
      <c r="N85" s="59" t="s">
        <v>5040</v>
      </c>
      <c r="O85" s="227">
        <v>44946</v>
      </c>
      <c r="P85" s="177" t="s">
        <v>3040</v>
      </c>
      <c r="Q85" s="209">
        <v>7574189.2299999995</v>
      </c>
      <c r="R85"/>
    </row>
    <row r="86" spans="1:18" s="155" customFormat="1" ht="23.25" hidden="1" x14ac:dyDescent="0.25">
      <c r="A86" s="80">
        <v>85</v>
      </c>
      <c r="B86" s="30" t="s">
        <v>327</v>
      </c>
      <c r="C86" s="30"/>
      <c r="D86" s="30" t="s">
        <v>2676</v>
      </c>
      <c r="E86" s="30" t="s">
        <v>18</v>
      </c>
      <c r="F86" s="30" t="s">
        <v>333</v>
      </c>
      <c r="G86" s="30" t="s">
        <v>20</v>
      </c>
      <c r="H86" s="30" t="s">
        <v>92</v>
      </c>
      <c r="I86" s="42">
        <v>18</v>
      </c>
      <c r="J86" s="33" t="str">
        <f t="shared" si="1"/>
        <v>Городской округ «Город Лесной» Свердловской области, г. Лесной, ул. Бажова, д. 18</v>
      </c>
      <c r="K86" s="30">
        <v>2206.4</v>
      </c>
      <c r="L86" s="41">
        <v>48</v>
      </c>
      <c r="M86" s="41">
        <v>3</v>
      </c>
      <c r="N86" s="59" t="s">
        <v>5069</v>
      </c>
      <c r="O86" s="227" t="s">
        <v>5058</v>
      </c>
      <c r="P86" s="177" t="s">
        <v>5059</v>
      </c>
      <c r="Q86" s="209">
        <v>11461101.43</v>
      </c>
      <c r="R86"/>
    </row>
    <row r="87" spans="1:18" s="155" customFormat="1" ht="23.25" hidden="1" x14ac:dyDescent="0.25">
      <c r="A87" s="80">
        <v>86</v>
      </c>
      <c r="B87" s="30" t="s">
        <v>327</v>
      </c>
      <c r="C87" s="30"/>
      <c r="D87" s="30" t="s">
        <v>2676</v>
      </c>
      <c r="E87" s="30" t="s">
        <v>18</v>
      </c>
      <c r="F87" s="30" t="s">
        <v>333</v>
      </c>
      <c r="G87" s="30" t="s">
        <v>20</v>
      </c>
      <c r="H87" s="30" t="s">
        <v>378</v>
      </c>
      <c r="I87" s="42">
        <v>35</v>
      </c>
      <c r="J87" s="33" t="str">
        <f t="shared" si="1"/>
        <v>Городской округ «Город Лесной» Свердловской области, г. Лесной, ул. Белинского, д. 35</v>
      </c>
      <c r="K87" s="30">
        <v>2203.1999999999998</v>
      </c>
      <c r="L87" s="30">
        <v>48</v>
      </c>
      <c r="M87" s="30">
        <v>1</v>
      </c>
      <c r="N87" s="59" t="s">
        <v>5040</v>
      </c>
      <c r="O87" s="227">
        <v>44946</v>
      </c>
      <c r="P87" s="177" t="s">
        <v>3040</v>
      </c>
      <c r="Q87" s="209">
        <v>7355648.79</v>
      </c>
      <c r="R87"/>
    </row>
    <row r="88" spans="1:18" s="155" customFormat="1" ht="23.25" hidden="1" x14ac:dyDescent="0.25">
      <c r="A88" s="80">
        <v>87</v>
      </c>
      <c r="B88" s="30" t="s">
        <v>327</v>
      </c>
      <c r="C88" s="30"/>
      <c r="D88" s="30" t="s">
        <v>2676</v>
      </c>
      <c r="E88" s="30" t="s">
        <v>18</v>
      </c>
      <c r="F88" s="30" t="s">
        <v>333</v>
      </c>
      <c r="G88" s="30" t="s">
        <v>20</v>
      </c>
      <c r="H88" s="30" t="s">
        <v>378</v>
      </c>
      <c r="I88" s="42">
        <v>41</v>
      </c>
      <c r="J88" s="33" t="str">
        <f t="shared" si="1"/>
        <v>Городской округ «Город Лесной» Свердловской области, г. Лесной, ул. Белинского, д. 41</v>
      </c>
      <c r="K88" s="30">
        <v>3138.4</v>
      </c>
      <c r="L88" s="41">
        <v>48</v>
      </c>
      <c r="M88" s="41">
        <v>2</v>
      </c>
      <c r="N88" s="59" t="s">
        <v>4690</v>
      </c>
      <c r="O88" s="227">
        <v>44606</v>
      </c>
      <c r="P88" s="177" t="s">
        <v>3040</v>
      </c>
      <c r="Q88" s="209">
        <v>8676291.5999999996</v>
      </c>
      <c r="R88"/>
    </row>
    <row r="89" spans="1:18" s="155" customFormat="1" ht="23.25" hidden="1" x14ac:dyDescent="0.25">
      <c r="A89" s="80">
        <v>88</v>
      </c>
      <c r="B89" s="30" t="s">
        <v>327</v>
      </c>
      <c r="C89" s="30"/>
      <c r="D89" s="30" t="s">
        <v>2676</v>
      </c>
      <c r="E89" s="30" t="s">
        <v>18</v>
      </c>
      <c r="F89" s="30" t="s">
        <v>333</v>
      </c>
      <c r="G89" s="30" t="s">
        <v>20</v>
      </c>
      <c r="H89" s="30" t="s">
        <v>656</v>
      </c>
      <c r="I89" s="42">
        <v>9</v>
      </c>
      <c r="J89" s="33" t="str">
        <f t="shared" si="1"/>
        <v>Городской округ «Город Лесной» Свердловской области, г. Лесной, ул. Горького, д. 9</v>
      </c>
      <c r="K89" s="30">
        <v>1043.2</v>
      </c>
      <c r="L89" s="41">
        <v>16</v>
      </c>
      <c r="M89" s="41">
        <v>1</v>
      </c>
      <c r="N89" s="59" t="s">
        <v>5040</v>
      </c>
      <c r="O89" s="227">
        <v>44946</v>
      </c>
      <c r="P89" s="177" t="s">
        <v>3040</v>
      </c>
      <c r="Q89" s="209">
        <v>6304998.3599999994</v>
      </c>
      <c r="R89"/>
    </row>
    <row r="90" spans="1:18" s="155" customFormat="1" ht="23.25" hidden="1" x14ac:dyDescent="0.25">
      <c r="A90" s="80">
        <v>89</v>
      </c>
      <c r="B90" s="30" t="s">
        <v>327</v>
      </c>
      <c r="C90" s="30"/>
      <c r="D90" s="30" t="s">
        <v>2676</v>
      </c>
      <c r="E90" s="30" t="s">
        <v>18</v>
      </c>
      <c r="F90" s="30" t="s">
        <v>333</v>
      </c>
      <c r="G90" s="30" t="s">
        <v>20</v>
      </c>
      <c r="H90" s="30" t="s">
        <v>28</v>
      </c>
      <c r="I90" s="42">
        <v>23</v>
      </c>
      <c r="J90" s="33" t="str">
        <f t="shared" si="1"/>
        <v>Городской округ «Город Лесной» Свердловской области, г. Лесной, ул. Калинина, д. 23</v>
      </c>
      <c r="K90" s="30">
        <v>2158.8000000000002</v>
      </c>
      <c r="L90" s="41">
        <v>48</v>
      </c>
      <c r="M90" s="41">
        <v>3</v>
      </c>
      <c r="N90" s="59" t="s">
        <v>5068</v>
      </c>
      <c r="O90" s="227" t="s">
        <v>5058</v>
      </c>
      <c r="P90" s="177" t="s">
        <v>5059</v>
      </c>
      <c r="Q90" s="209">
        <v>11307763.959999999</v>
      </c>
      <c r="R90"/>
    </row>
    <row r="91" spans="1:18" s="155" customFormat="1" ht="23.25" hidden="1" x14ac:dyDescent="0.25">
      <c r="A91" s="80">
        <v>90</v>
      </c>
      <c r="B91" s="30" t="s">
        <v>327</v>
      </c>
      <c r="C91" s="30"/>
      <c r="D91" s="30" t="s">
        <v>2676</v>
      </c>
      <c r="E91" s="30" t="s">
        <v>18</v>
      </c>
      <c r="F91" s="30" t="s">
        <v>333</v>
      </c>
      <c r="G91" s="30" t="s">
        <v>20</v>
      </c>
      <c r="H91" s="30" t="s">
        <v>28</v>
      </c>
      <c r="I91" s="42">
        <v>25</v>
      </c>
      <c r="J91" s="33" t="str">
        <f t="shared" si="1"/>
        <v>Городской округ «Город Лесной» Свердловской области, г. Лесной, ул. Калинина, д. 25</v>
      </c>
      <c r="K91" s="30">
        <v>2165.4</v>
      </c>
      <c r="L91" s="41">
        <v>48</v>
      </c>
      <c r="M91" s="41">
        <v>3</v>
      </c>
      <c r="N91" s="59" t="s">
        <v>5068</v>
      </c>
      <c r="O91" s="227" t="s">
        <v>5058</v>
      </c>
      <c r="P91" s="177" t="s">
        <v>5059</v>
      </c>
      <c r="Q91" s="209">
        <v>11469380.639999999</v>
      </c>
      <c r="R91"/>
    </row>
    <row r="92" spans="1:18" s="155" customFormat="1" ht="23.25" hidden="1" x14ac:dyDescent="0.25">
      <c r="A92" s="80">
        <v>91</v>
      </c>
      <c r="B92" s="30" t="s">
        <v>327</v>
      </c>
      <c r="C92" s="30"/>
      <c r="D92" s="30" t="s">
        <v>2676</v>
      </c>
      <c r="E92" s="30" t="s">
        <v>18</v>
      </c>
      <c r="F92" s="30" t="s">
        <v>333</v>
      </c>
      <c r="G92" s="30" t="s">
        <v>20</v>
      </c>
      <c r="H92" s="30" t="s">
        <v>75</v>
      </c>
      <c r="I92" s="42">
        <v>21</v>
      </c>
      <c r="J92" s="33" t="str">
        <f t="shared" si="1"/>
        <v>Городской округ «Город Лесной» Свердловской области, г. Лесной, ул. Карла Маркса, д. 21</v>
      </c>
      <c r="K92" s="30">
        <v>2728.2</v>
      </c>
      <c r="L92" s="30">
        <v>64</v>
      </c>
      <c r="M92" s="30">
        <v>2</v>
      </c>
      <c r="N92" s="59" t="s">
        <v>5051</v>
      </c>
      <c r="O92" s="227">
        <v>44958</v>
      </c>
      <c r="P92" s="177" t="s">
        <v>3040</v>
      </c>
      <c r="Q92" s="209">
        <v>2578860.21</v>
      </c>
      <c r="R92"/>
    </row>
    <row r="93" spans="1:18" s="155" customFormat="1" ht="23.25" hidden="1" x14ac:dyDescent="0.25">
      <c r="A93" s="80">
        <v>92</v>
      </c>
      <c r="B93" s="30" t="s">
        <v>327</v>
      </c>
      <c r="C93" s="30"/>
      <c r="D93" s="30" t="s">
        <v>2676</v>
      </c>
      <c r="E93" s="30" t="s">
        <v>18</v>
      </c>
      <c r="F93" s="30" t="s">
        <v>333</v>
      </c>
      <c r="G93" s="30" t="s">
        <v>20</v>
      </c>
      <c r="H93" s="30" t="s">
        <v>34</v>
      </c>
      <c r="I93" s="42">
        <v>29</v>
      </c>
      <c r="J93" s="33" t="str">
        <f t="shared" si="1"/>
        <v>Городской округ «Город Лесной» Свердловской области, г. Лесной, ул. Кирова, д. 29</v>
      </c>
      <c r="K93" s="30">
        <v>2585.1999999999998</v>
      </c>
      <c r="L93" s="41">
        <v>40</v>
      </c>
      <c r="M93" s="41">
        <v>1</v>
      </c>
      <c r="N93" s="59" t="s">
        <v>5040</v>
      </c>
      <c r="O93" s="227">
        <v>44946</v>
      </c>
      <c r="P93" s="177" t="s">
        <v>3040</v>
      </c>
      <c r="Q93" s="209">
        <v>7733469.8600000003</v>
      </c>
      <c r="R93"/>
    </row>
    <row r="94" spans="1:18" s="155" customFormat="1" ht="23.25" hidden="1" x14ac:dyDescent="0.25">
      <c r="A94" s="80">
        <v>93</v>
      </c>
      <c r="B94" s="30" t="s">
        <v>327</v>
      </c>
      <c r="C94" s="30"/>
      <c r="D94" s="30" t="s">
        <v>2676</v>
      </c>
      <c r="E94" s="30" t="s">
        <v>18</v>
      </c>
      <c r="F94" s="30" t="s">
        <v>333</v>
      </c>
      <c r="G94" s="30" t="s">
        <v>20</v>
      </c>
      <c r="H94" s="30" t="s">
        <v>34</v>
      </c>
      <c r="I94" s="42">
        <v>31</v>
      </c>
      <c r="J94" s="33" t="str">
        <f t="shared" si="1"/>
        <v>Городской округ «Город Лесной» Свердловской области, г. Лесной, ул. Кирова, д. 31</v>
      </c>
      <c r="K94" s="30">
        <v>3238.9</v>
      </c>
      <c r="L94" s="41">
        <v>48</v>
      </c>
      <c r="M94" s="41">
        <v>1</v>
      </c>
      <c r="N94" s="59" t="s">
        <v>5040</v>
      </c>
      <c r="O94" s="227">
        <v>44946</v>
      </c>
      <c r="P94" s="177" t="s">
        <v>3040</v>
      </c>
      <c r="Q94" s="209">
        <v>9798638.1899999995</v>
      </c>
      <c r="R94"/>
    </row>
    <row r="95" spans="1:18" s="155" customFormat="1" ht="23.25" hidden="1" x14ac:dyDescent="0.25">
      <c r="A95" s="80">
        <v>94</v>
      </c>
      <c r="B95" s="30" t="s">
        <v>327</v>
      </c>
      <c r="C95" s="30"/>
      <c r="D95" s="30" t="s">
        <v>2676</v>
      </c>
      <c r="E95" s="30" t="s">
        <v>18</v>
      </c>
      <c r="F95" s="30" t="s">
        <v>333</v>
      </c>
      <c r="G95" s="30" t="s">
        <v>20</v>
      </c>
      <c r="H95" s="30" t="s">
        <v>34</v>
      </c>
      <c r="I95" s="42">
        <v>37</v>
      </c>
      <c r="J95" s="33" t="str">
        <f t="shared" si="1"/>
        <v>Городской округ «Город Лесной» Свердловской области, г. Лесной, ул. Кирова, д. 37</v>
      </c>
      <c r="K95" s="30">
        <v>3224.7</v>
      </c>
      <c r="L95" s="41">
        <v>48</v>
      </c>
      <c r="M95" s="41">
        <v>2</v>
      </c>
      <c r="N95" s="59" t="s">
        <v>5040</v>
      </c>
      <c r="O95" s="227">
        <v>44946</v>
      </c>
      <c r="P95" s="177" t="s">
        <v>3040</v>
      </c>
      <c r="Q95" s="209">
        <v>3641571.1799999997</v>
      </c>
      <c r="R95"/>
    </row>
    <row r="96" spans="1:18" s="155" customFormat="1" ht="23.25" hidden="1" x14ac:dyDescent="0.25">
      <c r="A96" s="80">
        <v>95</v>
      </c>
      <c r="B96" s="30" t="s">
        <v>327</v>
      </c>
      <c r="C96" s="30"/>
      <c r="D96" s="30" t="s">
        <v>2676</v>
      </c>
      <c r="E96" s="30" t="s">
        <v>18</v>
      </c>
      <c r="F96" s="30" t="s">
        <v>333</v>
      </c>
      <c r="G96" s="30" t="s">
        <v>20</v>
      </c>
      <c r="H96" s="30" t="s">
        <v>34</v>
      </c>
      <c r="I96" s="42">
        <v>39</v>
      </c>
      <c r="J96" s="33" t="str">
        <f t="shared" si="1"/>
        <v>Городской округ «Город Лесной» Свердловской области, г. Лесной, ул. Кирова, д. 39</v>
      </c>
      <c r="K96" s="30">
        <v>3210.9</v>
      </c>
      <c r="L96" s="30">
        <v>48</v>
      </c>
      <c r="M96" s="30">
        <v>1</v>
      </c>
      <c r="N96" s="59" t="s">
        <v>5040</v>
      </c>
      <c r="O96" s="227">
        <v>44946</v>
      </c>
      <c r="P96" s="177" t="s">
        <v>3040</v>
      </c>
      <c r="Q96" s="209">
        <v>9504517.4700000007</v>
      </c>
      <c r="R96"/>
    </row>
    <row r="97" spans="1:18" s="155" customFormat="1" ht="23.25" hidden="1" x14ac:dyDescent="0.25">
      <c r="A97" s="80">
        <v>96</v>
      </c>
      <c r="B97" s="30" t="s">
        <v>327</v>
      </c>
      <c r="C97" s="30"/>
      <c r="D97" s="30" t="s">
        <v>2676</v>
      </c>
      <c r="E97" s="30" t="s">
        <v>18</v>
      </c>
      <c r="F97" s="30" t="s">
        <v>333</v>
      </c>
      <c r="G97" s="30" t="s">
        <v>20</v>
      </c>
      <c r="H97" s="30" t="s">
        <v>199</v>
      </c>
      <c r="I97" s="42">
        <v>26</v>
      </c>
      <c r="J97" s="33" t="str">
        <f t="shared" si="1"/>
        <v>Городской округ «Город Лесной» Свердловской области, г. Лесной, ул. Победы, д. 26</v>
      </c>
      <c r="K97" s="30">
        <v>3200.9</v>
      </c>
      <c r="L97" s="41">
        <v>48</v>
      </c>
      <c r="M97" s="41">
        <v>1</v>
      </c>
      <c r="N97" s="59" t="s">
        <v>5051</v>
      </c>
      <c r="O97" s="227">
        <v>44958</v>
      </c>
      <c r="P97" s="177" t="s">
        <v>3040</v>
      </c>
      <c r="Q97" s="211">
        <v>8484720.8500000015</v>
      </c>
      <c r="R97"/>
    </row>
    <row r="98" spans="1:18" s="155" customFormat="1" ht="23.25" hidden="1" x14ac:dyDescent="0.25">
      <c r="A98" s="80">
        <v>97</v>
      </c>
      <c r="B98" s="30" t="s">
        <v>327</v>
      </c>
      <c r="C98" s="30"/>
      <c r="D98" s="30" t="s">
        <v>2676</v>
      </c>
      <c r="E98" s="30" t="s">
        <v>18</v>
      </c>
      <c r="F98" s="30" t="s">
        <v>333</v>
      </c>
      <c r="G98" s="30" t="s">
        <v>20</v>
      </c>
      <c r="H98" s="30" t="s">
        <v>199</v>
      </c>
      <c r="I98" s="42">
        <v>32</v>
      </c>
      <c r="J98" s="33" t="str">
        <f t="shared" si="1"/>
        <v>Городской округ «Город Лесной» Свердловской области, г. Лесной, ул. Победы, д. 32</v>
      </c>
      <c r="K98" s="30">
        <v>2269.4</v>
      </c>
      <c r="L98" s="41">
        <v>32</v>
      </c>
      <c r="M98" s="41">
        <v>1</v>
      </c>
      <c r="N98" s="59" t="s">
        <v>5040</v>
      </c>
      <c r="O98" s="227">
        <v>44946</v>
      </c>
      <c r="P98" s="177" t="s">
        <v>3040</v>
      </c>
      <c r="Q98" s="209">
        <v>7163826.0899999999</v>
      </c>
      <c r="R98"/>
    </row>
    <row r="99" spans="1:18" s="155" customFormat="1" ht="23.25" hidden="1" x14ac:dyDescent="0.25">
      <c r="A99" s="80">
        <v>98</v>
      </c>
      <c r="B99" s="30" t="s">
        <v>327</v>
      </c>
      <c r="C99" s="30"/>
      <c r="D99" s="30" t="s">
        <v>2676</v>
      </c>
      <c r="E99" s="30" t="s">
        <v>18</v>
      </c>
      <c r="F99" s="30" t="s">
        <v>333</v>
      </c>
      <c r="G99" s="30" t="s">
        <v>20</v>
      </c>
      <c r="H99" s="30" t="s">
        <v>77</v>
      </c>
      <c r="I99" s="42">
        <v>26</v>
      </c>
      <c r="J99" s="33" t="str">
        <f t="shared" si="1"/>
        <v>Городской округ «Город Лесной» Свердловской области, г. Лесной, ул. Свердлова, д. 26</v>
      </c>
      <c r="K99" s="30">
        <v>1765.7</v>
      </c>
      <c r="L99" s="41">
        <v>36</v>
      </c>
      <c r="M99" s="41">
        <v>1</v>
      </c>
      <c r="N99" s="59" t="s">
        <v>5040</v>
      </c>
      <c r="O99" s="227">
        <v>44946</v>
      </c>
      <c r="P99" s="177" t="s">
        <v>3040</v>
      </c>
      <c r="Q99" s="209">
        <v>7940656.9600000009</v>
      </c>
      <c r="R99"/>
    </row>
    <row r="100" spans="1:18" s="155" customFormat="1" ht="23.25" hidden="1" x14ac:dyDescent="0.25">
      <c r="A100" s="80">
        <v>99</v>
      </c>
      <c r="B100" s="30" t="s">
        <v>327</v>
      </c>
      <c r="C100" s="112"/>
      <c r="D100" s="112" t="s">
        <v>2676</v>
      </c>
      <c r="E100" s="112" t="s">
        <v>18</v>
      </c>
      <c r="F100" s="112" t="s">
        <v>333</v>
      </c>
      <c r="G100" s="112" t="s">
        <v>20</v>
      </c>
      <c r="H100" s="112" t="s">
        <v>70</v>
      </c>
      <c r="I100" s="51">
        <v>10</v>
      </c>
      <c r="J100" s="52" t="str">
        <f t="shared" si="1"/>
        <v>Городской округ «Город Лесной» Свердловской области, г. Лесной, ул. Юбилейная, д. 10</v>
      </c>
      <c r="K100" s="112">
        <v>4662.5</v>
      </c>
      <c r="L100" s="71">
        <v>72</v>
      </c>
      <c r="M100" s="71">
        <v>2</v>
      </c>
      <c r="N100" s="136" t="s">
        <v>5055</v>
      </c>
      <c r="O100" s="228">
        <v>44991</v>
      </c>
      <c r="P100" s="178" t="s">
        <v>1494</v>
      </c>
      <c r="Q100" s="209">
        <v>3639383.83</v>
      </c>
      <c r="R100"/>
    </row>
    <row r="101" spans="1:18" s="155" customFormat="1" ht="23.25" hidden="1" x14ac:dyDescent="0.25">
      <c r="A101" s="80">
        <v>100</v>
      </c>
      <c r="B101" s="30" t="s">
        <v>327</v>
      </c>
      <c r="C101" s="112"/>
      <c r="D101" s="112" t="s">
        <v>2676</v>
      </c>
      <c r="E101" s="112" t="s">
        <v>18</v>
      </c>
      <c r="F101" s="112" t="s">
        <v>333</v>
      </c>
      <c r="G101" s="112" t="s">
        <v>20</v>
      </c>
      <c r="H101" s="112" t="s">
        <v>70</v>
      </c>
      <c r="I101" s="51">
        <v>14</v>
      </c>
      <c r="J101" s="52" t="str">
        <f t="shared" si="1"/>
        <v>Городской округ «Город Лесной» Свердловской области, г. Лесной, ул. Юбилейная, д. 14</v>
      </c>
      <c r="K101" s="112">
        <v>4758.7</v>
      </c>
      <c r="L101" s="71">
        <v>72</v>
      </c>
      <c r="M101" s="71">
        <v>2</v>
      </c>
      <c r="N101" s="136" t="s">
        <v>5055</v>
      </c>
      <c r="O101" s="228">
        <v>44991</v>
      </c>
      <c r="P101" s="178" t="s">
        <v>1494</v>
      </c>
      <c r="Q101" s="209">
        <v>3724421.24</v>
      </c>
      <c r="R101"/>
    </row>
    <row r="102" spans="1:18" s="155" customFormat="1" ht="23.25" hidden="1" x14ac:dyDescent="0.25">
      <c r="A102" s="80">
        <v>101</v>
      </c>
      <c r="B102" s="30" t="s">
        <v>218</v>
      </c>
      <c r="C102" s="30"/>
      <c r="D102" s="30" t="s">
        <v>4579</v>
      </c>
      <c r="E102" s="30" t="s">
        <v>18</v>
      </c>
      <c r="F102" s="30" t="s">
        <v>170</v>
      </c>
      <c r="G102" s="30" t="s">
        <v>20</v>
      </c>
      <c r="H102" s="30" t="s">
        <v>490</v>
      </c>
      <c r="I102" s="148">
        <v>4</v>
      </c>
      <c r="J102" s="33" t="str">
        <f t="shared" si="1"/>
        <v>Городской округ Верхний Тагил, г. Верхний Тагил, ул. Лермонтова, д. 4</v>
      </c>
      <c r="K102" s="42">
        <v>674.2</v>
      </c>
      <c r="L102" s="42">
        <v>16</v>
      </c>
      <c r="M102" s="42">
        <v>1</v>
      </c>
      <c r="N102" s="84" t="s">
        <v>4953</v>
      </c>
      <c r="O102" s="226">
        <v>44950</v>
      </c>
      <c r="P102" s="117" t="s">
        <v>1716</v>
      </c>
      <c r="Q102" s="210">
        <v>4420352.1899999995</v>
      </c>
      <c r="R102"/>
    </row>
    <row r="103" spans="1:18" s="155" customFormat="1" ht="23.25" hidden="1" x14ac:dyDescent="0.25">
      <c r="A103" s="80">
        <v>102</v>
      </c>
      <c r="B103" s="30" t="s">
        <v>218</v>
      </c>
      <c r="C103" s="30"/>
      <c r="D103" s="30" t="s">
        <v>4579</v>
      </c>
      <c r="E103" s="30" t="s">
        <v>18</v>
      </c>
      <c r="F103" s="30" t="s">
        <v>170</v>
      </c>
      <c r="G103" s="30" t="s">
        <v>20</v>
      </c>
      <c r="H103" s="30" t="s">
        <v>490</v>
      </c>
      <c r="I103" s="148">
        <v>6</v>
      </c>
      <c r="J103" s="33" t="str">
        <f t="shared" si="1"/>
        <v>Городской округ Верхний Тагил, г. Верхний Тагил, ул. Лермонтова, д. 6</v>
      </c>
      <c r="K103" s="42">
        <v>670.2</v>
      </c>
      <c r="L103" s="148">
        <v>16</v>
      </c>
      <c r="M103" s="42">
        <v>1</v>
      </c>
      <c r="N103" s="84" t="s">
        <v>4953</v>
      </c>
      <c r="O103" s="226">
        <v>44950</v>
      </c>
      <c r="P103" s="117" t="s">
        <v>1716</v>
      </c>
      <c r="Q103" s="210">
        <v>4238260.76</v>
      </c>
      <c r="R103"/>
    </row>
    <row r="104" spans="1:18" s="155" customFormat="1" ht="23.25" hidden="1" x14ac:dyDescent="0.25">
      <c r="A104" s="80">
        <v>103</v>
      </c>
      <c r="B104" s="30" t="s">
        <v>218</v>
      </c>
      <c r="C104" s="30"/>
      <c r="D104" s="30" t="s">
        <v>4579</v>
      </c>
      <c r="E104" s="30" t="s">
        <v>18</v>
      </c>
      <c r="F104" s="30" t="s">
        <v>170</v>
      </c>
      <c r="G104" s="30" t="s">
        <v>20</v>
      </c>
      <c r="H104" s="30" t="s">
        <v>172</v>
      </c>
      <c r="I104" s="148">
        <v>23</v>
      </c>
      <c r="J104" s="33" t="str">
        <f t="shared" si="1"/>
        <v>Городской округ Верхний Тагил, г. Верхний Тагил, ул. Маяковского, д. 23</v>
      </c>
      <c r="K104" s="42">
        <v>1991.4</v>
      </c>
      <c r="L104" s="148">
        <v>48</v>
      </c>
      <c r="M104" s="42">
        <v>1</v>
      </c>
      <c r="N104" s="84" t="s">
        <v>4953</v>
      </c>
      <c r="O104" s="226">
        <v>44950</v>
      </c>
      <c r="P104" s="117" t="s">
        <v>1716</v>
      </c>
      <c r="Q104" s="209">
        <v>5545886.0599999996</v>
      </c>
      <c r="R104"/>
    </row>
    <row r="105" spans="1:18" s="155" customFormat="1" ht="23.25" hidden="1" x14ac:dyDescent="0.25">
      <c r="A105" s="80">
        <v>104</v>
      </c>
      <c r="B105" s="30" t="s">
        <v>218</v>
      </c>
      <c r="C105" s="30"/>
      <c r="D105" s="30" t="s">
        <v>4579</v>
      </c>
      <c r="E105" s="30" t="s">
        <v>18</v>
      </c>
      <c r="F105" s="30" t="s">
        <v>170</v>
      </c>
      <c r="G105" s="30" t="s">
        <v>20</v>
      </c>
      <c r="H105" s="30" t="s">
        <v>4962</v>
      </c>
      <c r="I105" s="148">
        <v>34</v>
      </c>
      <c r="J105" s="33" t="str">
        <f t="shared" si="1"/>
        <v>Городской округ Верхний Тагил, г. Верхний Тагил, ул. Нахимова, д. 34</v>
      </c>
      <c r="K105" s="42">
        <v>1011.1</v>
      </c>
      <c r="L105" s="148">
        <v>24</v>
      </c>
      <c r="M105" s="42">
        <v>2</v>
      </c>
      <c r="N105" s="84" t="s">
        <v>4953</v>
      </c>
      <c r="O105" s="226">
        <v>44950</v>
      </c>
      <c r="P105" s="117" t="s">
        <v>1716</v>
      </c>
      <c r="Q105" s="209">
        <v>3935820.04</v>
      </c>
      <c r="R105"/>
    </row>
    <row r="106" spans="1:18" s="155" customFormat="1" ht="23.25" hidden="1" x14ac:dyDescent="0.25">
      <c r="A106" s="80">
        <v>105</v>
      </c>
      <c r="B106" s="30" t="s">
        <v>218</v>
      </c>
      <c r="C106" s="30"/>
      <c r="D106" s="30" t="s">
        <v>4579</v>
      </c>
      <c r="E106" s="30" t="s">
        <v>18</v>
      </c>
      <c r="F106" s="30" t="s">
        <v>170</v>
      </c>
      <c r="G106" s="30" t="s">
        <v>20</v>
      </c>
      <c r="H106" s="30" t="s">
        <v>4962</v>
      </c>
      <c r="I106" s="148">
        <v>36</v>
      </c>
      <c r="J106" s="33" t="str">
        <f t="shared" si="1"/>
        <v>Городской округ Верхний Тагил, г. Верхний Тагил, ул. Нахимова, д. 36</v>
      </c>
      <c r="K106" s="42">
        <v>1017.6</v>
      </c>
      <c r="L106" s="148">
        <v>24</v>
      </c>
      <c r="M106" s="42">
        <v>2</v>
      </c>
      <c r="N106" s="84" t="s">
        <v>4953</v>
      </c>
      <c r="O106" s="226">
        <v>44950</v>
      </c>
      <c r="P106" s="117" t="s">
        <v>1716</v>
      </c>
      <c r="Q106" s="209">
        <v>4224073.0199999996</v>
      </c>
      <c r="R106"/>
    </row>
    <row r="107" spans="1:18" s="155" customFormat="1" ht="23.25" hidden="1" x14ac:dyDescent="0.25">
      <c r="A107" s="80">
        <v>106</v>
      </c>
      <c r="B107" s="30" t="s">
        <v>218</v>
      </c>
      <c r="C107" s="30"/>
      <c r="D107" s="30" t="s">
        <v>4579</v>
      </c>
      <c r="E107" s="30" t="s">
        <v>18</v>
      </c>
      <c r="F107" s="30" t="s">
        <v>170</v>
      </c>
      <c r="G107" s="30" t="s">
        <v>20</v>
      </c>
      <c r="H107" s="30" t="s">
        <v>4962</v>
      </c>
      <c r="I107" s="148">
        <v>44</v>
      </c>
      <c r="J107" s="33" t="str">
        <f t="shared" si="1"/>
        <v>Городской округ Верхний Тагил, г. Верхний Тагил, ул. Нахимова, д. 44</v>
      </c>
      <c r="K107" s="42">
        <v>1021.1</v>
      </c>
      <c r="L107" s="148">
        <v>24</v>
      </c>
      <c r="M107" s="42">
        <v>2</v>
      </c>
      <c r="N107" s="84" t="s">
        <v>4953</v>
      </c>
      <c r="O107" s="226">
        <v>44950</v>
      </c>
      <c r="P107" s="117" t="s">
        <v>1716</v>
      </c>
      <c r="Q107" s="209">
        <v>4360440.9400000004</v>
      </c>
      <c r="R107"/>
    </row>
    <row r="108" spans="1:18" s="155" customFormat="1" ht="23.25" hidden="1" x14ac:dyDescent="0.25">
      <c r="A108" s="80">
        <v>107</v>
      </c>
      <c r="B108" s="30" t="s">
        <v>218</v>
      </c>
      <c r="C108" s="30"/>
      <c r="D108" s="30" t="s">
        <v>4579</v>
      </c>
      <c r="E108" s="30" t="s">
        <v>18</v>
      </c>
      <c r="F108" s="30" t="s">
        <v>170</v>
      </c>
      <c r="G108" s="30" t="s">
        <v>20</v>
      </c>
      <c r="H108" s="30" t="s">
        <v>41</v>
      </c>
      <c r="I108" s="148">
        <v>10</v>
      </c>
      <c r="J108" s="33" t="str">
        <f t="shared" si="1"/>
        <v>Городской округ Верхний Тагил, г. Верхний Тагил, ул. Садовая, д. 10</v>
      </c>
      <c r="K108" s="42">
        <v>952.5</v>
      </c>
      <c r="L108" s="148">
        <v>12</v>
      </c>
      <c r="M108" s="42">
        <v>2</v>
      </c>
      <c r="N108" s="84" t="s">
        <v>4953</v>
      </c>
      <c r="O108" s="226">
        <v>44950</v>
      </c>
      <c r="P108" s="117" t="s">
        <v>1716</v>
      </c>
      <c r="Q108" s="209">
        <v>4155121.63</v>
      </c>
      <c r="R108"/>
    </row>
    <row r="109" spans="1:18" s="155" customFormat="1" ht="23.25" hidden="1" x14ac:dyDescent="0.25">
      <c r="A109" s="80">
        <v>108</v>
      </c>
      <c r="B109" s="30" t="s">
        <v>218</v>
      </c>
      <c r="C109" s="30"/>
      <c r="D109" s="30" t="s">
        <v>4579</v>
      </c>
      <c r="E109" s="30" t="s">
        <v>18</v>
      </c>
      <c r="F109" s="30" t="s">
        <v>170</v>
      </c>
      <c r="G109" s="30" t="s">
        <v>20</v>
      </c>
      <c r="H109" s="30" t="s">
        <v>41</v>
      </c>
      <c r="I109" s="148">
        <v>8</v>
      </c>
      <c r="J109" s="33" t="str">
        <f t="shared" si="1"/>
        <v>Городской округ Верхний Тагил, г. Верхний Тагил, ул. Садовая, д. 8</v>
      </c>
      <c r="K109" s="42">
        <v>965.7</v>
      </c>
      <c r="L109" s="148">
        <v>12</v>
      </c>
      <c r="M109" s="42">
        <v>2</v>
      </c>
      <c r="N109" s="84" t="s">
        <v>4953</v>
      </c>
      <c r="O109" s="226">
        <v>44950</v>
      </c>
      <c r="P109" s="117" t="s">
        <v>1716</v>
      </c>
      <c r="Q109" s="209">
        <v>4310946.3</v>
      </c>
      <c r="R109"/>
    </row>
    <row r="110" spans="1:18" s="155" customFormat="1" ht="23.25" hidden="1" x14ac:dyDescent="0.25">
      <c r="A110" s="80">
        <v>109</v>
      </c>
      <c r="B110" s="30" t="s">
        <v>218</v>
      </c>
      <c r="C110" s="30"/>
      <c r="D110" s="30" t="s">
        <v>4579</v>
      </c>
      <c r="E110" s="30" t="s">
        <v>18</v>
      </c>
      <c r="F110" s="30" t="s">
        <v>170</v>
      </c>
      <c r="G110" s="30" t="s">
        <v>20</v>
      </c>
      <c r="H110" s="30" t="s">
        <v>1085</v>
      </c>
      <c r="I110" s="148">
        <v>72</v>
      </c>
      <c r="J110" s="33" t="str">
        <f t="shared" si="1"/>
        <v>Городской округ Верхний Тагил, г. Верхний Тагил, ул. Строительная, д. 72</v>
      </c>
      <c r="K110" s="42">
        <v>437.6</v>
      </c>
      <c r="L110" s="148">
        <v>4</v>
      </c>
      <c r="M110" s="42">
        <v>2</v>
      </c>
      <c r="N110" s="84" t="s">
        <v>4953</v>
      </c>
      <c r="O110" s="226">
        <v>44950</v>
      </c>
      <c r="P110" s="117" t="s">
        <v>1716</v>
      </c>
      <c r="Q110" s="209">
        <v>1866673.75</v>
      </c>
      <c r="R110"/>
    </row>
    <row r="111" spans="1:18" s="155" customFormat="1" ht="23.25" hidden="1" x14ac:dyDescent="0.25">
      <c r="A111" s="80">
        <v>110</v>
      </c>
      <c r="B111" s="30" t="s">
        <v>218</v>
      </c>
      <c r="C111" s="30"/>
      <c r="D111" s="30" t="s">
        <v>4579</v>
      </c>
      <c r="E111" s="30" t="s">
        <v>18</v>
      </c>
      <c r="F111" s="30" t="s">
        <v>170</v>
      </c>
      <c r="G111" s="30" t="s">
        <v>20</v>
      </c>
      <c r="H111" s="30" t="s">
        <v>650</v>
      </c>
      <c r="I111" s="148">
        <v>1</v>
      </c>
      <c r="J111" s="33" t="str">
        <f t="shared" si="1"/>
        <v>Городской округ Верхний Тагил, г. Верхний Тагил, ул. Чехова, д. 1</v>
      </c>
      <c r="K111" s="42">
        <v>572.70000000000005</v>
      </c>
      <c r="L111" s="148">
        <v>8</v>
      </c>
      <c r="M111" s="42">
        <v>2</v>
      </c>
      <c r="N111" s="84" t="s">
        <v>4953</v>
      </c>
      <c r="O111" s="226">
        <v>44950</v>
      </c>
      <c r="P111" s="117" t="s">
        <v>1716</v>
      </c>
      <c r="Q111" s="210">
        <v>2635449.5099999998</v>
      </c>
      <c r="R111"/>
    </row>
    <row r="112" spans="1:18" s="155" customFormat="1" ht="23.25" hidden="1" x14ac:dyDescent="0.25">
      <c r="A112" s="80">
        <v>111</v>
      </c>
      <c r="B112" s="30" t="s">
        <v>218</v>
      </c>
      <c r="C112" s="30"/>
      <c r="D112" s="30" t="s">
        <v>4579</v>
      </c>
      <c r="E112" s="30" t="s">
        <v>18</v>
      </c>
      <c r="F112" s="30" t="s">
        <v>170</v>
      </c>
      <c r="G112" s="30" t="s">
        <v>20</v>
      </c>
      <c r="H112" s="30" t="s">
        <v>650</v>
      </c>
      <c r="I112" s="148">
        <v>3</v>
      </c>
      <c r="J112" s="33" t="str">
        <f t="shared" si="1"/>
        <v>Городской округ Верхний Тагил, г. Верхний Тагил, ул. Чехова, д. 3</v>
      </c>
      <c r="K112" s="42">
        <v>578.5</v>
      </c>
      <c r="L112" s="148">
        <v>8</v>
      </c>
      <c r="M112" s="42">
        <v>2</v>
      </c>
      <c r="N112" s="84" t="s">
        <v>4953</v>
      </c>
      <c r="O112" s="226">
        <v>44950</v>
      </c>
      <c r="P112" s="117" t="s">
        <v>1716</v>
      </c>
      <c r="Q112" s="210">
        <v>2814215.3</v>
      </c>
      <c r="R112"/>
    </row>
    <row r="113" spans="1:18" s="155" customFormat="1" ht="23.25" hidden="1" x14ac:dyDescent="0.25">
      <c r="A113" s="80">
        <v>112</v>
      </c>
      <c r="B113" s="30" t="s">
        <v>227</v>
      </c>
      <c r="C113" s="30"/>
      <c r="D113" s="30" t="s">
        <v>4618</v>
      </c>
      <c r="E113" s="30" t="s">
        <v>18</v>
      </c>
      <c r="F113" s="30" t="s">
        <v>244</v>
      </c>
      <c r="G113" s="30" t="s">
        <v>143</v>
      </c>
      <c r="H113" s="30" t="s">
        <v>251</v>
      </c>
      <c r="I113" s="42">
        <v>107</v>
      </c>
      <c r="J113" s="33" t="str">
        <f t="shared" si="1"/>
        <v>Городской округ Верхняя Пышма, г. Верхняя Пышма, пр-кт Успенский, д. 107</v>
      </c>
      <c r="K113" s="42">
        <v>6090.5</v>
      </c>
      <c r="L113" s="42">
        <v>130</v>
      </c>
      <c r="M113" s="42">
        <v>1</v>
      </c>
      <c r="N113" s="33" t="s">
        <v>4991</v>
      </c>
      <c r="O113" s="114">
        <v>44946</v>
      </c>
      <c r="P113" s="33" t="s">
        <v>3128</v>
      </c>
      <c r="Q113" s="187">
        <v>21656419.390000001</v>
      </c>
      <c r="R113"/>
    </row>
    <row r="114" spans="1:18" s="155" customFormat="1" ht="23.25" hidden="1" x14ac:dyDescent="0.25">
      <c r="A114" s="80">
        <v>113</v>
      </c>
      <c r="B114" s="30" t="s">
        <v>227</v>
      </c>
      <c r="C114" s="30"/>
      <c r="D114" s="30" t="s">
        <v>4618</v>
      </c>
      <c r="E114" s="30" t="s">
        <v>18</v>
      </c>
      <c r="F114" s="30" t="s">
        <v>244</v>
      </c>
      <c r="G114" s="30" t="s">
        <v>143</v>
      </c>
      <c r="H114" s="30" t="s">
        <v>251</v>
      </c>
      <c r="I114" s="42">
        <v>40</v>
      </c>
      <c r="J114" s="33" t="str">
        <f t="shared" si="1"/>
        <v>Городской округ Верхняя Пышма, г. Верхняя Пышма, пр-кт Успенский, д. 40</v>
      </c>
      <c r="K114" s="42">
        <v>2678.7</v>
      </c>
      <c r="L114" s="148">
        <v>62</v>
      </c>
      <c r="M114" s="42">
        <v>4</v>
      </c>
      <c r="N114" s="33" t="s">
        <v>4991</v>
      </c>
      <c r="O114" s="114">
        <v>44946</v>
      </c>
      <c r="P114" s="33" t="s">
        <v>3128</v>
      </c>
      <c r="Q114" s="210">
        <v>9930534.6400000006</v>
      </c>
      <c r="R114"/>
    </row>
    <row r="115" spans="1:18" s="155" customFormat="1" ht="23.25" hidden="1" x14ac:dyDescent="0.25">
      <c r="A115" s="80">
        <v>114</v>
      </c>
      <c r="B115" s="30" t="s">
        <v>227</v>
      </c>
      <c r="C115" s="30"/>
      <c r="D115" s="30" t="s">
        <v>4618</v>
      </c>
      <c r="E115" s="30" t="s">
        <v>18</v>
      </c>
      <c r="F115" s="30" t="s">
        <v>244</v>
      </c>
      <c r="G115" s="30" t="s">
        <v>143</v>
      </c>
      <c r="H115" s="30" t="s">
        <v>251</v>
      </c>
      <c r="I115" s="42">
        <v>46</v>
      </c>
      <c r="J115" s="33" t="str">
        <f t="shared" si="1"/>
        <v>Городской округ Верхняя Пышма, г. Верхняя Пышма, пр-кт Успенский, д. 46</v>
      </c>
      <c r="K115" s="253">
        <v>4843.7</v>
      </c>
      <c r="L115" s="225">
        <v>100</v>
      </c>
      <c r="M115" s="225">
        <v>1</v>
      </c>
      <c r="N115" s="106" t="s">
        <v>4991</v>
      </c>
      <c r="O115" s="114">
        <v>44946</v>
      </c>
      <c r="P115" s="33" t="s">
        <v>3128</v>
      </c>
      <c r="Q115" s="210">
        <v>14207547.049999999</v>
      </c>
      <c r="R115"/>
    </row>
    <row r="116" spans="1:18" s="155" customFormat="1" ht="23.25" hidden="1" x14ac:dyDescent="0.25">
      <c r="A116" s="80">
        <v>115</v>
      </c>
      <c r="B116" s="30" t="s">
        <v>227</v>
      </c>
      <c r="C116" s="112"/>
      <c r="D116" s="112" t="s">
        <v>4618</v>
      </c>
      <c r="E116" s="112" t="s">
        <v>18</v>
      </c>
      <c r="F116" s="112" t="s">
        <v>244</v>
      </c>
      <c r="G116" s="112" t="s">
        <v>143</v>
      </c>
      <c r="H116" s="112" t="s">
        <v>251</v>
      </c>
      <c r="I116" s="51" t="s">
        <v>1072</v>
      </c>
      <c r="J116" s="52" t="str">
        <f t="shared" si="1"/>
        <v>Городской округ Верхняя Пышма, г. Верхняя Пышма, пр-кт Успенский, д. 48А</v>
      </c>
      <c r="K116" s="51">
        <v>7699.1</v>
      </c>
      <c r="L116" s="51">
        <v>144</v>
      </c>
      <c r="M116" s="51">
        <v>4</v>
      </c>
      <c r="N116" s="52" t="s">
        <v>5011</v>
      </c>
      <c r="O116" s="139">
        <v>44984</v>
      </c>
      <c r="P116" s="52" t="s">
        <v>2603</v>
      </c>
      <c r="Q116" s="187">
        <v>8150705.0299999993</v>
      </c>
      <c r="R116"/>
    </row>
    <row r="117" spans="1:18" s="155" customFormat="1" ht="23.25" hidden="1" x14ac:dyDescent="0.25">
      <c r="A117" s="80">
        <v>116</v>
      </c>
      <c r="B117" s="30" t="s">
        <v>227</v>
      </c>
      <c r="C117" s="30"/>
      <c r="D117" s="30" t="s">
        <v>4618</v>
      </c>
      <c r="E117" s="30" t="s">
        <v>18</v>
      </c>
      <c r="F117" s="30" t="s">
        <v>244</v>
      </c>
      <c r="G117" s="30" t="s">
        <v>20</v>
      </c>
      <c r="H117" s="30" t="s">
        <v>252</v>
      </c>
      <c r="I117" s="42" t="s">
        <v>4985</v>
      </c>
      <c r="J117" s="33" t="str">
        <f t="shared" si="1"/>
        <v>Городской округ Верхняя Пышма, г. Верхняя Пышма, ул. Петрова, д. 35/5</v>
      </c>
      <c r="K117" s="42">
        <v>3621.86</v>
      </c>
      <c r="L117" s="148">
        <v>60</v>
      </c>
      <c r="M117" s="42">
        <v>5</v>
      </c>
      <c r="N117" s="33" t="s">
        <v>4991</v>
      </c>
      <c r="O117" s="114">
        <v>44946</v>
      </c>
      <c r="P117" s="33" t="s">
        <v>3128</v>
      </c>
      <c r="Q117" s="187">
        <v>9832657.3499999996</v>
      </c>
      <c r="R117"/>
    </row>
    <row r="118" spans="1:18" s="155" customFormat="1" ht="23.25" hidden="1" x14ac:dyDescent="0.25">
      <c r="A118" s="80">
        <v>117</v>
      </c>
      <c r="B118" s="30" t="s">
        <v>227</v>
      </c>
      <c r="C118" s="30"/>
      <c r="D118" s="30" t="s">
        <v>4618</v>
      </c>
      <c r="E118" s="30" t="s">
        <v>18</v>
      </c>
      <c r="F118" s="30" t="s">
        <v>244</v>
      </c>
      <c r="G118" s="30" t="s">
        <v>20</v>
      </c>
      <c r="H118" s="30" t="s">
        <v>199</v>
      </c>
      <c r="I118" s="42">
        <v>5</v>
      </c>
      <c r="J118" s="33" t="str">
        <f t="shared" si="1"/>
        <v>Городской округ Верхняя Пышма, г. Верхняя Пышма, ул. Победы, д. 5</v>
      </c>
      <c r="K118" s="42">
        <v>4521.8100000000004</v>
      </c>
      <c r="L118" s="42">
        <v>67</v>
      </c>
      <c r="M118" s="42">
        <v>4</v>
      </c>
      <c r="N118" s="33" t="s">
        <v>4991</v>
      </c>
      <c r="O118" s="114">
        <v>44946</v>
      </c>
      <c r="P118" s="33" t="s">
        <v>3128</v>
      </c>
      <c r="Q118" s="187">
        <v>10773524.67</v>
      </c>
      <c r="R118"/>
    </row>
    <row r="119" spans="1:18" s="155" customFormat="1" ht="23.25" hidden="1" x14ac:dyDescent="0.25">
      <c r="A119" s="80">
        <v>118</v>
      </c>
      <c r="B119" s="30" t="s">
        <v>227</v>
      </c>
      <c r="C119" s="30"/>
      <c r="D119" s="30" t="s">
        <v>4618</v>
      </c>
      <c r="E119" s="30" t="s">
        <v>18</v>
      </c>
      <c r="F119" s="30" t="s">
        <v>244</v>
      </c>
      <c r="G119" s="30" t="s">
        <v>20</v>
      </c>
      <c r="H119" s="30" t="s">
        <v>199</v>
      </c>
      <c r="I119" s="42">
        <v>7</v>
      </c>
      <c r="J119" s="33" t="str">
        <f t="shared" si="1"/>
        <v>Городской округ Верхняя Пышма, г. Верхняя Пышма, ул. Победы, д. 7</v>
      </c>
      <c r="K119" s="42">
        <v>3707.1</v>
      </c>
      <c r="L119" s="148">
        <v>70</v>
      </c>
      <c r="M119" s="42">
        <v>4</v>
      </c>
      <c r="N119" s="33" t="s">
        <v>4991</v>
      </c>
      <c r="O119" s="114">
        <v>44946</v>
      </c>
      <c r="P119" s="33" t="s">
        <v>3128</v>
      </c>
      <c r="Q119" s="187">
        <v>10007129.439999999</v>
      </c>
      <c r="R119"/>
    </row>
    <row r="120" spans="1:18" s="155" customFormat="1" ht="23.25" hidden="1" x14ac:dyDescent="0.25">
      <c r="A120" s="80">
        <v>119</v>
      </c>
      <c r="B120" s="30" t="s">
        <v>227</v>
      </c>
      <c r="C120" s="30"/>
      <c r="D120" s="30" t="s">
        <v>4618</v>
      </c>
      <c r="E120" s="30" t="s">
        <v>18</v>
      </c>
      <c r="F120" s="30" t="s">
        <v>244</v>
      </c>
      <c r="G120" s="30" t="s">
        <v>20</v>
      </c>
      <c r="H120" s="30" t="s">
        <v>253</v>
      </c>
      <c r="I120" s="42">
        <v>27</v>
      </c>
      <c r="J120" s="33" t="str">
        <f t="shared" si="1"/>
        <v>Городской округ Верхняя Пышма, г. Верхняя Пышма, ул. Уральских рабочих, д. 27</v>
      </c>
      <c r="K120" s="42">
        <v>4499.7</v>
      </c>
      <c r="L120" s="148">
        <v>97</v>
      </c>
      <c r="M120" s="42">
        <v>1</v>
      </c>
      <c r="N120" s="33" t="s">
        <v>4991</v>
      </c>
      <c r="O120" s="114">
        <v>44946</v>
      </c>
      <c r="P120" s="33" t="s">
        <v>3128</v>
      </c>
      <c r="Q120" s="210">
        <v>16688110.489999998</v>
      </c>
      <c r="R120"/>
    </row>
    <row r="121" spans="1:18" s="155" customFormat="1" ht="23.25" hidden="1" x14ac:dyDescent="0.25">
      <c r="A121" s="80">
        <v>120</v>
      </c>
      <c r="B121" s="30" t="s">
        <v>227</v>
      </c>
      <c r="C121" s="30"/>
      <c r="D121" s="30" t="s">
        <v>4618</v>
      </c>
      <c r="E121" s="30" t="s">
        <v>18</v>
      </c>
      <c r="F121" s="30" t="s">
        <v>244</v>
      </c>
      <c r="G121" s="30" t="s">
        <v>20</v>
      </c>
      <c r="H121" s="30" t="s">
        <v>4619</v>
      </c>
      <c r="I121" s="42">
        <v>8</v>
      </c>
      <c r="J121" s="33" t="str">
        <f t="shared" si="1"/>
        <v>Городской округ Верхняя Пышма, г. Верхняя Пышма, ул. Чистова, д. 8</v>
      </c>
      <c r="K121" s="42">
        <v>3006.3</v>
      </c>
      <c r="L121" s="148">
        <v>70</v>
      </c>
      <c r="M121" s="42">
        <v>4</v>
      </c>
      <c r="N121" s="33" t="s">
        <v>4991</v>
      </c>
      <c r="O121" s="114">
        <v>44946</v>
      </c>
      <c r="P121" s="33" t="s">
        <v>3128</v>
      </c>
      <c r="Q121" s="187">
        <v>10007222.659999998</v>
      </c>
      <c r="R121"/>
    </row>
    <row r="122" spans="1:18" s="155" customFormat="1" ht="23.25" hidden="1" x14ac:dyDescent="0.25">
      <c r="A122" s="80">
        <v>121</v>
      </c>
      <c r="B122" s="30" t="s">
        <v>227</v>
      </c>
      <c r="C122" s="30"/>
      <c r="D122" s="30" t="s">
        <v>4618</v>
      </c>
      <c r="E122" s="30" t="s">
        <v>18</v>
      </c>
      <c r="F122" s="30" t="s">
        <v>244</v>
      </c>
      <c r="G122" s="30" t="s">
        <v>20</v>
      </c>
      <c r="H122" s="30" t="s">
        <v>434</v>
      </c>
      <c r="I122" s="42">
        <v>2</v>
      </c>
      <c r="J122" s="33" t="str">
        <f t="shared" si="1"/>
        <v>Городской округ Верхняя Пышма, г. Верхняя Пышма, ул. Энтузиастов, д. 2</v>
      </c>
      <c r="K122" s="42">
        <v>3239.49</v>
      </c>
      <c r="L122" s="42">
        <v>66</v>
      </c>
      <c r="M122" s="42">
        <v>4</v>
      </c>
      <c r="N122" s="33" t="s">
        <v>4991</v>
      </c>
      <c r="O122" s="114">
        <v>44946</v>
      </c>
      <c r="P122" s="33" t="s">
        <v>3128</v>
      </c>
      <c r="Q122" s="210">
        <v>10434617.139999999</v>
      </c>
      <c r="R122"/>
    </row>
    <row r="123" spans="1:18" s="155" customFormat="1" ht="23.25" hidden="1" x14ac:dyDescent="0.25">
      <c r="A123" s="80">
        <v>122</v>
      </c>
      <c r="B123" s="30" t="s">
        <v>227</v>
      </c>
      <c r="C123" s="30"/>
      <c r="D123" s="30" t="s">
        <v>4618</v>
      </c>
      <c r="E123" s="30" t="s">
        <v>18</v>
      </c>
      <c r="F123" s="30" t="s">
        <v>244</v>
      </c>
      <c r="G123" s="30" t="s">
        <v>20</v>
      </c>
      <c r="H123" s="30" t="s">
        <v>434</v>
      </c>
      <c r="I123" s="42">
        <v>4</v>
      </c>
      <c r="J123" s="33" t="str">
        <f t="shared" si="1"/>
        <v>Городской округ Верхняя Пышма, г. Верхняя Пышма, ул. Энтузиастов, д. 4</v>
      </c>
      <c r="K123" s="42">
        <v>3441.05</v>
      </c>
      <c r="L123" s="148">
        <v>70</v>
      </c>
      <c r="M123" s="42">
        <v>4</v>
      </c>
      <c r="N123" s="33" t="s">
        <v>4991</v>
      </c>
      <c r="O123" s="114">
        <v>44946</v>
      </c>
      <c r="P123" s="33" t="s">
        <v>3128</v>
      </c>
      <c r="Q123" s="187">
        <v>11004434.26</v>
      </c>
      <c r="R123"/>
    </row>
    <row r="124" spans="1:18" s="155" customFormat="1" ht="23.25" hidden="1" x14ac:dyDescent="0.25">
      <c r="A124" s="80">
        <v>123</v>
      </c>
      <c r="B124" s="30" t="s">
        <v>227</v>
      </c>
      <c r="C124" s="30"/>
      <c r="D124" s="30" t="s">
        <v>4618</v>
      </c>
      <c r="E124" s="30" t="s">
        <v>18</v>
      </c>
      <c r="F124" s="30" t="s">
        <v>244</v>
      </c>
      <c r="G124" s="30" t="s">
        <v>20</v>
      </c>
      <c r="H124" s="30" t="s">
        <v>70</v>
      </c>
      <c r="I124" s="42">
        <v>16</v>
      </c>
      <c r="J124" s="33" t="str">
        <f t="shared" si="1"/>
        <v>Городской округ Верхняя Пышма, г. Верхняя Пышма, ул. Юбилейная, д. 16</v>
      </c>
      <c r="K124" s="252">
        <v>2988.5</v>
      </c>
      <c r="L124" s="252">
        <v>70</v>
      </c>
      <c r="M124" s="252">
        <v>4</v>
      </c>
      <c r="N124" s="33" t="s">
        <v>4991</v>
      </c>
      <c r="O124" s="114">
        <v>44946</v>
      </c>
      <c r="P124" s="33" t="s">
        <v>3128</v>
      </c>
      <c r="Q124" s="210">
        <v>8018255.7600000007</v>
      </c>
      <c r="R124"/>
    </row>
    <row r="125" spans="1:18" s="155" customFormat="1" ht="23.25" hidden="1" x14ac:dyDescent="0.25">
      <c r="A125" s="80">
        <v>124</v>
      </c>
      <c r="B125" s="30" t="s">
        <v>227</v>
      </c>
      <c r="C125" s="30"/>
      <c r="D125" s="30" t="s">
        <v>4618</v>
      </c>
      <c r="E125" s="30" t="s">
        <v>1500</v>
      </c>
      <c r="F125" s="30" t="s">
        <v>714</v>
      </c>
      <c r="G125" s="30" t="s">
        <v>20</v>
      </c>
      <c r="H125" s="30" t="s">
        <v>2660</v>
      </c>
      <c r="I125" s="42">
        <v>2</v>
      </c>
      <c r="J125" s="33" t="str">
        <f t="shared" si="1"/>
        <v>Городской округ Верхняя Пышма, пос. Исеть (г Верхняя Пышма), ул. Сосновая, д. 2</v>
      </c>
      <c r="K125" s="42">
        <v>534.1</v>
      </c>
      <c r="L125" s="42">
        <v>12</v>
      </c>
      <c r="M125" s="42">
        <v>4</v>
      </c>
      <c r="N125" s="33" t="s">
        <v>4991</v>
      </c>
      <c r="O125" s="114">
        <v>44946</v>
      </c>
      <c r="P125" s="33" t="s">
        <v>3128</v>
      </c>
      <c r="Q125" s="210">
        <v>1704046.5699999998</v>
      </c>
      <c r="R125"/>
    </row>
    <row r="126" spans="1:18" s="155" customFormat="1" ht="23.25" hidden="1" x14ac:dyDescent="0.25">
      <c r="A126" s="80">
        <v>125</v>
      </c>
      <c r="B126" s="30" t="s">
        <v>227</v>
      </c>
      <c r="C126" s="30"/>
      <c r="D126" s="30" t="s">
        <v>4618</v>
      </c>
      <c r="E126" s="30" t="s">
        <v>1500</v>
      </c>
      <c r="F126" s="30" t="s">
        <v>248</v>
      </c>
      <c r="G126" s="30" t="s">
        <v>20</v>
      </c>
      <c r="H126" s="30" t="s">
        <v>255</v>
      </c>
      <c r="I126" s="42">
        <v>11</v>
      </c>
      <c r="J126" s="33" t="str">
        <f t="shared" si="1"/>
        <v>Городской округ Верхняя Пышма, пос. Кедровое (г Верхняя Пышма), ул. Школьников, д. 11</v>
      </c>
      <c r="K126" s="42">
        <v>680.9</v>
      </c>
      <c r="L126" s="148">
        <v>16</v>
      </c>
      <c r="M126" s="42">
        <v>5</v>
      </c>
      <c r="N126" s="33" t="s">
        <v>4991</v>
      </c>
      <c r="O126" s="114">
        <v>44946</v>
      </c>
      <c r="P126" s="33" t="s">
        <v>3128</v>
      </c>
      <c r="Q126" s="210">
        <v>5688567.5100000007</v>
      </c>
      <c r="R126"/>
    </row>
    <row r="127" spans="1:18" s="155" customFormat="1" ht="23.25" hidden="1" x14ac:dyDescent="0.25">
      <c r="A127" s="80">
        <v>126</v>
      </c>
      <c r="B127" s="30" t="s">
        <v>218</v>
      </c>
      <c r="C127" s="30"/>
      <c r="D127" s="30" t="s">
        <v>4578</v>
      </c>
      <c r="E127" s="30" t="s">
        <v>18</v>
      </c>
      <c r="F127" s="30" t="s">
        <v>175</v>
      </c>
      <c r="G127" s="30" t="s">
        <v>20</v>
      </c>
      <c r="H127" s="30" t="s">
        <v>648</v>
      </c>
      <c r="I127" s="148">
        <v>11</v>
      </c>
      <c r="J127" s="33" t="str">
        <f t="shared" si="1"/>
        <v>Городской округ Верхняя Тура, г. Верхняя Тура, ул. 8 Марта, д. 11</v>
      </c>
      <c r="K127" s="42">
        <v>775</v>
      </c>
      <c r="L127" s="148">
        <v>16</v>
      </c>
      <c r="M127" s="42">
        <v>1</v>
      </c>
      <c r="N127" s="84" t="s">
        <v>4974</v>
      </c>
      <c r="O127" s="226">
        <v>44873</v>
      </c>
      <c r="P127" s="117" t="s">
        <v>3340</v>
      </c>
      <c r="Q127" s="209">
        <v>5417253.1900000004</v>
      </c>
      <c r="R127"/>
    </row>
    <row r="128" spans="1:18" s="155" customFormat="1" ht="23.25" hidden="1" x14ac:dyDescent="0.25">
      <c r="A128" s="80">
        <v>127</v>
      </c>
      <c r="B128" s="30" t="s">
        <v>218</v>
      </c>
      <c r="C128" s="30"/>
      <c r="D128" s="30" t="s">
        <v>4578</v>
      </c>
      <c r="E128" s="30" t="s">
        <v>18</v>
      </c>
      <c r="F128" s="30" t="s">
        <v>175</v>
      </c>
      <c r="G128" s="30" t="s">
        <v>20</v>
      </c>
      <c r="H128" s="30" t="s">
        <v>1513</v>
      </c>
      <c r="I128" s="148">
        <v>25</v>
      </c>
      <c r="J128" s="33" t="str">
        <f t="shared" si="1"/>
        <v>Городской округ Верхняя Тура, г. Верхняя Тура, ул. Гробова, д. 25</v>
      </c>
      <c r="K128" s="42">
        <v>784.6</v>
      </c>
      <c r="L128" s="148">
        <v>16</v>
      </c>
      <c r="M128" s="42">
        <v>1</v>
      </c>
      <c r="N128" s="84" t="s">
        <v>4974</v>
      </c>
      <c r="O128" s="226">
        <v>44873</v>
      </c>
      <c r="P128" s="117" t="s">
        <v>3340</v>
      </c>
      <c r="Q128" s="209">
        <v>5440299.5099999998</v>
      </c>
      <c r="R128"/>
    </row>
    <row r="129" spans="1:18" s="155" customFormat="1" ht="23.25" hidden="1" x14ac:dyDescent="0.25">
      <c r="A129" s="80">
        <v>128</v>
      </c>
      <c r="B129" s="30" t="s">
        <v>218</v>
      </c>
      <c r="C129" s="30"/>
      <c r="D129" s="30" t="s">
        <v>4578</v>
      </c>
      <c r="E129" s="30" t="s">
        <v>18</v>
      </c>
      <c r="F129" s="30" t="s">
        <v>175</v>
      </c>
      <c r="G129" s="30" t="s">
        <v>20</v>
      </c>
      <c r="H129" s="30" t="s">
        <v>1513</v>
      </c>
      <c r="I129" s="148">
        <v>27</v>
      </c>
      <c r="J129" s="33" t="str">
        <f t="shared" si="1"/>
        <v>Городской округ Верхняя Тура, г. Верхняя Тура, ул. Гробова, д. 27</v>
      </c>
      <c r="K129" s="42">
        <v>780</v>
      </c>
      <c r="L129" s="148">
        <v>16</v>
      </c>
      <c r="M129" s="42">
        <v>1</v>
      </c>
      <c r="N129" s="84" t="s">
        <v>4974</v>
      </c>
      <c r="O129" s="226">
        <v>44873</v>
      </c>
      <c r="P129" s="117" t="s">
        <v>3340</v>
      </c>
      <c r="Q129" s="210">
        <v>5298074.96</v>
      </c>
      <c r="R129"/>
    </row>
    <row r="130" spans="1:18" s="155" customFormat="1" ht="23.25" hidden="1" x14ac:dyDescent="0.25">
      <c r="A130" s="80">
        <v>129</v>
      </c>
      <c r="B130" s="30" t="s">
        <v>218</v>
      </c>
      <c r="C130" s="30"/>
      <c r="D130" s="30" t="s">
        <v>4578</v>
      </c>
      <c r="E130" s="30" t="s">
        <v>18</v>
      </c>
      <c r="F130" s="30" t="s">
        <v>175</v>
      </c>
      <c r="G130" s="30" t="s">
        <v>20</v>
      </c>
      <c r="H130" s="30" t="s">
        <v>1048</v>
      </c>
      <c r="I130" s="148">
        <v>15</v>
      </c>
      <c r="J130" s="33" t="str">
        <f t="shared" ref="J130:J193" si="2">C130&amp;""&amp;D130&amp;", "&amp;E130&amp;" "&amp;F130&amp;", "&amp;G130&amp;" "&amp;H130&amp;", д. "&amp;I130</f>
        <v>Городской округ Верхняя Тура, г. Верхняя Тура, ул. Совхозная, д. 15</v>
      </c>
      <c r="K130" s="42">
        <v>507.3</v>
      </c>
      <c r="L130" s="42">
        <v>12</v>
      </c>
      <c r="M130" s="42">
        <v>1</v>
      </c>
      <c r="N130" s="84" t="s">
        <v>4974</v>
      </c>
      <c r="O130" s="226">
        <v>44873</v>
      </c>
      <c r="P130" s="117" t="s">
        <v>3340</v>
      </c>
      <c r="Q130" s="209">
        <v>2440839.25</v>
      </c>
      <c r="R130"/>
    </row>
    <row r="131" spans="1:18" s="155" customFormat="1" ht="23.25" hidden="1" x14ac:dyDescent="0.25">
      <c r="A131" s="80">
        <v>130</v>
      </c>
      <c r="B131" s="30" t="s">
        <v>227</v>
      </c>
      <c r="C131" s="30"/>
      <c r="D131" s="30" t="s">
        <v>4611</v>
      </c>
      <c r="E131" s="30" t="s">
        <v>18</v>
      </c>
      <c r="F131" s="30" t="s">
        <v>257</v>
      </c>
      <c r="G131" s="30" t="s">
        <v>20</v>
      </c>
      <c r="H131" s="30" t="s">
        <v>4982</v>
      </c>
      <c r="I131" s="42">
        <v>20</v>
      </c>
      <c r="J131" s="33" t="str">
        <f t="shared" si="2"/>
        <v>Городской округ Дегтярск, г. Дегтярск, ул. Димитрова, д. 20</v>
      </c>
      <c r="K131" s="42">
        <v>626</v>
      </c>
      <c r="L131" s="42">
        <v>16</v>
      </c>
      <c r="M131" s="42">
        <v>3</v>
      </c>
      <c r="N131" s="33" t="s">
        <v>4995</v>
      </c>
      <c r="O131" s="114">
        <v>44921</v>
      </c>
      <c r="P131" s="33" t="s">
        <v>3641</v>
      </c>
      <c r="Q131" s="210">
        <v>1956877.08</v>
      </c>
      <c r="R131"/>
    </row>
    <row r="132" spans="1:18" s="155" customFormat="1" ht="23.25" hidden="1" x14ac:dyDescent="0.25">
      <c r="A132" s="80">
        <v>131</v>
      </c>
      <c r="B132" s="30" t="s">
        <v>227</v>
      </c>
      <c r="C132" s="30"/>
      <c r="D132" s="30" t="s">
        <v>4611</v>
      </c>
      <c r="E132" s="30" t="s">
        <v>18</v>
      </c>
      <c r="F132" s="30" t="s">
        <v>257</v>
      </c>
      <c r="G132" s="30" t="s">
        <v>20</v>
      </c>
      <c r="H132" s="30" t="s">
        <v>28</v>
      </c>
      <c r="I132" s="42">
        <v>14</v>
      </c>
      <c r="J132" s="33" t="str">
        <f t="shared" si="2"/>
        <v>Городской округ Дегтярск, г. Дегтярск, ул. Калинина, д. 14</v>
      </c>
      <c r="K132" s="42">
        <v>408.4</v>
      </c>
      <c r="L132" s="42">
        <v>8</v>
      </c>
      <c r="M132" s="42">
        <v>3</v>
      </c>
      <c r="N132" s="33" t="s">
        <v>4995</v>
      </c>
      <c r="O132" s="114">
        <v>44921</v>
      </c>
      <c r="P132" s="33" t="s">
        <v>3641</v>
      </c>
      <c r="Q132" s="187">
        <v>1095458.1100000001</v>
      </c>
      <c r="R132"/>
    </row>
    <row r="133" spans="1:18" s="155" customFormat="1" ht="23.25" hidden="1" x14ac:dyDescent="0.25">
      <c r="A133" s="80">
        <v>132</v>
      </c>
      <c r="B133" s="30" t="s">
        <v>227</v>
      </c>
      <c r="C133" s="30"/>
      <c r="D133" s="30" t="s">
        <v>4611</v>
      </c>
      <c r="E133" s="30" t="s">
        <v>18</v>
      </c>
      <c r="F133" s="30" t="s">
        <v>257</v>
      </c>
      <c r="G133" s="30" t="s">
        <v>20</v>
      </c>
      <c r="H133" s="30" t="s">
        <v>28</v>
      </c>
      <c r="I133" s="42">
        <v>24</v>
      </c>
      <c r="J133" s="33" t="str">
        <f t="shared" si="2"/>
        <v>Городской округ Дегтярск, г. Дегтярск, ул. Калинина, д. 24</v>
      </c>
      <c r="K133" s="42">
        <v>2234.6999999999998</v>
      </c>
      <c r="L133" s="148">
        <v>27</v>
      </c>
      <c r="M133" s="42">
        <v>1</v>
      </c>
      <c r="N133" s="33" t="s">
        <v>4990</v>
      </c>
      <c r="O133" s="114">
        <v>44879</v>
      </c>
      <c r="P133" s="33" t="s">
        <v>3340</v>
      </c>
      <c r="Q133" s="210">
        <v>704685.60000000009</v>
      </c>
      <c r="R133"/>
    </row>
    <row r="134" spans="1:18" s="155" customFormat="1" ht="23.25" hidden="1" x14ac:dyDescent="0.25">
      <c r="A134" s="80">
        <v>133</v>
      </c>
      <c r="B134" s="30" t="s">
        <v>227</v>
      </c>
      <c r="C134" s="30"/>
      <c r="D134" s="30" t="s">
        <v>4611</v>
      </c>
      <c r="E134" s="30" t="s">
        <v>18</v>
      </c>
      <c r="F134" s="30" t="s">
        <v>257</v>
      </c>
      <c r="G134" s="30" t="s">
        <v>20</v>
      </c>
      <c r="H134" s="30" t="s">
        <v>28</v>
      </c>
      <c r="I134" s="42" t="s">
        <v>1046</v>
      </c>
      <c r="J134" s="33" t="str">
        <f t="shared" si="2"/>
        <v>Городской округ Дегтярск, г. Дегтярск, ул. Калинина, д. 46А</v>
      </c>
      <c r="K134" s="42">
        <v>506.6</v>
      </c>
      <c r="L134" s="148">
        <v>8</v>
      </c>
      <c r="M134" s="42">
        <v>2</v>
      </c>
      <c r="N134" s="33" t="s">
        <v>5017</v>
      </c>
      <c r="O134" s="114" t="s">
        <v>5018</v>
      </c>
      <c r="P134" s="33" t="s">
        <v>3641</v>
      </c>
      <c r="Q134" s="210">
        <v>1065909.6200000001</v>
      </c>
      <c r="R134"/>
    </row>
    <row r="135" spans="1:18" s="155" customFormat="1" hidden="1" x14ac:dyDescent="0.25">
      <c r="A135" s="80">
        <v>134</v>
      </c>
      <c r="B135" s="30" t="s">
        <v>227</v>
      </c>
      <c r="C135" s="30"/>
      <c r="D135" s="30" t="s">
        <v>4611</v>
      </c>
      <c r="E135" s="30" t="s">
        <v>18</v>
      </c>
      <c r="F135" s="30" t="s">
        <v>257</v>
      </c>
      <c r="G135" s="30" t="s">
        <v>20</v>
      </c>
      <c r="H135" s="30" t="s">
        <v>28</v>
      </c>
      <c r="I135" s="42">
        <v>7</v>
      </c>
      <c r="J135" s="33" t="str">
        <f t="shared" si="2"/>
        <v>Городской округ Дегтярск, г. Дегтярск, ул. Калинина, д. 7</v>
      </c>
      <c r="K135" s="42">
        <v>2849.5</v>
      </c>
      <c r="L135" s="148">
        <v>32</v>
      </c>
      <c r="M135" s="42">
        <v>1</v>
      </c>
      <c r="N135" s="33" t="s">
        <v>4995</v>
      </c>
      <c r="O135" s="114">
        <v>44921</v>
      </c>
      <c r="P135" s="33" t="s">
        <v>3641</v>
      </c>
      <c r="Q135" s="210">
        <v>1639069.58</v>
      </c>
      <c r="R135"/>
    </row>
    <row r="136" spans="1:18" s="155" customFormat="1" ht="23.25" hidden="1" x14ac:dyDescent="0.25">
      <c r="A136" s="80">
        <v>135</v>
      </c>
      <c r="B136" s="30" t="s">
        <v>227</v>
      </c>
      <c r="C136" s="30"/>
      <c r="D136" s="30" t="s">
        <v>4611</v>
      </c>
      <c r="E136" s="30" t="s">
        <v>18</v>
      </c>
      <c r="F136" s="30" t="s">
        <v>257</v>
      </c>
      <c r="G136" s="30" t="s">
        <v>20</v>
      </c>
      <c r="H136" s="30" t="s">
        <v>567</v>
      </c>
      <c r="I136" s="42">
        <v>17</v>
      </c>
      <c r="J136" s="33" t="str">
        <f t="shared" si="2"/>
        <v>Городской округ Дегтярск, г. Дегтярск, ул. Литвинова, д. 17</v>
      </c>
      <c r="K136" s="42">
        <v>506.8</v>
      </c>
      <c r="L136" s="42">
        <v>8</v>
      </c>
      <c r="M136" s="42">
        <v>1</v>
      </c>
      <c r="N136" s="33" t="s">
        <v>4995</v>
      </c>
      <c r="O136" s="114">
        <v>44921</v>
      </c>
      <c r="P136" s="33" t="s">
        <v>3641</v>
      </c>
      <c r="Q136" s="210">
        <v>2404833.61</v>
      </c>
      <c r="R136"/>
    </row>
    <row r="137" spans="1:18" s="155" customFormat="1" hidden="1" x14ac:dyDescent="0.25">
      <c r="A137" s="80">
        <v>136</v>
      </c>
      <c r="B137" s="30" t="s">
        <v>227</v>
      </c>
      <c r="C137" s="30"/>
      <c r="D137" s="30" t="s">
        <v>4611</v>
      </c>
      <c r="E137" s="30" t="s">
        <v>18</v>
      </c>
      <c r="F137" s="30" t="s">
        <v>257</v>
      </c>
      <c r="G137" s="30" t="s">
        <v>20</v>
      </c>
      <c r="H137" s="30" t="s">
        <v>1562</v>
      </c>
      <c r="I137" s="42">
        <v>3</v>
      </c>
      <c r="J137" s="33" t="str">
        <f t="shared" si="2"/>
        <v>Городской округ Дегтярск, г. Дегтярск, ул. Токарей, д. 3</v>
      </c>
      <c r="K137" s="42">
        <v>761.4</v>
      </c>
      <c r="L137" s="148">
        <v>16</v>
      </c>
      <c r="M137" s="42">
        <v>3</v>
      </c>
      <c r="N137" s="33" t="s">
        <v>4995</v>
      </c>
      <c r="O137" s="114">
        <v>44921</v>
      </c>
      <c r="P137" s="33" t="s">
        <v>3641</v>
      </c>
      <c r="Q137" s="210">
        <v>1309496.67</v>
      </c>
      <c r="R137"/>
    </row>
    <row r="138" spans="1:18" s="155" customFormat="1" ht="23.25" hidden="1" x14ac:dyDescent="0.25">
      <c r="A138" s="80">
        <v>137</v>
      </c>
      <c r="B138" s="30" t="s">
        <v>227</v>
      </c>
      <c r="C138" s="30"/>
      <c r="D138" s="30" t="s">
        <v>4611</v>
      </c>
      <c r="E138" s="30" t="s">
        <v>18</v>
      </c>
      <c r="F138" s="30" t="s">
        <v>257</v>
      </c>
      <c r="G138" s="30" t="s">
        <v>20</v>
      </c>
      <c r="H138" s="30" t="s">
        <v>518</v>
      </c>
      <c r="I138" s="42">
        <v>11</v>
      </c>
      <c r="J138" s="33" t="str">
        <f t="shared" si="2"/>
        <v>Городской округ Дегтярск, г. Дегтярск, ул. Циолковского, д. 11</v>
      </c>
      <c r="K138" s="42">
        <v>636</v>
      </c>
      <c r="L138" s="148">
        <v>11</v>
      </c>
      <c r="M138" s="42">
        <v>1</v>
      </c>
      <c r="N138" s="33" t="s">
        <v>4995</v>
      </c>
      <c r="O138" s="114">
        <v>44921</v>
      </c>
      <c r="P138" s="33" t="s">
        <v>3641</v>
      </c>
      <c r="Q138" s="210">
        <v>882342.79999999993</v>
      </c>
      <c r="R138"/>
    </row>
    <row r="139" spans="1:18" s="155" customFormat="1" ht="23.25" hidden="1" x14ac:dyDescent="0.25">
      <c r="A139" s="80">
        <v>138</v>
      </c>
      <c r="B139" s="30" t="s">
        <v>499</v>
      </c>
      <c r="C139" s="30"/>
      <c r="D139" s="30" t="s">
        <v>4708</v>
      </c>
      <c r="E139" s="30" t="s">
        <v>18</v>
      </c>
      <c r="F139" s="30" t="s">
        <v>548</v>
      </c>
      <c r="G139" s="30" t="s">
        <v>20</v>
      </c>
      <c r="H139" s="30" t="s">
        <v>1195</v>
      </c>
      <c r="I139" s="42">
        <v>19</v>
      </c>
      <c r="J139" s="33" t="str">
        <f t="shared" si="2"/>
        <v>Городской округ Заречный, г. Заречный, ул. Клары Цеткин, д. 19</v>
      </c>
      <c r="K139" s="30">
        <v>3397.3</v>
      </c>
      <c r="L139" s="225">
        <v>70</v>
      </c>
      <c r="M139" s="30">
        <v>3</v>
      </c>
      <c r="N139" s="33" t="s">
        <v>5089</v>
      </c>
      <c r="O139" s="114">
        <v>44956</v>
      </c>
      <c r="P139" s="33" t="s">
        <v>1608</v>
      </c>
      <c r="Q139" s="187">
        <v>5813202.5599999996</v>
      </c>
      <c r="R139"/>
    </row>
    <row r="140" spans="1:18" s="155" customFormat="1" ht="23.25" hidden="1" x14ac:dyDescent="0.25">
      <c r="A140" s="80">
        <v>139</v>
      </c>
      <c r="B140" s="30" t="s">
        <v>499</v>
      </c>
      <c r="C140" s="30"/>
      <c r="D140" s="30" t="s">
        <v>4708</v>
      </c>
      <c r="E140" s="30" t="s">
        <v>18</v>
      </c>
      <c r="F140" s="30" t="s">
        <v>548</v>
      </c>
      <c r="G140" s="30" t="s">
        <v>20</v>
      </c>
      <c r="H140" s="30" t="s">
        <v>1195</v>
      </c>
      <c r="I140" s="42">
        <v>21</v>
      </c>
      <c r="J140" s="33" t="str">
        <f t="shared" si="2"/>
        <v>Городской округ Заречный, г. Заречный, ул. Клары Цеткин, д. 21</v>
      </c>
      <c r="K140" s="30">
        <v>3394.5</v>
      </c>
      <c r="L140" s="225">
        <v>70</v>
      </c>
      <c r="M140" s="30">
        <v>4</v>
      </c>
      <c r="N140" s="33" t="s">
        <v>5089</v>
      </c>
      <c r="O140" s="114">
        <v>44956</v>
      </c>
      <c r="P140" s="33" t="s">
        <v>1608</v>
      </c>
      <c r="Q140" s="187">
        <v>8990186.8100000005</v>
      </c>
      <c r="R140"/>
    </row>
    <row r="141" spans="1:18" s="155" customFormat="1" ht="23.25" hidden="1" x14ac:dyDescent="0.25">
      <c r="A141" s="80">
        <v>140</v>
      </c>
      <c r="B141" s="30" t="s">
        <v>499</v>
      </c>
      <c r="C141" s="30"/>
      <c r="D141" s="30" t="s">
        <v>4708</v>
      </c>
      <c r="E141" s="30" t="s">
        <v>18</v>
      </c>
      <c r="F141" s="30" t="s">
        <v>548</v>
      </c>
      <c r="G141" s="30" t="s">
        <v>20</v>
      </c>
      <c r="H141" s="30" t="s">
        <v>550</v>
      </c>
      <c r="I141" s="42">
        <v>2</v>
      </c>
      <c r="J141" s="33" t="str">
        <f t="shared" si="2"/>
        <v>Городской округ Заречный, г. Заречный, ул. Курчатова, д. 2</v>
      </c>
      <c r="K141" s="30">
        <v>3622.1</v>
      </c>
      <c r="L141" s="30">
        <v>70</v>
      </c>
      <c r="M141" s="30">
        <v>4</v>
      </c>
      <c r="N141" s="33" t="s">
        <v>5089</v>
      </c>
      <c r="O141" s="114">
        <v>44956</v>
      </c>
      <c r="P141" s="33" t="s">
        <v>1608</v>
      </c>
      <c r="Q141" s="187">
        <v>9574793.0199999996</v>
      </c>
      <c r="R141"/>
    </row>
    <row r="142" spans="1:18" s="155" customFormat="1" ht="23.25" hidden="1" x14ac:dyDescent="0.25">
      <c r="A142" s="80">
        <v>141</v>
      </c>
      <c r="B142" s="30" t="s">
        <v>499</v>
      </c>
      <c r="C142" s="112"/>
      <c r="D142" s="112" t="s">
        <v>4708</v>
      </c>
      <c r="E142" s="112" t="s">
        <v>18</v>
      </c>
      <c r="F142" s="112" t="s">
        <v>548</v>
      </c>
      <c r="G142" s="112" t="s">
        <v>20</v>
      </c>
      <c r="H142" s="112" t="s">
        <v>550</v>
      </c>
      <c r="I142" s="51">
        <v>45</v>
      </c>
      <c r="J142" s="52" t="str">
        <f t="shared" si="2"/>
        <v>Городской округ Заречный, г. Заречный, ул. Курчатова, д. 45</v>
      </c>
      <c r="K142" s="112">
        <v>2131.6999999999998</v>
      </c>
      <c r="L142" s="232">
        <v>36</v>
      </c>
      <c r="M142" s="112">
        <v>1</v>
      </c>
      <c r="N142" s="52" t="s">
        <v>5096</v>
      </c>
      <c r="O142" s="139">
        <v>44984</v>
      </c>
      <c r="P142" s="52" t="s">
        <v>2603</v>
      </c>
      <c r="Q142" s="187">
        <v>2045943.94</v>
      </c>
      <c r="R142"/>
    </row>
    <row r="143" spans="1:18" s="155" customFormat="1" hidden="1" x14ac:dyDescent="0.25">
      <c r="A143" s="80">
        <v>142</v>
      </c>
      <c r="B143" s="30" t="s">
        <v>499</v>
      </c>
      <c r="C143" s="112"/>
      <c r="D143" s="112" t="s">
        <v>4708</v>
      </c>
      <c r="E143" s="112" t="s">
        <v>18</v>
      </c>
      <c r="F143" s="112" t="s">
        <v>548</v>
      </c>
      <c r="G143" s="112" t="s">
        <v>20</v>
      </c>
      <c r="H143" s="112" t="s">
        <v>36</v>
      </c>
      <c r="I143" s="51">
        <v>30</v>
      </c>
      <c r="J143" s="52" t="str">
        <f t="shared" si="2"/>
        <v>Городской округ Заречный, г. Заречный, ул. Ленина, д. 30</v>
      </c>
      <c r="K143" s="112">
        <v>5170.5</v>
      </c>
      <c r="L143" s="232">
        <v>171</v>
      </c>
      <c r="M143" s="112">
        <v>1</v>
      </c>
      <c r="N143" s="52" t="s">
        <v>5096</v>
      </c>
      <c r="O143" s="139">
        <v>44984</v>
      </c>
      <c r="P143" s="52" t="s">
        <v>2603</v>
      </c>
      <c r="Q143" s="187">
        <v>2073609.75</v>
      </c>
      <c r="R143"/>
    </row>
    <row r="144" spans="1:18" s="155" customFormat="1" ht="23.25" hidden="1" x14ac:dyDescent="0.25">
      <c r="A144" s="80">
        <v>143</v>
      </c>
      <c r="B144" s="30" t="s">
        <v>499</v>
      </c>
      <c r="C144" s="30"/>
      <c r="D144" s="30" t="s">
        <v>4708</v>
      </c>
      <c r="E144" s="30" t="s">
        <v>18</v>
      </c>
      <c r="F144" s="30" t="s">
        <v>548</v>
      </c>
      <c r="G144" s="30" t="s">
        <v>20</v>
      </c>
      <c r="H144" s="30" t="s">
        <v>490</v>
      </c>
      <c r="I144" s="42" t="s">
        <v>321</v>
      </c>
      <c r="J144" s="33" t="str">
        <f t="shared" si="2"/>
        <v>Городской округ Заречный, г. Заречный, ул. Лермонтова, д. 27А</v>
      </c>
      <c r="K144" s="30">
        <v>2137.6999999999998</v>
      </c>
      <c r="L144" s="225">
        <v>86</v>
      </c>
      <c r="M144" s="30">
        <v>2</v>
      </c>
      <c r="N144" s="33" t="s">
        <v>5089</v>
      </c>
      <c r="O144" s="114">
        <v>44956</v>
      </c>
      <c r="P144" s="33" t="s">
        <v>1608</v>
      </c>
      <c r="Q144" s="187">
        <v>5819598.3599999994</v>
      </c>
      <c r="R144"/>
    </row>
    <row r="145" spans="1:18" s="155" customFormat="1" ht="23.25" hidden="1" x14ac:dyDescent="0.25">
      <c r="A145" s="80">
        <v>144</v>
      </c>
      <c r="B145" s="30" t="s">
        <v>218</v>
      </c>
      <c r="C145" s="30"/>
      <c r="D145" s="30" t="s">
        <v>3024</v>
      </c>
      <c r="E145" s="30" t="s">
        <v>637</v>
      </c>
      <c r="F145" s="30" t="s">
        <v>178</v>
      </c>
      <c r="G145" s="30" t="s">
        <v>20</v>
      </c>
      <c r="H145" s="30" t="s">
        <v>179</v>
      </c>
      <c r="I145" s="148">
        <v>3</v>
      </c>
      <c r="J145" s="33" t="str">
        <f t="shared" si="2"/>
        <v>Городской округ ЗАТО Свободный Свердловской области, п.г.т. Свободный, ул. Неделина, д. 3</v>
      </c>
      <c r="K145" s="42">
        <v>2687.3</v>
      </c>
      <c r="L145" s="148">
        <v>64</v>
      </c>
      <c r="M145" s="42">
        <v>2</v>
      </c>
      <c r="N145" s="84" t="s">
        <v>4946</v>
      </c>
      <c r="O145" s="226">
        <v>44879</v>
      </c>
      <c r="P145" s="117" t="s">
        <v>1619</v>
      </c>
      <c r="Q145" s="209">
        <v>10002756</v>
      </c>
      <c r="R145"/>
    </row>
    <row r="146" spans="1:18" s="155" customFormat="1" ht="23.25" hidden="1" x14ac:dyDescent="0.25">
      <c r="A146" s="80">
        <v>145</v>
      </c>
      <c r="B146" s="30" t="s">
        <v>218</v>
      </c>
      <c r="C146" s="30"/>
      <c r="D146" s="30" t="s">
        <v>3024</v>
      </c>
      <c r="E146" s="30" t="s">
        <v>637</v>
      </c>
      <c r="F146" s="30" t="s">
        <v>178</v>
      </c>
      <c r="G146" s="30" t="s">
        <v>20</v>
      </c>
      <c r="H146" s="30" t="s">
        <v>52</v>
      </c>
      <c r="I146" s="148">
        <v>65</v>
      </c>
      <c r="J146" s="33" t="str">
        <f t="shared" si="2"/>
        <v>Городской округ ЗАТО Свободный Свердловской области, п.г.т. Свободный, ул. Свободы, д. 65</v>
      </c>
      <c r="K146" s="42">
        <v>1252.5999999999999</v>
      </c>
      <c r="L146" s="148">
        <v>31</v>
      </c>
      <c r="M146" s="148">
        <v>2</v>
      </c>
      <c r="N146" s="84" t="s">
        <v>4946</v>
      </c>
      <c r="O146" s="226">
        <v>44879</v>
      </c>
      <c r="P146" s="117" t="s">
        <v>1619</v>
      </c>
      <c r="Q146" s="210">
        <v>5147887.75</v>
      </c>
      <c r="R146"/>
    </row>
    <row r="147" spans="1:18" s="155" customFormat="1" ht="23.25" hidden="1" x14ac:dyDescent="0.25">
      <c r="A147" s="80">
        <v>146</v>
      </c>
      <c r="B147" s="30" t="s">
        <v>499</v>
      </c>
      <c r="C147" s="30"/>
      <c r="D147" s="30" t="s">
        <v>3025</v>
      </c>
      <c r="E147" s="30" t="s">
        <v>637</v>
      </c>
      <c r="F147" s="30" t="s">
        <v>562</v>
      </c>
      <c r="G147" s="30" t="s">
        <v>20</v>
      </c>
      <c r="H147" s="30" t="s">
        <v>5074</v>
      </c>
      <c r="I147" s="42">
        <v>112</v>
      </c>
      <c r="J147" s="33" t="str">
        <f t="shared" si="2"/>
        <v>Городской округ ЗАТО Уральский Свердловской области, п.г.т. Уральский, ул. им Ю.А.Гагарина, д. 112</v>
      </c>
      <c r="K147" s="30">
        <v>1635.6</v>
      </c>
      <c r="L147" s="225">
        <v>36</v>
      </c>
      <c r="M147" s="30">
        <v>3</v>
      </c>
      <c r="N147" s="33" t="s">
        <v>5099</v>
      </c>
      <c r="O147" s="114">
        <v>44865</v>
      </c>
      <c r="P147" s="33" t="s">
        <v>3065</v>
      </c>
      <c r="Q147" s="194">
        <v>4429038.28</v>
      </c>
      <c r="R147"/>
    </row>
    <row r="148" spans="1:18" s="155" customFormat="1" ht="23.25" hidden="1" x14ac:dyDescent="0.25">
      <c r="A148" s="80">
        <v>147</v>
      </c>
      <c r="B148" s="30" t="s">
        <v>327</v>
      </c>
      <c r="C148" s="30"/>
      <c r="D148" s="30" t="s">
        <v>4654</v>
      </c>
      <c r="E148" s="30" t="s">
        <v>18</v>
      </c>
      <c r="F148" s="30" t="s">
        <v>340</v>
      </c>
      <c r="G148" s="30" t="s">
        <v>20</v>
      </c>
      <c r="H148" s="30" t="s">
        <v>2634</v>
      </c>
      <c r="I148" s="42">
        <v>32</v>
      </c>
      <c r="J148" s="33" t="str">
        <f t="shared" si="2"/>
        <v>Городской округ Карпинск, г. Карпинск, ул. 8-го Марта, д. 32</v>
      </c>
      <c r="K148" s="30">
        <v>6287</v>
      </c>
      <c r="L148" s="30">
        <v>115</v>
      </c>
      <c r="M148" s="30">
        <v>1</v>
      </c>
      <c r="N148" s="59" t="s">
        <v>5041</v>
      </c>
      <c r="O148" s="227">
        <v>44897</v>
      </c>
      <c r="P148" s="177" t="s">
        <v>2046</v>
      </c>
      <c r="Q148" s="209">
        <v>12885943.020000001</v>
      </c>
      <c r="R148"/>
    </row>
    <row r="149" spans="1:18" s="155" customFormat="1" ht="23.25" hidden="1" x14ac:dyDescent="0.25">
      <c r="A149" s="80">
        <v>148</v>
      </c>
      <c r="B149" s="30" t="s">
        <v>327</v>
      </c>
      <c r="C149" s="30"/>
      <c r="D149" s="30" t="s">
        <v>4654</v>
      </c>
      <c r="E149" s="30" t="s">
        <v>18</v>
      </c>
      <c r="F149" s="30" t="s">
        <v>340</v>
      </c>
      <c r="G149" s="30" t="s">
        <v>20</v>
      </c>
      <c r="H149" s="30" t="s">
        <v>2634</v>
      </c>
      <c r="I149" s="42">
        <v>40</v>
      </c>
      <c r="J149" s="33" t="str">
        <f t="shared" si="2"/>
        <v>Городской округ Карпинск, г. Карпинск, ул. 8-го Марта, д. 40</v>
      </c>
      <c r="K149" s="30">
        <v>1424.2</v>
      </c>
      <c r="L149" s="41">
        <v>18</v>
      </c>
      <c r="M149" s="41">
        <v>1</v>
      </c>
      <c r="N149" s="59" t="s">
        <v>5041</v>
      </c>
      <c r="O149" s="227">
        <v>44897</v>
      </c>
      <c r="P149" s="177" t="s">
        <v>2046</v>
      </c>
      <c r="Q149" s="209">
        <v>812195.72</v>
      </c>
      <c r="R149"/>
    </row>
    <row r="150" spans="1:18" s="155" customFormat="1" ht="23.25" hidden="1" x14ac:dyDescent="0.25">
      <c r="A150" s="80">
        <v>149</v>
      </c>
      <c r="B150" s="30" t="s">
        <v>327</v>
      </c>
      <c r="C150" s="30"/>
      <c r="D150" s="30" t="s">
        <v>4654</v>
      </c>
      <c r="E150" s="30" t="s">
        <v>18</v>
      </c>
      <c r="F150" s="30" t="s">
        <v>340</v>
      </c>
      <c r="G150" s="30" t="s">
        <v>20</v>
      </c>
      <c r="H150" s="30" t="s">
        <v>2634</v>
      </c>
      <c r="I150" s="42">
        <v>48</v>
      </c>
      <c r="J150" s="33" t="str">
        <f t="shared" si="2"/>
        <v>Городской округ Карпинск, г. Карпинск, ул. 8-го Марта, д. 48</v>
      </c>
      <c r="K150" s="30">
        <v>1554.6</v>
      </c>
      <c r="L150" s="30">
        <v>20</v>
      </c>
      <c r="M150" s="30">
        <v>1</v>
      </c>
      <c r="N150" s="59" t="s">
        <v>5041</v>
      </c>
      <c r="O150" s="227">
        <v>44897</v>
      </c>
      <c r="P150" s="177" t="s">
        <v>2046</v>
      </c>
      <c r="Q150" s="209">
        <v>610751.38</v>
      </c>
      <c r="R150"/>
    </row>
    <row r="151" spans="1:18" s="155" customFormat="1" ht="23.25" hidden="1" x14ac:dyDescent="0.25">
      <c r="A151" s="80">
        <v>150</v>
      </c>
      <c r="B151" s="30" t="s">
        <v>327</v>
      </c>
      <c r="C151" s="30"/>
      <c r="D151" s="30" t="s">
        <v>4654</v>
      </c>
      <c r="E151" s="30" t="s">
        <v>18</v>
      </c>
      <c r="F151" s="30" t="s">
        <v>340</v>
      </c>
      <c r="G151" s="30" t="s">
        <v>20</v>
      </c>
      <c r="H151" s="30" t="s">
        <v>2634</v>
      </c>
      <c r="I151" s="42">
        <v>52</v>
      </c>
      <c r="J151" s="33" t="str">
        <f t="shared" si="2"/>
        <v>Городской округ Карпинск, г. Карпинск, ул. 8-го Марта, д. 52</v>
      </c>
      <c r="K151" s="30">
        <v>1478.1</v>
      </c>
      <c r="L151" s="30">
        <v>18</v>
      </c>
      <c r="M151" s="30">
        <v>1</v>
      </c>
      <c r="N151" s="59" t="s">
        <v>5041</v>
      </c>
      <c r="O151" s="227">
        <v>44897</v>
      </c>
      <c r="P151" s="177" t="s">
        <v>2046</v>
      </c>
      <c r="Q151" s="209">
        <v>650883.03</v>
      </c>
      <c r="R151"/>
    </row>
    <row r="152" spans="1:18" s="155" customFormat="1" ht="23.25" hidden="1" x14ac:dyDescent="0.25">
      <c r="A152" s="80">
        <v>151</v>
      </c>
      <c r="B152" s="30" t="s">
        <v>327</v>
      </c>
      <c r="C152" s="30"/>
      <c r="D152" s="30" t="s">
        <v>4654</v>
      </c>
      <c r="E152" s="30" t="s">
        <v>18</v>
      </c>
      <c r="F152" s="30" t="s">
        <v>340</v>
      </c>
      <c r="G152" s="30" t="s">
        <v>20</v>
      </c>
      <c r="H152" s="30" t="s">
        <v>331</v>
      </c>
      <c r="I152" s="42">
        <v>11</v>
      </c>
      <c r="J152" s="33" t="str">
        <f t="shared" si="2"/>
        <v>Городской округ Карпинск, г. Карпинск, ул. Карпинского, д. 11</v>
      </c>
      <c r="K152" s="30">
        <v>702.7</v>
      </c>
      <c r="L152" s="41">
        <v>12</v>
      </c>
      <c r="M152" s="41">
        <v>1</v>
      </c>
      <c r="N152" s="59" t="s">
        <v>5041</v>
      </c>
      <c r="O152" s="227">
        <v>44897</v>
      </c>
      <c r="P152" s="177" t="s">
        <v>2046</v>
      </c>
      <c r="Q152" s="209">
        <v>393842.8</v>
      </c>
      <c r="R152"/>
    </row>
    <row r="153" spans="1:18" s="155" customFormat="1" ht="23.25" hidden="1" x14ac:dyDescent="0.25">
      <c r="A153" s="80">
        <v>152</v>
      </c>
      <c r="B153" s="30" t="s">
        <v>327</v>
      </c>
      <c r="C153" s="30"/>
      <c r="D153" s="30" t="s">
        <v>4654</v>
      </c>
      <c r="E153" s="30" t="s">
        <v>18</v>
      </c>
      <c r="F153" s="30" t="s">
        <v>340</v>
      </c>
      <c r="G153" s="30" t="s">
        <v>20</v>
      </c>
      <c r="H153" s="30" t="s">
        <v>490</v>
      </c>
      <c r="I153" s="42">
        <v>17</v>
      </c>
      <c r="J153" s="33" t="str">
        <f t="shared" si="2"/>
        <v>Городской округ Карпинск, г. Карпинск, ул. Лермонтова, д. 17</v>
      </c>
      <c r="K153" s="30">
        <v>7157.7</v>
      </c>
      <c r="L153" s="41">
        <v>124</v>
      </c>
      <c r="M153" s="41">
        <v>1</v>
      </c>
      <c r="N153" s="59" t="s">
        <v>5041</v>
      </c>
      <c r="O153" s="227">
        <v>44897</v>
      </c>
      <c r="P153" s="177" t="s">
        <v>2046</v>
      </c>
      <c r="Q153" s="209">
        <v>13253748.059999999</v>
      </c>
      <c r="R153"/>
    </row>
    <row r="154" spans="1:18" s="155" customFormat="1" ht="23.25" hidden="1" x14ac:dyDescent="0.25">
      <c r="A154" s="80">
        <v>153</v>
      </c>
      <c r="B154" s="30" t="s">
        <v>327</v>
      </c>
      <c r="C154" s="30"/>
      <c r="D154" s="30" t="s">
        <v>4654</v>
      </c>
      <c r="E154" s="30" t="s">
        <v>18</v>
      </c>
      <c r="F154" s="30" t="s">
        <v>340</v>
      </c>
      <c r="G154" s="30" t="s">
        <v>20</v>
      </c>
      <c r="H154" s="30" t="s">
        <v>759</v>
      </c>
      <c r="I154" s="42">
        <v>44</v>
      </c>
      <c r="J154" s="33" t="str">
        <f t="shared" si="2"/>
        <v>Городской округ Карпинск, г. Карпинск, ул. Лесопильная, д. 44</v>
      </c>
      <c r="K154" s="30">
        <v>3897.3</v>
      </c>
      <c r="L154" s="41">
        <v>68</v>
      </c>
      <c r="M154" s="41">
        <v>1</v>
      </c>
      <c r="N154" s="59" t="s">
        <v>5041</v>
      </c>
      <c r="O154" s="227">
        <v>44897</v>
      </c>
      <c r="P154" s="177" t="s">
        <v>2046</v>
      </c>
      <c r="Q154" s="209">
        <v>7998002.5700000003</v>
      </c>
      <c r="R154"/>
    </row>
    <row r="155" spans="1:18" s="155" customFormat="1" ht="23.25" hidden="1" x14ac:dyDescent="0.25">
      <c r="A155" s="80">
        <v>154</v>
      </c>
      <c r="B155" s="30" t="s">
        <v>327</v>
      </c>
      <c r="C155" s="30"/>
      <c r="D155" s="30" t="s">
        <v>4654</v>
      </c>
      <c r="E155" s="30" t="s">
        <v>18</v>
      </c>
      <c r="F155" s="30" t="s">
        <v>340</v>
      </c>
      <c r="G155" s="30" t="s">
        <v>20</v>
      </c>
      <c r="H155" s="30" t="s">
        <v>188</v>
      </c>
      <c r="I155" s="42">
        <v>45</v>
      </c>
      <c r="J155" s="33" t="str">
        <f t="shared" si="2"/>
        <v>Городской округ Карпинск, г. Карпинск, ул. Малышева, д. 45</v>
      </c>
      <c r="K155" s="30">
        <v>750</v>
      </c>
      <c r="L155" s="41">
        <v>16</v>
      </c>
      <c r="M155" s="41">
        <v>1</v>
      </c>
      <c r="N155" s="59" t="s">
        <v>5041</v>
      </c>
      <c r="O155" s="227">
        <v>44897</v>
      </c>
      <c r="P155" s="177" t="s">
        <v>2046</v>
      </c>
      <c r="Q155" s="209">
        <v>3979662.94</v>
      </c>
      <c r="R155"/>
    </row>
    <row r="156" spans="1:18" s="155" customFormat="1" ht="23.25" hidden="1" x14ac:dyDescent="0.25">
      <c r="A156" s="80">
        <v>155</v>
      </c>
      <c r="B156" s="30" t="s">
        <v>327</v>
      </c>
      <c r="C156" s="30"/>
      <c r="D156" s="30" t="s">
        <v>4654</v>
      </c>
      <c r="E156" s="30" t="s">
        <v>18</v>
      </c>
      <c r="F156" s="30" t="s">
        <v>340</v>
      </c>
      <c r="G156" s="30" t="s">
        <v>20</v>
      </c>
      <c r="H156" s="30" t="s">
        <v>188</v>
      </c>
      <c r="I156" s="42">
        <v>47</v>
      </c>
      <c r="J156" s="33" t="str">
        <f t="shared" si="2"/>
        <v>Городской округ Карпинск, г. Карпинск, ул. Малышева, д. 47</v>
      </c>
      <c r="K156" s="30">
        <v>772.1</v>
      </c>
      <c r="L156" s="41">
        <v>16</v>
      </c>
      <c r="M156" s="41">
        <v>1</v>
      </c>
      <c r="N156" s="59" t="s">
        <v>5041</v>
      </c>
      <c r="O156" s="227">
        <v>44897</v>
      </c>
      <c r="P156" s="177" t="s">
        <v>2046</v>
      </c>
      <c r="Q156" s="209">
        <v>4765956.88</v>
      </c>
      <c r="R156"/>
    </row>
    <row r="157" spans="1:18" ht="23.25" hidden="1" x14ac:dyDescent="0.25">
      <c r="A157" s="80">
        <v>156</v>
      </c>
      <c r="B157" s="30" t="s">
        <v>327</v>
      </c>
      <c r="C157" s="30"/>
      <c r="D157" s="30" t="s">
        <v>4654</v>
      </c>
      <c r="E157" s="30" t="s">
        <v>18</v>
      </c>
      <c r="F157" s="30" t="s">
        <v>340</v>
      </c>
      <c r="G157" s="30" t="s">
        <v>20</v>
      </c>
      <c r="H157" s="30" t="s">
        <v>188</v>
      </c>
      <c r="I157" s="58" t="s">
        <v>1215</v>
      </c>
      <c r="J157" s="33" t="str">
        <f t="shared" si="2"/>
        <v>Городской округ Карпинск, г. Карпинск, ул. Малышева, д. 49</v>
      </c>
      <c r="K157" s="30">
        <v>804.7</v>
      </c>
      <c r="L157" s="41">
        <v>14</v>
      </c>
      <c r="M157" s="41">
        <v>1</v>
      </c>
      <c r="N157" s="59" t="s">
        <v>5041</v>
      </c>
      <c r="O157" s="227">
        <v>44897</v>
      </c>
      <c r="P157" s="177" t="s">
        <v>2046</v>
      </c>
      <c r="Q157" s="209">
        <v>3670932.64</v>
      </c>
      <c r="R157"/>
    </row>
    <row r="158" spans="1:18" hidden="1" x14ac:dyDescent="0.25">
      <c r="A158" s="80">
        <v>157</v>
      </c>
      <c r="B158" s="30" t="s">
        <v>327</v>
      </c>
      <c r="C158" s="30"/>
      <c r="D158" s="30" t="s">
        <v>4654</v>
      </c>
      <c r="E158" s="30" t="s">
        <v>18</v>
      </c>
      <c r="F158" s="30" t="s">
        <v>340</v>
      </c>
      <c r="G158" s="30" t="s">
        <v>20</v>
      </c>
      <c r="H158" s="30" t="s">
        <v>69</v>
      </c>
      <c r="I158" s="42">
        <v>62</v>
      </c>
      <c r="J158" s="33" t="str">
        <f t="shared" si="2"/>
        <v>Городской округ Карпинск, г. Карпинск, ул. Мира, д. 62</v>
      </c>
      <c r="K158" s="30">
        <v>8356.7000000000007</v>
      </c>
      <c r="L158" s="30">
        <v>112</v>
      </c>
      <c r="M158" s="30">
        <v>1</v>
      </c>
      <c r="N158" s="59" t="s">
        <v>5041</v>
      </c>
      <c r="O158" s="227">
        <v>44897</v>
      </c>
      <c r="P158" s="177" t="s">
        <v>2046</v>
      </c>
      <c r="Q158" s="209">
        <v>14611756.109999999</v>
      </c>
      <c r="R158"/>
    </row>
    <row r="159" spans="1:18" hidden="1" x14ac:dyDescent="0.25">
      <c r="A159" s="80">
        <v>158</v>
      </c>
      <c r="B159" s="30" t="s">
        <v>327</v>
      </c>
      <c r="C159" s="30"/>
      <c r="D159" s="30" t="s">
        <v>4654</v>
      </c>
      <c r="E159" s="30" t="s">
        <v>18</v>
      </c>
      <c r="F159" s="30" t="s">
        <v>340</v>
      </c>
      <c r="G159" s="30" t="s">
        <v>20</v>
      </c>
      <c r="H159" s="30" t="s">
        <v>69</v>
      </c>
      <c r="I159" s="42">
        <v>70</v>
      </c>
      <c r="J159" s="33" t="str">
        <f t="shared" si="2"/>
        <v>Городской округ Карпинск, г. Карпинск, ул. Мира, д. 70</v>
      </c>
      <c r="K159" s="30">
        <v>5369.6</v>
      </c>
      <c r="L159" s="41">
        <v>99</v>
      </c>
      <c r="M159" s="41">
        <v>1</v>
      </c>
      <c r="N159" s="59" t="s">
        <v>5041</v>
      </c>
      <c r="O159" s="227">
        <v>44897</v>
      </c>
      <c r="P159" s="177" t="s">
        <v>2046</v>
      </c>
      <c r="Q159" s="209">
        <v>8139235.1200000001</v>
      </c>
      <c r="R159"/>
    </row>
    <row r="160" spans="1:18" hidden="1" x14ac:dyDescent="0.25">
      <c r="A160" s="80">
        <v>159</v>
      </c>
      <c r="B160" s="30" t="s">
        <v>327</v>
      </c>
      <c r="C160" s="30"/>
      <c r="D160" s="30" t="s">
        <v>4654</v>
      </c>
      <c r="E160" s="30" t="s">
        <v>18</v>
      </c>
      <c r="F160" s="30" t="s">
        <v>340</v>
      </c>
      <c r="G160" s="30" t="s">
        <v>20</v>
      </c>
      <c r="H160" s="30" t="s">
        <v>69</v>
      </c>
      <c r="I160" s="42">
        <v>76</v>
      </c>
      <c r="J160" s="33" t="str">
        <f t="shared" si="2"/>
        <v>Городской округ Карпинск, г. Карпинск, ул. Мира, д. 76</v>
      </c>
      <c r="K160" s="30">
        <v>5435.1</v>
      </c>
      <c r="L160" s="41">
        <v>100</v>
      </c>
      <c r="M160" s="41">
        <v>1</v>
      </c>
      <c r="N160" s="59" t="s">
        <v>5041</v>
      </c>
      <c r="O160" s="227">
        <v>44897</v>
      </c>
      <c r="P160" s="177" t="s">
        <v>2046</v>
      </c>
      <c r="Q160" s="209">
        <v>10735572.18</v>
      </c>
      <c r="R160"/>
    </row>
    <row r="161" spans="1:18" hidden="1" x14ac:dyDescent="0.25">
      <c r="A161" s="80">
        <v>160</v>
      </c>
      <c r="B161" s="30" t="s">
        <v>327</v>
      </c>
      <c r="C161" s="30"/>
      <c r="D161" s="30" t="s">
        <v>4654</v>
      </c>
      <c r="E161" s="30" t="s">
        <v>18</v>
      </c>
      <c r="F161" s="30" t="s">
        <v>340</v>
      </c>
      <c r="G161" s="30" t="s">
        <v>20</v>
      </c>
      <c r="H161" s="30" t="s">
        <v>69</v>
      </c>
      <c r="I161" s="42">
        <v>89</v>
      </c>
      <c r="J161" s="33" t="str">
        <f t="shared" si="2"/>
        <v>Городской округ Карпинск, г. Карпинск, ул. Мира, д. 89</v>
      </c>
      <c r="K161" s="30">
        <v>3091.5</v>
      </c>
      <c r="L161" s="41">
        <v>60</v>
      </c>
      <c r="M161" s="41">
        <v>1</v>
      </c>
      <c r="N161" s="59" t="s">
        <v>5041</v>
      </c>
      <c r="O161" s="227">
        <v>44897</v>
      </c>
      <c r="P161" s="177" t="s">
        <v>2046</v>
      </c>
      <c r="Q161" s="209">
        <v>5365663.28</v>
      </c>
      <c r="R161"/>
    </row>
    <row r="162" spans="1:18" ht="23.25" hidden="1" x14ac:dyDescent="0.25">
      <c r="A162" s="80">
        <v>161</v>
      </c>
      <c r="B162" s="30" t="s">
        <v>327</v>
      </c>
      <c r="C162" s="30"/>
      <c r="D162" s="30" t="s">
        <v>4654</v>
      </c>
      <c r="E162" s="30" t="s">
        <v>18</v>
      </c>
      <c r="F162" s="30" t="s">
        <v>340</v>
      </c>
      <c r="G162" s="30" t="s">
        <v>20</v>
      </c>
      <c r="H162" s="30" t="s">
        <v>56</v>
      </c>
      <c r="I162" s="42">
        <v>61</v>
      </c>
      <c r="J162" s="33" t="str">
        <f t="shared" si="2"/>
        <v>Городской округ Карпинск, г. Карпинск, ул. Первомайская, д. 61</v>
      </c>
      <c r="K162" s="30">
        <v>6638.2</v>
      </c>
      <c r="L162" s="41">
        <v>96</v>
      </c>
      <c r="M162" s="41">
        <v>1</v>
      </c>
      <c r="N162" s="59" t="s">
        <v>5041</v>
      </c>
      <c r="O162" s="227">
        <v>44897</v>
      </c>
      <c r="P162" s="177" t="s">
        <v>2046</v>
      </c>
      <c r="Q162" s="209">
        <v>11038018.98</v>
      </c>
      <c r="R162"/>
    </row>
    <row r="163" spans="1:18" ht="23.25" hidden="1" x14ac:dyDescent="0.25">
      <c r="A163" s="80">
        <v>162</v>
      </c>
      <c r="B163" s="30" t="s">
        <v>327</v>
      </c>
      <c r="C163" s="30"/>
      <c r="D163" s="30" t="s">
        <v>4659</v>
      </c>
      <c r="E163" s="30" t="s">
        <v>18</v>
      </c>
      <c r="F163" s="30" t="s">
        <v>343</v>
      </c>
      <c r="G163" s="30" t="s">
        <v>20</v>
      </c>
      <c r="H163" s="30" t="s">
        <v>648</v>
      </c>
      <c r="I163" s="42">
        <v>24</v>
      </c>
      <c r="J163" s="33" t="str">
        <f t="shared" si="2"/>
        <v>Городской округ Краснотурьинск, г. Краснотурьинск, ул. 8 Марта, д. 24</v>
      </c>
      <c r="K163" s="30">
        <v>3769.7</v>
      </c>
      <c r="L163" s="30">
        <v>70</v>
      </c>
      <c r="M163" s="30">
        <v>1</v>
      </c>
      <c r="N163" s="59" t="s">
        <v>5045</v>
      </c>
      <c r="O163" s="227">
        <v>44918</v>
      </c>
      <c r="P163" s="177" t="s">
        <v>1716</v>
      </c>
      <c r="Q163" s="209">
        <v>5354590.9000000004</v>
      </c>
      <c r="R163"/>
    </row>
    <row r="164" spans="1:18" ht="23.25" hidden="1" x14ac:dyDescent="0.25">
      <c r="A164" s="80">
        <v>163</v>
      </c>
      <c r="B164" s="30" t="s">
        <v>327</v>
      </c>
      <c r="C164" s="30"/>
      <c r="D164" s="30" t="s">
        <v>4659</v>
      </c>
      <c r="E164" s="30" t="s">
        <v>18</v>
      </c>
      <c r="F164" s="30" t="s">
        <v>343</v>
      </c>
      <c r="G164" s="30" t="s">
        <v>20</v>
      </c>
      <c r="H164" s="30" t="s">
        <v>648</v>
      </c>
      <c r="I164" s="42">
        <v>3</v>
      </c>
      <c r="J164" s="33" t="str">
        <f t="shared" si="2"/>
        <v>Городской округ Краснотурьинск, г. Краснотурьинск, ул. 8 Марта, д. 3</v>
      </c>
      <c r="K164" s="30">
        <v>804.2</v>
      </c>
      <c r="L164" s="41">
        <v>12</v>
      </c>
      <c r="M164" s="41">
        <v>1</v>
      </c>
      <c r="N164" s="59" t="s">
        <v>5049</v>
      </c>
      <c r="O164" s="227">
        <v>44917</v>
      </c>
      <c r="P164" s="177" t="s">
        <v>3229</v>
      </c>
      <c r="Q164" s="209">
        <v>1927599.66</v>
      </c>
      <c r="R164"/>
    </row>
    <row r="165" spans="1:18" ht="23.25" hidden="1" x14ac:dyDescent="0.25">
      <c r="A165" s="80">
        <v>164</v>
      </c>
      <c r="B165" s="30" t="s">
        <v>327</v>
      </c>
      <c r="C165" s="30"/>
      <c r="D165" s="30" t="s">
        <v>4659</v>
      </c>
      <c r="E165" s="30" t="s">
        <v>18</v>
      </c>
      <c r="F165" s="30" t="s">
        <v>343</v>
      </c>
      <c r="G165" s="30" t="s">
        <v>20</v>
      </c>
      <c r="H165" s="30" t="s">
        <v>309</v>
      </c>
      <c r="I165" s="42">
        <v>10</v>
      </c>
      <c r="J165" s="33" t="str">
        <f t="shared" si="2"/>
        <v>Городской округ Краснотурьинск, г. Краснотурьинск, ул. Клубная, д. 10</v>
      </c>
      <c r="K165" s="30">
        <v>4212</v>
      </c>
      <c r="L165" s="41">
        <v>80</v>
      </c>
      <c r="M165" s="41">
        <v>1</v>
      </c>
      <c r="N165" s="59" t="s">
        <v>5049</v>
      </c>
      <c r="O165" s="227">
        <v>44917</v>
      </c>
      <c r="P165" s="177" t="s">
        <v>3229</v>
      </c>
      <c r="Q165" s="209">
        <v>8761729.5300000012</v>
      </c>
      <c r="R165"/>
    </row>
    <row r="166" spans="1:18" ht="23.25" hidden="1" x14ac:dyDescent="0.25">
      <c r="A166" s="80">
        <v>165</v>
      </c>
      <c r="B166" s="30" t="s">
        <v>327</v>
      </c>
      <c r="C166" s="30"/>
      <c r="D166" s="30" t="s">
        <v>4659</v>
      </c>
      <c r="E166" s="30" t="s">
        <v>18</v>
      </c>
      <c r="F166" s="30" t="s">
        <v>343</v>
      </c>
      <c r="G166" s="30" t="s">
        <v>20</v>
      </c>
      <c r="H166" s="30" t="s">
        <v>309</v>
      </c>
      <c r="I166" s="42">
        <v>15</v>
      </c>
      <c r="J166" s="33" t="str">
        <f t="shared" si="2"/>
        <v>Городской округ Краснотурьинск, г. Краснотурьинск, ул. Клубная, д. 15</v>
      </c>
      <c r="K166" s="30">
        <v>9551.4</v>
      </c>
      <c r="L166" s="41">
        <v>144</v>
      </c>
      <c r="M166" s="41">
        <v>1</v>
      </c>
      <c r="N166" s="59" t="s">
        <v>5049</v>
      </c>
      <c r="O166" s="227">
        <v>44917</v>
      </c>
      <c r="P166" s="177" t="s">
        <v>3229</v>
      </c>
      <c r="Q166" s="209">
        <v>13323860.59</v>
      </c>
      <c r="R166"/>
    </row>
    <row r="167" spans="1:18" ht="23.25" hidden="1" x14ac:dyDescent="0.25">
      <c r="A167" s="80">
        <v>166</v>
      </c>
      <c r="B167" s="30" t="s">
        <v>327</v>
      </c>
      <c r="C167" s="30"/>
      <c r="D167" s="30" t="s">
        <v>4659</v>
      </c>
      <c r="E167" s="30" t="s">
        <v>18</v>
      </c>
      <c r="F167" s="30" t="s">
        <v>343</v>
      </c>
      <c r="G167" s="30" t="s">
        <v>20</v>
      </c>
      <c r="H167" s="30" t="s">
        <v>101</v>
      </c>
      <c r="I167" s="42">
        <v>4</v>
      </c>
      <c r="J167" s="33" t="str">
        <f t="shared" si="2"/>
        <v>Городской округ Краснотурьинск, г. Краснотурьинск, ул. Колхозная, д. 4</v>
      </c>
      <c r="K167" s="30">
        <v>434.3</v>
      </c>
      <c r="L167" s="41">
        <v>8</v>
      </c>
      <c r="M167" s="41">
        <v>1</v>
      </c>
      <c r="N167" s="59" t="s">
        <v>5049</v>
      </c>
      <c r="O167" s="227">
        <v>44917</v>
      </c>
      <c r="P167" s="177" t="s">
        <v>3229</v>
      </c>
      <c r="Q167" s="209">
        <v>1744014.95</v>
      </c>
      <c r="R167"/>
    </row>
    <row r="168" spans="1:18" ht="23.25" hidden="1" x14ac:dyDescent="0.25">
      <c r="A168" s="80">
        <v>167</v>
      </c>
      <c r="B168" s="30" t="s">
        <v>327</v>
      </c>
      <c r="C168" s="30"/>
      <c r="D168" s="30" t="s">
        <v>4659</v>
      </c>
      <c r="E168" s="30" t="s">
        <v>18</v>
      </c>
      <c r="F168" s="30" t="s">
        <v>343</v>
      </c>
      <c r="G168" s="30" t="s">
        <v>20</v>
      </c>
      <c r="H168" s="30" t="s">
        <v>101</v>
      </c>
      <c r="I168" s="42">
        <v>8</v>
      </c>
      <c r="J168" s="33" t="str">
        <f t="shared" si="2"/>
        <v>Городской округ Краснотурьинск, г. Краснотурьинск, ул. Колхозная, д. 8</v>
      </c>
      <c r="K168" s="30">
        <v>956.7</v>
      </c>
      <c r="L168" s="41">
        <v>24</v>
      </c>
      <c r="M168" s="41">
        <v>1</v>
      </c>
      <c r="N168" s="59" t="s">
        <v>5044</v>
      </c>
      <c r="O168" s="227">
        <v>44917</v>
      </c>
      <c r="P168" s="177" t="s">
        <v>3237</v>
      </c>
      <c r="Q168" s="209">
        <v>3453903.2</v>
      </c>
      <c r="R168"/>
    </row>
    <row r="169" spans="1:18" ht="23.25" hidden="1" x14ac:dyDescent="0.25">
      <c r="A169" s="80">
        <v>168</v>
      </c>
      <c r="B169" s="30" t="s">
        <v>327</v>
      </c>
      <c r="C169" s="30"/>
      <c r="D169" s="30" t="s">
        <v>4659</v>
      </c>
      <c r="E169" s="30" t="s">
        <v>18</v>
      </c>
      <c r="F169" s="30" t="s">
        <v>343</v>
      </c>
      <c r="G169" s="30" t="s">
        <v>20</v>
      </c>
      <c r="H169" s="30" t="s">
        <v>49</v>
      </c>
      <c r="I169" s="42">
        <v>2</v>
      </c>
      <c r="J169" s="33" t="str">
        <f t="shared" si="2"/>
        <v>Городской округ Краснотурьинск, г. Краснотурьинск, ул. Коммунальная, д. 2</v>
      </c>
      <c r="K169" s="30">
        <v>1259.4000000000001</v>
      </c>
      <c r="L169" s="30">
        <v>32</v>
      </c>
      <c r="M169" s="30">
        <v>1</v>
      </c>
      <c r="N169" s="59" t="s">
        <v>5045</v>
      </c>
      <c r="O169" s="227">
        <v>44918</v>
      </c>
      <c r="P169" s="177" t="s">
        <v>1716</v>
      </c>
      <c r="Q169" s="209">
        <v>2781768.14</v>
      </c>
      <c r="R169"/>
    </row>
    <row r="170" spans="1:18" ht="23.25" hidden="1" x14ac:dyDescent="0.25">
      <c r="A170" s="80">
        <v>169</v>
      </c>
      <c r="B170" s="30" t="s">
        <v>327</v>
      </c>
      <c r="C170" s="30"/>
      <c r="D170" s="30" t="s">
        <v>4659</v>
      </c>
      <c r="E170" s="30" t="s">
        <v>18</v>
      </c>
      <c r="F170" s="30" t="s">
        <v>343</v>
      </c>
      <c r="G170" s="30" t="s">
        <v>20</v>
      </c>
      <c r="H170" s="30" t="s">
        <v>49</v>
      </c>
      <c r="I170" s="42">
        <v>4</v>
      </c>
      <c r="J170" s="33" t="str">
        <f t="shared" si="2"/>
        <v>Городской округ Краснотурьинск, г. Краснотурьинск, ул. Коммунальная, д. 4</v>
      </c>
      <c r="K170" s="30">
        <v>1447.6</v>
      </c>
      <c r="L170" s="30">
        <v>32</v>
      </c>
      <c r="M170" s="30">
        <v>1</v>
      </c>
      <c r="N170" s="59" t="s">
        <v>5044</v>
      </c>
      <c r="O170" s="227">
        <v>44917</v>
      </c>
      <c r="P170" s="177" t="s">
        <v>3237</v>
      </c>
      <c r="Q170" s="209">
        <v>2729414.8000000003</v>
      </c>
      <c r="R170"/>
    </row>
    <row r="171" spans="1:18" ht="23.25" hidden="1" x14ac:dyDescent="0.25">
      <c r="A171" s="80">
        <v>170</v>
      </c>
      <c r="B171" s="30" t="s">
        <v>327</v>
      </c>
      <c r="C171" s="112"/>
      <c r="D171" s="112" t="s">
        <v>4659</v>
      </c>
      <c r="E171" s="112" t="s">
        <v>18</v>
      </c>
      <c r="F171" s="112" t="s">
        <v>343</v>
      </c>
      <c r="G171" s="112" t="s">
        <v>20</v>
      </c>
      <c r="H171" s="112" t="s">
        <v>36</v>
      </c>
      <c r="I171" s="51">
        <v>102</v>
      </c>
      <c r="J171" s="52" t="str">
        <f t="shared" si="2"/>
        <v>Городской округ Краснотурьинск, г. Краснотурьинск, ул. Ленина, д. 102</v>
      </c>
      <c r="K171" s="112">
        <v>6906.7</v>
      </c>
      <c r="L171" s="71">
        <v>106</v>
      </c>
      <c r="M171" s="71">
        <v>4</v>
      </c>
      <c r="N171" s="136" t="s">
        <v>5050</v>
      </c>
      <c r="O171" s="228">
        <v>44994</v>
      </c>
      <c r="P171" s="178" t="s">
        <v>4955</v>
      </c>
      <c r="Q171" s="209">
        <v>7311381.7200000007</v>
      </c>
      <c r="R171"/>
    </row>
    <row r="172" spans="1:18" ht="23.25" hidden="1" x14ac:dyDescent="0.25">
      <c r="A172" s="80">
        <v>171</v>
      </c>
      <c r="B172" s="30" t="s">
        <v>327</v>
      </c>
      <c r="C172" s="30"/>
      <c r="D172" s="30" t="s">
        <v>4659</v>
      </c>
      <c r="E172" s="30" t="s">
        <v>18</v>
      </c>
      <c r="F172" s="30" t="s">
        <v>343</v>
      </c>
      <c r="G172" s="30" t="s">
        <v>20</v>
      </c>
      <c r="H172" s="30" t="s">
        <v>36</v>
      </c>
      <c r="I172" s="42">
        <v>34</v>
      </c>
      <c r="J172" s="33" t="str">
        <f t="shared" si="2"/>
        <v>Городской округ Краснотурьинск, г. Краснотурьинск, ул. Ленина, д. 34</v>
      </c>
      <c r="K172" s="30">
        <v>651.9</v>
      </c>
      <c r="L172" s="41">
        <v>12</v>
      </c>
      <c r="M172" s="41">
        <v>1</v>
      </c>
      <c r="N172" s="59" t="s">
        <v>5044</v>
      </c>
      <c r="O172" s="227">
        <v>44917</v>
      </c>
      <c r="P172" s="177" t="s">
        <v>3237</v>
      </c>
      <c r="Q172" s="209">
        <v>1776683.39</v>
      </c>
      <c r="R172"/>
    </row>
    <row r="173" spans="1:18" ht="23.25" hidden="1" x14ac:dyDescent="0.25">
      <c r="A173" s="80">
        <v>172</v>
      </c>
      <c r="B173" s="30" t="s">
        <v>327</v>
      </c>
      <c r="C173" s="30"/>
      <c r="D173" s="30" t="s">
        <v>4659</v>
      </c>
      <c r="E173" s="30" t="s">
        <v>18</v>
      </c>
      <c r="F173" s="30" t="s">
        <v>343</v>
      </c>
      <c r="G173" s="30" t="s">
        <v>20</v>
      </c>
      <c r="H173" s="30" t="s">
        <v>36</v>
      </c>
      <c r="I173" s="42">
        <v>42</v>
      </c>
      <c r="J173" s="33" t="str">
        <f t="shared" si="2"/>
        <v>Городской округ Краснотурьинск, г. Краснотурьинск, ул. Ленина, д. 42</v>
      </c>
      <c r="K173" s="30">
        <v>1762.69</v>
      </c>
      <c r="L173" s="41">
        <v>18</v>
      </c>
      <c r="M173" s="41">
        <v>1</v>
      </c>
      <c r="N173" s="59" t="s">
        <v>5049</v>
      </c>
      <c r="O173" s="227">
        <v>44917</v>
      </c>
      <c r="P173" s="177" t="s">
        <v>3229</v>
      </c>
      <c r="Q173" s="209">
        <v>3822250.7299999995</v>
      </c>
      <c r="R173"/>
    </row>
    <row r="174" spans="1:18" ht="23.25" hidden="1" x14ac:dyDescent="0.25">
      <c r="A174" s="80">
        <v>173</v>
      </c>
      <c r="B174" s="30" t="s">
        <v>327</v>
      </c>
      <c r="C174" s="30"/>
      <c r="D174" s="30" t="s">
        <v>4659</v>
      </c>
      <c r="E174" s="30" t="s">
        <v>18</v>
      </c>
      <c r="F174" s="30" t="s">
        <v>343</v>
      </c>
      <c r="G174" s="30" t="s">
        <v>20</v>
      </c>
      <c r="H174" s="30" t="s">
        <v>36</v>
      </c>
      <c r="I174" s="42">
        <v>44</v>
      </c>
      <c r="J174" s="33" t="str">
        <f t="shared" si="2"/>
        <v>Городской округ Краснотурьинск, г. Краснотурьинск, ул. Ленина, д. 44</v>
      </c>
      <c r="K174" s="30">
        <v>2955.81</v>
      </c>
      <c r="L174" s="41">
        <v>42</v>
      </c>
      <c r="M174" s="41">
        <v>1</v>
      </c>
      <c r="N174" s="59" t="s">
        <v>5049</v>
      </c>
      <c r="O174" s="227">
        <v>44917</v>
      </c>
      <c r="P174" s="177" t="s">
        <v>3229</v>
      </c>
      <c r="Q174" s="209">
        <v>7898805.4600000009</v>
      </c>
      <c r="R174"/>
    </row>
    <row r="175" spans="1:18" ht="23.25" hidden="1" x14ac:dyDescent="0.25">
      <c r="A175" s="80">
        <v>174</v>
      </c>
      <c r="B175" s="30" t="s">
        <v>327</v>
      </c>
      <c r="C175" s="30"/>
      <c r="D175" s="30" t="s">
        <v>4659</v>
      </c>
      <c r="E175" s="30" t="s">
        <v>18</v>
      </c>
      <c r="F175" s="30" t="s">
        <v>343</v>
      </c>
      <c r="G175" s="30" t="s">
        <v>20</v>
      </c>
      <c r="H175" s="30" t="s">
        <v>36</v>
      </c>
      <c r="I175" s="42">
        <v>52</v>
      </c>
      <c r="J175" s="33" t="str">
        <f t="shared" si="2"/>
        <v>Городской округ Краснотурьинск, г. Краснотурьинск, ул. Ленина, д. 52</v>
      </c>
      <c r="K175" s="30">
        <v>694.6</v>
      </c>
      <c r="L175" s="41">
        <v>10</v>
      </c>
      <c r="M175" s="41">
        <v>1</v>
      </c>
      <c r="N175" s="59" t="s">
        <v>5049</v>
      </c>
      <c r="O175" s="227">
        <v>44917</v>
      </c>
      <c r="P175" s="177" t="s">
        <v>3229</v>
      </c>
      <c r="Q175" s="209">
        <v>1916242.05</v>
      </c>
      <c r="R175"/>
    </row>
    <row r="176" spans="1:18" ht="23.25" hidden="1" x14ac:dyDescent="0.25">
      <c r="A176" s="80">
        <v>175</v>
      </c>
      <c r="B176" s="30" t="s">
        <v>327</v>
      </c>
      <c r="C176" s="30"/>
      <c r="D176" s="30" t="s">
        <v>4659</v>
      </c>
      <c r="E176" s="30" t="s">
        <v>18</v>
      </c>
      <c r="F176" s="30" t="s">
        <v>343</v>
      </c>
      <c r="G176" s="30" t="s">
        <v>20</v>
      </c>
      <c r="H176" s="30" t="s">
        <v>490</v>
      </c>
      <c r="I176" s="42">
        <v>12</v>
      </c>
      <c r="J176" s="33" t="str">
        <f t="shared" si="2"/>
        <v>Городской округ Краснотурьинск, г. Краснотурьинск, ул. Лермонтова, д. 12</v>
      </c>
      <c r="K176" s="30">
        <v>615.5</v>
      </c>
      <c r="L176" s="30">
        <v>12</v>
      </c>
      <c r="M176" s="30">
        <v>1</v>
      </c>
      <c r="N176" s="59" t="s">
        <v>5045</v>
      </c>
      <c r="O176" s="227">
        <v>44918</v>
      </c>
      <c r="P176" s="177" t="s">
        <v>1716</v>
      </c>
      <c r="Q176" s="209">
        <v>1978576.83</v>
      </c>
      <c r="R176"/>
    </row>
    <row r="177" spans="1:18" ht="23.25" hidden="1" x14ac:dyDescent="0.25">
      <c r="A177" s="80">
        <v>176</v>
      </c>
      <c r="B177" s="30" t="s">
        <v>327</v>
      </c>
      <c r="C177" s="30"/>
      <c r="D177" s="30" t="s">
        <v>4659</v>
      </c>
      <c r="E177" s="30" t="s">
        <v>18</v>
      </c>
      <c r="F177" s="30" t="s">
        <v>343</v>
      </c>
      <c r="G177" s="30" t="s">
        <v>20</v>
      </c>
      <c r="H177" s="30" t="s">
        <v>490</v>
      </c>
      <c r="I177" s="42">
        <v>2</v>
      </c>
      <c r="J177" s="33" t="str">
        <f t="shared" si="2"/>
        <v>Городской округ Краснотурьинск, г. Краснотурьинск, ул. Лермонтова, д. 2</v>
      </c>
      <c r="K177" s="30">
        <v>1254.2</v>
      </c>
      <c r="L177" s="41">
        <v>32</v>
      </c>
      <c r="M177" s="41">
        <v>2</v>
      </c>
      <c r="N177" s="59" t="s">
        <v>5045</v>
      </c>
      <c r="O177" s="227">
        <v>44918</v>
      </c>
      <c r="P177" s="177" t="s">
        <v>1716</v>
      </c>
      <c r="Q177" s="209">
        <v>7101421.6500000004</v>
      </c>
      <c r="R177"/>
    </row>
    <row r="178" spans="1:18" ht="23.25" hidden="1" x14ac:dyDescent="0.25">
      <c r="A178" s="80">
        <v>177</v>
      </c>
      <c r="B178" s="30" t="s">
        <v>327</v>
      </c>
      <c r="C178" s="30"/>
      <c r="D178" s="30" t="s">
        <v>4659</v>
      </c>
      <c r="E178" s="30" t="s">
        <v>18</v>
      </c>
      <c r="F178" s="30" t="s">
        <v>343</v>
      </c>
      <c r="G178" s="30" t="s">
        <v>20</v>
      </c>
      <c r="H178" s="30" t="s">
        <v>96</v>
      </c>
      <c r="I178" s="42" t="s">
        <v>564</v>
      </c>
      <c r="J178" s="33" t="str">
        <f t="shared" si="2"/>
        <v>Городской округ Краснотурьинск, г. Краснотурьинск, ул. Металлургов, д. 16А</v>
      </c>
      <c r="K178" s="30">
        <v>1061.3399999999999</v>
      </c>
      <c r="L178" s="41">
        <v>32</v>
      </c>
      <c r="M178" s="41">
        <v>5</v>
      </c>
      <c r="N178" s="59" t="s">
        <v>5045</v>
      </c>
      <c r="O178" s="227">
        <v>44918</v>
      </c>
      <c r="P178" s="177" t="s">
        <v>1716</v>
      </c>
      <c r="Q178" s="209">
        <v>3275711.66</v>
      </c>
      <c r="R178"/>
    </row>
    <row r="179" spans="1:18" ht="23.25" hidden="1" x14ac:dyDescent="0.25">
      <c r="A179" s="80">
        <v>178</v>
      </c>
      <c r="B179" s="30" t="s">
        <v>327</v>
      </c>
      <c r="C179" s="30"/>
      <c r="D179" s="30" t="s">
        <v>4659</v>
      </c>
      <c r="E179" s="30" t="s">
        <v>18</v>
      </c>
      <c r="F179" s="30" t="s">
        <v>343</v>
      </c>
      <c r="G179" s="30" t="s">
        <v>20</v>
      </c>
      <c r="H179" s="30" t="s">
        <v>346</v>
      </c>
      <c r="I179" s="42">
        <v>15</v>
      </c>
      <c r="J179" s="33" t="str">
        <f t="shared" si="2"/>
        <v>Городской округ Краснотурьинск, г. Краснотурьинск, ул. Микова, д. 15</v>
      </c>
      <c r="K179" s="30">
        <v>1088.3</v>
      </c>
      <c r="L179" s="41">
        <v>24</v>
      </c>
      <c r="M179" s="41">
        <v>2</v>
      </c>
      <c r="N179" s="59" t="s">
        <v>5044</v>
      </c>
      <c r="O179" s="227">
        <v>44917</v>
      </c>
      <c r="P179" s="177" t="s">
        <v>3237</v>
      </c>
      <c r="Q179" s="209">
        <v>5804958.0199999996</v>
      </c>
      <c r="R179"/>
    </row>
    <row r="180" spans="1:18" ht="23.25" hidden="1" x14ac:dyDescent="0.25">
      <c r="A180" s="80">
        <v>179</v>
      </c>
      <c r="B180" s="30" t="s">
        <v>327</v>
      </c>
      <c r="C180" s="30"/>
      <c r="D180" s="30" t="s">
        <v>4659</v>
      </c>
      <c r="E180" s="30" t="s">
        <v>18</v>
      </c>
      <c r="F180" s="30" t="s">
        <v>343</v>
      </c>
      <c r="G180" s="30" t="s">
        <v>20</v>
      </c>
      <c r="H180" s="30" t="s">
        <v>69</v>
      </c>
      <c r="I180" s="42">
        <v>35</v>
      </c>
      <c r="J180" s="33" t="str">
        <f t="shared" si="2"/>
        <v>Городской округ Краснотурьинск, г. Краснотурьинск, ул. Мира, д. 35</v>
      </c>
      <c r="K180" s="30">
        <v>986.6</v>
      </c>
      <c r="L180" s="41">
        <v>24</v>
      </c>
      <c r="M180" s="41">
        <v>1</v>
      </c>
      <c r="N180" s="59" t="s">
        <v>5045</v>
      </c>
      <c r="O180" s="227">
        <v>44918</v>
      </c>
      <c r="P180" s="177" t="s">
        <v>1716</v>
      </c>
      <c r="Q180" s="209">
        <v>3404033.31</v>
      </c>
      <c r="R180"/>
    </row>
    <row r="181" spans="1:18" ht="23.25" hidden="1" x14ac:dyDescent="0.25">
      <c r="A181" s="80">
        <v>180</v>
      </c>
      <c r="B181" s="30" t="s">
        <v>327</v>
      </c>
      <c r="C181" s="30"/>
      <c r="D181" s="30" t="s">
        <v>4659</v>
      </c>
      <c r="E181" s="30" t="s">
        <v>18</v>
      </c>
      <c r="F181" s="30" t="s">
        <v>343</v>
      </c>
      <c r="G181" s="30" t="s">
        <v>20</v>
      </c>
      <c r="H181" s="30" t="s">
        <v>380</v>
      </c>
      <c r="I181" s="42">
        <v>11</v>
      </c>
      <c r="J181" s="33" t="str">
        <f t="shared" si="2"/>
        <v>Городской округ Краснотурьинск, г. Краснотурьинск, ул. Молодежная, д. 11</v>
      </c>
      <c r="K181" s="30">
        <v>1603</v>
      </c>
      <c r="L181" s="41">
        <v>40</v>
      </c>
      <c r="M181" s="41">
        <v>2</v>
      </c>
      <c r="N181" s="59" t="s">
        <v>5045</v>
      </c>
      <c r="O181" s="227">
        <v>44918</v>
      </c>
      <c r="P181" s="177" t="s">
        <v>1716</v>
      </c>
      <c r="Q181" s="209">
        <v>7869256.5199999996</v>
      </c>
      <c r="R181"/>
    </row>
    <row r="182" spans="1:18" ht="23.25" hidden="1" x14ac:dyDescent="0.25">
      <c r="A182" s="80">
        <v>181</v>
      </c>
      <c r="B182" s="30" t="s">
        <v>327</v>
      </c>
      <c r="C182" s="30"/>
      <c r="D182" s="30" t="s">
        <v>4659</v>
      </c>
      <c r="E182" s="30" t="s">
        <v>18</v>
      </c>
      <c r="F182" s="30" t="s">
        <v>343</v>
      </c>
      <c r="G182" s="30" t="s">
        <v>20</v>
      </c>
      <c r="H182" s="30" t="s">
        <v>380</v>
      </c>
      <c r="I182" s="42">
        <v>13</v>
      </c>
      <c r="J182" s="33" t="str">
        <f t="shared" si="2"/>
        <v>Городской округ Краснотурьинск, г. Краснотурьинск, ул. Молодежная, д. 13</v>
      </c>
      <c r="K182" s="30">
        <v>1597</v>
      </c>
      <c r="L182" s="41">
        <v>40</v>
      </c>
      <c r="M182" s="41">
        <v>2</v>
      </c>
      <c r="N182" s="59" t="s">
        <v>5045</v>
      </c>
      <c r="O182" s="227">
        <v>44918</v>
      </c>
      <c r="P182" s="177" t="s">
        <v>1716</v>
      </c>
      <c r="Q182" s="209">
        <v>7066258.9000000004</v>
      </c>
      <c r="R182"/>
    </row>
    <row r="183" spans="1:18" ht="23.25" hidden="1" x14ac:dyDescent="0.25">
      <c r="A183" s="80">
        <v>182</v>
      </c>
      <c r="B183" s="30" t="s">
        <v>327</v>
      </c>
      <c r="C183" s="30"/>
      <c r="D183" s="30" t="s">
        <v>4659</v>
      </c>
      <c r="E183" s="30" t="s">
        <v>18</v>
      </c>
      <c r="F183" s="30" t="s">
        <v>343</v>
      </c>
      <c r="G183" s="30" t="s">
        <v>20</v>
      </c>
      <c r="H183" s="30" t="s">
        <v>380</v>
      </c>
      <c r="I183" s="42">
        <v>15</v>
      </c>
      <c r="J183" s="33" t="str">
        <f t="shared" si="2"/>
        <v>Городской округ Краснотурьинск, г. Краснотурьинск, ул. Молодежная, д. 15</v>
      </c>
      <c r="K183" s="30">
        <v>1776.4</v>
      </c>
      <c r="L183" s="41">
        <v>40</v>
      </c>
      <c r="M183" s="41">
        <v>1</v>
      </c>
      <c r="N183" s="59" t="s">
        <v>5049</v>
      </c>
      <c r="O183" s="227">
        <v>44917</v>
      </c>
      <c r="P183" s="177" t="s">
        <v>3229</v>
      </c>
      <c r="Q183" s="209">
        <v>4183884.04</v>
      </c>
      <c r="R183"/>
    </row>
    <row r="184" spans="1:18" ht="23.25" hidden="1" x14ac:dyDescent="0.25">
      <c r="A184" s="80">
        <v>183</v>
      </c>
      <c r="B184" s="30" t="s">
        <v>327</v>
      </c>
      <c r="C184" s="30"/>
      <c r="D184" s="30" t="s">
        <v>4659</v>
      </c>
      <c r="E184" s="30" t="s">
        <v>18</v>
      </c>
      <c r="F184" s="30" t="s">
        <v>343</v>
      </c>
      <c r="G184" s="30" t="s">
        <v>20</v>
      </c>
      <c r="H184" s="30" t="s">
        <v>380</v>
      </c>
      <c r="I184" s="42">
        <v>16</v>
      </c>
      <c r="J184" s="33" t="str">
        <f t="shared" si="2"/>
        <v>Городской округ Краснотурьинск, г. Краснотурьинск, ул. Молодежная, д. 16</v>
      </c>
      <c r="K184" s="30">
        <v>1804.8</v>
      </c>
      <c r="L184" s="41">
        <v>27</v>
      </c>
      <c r="M184" s="41">
        <v>1</v>
      </c>
      <c r="N184" s="59" t="s">
        <v>5049</v>
      </c>
      <c r="O184" s="227">
        <v>44917</v>
      </c>
      <c r="P184" s="177" t="s">
        <v>3229</v>
      </c>
      <c r="Q184" s="209">
        <v>3786809.52</v>
      </c>
      <c r="R184"/>
    </row>
    <row r="185" spans="1:18" ht="23.25" hidden="1" x14ac:dyDescent="0.25">
      <c r="A185" s="80">
        <v>184</v>
      </c>
      <c r="B185" s="30" t="s">
        <v>327</v>
      </c>
      <c r="C185" s="30"/>
      <c r="D185" s="30" t="s">
        <v>4659</v>
      </c>
      <c r="E185" s="30" t="s">
        <v>18</v>
      </c>
      <c r="F185" s="30" t="s">
        <v>343</v>
      </c>
      <c r="G185" s="30" t="s">
        <v>20</v>
      </c>
      <c r="H185" s="30" t="s">
        <v>380</v>
      </c>
      <c r="I185" s="42">
        <v>19</v>
      </c>
      <c r="J185" s="33" t="str">
        <f t="shared" si="2"/>
        <v>Городской округ Краснотурьинск, г. Краснотурьинск, ул. Молодежная, д. 19</v>
      </c>
      <c r="K185" s="30">
        <v>4663.7</v>
      </c>
      <c r="L185" s="41">
        <v>62</v>
      </c>
      <c r="M185" s="41">
        <v>2</v>
      </c>
      <c r="N185" s="59" t="s">
        <v>5045</v>
      </c>
      <c r="O185" s="227">
        <v>44918</v>
      </c>
      <c r="P185" s="177" t="s">
        <v>1716</v>
      </c>
      <c r="Q185" s="209">
        <v>18036956.280000001</v>
      </c>
      <c r="R185"/>
    </row>
    <row r="186" spans="1:18" ht="23.25" hidden="1" x14ac:dyDescent="0.25">
      <c r="A186" s="80">
        <v>185</v>
      </c>
      <c r="B186" s="30" t="s">
        <v>327</v>
      </c>
      <c r="C186" s="30"/>
      <c r="D186" s="30" t="s">
        <v>4659</v>
      </c>
      <c r="E186" s="30" t="s">
        <v>18</v>
      </c>
      <c r="F186" s="30" t="s">
        <v>343</v>
      </c>
      <c r="G186" s="30" t="s">
        <v>20</v>
      </c>
      <c r="H186" s="30" t="s">
        <v>157</v>
      </c>
      <c r="I186" s="42">
        <v>35</v>
      </c>
      <c r="J186" s="33" t="str">
        <f t="shared" si="2"/>
        <v>Городской округ Краснотурьинск, г. Краснотурьинск, ул. Попова, д. 35</v>
      </c>
      <c r="K186" s="30">
        <v>1290.3</v>
      </c>
      <c r="L186" s="41">
        <v>32</v>
      </c>
      <c r="M186" s="41">
        <v>1</v>
      </c>
      <c r="N186" s="59" t="s">
        <v>5049</v>
      </c>
      <c r="O186" s="227">
        <v>44917</v>
      </c>
      <c r="P186" s="177" t="s">
        <v>3229</v>
      </c>
      <c r="Q186" s="209">
        <v>3460719.62</v>
      </c>
      <c r="R186"/>
    </row>
    <row r="187" spans="1:18" ht="23.25" hidden="1" x14ac:dyDescent="0.25">
      <c r="A187" s="80">
        <v>186</v>
      </c>
      <c r="B187" s="30" t="s">
        <v>327</v>
      </c>
      <c r="C187" s="30"/>
      <c r="D187" s="30" t="s">
        <v>4659</v>
      </c>
      <c r="E187" s="30" t="s">
        <v>18</v>
      </c>
      <c r="F187" s="30" t="s">
        <v>343</v>
      </c>
      <c r="G187" s="30" t="s">
        <v>20</v>
      </c>
      <c r="H187" s="30" t="s">
        <v>2671</v>
      </c>
      <c r="I187" s="42">
        <v>7</v>
      </c>
      <c r="J187" s="33" t="str">
        <f t="shared" si="2"/>
        <v>Городской округ Краснотурьинск, г. Краснотурьинск, ул. Радищева, д. 7</v>
      </c>
      <c r="K187" s="30">
        <v>1676.2</v>
      </c>
      <c r="L187" s="41">
        <v>36</v>
      </c>
      <c r="M187" s="41">
        <v>1</v>
      </c>
      <c r="N187" s="59" t="s">
        <v>5044</v>
      </c>
      <c r="O187" s="227">
        <v>44917</v>
      </c>
      <c r="P187" s="177" t="s">
        <v>3237</v>
      </c>
      <c r="Q187" s="209">
        <v>4572710.7699999996</v>
      </c>
      <c r="R187"/>
    </row>
    <row r="188" spans="1:18" ht="23.25" hidden="1" x14ac:dyDescent="0.25">
      <c r="A188" s="80">
        <v>187</v>
      </c>
      <c r="B188" s="30" t="s">
        <v>327</v>
      </c>
      <c r="C188" s="30"/>
      <c r="D188" s="30" t="s">
        <v>4659</v>
      </c>
      <c r="E188" s="30" t="s">
        <v>18</v>
      </c>
      <c r="F188" s="30" t="s">
        <v>343</v>
      </c>
      <c r="G188" s="30" t="s">
        <v>20</v>
      </c>
      <c r="H188" s="30" t="s">
        <v>2671</v>
      </c>
      <c r="I188" s="42">
        <v>9</v>
      </c>
      <c r="J188" s="33" t="str">
        <f t="shared" si="2"/>
        <v>Городской округ Краснотурьинск, г. Краснотурьинск, ул. Радищева, д. 9</v>
      </c>
      <c r="K188" s="30">
        <v>1554.2</v>
      </c>
      <c r="L188" s="41">
        <v>36</v>
      </c>
      <c r="M188" s="41">
        <v>1</v>
      </c>
      <c r="N188" s="59" t="s">
        <v>5044</v>
      </c>
      <c r="O188" s="227">
        <v>44917</v>
      </c>
      <c r="P188" s="177" t="s">
        <v>3237</v>
      </c>
      <c r="Q188" s="209">
        <v>4426549.82</v>
      </c>
      <c r="R188"/>
    </row>
    <row r="189" spans="1:18" ht="23.25" hidden="1" x14ac:dyDescent="0.25">
      <c r="A189" s="80">
        <v>188</v>
      </c>
      <c r="B189" s="30" t="s">
        <v>327</v>
      </c>
      <c r="C189" s="30"/>
      <c r="D189" s="30" t="s">
        <v>4659</v>
      </c>
      <c r="E189" s="30" t="s">
        <v>18</v>
      </c>
      <c r="F189" s="30" t="s">
        <v>343</v>
      </c>
      <c r="G189" s="30" t="s">
        <v>20</v>
      </c>
      <c r="H189" s="30" t="s">
        <v>162</v>
      </c>
      <c r="I189" s="42">
        <v>37</v>
      </c>
      <c r="J189" s="33" t="str">
        <f t="shared" si="2"/>
        <v>Городской округ Краснотурьинск, г. Краснотурьинск, ул. Фрунзе, д. 37</v>
      </c>
      <c r="K189" s="30">
        <v>1799.8</v>
      </c>
      <c r="L189" s="41">
        <v>32</v>
      </c>
      <c r="M189" s="41">
        <v>2</v>
      </c>
      <c r="N189" s="59" t="s">
        <v>5044</v>
      </c>
      <c r="O189" s="227">
        <v>44917</v>
      </c>
      <c r="P189" s="177" t="s">
        <v>3237</v>
      </c>
      <c r="Q189" s="209">
        <v>1656474.04</v>
      </c>
      <c r="R189"/>
    </row>
    <row r="190" spans="1:18" ht="23.25" hidden="1" x14ac:dyDescent="0.25">
      <c r="A190" s="80">
        <v>189</v>
      </c>
      <c r="B190" s="30" t="s">
        <v>327</v>
      </c>
      <c r="C190" s="30"/>
      <c r="D190" s="30" t="s">
        <v>4659</v>
      </c>
      <c r="E190" s="30" t="s">
        <v>18</v>
      </c>
      <c r="F190" s="30" t="s">
        <v>343</v>
      </c>
      <c r="G190" s="30" t="s">
        <v>20</v>
      </c>
      <c r="H190" s="30" t="s">
        <v>99</v>
      </c>
      <c r="I190" s="42">
        <v>21</v>
      </c>
      <c r="J190" s="33" t="str">
        <f t="shared" si="2"/>
        <v>Городской округ Краснотурьинск, г. Краснотурьинск, ул. Чапаева, д. 21</v>
      </c>
      <c r="K190" s="30">
        <v>5944.6</v>
      </c>
      <c r="L190" s="30">
        <v>153</v>
      </c>
      <c r="M190" s="30">
        <v>1</v>
      </c>
      <c r="N190" s="59" t="s">
        <v>5044</v>
      </c>
      <c r="O190" s="227">
        <v>44917</v>
      </c>
      <c r="P190" s="177" t="s">
        <v>3237</v>
      </c>
      <c r="Q190" s="209">
        <v>7169187.8899999997</v>
      </c>
      <c r="R190"/>
    </row>
    <row r="191" spans="1:18" ht="23.25" hidden="1" x14ac:dyDescent="0.25">
      <c r="A191" s="80">
        <v>190</v>
      </c>
      <c r="B191" s="30" t="s">
        <v>327</v>
      </c>
      <c r="C191" s="30"/>
      <c r="D191" s="30" t="s">
        <v>4661</v>
      </c>
      <c r="E191" s="30" t="s">
        <v>18</v>
      </c>
      <c r="F191" s="30" t="s">
        <v>351</v>
      </c>
      <c r="G191" s="30" t="s">
        <v>64</v>
      </c>
      <c r="H191" s="30" t="s">
        <v>353</v>
      </c>
      <c r="I191" s="42">
        <v>12</v>
      </c>
      <c r="J191" s="33" t="str">
        <f t="shared" si="2"/>
        <v>Городской округ Красноуральск, г. Красноуральск, пер. Устинова, д. 12</v>
      </c>
      <c r="K191" s="30">
        <v>403.3</v>
      </c>
      <c r="L191" s="41">
        <v>8</v>
      </c>
      <c r="M191" s="41">
        <v>2</v>
      </c>
      <c r="N191" s="59" t="s">
        <v>5053</v>
      </c>
      <c r="O191" s="227">
        <v>44950</v>
      </c>
      <c r="P191" s="177" t="s">
        <v>3641</v>
      </c>
      <c r="Q191" s="209">
        <v>2728979.4299999997</v>
      </c>
      <c r="R191"/>
    </row>
    <row r="192" spans="1:18" ht="23.25" hidden="1" x14ac:dyDescent="0.25">
      <c r="A192" s="80">
        <v>191</v>
      </c>
      <c r="B192" s="30" t="s">
        <v>327</v>
      </c>
      <c r="C192" s="30"/>
      <c r="D192" s="30" t="s">
        <v>4661</v>
      </c>
      <c r="E192" s="30" t="s">
        <v>18</v>
      </c>
      <c r="F192" s="30" t="s">
        <v>351</v>
      </c>
      <c r="G192" s="30" t="s">
        <v>20</v>
      </c>
      <c r="H192" s="30" t="s">
        <v>378</v>
      </c>
      <c r="I192" s="42">
        <v>11</v>
      </c>
      <c r="J192" s="33" t="str">
        <f t="shared" si="2"/>
        <v>Городской округ Красноуральск, г. Красноуральск, ул. Белинского, д. 11</v>
      </c>
      <c r="K192" s="30">
        <v>386.1</v>
      </c>
      <c r="L192" s="41">
        <v>8</v>
      </c>
      <c r="M192" s="41">
        <v>3</v>
      </c>
      <c r="N192" s="59" t="s">
        <v>5053</v>
      </c>
      <c r="O192" s="227">
        <v>44950</v>
      </c>
      <c r="P192" s="177" t="s">
        <v>3641</v>
      </c>
      <c r="Q192" s="209">
        <v>1166938.98</v>
      </c>
      <c r="R192"/>
    </row>
    <row r="193" spans="1:18" ht="23.25" hidden="1" x14ac:dyDescent="0.25">
      <c r="A193" s="80">
        <v>192</v>
      </c>
      <c r="B193" s="30" t="s">
        <v>327</v>
      </c>
      <c r="C193" s="30"/>
      <c r="D193" s="30" t="s">
        <v>4661</v>
      </c>
      <c r="E193" s="30" t="s">
        <v>18</v>
      </c>
      <c r="F193" s="30" t="s">
        <v>351</v>
      </c>
      <c r="G193" s="30" t="s">
        <v>20</v>
      </c>
      <c r="H193" s="30" t="s">
        <v>5029</v>
      </c>
      <c r="I193" s="42">
        <v>1</v>
      </c>
      <c r="J193" s="33" t="str">
        <f t="shared" si="2"/>
        <v>Городской округ Красноуральск, г. Красноуральск, ул. Индустриальная, д. 1</v>
      </c>
      <c r="K193" s="30">
        <v>499.9</v>
      </c>
      <c r="L193" s="41">
        <v>8</v>
      </c>
      <c r="M193" s="41">
        <v>2</v>
      </c>
      <c r="N193" s="59" t="s">
        <v>5053</v>
      </c>
      <c r="O193" s="227">
        <v>44950</v>
      </c>
      <c r="P193" s="177" t="s">
        <v>3641</v>
      </c>
      <c r="Q193" s="209">
        <v>3053556.64</v>
      </c>
      <c r="R193"/>
    </row>
    <row r="194" spans="1:18" ht="23.25" hidden="1" x14ac:dyDescent="0.25">
      <c r="A194" s="80">
        <v>193</v>
      </c>
      <c r="B194" s="30" t="s">
        <v>327</v>
      </c>
      <c r="C194" s="30"/>
      <c r="D194" s="30" t="s">
        <v>4661</v>
      </c>
      <c r="E194" s="30" t="s">
        <v>18</v>
      </c>
      <c r="F194" s="30" t="s">
        <v>351</v>
      </c>
      <c r="G194" s="30" t="s">
        <v>20</v>
      </c>
      <c r="H194" s="30" t="s">
        <v>5029</v>
      </c>
      <c r="I194" s="42">
        <v>5</v>
      </c>
      <c r="J194" s="33" t="str">
        <f t="shared" ref="J194:J257" si="3">C194&amp;""&amp;D194&amp;", "&amp;E194&amp;" "&amp;F194&amp;", "&amp;G194&amp;" "&amp;H194&amp;", д. "&amp;I194</f>
        <v>Городской округ Красноуральск, г. Красноуральск, ул. Индустриальная, д. 5</v>
      </c>
      <c r="K194" s="30">
        <v>490.8</v>
      </c>
      <c r="L194" s="30">
        <v>8</v>
      </c>
      <c r="M194" s="30">
        <v>2</v>
      </c>
      <c r="N194" s="59" t="s">
        <v>5053</v>
      </c>
      <c r="O194" s="227">
        <v>44950</v>
      </c>
      <c r="P194" s="177" t="s">
        <v>3641</v>
      </c>
      <c r="Q194" s="209">
        <v>3367054.3499999996</v>
      </c>
      <c r="R194"/>
    </row>
    <row r="195" spans="1:18" ht="23.25" hidden="1" x14ac:dyDescent="0.25">
      <c r="A195" s="80">
        <v>194</v>
      </c>
      <c r="B195" s="30" t="s">
        <v>327</v>
      </c>
      <c r="C195" s="30"/>
      <c r="D195" s="30" t="s">
        <v>4661</v>
      </c>
      <c r="E195" s="30" t="s">
        <v>18</v>
      </c>
      <c r="F195" s="30" t="s">
        <v>351</v>
      </c>
      <c r="G195" s="30" t="s">
        <v>20</v>
      </c>
      <c r="H195" s="30" t="s">
        <v>352</v>
      </c>
      <c r="I195" s="42">
        <v>40</v>
      </c>
      <c r="J195" s="33" t="str">
        <f t="shared" si="3"/>
        <v>Городской округ Красноуральск, г. Красноуральск, ул. Каляева, д. 40</v>
      </c>
      <c r="K195" s="30">
        <v>981.5</v>
      </c>
      <c r="L195" s="41">
        <v>13</v>
      </c>
      <c r="M195" s="41">
        <v>2</v>
      </c>
      <c r="N195" s="59" t="s">
        <v>5053</v>
      </c>
      <c r="O195" s="227">
        <v>44950</v>
      </c>
      <c r="P195" s="177" t="s">
        <v>3641</v>
      </c>
      <c r="Q195" s="209">
        <v>5282123.1399999997</v>
      </c>
      <c r="R195"/>
    </row>
    <row r="196" spans="1:18" ht="23.25" hidden="1" x14ac:dyDescent="0.25">
      <c r="A196" s="80">
        <v>195</v>
      </c>
      <c r="B196" s="30" t="s">
        <v>327</v>
      </c>
      <c r="C196" s="30"/>
      <c r="D196" s="30" t="s">
        <v>4661</v>
      </c>
      <c r="E196" s="30" t="s">
        <v>18</v>
      </c>
      <c r="F196" s="30" t="s">
        <v>351</v>
      </c>
      <c r="G196" s="30" t="s">
        <v>20</v>
      </c>
      <c r="H196" s="30" t="s">
        <v>34</v>
      </c>
      <c r="I196" s="42">
        <v>22</v>
      </c>
      <c r="J196" s="33" t="str">
        <f t="shared" si="3"/>
        <v>Городской округ Красноуральск, г. Красноуральск, ул. Кирова, д. 22</v>
      </c>
      <c r="K196" s="30">
        <v>868.6</v>
      </c>
      <c r="L196" s="41">
        <v>18</v>
      </c>
      <c r="M196" s="41">
        <v>5</v>
      </c>
      <c r="N196" s="59" t="s">
        <v>5053</v>
      </c>
      <c r="O196" s="227">
        <v>44950</v>
      </c>
      <c r="P196" s="177" t="s">
        <v>3641</v>
      </c>
      <c r="Q196" s="209">
        <v>4803760.9499999993</v>
      </c>
      <c r="R196"/>
    </row>
    <row r="197" spans="1:18" ht="23.25" hidden="1" x14ac:dyDescent="0.25">
      <c r="A197" s="80">
        <v>196</v>
      </c>
      <c r="B197" s="30" t="s">
        <v>327</v>
      </c>
      <c r="C197" s="30"/>
      <c r="D197" s="30" t="s">
        <v>4661</v>
      </c>
      <c r="E197" s="30" t="s">
        <v>18</v>
      </c>
      <c r="F197" s="30" t="s">
        <v>351</v>
      </c>
      <c r="G197" s="30" t="s">
        <v>20</v>
      </c>
      <c r="H197" s="30" t="s">
        <v>87</v>
      </c>
      <c r="I197" s="42">
        <v>12</v>
      </c>
      <c r="J197" s="33" t="str">
        <f t="shared" si="3"/>
        <v>Городской округ Красноуральск, г. Красноуральск, ул. Строителей, д. 12</v>
      </c>
      <c r="K197" s="30">
        <v>909.2</v>
      </c>
      <c r="L197" s="41">
        <v>12</v>
      </c>
      <c r="M197" s="41">
        <v>6</v>
      </c>
      <c r="N197" s="59" t="s">
        <v>5065</v>
      </c>
      <c r="O197" s="227" t="s">
        <v>5066</v>
      </c>
      <c r="P197" s="177" t="s">
        <v>3641</v>
      </c>
      <c r="Q197" s="209">
        <v>5188647.25</v>
      </c>
      <c r="R197"/>
    </row>
    <row r="198" spans="1:18" ht="23.25" hidden="1" x14ac:dyDescent="0.25">
      <c r="A198" s="80">
        <v>197</v>
      </c>
      <c r="B198" s="30" t="s">
        <v>327</v>
      </c>
      <c r="C198" s="30"/>
      <c r="D198" s="30" t="s">
        <v>4661</v>
      </c>
      <c r="E198" s="30" t="s">
        <v>18</v>
      </c>
      <c r="F198" s="30" t="s">
        <v>351</v>
      </c>
      <c r="G198" s="30" t="s">
        <v>20</v>
      </c>
      <c r="H198" s="30" t="s">
        <v>87</v>
      </c>
      <c r="I198" s="42">
        <v>4</v>
      </c>
      <c r="J198" s="33" t="str">
        <f t="shared" si="3"/>
        <v>Городской округ Красноуральск, г. Красноуральск, ул. Строителей, д. 4</v>
      </c>
      <c r="K198" s="30">
        <v>499.1</v>
      </c>
      <c r="L198" s="41">
        <v>8</v>
      </c>
      <c r="M198" s="41">
        <v>5</v>
      </c>
      <c r="N198" s="59" t="s">
        <v>5053</v>
      </c>
      <c r="O198" s="227">
        <v>44950</v>
      </c>
      <c r="P198" s="177" t="s">
        <v>3641</v>
      </c>
      <c r="Q198" s="209">
        <v>2746360.5300000003</v>
      </c>
      <c r="R198"/>
    </row>
    <row r="199" spans="1:18" ht="23.25" hidden="1" x14ac:dyDescent="0.25">
      <c r="A199" s="80">
        <v>198</v>
      </c>
      <c r="B199" s="30" t="s">
        <v>327</v>
      </c>
      <c r="C199" s="30"/>
      <c r="D199" s="30" t="s">
        <v>4661</v>
      </c>
      <c r="E199" s="30" t="s">
        <v>18</v>
      </c>
      <c r="F199" s="30" t="s">
        <v>351</v>
      </c>
      <c r="G199" s="30" t="s">
        <v>20</v>
      </c>
      <c r="H199" s="30" t="s">
        <v>2673</v>
      </c>
      <c r="I199" s="42" t="s">
        <v>325</v>
      </c>
      <c r="J199" s="33" t="str">
        <f t="shared" si="3"/>
        <v>Городской округ Красноуральск, г. Красноуральск, ул. Яна Нуммура, д. 21А</v>
      </c>
      <c r="K199" s="30">
        <v>411.5</v>
      </c>
      <c r="L199" s="41">
        <v>8</v>
      </c>
      <c r="M199" s="41">
        <v>5</v>
      </c>
      <c r="N199" s="59" t="s">
        <v>5053</v>
      </c>
      <c r="O199" s="227">
        <v>44950</v>
      </c>
      <c r="P199" s="177" t="s">
        <v>3641</v>
      </c>
      <c r="Q199" s="209">
        <v>2416417.1100000003</v>
      </c>
      <c r="R199"/>
    </row>
    <row r="200" spans="1:18" ht="23.25" hidden="1" x14ac:dyDescent="0.25">
      <c r="A200" s="80">
        <v>199</v>
      </c>
      <c r="B200" s="30" t="s">
        <v>227</v>
      </c>
      <c r="C200" s="30"/>
      <c r="D200" s="30" t="s">
        <v>3020</v>
      </c>
      <c r="E200" s="30" t="s">
        <v>18</v>
      </c>
      <c r="F200" s="30" t="s">
        <v>259</v>
      </c>
      <c r="G200" s="30" t="s">
        <v>20</v>
      </c>
      <c r="H200" s="30" t="s">
        <v>4984</v>
      </c>
      <c r="I200" s="42">
        <v>10</v>
      </c>
      <c r="J200" s="33" t="str">
        <f t="shared" si="3"/>
        <v>Городской округ Красноуфимск Свердловской области, г. Красноуфимск, ул. Селекционная, д. 10</v>
      </c>
      <c r="K200" s="42">
        <v>760.5</v>
      </c>
      <c r="L200" s="148">
        <v>16</v>
      </c>
      <c r="M200" s="42">
        <v>1</v>
      </c>
      <c r="N200" s="33" t="s">
        <v>5007</v>
      </c>
      <c r="O200" s="114">
        <v>44901</v>
      </c>
      <c r="P200" s="33" t="s">
        <v>1605</v>
      </c>
      <c r="Q200" s="210">
        <v>3664195.68</v>
      </c>
      <c r="R200"/>
    </row>
    <row r="201" spans="1:18" ht="23.25" hidden="1" x14ac:dyDescent="0.25">
      <c r="A201" s="80">
        <v>200</v>
      </c>
      <c r="B201" s="30" t="s">
        <v>227</v>
      </c>
      <c r="C201" s="30"/>
      <c r="D201" s="30" t="s">
        <v>3020</v>
      </c>
      <c r="E201" s="30" t="s">
        <v>18</v>
      </c>
      <c r="F201" s="30" t="s">
        <v>259</v>
      </c>
      <c r="G201" s="30" t="s">
        <v>20</v>
      </c>
      <c r="H201" s="30" t="s">
        <v>712</v>
      </c>
      <c r="I201" s="42">
        <v>32</v>
      </c>
      <c r="J201" s="33" t="str">
        <f t="shared" si="3"/>
        <v>Городской округ Красноуфимск Свердловской области, г. Красноуфимск, ул. Сухобского, д. 32</v>
      </c>
      <c r="K201" s="42">
        <v>845.1</v>
      </c>
      <c r="L201" s="148">
        <v>12</v>
      </c>
      <c r="M201" s="42">
        <v>4</v>
      </c>
      <c r="N201" s="33" t="s">
        <v>5007</v>
      </c>
      <c r="O201" s="114">
        <v>44901</v>
      </c>
      <c r="P201" s="33" t="s">
        <v>1605</v>
      </c>
      <c r="Q201" s="210">
        <v>3111572.71</v>
      </c>
      <c r="R201"/>
    </row>
    <row r="202" spans="1:18" ht="23.25" hidden="1" x14ac:dyDescent="0.25">
      <c r="A202" s="80">
        <v>201</v>
      </c>
      <c r="B202" s="30" t="s">
        <v>227</v>
      </c>
      <c r="C202" s="30"/>
      <c r="D202" s="30" t="s">
        <v>3020</v>
      </c>
      <c r="E202" s="30" t="s">
        <v>18</v>
      </c>
      <c r="F202" s="30" t="s">
        <v>259</v>
      </c>
      <c r="G202" s="30" t="s">
        <v>20</v>
      </c>
      <c r="H202" s="30" t="s">
        <v>263</v>
      </c>
      <c r="I202" s="42">
        <v>15</v>
      </c>
      <c r="J202" s="33" t="str">
        <f t="shared" si="3"/>
        <v>Городской округ Красноуфимск Свердловской области, г. Красноуфимск, ул. Ухтомского, д. 15</v>
      </c>
      <c r="K202" s="42">
        <v>1365.3</v>
      </c>
      <c r="L202" s="42">
        <v>32</v>
      </c>
      <c r="M202" s="42">
        <v>4</v>
      </c>
      <c r="N202" s="33" t="s">
        <v>5007</v>
      </c>
      <c r="O202" s="114">
        <v>44901</v>
      </c>
      <c r="P202" s="33" t="s">
        <v>1605</v>
      </c>
      <c r="Q202" s="210">
        <v>5654800.2199999997</v>
      </c>
      <c r="R202"/>
    </row>
    <row r="203" spans="1:18" ht="23.25" hidden="1" x14ac:dyDescent="0.25">
      <c r="A203" s="80">
        <v>202</v>
      </c>
      <c r="B203" s="30" t="s">
        <v>327</v>
      </c>
      <c r="C203" s="30"/>
      <c r="D203" s="30" t="s">
        <v>4663</v>
      </c>
      <c r="E203" s="30" t="s">
        <v>637</v>
      </c>
      <c r="F203" s="30" t="s">
        <v>355</v>
      </c>
      <c r="G203" s="30" t="s">
        <v>20</v>
      </c>
      <c r="H203" s="30" t="s">
        <v>87</v>
      </c>
      <c r="I203" s="42">
        <v>1</v>
      </c>
      <c r="J203" s="33" t="str">
        <f t="shared" si="3"/>
        <v>Городской округ Пелым, п.г.т. Пелым (г Ивдель), ул. Строителей, д. 1</v>
      </c>
      <c r="K203" s="30">
        <v>5009.1499999999996</v>
      </c>
      <c r="L203" s="41">
        <v>99</v>
      </c>
      <c r="M203" s="41">
        <v>4</v>
      </c>
      <c r="N203" s="59" t="s">
        <v>5064</v>
      </c>
      <c r="O203" s="227">
        <v>44935</v>
      </c>
      <c r="P203" s="177" t="s">
        <v>1711</v>
      </c>
      <c r="Q203" s="209">
        <v>15507462.68</v>
      </c>
      <c r="R203"/>
    </row>
    <row r="204" spans="1:18" ht="23.25" hidden="1" x14ac:dyDescent="0.25">
      <c r="A204" s="80">
        <v>203</v>
      </c>
      <c r="B204" s="30" t="s">
        <v>327</v>
      </c>
      <c r="C204" s="30"/>
      <c r="D204" s="30" t="s">
        <v>4663</v>
      </c>
      <c r="E204" s="30" t="s">
        <v>637</v>
      </c>
      <c r="F204" s="30" t="s">
        <v>355</v>
      </c>
      <c r="G204" s="30" t="s">
        <v>20</v>
      </c>
      <c r="H204" s="30" t="s">
        <v>87</v>
      </c>
      <c r="I204" s="42">
        <v>2</v>
      </c>
      <c r="J204" s="33" t="str">
        <f t="shared" si="3"/>
        <v>Городской округ Пелым, п.г.т. Пелым (г Ивдель), ул. Строителей, д. 2</v>
      </c>
      <c r="K204" s="30">
        <v>5037.6000000000004</v>
      </c>
      <c r="L204" s="41">
        <v>100</v>
      </c>
      <c r="M204" s="41">
        <v>2</v>
      </c>
      <c r="N204" s="59" t="s">
        <v>4705</v>
      </c>
      <c r="O204" s="227">
        <v>44573</v>
      </c>
      <c r="P204" s="177" t="s">
        <v>1711</v>
      </c>
      <c r="Q204" s="209">
        <v>7377451.2000000011</v>
      </c>
      <c r="R204"/>
    </row>
    <row r="205" spans="1:18" ht="23.25" hidden="1" x14ac:dyDescent="0.25">
      <c r="A205" s="80">
        <v>204</v>
      </c>
      <c r="B205" s="30" t="s">
        <v>227</v>
      </c>
      <c r="C205" s="30"/>
      <c r="D205" s="30" t="s">
        <v>4612</v>
      </c>
      <c r="E205" s="30" t="s">
        <v>18</v>
      </c>
      <c r="F205" s="30" t="s">
        <v>267</v>
      </c>
      <c r="G205" s="30" t="s">
        <v>143</v>
      </c>
      <c r="H205" s="30" t="s">
        <v>152</v>
      </c>
      <c r="I205" s="42">
        <v>15</v>
      </c>
      <c r="J205" s="33" t="str">
        <f t="shared" si="3"/>
        <v>Городской округ Первоуральск, г. Первоуральск, пр-кт Ильича, д. 15</v>
      </c>
      <c r="K205" s="42">
        <v>1252.5999999999999</v>
      </c>
      <c r="L205" s="42">
        <v>30</v>
      </c>
      <c r="M205" s="42">
        <v>3</v>
      </c>
      <c r="N205" s="33" t="s">
        <v>5010</v>
      </c>
      <c r="O205" s="114">
        <v>44834</v>
      </c>
      <c r="P205" s="33" t="s">
        <v>1716</v>
      </c>
      <c r="Q205" s="210">
        <v>5985238.2800000003</v>
      </c>
      <c r="R205"/>
    </row>
    <row r="206" spans="1:18" ht="23.25" hidden="1" x14ac:dyDescent="0.25">
      <c r="A206" s="80">
        <v>205</v>
      </c>
      <c r="B206" s="30" t="s">
        <v>227</v>
      </c>
      <c r="C206" s="30"/>
      <c r="D206" s="30" t="s">
        <v>4612</v>
      </c>
      <c r="E206" s="30" t="s">
        <v>18</v>
      </c>
      <c r="F206" s="30" t="s">
        <v>267</v>
      </c>
      <c r="G206" s="30" t="s">
        <v>143</v>
      </c>
      <c r="H206" s="30" t="s">
        <v>152</v>
      </c>
      <c r="I206" s="42">
        <v>17</v>
      </c>
      <c r="J206" s="33" t="str">
        <f t="shared" si="3"/>
        <v>Городской округ Первоуральск, г. Первоуральск, пр-кт Ильича, д. 17</v>
      </c>
      <c r="K206" s="42">
        <v>2536.8000000000002</v>
      </c>
      <c r="L206" s="148">
        <v>61</v>
      </c>
      <c r="M206" s="42">
        <v>3</v>
      </c>
      <c r="N206" s="33" t="s">
        <v>5016</v>
      </c>
      <c r="O206" s="114">
        <v>44816</v>
      </c>
      <c r="P206" s="33" t="s">
        <v>1619</v>
      </c>
      <c r="Q206" s="210">
        <v>11334816</v>
      </c>
      <c r="R206"/>
    </row>
    <row r="207" spans="1:18" ht="23.25" hidden="1" x14ac:dyDescent="0.25">
      <c r="A207" s="80">
        <v>206</v>
      </c>
      <c r="B207" s="30" t="s">
        <v>227</v>
      </c>
      <c r="C207" s="30"/>
      <c r="D207" s="30" t="s">
        <v>4612</v>
      </c>
      <c r="E207" s="30" t="s">
        <v>18</v>
      </c>
      <c r="F207" s="30" t="s">
        <v>267</v>
      </c>
      <c r="G207" s="30" t="s">
        <v>143</v>
      </c>
      <c r="H207" s="30" t="s">
        <v>152</v>
      </c>
      <c r="I207" s="42">
        <v>22</v>
      </c>
      <c r="J207" s="33" t="str">
        <f t="shared" si="3"/>
        <v>Городской округ Первоуральск, г. Первоуральск, пр-кт Ильича, д. 22</v>
      </c>
      <c r="K207" s="42">
        <v>2879.3</v>
      </c>
      <c r="L207" s="148">
        <v>60</v>
      </c>
      <c r="M207" s="42">
        <v>3</v>
      </c>
      <c r="N207" s="33" t="s">
        <v>5010</v>
      </c>
      <c r="O207" s="114">
        <v>44834</v>
      </c>
      <c r="P207" s="33" t="s">
        <v>1716</v>
      </c>
      <c r="Q207" s="210">
        <v>12226048.01</v>
      </c>
      <c r="R207"/>
    </row>
    <row r="208" spans="1:18" ht="23.25" hidden="1" x14ac:dyDescent="0.25">
      <c r="A208" s="80">
        <v>207</v>
      </c>
      <c r="B208" s="30" t="s">
        <v>227</v>
      </c>
      <c r="C208" s="30"/>
      <c r="D208" s="30" t="s">
        <v>4612</v>
      </c>
      <c r="E208" s="30" t="s">
        <v>18</v>
      </c>
      <c r="F208" s="30" t="s">
        <v>267</v>
      </c>
      <c r="G208" s="30" t="s">
        <v>143</v>
      </c>
      <c r="H208" s="30" t="s">
        <v>152</v>
      </c>
      <c r="I208" s="42">
        <v>24</v>
      </c>
      <c r="J208" s="33" t="str">
        <f t="shared" si="3"/>
        <v>Городской округ Первоуральск, г. Первоуральск, пр-кт Ильича, д. 24</v>
      </c>
      <c r="K208" s="42">
        <v>2872.5</v>
      </c>
      <c r="L208" s="148">
        <v>60</v>
      </c>
      <c r="M208" s="42">
        <v>3</v>
      </c>
      <c r="N208" s="33" t="s">
        <v>5010</v>
      </c>
      <c r="O208" s="114">
        <v>44834</v>
      </c>
      <c r="P208" s="33" t="s">
        <v>1716</v>
      </c>
      <c r="Q208" s="210">
        <v>11742703.870000001</v>
      </c>
      <c r="R208"/>
    </row>
    <row r="209" spans="1:18" ht="23.25" hidden="1" x14ac:dyDescent="0.25">
      <c r="A209" s="80">
        <v>208</v>
      </c>
      <c r="B209" s="30" t="s">
        <v>227</v>
      </c>
      <c r="C209" s="30"/>
      <c r="D209" s="30" t="s">
        <v>4612</v>
      </c>
      <c r="E209" s="30" t="s">
        <v>18</v>
      </c>
      <c r="F209" s="30" t="s">
        <v>267</v>
      </c>
      <c r="G209" s="30" t="s">
        <v>143</v>
      </c>
      <c r="H209" s="30" t="s">
        <v>152</v>
      </c>
      <c r="I209" s="42">
        <v>26</v>
      </c>
      <c r="J209" s="33" t="str">
        <f t="shared" si="3"/>
        <v>Городской округ Первоуральск, г. Первоуральск, пр-кт Ильича, д. 26</v>
      </c>
      <c r="K209" s="42">
        <v>2787</v>
      </c>
      <c r="L209" s="148">
        <v>60</v>
      </c>
      <c r="M209" s="42">
        <v>3</v>
      </c>
      <c r="N209" s="33" t="s">
        <v>5010</v>
      </c>
      <c r="O209" s="114">
        <v>44834</v>
      </c>
      <c r="P209" s="33" t="s">
        <v>1716</v>
      </c>
      <c r="Q209" s="210">
        <v>11018066.9</v>
      </c>
      <c r="R209"/>
    </row>
    <row r="210" spans="1:18" ht="23.25" hidden="1" x14ac:dyDescent="0.25">
      <c r="A210" s="80">
        <v>209</v>
      </c>
      <c r="B210" s="30" t="s">
        <v>227</v>
      </c>
      <c r="C210" s="30"/>
      <c r="D210" s="30" t="s">
        <v>4612</v>
      </c>
      <c r="E210" s="30" t="s">
        <v>18</v>
      </c>
      <c r="F210" s="30" t="s">
        <v>267</v>
      </c>
      <c r="G210" s="30" t="s">
        <v>143</v>
      </c>
      <c r="H210" s="30" t="s">
        <v>152</v>
      </c>
      <c r="I210" s="42" t="s">
        <v>401</v>
      </c>
      <c r="J210" s="33" t="str">
        <f t="shared" si="3"/>
        <v>Городской округ Первоуральск, г. Первоуральск, пр-кт Ильича, д. 4А</v>
      </c>
      <c r="K210" s="42">
        <v>3290.4</v>
      </c>
      <c r="L210" s="148">
        <v>47</v>
      </c>
      <c r="M210" s="42">
        <v>1</v>
      </c>
      <c r="N210" s="33" t="s">
        <v>4629</v>
      </c>
      <c r="O210" s="114">
        <v>44641</v>
      </c>
      <c r="P210" s="33" t="s">
        <v>3227</v>
      </c>
      <c r="Q210" s="210">
        <v>5293393.0999999996</v>
      </c>
      <c r="R210"/>
    </row>
    <row r="211" spans="1:18" ht="23.25" hidden="1" x14ac:dyDescent="0.25">
      <c r="A211" s="80">
        <v>210</v>
      </c>
      <c r="B211" s="30" t="s">
        <v>227</v>
      </c>
      <c r="C211" s="30"/>
      <c r="D211" s="30" t="s">
        <v>4612</v>
      </c>
      <c r="E211" s="30" t="s">
        <v>18</v>
      </c>
      <c r="F211" s="30" t="s">
        <v>267</v>
      </c>
      <c r="G211" s="30" t="s">
        <v>20</v>
      </c>
      <c r="H211" s="30" t="s">
        <v>704</v>
      </c>
      <c r="I211" s="42">
        <v>10</v>
      </c>
      <c r="J211" s="33" t="str">
        <f t="shared" si="3"/>
        <v>Городской округ Первоуральск, г. Первоуральск, ул. 1 Мая, д. 10</v>
      </c>
      <c r="K211" s="42">
        <v>3039</v>
      </c>
      <c r="L211" s="148">
        <v>45</v>
      </c>
      <c r="M211" s="42">
        <v>4</v>
      </c>
      <c r="N211" s="33" t="s">
        <v>5008</v>
      </c>
      <c r="O211" s="114">
        <v>44957</v>
      </c>
      <c r="P211" s="33" t="s">
        <v>3227</v>
      </c>
      <c r="Q211" s="210">
        <v>20619746.359999999</v>
      </c>
      <c r="R211"/>
    </row>
    <row r="212" spans="1:18" ht="23.25" hidden="1" x14ac:dyDescent="0.25">
      <c r="A212" s="80">
        <v>211</v>
      </c>
      <c r="B212" s="30" t="s">
        <v>227</v>
      </c>
      <c r="C212" s="30"/>
      <c r="D212" s="30" t="s">
        <v>4612</v>
      </c>
      <c r="E212" s="30" t="s">
        <v>18</v>
      </c>
      <c r="F212" s="30" t="s">
        <v>267</v>
      </c>
      <c r="G212" s="30" t="s">
        <v>20</v>
      </c>
      <c r="H212" s="30" t="s">
        <v>270</v>
      </c>
      <c r="I212" s="42">
        <v>42</v>
      </c>
      <c r="J212" s="33" t="str">
        <f t="shared" si="3"/>
        <v>Городской округ Первоуральск, г. Первоуральск, ул. Ватутина, д. 42</v>
      </c>
      <c r="K212" s="42">
        <v>2900.9</v>
      </c>
      <c r="L212" s="148">
        <v>39</v>
      </c>
      <c r="M212" s="42">
        <v>3</v>
      </c>
      <c r="N212" s="33" t="s">
        <v>5016</v>
      </c>
      <c r="O212" s="114">
        <v>44816</v>
      </c>
      <c r="P212" s="33" t="s">
        <v>1619</v>
      </c>
      <c r="Q212" s="210">
        <v>14525636.4</v>
      </c>
      <c r="R212"/>
    </row>
    <row r="213" spans="1:18" ht="23.25" hidden="1" x14ac:dyDescent="0.25">
      <c r="A213" s="80">
        <v>212</v>
      </c>
      <c r="B213" s="30" t="s">
        <v>227</v>
      </c>
      <c r="C213" s="30"/>
      <c r="D213" s="30" t="s">
        <v>4612</v>
      </c>
      <c r="E213" s="30" t="s">
        <v>18</v>
      </c>
      <c r="F213" s="30" t="s">
        <v>267</v>
      </c>
      <c r="G213" s="30" t="s">
        <v>20</v>
      </c>
      <c r="H213" s="30" t="s">
        <v>270</v>
      </c>
      <c r="I213" s="42">
        <v>43</v>
      </c>
      <c r="J213" s="33" t="str">
        <f t="shared" si="3"/>
        <v>Городской округ Первоуральск, г. Первоуральск, ул. Ватутина, д. 43</v>
      </c>
      <c r="K213" s="42">
        <v>2533.3000000000002</v>
      </c>
      <c r="L213" s="148">
        <v>57</v>
      </c>
      <c r="M213" s="42">
        <v>3</v>
      </c>
      <c r="N213" s="33" t="s">
        <v>5016</v>
      </c>
      <c r="O213" s="114">
        <v>44816</v>
      </c>
      <c r="P213" s="33" t="s">
        <v>1619</v>
      </c>
      <c r="Q213" s="187">
        <v>11152513.199999999</v>
      </c>
      <c r="R213"/>
    </row>
    <row r="214" spans="1:18" ht="23.25" hidden="1" x14ac:dyDescent="0.25">
      <c r="A214" s="80">
        <v>213</v>
      </c>
      <c r="B214" s="30" t="s">
        <v>227</v>
      </c>
      <c r="C214" s="30"/>
      <c r="D214" s="30" t="s">
        <v>4612</v>
      </c>
      <c r="E214" s="30" t="s">
        <v>18</v>
      </c>
      <c r="F214" s="30" t="s">
        <v>267</v>
      </c>
      <c r="G214" s="30" t="s">
        <v>20</v>
      </c>
      <c r="H214" s="30" t="s">
        <v>270</v>
      </c>
      <c r="I214" s="42">
        <v>45</v>
      </c>
      <c r="J214" s="33" t="str">
        <f t="shared" si="3"/>
        <v>Городской округ Первоуральск, г. Первоуральск, ул. Ватутина, д. 45</v>
      </c>
      <c r="K214" s="42">
        <v>1395.5</v>
      </c>
      <c r="L214" s="148">
        <v>30</v>
      </c>
      <c r="M214" s="42">
        <v>3</v>
      </c>
      <c r="N214" s="33" t="s">
        <v>5016</v>
      </c>
      <c r="O214" s="114">
        <v>44816</v>
      </c>
      <c r="P214" s="33" t="s">
        <v>1619</v>
      </c>
      <c r="Q214" s="210">
        <v>5785338</v>
      </c>
      <c r="R214"/>
    </row>
    <row r="215" spans="1:18" ht="23.25" hidden="1" x14ac:dyDescent="0.25">
      <c r="A215" s="80">
        <v>214</v>
      </c>
      <c r="B215" s="30" t="s">
        <v>227</v>
      </c>
      <c r="C215" s="30"/>
      <c r="D215" s="30" t="s">
        <v>4612</v>
      </c>
      <c r="E215" s="30" t="s">
        <v>18</v>
      </c>
      <c r="F215" s="30" t="s">
        <v>267</v>
      </c>
      <c r="G215" s="30" t="s">
        <v>20</v>
      </c>
      <c r="H215" s="30" t="s">
        <v>270</v>
      </c>
      <c r="I215" s="42">
        <v>46</v>
      </c>
      <c r="J215" s="33" t="str">
        <f t="shared" si="3"/>
        <v>Городской округ Первоуральск, г. Первоуральск, ул. Ватутина, д. 46</v>
      </c>
      <c r="K215" s="42">
        <v>3281.2</v>
      </c>
      <c r="L215" s="148">
        <v>60</v>
      </c>
      <c r="M215" s="42">
        <v>3</v>
      </c>
      <c r="N215" s="33" t="s">
        <v>5016</v>
      </c>
      <c r="O215" s="114">
        <v>44816</v>
      </c>
      <c r="P215" s="33" t="s">
        <v>1619</v>
      </c>
      <c r="Q215" s="187">
        <v>15114382.800000001</v>
      </c>
      <c r="R215"/>
    </row>
    <row r="216" spans="1:18" ht="23.25" hidden="1" x14ac:dyDescent="0.25">
      <c r="A216" s="80">
        <v>215</v>
      </c>
      <c r="B216" s="30" t="s">
        <v>227</v>
      </c>
      <c r="C216" s="30"/>
      <c r="D216" s="30" t="s">
        <v>4612</v>
      </c>
      <c r="E216" s="30" t="s">
        <v>18</v>
      </c>
      <c r="F216" s="30" t="s">
        <v>267</v>
      </c>
      <c r="G216" s="30" t="s">
        <v>20</v>
      </c>
      <c r="H216" s="30" t="s">
        <v>270</v>
      </c>
      <c r="I216" s="42" t="s">
        <v>1046</v>
      </c>
      <c r="J216" s="33" t="str">
        <f t="shared" si="3"/>
        <v>Городской округ Первоуральск, г. Первоуральск, ул. Ватутина, д. 46А</v>
      </c>
      <c r="K216" s="42">
        <v>1414.2</v>
      </c>
      <c r="L216" s="42">
        <v>30</v>
      </c>
      <c r="M216" s="42">
        <v>5</v>
      </c>
      <c r="N216" s="33" t="s">
        <v>5008</v>
      </c>
      <c r="O216" s="114">
        <v>44957</v>
      </c>
      <c r="P216" s="33" t="s">
        <v>3227</v>
      </c>
      <c r="Q216" s="187">
        <v>5038500.47</v>
      </c>
      <c r="R216"/>
    </row>
    <row r="217" spans="1:18" ht="23.25" hidden="1" x14ac:dyDescent="0.25">
      <c r="A217" s="80">
        <v>216</v>
      </c>
      <c r="B217" s="30" t="s">
        <v>227</v>
      </c>
      <c r="C217" s="30"/>
      <c r="D217" s="30" t="s">
        <v>4612</v>
      </c>
      <c r="E217" s="30" t="s">
        <v>18</v>
      </c>
      <c r="F217" s="30" t="s">
        <v>267</v>
      </c>
      <c r="G217" s="30" t="s">
        <v>20</v>
      </c>
      <c r="H217" s="30" t="s">
        <v>271</v>
      </c>
      <c r="I217" s="42" t="s">
        <v>1271</v>
      </c>
      <c r="J217" s="33" t="str">
        <f t="shared" si="3"/>
        <v>Городской округ Первоуральск, г. Первоуральск, ул. Герцена, д. 12А</v>
      </c>
      <c r="K217" s="42">
        <v>2685</v>
      </c>
      <c r="L217" s="148">
        <v>40</v>
      </c>
      <c r="M217" s="42">
        <v>3</v>
      </c>
      <c r="N217" s="33" t="s">
        <v>5008</v>
      </c>
      <c r="O217" s="114">
        <v>44957</v>
      </c>
      <c r="P217" s="33" t="s">
        <v>3227</v>
      </c>
      <c r="Q217" s="210">
        <v>11622243.590000002</v>
      </c>
      <c r="R217"/>
    </row>
    <row r="218" spans="1:18" ht="23.25" hidden="1" x14ac:dyDescent="0.25">
      <c r="A218" s="80">
        <v>217</v>
      </c>
      <c r="B218" s="30" t="s">
        <v>227</v>
      </c>
      <c r="C218" s="30"/>
      <c r="D218" s="30" t="s">
        <v>4612</v>
      </c>
      <c r="E218" s="30" t="s">
        <v>18</v>
      </c>
      <c r="F218" s="30" t="s">
        <v>267</v>
      </c>
      <c r="G218" s="30" t="s">
        <v>20</v>
      </c>
      <c r="H218" s="30" t="s">
        <v>777</v>
      </c>
      <c r="I218" s="42">
        <v>42</v>
      </c>
      <c r="J218" s="33" t="str">
        <f t="shared" si="3"/>
        <v>Городской округ Первоуральск, г. Первоуральск, ул. Добролюбова, д. 42</v>
      </c>
      <c r="K218" s="42">
        <v>621.6</v>
      </c>
      <c r="L218" s="148">
        <v>16</v>
      </c>
      <c r="M218" s="42">
        <v>2</v>
      </c>
      <c r="N218" s="33" t="s">
        <v>5008</v>
      </c>
      <c r="O218" s="114">
        <v>44957</v>
      </c>
      <c r="P218" s="33" t="s">
        <v>3227</v>
      </c>
      <c r="Q218" s="210">
        <v>4845306.6399999997</v>
      </c>
      <c r="R218"/>
    </row>
    <row r="219" spans="1:18" ht="23.25" hidden="1" x14ac:dyDescent="0.25">
      <c r="A219" s="80">
        <v>218</v>
      </c>
      <c r="B219" s="30" t="s">
        <v>227</v>
      </c>
      <c r="C219" s="30"/>
      <c r="D219" s="30" t="s">
        <v>4612</v>
      </c>
      <c r="E219" s="30" t="s">
        <v>18</v>
      </c>
      <c r="F219" s="30" t="s">
        <v>267</v>
      </c>
      <c r="G219" s="30" t="s">
        <v>20</v>
      </c>
      <c r="H219" s="30" t="s">
        <v>53</v>
      </c>
      <c r="I219" s="42" t="s">
        <v>317</v>
      </c>
      <c r="J219" s="33" t="str">
        <f t="shared" si="3"/>
        <v>Городской округ Первоуральск, г. Первоуральск, ул. Комсомольская, д. 6А</v>
      </c>
      <c r="K219" s="42">
        <v>727.7</v>
      </c>
      <c r="L219" s="148">
        <v>12</v>
      </c>
      <c r="M219" s="42">
        <v>3</v>
      </c>
      <c r="N219" s="33" t="s">
        <v>5008</v>
      </c>
      <c r="O219" s="114">
        <v>44957</v>
      </c>
      <c r="P219" s="33" t="s">
        <v>3227</v>
      </c>
      <c r="Q219" s="210">
        <v>2604696.2000000002</v>
      </c>
      <c r="R219"/>
    </row>
    <row r="220" spans="1:18" ht="23.25" hidden="1" x14ac:dyDescent="0.25">
      <c r="A220" s="80">
        <v>219</v>
      </c>
      <c r="B220" s="30" t="s">
        <v>227</v>
      </c>
      <c r="C220" s="30"/>
      <c r="D220" s="30" t="s">
        <v>4612</v>
      </c>
      <c r="E220" s="30" t="s">
        <v>18</v>
      </c>
      <c r="F220" s="30" t="s">
        <v>267</v>
      </c>
      <c r="G220" s="30" t="s">
        <v>20</v>
      </c>
      <c r="H220" s="30" t="s">
        <v>275</v>
      </c>
      <c r="I220" s="42" t="s">
        <v>573</v>
      </c>
      <c r="J220" s="33" t="str">
        <f t="shared" si="3"/>
        <v>Городской округ Первоуральск, г. Первоуральск, ул. Трубников, д. 26А</v>
      </c>
      <c r="K220" s="42">
        <v>1941.7</v>
      </c>
      <c r="L220" s="148">
        <v>24</v>
      </c>
      <c r="M220" s="42">
        <v>6</v>
      </c>
      <c r="N220" s="33" t="s">
        <v>5022</v>
      </c>
      <c r="O220" s="114" t="s">
        <v>5023</v>
      </c>
      <c r="P220" s="33" t="s">
        <v>3227</v>
      </c>
      <c r="Q220" s="210">
        <v>7212487.8099999996</v>
      </c>
      <c r="R220"/>
    </row>
    <row r="221" spans="1:18" ht="23.25" hidden="1" x14ac:dyDescent="0.25">
      <c r="A221" s="80">
        <v>220</v>
      </c>
      <c r="B221" s="30" t="s">
        <v>227</v>
      </c>
      <c r="C221" s="30"/>
      <c r="D221" s="30" t="s">
        <v>4612</v>
      </c>
      <c r="E221" s="30" t="s">
        <v>18</v>
      </c>
      <c r="F221" s="30" t="s">
        <v>267</v>
      </c>
      <c r="G221" s="30" t="s">
        <v>20</v>
      </c>
      <c r="H221" s="30" t="s">
        <v>275</v>
      </c>
      <c r="I221" s="30" t="s">
        <v>4986</v>
      </c>
      <c r="J221" s="33" t="str">
        <f t="shared" si="3"/>
        <v>Городской округ Первоуральск, г. Первоуральск, ул. Трубников, д. 33/20</v>
      </c>
      <c r="K221" s="42">
        <v>2793.8</v>
      </c>
      <c r="L221" s="148">
        <v>59</v>
      </c>
      <c r="M221" s="42">
        <v>3</v>
      </c>
      <c r="N221" s="33" t="s">
        <v>5010</v>
      </c>
      <c r="O221" s="114">
        <v>44834</v>
      </c>
      <c r="P221" s="33" t="s">
        <v>1716</v>
      </c>
      <c r="Q221" s="210">
        <v>12385615.48</v>
      </c>
      <c r="R221"/>
    </row>
    <row r="222" spans="1:18" ht="23.25" hidden="1" x14ac:dyDescent="0.25">
      <c r="A222" s="80">
        <v>221</v>
      </c>
      <c r="B222" s="30" t="s">
        <v>227</v>
      </c>
      <c r="C222" s="30"/>
      <c r="D222" s="30" t="s">
        <v>4612</v>
      </c>
      <c r="E222" s="30" t="s">
        <v>1500</v>
      </c>
      <c r="F222" s="30" t="s">
        <v>1145</v>
      </c>
      <c r="G222" s="30" t="s">
        <v>20</v>
      </c>
      <c r="H222" s="30" t="s">
        <v>87</v>
      </c>
      <c r="I222" s="42">
        <v>47</v>
      </c>
      <c r="J222" s="33" t="str">
        <f t="shared" si="3"/>
        <v>Городской округ Первоуральск, пос. Новоуткинск (г Первоуральск), ул. Строителей, д. 47</v>
      </c>
      <c r="K222" s="42">
        <v>594.9</v>
      </c>
      <c r="L222" s="42">
        <v>16</v>
      </c>
      <c r="M222" s="42">
        <v>1</v>
      </c>
      <c r="N222" s="33" t="s">
        <v>5008</v>
      </c>
      <c r="O222" s="114">
        <v>44957</v>
      </c>
      <c r="P222" s="33" t="s">
        <v>3227</v>
      </c>
      <c r="Q222" s="210">
        <v>3801536.17</v>
      </c>
      <c r="R222"/>
    </row>
    <row r="223" spans="1:18" hidden="1" x14ac:dyDescent="0.25">
      <c r="A223" s="80">
        <v>222</v>
      </c>
      <c r="B223" s="30" t="s">
        <v>227</v>
      </c>
      <c r="C223" s="30"/>
      <c r="D223" s="30" t="s">
        <v>4614</v>
      </c>
      <c r="E223" s="30" t="s">
        <v>18</v>
      </c>
      <c r="F223" s="30" t="s">
        <v>280</v>
      </c>
      <c r="G223" s="30" t="s">
        <v>20</v>
      </c>
      <c r="H223" s="30" t="s">
        <v>281</v>
      </c>
      <c r="I223" s="42">
        <v>75</v>
      </c>
      <c r="J223" s="33" t="str">
        <f t="shared" si="3"/>
        <v>Городской округ Ревда, г. Ревда, ул. Азина, д. 75</v>
      </c>
      <c r="K223" s="42">
        <v>1589.9</v>
      </c>
      <c r="L223" s="148">
        <v>27</v>
      </c>
      <c r="M223" s="42">
        <v>1</v>
      </c>
      <c r="N223" s="33" t="s">
        <v>4994</v>
      </c>
      <c r="O223" s="114">
        <v>44901</v>
      </c>
      <c r="P223" s="33" t="s">
        <v>3340</v>
      </c>
      <c r="Q223" s="210">
        <v>8136763.1200000001</v>
      </c>
      <c r="R223"/>
    </row>
    <row r="224" spans="1:18" hidden="1" x14ac:dyDescent="0.25">
      <c r="A224" s="80">
        <v>223</v>
      </c>
      <c r="B224" s="30" t="s">
        <v>227</v>
      </c>
      <c r="C224" s="30"/>
      <c r="D224" s="30" t="s">
        <v>4614</v>
      </c>
      <c r="E224" s="30" t="s">
        <v>18</v>
      </c>
      <c r="F224" s="30" t="s">
        <v>280</v>
      </c>
      <c r="G224" s="30" t="s">
        <v>20</v>
      </c>
      <c r="H224" s="30" t="s">
        <v>171</v>
      </c>
      <c r="I224" s="42">
        <v>25</v>
      </c>
      <c r="J224" s="33" t="str">
        <f t="shared" si="3"/>
        <v>Городской округ Ревда, г. Ревда, ул. Жуковского, д. 25</v>
      </c>
      <c r="K224" s="42">
        <v>2537.8000000000002</v>
      </c>
      <c r="L224" s="148">
        <v>36</v>
      </c>
      <c r="M224" s="42">
        <v>1</v>
      </c>
      <c r="N224" s="33" t="s">
        <v>4997</v>
      </c>
      <c r="O224" s="114">
        <v>44910</v>
      </c>
      <c r="P224" s="33" t="s">
        <v>1644</v>
      </c>
      <c r="Q224" s="210">
        <v>11549471.539999999</v>
      </c>
      <c r="R224"/>
    </row>
    <row r="225" spans="1:18" hidden="1" x14ac:dyDescent="0.25">
      <c r="A225" s="80">
        <v>224</v>
      </c>
      <c r="B225" s="30" t="s">
        <v>227</v>
      </c>
      <c r="C225" s="30"/>
      <c r="D225" s="30" t="s">
        <v>4614</v>
      </c>
      <c r="E225" s="30" t="s">
        <v>18</v>
      </c>
      <c r="F225" s="30" t="s">
        <v>280</v>
      </c>
      <c r="G225" s="30" t="s">
        <v>20</v>
      </c>
      <c r="H225" s="30" t="s">
        <v>171</v>
      </c>
      <c r="I225" s="42">
        <v>28</v>
      </c>
      <c r="J225" s="33" t="str">
        <f t="shared" si="3"/>
        <v>Городской округ Ревда, г. Ревда, ул. Жуковского, д. 28</v>
      </c>
      <c r="K225" s="42">
        <v>1275.4000000000001</v>
      </c>
      <c r="L225" s="148">
        <v>20</v>
      </c>
      <c r="M225" s="42">
        <v>4</v>
      </c>
      <c r="N225" s="33" t="s">
        <v>4997</v>
      </c>
      <c r="O225" s="114">
        <v>44910</v>
      </c>
      <c r="P225" s="33" t="s">
        <v>1644</v>
      </c>
      <c r="Q225" s="210">
        <v>4267815.8600000003</v>
      </c>
      <c r="R225"/>
    </row>
    <row r="226" spans="1:18" ht="23.25" hidden="1" x14ac:dyDescent="0.25">
      <c r="A226" s="80">
        <v>225</v>
      </c>
      <c r="B226" s="30" t="s">
        <v>227</v>
      </c>
      <c r="C226" s="30"/>
      <c r="D226" s="30" t="s">
        <v>4614</v>
      </c>
      <c r="E226" s="30" t="s">
        <v>18</v>
      </c>
      <c r="F226" s="30" t="s">
        <v>280</v>
      </c>
      <c r="G226" s="30" t="s">
        <v>20</v>
      </c>
      <c r="H226" s="30" t="s">
        <v>131</v>
      </c>
      <c r="I226" s="42">
        <v>47</v>
      </c>
      <c r="J226" s="33" t="str">
        <f t="shared" si="3"/>
        <v>Городской округ Ревда, г. Ревда, ул. Карла Либкнехта, д. 47</v>
      </c>
      <c r="K226" s="42">
        <v>532.70000000000005</v>
      </c>
      <c r="L226" s="42">
        <v>8</v>
      </c>
      <c r="M226" s="42">
        <v>1</v>
      </c>
      <c r="N226" s="33" t="s">
        <v>4994</v>
      </c>
      <c r="O226" s="114">
        <v>44901</v>
      </c>
      <c r="P226" s="33" t="s">
        <v>3340</v>
      </c>
      <c r="Q226" s="210">
        <v>4019972.67</v>
      </c>
      <c r="R226"/>
    </row>
    <row r="227" spans="1:18" ht="23.25" hidden="1" x14ac:dyDescent="0.25">
      <c r="A227" s="80">
        <v>226</v>
      </c>
      <c r="B227" s="30" t="s">
        <v>227</v>
      </c>
      <c r="C227" s="30"/>
      <c r="D227" s="30" t="s">
        <v>4614</v>
      </c>
      <c r="E227" s="30" t="s">
        <v>18</v>
      </c>
      <c r="F227" s="30" t="s">
        <v>280</v>
      </c>
      <c r="G227" s="30" t="s">
        <v>20</v>
      </c>
      <c r="H227" s="30" t="s">
        <v>131</v>
      </c>
      <c r="I227" s="42">
        <v>49</v>
      </c>
      <c r="J227" s="33" t="str">
        <f t="shared" si="3"/>
        <v>Городской округ Ревда, г. Ревда, ул. Карла Либкнехта, д. 49</v>
      </c>
      <c r="K227" s="42">
        <v>774.59</v>
      </c>
      <c r="L227" s="42">
        <v>31</v>
      </c>
      <c r="M227" s="42">
        <v>1</v>
      </c>
      <c r="N227" s="33" t="s">
        <v>4994</v>
      </c>
      <c r="O227" s="114">
        <v>44901</v>
      </c>
      <c r="P227" s="33" t="s">
        <v>3340</v>
      </c>
      <c r="Q227" s="187">
        <v>4914768.76</v>
      </c>
      <c r="R227"/>
    </row>
    <row r="228" spans="1:18" ht="23.25" hidden="1" x14ac:dyDescent="0.25">
      <c r="A228" s="80">
        <v>227</v>
      </c>
      <c r="B228" s="30" t="s">
        <v>227</v>
      </c>
      <c r="C228" s="30"/>
      <c r="D228" s="30" t="s">
        <v>4614</v>
      </c>
      <c r="E228" s="30" t="s">
        <v>18</v>
      </c>
      <c r="F228" s="30" t="s">
        <v>280</v>
      </c>
      <c r="G228" s="30" t="s">
        <v>20</v>
      </c>
      <c r="H228" s="30" t="s">
        <v>131</v>
      </c>
      <c r="I228" s="42">
        <v>70</v>
      </c>
      <c r="J228" s="33" t="str">
        <f t="shared" si="3"/>
        <v>Городской округ Ревда, г. Ревда, ул. Карла Либкнехта, д. 70</v>
      </c>
      <c r="K228" s="42">
        <v>839.4</v>
      </c>
      <c r="L228" s="148">
        <v>12</v>
      </c>
      <c r="M228" s="42">
        <v>1</v>
      </c>
      <c r="N228" s="33" t="s">
        <v>4994</v>
      </c>
      <c r="O228" s="114">
        <v>44901</v>
      </c>
      <c r="P228" s="33" t="s">
        <v>3340</v>
      </c>
      <c r="Q228" s="210">
        <v>5285989.8000000007</v>
      </c>
      <c r="R228"/>
    </row>
    <row r="229" spans="1:18" ht="23.25" hidden="1" x14ac:dyDescent="0.25">
      <c r="A229" s="80">
        <v>228</v>
      </c>
      <c r="B229" s="30" t="s">
        <v>227</v>
      </c>
      <c r="C229" s="30"/>
      <c r="D229" s="30" t="s">
        <v>4614</v>
      </c>
      <c r="E229" s="30" t="s">
        <v>18</v>
      </c>
      <c r="F229" s="30" t="s">
        <v>280</v>
      </c>
      <c r="G229" s="30" t="s">
        <v>20</v>
      </c>
      <c r="H229" s="30" t="s">
        <v>131</v>
      </c>
      <c r="I229" s="42">
        <v>76</v>
      </c>
      <c r="J229" s="33" t="str">
        <f t="shared" si="3"/>
        <v>Городской округ Ревда, г. Ревда, ул. Карла Либкнехта, д. 76</v>
      </c>
      <c r="K229" s="42">
        <v>927</v>
      </c>
      <c r="L229" s="148">
        <v>12</v>
      </c>
      <c r="M229" s="42">
        <v>1</v>
      </c>
      <c r="N229" s="33" t="s">
        <v>4994</v>
      </c>
      <c r="O229" s="114">
        <v>44901</v>
      </c>
      <c r="P229" s="33" t="s">
        <v>3340</v>
      </c>
      <c r="Q229" s="210">
        <v>5310781.84</v>
      </c>
      <c r="R229"/>
    </row>
    <row r="230" spans="1:18" ht="23.25" hidden="1" x14ac:dyDescent="0.25">
      <c r="A230" s="80">
        <v>229</v>
      </c>
      <c r="B230" s="30" t="s">
        <v>227</v>
      </c>
      <c r="C230" s="30"/>
      <c r="D230" s="30" t="s">
        <v>4614</v>
      </c>
      <c r="E230" s="30" t="s">
        <v>18</v>
      </c>
      <c r="F230" s="30" t="s">
        <v>280</v>
      </c>
      <c r="G230" s="30" t="s">
        <v>20</v>
      </c>
      <c r="H230" s="30" t="s">
        <v>131</v>
      </c>
      <c r="I230" s="42">
        <v>78</v>
      </c>
      <c r="J230" s="33" t="str">
        <f t="shared" si="3"/>
        <v>Городской округ Ревда, г. Ревда, ул. Карла Либкнехта, д. 78</v>
      </c>
      <c r="K230" s="42">
        <v>651.9</v>
      </c>
      <c r="L230" s="148">
        <v>12</v>
      </c>
      <c r="M230" s="42">
        <v>1</v>
      </c>
      <c r="N230" s="33" t="s">
        <v>4994</v>
      </c>
      <c r="O230" s="114">
        <v>44901</v>
      </c>
      <c r="P230" s="33" t="s">
        <v>3340</v>
      </c>
      <c r="Q230" s="187">
        <v>5379679.3199999994</v>
      </c>
      <c r="R230"/>
    </row>
    <row r="231" spans="1:18" ht="23.25" hidden="1" x14ac:dyDescent="0.25">
      <c r="A231" s="80">
        <v>230</v>
      </c>
      <c r="B231" s="30" t="s">
        <v>227</v>
      </c>
      <c r="C231" s="30"/>
      <c r="D231" s="30" t="s">
        <v>4614</v>
      </c>
      <c r="E231" s="30" t="s">
        <v>18</v>
      </c>
      <c r="F231" s="30" t="s">
        <v>280</v>
      </c>
      <c r="G231" s="30" t="s">
        <v>20</v>
      </c>
      <c r="H231" s="30" t="s">
        <v>47</v>
      </c>
      <c r="I231" s="42">
        <v>16</v>
      </c>
      <c r="J231" s="33" t="str">
        <f t="shared" si="3"/>
        <v>Городской округ Ревда, г. Ревда, ул. Максима Горького, д. 16</v>
      </c>
      <c r="K231" s="42">
        <v>2050</v>
      </c>
      <c r="L231" s="148">
        <v>24</v>
      </c>
      <c r="M231" s="42">
        <v>1</v>
      </c>
      <c r="N231" s="33" t="s">
        <v>5013</v>
      </c>
      <c r="O231" s="114">
        <v>44963</v>
      </c>
      <c r="P231" s="33" t="s">
        <v>3227</v>
      </c>
      <c r="Q231" s="210">
        <v>7723827.3599999994</v>
      </c>
      <c r="R231"/>
    </row>
    <row r="232" spans="1:18" hidden="1" x14ac:dyDescent="0.25">
      <c r="A232" s="80">
        <v>231</v>
      </c>
      <c r="B232" s="30" t="s">
        <v>227</v>
      </c>
      <c r="C232" s="112"/>
      <c r="D232" s="112" t="s">
        <v>4614</v>
      </c>
      <c r="E232" s="112" t="s">
        <v>18</v>
      </c>
      <c r="F232" s="112" t="s">
        <v>280</v>
      </c>
      <c r="G232" s="112" t="s">
        <v>20</v>
      </c>
      <c r="H232" s="112" t="s">
        <v>4983</v>
      </c>
      <c r="I232" s="51">
        <v>15</v>
      </c>
      <c r="J232" s="52" t="str">
        <f t="shared" si="3"/>
        <v>Городской округ Ревда, г. Ревда, ул. Российская, д. 15</v>
      </c>
      <c r="K232" s="51">
        <v>6171.3</v>
      </c>
      <c r="L232" s="51">
        <v>108</v>
      </c>
      <c r="M232" s="51">
        <v>3</v>
      </c>
      <c r="N232" s="52" t="s">
        <v>5009</v>
      </c>
      <c r="O232" s="139">
        <v>44994</v>
      </c>
      <c r="P232" s="52" t="s">
        <v>4955</v>
      </c>
      <c r="Q232" s="210">
        <v>4935445.4399999995</v>
      </c>
      <c r="R232"/>
    </row>
    <row r="233" spans="1:18" hidden="1" x14ac:dyDescent="0.25">
      <c r="A233" s="80">
        <v>232</v>
      </c>
      <c r="B233" s="30" t="s">
        <v>227</v>
      </c>
      <c r="C233" s="30"/>
      <c r="D233" s="30" t="s">
        <v>4614</v>
      </c>
      <c r="E233" s="30" t="s">
        <v>18</v>
      </c>
      <c r="F233" s="30" t="s">
        <v>280</v>
      </c>
      <c r="G233" s="30" t="s">
        <v>20</v>
      </c>
      <c r="H233" s="30" t="s">
        <v>282</v>
      </c>
      <c r="I233" s="42">
        <v>27</v>
      </c>
      <c r="J233" s="33" t="str">
        <f t="shared" si="3"/>
        <v>Городской округ Ревда, г. Ревда, ул. Спортивная, д. 27</v>
      </c>
      <c r="K233" s="42">
        <v>1634.6</v>
      </c>
      <c r="L233" s="148">
        <v>22</v>
      </c>
      <c r="M233" s="42">
        <v>1</v>
      </c>
      <c r="N233" s="33" t="s">
        <v>5014</v>
      </c>
      <c r="O233" s="114">
        <v>45097</v>
      </c>
      <c r="P233" s="33" t="s">
        <v>3641</v>
      </c>
      <c r="Q233" s="210">
        <v>7931688.9800000004</v>
      </c>
      <c r="R233"/>
    </row>
    <row r="234" spans="1:18" hidden="1" x14ac:dyDescent="0.25">
      <c r="A234" s="80">
        <v>233</v>
      </c>
      <c r="B234" s="30" t="s">
        <v>227</v>
      </c>
      <c r="C234" s="30"/>
      <c r="D234" s="30" t="s">
        <v>4614</v>
      </c>
      <c r="E234" s="30" t="s">
        <v>18</v>
      </c>
      <c r="F234" s="30" t="s">
        <v>280</v>
      </c>
      <c r="G234" s="30" t="s">
        <v>20</v>
      </c>
      <c r="H234" s="30" t="s">
        <v>282</v>
      </c>
      <c r="I234" s="42">
        <v>29</v>
      </c>
      <c r="J234" s="33" t="str">
        <f t="shared" si="3"/>
        <v>Городской округ Ревда, г. Ревда, ул. Спортивная, д. 29</v>
      </c>
      <c r="K234" s="42">
        <v>801.8</v>
      </c>
      <c r="L234" s="42">
        <v>14</v>
      </c>
      <c r="M234" s="42">
        <v>1</v>
      </c>
      <c r="N234" s="33" t="s">
        <v>4997</v>
      </c>
      <c r="O234" s="114">
        <v>44910</v>
      </c>
      <c r="P234" s="33" t="s">
        <v>1644</v>
      </c>
      <c r="Q234" s="210">
        <v>5118800.9399999995</v>
      </c>
      <c r="R234"/>
    </row>
    <row r="235" spans="1:18" hidden="1" x14ac:dyDescent="0.25">
      <c r="A235" s="80">
        <v>234</v>
      </c>
      <c r="B235" s="30" t="s">
        <v>227</v>
      </c>
      <c r="C235" s="30"/>
      <c r="D235" s="30" t="s">
        <v>4614</v>
      </c>
      <c r="E235" s="30" t="s">
        <v>18</v>
      </c>
      <c r="F235" s="30" t="s">
        <v>280</v>
      </c>
      <c r="G235" s="30" t="s">
        <v>20</v>
      </c>
      <c r="H235" s="30" t="s">
        <v>282</v>
      </c>
      <c r="I235" s="42">
        <v>31</v>
      </c>
      <c r="J235" s="33" t="str">
        <f t="shared" si="3"/>
        <v>Городской округ Ревда, г. Ревда, ул. Спортивная, д. 31</v>
      </c>
      <c r="K235" s="42">
        <v>763</v>
      </c>
      <c r="L235" s="148">
        <v>12</v>
      </c>
      <c r="M235" s="42">
        <v>1</v>
      </c>
      <c r="N235" s="33" t="s">
        <v>4997</v>
      </c>
      <c r="O235" s="114">
        <v>44910</v>
      </c>
      <c r="P235" s="33" t="s">
        <v>1644</v>
      </c>
      <c r="Q235" s="210">
        <v>5321151.88</v>
      </c>
      <c r="R235"/>
    </row>
    <row r="236" spans="1:18" hidden="1" x14ac:dyDescent="0.25">
      <c r="A236" s="80">
        <v>235</v>
      </c>
      <c r="B236" s="30" t="s">
        <v>227</v>
      </c>
      <c r="C236" s="30"/>
      <c r="D236" s="30" t="s">
        <v>4614</v>
      </c>
      <c r="E236" s="30" t="s">
        <v>18</v>
      </c>
      <c r="F236" s="30" t="s">
        <v>280</v>
      </c>
      <c r="G236" s="30" t="s">
        <v>20</v>
      </c>
      <c r="H236" s="30" t="s">
        <v>247</v>
      </c>
      <c r="I236" s="42">
        <v>3</v>
      </c>
      <c r="J236" s="33" t="str">
        <f t="shared" si="3"/>
        <v>Городской округ Ревда, г. Ревда, ул. Чайковского, д. 3</v>
      </c>
      <c r="K236" s="42">
        <v>760.69</v>
      </c>
      <c r="L236" s="148">
        <v>16</v>
      </c>
      <c r="M236" s="42">
        <v>2</v>
      </c>
      <c r="N236" s="33" t="s">
        <v>5014</v>
      </c>
      <c r="O236" s="114">
        <v>45097</v>
      </c>
      <c r="P236" s="33" t="s">
        <v>3641</v>
      </c>
      <c r="Q236" s="210">
        <v>1782709.18</v>
      </c>
      <c r="R236"/>
    </row>
    <row r="237" spans="1:18" hidden="1" x14ac:dyDescent="0.25">
      <c r="A237" s="80">
        <v>236</v>
      </c>
      <c r="B237" s="30" t="s">
        <v>227</v>
      </c>
      <c r="C237" s="30"/>
      <c r="D237" s="30" t="s">
        <v>4614</v>
      </c>
      <c r="E237" s="30" t="s">
        <v>18</v>
      </c>
      <c r="F237" s="30" t="s">
        <v>280</v>
      </c>
      <c r="G237" s="30" t="s">
        <v>20</v>
      </c>
      <c r="H237" s="30" t="s">
        <v>247</v>
      </c>
      <c r="I237" s="42">
        <v>5</v>
      </c>
      <c r="J237" s="33" t="str">
        <f t="shared" si="3"/>
        <v>Городской округ Ревда, г. Ревда, ул. Чайковского, д. 5</v>
      </c>
      <c r="K237" s="42">
        <v>777.82</v>
      </c>
      <c r="L237" s="148">
        <v>16</v>
      </c>
      <c r="M237" s="42">
        <v>2</v>
      </c>
      <c r="N237" s="33" t="s">
        <v>5014</v>
      </c>
      <c r="O237" s="114">
        <v>45097</v>
      </c>
      <c r="P237" s="33" t="s">
        <v>3641</v>
      </c>
      <c r="Q237" s="210">
        <v>1784254.17</v>
      </c>
      <c r="R237"/>
    </row>
    <row r="238" spans="1:18" ht="23.25" hidden="1" x14ac:dyDescent="0.25">
      <c r="A238" s="80">
        <v>237</v>
      </c>
      <c r="B238" s="30" t="s">
        <v>227</v>
      </c>
      <c r="C238" s="30"/>
      <c r="D238" s="30" t="s">
        <v>4615</v>
      </c>
      <c r="E238" s="30" t="s">
        <v>18</v>
      </c>
      <c r="F238" s="30" t="s">
        <v>285</v>
      </c>
      <c r="G238" s="30" t="s">
        <v>20</v>
      </c>
      <c r="H238" s="30" t="s">
        <v>2663</v>
      </c>
      <c r="I238" s="42">
        <v>8</v>
      </c>
      <c r="J238" s="33" t="str">
        <f t="shared" si="3"/>
        <v>Городской округ Среднеуральск, г. Среднеуральск, ул. Бахтеева, д. 8</v>
      </c>
      <c r="K238" s="42">
        <v>5006.6000000000004</v>
      </c>
      <c r="L238" s="148">
        <v>88</v>
      </c>
      <c r="M238" s="42">
        <v>1</v>
      </c>
      <c r="N238" s="33" t="s">
        <v>4989</v>
      </c>
      <c r="O238" s="114">
        <v>44902</v>
      </c>
      <c r="P238" s="33" t="s">
        <v>1847</v>
      </c>
      <c r="Q238" s="210">
        <v>14055059.110000001</v>
      </c>
      <c r="R238"/>
    </row>
    <row r="239" spans="1:18" ht="23.25" hidden="1" x14ac:dyDescent="0.25">
      <c r="A239" s="80">
        <v>238</v>
      </c>
      <c r="B239" s="30" t="s">
        <v>227</v>
      </c>
      <c r="C239" s="30"/>
      <c r="D239" s="30" t="s">
        <v>4615</v>
      </c>
      <c r="E239" s="30" t="s">
        <v>18</v>
      </c>
      <c r="F239" s="30" t="s">
        <v>285</v>
      </c>
      <c r="G239" s="30" t="s">
        <v>20</v>
      </c>
      <c r="H239" s="30" t="s">
        <v>28</v>
      </c>
      <c r="I239" s="42">
        <v>7</v>
      </c>
      <c r="J239" s="33" t="str">
        <f t="shared" si="3"/>
        <v>Городской округ Среднеуральск, г. Среднеуральск, ул. Калинина, д. 7</v>
      </c>
      <c r="K239" s="42">
        <v>4873.6000000000004</v>
      </c>
      <c r="L239" s="148">
        <v>88</v>
      </c>
      <c r="M239" s="42">
        <v>1</v>
      </c>
      <c r="N239" s="33" t="s">
        <v>4989</v>
      </c>
      <c r="O239" s="114">
        <v>44902</v>
      </c>
      <c r="P239" s="33" t="s">
        <v>1847</v>
      </c>
      <c r="Q239" s="210">
        <v>13894355.24</v>
      </c>
      <c r="R239"/>
    </row>
    <row r="240" spans="1:18" ht="23.25" hidden="1" x14ac:dyDescent="0.25">
      <c r="A240" s="80">
        <v>239</v>
      </c>
      <c r="B240" s="30" t="s">
        <v>227</v>
      </c>
      <c r="C240" s="30"/>
      <c r="D240" s="30" t="s">
        <v>4615</v>
      </c>
      <c r="E240" s="30" t="s">
        <v>18</v>
      </c>
      <c r="F240" s="30" t="s">
        <v>285</v>
      </c>
      <c r="G240" s="30" t="s">
        <v>20</v>
      </c>
      <c r="H240" s="30" t="s">
        <v>685</v>
      </c>
      <c r="I240" s="42">
        <v>15</v>
      </c>
      <c r="J240" s="33" t="str">
        <f t="shared" si="3"/>
        <v>Городской округ Среднеуральск, г. Среднеуральск, ул. Парижской Коммуны, д. 15</v>
      </c>
      <c r="K240" s="42">
        <v>4443.2</v>
      </c>
      <c r="L240" s="148">
        <v>90</v>
      </c>
      <c r="M240" s="42">
        <v>1</v>
      </c>
      <c r="N240" s="33" t="s">
        <v>4989</v>
      </c>
      <c r="O240" s="114">
        <v>44902</v>
      </c>
      <c r="P240" s="33" t="s">
        <v>1847</v>
      </c>
      <c r="Q240" s="210">
        <v>10347509.42</v>
      </c>
      <c r="R240"/>
    </row>
    <row r="241" spans="1:18" ht="23.25" hidden="1" x14ac:dyDescent="0.25">
      <c r="A241" s="80">
        <v>240</v>
      </c>
      <c r="B241" s="30" t="s">
        <v>227</v>
      </c>
      <c r="C241" s="30"/>
      <c r="D241" s="30" t="s">
        <v>4615</v>
      </c>
      <c r="E241" s="30" t="s">
        <v>18</v>
      </c>
      <c r="F241" s="30" t="s">
        <v>285</v>
      </c>
      <c r="G241" s="30" t="s">
        <v>20</v>
      </c>
      <c r="H241" s="30" t="s">
        <v>685</v>
      </c>
      <c r="I241" s="42">
        <v>7</v>
      </c>
      <c r="J241" s="33" t="str">
        <f t="shared" si="3"/>
        <v>Городской округ Среднеуральск, г. Среднеуральск, ул. Парижской Коммуны, д. 7</v>
      </c>
      <c r="K241" s="42">
        <v>4772.8</v>
      </c>
      <c r="L241" s="148">
        <v>107</v>
      </c>
      <c r="M241" s="42">
        <v>1</v>
      </c>
      <c r="N241" s="33" t="s">
        <v>4989</v>
      </c>
      <c r="O241" s="114">
        <v>44902</v>
      </c>
      <c r="P241" s="33" t="s">
        <v>1847</v>
      </c>
      <c r="Q241" s="210">
        <v>10229413.07</v>
      </c>
      <c r="R241"/>
    </row>
    <row r="242" spans="1:18" ht="23.25" hidden="1" x14ac:dyDescent="0.25">
      <c r="A242" s="80">
        <v>241</v>
      </c>
      <c r="B242" s="30" t="s">
        <v>227</v>
      </c>
      <c r="C242" s="30"/>
      <c r="D242" s="30" t="s">
        <v>4615</v>
      </c>
      <c r="E242" s="30" t="s">
        <v>18</v>
      </c>
      <c r="F242" s="30" t="s">
        <v>285</v>
      </c>
      <c r="G242" s="30" t="s">
        <v>20</v>
      </c>
      <c r="H242" s="30" t="s">
        <v>215</v>
      </c>
      <c r="I242" s="42">
        <v>16</v>
      </c>
      <c r="J242" s="33" t="str">
        <f t="shared" si="3"/>
        <v>Городской округ Среднеуральск, г. Среднеуральск, ул. Уральская, д. 16</v>
      </c>
      <c r="K242" s="42">
        <v>2020.9</v>
      </c>
      <c r="L242" s="42">
        <v>24</v>
      </c>
      <c r="M242" s="42">
        <v>1</v>
      </c>
      <c r="N242" s="33" t="s">
        <v>5002</v>
      </c>
      <c r="O242" s="114">
        <v>44872</v>
      </c>
      <c r="P242" s="33" t="s">
        <v>1847</v>
      </c>
      <c r="Q242" s="210">
        <v>896278.8</v>
      </c>
      <c r="R242"/>
    </row>
    <row r="243" spans="1:18" ht="23.25" hidden="1" x14ac:dyDescent="0.25">
      <c r="A243" s="80">
        <v>242</v>
      </c>
      <c r="B243" s="30" t="s">
        <v>227</v>
      </c>
      <c r="C243" s="30"/>
      <c r="D243" s="30" t="s">
        <v>4615</v>
      </c>
      <c r="E243" s="30" t="s">
        <v>18</v>
      </c>
      <c r="F243" s="30" t="s">
        <v>285</v>
      </c>
      <c r="G243" s="30" t="s">
        <v>20</v>
      </c>
      <c r="H243" s="30" t="s">
        <v>215</v>
      </c>
      <c r="I243" s="42">
        <v>2</v>
      </c>
      <c r="J243" s="33" t="str">
        <f t="shared" si="3"/>
        <v>Городской округ Среднеуральск, г. Среднеуральск, ул. Уральская, д. 2</v>
      </c>
      <c r="K243" s="42">
        <v>3385.1</v>
      </c>
      <c r="L243" s="148">
        <v>66</v>
      </c>
      <c r="M243" s="42">
        <v>1</v>
      </c>
      <c r="N243" s="33" t="s">
        <v>4989</v>
      </c>
      <c r="O243" s="114">
        <v>44902</v>
      </c>
      <c r="P243" s="33" t="s">
        <v>1847</v>
      </c>
      <c r="Q243" s="210">
        <v>10541170.07</v>
      </c>
      <c r="R243"/>
    </row>
    <row r="244" spans="1:18" ht="23.25" hidden="1" x14ac:dyDescent="0.25">
      <c r="A244" s="80">
        <v>243</v>
      </c>
      <c r="B244" s="30" t="s">
        <v>227</v>
      </c>
      <c r="C244" s="30"/>
      <c r="D244" s="30" t="s">
        <v>4615</v>
      </c>
      <c r="E244" s="30" t="s">
        <v>18</v>
      </c>
      <c r="F244" s="30" t="s">
        <v>285</v>
      </c>
      <c r="G244" s="30" t="s">
        <v>20</v>
      </c>
      <c r="H244" s="30" t="s">
        <v>215</v>
      </c>
      <c r="I244" s="42">
        <v>22</v>
      </c>
      <c r="J244" s="33" t="str">
        <f t="shared" si="3"/>
        <v>Городской округ Среднеуральск, г. Среднеуральск, ул. Уральская, д. 22</v>
      </c>
      <c r="K244" s="42">
        <v>979.8</v>
      </c>
      <c r="L244" s="148">
        <v>16</v>
      </c>
      <c r="M244" s="42">
        <v>1</v>
      </c>
      <c r="N244" s="33" t="s">
        <v>5002</v>
      </c>
      <c r="O244" s="114">
        <v>44872</v>
      </c>
      <c r="P244" s="33" t="s">
        <v>1847</v>
      </c>
      <c r="Q244" s="210">
        <v>511675.19999999995</v>
      </c>
      <c r="R244"/>
    </row>
    <row r="245" spans="1:18" ht="23.25" hidden="1" x14ac:dyDescent="0.25">
      <c r="A245" s="80">
        <v>244</v>
      </c>
      <c r="B245" s="30" t="s">
        <v>327</v>
      </c>
      <c r="C245" s="30"/>
      <c r="D245" s="30" t="s">
        <v>357</v>
      </c>
      <c r="E245" s="30" t="s">
        <v>18</v>
      </c>
      <c r="F245" s="30" t="s">
        <v>358</v>
      </c>
      <c r="G245" s="30" t="s">
        <v>20</v>
      </c>
      <c r="H245" s="30" t="s">
        <v>292</v>
      </c>
      <c r="I245" s="42">
        <v>20</v>
      </c>
      <c r="J245" s="33" t="str">
        <f t="shared" si="3"/>
        <v>Ивдельский городской округ, г. Ивдель, ул. 50 лет Октября, д. 20</v>
      </c>
      <c r="K245" s="30">
        <v>517.5</v>
      </c>
      <c r="L245" s="41">
        <v>12</v>
      </c>
      <c r="M245" s="41">
        <v>1</v>
      </c>
      <c r="N245" s="59" t="s">
        <v>5060</v>
      </c>
      <c r="O245" s="227">
        <v>44907</v>
      </c>
      <c r="P245" s="177" t="s">
        <v>2046</v>
      </c>
      <c r="Q245" s="209">
        <v>2945833.7</v>
      </c>
      <c r="R245"/>
    </row>
    <row r="246" spans="1:18" hidden="1" x14ac:dyDescent="0.25">
      <c r="A246" s="80">
        <v>245</v>
      </c>
      <c r="B246" s="30" t="s">
        <v>327</v>
      </c>
      <c r="C246" s="30"/>
      <c r="D246" s="30" t="s">
        <v>357</v>
      </c>
      <c r="E246" s="30" t="s">
        <v>18</v>
      </c>
      <c r="F246" s="30" t="s">
        <v>358</v>
      </c>
      <c r="G246" s="30" t="s">
        <v>20</v>
      </c>
      <c r="H246" s="30" t="s">
        <v>112</v>
      </c>
      <c r="I246" s="42">
        <v>3</v>
      </c>
      <c r="J246" s="33" t="str">
        <f t="shared" si="3"/>
        <v>Ивдельский городской округ, г. Ивдель, ул. Заводская, д. 3</v>
      </c>
      <c r="K246" s="30">
        <v>530.29999999999995</v>
      </c>
      <c r="L246" s="41">
        <v>12</v>
      </c>
      <c r="M246" s="41">
        <v>2</v>
      </c>
      <c r="N246" s="59" t="s">
        <v>5060</v>
      </c>
      <c r="O246" s="227">
        <v>44907</v>
      </c>
      <c r="P246" s="177" t="s">
        <v>2046</v>
      </c>
      <c r="Q246" s="209">
        <v>1060638.25</v>
      </c>
      <c r="R246"/>
    </row>
    <row r="247" spans="1:18" ht="23.25" hidden="1" x14ac:dyDescent="0.25">
      <c r="A247" s="80">
        <v>246</v>
      </c>
      <c r="B247" s="30" t="s">
        <v>327</v>
      </c>
      <c r="C247" s="30"/>
      <c r="D247" s="30" t="s">
        <v>357</v>
      </c>
      <c r="E247" s="30" t="s">
        <v>18</v>
      </c>
      <c r="F247" s="30" t="s">
        <v>358</v>
      </c>
      <c r="G247" s="30" t="s">
        <v>20</v>
      </c>
      <c r="H247" s="30" t="s">
        <v>278</v>
      </c>
      <c r="I247" s="42">
        <v>12</v>
      </c>
      <c r="J247" s="33" t="str">
        <f t="shared" si="3"/>
        <v>Ивдельский городской округ, г. Ивдель, ул. Космонавтов, д. 12</v>
      </c>
      <c r="K247" s="41">
        <v>1395.9</v>
      </c>
      <c r="L247" s="41">
        <v>24</v>
      </c>
      <c r="M247" s="41">
        <v>1</v>
      </c>
      <c r="N247" s="59" t="s">
        <v>5061</v>
      </c>
      <c r="O247" s="227" t="s">
        <v>5062</v>
      </c>
      <c r="P247" s="177" t="s">
        <v>5063</v>
      </c>
      <c r="Q247" s="209">
        <v>4939838.17</v>
      </c>
      <c r="R247"/>
    </row>
    <row r="248" spans="1:18" ht="23.25" hidden="1" x14ac:dyDescent="0.25">
      <c r="A248" s="80">
        <v>247</v>
      </c>
      <c r="B248" s="30" t="s">
        <v>327</v>
      </c>
      <c r="C248" s="30"/>
      <c r="D248" s="30" t="s">
        <v>357</v>
      </c>
      <c r="E248" s="30" t="s">
        <v>18</v>
      </c>
      <c r="F248" s="30" t="s">
        <v>358</v>
      </c>
      <c r="G248" s="30" t="s">
        <v>20</v>
      </c>
      <c r="H248" s="30" t="s">
        <v>5031</v>
      </c>
      <c r="I248" s="42">
        <v>22</v>
      </c>
      <c r="J248" s="33" t="str">
        <f t="shared" si="3"/>
        <v>Ивдельский городской округ, г. Ивдель, ул. Октябрьская Набережная, д. 22</v>
      </c>
      <c r="K248" s="30">
        <v>309.10000000000002</v>
      </c>
      <c r="L248" s="41">
        <v>8</v>
      </c>
      <c r="M248" s="41">
        <v>1</v>
      </c>
      <c r="N248" s="59" t="s">
        <v>5060</v>
      </c>
      <c r="O248" s="227">
        <v>44907</v>
      </c>
      <c r="P248" s="177" t="s">
        <v>2046</v>
      </c>
      <c r="Q248" s="209">
        <v>293131.62</v>
      </c>
      <c r="R248"/>
    </row>
    <row r="249" spans="1:18" ht="23.25" hidden="1" x14ac:dyDescent="0.25">
      <c r="A249" s="80">
        <v>248</v>
      </c>
      <c r="B249" s="30" t="s">
        <v>327</v>
      </c>
      <c r="C249" s="30"/>
      <c r="D249" s="30" t="s">
        <v>357</v>
      </c>
      <c r="E249" s="30" t="s">
        <v>18</v>
      </c>
      <c r="F249" s="30" t="s">
        <v>358</v>
      </c>
      <c r="G249" s="30" t="s">
        <v>20</v>
      </c>
      <c r="H249" s="30" t="s">
        <v>2670</v>
      </c>
      <c r="I249" s="42">
        <v>5</v>
      </c>
      <c r="J249" s="33" t="str">
        <f t="shared" si="3"/>
        <v>Ивдельский городской округ, г. Ивдель, ул. Терешковой, д. 5</v>
      </c>
      <c r="K249" s="30">
        <v>553.29999999999995</v>
      </c>
      <c r="L249" s="41">
        <v>12</v>
      </c>
      <c r="M249" s="41">
        <v>1</v>
      </c>
      <c r="N249" s="59" t="s">
        <v>5060</v>
      </c>
      <c r="O249" s="227">
        <v>44907</v>
      </c>
      <c r="P249" s="177" t="s">
        <v>2046</v>
      </c>
      <c r="Q249" s="209">
        <v>3622530.79</v>
      </c>
      <c r="R249"/>
    </row>
    <row r="250" spans="1:18" hidden="1" x14ac:dyDescent="0.25">
      <c r="A250" s="80">
        <v>249</v>
      </c>
      <c r="B250" s="30" t="s">
        <v>327</v>
      </c>
      <c r="C250" s="30"/>
      <c r="D250" s="30" t="s">
        <v>357</v>
      </c>
      <c r="E250" s="30" t="s">
        <v>18</v>
      </c>
      <c r="F250" s="30" t="s">
        <v>358</v>
      </c>
      <c r="G250" s="30" t="s">
        <v>20</v>
      </c>
      <c r="H250" s="30" t="s">
        <v>1167</v>
      </c>
      <c r="I250" s="42">
        <v>16</v>
      </c>
      <c r="J250" s="33" t="str">
        <f t="shared" si="3"/>
        <v>Ивдельский городской округ, г. Ивдель, ул. Химиков, д. 16</v>
      </c>
      <c r="K250" s="30">
        <v>3645.9</v>
      </c>
      <c r="L250" s="30">
        <v>69</v>
      </c>
      <c r="M250" s="30">
        <v>1</v>
      </c>
      <c r="N250" s="59" t="s">
        <v>5060</v>
      </c>
      <c r="O250" s="227">
        <v>44907</v>
      </c>
      <c r="P250" s="177" t="s">
        <v>2046</v>
      </c>
      <c r="Q250" s="209">
        <v>7154806.6100000003</v>
      </c>
      <c r="R250"/>
    </row>
    <row r="251" spans="1:18" ht="23.25" hidden="1" x14ac:dyDescent="0.25">
      <c r="A251" s="80">
        <v>250</v>
      </c>
      <c r="B251" s="30" t="s">
        <v>327</v>
      </c>
      <c r="C251" s="30"/>
      <c r="D251" s="30" t="s">
        <v>357</v>
      </c>
      <c r="E251" s="30" t="s">
        <v>18</v>
      </c>
      <c r="F251" s="30" t="s">
        <v>358</v>
      </c>
      <c r="G251" s="30" t="s">
        <v>20</v>
      </c>
      <c r="H251" s="30" t="s">
        <v>70</v>
      </c>
      <c r="I251" s="42">
        <v>2</v>
      </c>
      <c r="J251" s="33" t="str">
        <f t="shared" si="3"/>
        <v>Ивдельский городской округ, г. Ивдель, ул. Юбилейная, д. 2</v>
      </c>
      <c r="K251" s="30">
        <v>801.5</v>
      </c>
      <c r="L251" s="41">
        <v>16</v>
      </c>
      <c r="M251" s="41">
        <v>1</v>
      </c>
      <c r="N251" s="59" t="s">
        <v>5060</v>
      </c>
      <c r="O251" s="227">
        <v>44907</v>
      </c>
      <c r="P251" s="177" t="s">
        <v>2046</v>
      </c>
      <c r="Q251" s="209">
        <v>3435093.6399999997</v>
      </c>
      <c r="R251"/>
    </row>
    <row r="252" spans="1:18" ht="23.25" hidden="1" x14ac:dyDescent="0.25">
      <c r="A252" s="80">
        <v>251</v>
      </c>
      <c r="B252" s="30" t="s">
        <v>327</v>
      </c>
      <c r="C252" s="30"/>
      <c r="D252" s="30" t="s">
        <v>357</v>
      </c>
      <c r="E252" s="30" t="s">
        <v>18</v>
      </c>
      <c r="F252" s="30" t="s">
        <v>358</v>
      </c>
      <c r="G252" s="30" t="s">
        <v>20</v>
      </c>
      <c r="H252" s="30" t="s">
        <v>70</v>
      </c>
      <c r="I252" s="42">
        <v>4</v>
      </c>
      <c r="J252" s="33" t="str">
        <f t="shared" si="3"/>
        <v>Ивдельский городской округ, г. Ивдель, ул. Юбилейная, д. 4</v>
      </c>
      <c r="K252" s="30">
        <v>530.1</v>
      </c>
      <c r="L252" s="41">
        <v>12</v>
      </c>
      <c r="M252" s="41">
        <v>1</v>
      </c>
      <c r="N252" s="59" t="s">
        <v>5060</v>
      </c>
      <c r="O252" s="227">
        <v>44907</v>
      </c>
      <c r="P252" s="177" t="s">
        <v>2046</v>
      </c>
      <c r="Q252" s="209">
        <v>3191982.68</v>
      </c>
      <c r="R252"/>
    </row>
    <row r="253" spans="1:18" ht="23.25" hidden="1" x14ac:dyDescent="0.25">
      <c r="A253" s="80">
        <v>252</v>
      </c>
      <c r="B253" s="30" t="s">
        <v>327</v>
      </c>
      <c r="C253" s="30"/>
      <c r="D253" s="30" t="s">
        <v>357</v>
      </c>
      <c r="E253" s="30" t="s">
        <v>18</v>
      </c>
      <c r="F253" s="30" t="s">
        <v>358</v>
      </c>
      <c r="G253" s="30" t="s">
        <v>20</v>
      </c>
      <c r="H253" s="30" t="s">
        <v>70</v>
      </c>
      <c r="I253" s="42" t="s">
        <v>401</v>
      </c>
      <c r="J253" s="33" t="str">
        <f t="shared" si="3"/>
        <v>Ивдельский городской округ, г. Ивдель, ул. Юбилейная, д. 4А</v>
      </c>
      <c r="K253" s="30">
        <v>515.20000000000005</v>
      </c>
      <c r="L253" s="41">
        <v>12</v>
      </c>
      <c r="M253" s="41">
        <v>1</v>
      </c>
      <c r="N253" s="59" t="s">
        <v>5060</v>
      </c>
      <c r="O253" s="227">
        <v>44907</v>
      </c>
      <c r="P253" s="177" t="s">
        <v>2046</v>
      </c>
      <c r="Q253" s="209">
        <v>2767398.34</v>
      </c>
      <c r="R253"/>
    </row>
    <row r="254" spans="1:18" ht="23.25" hidden="1" x14ac:dyDescent="0.25">
      <c r="A254" s="80">
        <v>253</v>
      </c>
      <c r="B254" s="30" t="s">
        <v>8</v>
      </c>
      <c r="C254" s="30" t="s">
        <v>628</v>
      </c>
      <c r="D254" s="30" t="s">
        <v>11</v>
      </c>
      <c r="E254" s="30" t="s">
        <v>1535</v>
      </c>
      <c r="F254" s="30" t="s">
        <v>62</v>
      </c>
      <c r="G254" s="30" t="s">
        <v>20</v>
      </c>
      <c r="H254" s="30" t="s">
        <v>25</v>
      </c>
      <c r="I254" s="42">
        <v>9</v>
      </c>
      <c r="J254" s="33" t="str">
        <f t="shared" si="3"/>
        <v>Ирбитский р-н, Ирбитское муниципальное образование, дер. Дубская, ул. Школьная, д. 9</v>
      </c>
      <c r="K254" s="30">
        <v>936.1</v>
      </c>
      <c r="L254" s="225">
        <v>18</v>
      </c>
      <c r="M254" s="30">
        <v>4</v>
      </c>
      <c r="N254" s="33" t="s">
        <v>4944</v>
      </c>
      <c r="O254" s="114">
        <v>45093</v>
      </c>
      <c r="P254" s="33" t="s">
        <v>2726</v>
      </c>
      <c r="Q254" s="187">
        <v>4922123.1399999997</v>
      </c>
      <c r="R254"/>
    </row>
    <row r="255" spans="1:18" ht="23.25" hidden="1" x14ac:dyDescent="0.25">
      <c r="A255" s="80">
        <v>254</v>
      </c>
      <c r="B255" s="30" t="s">
        <v>8</v>
      </c>
      <c r="C255" s="30" t="s">
        <v>628</v>
      </c>
      <c r="D255" s="30" t="s">
        <v>11</v>
      </c>
      <c r="E255" s="30" t="s">
        <v>1535</v>
      </c>
      <c r="F255" s="30" t="s">
        <v>4905</v>
      </c>
      <c r="G255" s="30" t="s">
        <v>20</v>
      </c>
      <c r="H255" s="30" t="s">
        <v>25</v>
      </c>
      <c r="I255" s="42">
        <v>9</v>
      </c>
      <c r="J255" s="33" t="str">
        <f t="shared" si="3"/>
        <v>Ирбитский р-н, Ирбитское муниципальное образование, дер. Речкалова, ул. Школьная, д. 9</v>
      </c>
      <c r="K255" s="30">
        <v>709</v>
      </c>
      <c r="L255" s="225">
        <v>16</v>
      </c>
      <c r="M255" s="30">
        <v>1</v>
      </c>
      <c r="N255" s="33" t="s">
        <v>4927</v>
      </c>
      <c r="O255" s="114">
        <v>44895</v>
      </c>
      <c r="P255" s="33" t="s">
        <v>2726</v>
      </c>
      <c r="Q255" s="187">
        <v>3697792.85</v>
      </c>
      <c r="R255"/>
    </row>
    <row r="256" spans="1:18" ht="23.25" hidden="1" x14ac:dyDescent="0.25">
      <c r="A256" s="80">
        <v>255</v>
      </c>
      <c r="B256" s="30" t="s">
        <v>8</v>
      </c>
      <c r="C256" s="30" t="s">
        <v>628</v>
      </c>
      <c r="D256" s="30" t="s">
        <v>11</v>
      </c>
      <c r="E256" s="30" t="s">
        <v>29</v>
      </c>
      <c r="F256" s="30" t="s">
        <v>66</v>
      </c>
      <c r="G256" s="30" t="s">
        <v>20</v>
      </c>
      <c r="H256" s="30" t="s">
        <v>378</v>
      </c>
      <c r="I256" s="42">
        <v>1</v>
      </c>
      <c r="J256" s="33" t="str">
        <f t="shared" si="3"/>
        <v>Ирбитский р-н, Ирбитское муниципальное образование, с. Ключи, ул. Белинского, д. 1</v>
      </c>
      <c r="K256" s="30">
        <v>377.7</v>
      </c>
      <c r="L256" s="30">
        <v>8</v>
      </c>
      <c r="M256" s="30">
        <v>2</v>
      </c>
      <c r="N256" s="33" t="s">
        <v>4927</v>
      </c>
      <c r="O256" s="114">
        <v>44895</v>
      </c>
      <c r="P256" s="33" t="s">
        <v>2726</v>
      </c>
      <c r="Q256" s="187">
        <v>454679.54000000004</v>
      </c>
      <c r="R256"/>
    </row>
    <row r="257" spans="1:18" ht="34.5" hidden="1" x14ac:dyDescent="0.25">
      <c r="A257" s="80">
        <v>256</v>
      </c>
      <c r="B257" s="30" t="s">
        <v>499</v>
      </c>
      <c r="C257" s="30" t="s">
        <v>793</v>
      </c>
      <c r="D257" s="30" t="s">
        <v>557</v>
      </c>
      <c r="E257" s="30" t="s">
        <v>637</v>
      </c>
      <c r="F257" s="30" t="s">
        <v>797</v>
      </c>
      <c r="G257" s="30" t="s">
        <v>20</v>
      </c>
      <c r="H257" s="30" t="s">
        <v>25</v>
      </c>
      <c r="I257" s="42">
        <v>13</v>
      </c>
      <c r="J257" s="33" t="str">
        <f t="shared" si="3"/>
        <v>Каменский р-н, Каменский городской округ, п.г.т. Мартюш, ул. Школьная, д. 13</v>
      </c>
      <c r="K257" s="30">
        <v>542.79999999999995</v>
      </c>
      <c r="L257" s="225">
        <v>12</v>
      </c>
      <c r="M257" s="30">
        <v>1</v>
      </c>
      <c r="N257" s="33" t="s">
        <v>5080</v>
      </c>
      <c r="O257" s="114">
        <v>44900</v>
      </c>
      <c r="P257" s="33" t="s">
        <v>4935</v>
      </c>
      <c r="Q257" s="194">
        <v>2563279.87</v>
      </c>
      <c r="R257"/>
    </row>
    <row r="258" spans="1:18" ht="34.5" hidden="1" x14ac:dyDescent="0.25">
      <c r="A258" s="80">
        <v>257</v>
      </c>
      <c r="B258" s="30" t="s">
        <v>499</v>
      </c>
      <c r="C258" s="30" t="s">
        <v>793</v>
      </c>
      <c r="D258" s="30" t="s">
        <v>557</v>
      </c>
      <c r="E258" s="30" t="s">
        <v>1500</v>
      </c>
      <c r="F258" s="30" t="s">
        <v>558</v>
      </c>
      <c r="G258" s="30" t="s">
        <v>20</v>
      </c>
      <c r="H258" s="30" t="s">
        <v>74</v>
      </c>
      <c r="I258" s="42">
        <v>2</v>
      </c>
      <c r="J258" s="33" t="str">
        <f t="shared" ref="J258:J317" si="4">C258&amp;""&amp;D258&amp;", "&amp;E258&amp;" "&amp;F258&amp;", "&amp;G258&amp;" "&amp;H258&amp;", д. "&amp;I258</f>
        <v>Каменский р-н, Каменский городской округ, пос. Новый Быт, ул. Гагарина, д. 2</v>
      </c>
      <c r="K258" s="30">
        <v>1374</v>
      </c>
      <c r="L258" s="225">
        <v>27</v>
      </c>
      <c r="M258" s="30">
        <v>1</v>
      </c>
      <c r="N258" s="33" t="s">
        <v>5080</v>
      </c>
      <c r="O258" s="114">
        <v>44900</v>
      </c>
      <c r="P258" s="33" t="s">
        <v>4935</v>
      </c>
      <c r="Q258" s="187">
        <v>6898298.8200000003</v>
      </c>
      <c r="R258"/>
    </row>
    <row r="259" spans="1:18" ht="34.5" hidden="1" x14ac:dyDescent="0.25">
      <c r="A259" s="80">
        <v>258</v>
      </c>
      <c r="B259" s="30" t="s">
        <v>499</v>
      </c>
      <c r="C259" s="30" t="s">
        <v>793</v>
      </c>
      <c r="D259" s="30" t="s">
        <v>557</v>
      </c>
      <c r="E259" s="30" t="s">
        <v>29</v>
      </c>
      <c r="F259" s="30" t="s">
        <v>2686</v>
      </c>
      <c r="G259" s="30" t="s">
        <v>20</v>
      </c>
      <c r="H259" s="30" t="s">
        <v>36</v>
      </c>
      <c r="I259" s="42">
        <v>10</v>
      </c>
      <c r="J259" s="33" t="str">
        <f t="shared" si="4"/>
        <v>Каменский р-н, Каменский городской округ, с. Новоисетское, ул. Ленина, д. 10</v>
      </c>
      <c r="K259" s="30">
        <v>783.6</v>
      </c>
      <c r="L259" s="30">
        <v>16</v>
      </c>
      <c r="M259" s="30">
        <v>1</v>
      </c>
      <c r="N259" s="33" t="s">
        <v>5080</v>
      </c>
      <c r="O259" s="114">
        <v>44900</v>
      </c>
      <c r="P259" s="33" t="s">
        <v>4935</v>
      </c>
      <c r="Q259" s="187">
        <v>3014466.83</v>
      </c>
      <c r="R259"/>
    </row>
    <row r="260" spans="1:18" ht="34.5" hidden="1" x14ac:dyDescent="0.25">
      <c r="A260" s="80">
        <v>259</v>
      </c>
      <c r="B260" s="30" t="s">
        <v>499</v>
      </c>
      <c r="C260" s="30" t="s">
        <v>793</v>
      </c>
      <c r="D260" s="30" t="s">
        <v>557</v>
      </c>
      <c r="E260" s="30" t="s">
        <v>29</v>
      </c>
      <c r="F260" s="30" t="s">
        <v>2686</v>
      </c>
      <c r="G260" s="30" t="s">
        <v>20</v>
      </c>
      <c r="H260" s="30" t="s">
        <v>36</v>
      </c>
      <c r="I260" s="42">
        <v>2</v>
      </c>
      <c r="J260" s="33" t="str">
        <f t="shared" si="4"/>
        <v>Каменский р-н, Каменский городской округ, с. Новоисетское, ул. Ленина, д. 2</v>
      </c>
      <c r="K260" s="30">
        <v>763.4</v>
      </c>
      <c r="L260" s="225">
        <v>13</v>
      </c>
      <c r="M260" s="30">
        <v>2</v>
      </c>
      <c r="N260" s="33" t="s">
        <v>5080</v>
      </c>
      <c r="O260" s="114">
        <v>44900</v>
      </c>
      <c r="P260" s="33" t="s">
        <v>4935</v>
      </c>
      <c r="Q260" s="194">
        <v>1432593.0699999998</v>
      </c>
      <c r="R260"/>
    </row>
    <row r="261" spans="1:18" ht="34.5" hidden="1" x14ac:dyDescent="0.25">
      <c r="A261" s="80">
        <v>260</v>
      </c>
      <c r="B261" s="30" t="s">
        <v>499</v>
      </c>
      <c r="C261" s="30" t="s">
        <v>793</v>
      </c>
      <c r="D261" s="30" t="s">
        <v>557</v>
      </c>
      <c r="E261" s="30" t="s">
        <v>29</v>
      </c>
      <c r="F261" s="30" t="s">
        <v>2686</v>
      </c>
      <c r="G261" s="30" t="s">
        <v>20</v>
      </c>
      <c r="H261" s="30" t="s">
        <v>36</v>
      </c>
      <c r="I261" s="42">
        <v>5</v>
      </c>
      <c r="J261" s="33" t="str">
        <f t="shared" si="4"/>
        <v>Каменский р-н, Каменский городской округ, с. Новоисетское, ул. Ленина, д. 5</v>
      </c>
      <c r="K261" s="30">
        <v>776.5</v>
      </c>
      <c r="L261" s="225">
        <v>16</v>
      </c>
      <c r="M261" s="30">
        <v>2</v>
      </c>
      <c r="N261" s="33" t="s">
        <v>5080</v>
      </c>
      <c r="O261" s="114">
        <v>44900</v>
      </c>
      <c r="P261" s="33" t="s">
        <v>4935</v>
      </c>
      <c r="Q261" s="194">
        <v>1446072.1600000001</v>
      </c>
      <c r="R261"/>
    </row>
    <row r="262" spans="1:18" ht="34.5" hidden="1" x14ac:dyDescent="0.25">
      <c r="A262" s="80">
        <v>261</v>
      </c>
      <c r="B262" s="30" t="s">
        <v>499</v>
      </c>
      <c r="C262" s="30" t="s">
        <v>793</v>
      </c>
      <c r="D262" s="30" t="s">
        <v>557</v>
      </c>
      <c r="E262" s="30" t="s">
        <v>29</v>
      </c>
      <c r="F262" s="30" t="s">
        <v>2686</v>
      </c>
      <c r="G262" s="30" t="s">
        <v>20</v>
      </c>
      <c r="H262" s="30" t="s">
        <v>36</v>
      </c>
      <c r="I262" s="42">
        <v>7</v>
      </c>
      <c r="J262" s="33" t="str">
        <f t="shared" si="4"/>
        <v>Каменский р-н, Каменский городской округ, с. Новоисетское, ул. Ленина, д. 7</v>
      </c>
      <c r="K262" s="30">
        <v>793.6</v>
      </c>
      <c r="L262" s="30">
        <v>16</v>
      </c>
      <c r="M262" s="30">
        <v>1</v>
      </c>
      <c r="N262" s="33" t="s">
        <v>5080</v>
      </c>
      <c r="O262" s="114">
        <v>44900</v>
      </c>
      <c r="P262" s="33" t="s">
        <v>4935</v>
      </c>
      <c r="Q262" s="194">
        <v>3085863.41</v>
      </c>
      <c r="R262"/>
    </row>
    <row r="263" spans="1:18" ht="34.5" hidden="1" x14ac:dyDescent="0.25">
      <c r="A263" s="80">
        <v>262</v>
      </c>
      <c r="B263" s="30" t="s">
        <v>499</v>
      </c>
      <c r="C263" s="30" t="s">
        <v>793</v>
      </c>
      <c r="D263" s="30" t="s">
        <v>557</v>
      </c>
      <c r="E263" s="30" t="s">
        <v>29</v>
      </c>
      <c r="F263" s="30" t="s">
        <v>1538</v>
      </c>
      <c r="G263" s="30" t="s">
        <v>20</v>
      </c>
      <c r="H263" s="30" t="s">
        <v>1061</v>
      </c>
      <c r="I263" s="42">
        <v>4</v>
      </c>
      <c r="J263" s="33" t="str">
        <f t="shared" si="4"/>
        <v>Каменский р-н, Каменский городской округ, с. Позариха, ул. Механизаторов, д. 4</v>
      </c>
      <c r="K263" s="30">
        <v>746.4</v>
      </c>
      <c r="L263" s="225">
        <v>16</v>
      </c>
      <c r="M263" s="30">
        <v>1</v>
      </c>
      <c r="N263" s="33" t="s">
        <v>5080</v>
      </c>
      <c r="O263" s="114">
        <v>44900</v>
      </c>
      <c r="P263" s="33" t="s">
        <v>4935</v>
      </c>
      <c r="Q263" s="194">
        <v>2996131.49</v>
      </c>
      <c r="R263"/>
    </row>
    <row r="264" spans="1:18" ht="34.5" hidden="1" x14ac:dyDescent="0.25">
      <c r="A264" s="80">
        <v>263</v>
      </c>
      <c r="B264" s="30" t="s">
        <v>499</v>
      </c>
      <c r="C264" s="30" t="s">
        <v>793</v>
      </c>
      <c r="D264" s="30" t="s">
        <v>557</v>
      </c>
      <c r="E264" s="30" t="s">
        <v>29</v>
      </c>
      <c r="F264" s="30" t="s">
        <v>1538</v>
      </c>
      <c r="G264" s="30" t="s">
        <v>20</v>
      </c>
      <c r="H264" s="30" t="s">
        <v>1061</v>
      </c>
      <c r="I264" s="42">
        <v>9</v>
      </c>
      <c r="J264" s="33" t="str">
        <f t="shared" si="4"/>
        <v>Каменский р-н, Каменский городской округ, с. Позариха, ул. Механизаторов, д. 9</v>
      </c>
      <c r="K264" s="30">
        <v>796.9</v>
      </c>
      <c r="L264" s="30">
        <v>16</v>
      </c>
      <c r="M264" s="30">
        <v>1</v>
      </c>
      <c r="N264" s="33" t="s">
        <v>5080</v>
      </c>
      <c r="O264" s="114">
        <v>44900</v>
      </c>
      <c r="P264" s="33" t="s">
        <v>4935</v>
      </c>
      <c r="Q264" s="194">
        <v>424060.42</v>
      </c>
      <c r="R264"/>
    </row>
    <row r="265" spans="1:18" ht="34.5" hidden="1" x14ac:dyDescent="0.25">
      <c r="A265" s="80">
        <v>264</v>
      </c>
      <c r="B265" s="30" t="s">
        <v>499</v>
      </c>
      <c r="C265" s="30" t="s">
        <v>793</v>
      </c>
      <c r="D265" s="30" t="s">
        <v>557</v>
      </c>
      <c r="E265" s="30" t="s">
        <v>29</v>
      </c>
      <c r="F265" s="30" t="s">
        <v>1392</v>
      </c>
      <c r="G265" s="30" t="s">
        <v>20</v>
      </c>
      <c r="H265" s="30" t="s">
        <v>74</v>
      </c>
      <c r="I265" s="42">
        <v>33</v>
      </c>
      <c r="J265" s="33" t="str">
        <f t="shared" si="4"/>
        <v>Каменский р-н, Каменский городской округ, с. Сипавское, ул. Гагарина, д. 33</v>
      </c>
      <c r="K265" s="30">
        <v>951</v>
      </c>
      <c r="L265" s="225">
        <v>18</v>
      </c>
      <c r="M265" s="30">
        <v>1</v>
      </c>
      <c r="N265" s="33" t="s">
        <v>5080</v>
      </c>
      <c r="O265" s="114">
        <v>44900</v>
      </c>
      <c r="P265" s="33" t="s">
        <v>4935</v>
      </c>
      <c r="Q265" s="194">
        <v>4386682.08</v>
      </c>
      <c r="R265"/>
    </row>
    <row r="266" spans="1:18" ht="34.5" hidden="1" x14ac:dyDescent="0.25">
      <c r="A266" s="80">
        <v>265</v>
      </c>
      <c r="B266" s="30" t="s">
        <v>499</v>
      </c>
      <c r="C266" s="30" t="s">
        <v>793</v>
      </c>
      <c r="D266" s="30" t="s">
        <v>557</v>
      </c>
      <c r="E266" s="30" t="s">
        <v>29</v>
      </c>
      <c r="F266" s="30" t="s">
        <v>1392</v>
      </c>
      <c r="G266" s="30" t="s">
        <v>20</v>
      </c>
      <c r="H266" s="30" t="s">
        <v>74</v>
      </c>
      <c r="I266" s="42">
        <v>35</v>
      </c>
      <c r="J266" s="33" t="str">
        <f t="shared" si="4"/>
        <v>Каменский р-н, Каменский городской округ, с. Сипавское, ул. Гагарина, д. 35</v>
      </c>
      <c r="K266" s="30">
        <v>954.8</v>
      </c>
      <c r="L266" s="225">
        <v>18</v>
      </c>
      <c r="M266" s="30">
        <v>1</v>
      </c>
      <c r="N266" s="33" t="s">
        <v>5080</v>
      </c>
      <c r="O266" s="114">
        <v>44900</v>
      </c>
      <c r="P266" s="33" t="s">
        <v>4935</v>
      </c>
      <c r="Q266" s="187">
        <v>3291420.13</v>
      </c>
      <c r="R266"/>
    </row>
    <row r="267" spans="1:18" ht="34.5" hidden="1" x14ac:dyDescent="0.25">
      <c r="A267" s="80">
        <v>266</v>
      </c>
      <c r="B267" s="30" t="s">
        <v>499</v>
      </c>
      <c r="C267" s="30" t="s">
        <v>793</v>
      </c>
      <c r="D267" s="30" t="s">
        <v>557</v>
      </c>
      <c r="E267" s="30" t="s">
        <v>29</v>
      </c>
      <c r="F267" s="30" t="s">
        <v>1050</v>
      </c>
      <c r="G267" s="30" t="s">
        <v>20</v>
      </c>
      <c r="H267" s="30" t="s">
        <v>90</v>
      </c>
      <c r="I267" s="42">
        <v>22</v>
      </c>
      <c r="J267" s="33" t="str">
        <f t="shared" si="4"/>
        <v>Каменский р-н, Каменский городской округ, с. Травянское, ул. Ворошилова, д. 22</v>
      </c>
      <c r="K267" s="30">
        <v>804</v>
      </c>
      <c r="L267" s="225">
        <v>16</v>
      </c>
      <c r="M267" s="30">
        <v>1</v>
      </c>
      <c r="N267" s="33" t="s">
        <v>5080</v>
      </c>
      <c r="O267" s="114">
        <v>44900</v>
      </c>
      <c r="P267" s="33" t="s">
        <v>4935</v>
      </c>
      <c r="Q267" s="194">
        <v>3272648.23</v>
      </c>
      <c r="R267"/>
    </row>
    <row r="268" spans="1:18" ht="23.25" hidden="1" x14ac:dyDescent="0.25">
      <c r="A268" s="80">
        <v>267</v>
      </c>
      <c r="B268" s="30" t="s">
        <v>499</v>
      </c>
      <c r="C268" s="30"/>
      <c r="D268" s="30" t="s">
        <v>2504</v>
      </c>
      <c r="E268" s="30" t="s">
        <v>18</v>
      </c>
      <c r="F268" s="30" t="s">
        <v>526</v>
      </c>
      <c r="G268" s="30" t="s">
        <v>20</v>
      </c>
      <c r="H268" s="30" t="s">
        <v>1088</v>
      </c>
      <c r="I268" s="42">
        <v>3</v>
      </c>
      <c r="J268" s="33" t="str">
        <f t="shared" si="4"/>
        <v>Каменск-Уральский городской округ Свердловской области, г. Каменск-Уральский, ул. 4-й Проезд, д. 3</v>
      </c>
      <c r="K268" s="30">
        <v>323.10000000000002</v>
      </c>
      <c r="L268" s="30">
        <v>8</v>
      </c>
      <c r="M268" s="30">
        <v>4</v>
      </c>
      <c r="N268" s="33" t="s">
        <v>5079</v>
      </c>
      <c r="O268" s="114">
        <v>44915</v>
      </c>
      <c r="P268" s="33" t="s">
        <v>2397</v>
      </c>
      <c r="Q268" s="194">
        <v>4233150.3600000003</v>
      </c>
      <c r="R268"/>
    </row>
    <row r="269" spans="1:18" ht="23.25" hidden="1" x14ac:dyDescent="0.25">
      <c r="A269" s="80">
        <v>268</v>
      </c>
      <c r="B269" s="30" t="s">
        <v>499</v>
      </c>
      <c r="C269" s="30"/>
      <c r="D269" s="30" t="s">
        <v>2504</v>
      </c>
      <c r="E269" s="30" t="s">
        <v>18</v>
      </c>
      <c r="F269" s="30" t="s">
        <v>526</v>
      </c>
      <c r="G269" s="30" t="s">
        <v>20</v>
      </c>
      <c r="H269" s="30" t="s">
        <v>529</v>
      </c>
      <c r="I269" s="42">
        <v>13</v>
      </c>
      <c r="J269" s="33" t="str">
        <f t="shared" si="4"/>
        <v>Каменск-Уральский городской округ Свердловской области, г. Каменск-Уральский, ул. Алюминиевая, д. 13</v>
      </c>
      <c r="K269" s="30">
        <v>3704.31</v>
      </c>
      <c r="L269" s="30">
        <v>50</v>
      </c>
      <c r="M269" s="30">
        <v>8</v>
      </c>
      <c r="N269" s="33" t="s">
        <v>5079</v>
      </c>
      <c r="O269" s="114">
        <v>44915</v>
      </c>
      <c r="P269" s="33" t="s">
        <v>2397</v>
      </c>
      <c r="Q269" s="194">
        <v>30029158.100000001</v>
      </c>
      <c r="R269"/>
    </row>
    <row r="270" spans="1:18" ht="23.25" hidden="1" x14ac:dyDescent="0.25">
      <c r="A270" s="80">
        <v>269</v>
      </c>
      <c r="B270" s="30" t="s">
        <v>499</v>
      </c>
      <c r="C270" s="30"/>
      <c r="D270" s="30" t="s">
        <v>2504</v>
      </c>
      <c r="E270" s="30" t="s">
        <v>18</v>
      </c>
      <c r="F270" s="30" t="s">
        <v>526</v>
      </c>
      <c r="G270" s="30" t="s">
        <v>20</v>
      </c>
      <c r="H270" s="30" t="s">
        <v>529</v>
      </c>
      <c r="I270" s="42">
        <v>37</v>
      </c>
      <c r="J270" s="33" t="str">
        <f t="shared" si="4"/>
        <v>Каменск-Уральский городской округ Свердловской области, г. Каменск-Уральский, ул. Алюминиевая, д. 37</v>
      </c>
      <c r="K270" s="30">
        <v>5756.7</v>
      </c>
      <c r="L270" s="225">
        <v>74</v>
      </c>
      <c r="M270" s="30">
        <v>2</v>
      </c>
      <c r="N270" s="33" t="s">
        <v>5079</v>
      </c>
      <c r="O270" s="114">
        <v>44915</v>
      </c>
      <c r="P270" s="33" t="s">
        <v>2397</v>
      </c>
      <c r="Q270" s="194">
        <v>15099432.58</v>
      </c>
      <c r="R270"/>
    </row>
    <row r="271" spans="1:18" ht="23.25" hidden="1" x14ac:dyDescent="0.25">
      <c r="A271" s="80">
        <v>270</v>
      </c>
      <c r="B271" s="30" t="s">
        <v>499</v>
      </c>
      <c r="C271" s="30"/>
      <c r="D271" s="30" t="s">
        <v>2504</v>
      </c>
      <c r="E271" s="30" t="s">
        <v>18</v>
      </c>
      <c r="F271" s="30" t="s">
        <v>526</v>
      </c>
      <c r="G271" s="30" t="s">
        <v>20</v>
      </c>
      <c r="H271" s="30" t="s">
        <v>529</v>
      </c>
      <c r="I271" s="42">
        <v>38</v>
      </c>
      <c r="J271" s="33" t="str">
        <f t="shared" si="4"/>
        <v>Каменск-Уральский городской округ Свердловской области, г. Каменск-Уральский, ул. Алюминиевая, д. 38</v>
      </c>
      <c r="K271" s="30">
        <v>5829.6</v>
      </c>
      <c r="L271" s="225">
        <v>69</v>
      </c>
      <c r="M271" s="30">
        <v>7</v>
      </c>
      <c r="N271" s="33" t="s">
        <v>5079</v>
      </c>
      <c r="O271" s="114">
        <v>44915</v>
      </c>
      <c r="P271" s="33" t="s">
        <v>2397</v>
      </c>
      <c r="Q271" s="194">
        <v>35240464.580000006</v>
      </c>
      <c r="R271"/>
    </row>
    <row r="272" spans="1:18" ht="23.25" hidden="1" x14ac:dyDescent="0.25">
      <c r="A272" s="80">
        <v>271</v>
      </c>
      <c r="B272" s="30" t="s">
        <v>499</v>
      </c>
      <c r="C272" s="30"/>
      <c r="D272" s="30" t="s">
        <v>2504</v>
      </c>
      <c r="E272" s="30" t="s">
        <v>18</v>
      </c>
      <c r="F272" s="30" t="s">
        <v>526</v>
      </c>
      <c r="G272" s="30" t="s">
        <v>20</v>
      </c>
      <c r="H272" s="30" t="s">
        <v>529</v>
      </c>
      <c r="I272" s="42">
        <v>5</v>
      </c>
      <c r="J272" s="33" t="str">
        <f t="shared" si="4"/>
        <v>Каменск-Уральский городской округ Свердловской области, г. Каменск-Уральский, ул. Алюминиевая, д. 5</v>
      </c>
      <c r="K272" s="30">
        <v>2297.6</v>
      </c>
      <c r="L272" s="225">
        <v>34</v>
      </c>
      <c r="M272" s="30">
        <v>3</v>
      </c>
      <c r="N272" s="33" t="s">
        <v>5079</v>
      </c>
      <c r="O272" s="114">
        <v>44915</v>
      </c>
      <c r="P272" s="33" t="s">
        <v>2397</v>
      </c>
      <c r="Q272" s="194">
        <v>11026988.729999999</v>
      </c>
      <c r="R272"/>
    </row>
    <row r="273" spans="1:18" ht="23.25" hidden="1" x14ac:dyDescent="0.25">
      <c r="A273" s="80">
        <v>272</v>
      </c>
      <c r="B273" s="30" t="s">
        <v>499</v>
      </c>
      <c r="C273" s="30"/>
      <c r="D273" s="30" t="s">
        <v>2504</v>
      </c>
      <c r="E273" s="30" t="s">
        <v>18</v>
      </c>
      <c r="F273" s="30" t="s">
        <v>526</v>
      </c>
      <c r="G273" s="30" t="s">
        <v>20</v>
      </c>
      <c r="H273" s="30" t="s">
        <v>92</v>
      </c>
      <c r="I273" s="42">
        <v>8</v>
      </c>
      <c r="J273" s="33" t="str">
        <f t="shared" si="4"/>
        <v>Каменск-Уральский городской округ Свердловской области, г. Каменск-Уральский, ул. Бажова, д. 8</v>
      </c>
      <c r="K273" s="30">
        <v>1127.5</v>
      </c>
      <c r="L273" s="30">
        <v>18</v>
      </c>
      <c r="M273" s="30">
        <v>1</v>
      </c>
      <c r="N273" s="33" t="s">
        <v>5092</v>
      </c>
      <c r="O273" s="114">
        <v>45084</v>
      </c>
      <c r="P273" s="33" t="s">
        <v>2397</v>
      </c>
      <c r="Q273" s="194">
        <v>1571005.4200000002</v>
      </c>
      <c r="R273"/>
    </row>
    <row r="274" spans="1:18" ht="23.25" hidden="1" x14ac:dyDescent="0.25">
      <c r="A274" s="80">
        <v>273</v>
      </c>
      <c r="B274" s="30" t="s">
        <v>499</v>
      </c>
      <c r="C274" s="30"/>
      <c r="D274" s="30" t="s">
        <v>2504</v>
      </c>
      <c r="E274" s="30" t="s">
        <v>18</v>
      </c>
      <c r="F274" s="30" t="s">
        <v>526</v>
      </c>
      <c r="G274" s="30" t="s">
        <v>20</v>
      </c>
      <c r="H274" s="30" t="s">
        <v>378</v>
      </c>
      <c r="I274" s="42">
        <v>63</v>
      </c>
      <c r="J274" s="33" t="str">
        <f t="shared" si="4"/>
        <v>Каменск-Уральский городской округ Свердловской области, г. Каменск-Уральский, ул. Белинского, д. 63</v>
      </c>
      <c r="K274" s="30">
        <v>569.1</v>
      </c>
      <c r="L274" s="30">
        <v>8</v>
      </c>
      <c r="M274" s="30">
        <v>2</v>
      </c>
      <c r="N274" s="33" t="s">
        <v>5079</v>
      </c>
      <c r="O274" s="114">
        <v>44915</v>
      </c>
      <c r="P274" s="33" t="s">
        <v>2397</v>
      </c>
      <c r="Q274" s="187">
        <v>2887547.4</v>
      </c>
      <c r="R274"/>
    </row>
    <row r="275" spans="1:18" ht="23.25" hidden="1" x14ac:dyDescent="0.25">
      <c r="A275" s="80">
        <v>274</v>
      </c>
      <c r="B275" s="30" t="s">
        <v>499</v>
      </c>
      <c r="C275" s="30"/>
      <c r="D275" s="30" t="s">
        <v>2504</v>
      </c>
      <c r="E275" s="30" t="s">
        <v>18</v>
      </c>
      <c r="F275" s="30" t="s">
        <v>526</v>
      </c>
      <c r="G275" s="30" t="s">
        <v>20</v>
      </c>
      <c r="H275" s="30" t="s">
        <v>378</v>
      </c>
      <c r="I275" s="58" t="s">
        <v>1031</v>
      </c>
      <c r="J275" s="33" t="str">
        <f t="shared" si="4"/>
        <v>Каменск-Уральский городской округ Свердловской области, г. Каменск-Уральский, ул. Белинского, д. 65</v>
      </c>
      <c r="K275" s="30">
        <v>962.4</v>
      </c>
      <c r="L275" s="30">
        <v>12</v>
      </c>
      <c r="M275" s="30">
        <v>5</v>
      </c>
      <c r="N275" s="33" t="s">
        <v>5079</v>
      </c>
      <c r="O275" s="114">
        <v>44915</v>
      </c>
      <c r="P275" s="33" t="s">
        <v>2397</v>
      </c>
      <c r="Q275" s="194">
        <v>3798256.8600000003</v>
      </c>
      <c r="R275"/>
    </row>
    <row r="276" spans="1:18" ht="23.25" hidden="1" x14ac:dyDescent="0.25">
      <c r="A276" s="80">
        <v>275</v>
      </c>
      <c r="B276" s="30" t="s">
        <v>499</v>
      </c>
      <c r="C276" s="30"/>
      <c r="D276" s="30" t="s">
        <v>2504</v>
      </c>
      <c r="E276" s="30" t="s">
        <v>18</v>
      </c>
      <c r="F276" s="30" t="s">
        <v>526</v>
      </c>
      <c r="G276" s="30" t="s">
        <v>20</v>
      </c>
      <c r="H276" s="30" t="s">
        <v>530</v>
      </c>
      <c r="I276" s="42">
        <v>6</v>
      </c>
      <c r="J276" s="33" t="str">
        <f t="shared" si="4"/>
        <v>Каменск-Уральский городской округ Свердловской области, г. Каменск-Уральский, ул. Бугарева, д. 6</v>
      </c>
      <c r="K276" s="30">
        <v>2081.1999999999998</v>
      </c>
      <c r="L276" s="225">
        <v>33</v>
      </c>
      <c r="M276" s="30">
        <v>1</v>
      </c>
      <c r="N276" s="33" t="s">
        <v>5079</v>
      </c>
      <c r="O276" s="114">
        <v>44915</v>
      </c>
      <c r="P276" s="33" t="s">
        <v>2397</v>
      </c>
      <c r="Q276" s="194">
        <v>6436786.9299999997</v>
      </c>
      <c r="R276"/>
    </row>
    <row r="277" spans="1:18" ht="23.25" hidden="1" x14ac:dyDescent="0.25">
      <c r="A277" s="80">
        <v>276</v>
      </c>
      <c r="B277" s="30" t="s">
        <v>499</v>
      </c>
      <c r="C277" s="30"/>
      <c r="D277" s="30" t="s">
        <v>2504</v>
      </c>
      <c r="E277" s="30" t="s">
        <v>18</v>
      </c>
      <c r="F277" s="30" t="s">
        <v>526</v>
      </c>
      <c r="G277" s="30" t="s">
        <v>20</v>
      </c>
      <c r="H277" s="30" t="s">
        <v>74</v>
      </c>
      <c r="I277" s="58" t="s">
        <v>990</v>
      </c>
      <c r="J277" s="33" t="str">
        <f t="shared" si="4"/>
        <v>Каменск-Уральский городской округ Свердловской области, г. Каменск-Уральский, ул. Гагарина, д. 26</v>
      </c>
      <c r="K277" s="30">
        <v>718</v>
      </c>
      <c r="L277" s="30">
        <v>12</v>
      </c>
      <c r="M277" s="30">
        <v>1</v>
      </c>
      <c r="N277" s="33" t="s">
        <v>5092</v>
      </c>
      <c r="O277" s="114">
        <v>45084</v>
      </c>
      <c r="P277" s="33" t="s">
        <v>2397</v>
      </c>
      <c r="Q277" s="194">
        <v>1239528.1800000002</v>
      </c>
      <c r="R277"/>
    </row>
    <row r="278" spans="1:18" ht="23.25" hidden="1" x14ac:dyDescent="0.25">
      <c r="A278" s="80">
        <v>277</v>
      </c>
      <c r="B278" s="30" t="s">
        <v>499</v>
      </c>
      <c r="C278" s="30"/>
      <c r="D278" s="30" t="s">
        <v>2504</v>
      </c>
      <c r="E278" s="30" t="s">
        <v>18</v>
      </c>
      <c r="F278" s="30" t="s">
        <v>526</v>
      </c>
      <c r="G278" s="30" t="s">
        <v>20</v>
      </c>
      <c r="H278" s="30" t="s">
        <v>74</v>
      </c>
      <c r="I278" s="42">
        <v>28</v>
      </c>
      <c r="J278" s="33" t="str">
        <f t="shared" si="4"/>
        <v>Каменск-Уральский городской округ Свердловской области, г. Каменск-Уральский, ул. Гагарина, д. 28</v>
      </c>
      <c r="K278" s="30">
        <v>996.5</v>
      </c>
      <c r="L278" s="30">
        <v>12</v>
      </c>
      <c r="M278" s="30">
        <v>1</v>
      </c>
      <c r="N278" s="33" t="s">
        <v>5092</v>
      </c>
      <c r="O278" s="114">
        <v>45084</v>
      </c>
      <c r="P278" s="33" t="s">
        <v>2397</v>
      </c>
      <c r="Q278" s="194">
        <v>1890803.6800000002</v>
      </c>
      <c r="R278"/>
    </row>
    <row r="279" spans="1:18" ht="23.25" hidden="1" x14ac:dyDescent="0.25">
      <c r="A279" s="80">
        <v>278</v>
      </c>
      <c r="B279" s="30" t="s">
        <v>499</v>
      </c>
      <c r="C279" s="30"/>
      <c r="D279" s="30" t="s">
        <v>2504</v>
      </c>
      <c r="E279" s="30" t="s">
        <v>18</v>
      </c>
      <c r="F279" s="30" t="s">
        <v>526</v>
      </c>
      <c r="G279" s="30" t="s">
        <v>20</v>
      </c>
      <c r="H279" s="30" t="s">
        <v>532</v>
      </c>
      <c r="I279" s="42">
        <v>15</v>
      </c>
      <c r="J279" s="33" t="str">
        <f t="shared" si="4"/>
        <v>Каменск-Уральский городской округ Свердловской области, г. Каменск-Уральский, ул. Исетская, д. 15</v>
      </c>
      <c r="K279" s="30">
        <v>3181.8</v>
      </c>
      <c r="L279" s="225">
        <v>45</v>
      </c>
      <c r="M279" s="30">
        <v>2</v>
      </c>
      <c r="N279" s="33" t="s">
        <v>5079</v>
      </c>
      <c r="O279" s="114">
        <v>44915</v>
      </c>
      <c r="P279" s="33" t="s">
        <v>2397</v>
      </c>
      <c r="Q279" s="194">
        <v>10865258.560000001</v>
      </c>
      <c r="R279"/>
    </row>
    <row r="280" spans="1:18" ht="23.25" hidden="1" x14ac:dyDescent="0.25">
      <c r="A280" s="80">
        <v>279</v>
      </c>
      <c r="B280" s="30" t="s">
        <v>499</v>
      </c>
      <c r="C280" s="30"/>
      <c r="D280" s="30" t="s">
        <v>2504</v>
      </c>
      <c r="E280" s="30" t="s">
        <v>18</v>
      </c>
      <c r="F280" s="30" t="s">
        <v>526</v>
      </c>
      <c r="G280" s="30" t="s">
        <v>20</v>
      </c>
      <c r="H280" s="30" t="s">
        <v>532</v>
      </c>
      <c r="I280" s="42">
        <v>19</v>
      </c>
      <c r="J280" s="33" t="str">
        <f t="shared" si="4"/>
        <v>Каменск-Уральский городской округ Свердловской области, г. Каменск-Уральский, ул. Исетская, д. 19</v>
      </c>
      <c r="K280" s="30">
        <v>3113.9</v>
      </c>
      <c r="L280" s="225">
        <v>44</v>
      </c>
      <c r="M280" s="30">
        <v>1</v>
      </c>
      <c r="N280" s="33" t="s">
        <v>5079</v>
      </c>
      <c r="O280" s="114">
        <v>44915</v>
      </c>
      <c r="P280" s="33" t="s">
        <v>2397</v>
      </c>
      <c r="Q280" s="194">
        <v>6800272.3300000001</v>
      </c>
      <c r="R280"/>
    </row>
    <row r="281" spans="1:18" ht="23.25" hidden="1" x14ac:dyDescent="0.25">
      <c r="A281" s="80">
        <v>280</v>
      </c>
      <c r="B281" s="30" t="s">
        <v>499</v>
      </c>
      <c r="C281" s="30"/>
      <c r="D281" s="30" t="s">
        <v>2504</v>
      </c>
      <c r="E281" s="30" t="s">
        <v>18</v>
      </c>
      <c r="F281" s="30" t="s">
        <v>526</v>
      </c>
      <c r="G281" s="30" t="s">
        <v>20</v>
      </c>
      <c r="H281" s="30" t="s">
        <v>28</v>
      </c>
      <c r="I281" s="42">
        <v>66</v>
      </c>
      <c r="J281" s="33" t="str">
        <f t="shared" si="4"/>
        <v>Каменск-Уральский городской округ Свердловской области, г. Каменск-Уральский, ул. Калинина, д. 66</v>
      </c>
      <c r="K281" s="30">
        <v>697.9</v>
      </c>
      <c r="L281" s="30">
        <v>16</v>
      </c>
      <c r="M281" s="30">
        <v>4</v>
      </c>
      <c r="N281" s="33" t="s">
        <v>5079</v>
      </c>
      <c r="O281" s="114">
        <v>44915</v>
      </c>
      <c r="P281" s="33" t="s">
        <v>2397</v>
      </c>
      <c r="Q281" s="194">
        <v>8895248.2100000009</v>
      </c>
      <c r="R281"/>
    </row>
    <row r="282" spans="1:18" ht="23.25" hidden="1" x14ac:dyDescent="0.25">
      <c r="A282" s="80">
        <v>281</v>
      </c>
      <c r="B282" s="30" t="s">
        <v>499</v>
      </c>
      <c r="C282" s="30"/>
      <c r="D282" s="30" t="s">
        <v>2504</v>
      </c>
      <c r="E282" s="30" t="s">
        <v>18</v>
      </c>
      <c r="F282" s="30" t="s">
        <v>526</v>
      </c>
      <c r="G282" s="30" t="s">
        <v>20</v>
      </c>
      <c r="H282" s="30" t="s">
        <v>28</v>
      </c>
      <c r="I282" s="42">
        <v>71</v>
      </c>
      <c r="J282" s="33" t="str">
        <f t="shared" si="4"/>
        <v>Каменск-Уральский городской округ Свердловской области, г. Каменск-Уральский, ул. Калинина, д. 71</v>
      </c>
      <c r="K282" s="30">
        <v>992.4</v>
      </c>
      <c r="L282" s="30">
        <v>12</v>
      </c>
      <c r="M282" s="30">
        <v>2</v>
      </c>
      <c r="N282" s="33" t="s">
        <v>5079</v>
      </c>
      <c r="O282" s="114">
        <v>44915</v>
      </c>
      <c r="P282" s="33" t="s">
        <v>2397</v>
      </c>
      <c r="Q282" s="194">
        <v>4550436.03</v>
      </c>
      <c r="R282"/>
    </row>
    <row r="283" spans="1:18" ht="23.25" hidden="1" x14ac:dyDescent="0.25">
      <c r="A283" s="80">
        <v>282</v>
      </c>
      <c r="B283" s="30" t="s">
        <v>499</v>
      </c>
      <c r="C283" s="30"/>
      <c r="D283" s="30" t="s">
        <v>2504</v>
      </c>
      <c r="E283" s="30" t="s">
        <v>18</v>
      </c>
      <c r="F283" s="30" t="s">
        <v>526</v>
      </c>
      <c r="G283" s="30" t="s">
        <v>20</v>
      </c>
      <c r="H283" s="30" t="s">
        <v>533</v>
      </c>
      <c r="I283" s="42">
        <v>53</v>
      </c>
      <c r="J283" s="33" t="str">
        <f t="shared" si="4"/>
        <v>Каменск-Уральский городской округ Свердловской области, г. Каменск-Уральский, ул. Каменская, д. 53</v>
      </c>
      <c r="K283" s="30">
        <v>4650.8</v>
      </c>
      <c r="L283" s="225">
        <v>100</v>
      </c>
      <c r="M283" s="30">
        <v>5</v>
      </c>
      <c r="N283" s="33" t="s">
        <v>5079</v>
      </c>
      <c r="O283" s="114">
        <v>44915</v>
      </c>
      <c r="P283" s="33" t="s">
        <v>2397</v>
      </c>
      <c r="Q283" s="194">
        <v>15637174.09</v>
      </c>
      <c r="R283"/>
    </row>
    <row r="284" spans="1:18" ht="23.25" hidden="1" x14ac:dyDescent="0.25">
      <c r="A284" s="80">
        <v>283</v>
      </c>
      <c r="B284" s="30" t="s">
        <v>499</v>
      </c>
      <c r="C284" s="30"/>
      <c r="D284" s="30" t="s">
        <v>2504</v>
      </c>
      <c r="E284" s="30" t="s">
        <v>18</v>
      </c>
      <c r="F284" s="30" t="s">
        <v>526</v>
      </c>
      <c r="G284" s="30" t="s">
        <v>20</v>
      </c>
      <c r="H284" s="30" t="s">
        <v>800</v>
      </c>
      <c r="I284" s="42">
        <v>15</v>
      </c>
      <c r="J284" s="33" t="str">
        <f t="shared" si="4"/>
        <v>Каменск-Уральский городской округ Свердловской области, г. Каменск-Уральский, ул. Кунавина, д. 15</v>
      </c>
      <c r="K284" s="30">
        <v>2545.71</v>
      </c>
      <c r="L284" s="225">
        <v>64</v>
      </c>
      <c r="M284" s="30">
        <v>1</v>
      </c>
      <c r="N284" s="33" t="s">
        <v>5092</v>
      </c>
      <c r="O284" s="114">
        <v>45084</v>
      </c>
      <c r="P284" s="33" t="s">
        <v>2397</v>
      </c>
      <c r="Q284" s="194">
        <v>5052574.1900000004</v>
      </c>
      <c r="R284"/>
    </row>
    <row r="285" spans="1:18" ht="23.25" hidden="1" x14ac:dyDescent="0.25">
      <c r="A285" s="80">
        <v>284</v>
      </c>
      <c r="B285" s="30" t="s">
        <v>499</v>
      </c>
      <c r="C285" s="30"/>
      <c r="D285" s="30" t="s">
        <v>2504</v>
      </c>
      <c r="E285" s="30" t="s">
        <v>18</v>
      </c>
      <c r="F285" s="30" t="s">
        <v>526</v>
      </c>
      <c r="G285" s="30" t="s">
        <v>20</v>
      </c>
      <c r="H285" s="30" t="s">
        <v>800</v>
      </c>
      <c r="I285" s="42">
        <v>20</v>
      </c>
      <c r="J285" s="33" t="str">
        <f t="shared" si="4"/>
        <v>Каменск-Уральский городской округ Свердловской области, г. Каменск-Уральский, ул. Кунавина, д. 20</v>
      </c>
      <c r="K285" s="30">
        <v>2154.8000000000002</v>
      </c>
      <c r="L285" s="225">
        <v>33</v>
      </c>
      <c r="M285" s="30">
        <v>4</v>
      </c>
      <c r="N285" s="33" t="s">
        <v>5079</v>
      </c>
      <c r="O285" s="114">
        <v>44915</v>
      </c>
      <c r="P285" s="33" t="s">
        <v>2397</v>
      </c>
      <c r="Q285" s="194">
        <v>4493326.92</v>
      </c>
      <c r="R285"/>
    </row>
    <row r="286" spans="1:18" ht="23.25" hidden="1" x14ac:dyDescent="0.25">
      <c r="A286" s="80">
        <v>285</v>
      </c>
      <c r="B286" s="30" t="s">
        <v>499</v>
      </c>
      <c r="C286" s="30"/>
      <c r="D286" s="30" t="s">
        <v>2504</v>
      </c>
      <c r="E286" s="30" t="s">
        <v>18</v>
      </c>
      <c r="F286" s="30" t="s">
        <v>526</v>
      </c>
      <c r="G286" s="30" t="s">
        <v>20</v>
      </c>
      <c r="H286" s="30" t="s">
        <v>36</v>
      </c>
      <c r="I286" s="42">
        <v>20</v>
      </c>
      <c r="J286" s="33" t="str">
        <f t="shared" si="4"/>
        <v>Каменск-Уральский городской округ Свердловской области, г. Каменск-Уральский, ул. Ленина, д. 20</v>
      </c>
      <c r="K286" s="30">
        <v>2343.9</v>
      </c>
      <c r="L286" s="30">
        <v>20</v>
      </c>
      <c r="M286" s="30">
        <v>4</v>
      </c>
      <c r="N286" s="33" t="s">
        <v>5079</v>
      </c>
      <c r="O286" s="114">
        <v>44915</v>
      </c>
      <c r="P286" s="33" t="s">
        <v>2397</v>
      </c>
      <c r="Q286" s="194">
        <v>3038794.31</v>
      </c>
      <c r="R286"/>
    </row>
    <row r="287" spans="1:18" ht="23.25" hidden="1" x14ac:dyDescent="0.25">
      <c r="A287" s="80">
        <v>286</v>
      </c>
      <c r="B287" s="30" t="s">
        <v>499</v>
      </c>
      <c r="C287" s="30"/>
      <c r="D287" s="30" t="s">
        <v>2504</v>
      </c>
      <c r="E287" s="30" t="s">
        <v>18</v>
      </c>
      <c r="F287" s="30" t="s">
        <v>526</v>
      </c>
      <c r="G287" s="30" t="s">
        <v>20</v>
      </c>
      <c r="H287" s="30" t="s">
        <v>534</v>
      </c>
      <c r="I287" s="42">
        <v>21</v>
      </c>
      <c r="J287" s="33" t="str">
        <f t="shared" si="4"/>
        <v>Каменск-Уральский городской округ Свердловской области, г. Каменск-Уральский, ул. Ленинградская, д. 21</v>
      </c>
      <c r="K287" s="30">
        <v>1007.6</v>
      </c>
      <c r="L287" s="225">
        <v>12</v>
      </c>
      <c r="M287" s="30">
        <v>1</v>
      </c>
      <c r="N287" s="33" t="s">
        <v>5079</v>
      </c>
      <c r="O287" s="114">
        <v>44915</v>
      </c>
      <c r="P287" s="33" t="s">
        <v>2397</v>
      </c>
      <c r="Q287" s="194">
        <v>3972122.26</v>
      </c>
      <c r="R287"/>
    </row>
    <row r="288" spans="1:18" ht="23.25" hidden="1" x14ac:dyDescent="0.25">
      <c r="A288" s="80">
        <v>287</v>
      </c>
      <c r="B288" s="30" t="s">
        <v>499</v>
      </c>
      <c r="C288" s="30"/>
      <c r="D288" s="30" t="s">
        <v>2504</v>
      </c>
      <c r="E288" s="30" t="s">
        <v>18</v>
      </c>
      <c r="F288" s="30" t="s">
        <v>526</v>
      </c>
      <c r="G288" s="30" t="s">
        <v>20</v>
      </c>
      <c r="H288" s="30" t="s">
        <v>367</v>
      </c>
      <c r="I288" s="42">
        <v>8</v>
      </c>
      <c r="J288" s="33" t="str">
        <f t="shared" si="4"/>
        <v>Каменск-Уральский городской округ Свердловской области, г. Каменск-Уральский, ул. Лесная, д. 8</v>
      </c>
      <c r="K288" s="30">
        <v>735.2</v>
      </c>
      <c r="L288" s="30">
        <v>16</v>
      </c>
      <c r="M288" s="30">
        <v>4</v>
      </c>
      <c r="N288" s="33" t="s">
        <v>5079</v>
      </c>
      <c r="O288" s="114">
        <v>44915</v>
      </c>
      <c r="P288" s="33" t="s">
        <v>2397</v>
      </c>
      <c r="Q288" s="194">
        <v>4915849.91</v>
      </c>
      <c r="R288"/>
    </row>
    <row r="289" spans="1:18" ht="23.25" hidden="1" x14ac:dyDescent="0.25">
      <c r="A289" s="80">
        <v>288</v>
      </c>
      <c r="B289" s="30" t="s">
        <v>499</v>
      </c>
      <c r="C289" s="30"/>
      <c r="D289" s="30" t="s">
        <v>2504</v>
      </c>
      <c r="E289" s="30" t="s">
        <v>18</v>
      </c>
      <c r="F289" s="30" t="s">
        <v>526</v>
      </c>
      <c r="G289" s="30" t="s">
        <v>20</v>
      </c>
      <c r="H289" s="30" t="s">
        <v>1061</v>
      </c>
      <c r="I289" s="42">
        <v>10</v>
      </c>
      <c r="J289" s="33" t="str">
        <f t="shared" si="4"/>
        <v>Каменск-Уральский городской округ Свердловской области, г. Каменск-Уральский, ул. Механизаторов, д. 10</v>
      </c>
      <c r="K289" s="30">
        <v>566.5</v>
      </c>
      <c r="L289" s="225">
        <v>7</v>
      </c>
      <c r="M289" s="30">
        <v>6</v>
      </c>
      <c r="N289" s="33" t="s">
        <v>5079</v>
      </c>
      <c r="O289" s="114">
        <v>44915</v>
      </c>
      <c r="P289" s="33" t="s">
        <v>2397</v>
      </c>
      <c r="Q289" s="194">
        <v>4085284.29</v>
      </c>
      <c r="R289"/>
    </row>
    <row r="290" spans="1:18" ht="23.25" hidden="1" x14ac:dyDescent="0.25">
      <c r="A290" s="80">
        <v>289</v>
      </c>
      <c r="B290" s="30" t="s">
        <v>499</v>
      </c>
      <c r="C290" s="30"/>
      <c r="D290" s="30" t="s">
        <v>2504</v>
      </c>
      <c r="E290" s="30" t="s">
        <v>18</v>
      </c>
      <c r="F290" s="30" t="s">
        <v>526</v>
      </c>
      <c r="G290" s="30" t="s">
        <v>20</v>
      </c>
      <c r="H290" s="30" t="s">
        <v>1061</v>
      </c>
      <c r="I290" s="42">
        <v>66</v>
      </c>
      <c r="J290" s="33" t="str">
        <f t="shared" si="4"/>
        <v>Каменск-Уральский городской округ Свердловской области, г. Каменск-Уральский, ул. Механизаторов, д. 66</v>
      </c>
      <c r="K290" s="30">
        <v>289.3</v>
      </c>
      <c r="L290" s="30">
        <v>8</v>
      </c>
      <c r="M290" s="30">
        <v>2</v>
      </c>
      <c r="N290" s="33" t="s">
        <v>5079</v>
      </c>
      <c r="O290" s="114">
        <v>44915</v>
      </c>
      <c r="P290" s="33" t="s">
        <v>2397</v>
      </c>
      <c r="Q290" s="194">
        <v>1893832.5899999999</v>
      </c>
      <c r="R290"/>
    </row>
    <row r="291" spans="1:18" ht="23.25" hidden="1" x14ac:dyDescent="0.25">
      <c r="A291" s="80">
        <v>290</v>
      </c>
      <c r="B291" s="30" t="s">
        <v>499</v>
      </c>
      <c r="C291" s="30"/>
      <c r="D291" s="30" t="s">
        <v>2504</v>
      </c>
      <c r="E291" s="30" t="s">
        <v>18</v>
      </c>
      <c r="F291" s="30" t="s">
        <v>526</v>
      </c>
      <c r="G291" s="30" t="s">
        <v>20</v>
      </c>
      <c r="H291" s="30" t="s">
        <v>69</v>
      </c>
      <c r="I291" s="42">
        <v>2</v>
      </c>
      <c r="J291" s="33" t="str">
        <f t="shared" si="4"/>
        <v>Каменск-Уральский городской округ Свердловской области, г. Каменск-Уральский, ул. Мира, д. 2</v>
      </c>
      <c r="K291" s="30">
        <v>981.13</v>
      </c>
      <c r="L291" s="30">
        <v>12</v>
      </c>
      <c r="M291" s="30">
        <v>8</v>
      </c>
      <c r="N291" s="33" t="s">
        <v>5079</v>
      </c>
      <c r="O291" s="114">
        <v>44915</v>
      </c>
      <c r="P291" s="33" t="s">
        <v>2397</v>
      </c>
      <c r="Q291" s="194">
        <v>14360762.93</v>
      </c>
      <c r="R291"/>
    </row>
    <row r="292" spans="1:18" ht="23.25" hidden="1" x14ac:dyDescent="0.25">
      <c r="A292" s="80">
        <v>291</v>
      </c>
      <c r="B292" s="30" t="s">
        <v>499</v>
      </c>
      <c r="C292" s="30"/>
      <c r="D292" s="30" t="s">
        <v>2504</v>
      </c>
      <c r="E292" s="30" t="s">
        <v>18</v>
      </c>
      <c r="F292" s="30" t="s">
        <v>526</v>
      </c>
      <c r="G292" s="30" t="s">
        <v>20</v>
      </c>
      <c r="H292" s="30" t="s">
        <v>5075</v>
      </c>
      <c r="I292" s="42">
        <v>10</v>
      </c>
      <c r="J292" s="33" t="str">
        <f t="shared" si="4"/>
        <v>Каменск-Уральский городской округ Свердловской области, г. Каменск-Уральский, ул. Мусоргского, д. 10</v>
      </c>
      <c r="K292" s="30">
        <v>660.9</v>
      </c>
      <c r="L292" s="30">
        <v>8</v>
      </c>
      <c r="M292" s="30">
        <v>5</v>
      </c>
      <c r="N292" s="33" t="s">
        <v>5092</v>
      </c>
      <c r="O292" s="114">
        <v>45084</v>
      </c>
      <c r="P292" s="33" t="s">
        <v>2397</v>
      </c>
      <c r="Q292" s="194">
        <v>8101488.3300000001</v>
      </c>
      <c r="R292"/>
    </row>
    <row r="293" spans="1:18" ht="23.25" hidden="1" x14ac:dyDescent="0.25">
      <c r="A293" s="80">
        <v>292</v>
      </c>
      <c r="B293" s="30" t="s">
        <v>499</v>
      </c>
      <c r="C293" s="30"/>
      <c r="D293" s="30" t="s">
        <v>2504</v>
      </c>
      <c r="E293" s="30" t="s">
        <v>18</v>
      </c>
      <c r="F293" s="30" t="s">
        <v>526</v>
      </c>
      <c r="G293" s="30" t="s">
        <v>20</v>
      </c>
      <c r="H293" s="30" t="s">
        <v>97</v>
      </c>
      <c r="I293" s="42">
        <v>10</v>
      </c>
      <c r="J293" s="33" t="str">
        <f t="shared" si="4"/>
        <v>Каменск-Уральский городской округ Свердловской области, г. Каменск-Уральский, ул. О.Кошевого, д. 10</v>
      </c>
      <c r="K293" s="30">
        <v>2052.5</v>
      </c>
      <c r="L293" s="30">
        <v>27</v>
      </c>
      <c r="M293" s="30">
        <v>8</v>
      </c>
      <c r="N293" s="33" t="s">
        <v>5079</v>
      </c>
      <c r="O293" s="114">
        <v>44915</v>
      </c>
      <c r="P293" s="33" t="s">
        <v>2397</v>
      </c>
      <c r="Q293" s="194">
        <v>14439416.25</v>
      </c>
      <c r="R293"/>
    </row>
    <row r="294" spans="1:18" ht="23.25" hidden="1" x14ac:dyDescent="0.25">
      <c r="A294" s="80">
        <v>293</v>
      </c>
      <c r="B294" s="30" t="s">
        <v>499</v>
      </c>
      <c r="C294" s="30"/>
      <c r="D294" s="30" t="s">
        <v>2504</v>
      </c>
      <c r="E294" s="30" t="s">
        <v>18</v>
      </c>
      <c r="F294" s="30" t="s">
        <v>526</v>
      </c>
      <c r="G294" s="30" t="s">
        <v>20</v>
      </c>
      <c r="H294" s="120" t="s">
        <v>97</v>
      </c>
      <c r="I294" s="57">
        <v>13</v>
      </c>
      <c r="J294" s="33" t="str">
        <f t="shared" si="4"/>
        <v>Каменск-Уральский городской округ Свердловской области, г. Каменск-Уральский, ул. О.Кошевого, д. 13</v>
      </c>
      <c r="K294" s="120">
        <v>2016.1</v>
      </c>
      <c r="L294" s="231">
        <v>27</v>
      </c>
      <c r="M294" s="120">
        <v>8</v>
      </c>
      <c r="N294" s="41" t="s">
        <v>5079</v>
      </c>
      <c r="O294" s="223">
        <v>44915</v>
      </c>
      <c r="P294" s="41" t="s">
        <v>2397</v>
      </c>
      <c r="Q294" s="217">
        <v>17721849.02</v>
      </c>
      <c r="R294"/>
    </row>
    <row r="295" spans="1:18" ht="23.25" hidden="1" x14ac:dyDescent="0.25">
      <c r="A295" s="80">
        <v>294</v>
      </c>
      <c r="B295" s="30" t="s">
        <v>499</v>
      </c>
      <c r="C295" s="30"/>
      <c r="D295" s="30" t="s">
        <v>2504</v>
      </c>
      <c r="E295" s="30" t="s">
        <v>18</v>
      </c>
      <c r="F295" s="30" t="s">
        <v>526</v>
      </c>
      <c r="G295" s="30" t="s">
        <v>20</v>
      </c>
      <c r="H295" s="30" t="s">
        <v>61</v>
      </c>
      <c r="I295" s="42">
        <v>25</v>
      </c>
      <c r="J295" s="33" t="str">
        <f t="shared" si="4"/>
        <v>Каменск-Уральский городской округ Свердловской области, г. Каменск-Уральский, ул. Октябрьская, д. 25</v>
      </c>
      <c r="K295" s="30">
        <v>581.4</v>
      </c>
      <c r="L295" s="225">
        <v>8</v>
      </c>
      <c r="M295" s="30">
        <v>6</v>
      </c>
      <c r="N295" s="33" t="s">
        <v>5079</v>
      </c>
      <c r="O295" s="114">
        <v>44915</v>
      </c>
      <c r="P295" s="33" t="s">
        <v>2397</v>
      </c>
      <c r="Q295" s="187">
        <v>5311886.17</v>
      </c>
      <c r="R295"/>
    </row>
    <row r="296" spans="1:18" ht="23.25" hidden="1" x14ac:dyDescent="0.25">
      <c r="A296" s="80">
        <v>295</v>
      </c>
      <c r="B296" s="30" t="s">
        <v>499</v>
      </c>
      <c r="C296" s="30"/>
      <c r="D296" s="30" t="s">
        <v>2504</v>
      </c>
      <c r="E296" s="30" t="s">
        <v>18</v>
      </c>
      <c r="F296" s="30" t="s">
        <v>526</v>
      </c>
      <c r="G296" s="30" t="s">
        <v>20</v>
      </c>
      <c r="H296" s="30" t="s">
        <v>61</v>
      </c>
      <c r="I296" s="42">
        <v>27</v>
      </c>
      <c r="J296" s="33" t="str">
        <f t="shared" si="4"/>
        <v>Каменск-Уральский городской округ Свердловской области, г. Каменск-Уральский, ул. Октябрьская, д. 27</v>
      </c>
      <c r="K296" s="30">
        <v>701.4</v>
      </c>
      <c r="L296" s="225">
        <v>12</v>
      </c>
      <c r="M296" s="30">
        <v>3</v>
      </c>
      <c r="N296" s="33" t="s">
        <v>5079</v>
      </c>
      <c r="O296" s="114">
        <v>44915</v>
      </c>
      <c r="P296" s="33" t="s">
        <v>2397</v>
      </c>
      <c r="Q296" s="194">
        <v>2413534.4900000002</v>
      </c>
      <c r="R296"/>
    </row>
    <row r="297" spans="1:18" ht="23.25" hidden="1" x14ac:dyDescent="0.25">
      <c r="A297" s="80">
        <v>296</v>
      </c>
      <c r="B297" s="30" t="s">
        <v>499</v>
      </c>
      <c r="C297" s="30"/>
      <c r="D297" s="30" t="s">
        <v>2504</v>
      </c>
      <c r="E297" s="30" t="s">
        <v>18</v>
      </c>
      <c r="F297" s="30" t="s">
        <v>526</v>
      </c>
      <c r="G297" s="30" t="s">
        <v>20</v>
      </c>
      <c r="H297" s="30" t="s">
        <v>61</v>
      </c>
      <c r="I297" s="42">
        <v>31</v>
      </c>
      <c r="J297" s="33" t="str">
        <f t="shared" si="4"/>
        <v>Каменск-Уральский городской округ Свердловской области, г. Каменск-Уральский, ул. Октябрьская, д. 31</v>
      </c>
      <c r="K297" s="30">
        <v>1541.6</v>
      </c>
      <c r="L297" s="225">
        <v>16</v>
      </c>
      <c r="M297" s="30">
        <v>6</v>
      </c>
      <c r="N297" s="33" t="s">
        <v>5079</v>
      </c>
      <c r="O297" s="114">
        <v>44915</v>
      </c>
      <c r="P297" s="33" t="s">
        <v>2397</v>
      </c>
      <c r="Q297" s="194">
        <v>5016702.2100000009</v>
      </c>
      <c r="R297"/>
    </row>
    <row r="298" spans="1:18" ht="23.25" hidden="1" x14ac:dyDescent="0.25">
      <c r="A298" s="80">
        <v>297</v>
      </c>
      <c r="B298" s="30" t="s">
        <v>499</v>
      </c>
      <c r="C298" s="30"/>
      <c r="D298" s="30" t="s">
        <v>2504</v>
      </c>
      <c r="E298" s="30" t="s">
        <v>18</v>
      </c>
      <c r="F298" s="30" t="s">
        <v>526</v>
      </c>
      <c r="G298" s="30" t="s">
        <v>20</v>
      </c>
      <c r="H298" s="30" t="s">
        <v>61</v>
      </c>
      <c r="I298" s="42">
        <v>45</v>
      </c>
      <c r="J298" s="33" t="str">
        <f t="shared" si="4"/>
        <v>Каменск-Уральский городской округ Свердловской области, г. Каменск-Уральский, ул. Октябрьская, д. 45</v>
      </c>
      <c r="K298" s="30">
        <v>592.70000000000005</v>
      </c>
      <c r="L298" s="30">
        <v>8</v>
      </c>
      <c r="M298" s="30">
        <v>7</v>
      </c>
      <c r="N298" s="33" t="s">
        <v>5079</v>
      </c>
      <c r="O298" s="114">
        <v>44915</v>
      </c>
      <c r="P298" s="33" t="s">
        <v>2397</v>
      </c>
      <c r="Q298" s="194">
        <v>5291073.8500000006</v>
      </c>
      <c r="R298"/>
    </row>
    <row r="299" spans="1:18" ht="23.25" hidden="1" x14ac:dyDescent="0.25">
      <c r="A299" s="80">
        <v>298</v>
      </c>
      <c r="B299" s="30" t="s">
        <v>499</v>
      </c>
      <c r="C299" s="30"/>
      <c r="D299" s="30" t="s">
        <v>2504</v>
      </c>
      <c r="E299" s="30" t="s">
        <v>18</v>
      </c>
      <c r="F299" s="30" t="s">
        <v>526</v>
      </c>
      <c r="G299" s="30" t="s">
        <v>20</v>
      </c>
      <c r="H299" s="30" t="s">
        <v>61</v>
      </c>
      <c r="I299" s="42">
        <v>47</v>
      </c>
      <c r="J299" s="33" t="str">
        <f t="shared" si="4"/>
        <v>Каменск-Уральский городской округ Свердловской области, г. Каменск-Уральский, ул. Октябрьская, д. 47</v>
      </c>
      <c r="K299" s="30">
        <v>724.8</v>
      </c>
      <c r="L299" s="30">
        <v>12</v>
      </c>
      <c r="M299" s="30">
        <v>7</v>
      </c>
      <c r="N299" s="33" t="s">
        <v>5079</v>
      </c>
      <c r="O299" s="114">
        <v>44915</v>
      </c>
      <c r="P299" s="33" t="s">
        <v>2397</v>
      </c>
      <c r="Q299" s="194">
        <v>7282519.7300000004</v>
      </c>
      <c r="R299"/>
    </row>
    <row r="300" spans="1:18" ht="23.25" hidden="1" x14ac:dyDescent="0.25">
      <c r="A300" s="80">
        <v>299</v>
      </c>
      <c r="B300" s="30" t="s">
        <v>499</v>
      </c>
      <c r="C300" s="30"/>
      <c r="D300" s="30" t="s">
        <v>2504</v>
      </c>
      <c r="E300" s="30" t="s">
        <v>18</v>
      </c>
      <c r="F300" s="30" t="s">
        <v>526</v>
      </c>
      <c r="G300" s="30" t="s">
        <v>20</v>
      </c>
      <c r="H300" s="30" t="s">
        <v>61</v>
      </c>
      <c r="I300" s="42">
        <v>49</v>
      </c>
      <c r="J300" s="33" t="str">
        <f t="shared" si="4"/>
        <v>Каменск-Уральский городской округ Свердловской области, г. Каменск-Уральский, ул. Октябрьская, д. 49</v>
      </c>
      <c r="K300" s="30">
        <v>577.5</v>
      </c>
      <c r="L300" s="30">
        <v>8</v>
      </c>
      <c r="M300" s="30">
        <v>3</v>
      </c>
      <c r="N300" s="33" t="s">
        <v>5079</v>
      </c>
      <c r="O300" s="114">
        <v>44915</v>
      </c>
      <c r="P300" s="33" t="s">
        <v>2397</v>
      </c>
      <c r="Q300" s="194">
        <v>3249100.5100000002</v>
      </c>
      <c r="R300"/>
    </row>
    <row r="301" spans="1:18" ht="23.25" hidden="1" x14ac:dyDescent="0.25">
      <c r="A301" s="80">
        <v>300</v>
      </c>
      <c r="B301" s="30" t="s">
        <v>499</v>
      </c>
      <c r="C301" s="30"/>
      <c r="D301" s="30" t="s">
        <v>2504</v>
      </c>
      <c r="E301" s="30" t="s">
        <v>18</v>
      </c>
      <c r="F301" s="30" t="s">
        <v>526</v>
      </c>
      <c r="G301" s="30" t="s">
        <v>20</v>
      </c>
      <c r="H301" s="30" t="s">
        <v>61</v>
      </c>
      <c r="I301" s="42">
        <v>93</v>
      </c>
      <c r="J301" s="33" t="str">
        <f t="shared" si="4"/>
        <v>Каменск-Уральский городской округ Свердловской области, г. Каменск-Уральский, ул. Октябрьская, д. 93</v>
      </c>
      <c r="K301" s="30">
        <v>289.10000000000002</v>
      </c>
      <c r="L301" s="225">
        <v>6</v>
      </c>
      <c r="M301" s="30">
        <v>2</v>
      </c>
      <c r="N301" s="33" t="s">
        <v>5079</v>
      </c>
      <c r="O301" s="114">
        <v>44915</v>
      </c>
      <c r="P301" s="33" t="s">
        <v>2397</v>
      </c>
      <c r="Q301" s="187">
        <v>2148278.66</v>
      </c>
      <c r="R301"/>
    </row>
    <row r="302" spans="1:18" ht="23.25" hidden="1" x14ac:dyDescent="0.25">
      <c r="A302" s="80">
        <v>301</v>
      </c>
      <c r="B302" s="30" t="s">
        <v>499</v>
      </c>
      <c r="C302" s="30"/>
      <c r="D302" s="30" t="s">
        <v>2504</v>
      </c>
      <c r="E302" s="30" t="s">
        <v>18</v>
      </c>
      <c r="F302" s="30" t="s">
        <v>526</v>
      </c>
      <c r="G302" s="30" t="s">
        <v>20</v>
      </c>
      <c r="H302" s="30" t="s">
        <v>187</v>
      </c>
      <c r="I302" s="42">
        <v>15</v>
      </c>
      <c r="J302" s="33" t="str">
        <f t="shared" si="4"/>
        <v>Каменск-Уральский городской округ Свердловской области, г. Каменск-Уральский, ул. Парковая, д. 15</v>
      </c>
      <c r="K302" s="30">
        <v>827.1</v>
      </c>
      <c r="L302" s="225">
        <v>16</v>
      </c>
      <c r="M302" s="30">
        <v>1</v>
      </c>
      <c r="N302" s="33" t="s">
        <v>5092</v>
      </c>
      <c r="O302" s="114">
        <v>45084</v>
      </c>
      <c r="P302" s="33" t="s">
        <v>2397</v>
      </c>
      <c r="Q302" s="194">
        <v>7221068.1500000004</v>
      </c>
      <c r="R302"/>
    </row>
    <row r="303" spans="1:18" ht="23.25" hidden="1" x14ac:dyDescent="0.25">
      <c r="A303" s="80">
        <v>302</v>
      </c>
      <c r="B303" s="30" t="s">
        <v>499</v>
      </c>
      <c r="C303" s="30"/>
      <c r="D303" s="30" t="s">
        <v>2504</v>
      </c>
      <c r="E303" s="30" t="s">
        <v>18</v>
      </c>
      <c r="F303" s="30" t="s">
        <v>526</v>
      </c>
      <c r="G303" s="30" t="s">
        <v>20</v>
      </c>
      <c r="H303" s="30" t="s">
        <v>187</v>
      </c>
      <c r="I303" s="42">
        <v>17</v>
      </c>
      <c r="J303" s="33" t="str">
        <f t="shared" si="4"/>
        <v>Каменск-Уральский городской округ Свердловской области, г. Каменск-Уральский, ул. Парковая, д. 17</v>
      </c>
      <c r="K303" s="30">
        <v>828.7</v>
      </c>
      <c r="L303" s="225">
        <v>9</v>
      </c>
      <c r="M303" s="30">
        <v>1</v>
      </c>
      <c r="N303" s="33" t="s">
        <v>5092</v>
      </c>
      <c r="O303" s="114">
        <v>45084</v>
      </c>
      <c r="P303" s="33" t="s">
        <v>2397</v>
      </c>
      <c r="Q303" s="187">
        <v>7085270.4799999995</v>
      </c>
      <c r="R303"/>
    </row>
    <row r="304" spans="1:18" ht="23.25" hidden="1" x14ac:dyDescent="0.25">
      <c r="A304" s="80">
        <v>303</v>
      </c>
      <c r="B304" s="30" t="s">
        <v>499</v>
      </c>
      <c r="C304" s="30"/>
      <c r="D304" s="30" t="s">
        <v>2504</v>
      </c>
      <c r="E304" s="30" t="s">
        <v>18</v>
      </c>
      <c r="F304" s="30" t="s">
        <v>526</v>
      </c>
      <c r="G304" s="30" t="s">
        <v>20</v>
      </c>
      <c r="H304" s="30" t="s">
        <v>157</v>
      </c>
      <c r="I304" s="42">
        <v>3</v>
      </c>
      <c r="J304" s="33" t="str">
        <f t="shared" si="4"/>
        <v>Каменск-Уральский городской округ Свердловской области, г. Каменск-Уральский, ул. Попова, д. 3</v>
      </c>
      <c r="K304" s="30">
        <v>1609.3</v>
      </c>
      <c r="L304" s="225">
        <v>36</v>
      </c>
      <c r="M304" s="30">
        <v>7</v>
      </c>
      <c r="N304" s="33" t="s">
        <v>5079</v>
      </c>
      <c r="O304" s="114">
        <v>44915</v>
      </c>
      <c r="P304" s="33" t="s">
        <v>2397</v>
      </c>
      <c r="Q304" s="194">
        <v>9146103.3399999999</v>
      </c>
      <c r="R304"/>
    </row>
    <row r="305" spans="1:18" ht="23.25" hidden="1" x14ac:dyDescent="0.25">
      <c r="A305" s="80">
        <v>304</v>
      </c>
      <c r="B305" s="30" t="s">
        <v>499</v>
      </c>
      <c r="C305" s="30"/>
      <c r="D305" s="30" t="s">
        <v>2504</v>
      </c>
      <c r="E305" s="30" t="s">
        <v>18</v>
      </c>
      <c r="F305" s="30" t="s">
        <v>526</v>
      </c>
      <c r="G305" s="30" t="s">
        <v>20</v>
      </c>
      <c r="H305" s="30" t="s">
        <v>5073</v>
      </c>
      <c r="I305" s="42">
        <v>44</v>
      </c>
      <c r="J305" s="33" t="str">
        <f t="shared" si="4"/>
        <v>Каменск-Уральский городской округ Свердловской области, г. Каменск-Уральский, ул. Пугачева, д. 44</v>
      </c>
      <c r="K305" s="30">
        <v>4282.2</v>
      </c>
      <c r="L305" s="225">
        <v>64</v>
      </c>
      <c r="M305" s="30">
        <v>4</v>
      </c>
      <c r="N305" s="33" t="s">
        <v>5079</v>
      </c>
      <c r="O305" s="114">
        <v>44915</v>
      </c>
      <c r="P305" s="33" t="s">
        <v>2397</v>
      </c>
      <c r="Q305" s="194">
        <v>15440030.810000001</v>
      </c>
      <c r="R305"/>
    </row>
    <row r="306" spans="1:18" ht="23.25" hidden="1" x14ac:dyDescent="0.25">
      <c r="A306" s="80">
        <v>305</v>
      </c>
      <c r="B306" s="30" t="s">
        <v>499</v>
      </c>
      <c r="C306" s="30"/>
      <c r="D306" s="30" t="s">
        <v>2504</v>
      </c>
      <c r="E306" s="30" t="s">
        <v>18</v>
      </c>
      <c r="F306" s="30" t="s">
        <v>526</v>
      </c>
      <c r="G306" s="30" t="s">
        <v>20</v>
      </c>
      <c r="H306" s="30" t="s">
        <v>538</v>
      </c>
      <c r="I306" s="42">
        <v>1</v>
      </c>
      <c r="J306" s="33" t="str">
        <f t="shared" si="4"/>
        <v>Каменск-Уральский городской округ Свердловской области, г. Каменск-Уральский, ул. Сибирская, д. 1</v>
      </c>
      <c r="K306" s="30">
        <v>4199.6000000000004</v>
      </c>
      <c r="L306" s="225">
        <v>93</v>
      </c>
      <c r="M306" s="30">
        <v>4</v>
      </c>
      <c r="N306" s="33" t="s">
        <v>5079</v>
      </c>
      <c r="O306" s="114">
        <v>44915</v>
      </c>
      <c r="P306" s="33" t="s">
        <v>2397</v>
      </c>
      <c r="Q306" s="194">
        <v>23150906.91</v>
      </c>
      <c r="R306"/>
    </row>
    <row r="307" spans="1:18" ht="23.25" hidden="1" x14ac:dyDescent="0.25">
      <c r="A307" s="80">
        <v>306</v>
      </c>
      <c r="B307" s="30" t="s">
        <v>499</v>
      </c>
      <c r="C307" s="30"/>
      <c r="D307" s="30" t="s">
        <v>2504</v>
      </c>
      <c r="E307" s="30" t="s">
        <v>18</v>
      </c>
      <c r="F307" s="30" t="s">
        <v>526</v>
      </c>
      <c r="G307" s="30" t="s">
        <v>20</v>
      </c>
      <c r="H307" s="30" t="s">
        <v>538</v>
      </c>
      <c r="I307" s="42">
        <v>10</v>
      </c>
      <c r="J307" s="33" t="str">
        <f t="shared" si="4"/>
        <v>Каменск-Уральский городской округ Свердловской области, г. Каменск-Уральский, ул. Сибирская, д. 10</v>
      </c>
      <c r="K307" s="30">
        <v>4627.6000000000004</v>
      </c>
      <c r="L307" s="225">
        <v>113</v>
      </c>
      <c r="M307" s="30">
        <v>3</v>
      </c>
      <c r="N307" s="33" t="s">
        <v>5079</v>
      </c>
      <c r="O307" s="114">
        <v>44915</v>
      </c>
      <c r="P307" s="33" t="s">
        <v>2397</v>
      </c>
      <c r="Q307" s="187">
        <v>9318531.0199999996</v>
      </c>
      <c r="R307"/>
    </row>
    <row r="308" spans="1:18" ht="23.25" hidden="1" x14ac:dyDescent="0.25">
      <c r="A308" s="80">
        <v>307</v>
      </c>
      <c r="B308" s="30" t="s">
        <v>499</v>
      </c>
      <c r="C308" s="30"/>
      <c r="D308" s="30" t="s">
        <v>2504</v>
      </c>
      <c r="E308" s="30" t="s">
        <v>18</v>
      </c>
      <c r="F308" s="30" t="s">
        <v>526</v>
      </c>
      <c r="G308" s="30" t="s">
        <v>20</v>
      </c>
      <c r="H308" s="30" t="s">
        <v>538</v>
      </c>
      <c r="I308" s="42">
        <v>7</v>
      </c>
      <c r="J308" s="33" t="str">
        <f t="shared" si="4"/>
        <v>Каменск-Уральский городской округ Свердловской области, г. Каменск-Уральский, ул. Сибирская, д. 7</v>
      </c>
      <c r="K308" s="30">
        <v>510</v>
      </c>
      <c r="L308" s="30">
        <v>8</v>
      </c>
      <c r="M308" s="30">
        <v>3</v>
      </c>
      <c r="N308" s="33" t="s">
        <v>5079</v>
      </c>
      <c r="O308" s="114">
        <v>44915</v>
      </c>
      <c r="P308" s="33" t="s">
        <v>2397</v>
      </c>
      <c r="Q308" s="194">
        <v>3513372.6399999997</v>
      </c>
      <c r="R308"/>
    </row>
    <row r="309" spans="1:18" ht="23.25" hidden="1" x14ac:dyDescent="0.25">
      <c r="A309" s="80">
        <v>308</v>
      </c>
      <c r="B309" s="30" t="s">
        <v>499</v>
      </c>
      <c r="C309" s="30"/>
      <c r="D309" s="30" t="s">
        <v>2504</v>
      </c>
      <c r="E309" s="30" t="s">
        <v>18</v>
      </c>
      <c r="F309" s="30" t="s">
        <v>526</v>
      </c>
      <c r="G309" s="30" t="s">
        <v>20</v>
      </c>
      <c r="H309" s="30" t="s">
        <v>87</v>
      </c>
      <c r="I309" s="42">
        <v>15</v>
      </c>
      <c r="J309" s="33" t="str">
        <f t="shared" si="4"/>
        <v>Каменск-Уральский городской округ Свердловской области, г. Каменск-Уральский, ул. Строителей, д. 15</v>
      </c>
      <c r="K309" s="30">
        <v>1763.1</v>
      </c>
      <c r="L309" s="225">
        <v>16</v>
      </c>
      <c r="M309" s="30">
        <v>3</v>
      </c>
      <c r="N309" s="33" t="s">
        <v>5079</v>
      </c>
      <c r="O309" s="114">
        <v>44915</v>
      </c>
      <c r="P309" s="33" t="s">
        <v>2397</v>
      </c>
      <c r="Q309" s="187">
        <v>9989198.2700000014</v>
      </c>
      <c r="R309"/>
    </row>
    <row r="310" spans="1:18" ht="23.25" hidden="1" x14ac:dyDescent="0.25">
      <c r="A310" s="80">
        <v>309</v>
      </c>
      <c r="B310" s="30" t="s">
        <v>499</v>
      </c>
      <c r="C310" s="30"/>
      <c r="D310" s="30" t="s">
        <v>2504</v>
      </c>
      <c r="E310" s="30" t="s">
        <v>18</v>
      </c>
      <c r="F310" s="30" t="s">
        <v>526</v>
      </c>
      <c r="G310" s="30" t="s">
        <v>20</v>
      </c>
      <c r="H310" s="30" t="s">
        <v>87</v>
      </c>
      <c r="I310" s="42">
        <v>46</v>
      </c>
      <c r="J310" s="33" t="str">
        <f t="shared" si="4"/>
        <v>Каменск-Уральский городской округ Свердловской области, г. Каменск-Уральский, ул. Строителей, д. 46</v>
      </c>
      <c r="K310" s="30">
        <v>3913.5</v>
      </c>
      <c r="L310" s="225">
        <v>80</v>
      </c>
      <c r="M310" s="30">
        <v>6</v>
      </c>
      <c r="N310" s="33" t="s">
        <v>5079</v>
      </c>
      <c r="O310" s="114">
        <v>44915</v>
      </c>
      <c r="P310" s="33" t="s">
        <v>2397</v>
      </c>
      <c r="Q310" s="194">
        <v>21455068.029999997</v>
      </c>
      <c r="R310"/>
    </row>
    <row r="311" spans="1:18" ht="23.25" hidden="1" x14ac:dyDescent="0.25">
      <c r="A311" s="80">
        <v>310</v>
      </c>
      <c r="B311" s="30" t="s">
        <v>499</v>
      </c>
      <c r="C311" s="30"/>
      <c r="D311" s="30" t="s">
        <v>2504</v>
      </c>
      <c r="E311" s="30" t="s">
        <v>18</v>
      </c>
      <c r="F311" s="30" t="s">
        <v>526</v>
      </c>
      <c r="G311" s="30" t="s">
        <v>20</v>
      </c>
      <c r="H311" s="30" t="s">
        <v>295</v>
      </c>
      <c r="I311" s="42">
        <v>16</v>
      </c>
      <c r="J311" s="33" t="str">
        <f t="shared" si="4"/>
        <v>Каменск-Уральский городской округ Свердловской области, г. Каменск-Уральский, ул. Титова, д. 16</v>
      </c>
      <c r="K311" s="30">
        <v>870.9</v>
      </c>
      <c r="L311" s="30">
        <v>12</v>
      </c>
      <c r="M311" s="30">
        <v>1</v>
      </c>
      <c r="N311" s="33" t="s">
        <v>5092</v>
      </c>
      <c r="O311" s="114">
        <v>45084</v>
      </c>
      <c r="P311" s="33" t="s">
        <v>2397</v>
      </c>
      <c r="Q311" s="194">
        <v>1601921.87</v>
      </c>
      <c r="R311"/>
    </row>
    <row r="312" spans="1:18" ht="23.25" hidden="1" x14ac:dyDescent="0.25">
      <c r="A312" s="80">
        <v>311</v>
      </c>
      <c r="B312" s="30" t="s">
        <v>499</v>
      </c>
      <c r="C312" s="30"/>
      <c r="D312" s="30" t="s">
        <v>2504</v>
      </c>
      <c r="E312" s="30" t="s">
        <v>18</v>
      </c>
      <c r="F312" s="30" t="s">
        <v>526</v>
      </c>
      <c r="G312" s="30" t="s">
        <v>20</v>
      </c>
      <c r="H312" s="30" t="s">
        <v>273</v>
      </c>
      <c r="I312" s="42">
        <v>8</v>
      </c>
      <c r="J312" s="33" t="str">
        <f t="shared" si="4"/>
        <v>Каменск-Уральский городской округ Свердловской области, г. Каменск-Уральский, ул. Физкультурников, д. 8</v>
      </c>
      <c r="K312" s="30">
        <v>600.29999999999995</v>
      </c>
      <c r="L312" s="30">
        <v>16</v>
      </c>
      <c r="M312" s="30">
        <v>2</v>
      </c>
      <c r="N312" s="33" t="s">
        <v>5079</v>
      </c>
      <c r="O312" s="114">
        <v>44915</v>
      </c>
      <c r="P312" s="33" t="s">
        <v>2397</v>
      </c>
      <c r="Q312" s="194">
        <v>3112753.05</v>
      </c>
      <c r="R312"/>
    </row>
    <row r="313" spans="1:18" ht="23.25" hidden="1" x14ac:dyDescent="0.25">
      <c r="A313" s="80">
        <v>312</v>
      </c>
      <c r="B313" s="30" t="s">
        <v>499</v>
      </c>
      <c r="C313" s="30"/>
      <c r="D313" s="30" t="s">
        <v>2504</v>
      </c>
      <c r="E313" s="30" t="s">
        <v>18</v>
      </c>
      <c r="F313" s="30" t="s">
        <v>526</v>
      </c>
      <c r="G313" s="30" t="s">
        <v>20</v>
      </c>
      <c r="H313" s="30" t="s">
        <v>1160</v>
      </c>
      <c r="I313" s="42">
        <v>16</v>
      </c>
      <c r="J313" s="33" t="str">
        <f t="shared" si="4"/>
        <v>Каменск-Уральский городской округ Свердловской области, г. Каменск-Уральский, ул. Шестакова, д. 16</v>
      </c>
      <c r="K313" s="30">
        <v>3517.57</v>
      </c>
      <c r="L313" s="30">
        <v>49</v>
      </c>
      <c r="M313" s="30">
        <v>4</v>
      </c>
      <c r="N313" s="33" t="s">
        <v>5079</v>
      </c>
      <c r="O313" s="114">
        <v>44915</v>
      </c>
      <c r="P313" s="33" t="s">
        <v>2397</v>
      </c>
      <c r="Q313" s="194">
        <v>8112705.1400000006</v>
      </c>
      <c r="R313"/>
    </row>
    <row r="314" spans="1:18" ht="23.25" hidden="1" x14ac:dyDescent="0.25">
      <c r="A314" s="80">
        <v>313</v>
      </c>
      <c r="B314" s="30" t="s">
        <v>499</v>
      </c>
      <c r="C314" s="30"/>
      <c r="D314" s="30" t="s">
        <v>2504</v>
      </c>
      <c r="E314" s="30" t="s">
        <v>18</v>
      </c>
      <c r="F314" s="30" t="s">
        <v>526</v>
      </c>
      <c r="G314" s="30" t="s">
        <v>20</v>
      </c>
      <c r="H314" s="30" t="s">
        <v>25</v>
      </c>
      <c r="I314" s="42">
        <v>12</v>
      </c>
      <c r="J314" s="33" t="str">
        <f t="shared" si="4"/>
        <v>Каменск-Уральский городской округ Свердловской области, г. Каменск-Уральский, ул. Школьная, д. 12</v>
      </c>
      <c r="K314" s="30">
        <v>708.7</v>
      </c>
      <c r="L314" s="225">
        <v>16</v>
      </c>
      <c r="M314" s="30">
        <v>4</v>
      </c>
      <c r="N314" s="33" t="s">
        <v>5079</v>
      </c>
      <c r="O314" s="114">
        <v>44915</v>
      </c>
      <c r="P314" s="33" t="s">
        <v>2397</v>
      </c>
      <c r="Q314" s="194">
        <v>8409462.5</v>
      </c>
      <c r="R314"/>
    </row>
    <row r="315" spans="1:18" ht="23.25" hidden="1" x14ac:dyDescent="0.25">
      <c r="A315" s="80">
        <v>314</v>
      </c>
      <c r="B315" s="30" t="s">
        <v>499</v>
      </c>
      <c r="C315" s="30"/>
      <c r="D315" s="30" t="s">
        <v>2504</v>
      </c>
      <c r="E315" s="30" t="s">
        <v>18</v>
      </c>
      <c r="F315" s="30" t="s">
        <v>526</v>
      </c>
      <c r="G315" s="30" t="s">
        <v>20</v>
      </c>
      <c r="H315" s="30" t="s">
        <v>25</v>
      </c>
      <c r="I315" s="42">
        <v>6</v>
      </c>
      <c r="J315" s="33" t="str">
        <f t="shared" si="4"/>
        <v>Каменск-Уральский городской округ Свердловской области, г. Каменск-Уральский, ул. Школьная, д. 6</v>
      </c>
      <c r="K315" s="30">
        <v>701.2</v>
      </c>
      <c r="L315" s="30">
        <v>16</v>
      </c>
      <c r="M315" s="30">
        <v>2</v>
      </c>
      <c r="N315" s="33" t="s">
        <v>5079</v>
      </c>
      <c r="O315" s="114">
        <v>44915</v>
      </c>
      <c r="P315" s="33" t="s">
        <v>2397</v>
      </c>
      <c r="Q315" s="194">
        <v>4438643.2</v>
      </c>
      <c r="R315"/>
    </row>
    <row r="316" spans="1:18" ht="23.25" hidden="1" x14ac:dyDescent="0.25">
      <c r="A316" s="80">
        <v>315</v>
      </c>
      <c r="B316" s="30" t="s">
        <v>499</v>
      </c>
      <c r="C316" s="30"/>
      <c r="D316" s="30" t="s">
        <v>2504</v>
      </c>
      <c r="E316" s="30" t="s">
        <v>18</v>
      </c>
      <c r="F316" s="30" t="s">
        <v>526</v>
      </c>
      <c r="G316" s="30" t="s">
        <v>20</v>
      </c>
      <c r="H316" s="30" t="s">
        <v>25</v>
      </c>
      <c r="I316" s="42">
        <v>8</v>
      </c>
      <c r="J316" s="33" t="str">
        <f t="shared" si="4"/>
        <v>Каменск-Уральский городской округ Свердловской области, г. Каменск-Уральский, ул. Школьная, д. 8</v>
      </c>
      <c r="K316" s="30">
        <v>702</v>
      </c>
      <c r="L316" s="225">
        <v>16</v>
      </c>
      <c r="M316" s="30">
        <v>2</v>
      </c>
      <c r="N316" s="33" t="s">
        <v>5079</v>
      </c>
      <c r="O316" s="114">
        <v>44915</v>
      </c>
      <c r="P316" s="33" t="s">
        <v>2397</v>
      </c>
      <c r="Q316" s="194">
        <v>4442323.3600000003</v>
      </c>
      <c r="R316"/>
    </row>
    <row r="317" spans="1:18" ht="34.5" hidden="1" x14ac:dyDescent="0.25">
      <c r="A317" s="80">
        <v>316</v>
      </c>
      <c r="B317" s="30" t="s">
        <v>8</v>
      </c>
      <c r="C317" s="30" t="s">
        <v>634</v>
      </c>
      <c r="D317" s="30" t="s">
        <v>2627</v>
      </c>
      <c r="E317" s="30" t="s">
        <v>1500</v>
      </c>
      <c r="F317" s="30" t="s">
        <v>78</v>
      </c>
      <c r="G317" s="30" t="s">
        <v>20</v>
      </c>
      <c r="H317" s="30" t="s">
        <v>79</v>
      </c>
      <c r="I317" s="42">
        <v>58</v>
      </c>
      <c r="J317" s="33" t="str">
        <f t="shared" si="4"/>
        <v>Камышловский р-н, Восточное сельское поселение Камышловского муниципального района Свердловской области, пос. Восточный, ул. Комарова, д. 58</v>
      </c>
      <c r="K317" s="30">
        <v>533.1</v>
      </c>
      <c r="L317" s="30">
        <v>12</v>
      </c>
      <c r="M317" s="30">
        <v>1</v>
      </c>
      <c r="N317" s="33" t="s">
        <v>4937</v>
      </c>
      <c r="O317" s="114">
        <v>44886</v>
      </c>
      <c r="P317" s="33" t="s">
        <v>2726</v>
      </c>
      <c r="Q317" s="187">
        <v>575227.02</v>
      </c>
      <c r="R317"/>
    </row>
    <row r="318" spans="1:18" ht="34.5" hidden="1" x14ac:dyDescent="0.25">
      <c r="A318" s="80">
        <v>317</v>
      </c>
      <c r="B318" s="30" t="s">
        <v>8</v>
      </c>
      <c r="C318" s="30" t="s">
        <v>634</v>
      </c>
      <c r="D318" s="30" t="s">
        <v>3028</v>
      </c>
      <c r="E318" s="30" t="s">
        <v>4910</v>
      </c>
      <c r="F318" s="30" t="s">
        <v>4911</v>
      </c>
      <c r="G318" s="30"/>
      <c r="H318" s="30"/>
      <c r="I318" s="42">
        <v>27</v>
      </c>
      <c r="J318" s="33" t="str">
        <f>C318&amp;""&amp;D318&amp;", "&amp;E318&amp;" "&amp;F318&amp;", д. "&amp;I318</f>
        <v>Камышловский р-н, Калиновское сельское поселение Камышловского муниципального района Свердловской области, п/о Порошино, д. 27</v>
      </c>
      <c r="K318" s="30">
        <v>4701.5</v>
      </c>
      <c r="L318" s="148">
        <v>90</v>
      </c>
      <c r="M318" s="30">
        <v>1</v>
      </c>
      <c r="N318" s="33" t="s">
        <v>4934</v>
      </c>
      <c r="O318" s="114">
        <v>44894</v>
      </c>
      <c r="P318" s="33" t="s">
        <v>4935</v>
      </c>
      <c r="Q318" s="187">
        <v>12228168.99</v>
      </c>
      <c r="R318"/>
    </row>
    <row r="319" spans="1:18" ht="34.5" hidden="1" x14ac:dyDescent="0.25">
      <c r="A319" s="80">
        <v>318</v>
      </c>
      <c r="B319" s="30" t="s">
        <v>8</v>
      </c>
      <c r="C319" s="30" t="s">
        <v>634</v>
      </c>
      <c r="D319" s="30" t="s">
        <v>3028</v>
      </c>
      <c r="E319" s="30" t="s">
        <v>4910</v>
      </c>
      <c r="F319" s="30" t="s">
        <v>4911</v>
      </c>
      <c r="G319" s="30"/>
      <c r="H319" s="30"/>
      <c r="I319" s="42">
        <v>28</v>
      </c>
      <c r="J319" s="33" t="str">
        <f>C319&amp;""&amp;D319&amp;", "&amp;E319&amp;" "&amp;F319&amp;", д. "&amp;I319</f>
        <v>Камышловский р-н, Калиновское сельское поселение Камышловского муниципального района Свердловской области, п/о Порошино, д. 28</v>
      </c>
      <c r="K319" s="30">
        <v>9138.2999999999993</v>
      </c>
      <c r="L319" s="30">
        <v>180</v>
      </c>
      <c r="M319" s="30">
        <v>1</v>
      </c>
      <c r="N319" s="33" t="s">
        <v>4934</v>
      </c>
      <c r="O319" s="114">
        <v>44894</v>
      </c>
      <c r="P319" s="33" t="s">
        <v>4935</v>
      </c>
      <c r="Q319" s="187">
        <v>26823351.460000001</v>
      </c>
      <c r="R319"/>
    </row>
    <row r="320" spans="1:18" ht="45.75" x14ac:dyDescent="0.25">
      <c r="A320" s="80">
        <v>319</v>
      </c>
      <c r="B320" s="30" t="s">
        <v>8</v>
      </c>
      <c r="C320" s="30" t="s">
        <v>634</v>
      </c>
      <c r="D320" s="30" t="s">
        <v>3029</v>
      </c>
      <c r="E320" s="30" t="s">
        <v>1535</v>
      </c>
      <c r="F320" s="30" t="s">
        <v>4904</v>
      </c>
      <c r="G320" s="30" t="s">
        <v>20</v>
      </c>
      <c r="H320" s="30" t="s">
        <v>330</v>
      </c>
      <c r="I320" s="30">
        <v>3</v>
      </c>
      <c r="J320" s="33" t="str">
        <f t="shared" ref="J320:J383" si="5">C320&amp;""&amp;D320&amp;", "&amp;E320&amp;" "&amp;F320&amp;", "&amp;G320&amp;" "&amp;H320&amp;", д. "&amp;I320</f>
        <v>Камышловский р-н, Муниципальное образование «Зареченское сельское поселение» Камышловского муниципального района Свердловской области, дер. Баранникова, ул. Пионерская, д. 3</v>
      </c>
      <c r="K320" s="30">
        <v>788.1</v>
      </c>
      <c r="L320" s="148">
        <v>16</v>
      </c>
      <c r="M320" s="30">
        <v>2</v>
      </c>
      <c r="N320" s="33" t="s">
        <v>4925</v>
      </c>
      <c r="O320" s="114">
        <v>44937</v>
      </c>
      <c r="P320" s="33" t="s">
        <v>2726</v>
      </c>
      <c r="Q320" s="187">
        <v>4437097.75</v>
      </c>
      <c r="R320"/>
    </row>
    <row r="321" spans="1:18" ht="45.75" x14ac:dyDescent="0.25">
      <c r="A321" s="80">
        <v>320</v>
      </c>
      <c r="B321" s="30" t="s">
        <v>8</v>
      </c>
      <c r="C321" s="30" t="s">
        <v>634</v>
      </c>
      <c r="D321" s="30" t="s">
        <v>3029</v>
      </c>
      <c r="E321" s="30" t="s">
        <v>1535</v>
      </c>
      <c r="F321" s="30" t="s">
        <v>4904</v>
      </c>
      <c r="G321" s="30" t="s">
        <v>20</v>
      </c>
      <c r="H321" s="30" t="s">
        <v>330</v>
      </c>
      <c r="I321" s="42">
        <v>5</v>
      </c>
      <c r="J321" s="33" t="str">
        <f t="shared" si="5"/>
        <v>Камышловский р-н, Муниципальное образование «Зареченское сельское поселение» Камышловского муниципального района Свердловской области, дер. Баранникова, ул. Пионерская, д. 5</v>
      </c>
      <c r="K321" s="30">
        <v>790</v>
      </c>
      <c r="L321" s="148">
        <v>16</v>
      </c>
      <c r="M321" s="30">
        <v>1</v>
      </c>
      <c r="N321" s="33" t="s">
        <v>4925</v>
      </c>
      <c r="O321" s="114">
        <v>44937</v>
      </c>
      <c r="P321" s="30" t="s">
        <v>2726</v>
      </c>
      <c r="Q321" s="209">
        <v>3306857.63</v>
      </c>
      <c r="R321"/>
    </row>
    <row r="322" spans="1:18" ht="45.75" x14ac:dyDescent="0.25">
      <c r="A322" s="80">
        <v>321</v>
      </c>
      <c r="B322" s="30" t="s">
        <v>8</v>
      </c>
      <c r="C322" s="30" t="s">
        <v>634</v>
      </c>
      <c r="D322" s="30" t="s">
        <v>3029</v>
      </c>
      <c r="E322" s="30" t="s">
        <v>1535</v>
      </c>
      <c r="F322" s="30" t="s">
        <v>4902</v>
      </c>
      <c r="G322" s="30" t="s">
        <v>20</v>
      </c>
      <c r="H322" s="30" t="s">
        <v>61</v>
      </c>
      <c r="I322" s="42">
        <v>23</v>
      </c>
      <c r="J322" s="33" t="str">
        <f t="shared" si="5"/>
        <v>Камышловский р-н, Муниципальное образование «Зареченское сельское поселение» Камышловского муниципального района Свердловской области, дер. Булдакова, ул. Октябрьская, д. 23</v>
      </c>
      <c r="K322" s="30">
        <v>284.8</v>
      </c>
      <c r="L322" s="148">
        <v>8</v>
      </c>
      <c r="M322" s="30">
        <v>1</v>
      </c>
      <c r="N322" s="33" t="s">
        <v>4925</v>
      </c>
      <c r="O322" s="114">
        <v>44937</v>
      </c>
      <c r="P322" s="33" t="s">
        <v>2726</v>
      </c>
      <c r="Q322" s="187">
        <v>1022096.3799999999</v>
      </c>
      <c r="R322"/>
    </row>
    <row r="323" spans="1:18" ht="45.75" x14ac:dyDescent="0.25">
      <c r="A323" s="80">
        <v>322</v>
      </c>
      <c r="B323" s="30" t="s">
        <v>8</v>
      </c>
      <c r="C323" s="30" t="s">
        <v>634</v>
      </c>
      <c r="D323" s="30" t="s">
        <v>3029</v>
      </c>
      <c r="E323" s="30" t="s">
        <v>1535</v>
      </c>
      <c r="F323" s="30" t="s">
        <v>4909</v>
      </c>
      <c r="G323" s="30" t="s">
        <v>20</v>
      </c>
      <c r="H323" s="30" t="s">
        <v>387</v>
      </c>
      <c r="I323" s="42">
        <v>42</v>
      </c>
      <c r="J323" s="33" t="str">
        <f t="shared" si="5"/>
        <v>Камышловский р-н, Муниципальное образование «Зареченское сельское поселение» Камышловского муниципального района Свердловской области, дер. Фадюшина, ул. Народная, д. 42</v>
      </c>
      <c r="K323" s="30">
        <v>299.89999999999998</v>
      </c>
      <c r="L323" s="148">
        <v>8</v>
      </c>
      <c r="M323" s="30">
        <v>3</v>
      </c>
      <c r="N323" s="33" t="s">
        <v>4925</v>
      </c>
      <c r="O323" s="114">
        <v>44937</v>
      </c>
      <c r="P323" s="33" t="s">
        <v>2726</v>
      </c>
      <c r="Q323" s="187">
        <v>816832.87</v>
      </c>
      <c r="R323"/>
    </row>
    <row r="324" spans="1:18" ht="34.5" hidden="1" x14ac:dyDescent="0.25">
      <c r="A324" s="80">
        <v>323</v>
      </c>
      <c r="B324" s="30" t="s">
        <v>8</v>
      </c>
      <c r="C324" s="30" t="s">
        <v>634</v>
      </c>
      <c r="D324" s="30" t="s">
        <v>4543</v>
      </c>
      <c r="E324" s="30" t="s">
        <v>1500</v>
      </c>
      <c r="F324" s="30" t="s">
        <v>206</v>
      </c>
      <c r="G324" s="30" t="s">
        <v>20</v>
      </c>
      <c r="H324" s="30" t="s">
        <v>249</v>
      </c>
      <c r="I324" s="42">
        <v>3</v>
      </c>
      <c r="J324" s="33" t="str">
        <f t="shared" si="5"/>
        <v>Камышловский р-н, Обуховское сельское поселение Камышловского муниципального района Свердловской области, пос. Октябрьский, ул. Северная, д. 3</v>
      </c>
      <c r="K324" s="30">
        <v>1290.4000000000001</v>
      </c>
      <c r="L324" s="30">
        <v>24</v>
      </c>
      <c r="M324" s="30">
        <v>1</v>
      </c>
      <c r="N324" s="33" t="s">
        <v>4931</v>
      </c>
      <c r="O324" s="114">
        <v>44876</v>
      </c>
      <c r="P324" s="33" t="s">
        <v>2726</v>
      </c>
      <c r="Q324" s="187">
        <v>1698741.8900000001</v>
      </c>
      <c r="R324"/>
    </row>
    <row r="325" spans="1:18" ht="23.25" hidden="1" x14ac:dyDescent="0.25">
      <c r="A325" s="80">
        <v>324</v>
      </c>
      <c r="B325" s="30" t="s">
        <v>327</v>
      </c>
      <c r="C325" s="30"/>
      <c r="D325" s="30" t="s">
        <v>2501</v>
      </c>
      <c r="E325" s="30" t="s">
        <v>18</v>
      </c>
      <c r="F325" s="30" t="s">
        <v>361</v>
      </c>
      <c r="G325" s="30" t="s">
        <v>362</v>
      </c>
      <c r="H325" s="30" t="s">
        <v>364</v>
      </c>
      <c r="I325" s="42">
        <v>38</v>
      </c>
      <c r="J325" s="33" t="str">
        <f t="shared" si="5"/>
        <v>Качканарский городской округ Свердловской области, г. Качканар, мкр. 4-й, д. 38</v>
      </c>
      <c r="K325" s="30">
        <v>2671.8</v>
      </c>
      <c r="L325" s="30">
        <v>62</v>
      </c>
      <c r="M325" s="30">
        <v>2</v>
      </c>
      <c r="N325" s="59" t="s">
        <v>5056</v>
      </c>
      <c r="O325" s="227">
        <v>44917</v>
      </c>
      <c r="P325" s="177" t="s">
        <v>1711</v>
      </c>
      <c r="Q325" s="209">
        <v>4577955.67</v>
      </c>
      <c r="R325"/>
    </row>
    <row r="326" spans="1:18" ht="23.25" hidden="1" x14ac:dyDescent="0.25">
      <c r="A326" s="80">
        <v>325</v>
      </c>
      <c r="B326" s="30" t="s">
        <v>327</v>
      </c>
      <c r="C326" s="30"/>
      <c r="D326" s="30" t="s">
        <v>2501</v>
      </c>
      <c r="E326" s="30" t="s">
        <v>18</v>
      </c>
      <c r="F326" s="30" t="s">
        <v>361</v>
      </c>
      <c r="G326" s="30" t="s">
        <v>362</v>
      </c>
      <c r="H326" s="30" t="s">
        <v>364</v>
      </c>
      <c r="I326" s="42">
        <v>57</v>
      </c>
      <c r="J326" s="33" t="str">
        <f t="shared" si="5"/>
        <v>Качканарский городской округ Свердловской области, г. Качканар, мкр. 4-й, д. 57</v>
      </c>
      <c r="K326" s="30">
        <v>3374.9</v>
      </c>
      <c r="L326" s="30">
        <v>70</v>
      </c>
      <c r="M326" s="30">
        <v>4</v>
      </c>
      <c r="N326" s="59" t="s">
        <v>5056</v>
      </c>
      <c r="O326" s="227">
        <v>44917</v>
      </c>
      <c r="P326" s="177" t="s">
        <v>1711</v>
      </c>
      <c r="Q326" s="209">
        <v>11553412.49</v>
      </c>
      <c r="R326"/>
    </row>
    <row r="327" spans="1:18" ht="23.25" hidden="1" x14ac:dyDescent="0.25">
      <c r="A327" s="80">
        <v>326</v>
      </c>
      <c r="B327" s="30" t="s">
        <v>327</v>
      </c>
      <c r="C327" s="30"/>
      <c r="D327" s="30" t="s">
        <v>2501</v>
      </c>
      <c r="E327" s="30" t="s">
        <v>18</v>
      </c>
      <c r="F327" s="30" t="s">
        <v>361</v>
      </c>
      <c r="G327" s="30" t="s">
        <v>362</v>
      </c>
      <c r="H327" s="30" t="s">
        <v>364</v>
      </c>
      <c r="I327" s="42">
        <v>58</v>
      </c>
      <c r="J327" s="33" t="str">
        <f t="shared" si="5"/>
        <v>Качканарский городской округ Свердловской области, г. Качканар, мкр. 4-й, д. 58</v>
      </c>
      <c r="K327" s="30">
        <v>4196.3999999999996</v>
      </c>
      <c r="L327" s="30">
        <v>145</v>
      </c>
      <c r="M327" s="30">
        <v>2</v>
      </c>
      <c r="N327" s="59" t="s">
        <v>5056</v>
      </c>
      <c r="O327" s="227">
        <v>44917</v>
      </c>
      <c r="P327" s="177" t="s">
        <v>1711</v>
      </c>
      <c r="Q327" s="209">
        <v>13851769.34</v>
      </c>
      <c r="R327"/>
    </row>
    <row r="328" spans="1:18" ht="23.25" hidden="1" x14ac:dyDescent="0.25">
      <c r="A328" s="80">
        <v>327</v>
      </c>
      <c r="B328" s="30" t="s">
        <v>327</v>
      </c>
      <c r="C328" s="30"/>
      <c r="D328" s="30" t="s">
        <v>2501</v>
      </c>
      <c r="E328" s="30" t="s">
        <v>18</v>
      </c>
      <c r="F328" s="30" t="s">
        <v>361</v>
      </c>
      <c r="G328" s="30" t="s">
        <v>362</v>
      </c>
      <c r="H328" s="30" t="s">
        <v>1150</v>
      </c>
      <c r="I328" s="42">
        <v>1</v>
      </c>
      <c r="J328" s="33" t="str">
        <f t="shared" si="5"/>
        <v>Качканарский городской округ Свердловской области, г. Качканар, мкр. 9-й, д. 1</v>
      </c>
      <c r="K328" s="30">
        <v>4958.1000000000004</v>
      </c>
      <c r="L328" s="30">
        <v>102</v>
      </c>
      <c r="M328" s="30">
        <v>3</v>
      </c>
      <c r="N328" s="59" t="s">
        <v>5042</v>
      </c>
      <c r="O328" s="227">
        <v>44917</v>
      </c>
      <c r="P328" s="177" t="s">
        <v>1716</v>
      </c>
      <c r="Q328" s="209">
        <v>19408623.130000003</v>
      </c>
      <c r="R328"/>
    </row>
    <row r="329" spans="1:18" ht="23.25" hidden="1" x14ac:dyDescent="0.25">
      <c r="A329" s="80">
        <v>328</v>
      </c>
      <c r="B329" s="30" t="s">
        <v>327</v>
      </c>
      <c r="C329" s="30"/>
      <c r="D329" s="30" t="s">
        <v>2501</v>
      </c>
      <c r="E329" s="30" t="s">
        <v>18</v>
      </c>
      <c r="F329" s="30" t="s">
        <v>361</v>
      </c>
      <c r="G329" s="30" t="s">
        <v>362</v>
      </c>
      <c r="H329" s="30" t="s">
        <v>1150</v>
      </c>
      <c r="I329" s="42">
        <v>3</v>
      </c>
      <c r="J329" s="33" t="str">
        <f t="shared" si="5"/>
        <v>Качканарский городской округ Свердловской области, г. Качканар, мкр. 9-й, д. 3</v>
      </c>
      <c r="K329" s="30">
        <v>4539</v>
      </c>
      <c r="L329" s="41">
        <v>98</v>
      </c>
      <c r="M329" s="41">
        <v>4</v>
      </c>
      <c r="N329" s="59" t="s">
        <v>5042</v>
      </c>
      <c r="O329" s="227">
        <v>44917</v>
      </c>
      <c r="P329" s="177" t="s">
        <v>1716</v>
      </c>
      <c r="Q329" s="209">
        <v>16192930.92</v>
      </c>
      <c r="R329"/>
    </row>
    <row r="330" spans="1:18" ht="23.25" hidden="1" x14ac:dyDescent="0.25">
      <c r="A330" s="80">
        <v>329</v>
      </c>
      <c r="B330" s="30" t="s">
        <v>327</v>
      </c>
      <c r="C330" s="30"/>
      <c r="D330" s="30" t="s">
        <v>2501</v>
      </c>
      <c r="E330" s="30" t="s">
        <v>18</v>
      </c>
      <c r="F330" s="30" t="s">
        <v>361</v>
      </c>
      <c r="G330" s="30" t="s">
        <v>362</v>
      </c>
      <c r="H330" s="30" t="s">
        <v>1150</v>
      </c>
      <c r="I330" s="42">
        <v>6</v>
      </c>
      <c r="J330" s="33" t="str">
        <f t="shared" si="5"/>
        <v>Качканарский городской округ Свердловской области, г. Качканар, мкр. 9-й, д. 6</v>
      </c>
      <c r="K330" s="30">
        <v>2257.1999999999998</v>
      </c>
      <c r="L330" s="30">
        <v>54</v>
      </c>
      <c r="M330" s="30">
        <v>7</v>
      </c>
      <c r="N330" s="59" t="s">
        <v>5042</v>
      </c>
      <c r="O330" s="227">
        <v>44917</v>
      </c>
      <c r="P330" s="177" t="s">
        <v>1716</v>
      </c>
      <c r="Q330" s="209">
        <v>10080999.489999998</v>
      </c>
      <c r="R330"/>
    </row>
    <row r="331" spans="1:18" ht="23.25" hidden="1" x14ac:dyDescent="0.25">
      <c r="A331" s="80">
        <v>330</v>
      </c>
      <c r="B331" s="30" t="s">
        <v>218</v>
      </c>
      <c r="C331" s="30"/>
      <c r="D331" s="30" t="s">
        <v>183</v>
      </c>
      <c r="E331" s="30" t="s">
        <v>18</v>
      </c>
      <c r="F331" s="30" t="s">
        <v>184</v>
      </c>
      <c r="G331" s="30" t="s">
        <v>190</v>
      </c>
      <c r="H331" s="30" t="s">
        <v>191</v>
      </c>
      <c r="I331" s="250" t="s">
        <v>1459</v>
      </c>
      <c r="J331" s="33" t="str">
        <f t="shared" si="5"/>
        <v>Кировградский городской округ, г. Кировград, б-р Центральный, д. 2КОРПУС 2</v>
      </c>
      <c r="K331" s="42">
        <v>4329.7</v>
      </c>
      <c r="L331" s="148">
        <v>72</v>
      </c>
      <c r="M331" s="42">
        <v>1</v>
      </c>
      <c r="N331" s="84" t="s">
        <v>4949</v>
      </c>
      <c r="O331" s="226">
        <v>44909</v>
      </c>
      <c r="P331" s="117" t="s">
        <v>1619</v>
      </c>
      <c r="Q331" s="209">
        <v>6321417.5600000005</v>
      </c>
      <c r="R331"/>
    </row>
    <row r="332" spans="1:18" ht="23.25" hidden="1" x14ac:dyDescent="0.25">
      <c r="A332" s="80">
        <v>331</v>
      </c>
      <c r="B332" s="30" t="s">
        <v>218</v>
      </c>
      <c r="C332" s="30"/>
      <c r="D332" s="30" t="s">
        <v>183</v>
      </c>
      <c r="E332" s="30" t="s">
        <v>18</v>
      </c>
      <c r="F332" s="30" t="s">
        <v>184</v>
      </c>
      <c r="G332" s="30" t="s">
        <v>20</v>
      </c>
      <c r="H332" s="30" t="s">
        <v>240</v>
      </c>
      <c r="I332" s="148">
        <v>5</v>
      </c>
      <c r="J332" s="33" t="str">
        <f t="shared" si="5"/>
        <v>Кировградский городской округ, г. Кировград, ул. 40 лет Октября, д. 5</v>
      </c>
      <c r="K332" s="42">
        <v>2741.6</v>
      </c>
      <c r="L332" s="42">
        <v>64</v>
      </c>
      <c r="M332" s="42">
        <v>1</v>
      </c>
      <c r="N332" s="84" t="s">
        <v>4949</v>
      </c>
      <c r="O332" s="226">
        <v>44909</v>
      </c>
      <c r="P332" s="117" t="s">
        <v>1619</v>
      </c>
      <c r="Q332" s="210">
        <v>8856529.4700000007</v>
      </c>
      <c r="R332"/>
    </row>
    <row r="333" spans="1:18" ht="23.25" hidden="1" x14ac:dyDescent="0.25">
      <c r="A333" s="80">
        <v>332</v>
      </c>
      <c r="B333" s="30" t="s">
        <v>218</v>
      </c>
      <c r="C333" s="30"/>
      <c r="D333" s="30" t="s">
        <v>183</v>
      </c>
      <c r="E333" s="30" t="s">
        <v>18</v>
      </c>
      <c r="F333" s="30" t="s">
        <v>184</v>
      </c>
      <c r="G333" s="30" t="s">
        <v>20</v>
      </c>
      <c r="H333" s="30" t="s">
        <v>185</v>
      </c>
      <c r="I333" s="148">
        <v>12</v>
      </c>
      <c r="J333" s="33" t="str">
        <f t="shared" si="5"/>
        <v>Кировградский городской округ, г. Кировград, ул. Декабристов, д. 12</v>
      </c>
      <c r="K333" s="42">
        <v>2855.7</v>
      </c>
      <c r="L333" s="148">
        <v>40</v>
      </c>
      <c r="M333" s="42">
        <v>1</v>
      </c>
      <c r="N333" s="84" t="s">
        <v>4949</v>
      </c>
      <c r="O333" s="226">
        <v>44909</v>
      </c>
      <c r="P333" s="117" t="s">
        <v>1619</v>
      </c>
      <c r="Q333" s="209">
        <v>4417841.8100000005</v>
      </c>
      <c r="R333"/>
    </row>
    <row r="334" spans="1:18" ht="23.25" hidden="1" x14ac:dyDescent="0.25">
      <c r="A334" s="80">
        <v>333</v>
      </c>
      <c r="B334" s="30" t="s">
        <v>218</v>
      </c>
      <c r="C334" s="30"/>
      <c r="D334" s="30" t="s">
        <v>183</v>
      </c>
      <c r="E334" s="30" t="s">
        <v>18</v>
      </c>
      <c r="F334" s="30" t="s">
        <v>184</v>
      </c>
      <c r="G334" s="30" t="s">
        <v>20</v>
      </c>
      <c r="H334" s="30" t="s">
        <v>185</v>
      </c>
      <c r="I334" s="148">
        <v>20</v>
      </c>
      <c r="J334" s="33" t="str">
        <f t="shared" si="5"/>
        <v>Кировградский городской округ, г. Кировград, ул. Декабристов, д. 20</v>
      </c>
      <c r="K334" s="42">
        <v>2994.52</v>
      </c>
      <c r="L334" s="148">
        <v>60</v>
      </c>
      <c r="M334" s="42">
        <v>1</v>
      </c>
      <c r="N334" s="84" t="s">
        <v>4949</v>
      </c>
      <c r="O334" s="226">
        <v>44909</v>
      </c>
      <c r="P334" s="117" t="s">
        <v>1619</v>
      </c>
      <c r="Q334" s="210">
        <v>8023283.1600000001</v>
      </c>
      <c r="R334"/>
    </row>
    <row r="335" spans="1:18" ht="23.25" hidden="1" x14ac:dyDescent="0.25">
      <c r="A335" s="80">
        <v>334</v>
      </c>
      <c r="B335" s="30" t="s">
        <v>218</v>
      </c>
      <c r="C335" s="30"/>
      <c r="D335" s="30" t="s">
        <v>183</v>
      </c>
      <c r="E335" s="30" t="s">
        <v>18</v>
      </c>
      <c r="F335" s="30" t="s">
        <v>184</v>
      </c>
      <c r="G335" s="30" t="s">
        <v>20</v>
      </c>
      <c r="H335" s="30" t="s">
        <v>185</v>
      </c>
      <c r="I335" s="148" t="s">
        <v>317</v>
      </c>
      <c r="J335" s="33" t="str">
        <f t="shared" si="5"/>
        <v>Кировградский городской округ, г. Кировград, ул. Декабристов, д. 6А</v>
      </c>
      <c r="K335" s="42">
        <v>3548.5</v>
      </c>
      <c r="L335" s="42">
        <v>70</v>
      </c>
      <c r="M335" s="42">
        <v>1</v>
      </c>
      <c r="N335" s="84" t="s">
        <v>4949</v>
      </c>
      <c r="O335" s="226">
        <v>44909</v>
      </c>
      <c r="P335" s="117" t="s">
        <v>1619</v>
      </c>
      <c r="Q335" s="210">
        <v>3474917.1</v>
      </c>
      <c r="R335"/>
    </row>
    <row r="336" spans="1:18" ht="23.25" hidden="1" x14ac:dyDescent="0.25">
      <c r="A336" s="80">
        <v>335</v>
      </c>
      <c r="B336" s="30" t="s">
        <v>218</v>
      </c>
      <c r="C336" s="30"/>
      <c r="D336" s="30" t="s">
        <v>183</v>
      </c>
      <c r="E336" s="30" t="s">
        <v>18</v>
      </c>
      <c r="F336" s="30" t="s">
        <v>184</v>
      </c>
      <c r="G336" s="30" t="s">
        <v>20</v>
      </c>
      <c r="H336" s="30" t="s">
        <v>186</v>
      </c>
      <c r="I336" s="148">
        <v>3</v>
      </c>
      <c r="J336" s="33" t="str">
        <f t="shared" si="5"/>
        <v>Кировградский городской округ, г. Кировград, ул. Кировградская, д. 3</v>
      </c>
      <c r="K336" s="42">
        <v>2819.5</v>
      </c>
      <c r="L336" s="42">
        <v>32</v>
      </c>
      <c r="M336" s="42">
        <v>1</v>
      </c>
      <c r="N336" s="84" t="s">
        <v>4976</v>
      </c>
      <c r="O336" s="226">
        <v>45201</v>
      </c>
      <c r="P336" s="117" t="s">
        <v>1716</v>
      </c>
      <c r="Q336" s="210">
        <v>2054156.61</v>
      </c>
      <c r="R336"/>
    </row>
    <row r="337" spans="1:18" ht="23.25" hidden="1" x14ac:dyDescent="0.25">
      <c r="A337" s="80">
        <v>336</v>
      </c>
      <c r="B337" s="30" t="s">
        <v>218</v>
      </c>
      <c r="C337" s="30"/>
      <c r="D337" s="30" t="s">
        <v>183</v>
      </c>
      <c r="E337" s="30" t="s">
        <v>18</v>
      </c>
      <c r="F337" s="30" t="s">
        <v>184</v>
      </c>
      <c r="G337" s="30" t="s">
        <v>20</v>
      </c>
      <c r="H337" s="30" t="s">
        <v>69</v>
      </c>
      <c r="I337" s="148">
        <v>1</v>
      </c>
      <c r="J337" s="33" t="str">
        <f t="shared" si="5"/>
        <v>Кировградский городской округ, г. Кировград, ул. Мира, д. 1</v>
      </c>
      <c r="K337" s="42">
        <v>4675.3999999999996</v>
      </c>
      <c r="L337" s="148">
        <v>80</v>
      </c>
      <c r="M337" s="42">
        <v>1</v>
      </c>
      <c r="N337" s="84" t="s">
        <v>4949</v>
      </c>
      <c r="O337" s="226">
        <v>44909</v>
      </c>
      <c r="P337" s="117" t="s">
        <v>1619</v>
      </c>
      <c r="Q337" s="210">
        <v>9686175.959999999</v>
      </c>
      <c r="R337"/>
    </row>
    <row r="338" spans="1:18" ht="23.25" hidden="1" x14ac:dyDescent="0.25">
      <c r="A338" s="80">
        <v>337</v>
      </c>
      <c r="B338" s="30" t="s">
        <v>218</v>
      </c>
      <c r="C338" s="30"/>
      <c r="D338" s="30" t="s">
        <v>183</v>
      </c>
      <c r="E338" s="30" t="s">
        <v>18</v>
      </c>
      <c r="F338" s="30" t="s">
        <v>184</v>
      </c>
      <c r="G338" s="30" t="s">
        <v>20</v>
      </c>
      <c r="H338" s="30" t="s">
        <v>689</v>
      </c>
      <c r="I338" s="148">
        <v>1</v>
      </c>
      <c r="J338" s="33" t="str">
        <f t="shared" si="5"/>
        <v>Кировградский городской округ, г. Кировград, ул. Набережная, д. 1</v>
      </c>
      <c r="K338" s="42">
        <v>4938</v>
      </c>
      <c r="L338" s="42">
        <v>90</v>
      </c>
      <c r="M338" s="42">
        <v>1</v>
      </c>
      <c r="N338" s="84" t="s">
        <v>4949</v>
      </c>
      <c r="O338" s="226">
        <v>44909</v>
      </c>
      <c r="P338" s="117" t="s">
        <v>1619</v>
      </c>
      <c r="Q338" s="210">
        <v>15433085.25</v>
      </c>
      <c r="R338"/>
    </row>
    <row r="339" spans="1:18" ht="23.25" hidden="1" x14ac:dyDescent="0.25">
      <c r="A339" s="80">
        <v>338</v>
      </c>
      <c r="B339" s="30" t="s">
        <v>218</v>
      </c>
      <c r="C339" s="30"/>
      <c r="D339" s="30" t="s">
        <v>183</v>
      </c>
      <c r="E339" s="30" t="s">
        <v>18</v>
      </c>
      <c r="F339" s="30" t="s">
        <v>184</v>
      </c>
      <c r="G339" s="30" t="s">
        <v>20</v>
      </c>
      <c r="H339" s="30" t="s">
        <v>479</v>
      </c>
      <c r="I339" s="148">
        <v>30</v>
      </c>
      <c r="J339" s="33" t="str">
        <f t="shared" si="5"/>
        <v>Кировградский городской округ, г. Кировград, ул. Щорса, д. 30</v>
      </c>
      <c r="K339" s="42">
        <v>3735.4</v>
      </c>
      <c r="L339" s="42">
        <v>66</v>
      </c>
      <c r="M339" s="42">
        <v>1</v>
      </c>
      <c r="N339" s="84" t="s">
        <v>4977</v>
      </c>
      <c r="O339" s="226">
        <v>45201</v>
      </c>
      <c r="P339" s="117" t="s">
        <v>1716</v>
      </c>
      <c r="Q339" s="210">
        <v>351411.32</v>
      </c>
      <c r="R339"/>
    </row>
    <row r="340" spans="1:18" ht="23.25" hidden="1" x14ac:dyDescent="0.25">
      <c r="A340" s="80">
        <v>339</v>
      </c>
      <c r="B340" s="30" t="s">
        <v>218</v>
      </c>
      <c r="C340" s="30"/>
      <c r="D340" s="30" t="s">
        <v>183</v>
      </c>
      <c r="E340" s="30" t="s">
        <v>1500</v>
      </c>
      <c r="F340" s="30" t="s">
        <v>684</v>
      </c>
      <c r="G340" s="30" t="s">
        <v>20</v>
      </c>
      <c r="H340" s="30" t="s">
        <v>108</v>
      </c>
      <c r="I340" s="58" t="s">
        <v>990</v>
      </c>
      <c r="J340" s="33" t="str">
        <f t="shared" si="5"/>
        <v>Кировградский городской округ, пос. Карпушиха (г Кировград), ул. Пушкина, д. 26</v>
      </c>
      <c r="K340" s="42">
        <v>543.5</v>
      </c>
      <c r="L340" s="42">
        <v>12</v>
      </c>
      <c r="M340" s="42">
        <v>1</v>
      </c>
      <c r="N340" s="84" t="s">
        <v>4949</v>
      </c>
      <c r="O340" s="226">
        <v>44909</v>
      </c>
      <c r="P340" s="117" t="s">
        <v>1619</v>
      </c>
      <c r="Q340" s="210">
        <v>2613467.9500000002</v>
      </c>
      <c r="R340"/>
    </row>
    <row r="341" spans="1:18" ht="23.25" hidden="1" x14ac:dyDescent="0.25">
      <c r="A341" s="80">
        <v>340</v>
      </c>
      <c r="B341" s="30" t="s">
        <v>218</v>
      </c>
      <c r="C341" s="30"/>
      <c r="D341" s="30" t="s">
        <v>183</v>
      </c>
      <c r="E341" s="30" t="s">
        <v>1500</v>
      </c>
      <c r="F341" s="30" t="s">
        <v>684</v>
      </c>
      <c r="G341" s="30" t="s">
        <v>20</v>
      </c>
      <c r="H341" s="30" t="s">
        <v>108</v>
      </c>
      <c r="I341" s="148">
        <v>28</v>
      </c>
      <c r="J341" s="33" t="str">
        <f t="shared" si="5"/>
        <v>Кировградский городской округ, пос. Карпушиха (г Кировград), ул. Пушкина, д. 28</v>
      </c>
      <c r="K341" s="42">
        <v>523.9</v>
      </c>
      <c r="L341" s="42">
        <v>12</v>
      </c>
      <c r="M341" s="42">
        <v>1</v>
      </c>
      <c r="N341" s="84" t="s">
        <v>4949</v>
      </c>
      <c r="O341" s="226">
        <v>44909</v>
      </c>
      <c r="P341" s="117" t="s">
        <v>1619</v>
      </c>
      <c r="Q341" s="210">
        <v>2435809.41</v>
      </c>
      <c r="R341"/>
    </row>
    <row r="342" spans="1:18" ht="23.25" hidden="1" x14ac:dyDescent="0.25">
      <c r="A342" s="80">
        <v>341</v>
      </c>
      <c r="B342" s="30" t="s">
        <v>218</v>
      </c>
      <c r="C342" s="30"/>
      <c r="D342" s="30" t="s">
        <v>183</v>
      </c>
      <c r="E342" s="30" t="s">
        <v>1500</v>
      </c>
      <c r="F342" s="30" t="s">
        <v>683</v>
      </c>
      <c r="G342" s="30" t="s">
        <v>20</v>
      </c>
      <c r="H342" s="30" t="s">
        <v>188</v>
      </c>
      <c r="I342" s="148">
        <v>22</v>
      </c>
      <c r="J342" s="33" t="str">
        <f t="shared" si="5"/>
        <v>Кировградский городской округ, пос. Левиха (г Кировград), ул. Малышева, д. 22</v>
      </c>
      <c r="K342" s="42">
        <v>562.6</v>
      </c>
      <c r="L342" s="42">
        <v>12</v>
      </c>
      <c r="M342" s="42">
        <v>1</v>
      </c>
      <c r="N342" s="84" t="s">
        <v>4949</v>
      </c>
      <c r="O342" s="226">
        <v>44909</v>
      </c>
      <c r="P342" s="117" t="s">
        <v>1619</v>
      </c>
      <c r="Q342" s="210">
        <v>2805611.88</v>
      </c>
      <c r="R342"/>
    </row>
    <row r="343" spans="1:18" ht="23.25" hidden="1" x14ac:dyDescent="0.25">
      <c r="A343" s="80">
        <v>342</v>
      </c>
      <c r="B343" s="30" t="s">
        <v>218</v>
      </c>
      <c r="C343" s="30"/>
      <c r="D343" s="30" t="s">
        <v>183</v>
      </c>
      <c r="E343" s="30" t="s">
        <v>1500</v>
      </c>
      <c r="F343" s="30" t="s">
        <v>683</v>
      </c>
      <c r="G343" s="30" t="s">
        <v>20</v>
      </c>
      <c r="H343" s="30" t="s">
        <v>188</v>
      </c>
      <c r="I343" s="148">
        <v>24</v>
      </c>
      <c r="J343" s="33" t="str">
        <f t="shared" si="5"/>
        <v>Кировградский городской округ, пос. Левиха (г Кировград), ул. Малышева, д. 24</v>
      </c>
      <c r="K343" s="42">
        <v>568.70000000000005</v>
      </c>
      <c r="L343" s="148">
        <v>12</v>
      </c>
      <c r="M343" s="42">
        <v>2</v>
      </c>
      <c r="N343" s="84" t="s">
        <v>4950</v>
      </c>
      <c r="O343" s="226" t="s">
        <v>4951</v>
      </c>
      <c r="P343" s="117" t="s">
        <v>1619</v>
      </c>
      <c r="Q343" s="210">
        <v>4960477.57</v>
      </c>
      <c r="R343"/>
    </row>
    <row r="344" spans="1:18" ht="23.25" hidden="1" x14ac:dyDescent="0.25">
      <c r="A344" s="80">
        <v>343</v>
      </c>
      <c r="B344" s="30" t="s">
        <v>218</v>
      </c>
      <c r="C344" s="30"/>
      <c r="D344" s="30" t="s">
        <v>183</v>
      </c>
      <c r="E344" s="30" t="s">
        <v>1500</v>
      </c>
      <c r="F344" s="30" t="s">
        <v>693</v>
      </c>
      <c r="G344" s="30" t="s">
        <v>20</v>
      </c>
      <c r="H344" s="30" t="s">
        <v>112</v>
      </c>
      <c r="I344" s="148">
        <v>3</v>
      </c>
      <c r="J344" s="33" t="str">
        <f t="shared" si="5"/>
        <v>Кировградский городской округ, пос. Нейво-Рудянка (г Кировград), ул. Заводская, д. 3</v>
      </c>
      <c r="K344" s="42">
        <v>1131.57</v>
      </c>
      <c r="L344" s="148">
        <v>22</v>
      </c>
      <c r="M344" s="42">
        <v>1</v>
      </c>
      <c r="N344" s="84" t="s">
        <v>4949</v>
      </c>
      <c r="O344" s="226">
        <v>44909</v>
      </c>
      <c r="P344" s="117" t="s">
        <v>1619</v>
      </c>
      <c r="Q344" s="209">
        <v>430889.56</v>
      </c>
      <c r="R344"/>
    </row>
    <row r="345" spans="1:18" ht="23.25" hidden="1" x14ac:dyDescent="0.25">
      <c r="A345" s="80">
        <v>344</v>
      </c>
      <c r="B345" s="30" t="s">
        <v>218</v>
      </c>
      <c r="C345" s="30"/>
      <c r="D345" s="30" t="s">
        <v>183</v>
      </c>
      <c r="E345" s="30" t="s">
        <v>1500</v>
      </c>
      <c r="F345" s="30" t="s">
        <v>693</v>
      </c>
      <c r="G345" s="30" t="s">
        <v>20</v>
      </c>
      <c r="H345" s="30" t="s">
        <v>112</v>
      </c>
      <c r="I345" s="148">
        <v>6</v>
      </c>
      <c r="J345" s="33" t="str">
        <f t="shared" si="5"/>
        <v>Кировградский городской округ, пос. Нейво-Рудянка (г Кировград), ул. Заводская, д. 6</v>
      </c>
      <c r="K345" s="42">
        <v>683.2</v>
      </c>
      <c r="L345" s="42">
        <v>16</v>
      </c>
      <c r="M345" s="42">
        <v>1</v>
      </c>
      <c r="N345" s="84" t="s">
        <v>4949</v>
      </c>
      <c r="O345" s="226">
        <v>44909</v>
      </c>
      <c r="P345" s="117" t="s">
        <v>1619</v>
      </c>
      <c r="Q345" s="210">
        <v>1042946.8</v>
      </c>
      <c r="R345"/>
    </row>
    <row r="346" spans="1:18" ht="34.5" hidden="1" x14ac:dyDescent="0.25">
      <c r="A346" s="80">
        <v>345</v>
      </c>
      <c r="B346" s="30" t="s">
        <v>218</v>
      </c>
      <c r="C346" s="30"/>
      <c r="D346" s="30" t="s">
        <v>192</v>
      </c>
      <c r="E346" s="30" t="s">
        <v>18</v>
      </c>
      <c r="F346" s="30" t="s">
        <v>193</v>
      </c>
      <c r="G346" s="30" t="s">
        <v>20</v>
      </c>
      <c r="H346" s="30" t="s">
        <v>22</v>
      </c>
      <c r="I346" s="148">
        <v>12</v>
      </c>
      <c r="J346" s="33" t="str">
        <f t="shared" si="5"/>
        <v>Кушвинский городской округ, г. Кушва, ул. Горняков, д. 12</v>
      </c>
      <c r="K346" s="42">
        <v>1281.5999999999999</v>
      </c>
      <c r="L346" s="148">
        <v>18</v>
      </c>
      <c r="M346" s="42">
        <v>3</v>
      </c>
      <c r="N346" s="84" t="s">
        <v>4980</v>
      </c>
      <c r="O346" s="226" t="s">
        <v>4963</v>
      </c>
      <c r="P346" s="117" t="s">
        <v>4964</v>
      </c>
      <c r="Q346" s="210">
        <v>7962784.2599999998</v>
      </c>
      <c r="R346"/>
    </row>
    <row r="347" spans="1:18" ht="34.5" hidden="1" x14ac:dyDescent="0.25">
      <c r="A347" s="80">
        <v>346</v>
      </c>
      <c r="B347" s="30" t="s">
        <v>218</v>
      </c>
      <c r="C347" s="30"/>
      <c r="D347" s="30" t="s">
        <v>192</v>
      </c>
      <c r="E347" s="30" t="s">
        <v>18</v>
      </c>
      <c r="F347" s="30" t="s">
        <v>193</v>
      </c>
      <c r="G347" s="30" t="s">
        <v>20</v>
      </c>
      <c r="H347" s="30" t="s">
        <v>22</v>
      </c>
      <c r="I347" s="148">
        <v>15</v>
      </c>
      <c r="J347" s="33" t="str">
        <f t="shared" si="5"/>
        <v>Кушвинский городской округ, г. Кушва, ул. Горняков, д. 15</v>
      </c>
      <c r="K347" s="42">
        <v>1402.5</v>
      </c>
      <c r="L347" s="148">
        <v>15</v>
      </c>
      <c r="M347" s="42">
        <v>3</v>
      </c>
      <c r="N347" s="84" t="s">
        <v>4965</v>
      </c>
      <c r="O347" s="226" t="s">
        <v>4963</v>
      </c>
      <c r="P347" s="117" t="s">
        <v>4964</v>
      </c>
      <c r="Q347" s="209">
        <v>7218936.9400000004</v>
      </c>
      <c r="R347"/>
    </row>
    <row r="348" spans="1:18" ht="34.5" hidden="1" x14ac:dyDescent="0.25">
      <c r="A348" s="80">
        <v>347</v>
      </c>
      <c r="B348" s="30" t="s">
        <v>218</v>
      </c>
      <c r="C348" s="30"/>
      <c r="D348" s="30" t="s">
        <v>192</v>
      </c>
      <c r="E348" s="30" t="s">
        <v>18</v>
      </c>
      <c r="F348" s="30" t="s">
        <v>193</v>
      </c>
      <c r="G348" s="30" t="s">
        <v>20</v>
      </c>
      <c r="H348" s="30" t="s">
        <v>22</v>
      </c>
      <c r="I348" s="148">
        <v>20</v>
      </c>
      <c r="J348" s="33" t="str">
        <f t="shared" si="5"/>
        <v>Кушвинский городской округ, г. Кушва, ул. Горняков, д. 20</v>
      </c>
      <c r="K348" s="42">
        <v>2015.4</v>
      </c>
      <c r="L348" s="148">
        <v>30</v>
      </c>
      <c r="M348" s="42">
        <v>2</v>
      </c>
      <c r="N348" s="84" t="s">
        <v>4956</v>
      </c>
      <c r="O348" s="226">
        <v>44959</v>
      </c>
      <c r="P348" s="117" t="s">
        <v>4957</v>
      </c>
      <c r="Q348" s="210">
        <v>7266562.2299999995</v>
      </c>
      <c r="R348"/>
    </row>
    <row r="349" spans="1:18" ht="34.5" hidden="1" x14ac:dyDescent="0.25">
      <c r="A349" s="80">
        <v>348</v>
      </c>
      <c r="B349" s="30" t="s">
        <v>218</v>
      </c>
      <c r="C349" s="30"/>
      <c r="D349" s="30" t="s">
        <v>192</v>
      </c>
      <c r="E349" s="30" t="s">
        <v>18</v>
      </c>
      <c r="F349" s="30" t="s">
        <v>193</v>
      </c>
      <c r="G349" s="30" t="s">
        <v>20</v>
      </c>
      <c r="H349" s="30" t="s">
        <v>208</v>
      </c>
      <c r="I349" s="148">
        <v>8</v>
      </c>
      <c r="J349" s="33" t="str">
        <f t="shared" si="5"/>
        <v>Кушвинский городской округ, г. Кушва, ул. Осипенко, д. 8</v>
      </c>
      <c r="K349" s="42">
        <v>406.2</v>
      </c>
      <c r="L349" s="148">
        <v>8</v>
      </c>
      <c r="M349" s="42">
        <v>2</v>
      </c>
      <c r="N349" s="84" t="s">
        <v>4956</v>
      </c>
      <c r="O349" s="226">
        <v>44959</v>
      </c>
      <c r="P349" s="117" t="s">
        <v>4957</v>
      </c>
      <c r="Q349" s="209">
        <v>1228062.44</v>
      </c>
      <c r="R349"/>
    </row>
    <row r="350" spans="1:18" ht="34.5" hidden="1" x14ac:dyDescent="0.25">
      <c r="A350" s="80">
        <v>349</v>
      </c>
      <c r="B350" s="30" t="s">
        <v>218</v>
      </c>
      <c r="C350" s="30"/>
      <c r="D350" s="30" t="s">
        <v>192</v>
      </c>
      <c r="E350" s="30" t="s">
        <v>18</v>
      </c>
      <c r="F350" s="30" t="s">
        <v>193</v>
      </c>
      <c r="G350" s="30" t="s">
        <v>20</v>
      </c>
      <c r="H350" s="30" t="s">
        <v>201</v>
      </c>
      <c r="I350" s="148">
        <v>58</v>
      </c>
      <c r="J350" s="33" t="str">
        <f t="shared" si="5"/>
        <v>Кушвинский городской округ, г. Кушва, ул. Рабочая, д. 58</v>
      </c>
      <c r="K350" s="42">
        <v>827.8</v>
      </c>
      <c r="L350" s="148">
        <v>12</v>
      </c>
      <c r="M350" s="42">
        <v>1</v>
      </c>
      <c r="N350" s="84" t="s">
        <v>4956</v>
      </c>
      <c r="O350" s="226">
        <v>44959</v>
      </c>
      <c r="P350" s="117" t="s">
        <v>4957</v>
      </c>
      <c r="Q350" s="210">
        <v>3117578.16</v>
      </c>
      <c r="R350"/>
    </row>
    <row r="351" spans="1:18" ht="34.5" hidden="1" x14ac:dyDescent="0.25">
      <c r="A351" s="80">
        <v>350</v>
      </c>
      <c r="B351" s="30" t="s">
        <v>218</v>
      </c>
      <c r="C351" s="30"/>
      <c r="D351" s="30" t="s">
        <v>192</v>
      </c>
      <c r="E351" s="30" t="s">
        <v>18</v>
      </c>
      <c r="F351" s="30" t="s">
        <v>193</v>
      </c>
      <c r="G351" s="30" t="s">
        <v>20</v>
      </c>
      <c r="H351" s="30" t="s">
        <v>87</v>
      </c>
      <c r="I351" s="148">
        <v>1</v>
      </c>
      <c r="J351" s="33" t="str">
        <f t="shared" si="5"/>
        <v>Кушвинский городской округ, г. Кушва, ул. Строителей, д. 1</v>
      </c>
      <c r="K351" s="42">
        <v>1061.4000000000001</v>
      </c>
      <c r="L351" s="148">
        <v>18</v>
      </c>
      <c r="M351" s="42">
        <v>2</v>
      </c>
      <c r="N351" s="84" t="s">
        <v>4956</v>
      </c>
      <c r="O351" s="226">
        <v>44959</v>
      </c>
      <c r="P351" s="117" t="s">
        <v>4957</v>
      </c>
      <c r="Q351" s="209">
        <v>3238204.09</v>
      </c>
      <c r="R351"/>
    </row>
    <row r="352" spans="1:18" ht="23.25" hidden="1" x14ac:dyDescent="0.25">
      <c r="A352" s="80">
        <v>351</v>
      </c>
      <c r="B352" s="30" t="s">
        <v>218</v>
      </c>
      <c r="C352" s="30"/>
      <c r="D352" s="30" t="s">
        <v>192</v>
      </c>
      <c r="E352" s="30" t="s">
        <v>1500</v>
      </c>
      <c r="F352" s="30" t="s">
        <v>198</v>
      </c>
      <c r="G352" s="30" t="s">
        <v>20</v>
      </c>
      <c r="H352" s="30" t="s">
        <v>199</v>
      </c>
      <c r="I352" s="148">
        <v>27</v>
      </c>
      <c r="J352" s="33" t="str">
        <f t="shared" si="5"/>
        <v>Кушвинский городской округ, пос. Баранчинский (г Кушва), ул. Победы, д. 27</v>
      </c>
      <c r="K352" s="42">
        <v>1391</v>
      </c>
      <c r="L352" s="148">
        <v>16</v>
      </c>
      <c r="M352" s="42">
        <v>1</v>
      </c>
      <c r="N352" s="84" t="s">
        <v>4588</v>
      </c>
      <c r="O352" s="226">
        <v>44589</v>
      </c>
      <c r="P352" s="117" t="s">
        <v>3340</v>
      </c>
      <c r="Q352" s="210">
        <v>714499.2</v>
      </c>
      <c r="R352"/>
    </row>
    <row r="353" spans="1:18" ht="34.5" hidden="1" x14ac:dyDescent="0.25">
      <c r="A353" s="80">
        <v>352</v>
      </c>
      <c r="B353" s="30" t="s">
        <v>218</v>
      </c>
      <c r="C353" s="30"/>
      <c r="D353" s="30" t="s">
        <v>192</v>
      </c>
      <c r="E353" s="30" t="s">
        <v>1500</v>
      </c>
      <c r="F353" s="30" t="s">
        <v>198</v>
      </c>
      <c r="G353" s="30" t="s">
        <v>20</v>
      </c>
      <c r="H353" s="30" t="s">
        <v>199</v>
      </c>
      <c r="I353" s="148">
        <v>29</v>
      </c>
      <c r="J353" s="33" t="str">
        <f t="shared" si="5"/>
        <v>Кушвинский городской округ, пос. Баранчинский (г Кушва), ул. Победы, д. 29</v>
      </c>
      <c r="K353" s="42">
        <v>1629.2</v>
      </c>
      <c r="L353" s="148">
        <v>18</v>
      </c>
      <c r="M353" s="42">
        <v>3</v>
      </c>
      <c r="N353" s="84" t="s">
        <v>4956</v>
      </c>
      <c r="O353" s="226">
        <v>44959</v>
      </c>
      <c r="P353" s="117" t="s">
        <v>4957</v>
      </c>
      <c r="Q353" s="209">
        <v>5138167.49</v>
      </c>
      <c r="R353"/>
    </row>
    <row r="354" spans="1:18" ht="23.25" hidden="1" x14ac:dyDescent="0.25">
      <c r="A354" s="80">
        <v>353</v>
      </c>
      <c r="B354" s="30" t="s">
        <v>499</v>
      </c>
      <c r="C354" s="30"/>
      <c r="D354" s="30" t="s">
        <v>560</v>
      </c>
      <c r="E354" s="30" t="s">
        <v>637</v>
      </c>
      <c r="F354" s="30" t="s">
        <v>188</v>
      </c>
      <c r="G354" s="30" t="s">
        <v>20</v>
      </c>
      <c r="H354" s="30" t="s">
        <v>796</v>
      </c>
      <c r="I354" s="42">
        <v>5</v>
      </c>
      <c r="J354" s="33" t="str">
        <f t="shared" si="5"/>
        <v>Малышевский городской округ, п.г.т. Малышева, ул. Автомобилистов, д. 5</v>
      </c>
      <c r="K354" s="30">
        <v>4579.3999999999996</v>
      </c>
      <c r="L354" s="225">
        <v>90</v>
      </c>
      <c r="M354" s="30">
        <v>1</v>
      </c>
      <c r="N354" s="33" t="s">
        <v>5081</v>
      </c>
      <c r="O354" s="114">
        <v>44951</v>
      </c>
      <c r="P354" s="33" t="s">
        <v>3065</v>
      </c>
      <c r="Q354" s="187">
        <v>13251510.51</v>
      </c>
      <c r="R354"/>
    </row>
    <row r="355" spans="1:18" ht="23.25" hidden="1" x14ac:dyDescent="0.25">
      <c r="A355" s="80">
        <v>354</v>
      </c>
      <c r="B355" s="30" t="s">
        <v>499</v>
      </c>
      <c r="C355" s="30"/>
      <c r="D355" s="30" t="s">
        <v>560</v>
      </c>
      <c r="E355" s="30" t="s">
        <v>637</v>
      </c>
      <c r="F355" s="30" t="s">
        <v>188</v>
      </c>
      <c r="G355" s="30" t="s">
        <v>20</v>
      </c>
      <c r="H355" s="30" t="s">
        <v>281</v>
      </c>
      <c r="I355" s="42">
        <v>11</v>
      </c>
      <c r="J355" s="33" t="str">
        <f t="shared" si="5"/>
        <v>Малышевский городской округ, п.г.т. Малышева, ул. Азина, д. 11</v>
      </c>
      <c r="K355" s="30">
        <v>423.3</v>
      </c>
      <c r="L355" s="225">
        <v>8</v>
      </c>
      <c r="M355" s="30">
        <v>1</v>
      </c>
      <c r="N355" s="33" t="s">
        <v>5081</v>
      </c>
      <c r="O355" s="114">
        <v>44951</v>
      </c>
      <c r="P355" s="33" t="s">
        <v>3065</v>
      </c>
      <c r="Q355" s="194">
        <v>1844430.5</v>
      </c>
      <c r="R355"/>
    </row>
    <row r="356" spans="1:18" ht="23.25" hidden="1" x14ac:dyDescent="0.25">
      <c r="A356" s="80">
        <v>355</v>
      </c>
      <c r="B356" s="30" t="s">
        <v>499</v>
      </c>
      <c r="C356" s="30"/>
      <c r="D356" s="30" t="s">
        <v>560</v>
      </c>
      <c r="E356" s="30" t="s">
        <v>637</v>
      </c>
      <c r="F356" s="30" t="s">
        <v>188</v>
      </c>
      <c r="G356" s="30" t="s">
        <v>20</v>
      </c>
      <c r="H356" s="30" t="s">
        <v>537</v>
      </c>
      <c r="I356" s="42">
        <v>9</v>
      </c>
      <c r="J356" s="33" t="str">
        <f t="shared" si="5"/>
        <v>Малышевский городской округ, п.г.т. Малышева, ул. Восточная, д. 9</v>
      </c>
      <c r="K356" s="30">
        <v>2996.8</v>
      </c>
      <c r="L356" s="30">
        <v>60</v>
      </c>
      <c r="M356" s="30">
        <v>1</v>
      </c>
      <c r="N356" s="33" t="s">
        <v>5081</v>
      </c>
      <c r="O356" s="114">
        <v>44951</v>
      </c>
      <c r="P356" s="33" t="s">
        <v>3065</v>
      </c>
      <c r="Q356" s="187">
        <v>7026385.21</v>
      </c>
      <c r="R356"/>
    </row>
    <row r="357" spans="1:18" ht="23.25" hidden="1" x14ac:dyDescent="0.25">
      <c r="A357" s="80">
        <v>356</v>
      </c>
      <c r="B357" s="30" t="s">
        <v>499</v>
      </c>
      <c r="C357" s="30"/>
      <c r="D357" s="30" t="s">
        <v>560</v>
      </c>
      <c r="E357" s="30" t="s">
        <v>637</v>
      </c>
      <c r="F357" s="30" t="s">
        <v>188</v>
      </c>
      <c r="G357" s="30" t="s">
        <v>20</v>
      </c>
      <c r="H357" s="30" t="s">
        <v>561</v>
      </c>
      <c r="I357" s="42">
        <v>25</v>
      </c>
      <c r="J357" s="33" t="str">
        <f t="shared" si="5"/>
        <v>Малышевский городской округ, п.г.т. Малышева, ул. Мопра, д. 25</v>
      </c>
      <c r="K357" s="30">
        <v>721.8</v>
      </c>
      <c r="L357" s="225">
        <v>12</v>
      </c>
      <c r="M357" s="30">
        <v>1</v>
      </c>
      <c r="N357" s="33" t="s">
        <v>5081</v>
      </c>
      <c r="O357" s="114">
        <v>44951</v>
      </c>
      <c r="P357" s="33" t="s">
        <v>3065</v>
      </c>
      <c r="Q357" s="194">
        <v>1537307.97</v>
      </c>
      <c r="R357"/>
    </row>
    <row r="358" spans="1:18" ht="23.25" hidden="1" x14ac:dyDescent="0.25">
      <c r="A358" s="80">
        <v>357</v>
      </c>
      <c r="B358" s="30" t="s">
        <v>499</v>
      </c>
      <c r="C358" s="30"/>
      <c r="D358" s="30" t="s">
        <v>560</v>
      </c>
      <c r="E358" s="30" t="s">
        <v>637</v>
      </c>
      <c r="F358" s="30" t="s">
        <v>188</v>
      </c>
      <c r="G358" s="30" t="s">
        <v>20</v>
      </c>
      <c r="H358" s="30" t="s">
        <v>330</v>
      </c>
      <c r="I358" s="42">
        <v>10</v>
      </c>
      <c r="J358" s="33" t="str">
        <f t="shared" si="5"/>
        <v>Малышевский городской округ, п.г.т. Малышева, ул. Пионерская, д. 10</v>
      </c>
      <c r="K358" s="30">
        <v>402.2</v>
      </c>
      <c r="L358" s="30">
        <v>8</v>
      </c>
      <c r="M358" s="30">
        <v>5</v>
      </c>
      <c r="N358" s="33" t="s">
        <v>5081</v>
      </c>
      <c r="O358" s="114">
        <v>44951</v>
      </c>
      <c r="P358" s="33" t="s">
        <v>3065</v>
      </c>
      <c r="Q358" s="194">
        <v>2539942.92</v>
      </c>
      <c r="R358"/>
    </row>
    <row r="359" spans="1:18" ht="23.25" hidden="1" x14ac:dyDescent="0.25">
      <c r="A359" s="80">
        <v>358</v>
      </c>
      <c r="B359" s="30" t="s">
        <v>499</v>
      </c>
      <c r="C359" s="30"/>
      <c r="D359" s="30" t="s">
        <v>560</v>
      </c>
      <c r="E359" s="30" t="s">
        <v>637</v>
      </c>
      <c r="F359" s="30" t="s">
        <v>188</v>
      </c>
      <c r="G359" s="30" t="s">
        <v>20</v>
      </c>
      <c r="H359" s="30" t="s">
        <v>330</v>
      </c>
      <c r="I359" s="58" t="s">
        <v>1000</v>
      </c>
      <c r="J359" s="33" t="str">
        <f t="shared" si="5"/>
        <v>Малышевский городской округ, п.г.т. Малышева, ул. Пионерская, д. 19</v>
      </c>
      <c r="K359" s="30">
        <v>725.1</v>
      </c>
      <c r="L359" s="225">
        <v>12</v>
      </c>
      <c r="M359" s="30">
        <v>1</v>
      </c>
      <c r="N359" s="33" t="s">
        <v>5081</v>
      </c>
      <c r="O359" s="114">
        <v>44951</v>
      </c>
      <c r="P359" s="33" t="s">
        <v>3065</v>
      </c>
      <c r="Q359" s="194">
        <v>2678567.54</v>
      </c>
      <c r="R359"/>
    </row>
    <row r="360" spans="1:18" ht="23.25" hidden="1" x14ac:dyDescent="0.25">
      <c r="A360" s="80">
        <v>359</v>
      </c>
      <c r="B360" s="30" t="s">
        <v>499</v>
      </c>
      <c r="C360" s="30"/>
      <c r="D360" s="30" t="s">
        <v>560</v>
      </c>
      <c r="E360" s="30" t="s">
        <v>637</v>
      </c>
      <c r="F360" s="30" t="s">
        <v>188</v>
      </c>
      <c r="G360" s="30" t="s">
        <v>20</v>
      </c>
      <c r="H360" s="30" t="s">
        <v>84</v>
      </c>
      <c r="I360" s="42">
        <v>7</v>
      </c>
      <c r="J360" s="33" t="str">
        <f t="shared" si="5"/>
        <v>Малышевский городской округ, п.г.т. Малышева, ул. Советская, д. 7</v>
      </c>
      <c r="K360" s="30">
        <v>733.8</v>
      </c>
      <c r="L360" s="30">
        <v>12</v>
      </c>
      <c r="M360" s="30">
        <v>5</v>
      </c>
      <c r="N360" s="33" t="s">
        <v>5081</v>
      </c>
      <c r="O360" s="114">
        <v>44951</v>
      </c>
      <c r="P360" s="33" t="s">
        <v>3065</v>
      </c>
      <c r="Q360" s="187">
        <v>3775164.6700000004</v>
      </c>
      <c r="R360"/>
    </row>
    <row r="361" spans="1:18" ht="23.25" hidden="1" x14ac:dyDescent="0.25">
      <c r="A361" s="80">
        <v>360</v>
      </c>
      <c r="B361" s="30" t="s">
        <v>495</v>
      </c>
      <c r="C361" s="106"/>
      <c r="D361" s="120" t="s">
        <v>415</v>
      </c>
      <c r="E361" s="120" t="s">
        <v>18</v>
      </c>
      <c r="F361" s="120" t="s">
        <v>416</v>
      </c>
      <c r="G361" s="120" t="s">
        <v>64</v>
      </c>
      <c r="H361" s="30" t="s">
        <v>5102</v>
      </c>
      <c r="I361" s="30">
        <v>5</v>
      </c>
      <c r="J361" s="33" t="str">
        <f t="shared" si="5"/>
        <v>муниципальное образование «город Екатеринбург», г. Екатеринбург, пер. Загородный, д. 5</v>
      </c>
      <c r="K361" s="30">
        <v>3858.1</v>
      </c>
      <c r="L361" s="225">
        <v>70</v>
      </c>
      <c r="M361" s="30">
        <v>1</v>
      </c>
      <c r="N361" s="33" t="s">
        <v>5134</v>
      </c>
      <c r="O361" s="114">
        <v>44915</v>
      </c>
      <c r="P361" s="33" t="s">
        <v>4899</v>
      </c>
      <c r="Q361" s="187">
        <v>10605108.629999999</v>
      </c>
      <c r="R361"/>
    </row>
    <row r="362" spans="1:18" ht="34.5" hidden="1" x14ac:dyDescent="0.25">
      <c r="A362" s="80">
        <v>361</v>
      </c>
      <c r="B362" s="30" t="s">
        <v>495</v>
      </c>
      <c r="C362" s="106"/>
      <c r="D362" s="120" t="s">
        <v>415</v>
      </c>
      <c r="E362" s="120" t="s">
        <v>18</v>
      </c>
      <c r="F362" s="120" t="s">
        <v>416</v>
      </c>
      <c r="G362" s="120" t="s">
        <v>64</v>
      </c>
      <c r="H362" s="30" t="s">
        <v>851</v>
      </c>
      <c r="I362" s="30" t="s">
        <v>947</v>
      </c>
      <c r="J362" s="33" t="str">
        <f t="shared" si="5"/>
        <v>муниципальное образование «город Екатеринбург», г. Екатеринбург, пер. Зерновой, д. 6</v>
      </c>
      <c r="K362" s="30">
        <v>278.3</v>
      </c>
      <c r="L362" s="30">
        <v>8</v>
      </c>
      <c r="M362" s="30">
        <v>6</v>
      </c>
      <c r="N362" s="33" t="s">
        <v>5140</v>
      </c>
      <c r="O362" s="114" t="s">
        <v>5141</v>
      </c>
      <c r="P362" s="33" t="s">
        <v>5142</v>
      </c>
      <c r="Q362" s="187">
        <v>4462803.0600000005</v>
      </c>
      <c r="R362"/>
    </row>
    <row r="363" spans="1:18" ht="23.25" hidden="1" x14ac:dyDescent="0.25">
      <c r="A363" s="80">
        <v>362</v>
      </c>
      <c r="B363" s="30" t="s">
        <v>495</v>
      </c>
      <c r="C363" s="106"/>
      <c r="D363" s="120" t="s">
        <v>415</v>
      </c>
      <c r="E363" s="120" t="s">
        <v>18</v>
      </c>
      <c r="F363" s="120" t="s">
        <v>416</v>
      </c>
      <c r="G363" s="120" t="s">
        <v>64</v>
      </c>
      <c r="H363" s="30" t="s">
        <v>473</v>
      </c>
      <c r="I363" s="30" t="s">
        <v>5110</v>
      </c>
      <c r="J363" s="33" t="str">
        <f t="shared" si="5"/>
        <v>муниципальное образование «город Екатеринбург», г. Екатеринбург, пер. Осоавиахима, д. 102</v>
      </c>
      <c r="K363" s="30">
        <v>1193.74</v>
      </c>
      <c r="L363" s="225">
        <v>42</v>
      </c>
      <c r="M363" s="30">
        <v>1</v>
      </c>
      <c r="N363" s="33" t="s">
        <v>5143</v>
      </c>
      <c r="O363" s="114">
        <v>45127</v>
      </c>
      <c r="P363" s="33" t="s">
        <v>5144</v>
      </c>
      <c r="Q363" s="187">
        <v>46560.59</v>
      </c>
      <c r="R363"/>
    </row>
    <row r="364" spans="1:18" ht="23.25" hidden="1" x14ac:dyDescent="0.25">
      <c r="A364" s="80">
        <v>363</v>
      </c>
      <c r="B364" s="30" t="s">
        <v>495</v>
      </c>
      <c r="C364" s="106"/>
      <c r="D364" s="120" t="s">
        <v>415</v>
      </c>
      <c r="E364" s="120" t="s">
        <v>18</v>
      </c>
      <c r="F364" s="120" t="s">
        <v>416</v>
      </c>
      <c r="G364" s="120" t="s">
        <v>64</v>
      </c>
      <c r="H364" s="30" t="s">
        <v>1238</v>
      </c>
      <c r="I364" s="30" t="s">
        <v>981</v>
      </c>
      <c r="J364" s="33" t="str">
        <f t="shared" si="5"/>
        <v>муниципальное образование «город Екатеринбург», г. Екатеринбург, пер. Переходный, д. 2</v>
      </c>
      <c r="K364" s="30">
        <v>1579.2</v>
      </c>
      <c r="L364" s="225">
        <v>35</v>
      </c>
      <c r="M364" s="30">
        <v>8</v>
      </c>
      <c r="N364" s="33" t="s">
        <v>5145</v>
      </c>
      <c r="O364" s="114">
        <v>44918</v>
      </c>
      <c r="P364" s="33" t="s">
        <v>5144</v>
      </c>
      <c r="Q364" s="187">
        <v>14447198.050000001</v>
      </c>
      <c r="R364"/>
    </row>
    <row r="365" spans="1:18" ht="23.25" hidden="1" x14ac:dyDescent="0.25">
      <c r="A365" s="80">
        <v>364</v>
      </c>
      <c r="B365" s="30" t="s">
        <v>495</v>
      </c>
      <c r="C365" s="106"/>
      <c r="D365" s="120" t="s">
        <v>415</v>
      </c>
      <c r="E365" s="120" t="s">
        <v>18</v>
      </c>
      <c r="F365" s="120" t="s">
        <v>416</v>
      </c>
      <c r="G365" s="120" t="s">
        <v>64</v>
      </c>
      <c r="H365" s="30" t="s">
        <v>1238</v>
      </c>
      <c r="I365" s="30" t="s">
        <v>983</v>
      </c>
      <c r="J365" s="33" t="str">
        <f t="shared" si="5"/>
        <v>муниципальное образование «город Екатеринбург», г. Екатеринбург, пер. Переходный, д. 4</v>
      </c>
      <c r="K365" s="30">
        <v>1274.5999999999999</v>
      </c>
      <c r="L365" s="225">
        <v>32</v>
      </c>
      <c r="M365" s="30">
        <v>8</v>
      </c>
      <c r="N365" s="33" t="s">
        <v>5145</v>
      </c>
      <c r="O365" s="114">
        <v>44918</v>
      </c>
      <c r="P365" s="33" t="s">
        <v>5144</v>
      </c>
      <c r="Q365" s="187">
        <v>15461962.48</v>
      </c>
      <c r="R365"/>
    </row>
    <row r="366" spans="1:18" ht="23.25" hidden="1" x14ac:dyDescent="0.25">
      <c r="A366" s="80">
        <v>365</v>
      </c>
      <c r="B366" s="30" t="s">
        <v>495</v>
      </c>
      <c r="C366" s="106"/>
      <c r="D366" s="120" t="s">
        <v>415</v>
      </c>
      <c r="E366" s="120" t="s">
        <v>18</v>
      </c>
      <c r="F366" s="120" t="s">
        <v>416</v>
      </c>
      <c r="G366" s="120" t="s">
        <v>64</v>
      </c>
      <c r="H366" s="30" t="s">
        <v>4747</v>
      </c>
      <c r="I366" s="30">
        <v>29</v>
      </c>
      <c r="J366" s="33" t="str">
        <f t="shared" si="5"/>
        <v>муниципальное образование «город Екатеринбург», г. Екатеринбург, пер. Телефонный, д. 29</v>
      </c>
      <c r="K366" s="30">
        <v>497.7</v>
      </c>
      <c r="L366" s="30">
        <v>8</v>
      </c>
      <c r="M366" s="30">
        <v>1</v>
      </c>
      <c r="N366" s="33" t="s">
        <v>5158</v>
      </c>
      <c r="O366" s="114">
        <v>45173</v>
      </c>
      <c r="P366" s="33" t="s">
        <v>5159</v>
      </c>
      <c r="Q366" s="187">
        <v>1423579.2</v>
      </c>
      <c r="R366"/>
    </row>
    <row r="367" spans="1:18" ht="23.25" hidden="1" x14ac:dyDescent="0.25">
      <c r="A367" s="80">
        <v>366</v>
      </c>
      <c r="B367" s="30" t="s">
        <v>495</v>
      </c>
      <c r="C367" s="106"/>
      <c r="D367" s="120" t="s">
        <v>415</v>
      </c>
      <c r="E367" s="120" t="s">
        <v>18</v>
      </c>
      <c r="F367" s="120" t="s">
        <v>416</v>
      </c>
      <c r="G367" s="120" t="s">
        <v>64</v>
      </c>
      <c r="H367" s="30" t="s">
        <v>869</v>
      </c>
      <c r="I367" s="30">
        <v>11</v>
      </c>
      <c r="J367" s="33" t="str">
        <f t="shared" si="5"/>
        <v>муниципальное образование «город Екатеринбург», г. Екатеринбург, пер. Университетский, д. 11</v>
      </c>
      <c r="K367" s="30">
        <v>4627.7</v>
      </c>
      <c r="L367" s="30">
        <v>49</v>
      </c>
      <c r="M367" s="30">
        <v>1</v>
      </c>
      <c r="N367" s="33" t="s">
        <v>5175</v>
      </c>
      <c r="O367" s="114">
        <v>45139</v>
      </c>
      <c r="P367" s="33" t="s">
        <v>5159</v>
      </c>
      <c r="Q367" s="187">
        <v>16099010.459999999</v>
      </c>
      <c r="R367"/>
    </row>
    <row r="368" spans="1:18" ht="23.25" hidden="1" x14ac:dyDescent="0.25">
      <c r="A368" s="80">
        <v>367</v>
      </c>
      <c r="B368" s="30" t="s">
        <v>495</v>
      </c>
      <c r="C368" s="106"/>
      <c r="D368" s="120" t="s">
        <v>415</v>
      </c>
      <c r="E368" s="120" t="s">
        <v>18</v>
      </c>
      <c r="F368" s="120" t="s">
        <v>416</v>
      </c>
      <c r="G368" s="120" t="s">
        <v>64</v>
      </c>
      <c r="H368" s="30" t="s">
        <v>829</v>
      </c>
      <c r="I368" s="30">
        <v>2</v>
      </c>
      <c r="J368" s="33" t="str">
        <f t="shared" si="5"/>
        <v>муниципальное образование «город Екатеринбург», г. Екатеринбург, пер. Черноморский, д. 2</v>
      </c>
      <c r="K368" s="30">
        <v>2683.6</v>
      </c>
      <c r="L368" s="30">
        <v>51</v>
      </c>
      <c r="M368" s="30">
        <v>3</v>
      </c>
      <c r="N368" s="33" t="s">
        <v>5160</v>
      </c>
      <c r="O368" s="114">
        <v>44799</v>
      </c>
      <c r="P368" s="33" t="s">
        <v>3340</v>
      </c>
      <c r="Q368" s="187">
        <v>11031770.399999999</v>
      </c>
      <c r="R368"/>
    </row>
    <row r="369" spans="1:18" ht="23.25" hidden="1" x14ac:dyDescent="0.25">
      <c r="A369" s="80">
        <v>368</v>
      </c>
      <c r="B369" s="30" t="s">
        <v>495</v>
      </c>
      <c r="C369" s="106"/>
      <c r="D369" s="120" t="s">
        <v>415</v>
      </c>
      <c r="E369" s="120" t="s">
        <v>18</v>
      </c>
      <c r="F369" s="120" t="s">
        <v>416</v>
      </c>
      <c r="G369" s="120" t="s">
        <v>64</v>
      </c>
      <c r="H369" s="30" t="s">
        <v>829</v>
      </c>
      <c r="I369" s="30">
        <v>4</v>
      </c>
      <c r="J369" s="33" t="str">
        <f t="shared" si="5"/>
        <v>муниципальное образование «город Екатеринбург», г. Екатеринбург, пер. Черноморский, д. 4</v>
      </c>
      <c r="K369" s="30">
        <v>2474.9</v>
      </c>
      <c r="L369" s="30">
        <v>50</v>
      </c>
      <c r="M369" s="30">
        <v>3</v>
      </c>
      <c r="N369" s="33" t="s">
        <v>5173</v>
      </c>
      <c r="O369" s="114">
        <v>44799</v>
      </c>
      <c r="P369" s="33" t="s">
        <v>3237</v>
      </c>
      <c r="Q369" s="187">
        <v>9574160.6699999999</v>
      </c>
      <c r="R369"/>
    </row>
    <row r="370" spans="1:18" ht="23.25" hidden="1" x14ac:dyDescent="0.25">
      <c r="A370" s="80">
        <v>369</v>
      </c>
      <c r="B370" s="30" t="s">
        <v>495</v>
      </c>
      <c r="C370" s="106"/>
      <c r="D370" s="120" t="s">
        <v>415</v>
      </c>
      <c r="E370" s="120" t="s">
        <v>18</v>
      </c>
      <c r="F370" s="120" t="s">
        <v>416</v>
      </c>
      <c r="G370" s="120" t="s">
        <v>64</v>
      </c>
      <c r="H370" s="30" t="s">
        <v>829</v>
      </c>
      <c r="I370" s="30">
        <v>6</v>
      </c>
      <c r="J370" s="33" t="str">
        <f t="shared" si="5"/>
        <v>муниципальное образование «город Екатеринбург», г. Екатеринбург, пер. Черноморский, д. 6</v>
      </c>
      <c r="K370" s="30">
        <v>3223.3</v>
      </c>
      <c r="L370" s="30">
        <v>48</v>
      </c>
      <c r="M370" s="30">
        <v>2</v>
      </c>
      <c r="N370" s="33" t="s">
        <v>4809</v>
      </c>
      <c r="O370" s="114">
        <v>44799</v>
      </c>
      <c r="P370" s="33" t="s">
        <v>2098</v>
      </c>
      <c r="Q370" s="187">
        <v>5830713.6100000003</v>
      </c>
      <c r="R370"/>
    </row>
    <row r="371" spans="1:18" ht="23.25" hidden="1" x14ac:dyDescent="0.25">
      <c r="A371" s="80">
        <v>370</v>
      </c>
      <c r="B371" s="30" t="s">
        <v>495</v>
      </c>
      <c r="C371" s="106"/>
      <c r="D371" s="120" t="s">
        <v>415</v>
      </c>
      <c r="E371" s="120" t="s">
        <v>18</v>
      </c>
      <c r="F371" s="120" t="s">
        <v>416</v>
      </c>
      <c r="G371" s="120" t="s">
        <v>143</v>
      </c>
      <c r="H371" s="30" t="s">
        <v>278</v>
      </c>
      <c r="I371" s="30" t="s">
        <v>1010</v>
      </c>
      <c r="J371" s="33" t="str">
        <f t="shared" si="5"/>
        <v>муниципальное образование «город Екатеринбург», г. Екатеринбург, пр-кт Космонавтов, д. 60</v>
      </c>
      <c r="K371" s="30">
        <v>1785.4</v>
      </c>
      <c r="L371" s="225">
        <v>40</v>
      </c>
      <c r="M371" s="30">
        <v>7</v>
      </c>
      <c r="N371" s="33" t="s">
        <v>5139</v>
      </c>
      <c r="O371" s="114">
        <v>44914</v>
      </c>
      <c r="P371" s="33" t="s">
        <v>1632</v>
      </c>
      <c r="Q371" s="187">
        <v>13425272.289999999</v>
      </c>
      <c r="R371"/>
    </row>
    <row r="372" spans="1:18" ht="23.25" hidden="1" x14ac:dyDescent="0.25">
      <c r="A372" s="80">
        <v>371</v>
      </c>
      <c r="B372" s="30" t="s">
        <v>495</v>
      </c>
      <c r="C372" s="106"/>
      <c r="D372" s="120" t="s">
        <v>415</v>
      </c>
      <c r="E372" s="120" t="s">
        <v>18</v>
      </c>
      <c r="F372" s="120" t="s">
        <v>416</v>
      </c>
      <c r="G372" s="120" t="s">
        <v>143</v>
      </c>
      <c r="H372" s="30" t="s">
        <v>278</v>
      </c>
      <c r="I372" s="30">
        <v>67</v>
      </c>
      <c r="J372" s="33" t="str">
        <f t="shared" si="5"/>
        <v>муниципальное образование «город Екатеринбург», г. Екатеринбург, пр-кт Космонавтов, д. 67</v>
      </c>
      <c r="K372" s="30">
        <v>1802.8</v>
      </c>
      <c r="L372" s="30">
        <v>36</v>
      </c>
      <c r="M372" s="30">
        <v>5</v>
      </c>
      <c r="N372" s="33" t="s">
        <v>5161</v>
      </c>
      <c r="O372" s="114">
        <v>44916</v>
      </c>
      <c r="P372" s="33" t="s">
        <v>2120</v>
      </c>
      <c r="Q372" s="187">
        <v>16114871.689999999</v>
      </c>
      <c r="R372"/>
    </row>
    <row r="373" spans="1:18" ht="23.25" hidden="1" x14ac:dyDescent="0.25">
      <c r="A373" s="80">
        <v>372</v>
      </c>
      <c r="B373" s="30" t="s">
        <v>495</v>
      </c>
      <c r="C373" s="106"/>
      <c r="D373" s="120" t="s">
        <v>415</v>
      </c>
      <c r="E373" s="120" t="s">
        <v>18</v>
      </c>
      <c r="F373" s="120" t="s">
        <v>416</v>
      </c>
      <c r="G373" s="120" t="s">
        <v>143</v>
      </c>
      <c r="H373" s="30" t="s">
        <v>278</v>
      </c>
      <c r="I373" s="30">
        <v>71</v>
      </c>
      <c r="J373" s="33" t="str">
        <f t="shared" si="5"/>
        <v>муниципальное образование «город Екатеринбург», г. Екатеринбург, пр-кт Космонавтов, д. 71</v>
      </c>
      <c r="K373" s="30">
        <v>1914.5</v>
      </c>
      <c r="L373" s="30">
        <v>37</v>
      </c>
      <c r="M373" s="30">
        <v>8</v>
      </c>
      <c r="N373" s="33" t="s">
        <v>5161</v>
      </c>
      <c r="O373" s="114">
        <v>44916</v>
      </c>
      <c r="P373" s="33" t="s">
        <v>2120</v>
      </c>
      <c r="Q373" s="187">
        <v>19969054.560000002</v>
      </c>
      <c r="R373"/>
    </row>
    <row r="374" spans="1:18" ht="23.25" hidden="1" x14ac:dyDescent="0.25">
      <c r="A374" s="80">
        <v>373</v>
      </c>
      <c r="B374" s="30" t="s">
        <v>495</v>
      </c>
      <c r="C374" s="106"/>
      <c r="D374" s="120" t="s">
        <v>415</v>
      </c>
      <c r="E374" s="120" t="s">
        <v>18</v>
      </c>
      <c r="F374" s="120" t="s">
        <v>416</v>
      </c>
      <c r="G374" s="120" t="s">
        <v>143</v>
      </c>
      <c r="H374" s="30" t="s">
        <v>278</v>
      </c>
      <c r="I374" s="30">
        <v>73</v>
      </c>
      <c r="J374" s="33" t="str">
        <f t="shared" si="5"/>
        <v>муниципальное образование «город Екатеринбург», г. Екатеринбург, пр-кт Космонавтов, д. 73</v>
      </c>
      <c r="K374" s="30">
        <v>1717</v>
      </c>
      <c r="L374" s="30">
        <v>36</v>
      </c>
      <c r="M374" s="30">
        <v>8</v>
      </c>
      <c r="N374" s="33" t="s">
        <v>5161</v>
      </c>
      <c r="O374" s="114">
        <v>44916</v>
      </c>
      <c r="P374" s="33" t="s">
        <v>2120</v>
      </c>
      <c r="Q374" s="187">
        <v>17268757.07</v>
      </c>
      <c r="R374"/>
    </row>
    <row r="375" spans="1:18" ht="23.25" hidden="1" x14ac:dyDescent="0.25">
      <c r="A375" s="80">
        <v>374</v>
      </c>
      <c r="B375" s="30" t="s">
        <v>495</v>
      </c>
      <c r="C375" s="106"/>
      <c r="D375" s="120" t="s">
        <v>415</v>
      </c>
      <c r="E375" s="120" t="s">
        <v>18</v>
      </c>
      <c r="F375" s="120" t="s">
        <v>416</v>
      </c>
      <c r="G375" s="120" t="s">
        <v>143</v>
      </c>
      <c r="H375" s="30" t="s">
        <v>278</v>
      </c>
      <c r="I375" s="30" t="s">
        <v>5111</v>
      </c>
      <c r="J375" s="33" t="str">
        <f t="shared" si="5"/>
        <v>муниципальное образование «город Екатеринбург», г. Екатеринбург, пр-кт Космонавтов, д. 73КОРПУС 2</v>
      </c>
      <c r="K375" s="30">
        <v>3235.4</v>
      </c>
      <c r="L375" s="225">
        <v>70</v>
      </c>
      <c r="M375" s="30">
        <v>8</v>
      </c>
      <c r="N375" s="33" t="s">
        <v>5146</v>
      </c>
      <c r="O375" s="114">
        <v>44916</v>
      </c>
      <c r="P375" s="33" t="s">
        <v>1692</v>
      </c>
      <c r="Q375" s="187">
        <v>32364146.949999999</v>
      </c>
      <c r="R375"/>
    </row>
    <row r="376" spans="1:18" ht="34.5" hidden="1" x14ac:dyDescent="0.25">
      <c r="A376" s="80">
        <v>375</v>
      </c>
      <c r="B376" s="30" t="s">
        <v>495</v>
      </c>
      <c r="C376" s="106"/>
      <c r="D376" s="120" t="s">
        <v>415</v>
      </c>
      <c r="E376" s="120" t="s">
        <v>18</v>
      </c>
      <c r="F376" s="120" t="s">
        <v>416</v>
      </c>
      <c r="G376" s="120" t="s">
        <v>143</v>
      </c>
      <c r="H376" s="30" t="s">
        <v>36</v>
      </c>
      <c r="I376" s="30">
        <v>29</v>
      </c>
      <c r="J376" s="33" t="str">
        <f t="shared" si="5"/>
        <v>муниципальное образование «город Екатеринбург», г. Екатеринбург, пр-кт Ленина, д. 29</v>
      </c>
      <c r="K376" s="30">
        <v>3334.5</v>
      </c>
      <c r="L376" s="30">
        <v>35</v>
      </c>
      <c r="M376" s="30">
        <v>7</v>
      </c>
      <c r="N376" s="33" t="s">
        <v>5176</v>
      </c>
      <c r="O376" s="114">
        <v>44918</v>
      </c>
      <c r="P376" s="33" t="s">
        <v>5177</v>
      </c>
      <c r="Q376" s="187">
        <v>18978563.140000001</v>
      </c>
      <c r="R376"/>
    </row>
    <row r="377" spans="1:18" ht="23.25" hidden="1" x14ac:dyDescent="0.25">
      <c r="A377" s="80">
        <v>376</v>
      </c>
      <c r="B377" s="30" t="s">
        <v>495</v>
      </c>
      <c r="C377" s="131"/>
      <c r="D377" s="134" t="s">
        <v>415</v>
      </c>
      <c r="E377" s="134" t="s">
        <v>18</v>
      </c>
      <c r="F377" s="134" t="s">
        <v>416</v>
      </c>
      <c r="G377" s="134" t="s">
        <v>143</v>
      </c>
      <c r="H377" s="112" t="s">
        <v>36</v>
      </c>
      <c r="I377" s="112" t="s">
        <v>5116</v>
      </c>
      <c r="J377" s="52" t="str">
        <f t="shared" si="5"/>
        <v>муниципальное образование «город Екатеринбург», г. Екатеринбург, пр-кт Ленина, д. 52КОРПУС 1</v>
      </c>
      <c r="K377" s="112">
        <v>2827.1</v>
      </c>
      <c r="L377" s="112">
        <v>40</v>
      </c>
      <c r="M377" s="112">
        <v>1</v>
      </c>
      <c r="N377" s="52" t="s">
        <v>5188</v>
      </c>
      <c r="O377" s="139">
        <v>45009</v>
      </c>
      <c r="P377" s="52" t="s">
        <v>4955</v>
      </c>
      <c r="Q377" s="257"/>
      <c r="R377"/>
    </row>
    <row r="378" spans="1:18" ht="23.25" hidden="1" x14ac:dyDescent="0.25">
      <c r="A378" s="80">
        <v>377</v>
      </c>
      <c r="B378" s="30" t="s">
        <v>495</v>
      </c>
      <c r="C378" s="131"/>
      <c r="D378" s="134" t="s">
        <v>415</v>
      </c>
      <c r="E378" s="134" t="s">
        <v>18</v>
      </c>
      <c r="F378" s="134" t="s">
        <v>416</v>
      </c>
      <c r="G378" s="134" t="s">
        <v>143</v>
      </c>
      <c r="H378" s="112" t="s">
        <v>36</v>
      </c>
      <c r="I378" s="112" t="s">
        <v>5117</v>
      </c>
      <c r="J378" s="52" t="str">
        <f t="shared" si="5"/>
        <v>муниципальное образование «город Екатеринбург», г. Екатеринбург, пр-кт Ленина, д. 52КОРПУС 1 А</v>
      </c>
      <c r="K378" s="112">
        <v>2501</v>
      </c>
      <c r="L378" s="112">
        <v>40</v>
      </c>
      <c r="M378" s="112">
        <v>1</v>
      </c>
      <c r="N378" s="52" t="s">
        <v>5188</v>
      </c>
      <c r="O378" s="139">
        <v>45009</v>
      </c>
      <c r="P378" s="52" t="s">
        <v>4955</v>
      </c>
      <c r="Q378" s="257"/>
      <c r="R378"/>
    </row>
    <row r="379" spans="1:18" ht="23.25" hidden="1" x14ac:dyDescent="0.25">
      <c r="A379" s="80">
        <v>378</v>
      </c>
      <c r="B379" s="30" t="s">
        <v>495</v>
      </c>
      <c r="C379" s="131"/>
      <c r="D379" s="134" t="s">
        <v>415</v>
      </c>
      <c r="E379" s="134" t="s">
        <v>18</v>
      </c>
      <c r="F379" s="134" t="s">
        <v>416</v>
      </c>
      <c r="G379" s="134" t="s">
        <v>143</v>
      </c>
      <c r="H379" s="112" t="s">
        <v>36</v>
      </c>
      <c r="I379" s="112" t="s">
        <v>5118</v>
      </c>
      <c r="J379" s="52" t="str">
        <f t="shared" si="5"/>
        <v>муниципальное образование «город Екатеринбург», г. Екатеринбург, пр-кт Ленина, д. 52КОРПУС 2</v>
      </c>
      <c r="K379" s="112">
        <v>2920.3</v>
      </c>
      <c r="L379" s="112">
        <v>45</v>
      </c>
      <c r="M379" s="112">
        <v>1</v>
      </c>
      <c r="N379" s="52" t="s">
        <v>5188</v>
      </c>
      <c r="O379" s="139">
        <v>45009</v>
      </c>
      <c r="P379" s="52" t="s">
        <v>4955</v>
      </c>
      <c r="Q379" s="257"/>
      <c r="R379"/>
    </row>
    <row r="380" spans="1:18" ht="23.25" hidden="1" x14ac:dyDescent="0.25">
      <c r="A380" s="80">
        <v>379</v>
      </c>
      <c r="B380" s="30" t="s">
        <v>495</v>
      </c>
      <c r="C380" s="131"/>
      <c r="D380" s="134" t="s">
        <v>415</v>
      </c>
      <c r="E380" s="134" t="s">
        <v>18</v>
      </c>
      <c r="F380" s="134" t="s">
        <v>416</v>
      </c>
      <c r="G380" s="134" t="s">
        <v>143</v>
      </c>
      <c r="H380" s="112" t="s">
        <v>36</v>
      </c>
      <c r="I380" s="112" t="s">
        <v>5119</v>
      </c>
      <c r="J380" s="52" t="str">
        <f t="shared" si="5"/>
        <v>муниципальное образование «город Екатеринбург», г. Екатеринбург, пр-кт Ленина, д. 52КОРПУС 2 А</v>
      </c>
      <c r="K380" s="112">
        <v>2605.3000000000002</v>
      </c>
      <c r="L380" s="112">
        <v>33</v>
      </c>
      <c r="M380" s="112">
        <v>1</v>
      </c>
      <c r="N380" s="52" t="s">
        <v>5188</v>
      </c>
      <c r="O380" s="139">
        <v>45009</v>
      </c>
      <c r="P380" s="52" t="s">
        <v>4955</v>
      </c>
      <c r="Q380" s="257"/>
      <c r="R380"/>
    </row>
    <row r="381" spans="1:18" ht="23.25" hidden="1" x14ac:dyDescent="0.25">
      <c r="A381" s="80">
        <v>380</v>
      </c>
      <c r="B381" s="30" t="s">
        <v>495</v>
      </c>
      <c r="C381" s="131"/>
      <c r="D381" s="134" t="s">
        <v>415</v>
      </c>
      <c r="E381" s="134" t="s">
        <v>18</v>
      </c>
      <c r="F381" s="134" t="s">
        <v>416</v>
      </c>
      <c r="G381" s="134" t="s">
        <v>143</v>
      </c>
      <c r="H381" s="112" t="s">
        <v>36</v>
      </c>
      <c r="I381" s="112" t="s">
        <v>5120</v>
      </c>
      <c r="J381" s="52" t="str">
        <f t="shared" si="5"/>
        <v>муниципальное образование «город Екатеринбург», г. Екатеринбург, пр-кт Ленина, д. 52КОРПУС 3</v>
      </c>
      <c r="K381" s="112">
        <v>3280.5</v>
      </c>
      <c r="L381" s="112">
        <v>60</v>
      </c>
      <c r="M381" s="112">
        <v>1</v>
      </c>
      <c r="N381" s="52" t="s">
        <v>5188</v>
      </c>
      <c r="O381" s="139">
        <v>45009</v>
      </c>
      <c r="P381" s="52" t="s">
        <v>4955</v>
      </c>
      <c r="Q381" s="257"/>
      <c r="R381"/>
    </row>
    <row r="382" spans="1:18" ht="23.25" hidden="1" x14ac:dyDescent="0.25">
      <c r="A382" s="80">
        <v>381</v>
      </c>
      <c r="B382" s="30" t="s">
        <v>495</v>
      </c>
      <c r="C382" s="131"/>
      <c r="D382" s="134" t="s">
        <v>415</v>
      </c>
      <c r="E382" s="134" t="s">
        <v>18</v>
      </c>
      <c r="F382" s="134" t="s">
        <v>416</v>
      </c>
      <c r="G382" s="134" t="s">
        <v>143</v>
      </c>
      <c r="H382" s="112" t="s">
        <v>36</v>
      </c>
      <c r="I382" s="112" t="s">
        <v>5121</v>
      </c>
      <c r="J382" s="52" t="str">
        <f t="shared" si="5"/>
        <v>муниципальное образование «город Екатеринбург», г. Екатеринбург, пр-кт Ленина, д. 52КОРПУС 3 А</v>
      </c>
      <c r="K382" s="112">
        <v>2663</v>
      </c>
      <c r="L382" s="112">
        <v>38</v>
      </c>
      <c r="M382" s="112">
        <v>1</v>
      </c>
      <c r="N382" s="52" t="s">
        <v>5188</v>
      </c>
      <c r="O382" s="139">
        <v>45009</v>
      </c>
      <c r="P382" s="52" t="s">
        <v>4955</v>
      </c>
      <c r="Q382" s="257"/>
      <c r="R382"/>
    </row>
    <row r="383" spans="1:18" ht="23.25" hidden="1" x14ac:dyDescent="0.25">
      <c r="A383" s="80">
        <v>382</v>
      </c>
      <c r="B383" s="30" t="s">
        <v>495</v>
      </c>
      <c r="C383" s="131"/>
      <c r="D383" s="134" t="s">
        <v>415</v>
      </c>
      <c r="E383" s="134" t="s">
        <v>18</v>
      </c>
      <c r="F383" s="134" t="s">
        <v>416</v>
      </c>
      <c r="G383" s="134" t="s">
        <v>143</v>
      </c>
      <c r="H383" s="112" t="s">
        <v>36</v>
      </c>
      <c r="I383" s="112" t="s">
        <v>5122</v>
      </c>
      <c r="J383" s="52" t="str">
        <f t="shared" si="5"/>
        <v>муниципальное образование «город Екатеринбург», г. Екатеринбург, пр-кт Ленина, д. 52КОРПУС 4</v>
      </c>
      <c r="K383" s="112">
        <v>2635</v>
      </c>
      <c r="L383" s="112">
        <v>30</v>
      </c>
      <c r="M383" s="112">
        <v>1</v>
      </c>
      <c r="N383" s="52" t="s">
        <v>5188</v>
      </c>
      <c r="O383" s="139">
        <v>45009</v>
      </c>
      <c r="P383" s="52" t="s">
        <v>4955</v>
      </c>
      <c r="Q383" s="257"/>
      <c r="R383"/>
    </row>
    <row r="384" spans="1:18" ht="23.25" hidden="1" x14ac:dyDescent="0.25">
      <c r="A384" s="80">
        <v>383</v>
      </c>
      <c r="B384" s="30" t="s">
        <v>495</v>
      </c>
      <c r="C384" s="131"/>
      <c r="D384" s="134" t="s">
        <v>415</v>
      </c>
      <c r="E384" s="134" t="s">
        <v>18</v>
      </c>
      <c r="F384" s="134" t="s">
        <v>416</v>
      </c>
      <c r="G384" s="134" t="s">
        <v>143</v>
      </c>
      <c r="H384" s="112" t="s">
        <v>36</v>
      </c>
      <c r="I384" s="112" t="s">
        <v>5123</v>
      </c>
      <c r="J384" s="52" t="str">
        <f t="shared" ref="J384:J447" si="6">C384&amp;""&amp;D384&amp;", "&amp;E384&amp;" "&amp;F384&amp;", "&amp;G384&amp;" "&amp;H384&amp;", д. "&amp;I384</f>
        <v>муниципальное образование «город Екатеринбург», г. Екатеринбург, пр-кт Ленина, д. 52КОРПУС 4 А</v>
      </c>
      <c r="K384" s="112">
        <v>2509</v>
      </c>
      <c r="L384" s="112">
        <v>40</v>
      </c>
      <c r="M384" s="112">
        <v>1</v>
      </c>
      <c r="N384" s="52" t="s">
        <v>5188</v>
      </c>
      <c r="O384" s="139">
        <v>45009</v>
      </c>
      <c r="P384" s="52" t="s">
        <v>4955</v>
      </c>
      <c r="Q384" s="257"/>
      <c r="R384"/>
    </row>
    <row r="385" spans="1:18" ht="23.25" hidden="1" x14ac:dyDescent="0.25">
      <c r="A385" s="80">
        <v>384</v>
      </c>
      <c r="B385" s="30" t="s">
        <v>495</v>
      </c>
      <c r="C385" s="131"/>
      <c r="D385" s="134" t="s">
        <v>415</v>
      </c>
      <c r="E385" s="134" t="s">
        <v>18</v>
      </c>
      <c r="F385" s="134" t="s">
        <v>416</v>
      </c>
      <c r="G385" s="134" t="s">
        <v>143</v>
      </c>
      <c r="H385" s="112" t="s">
        <v>36</v>
      </c>
      <c r="I385" s="112" t="s">
        <v>5124</v>
      </c>
      <c r="J385" s="52" t="str">
        <f t="shared" si="6"/>
        <v>муниципальное образование «город Екатеринбург», г. Екатеринбург, пр-кт Ленина, д. 54КОРПУС 1</v>
      </c>
      <c r="K385" s="112">
        <v>2318</v>
      </c>
      <c r="L385" s="112">
        <v>28</v>
      </c>
      <c r="M385" s="112">
        <v>1</v>
      </c>
      <c r="N385" s="52" t="s">
        <v>5188</v>
      </c>
      <c r="O385" s="139">
        <v>45009</v>
      </c>
      <c r="P385" s="52" t="s">
        <v>4955</v>
      </c>
      <c r="Q385" s="257"/>
      <c r="R385"/>
    </row>
    <row r="386" spans="1:18" ht="23.25" hidden="1" x14ac:dyDescent="0.25">
      <c r="A386" s="80">
        <v>385</v>
      </c>
      <c r="B386" s="30" t="s">
        <v>495</v>
      </c>
      <c r="C386" s="131"/>
      <c r="D386" s="134" t="s">
        <v>415</v>
      </c>
      <c r="E386" s="134" t="s">
        <v>18</v>
      </c>
      <c r="F386" s="134" t="s">
        <v>416</v>
      </c>
      <c r="G386" s="134" t="s">
        <v>143</v>
      </c>
      <c r="H386" s="112" t="s">
        <v>36</v>
      </c>
      <c r="I386" s="112" t="s">
        <v>5125</v>
      </c>
      <c r="J386" s="52" t="str">
        <f t="shared" si="6"/>
        <v>муниципальное образование «город Екатеринбург», г. Екатеринбург, пр-кт Ленина, д. 54КОРПУС 5</v>
      </c>
      <c r="K386" s="112">
        <v>4826.8</v>
      </c>
      <c r="L386" s="112">
        <v>72</v>
      </c>
      <c r="M386" s="112">
        <v>2</v>
      </c>
      <c r="N386" s="52" t="s">
        <v>5188</v>
      </c>
      <c r="O386" s="139">
        <v>45009</v>
      </c>
      <c r="P386" s="52" t="s">
        <v>4955</v>
      </c>
      <c r="Q386" s="257"/>
      <c r="R386"/>
    </row>
    <row r="387" spans="1:18" ht="23.25" hidden="1" x14ac:dyDescent="0.25">
      <c r="A387" s="80">
        <v>386</v>
      </c>
      <c r="B387" s="30" t="s">
        <v>495</v>
      </c>
      <c r="C387" s="131"/>
      <c r="D387" s="134" t="s">
        <v>415</v>
      </c>
      <c r="E387" s="134" t="s">
        <v>18</v>
      </c>
      <c r="F387" s="134" t="s">
        <v>416</v>
      </c>
      <c r="G387" s="134" t="s">
        <v>143</v>
      </c>
      <c r="H387" s="112" t="s">
        <v>36</v>
      </c>
      <c r="I387" s="112" t="s">
        <v>5126</v>
      </c>
      <c r="J387" s="52" t="str">
        <f t="shared" si="6"/>
        <v>муниципальное образование «город Екатеринбург», г. Екатеринбург, пр-кт Ленина, д. 69/14</v>
      </c>
      <c r="K387" s="112">
        <v>8293.9</v>
      </c>
      <c r="L387" s="112">
        <v>86</v>
      </c>
      <c r="M387" s="112">
        <v>3</v>
      </c>
      <c r="N387" s="52" t="s">
        <v>5188</v>
      </c>
      <c r="O387" s="139">
        <v>45009</v>
      </c>
      <c r="P387" s="52" t="s">
        <v>4955</v>
      </c>
      <c r="Q387" s="257"/>
      <c r="R387"/>
    </row>
    <row r="388" spans="1:18" ht="23.25" hidden="1" x14ac:dyDescent="0.25">
      <c r="A388" s="80">
        <v>387</v>
      </c>
      <c r="B388" s="30" t="s">
        <v>495</v>
      </c>
      <c r="C388" s="106"/>
      <c r="D388" s="120" t="s">
        <v>415</v>
      </c>
      <c r="E388" s="120" t="s">
        <v>18</v>
      </c>
      <c r="F388" s="120" t="s">
        <v>416</v>
      </c>
      <c r="G388" s="120" t="s">
        <v>20</v>
      </c>
      <c r="H388" s="30" t="s">
        <v>648</v>
      </c>
      <c r="I388" s="30">
        <v>2</v>
      </c>
      <c r="J388" s="33" t="str">
        <f t="shared" si="6"/>
        <v>муниципальное образование «город Екатеринбург», г. Екатеринбург, ул. 8 Марта, д. 2</v>
      </c>
      <c r="K388" s="30">
        <v>10896</v>
      </c>
      <c r="L388" s="30">
        <v>84</v>
      </c>
      <c r="M388" s="30">
        <v>2</v>
      </c>
      <c r="N388" s="33" t="s">
        <v>5178</v>
      </c>
      <c r="O388" s="114">
        <v>44963</v>
      </c>
      <c r="P388" s="33" t="s">
        <v>5179</v>
      </c>
      <c r="Q388" s="187">
        <v>27154404.289999999</v>
      </c>
      <c r="R388"/>
    </row>
    <row r="389" spans="1:18" ht="34.5" hidden="1" x14ac:dyDescent="0.25">
      <c r="A389" s="80">
        <v>388</v>
      </c>
      <c r="B389" s="30" t="s">
        <v>495</v>
      </c>
      <c r="C389" s="131"/>
      <c r="D389" s="134" t="s">
        <v>415</v>
      </c>
      <c r="E389" s="134" t="s">
        <v>18</v>
      </c>
      <c r="F389" s="134" t="s">
        <v>416</v>
      </c>
      <c r="G389" s="134" t="s">
        <v>20</v>
      </c>
      <c r="H389" s="112" t="s">
        <v>4757</v>
      </c>
      <c r="I389" s="112">
        <v>35</v>
      </c>
      <c r="J389" s="52" t="str">
        <f t="shared" si="6"/>
        <v>муниципальное образование «город Екатеринбург», г. Екатеринбург, ул. Автомагистральная, д. 35</v>
      </c>
      <c r="K389" s="112">
        <v>5668</v>
      </c>
      <c r="L389" s="232">
        <v>128</v>
      </c>
      <c r="M389" s="112">
        <v>1</v>
      </c>
      <c r="N389" s="52" t="s">
        <v>4848</v>
      </c>
      <c r="O389" s="139">
        <v>44722</v>
      </c>
      <c r="P389" s="52" t="s">
        <v>5128</v>
      </c>
      <c r="Q389" s="187">
        <v>3919182.69</v>
      </c>
      <c r="R389"/>
    </row>
    <row r="390" spans="1:18" ht="23.25" hidden="1" x14ac:dyDescent="0.25">
      <c r="A390" s="80">
        <v>389</v>
      </c>
      <c r="B390" s="30" t="s">
        <v>495</v>
      </c>
      <c r="C390" s="106"/>
      <c r="D390" s="120" t="s">
        <v>415</v>
      </c>
      <c r="E390" s="120" t="s">
        <v>18</v>
      </c>
      <c r="F390" s="120" t="s">
        <v>416</v>
      </c>
      <c r="G390" s="120" t="s">
        <v>20</v>
      </c>
      <c r="H390" s="30" t="s">
        <v>454</v>
      </c>
      <c r="I390" s="30">
        <v>25</v>
      </c>
      <c r="J390" s="33" t="str">
        <f t="shared" si="6"/>
        <v>муниципальное образование «город Екатеринбург», г. Екатеринбург, ул. Бабушкина, д. 25</v>
      </c>
      <c r="K390" s="30">
        <v>1411</v>
      </c>
      <c r="L390" s="225">
        <v>48</v>
      </c>
      <c r="M390" s="30">
        <v>1</v>
      </c>
      <c r="N390" s="33" t="s">
        <v>5129</v>
      </c>
      <c r="O390" s="114">
        <v>45027</v>
      </c>
      <c r="P390" s="33" t="s">
        <v>2120</v>
      </c>
      <c r="Q390" s="187">
        <v>51651.66</v>
      </c>
      <c r="R390"/>
    </row>
    <row r="391" spans="1:18" ht="34.5" hidden="1" x14ac:dyDescent="0.25">
      <c r="A391" s="80">
        <v>390</v>
      </c>
      <c r="B391" s="30" t="s">
        <v>495</v>
      </c>
      <c r="C391" s="106"/>
      <c r="D391" s="120" t="s">
        <v>415</v>
      </c>
      <c r="E391" s="120" t="s">
        <v>18</v>
      </c>
      <c r="F391" s="120" t="s">
        <v>416</v>
      </c>
      <c r="G391" s="120" t="s">
        <v>20</v>
      </c>
      <c r="H391" s="30" t="s">
        <v>485</v>
      </c>
      <c r="I391" s="30">
        <v>2</v>
      </c>
      <c r="J391" s="33" t="str">
        <f t="shared" si="6"/>
        <v>муниципальное образование «город Екатеринбург», г. Екатеринбург, ул. Баумана, д. 2</v>
      </c>
      <c r="K391" s="30">
        <v>7534</v>
      </c>
      <c r="L391" s="30">
        <v>86</v>
      </c>
      <c r="M391" s="30">
        <v>6</v>
      </c>
      <c r="N391" s="33" t="s">
        <v>5180</v>
      </c>
      <c r="O391" s="114" t="s">
        <v>5181</v>
      </c>
      <c r="P391" s="33" t="s">
        <v>2493</v>
      </c>
      <c r="Q391" s="187">
        <v>15430822.350000001</v>
      </c>
      <c r="R391"/>
    </row>
    <row r="392" spans="1:18" ht="23.25" hidden="1" x14ac:dyDescent="0.25">
      <c r="A392" s="80">
        <v>391</v>
      </c>
      <c r="B392" s="30" t="s">
        <v>495</v>
      </c>
      <c r="C392" s="106"/>
      <c r="D392" s="120" t="s">
        <v>415</v>
      </c>
      <c r="E392" s="120" t="s">
        <v>18</v>
      </c>
      <c r="F392" s="120" t="s">
        <v>416</v>
      </c>
      <c r="G392" s="120" t="s">
        <v>20</v>
      </c>
      <c r="H392" s="30" t="s">
        <v>812</v>
      </c>
      <c r="I392" s="30">
        <v>125</v>
      </c>
      <c r="J392" s="33" t="str">
        <f t="shared" si="6"/>
        <v>муниципальное образование «город Екатеринбург», г. Екатеринбург, ул. Бебеля, д. 125</v>
      </c>
      <c r="K392" s="30">
        <v>1380.8</v>
      </c>
      <c r="L392" s="225">
        <v>32</v>
      </c>
      <c r="M392" s="30">
        <v>4</v>
      </c>
      <c r="N392" s="33" t="s">
        <v>5132</v>
      </c>
      <c r="O392" s="114">
        <v>44909</v>
      </c>
      <c r="P392" s="33" t="s">
        <v>1696</v>
      </c>
      <c r="Q392" s="187">
        <v>11878735.4</v>
      </c>
      <c r="R392"/>
    </row>
    <row r="393" spans="1:18" ht="23.25" hidden="1" x14ac:dyDescent="0.25">
      <c r="A393" s="80">
        <v>392</v>
      </c>
      <c r="B393" s="30" t="s">
        <v>495</v>
      </c>
      <c r="C393" s="131"/>
      <c r="D393" s="134" t="s">
        <v>415</v>
      </c>
      <c r="E393" s="134" t="s">
        <v>18</v>
      </c>
      <c r="F393" s="134" t="s">
        <v>416</v>
      </c>
      <c r="G393" s="134" t="s">
        <v>20</v>
      </c>
      <c r="H393" s="112" t="s">
        <v>812</v>
      </c>
      <c r="I393" s="112">
        <v>158</v>
      </c>
      <c r="J393" s="52" t="str">
        <f t="shared" si="6"/>
        <v>муниципальное образование «город Екатеринбург», г. Екатеринбург, ул. Бебеля, д. 158</v>
      </c>
      <c r="K393" s="112">
        <v>11377.8</v>
      </c>
      <c r="L393" s="112">
        <v>256</v>
      </c>
      <c r="M393" s="112">
        <v>2</v>
      </c>
      <c r="N393" s="52" t="s">
        <v>5189</v>
      </c>
      <c r="O393" s="139" t="s">
        <v>5190</v>
      </c>
      <c r="P393" s="52" t="s">
        <v>5191</v>
      </c>
      <c r="Q393" s="262">
        <v>3822224.11</v>
      </c>
      <c r="R393"/>
    </row>
    <row r="394" spans="1:18" ht="23.25" hidden="1" x14ac:dyDescent="0.25">
      <c r="A394" s="80">
        <v>393</v>
      </c>
      <c r="B394" s="30" t="s">
        <v>495</v>
      </c>
      <c r="C394" s="131"/>
      <c r="D394" s="134" t="s">
        <v>415</v>
      </c>
      <c r="E394" s="134" t="s">
        <v>18</v>
      </c>
      <c r="F394" s="134" t="s">
        <v>416</v>
      </c>
      <c r="G394" s="134" t="s">
        <v>20</v>
      </c>
      <c r="H394" s="112" t="s">
        <v>812</v>
      </c>
      <c r="I394" s="112">
        <v>184</v>
      </c>
      <c r="J394" s="52" t="str">
        <f t="shared" si="6"/>
        <v>муниципальное образование «город Екатеринбург», г. Екатеринбург, ул. Бебеля, д. 184</v>
      </c>
      <c r="K394" s="112">
        <v>17578</v>
      </c>
      <c r="L394" s="112">
        <v>140</v>
      </c>
      <c r="M394" s="112">
        <v>3</v>
      </c>
      <c r="N394" s="52" t="s">
        <v>5189</v>
      </c>
      <c r="O394" s="139" t="s">
        <v>5190</v>
      </c>
      <c r="P394" s="52" t="s">
        <v>5191</v>
      </c>
      <c r="Q394" s="262">
        <v>10674793.440000001</v>
      </c>
      <c r="R394"/>
    </row>
    <row r="395" spans="1:18" ht="23.25" hidden="1" x14ac:dyDescent="0.25">
      <c r="A395" s="80">
        <v>394</v>
      </c>
      <c r="B395" s="30" t="s">
        <v>495</v>
      </c>
      <c r="C395" s="131"/>
      <c r="D395" s="134" t="s">
        <v>415</v>
      </c>
      <c r="E395" s="134" t="s">
        <v>18</v>
      </c>
      <c r="F395" s="134" t="s">
        <v>416</v>
      </c>
      <c r="G395" s="134" t="s">
        <v>20</v>
      </c>
      <c r="H395" s="112" t="s">
        <v>5104</v>
      </c>
      <c r="I395" s="112" t="s">
        <v>4763</v>
      </c>
      <c r="J395" s="52" t="str">
        <f t="shared" si="6"/>
        <v>муниципальное образование «город Екатеринбург», г. Екатеринбург, ул. Боровая, д. 21КОРПУС А</v>
      </c>
      <c r="K395" s="112">
        <v>14310</v>
      </c>
      <c r="L395" s="232">
        <v>241</v>
      </c>
      <c r="M395" s="112">
        <v>7</v>
      </c>
      <c r="N395" s="52" t="s">
        <v>5135</v>
      </c>
      <c r="O395" s="139">
        <v>44992</v>
      </c>
      <c r="P395" s="52" t="s">
        <v>4641</v>
      </c>
      <c r="Q395" s="187">
        <v>13999715.23</v>
      </c>
      <c r="R395"/>
    </row>
    <row r="396" spans="1:18" ht="23.25" hidden="1" x14ac:dyDescent="0.25">
      <c r="A396" s="80">
        <v>395</v>
      </c>
      <c r="B396" s="30" t="s">
        <v>495</v>
      </c>
      <c r="C396" s="131"/>
      <c r="D396" s="134" t="s">
        <v>415</v>
      </c>
      <c r="E396" s="134" t="s">
        <v>18</v>
      </c>
      <c r="F396" s="134" t="s">
        <v>416</v>
      </c>
      <c r="G396" s="134" t="s">
        <v>20</v>
      </c>
      <c r="H396" s="112" t="s">
        <v>424</v>
      </c>
      <c r="I396" s="112">
        <v>22</v>
      </c>
      <c r="J396" s="52" t="str">
        <f t="shared" si="6"/>
        <v>муниципальное образование «город Екатеринбург», г. Екатеринбург, ул. Вилонова, д. 22</v>
      </c>
      <c r="K396" s="112">
        <v>6753.7</v>
      </c>
      <c r="L396" s="112">
        <v>117</v>
      </c>
      <c r="M396" s="112">
        <v>1</v>
      </c>
      <c r="N396" s="52" t="s">
        <v>5135</v>
      </c>
      <c r="O396" s="139">
        <v>44992</v>
      </c>
      <c r="P396" s="52" t="s">
        <v>4641</v>
      </c>
      <c r="Q396" s="187">
        <v>2104685.67</v>
      </c>
      <c r="R396"/>
    </row>
    <row r="397" spans="1:18" ht="23.25" hidden="1" x14ac:dyDescent="0.25">
      <c r="A397" s="80">
        <v>396</v>
      </c>
      <c r="B397" s="30" t="s">
        <v>495</v>
      </c>
      <c r="C397" s="106"/>
      <c r="D397" s="120" t="s">
        <v>415</v>
      </c>
      <c r="E397" s="120" t="s">
        <v>18</v>
      </c>
      <c r="F397" s="120" t="s">
        <v>416</v>
      </c>
      <c r="G397" s="120" t="s">
        <v>20</v>
      </c>
      <c r="H397" s="30" t="s">
        <v>464</v>
      </c>
      <c r="I397" s="30">
        <v>204</v>
      </c>
      <c r="J397" s="33" t="str">
        <f t="shared" si="6"/>
        <v>муниципальное образование «город Екатеринбург», г. Екатеринбург, ул. Волгоградская, д. 204</v>
      </c>
      <c r="K397" s="30">
        <v>5106.2</v>
      </c>
      <c r="L397" s="30">
        <v>117</v>
      </c>
      <c r="M397" s="30">
        <v>2</v>
      </c>
      <c r="N397" s="33" t="s">
        <v>5133</v>
      </c>
      <c r="O397" s="114">
        <v>44916</v>
      </c>
      <c r="P397" s="33" t="s">
        <v>1692</v>
      </c>
      <c r="Q397" s="187">
        <v>12912453.59</v>
      </c>
      <c r="R397"/>
    </row>
    <row r="398" spans="1:18" ht="23.25" hidden="1" x14ac:dyDescent="0.25">
      <c r="A398" s="80">
        <v>397</v>
      </c>
      <c r="B398" s="30" t="s">
        <v>495</v>
      </c>
      <c r="C398" s="106"/>
      <c r="D398" s="120" t="s">
        <v>415</v>
      </c>
      <c r="E398" s="120" t="s">
        <v>18</v>
      </c>
      <c r="F398" s="120" t="s">
        <v>416</v>
      </c>
      <c r="G398" s="120" t="s">
        <v>20</v>
      </c>
      <c r="H398" s="30" t="s">
        <v>74</v>
      </c>
      <c r="I398" s="30">
        <v>33</v>
      </c>
      <c r="J398" s="33" t="str">
        <f t="shared" si="6"/>
        <v>муниципальное образование «город Екатеринбург», г. Екатеринбург, ул. Гагарина, д. 33</v>
      </c>
      <c r="K398" s="30">
        <v>12970.8</v>
      </c>
      <c r="L398" s="30">
        <v>185</v>
      </c>
      <c r="M398" s="30">
        <v>1</v>
      </c>
      <c r="N398" s="33" t="s">
        <v>5157</v>
      </c>
      <c r="O398" s="114">
        <v>45082</v>
      </c>
      <c r="P398" s="33" t="s">
        <v>1632</v>
      </c>
      <c r="Q398" s="187">
        <v>3795117.55</v>
      </c>
      <c r="R398"/>
    </row>
    <row r="399" spans="1:18" ht="23.25" hidden="1" x14ac:dyDescent="0.25">
      <c r="A399" s="80">
        <v>398</v>
      </c>
      <c r="B399" s="30" t="s">
        <v>495</v>
      </c>
      <c r="C399" s="106"/>
      <c r="D399" s="120" t="s">
        <v>415</v>
      </c>
      <c r="E399" s="120" t="s">
        <v>18</v>
      </c>
      <c r="F399" s="120" t="s">
        <v>416</v>
      </c>
      <c r="G399" s="120" t="s">
        <v>20</v>
      </c>
      <c r="H399" s="30" t="s">
        <v>871</v>
      </c>
      <c r="I399" s="30" t="s">
        <v>914</v>
      </c>
      <c r="J399" s="33" t="str">
        <f t="shared" si="6"/>
        <v>муниципальное образование «город Екатеринбург», г. Екатеринбург, ул. Гурзуфская, д. 9КОРПУС А</v>
      </c>
      <c r="K399" s="30">
        <v>2849.9</v>
      </c>
      <c r="L399" s="30">
        <v>81</v>
      </c>
      <c r="M399" s="30">
        <v>5</v>
      </c>
      <c r="N399" s="33" t="s">
        <v>5133</v>
      </c>
      <c r="O399" s="114">
        <v>44916</v>
      </c>
      <c r="P399" s="33" t="s">
        <v>1692</v>
      </c>
      <c r="Q399" s="187">
        <v>12651191.460000001</v>
      </c>
      <c r="R399"/>
    </row>
    <row r="400" spans="1:18" ht="23.25" hidden="1" x14ac:dyDescent="0.25">
      <c r="A400" s="80">
        <v>399</v>
      </c>
      <c r="B400" s="30" t="s">
        <v>495</v>
      </c>
      <c r="C400" s="106"/>
      <c r="D400" s="120" t="s">
        <v>415</v>
      </c>
      <c r="E400" s="120" t="s">
        <v>18</v>
      </c>
      <c r="F400" s="120" t="s">
        <v>416</v>
      </c>
      <c r="G400" s="120" t="s">
        <v>20</v>
      </c>
      <c r="H400" s="30" t="s">
        <v>112</v>
      </c>
      <c r="I400" s="30">
        <v>34</v>
      </c>
      <c r="J400" s="33" t="str">
        <f t="shared" si="6"/>
        <v>муниципальное образование «город Екатеринбург», г. Екатеринбург, ул. Заводская, д. 34</v>
      </c>
      <c r="K400" s="30">
        <v>5970.4</v>
      </c>
      <c r="L400" s="30">
        <v>70</v>
      </c>
      <c r="M400" s="30">
        <v>4</v>
      </c>
      <c r="N400" s="33" t="s">
        <v>5162</v>
      </c>
      <c r="O400" s="114">
        <v>44936</v>
      </c>
      <c r="P400" s="33" t="s">
        <v>3232</v>
      </c>
      <c r="Q400" s="187">
        <v>10173652.23</v>
      </c>
      <c r="R400"/>
    </row>
    <row r="401" spans="1:18" ht="23.25" hidden="1" x14ac:dyDescent="0.25">
      <c r="A401" s="80">
        <v>400</v>
      </c>
      <c r="B401" s="30" t="s">
        <v>495</v>
      </c>
      <c r="C401" s="106"/>
      <c r="D401" s="120" t="s">
        <v>415</v>
      </c>
      <c r="E401" s="120" t="s">
        <v>18</v>
      </c>
      <c r="F401" s="120" t="s">
        <v>416</v>
      </c>
      <c r="G401" s="120" t="s">
        <v>20</v>
      </c>
      <c r="H401" s="30" t="s">
        <v>426</v>
      </c>
      <c r="I401" s="30">
        <v>32</v>
      </c>
      <c r="J401" s="33" t="str">
        <f t="shared" si="6"/>
        <v>муниципальное образование «город Екатеринбург», г. Екатеринбург, ул. Инженерная, д. 32</v>
      </c>
      <c r="K401" s="30">
        <v>3660.6</v>
      </c>
      <c r="L401" s="30">
        <v>43</v>
      </c>
      <c r="M401" s="30">
        <v>5</v>
      </c>
      <c r="N401" s="33" t="s">
        <v>5163</v>
      </c>
      <c r="O401" s="114" t="s">
        <v>5164</v>
      </c>
      <c r="P401" s="33" t="s">
        <v>2120</v>
      </c>
      <c r="Q401" s="187">
        <v>12440653.58</v>
      </c>
      <c r="R401"/>
    </row>
    <row r="402" spans="1:18" ht="23.25" hidden="1" x14ac:dyDescent="0.25">
      <c r="A402" s="80">
        <v>401</v>
      </c>
      <c r="B402" s="30" t="s">
        <v>495</v>
      </c>
      <c r="C402" s="106"/>
      <c r="D402" s="120" t="s">
        <v>415</v>
      </c>
      <c r="E402" s="120" t="s">
        <v>18</v>
      </c>
      <c r="F402" s="120" t="s">
        <v>416</v>
      </c>
      <c r="G402" s="120" t="s">
        <v>20</v>
      </c>
      <c r="H402" s="30" t="s">
        <v>426</v>
      </c>
      <c r="I402" s="30">
        <v>34</v>
      </c>
      <c r="J402" s="33" t="str">
        <f t="shared" si="6"/>
        <v>муниципальное образование «город Екатеринбург», г. Екатеринбург, ул. Инженерная, д. 34</v>
      </c>
      <c r="K402" s="30">
        <v>3606.7</v>
      </c>
      <c r="L402" s="30">
        <v>48</v>
      </c>
      <c r="M402" s="30">
        <v>6</v>
      </c>
      <c r="N402" s="33" t="s">
        <v>4774</v>
      </c>
      <c r="O402" s="114">
        <v>44739</v>
      </c>
      <c r="P402" s="33" t="s">
        <v>2120</v>
      </c>
      <c r="Q402" s="187">
        <v>14123677.449999999</v>
      </c>
      <c r="R402"/>
    </row>
    <row r="403" spans="1:18" ht="23.25" hidden="1" x14ac:dyDescent="0.25">
      <c r="A403" s="80">
        <v>402</v>
      </c>
      <c r="B403" s="30" t="s">
        <v>495</v>
      </c>
      <c r="C403" s="106"/>
      <c r="D403" s="120" t="s">
        <v>415</v>
      </c>
      <c r="E403" s="120" t="s">
        <v>18</v>
      </c>
      <c r="F403" s="120" t="s">
        <v>416</v>
      </c>
      <c r="G403" s="120" t="s">
        <v>20</v>
      </c>
      <c r="H403" s="30" t="s">
        <v>426</v>
      </c>
      <c r="I403" s="30">
        <v>36</v>
      </c>
      <c r="J403" s="33" t="str">
        <f t="shared" si="6"/>
        <v>муниципальное образование «город Екатеринбург», г. Екатеринбург, ул. Инженерная, д. 36</v>
      </c>
      <c r="K403" s="30">
        <v>1579.9</v>
      </c>
      <c r="L403" s="225">
        <v>24</v>
      </c>
      <c r="M403" s="30">
        <v>5</v>
      </c>
      <c r="N403" s="33" t="s">
        <v>4774</v>
      </c>
      <c r="O403" s="114">
        <v>44739</v>
      </c>
      <c r="P403" s="33" t="s">
        <v>2120</v>
      </c>
      <c r="Q403" s="187">
        <v>9997212.1600000001</v>
      </c>
      <c r="R403"/>
    </row>
    <row r="404" spans="1:18" ht="23.25" hidden="1" x14ac:dyDescent="0.25">
      <c r="A404" s="80">
        <v>403</v>
      </c>
      <c r="B404" s="30" t="s">
        <v>495</v>
      </c>
      <c r="C404" s="106"/>
      <c r="D404" s="120" t="s">
        <v>415</v>
      </c>
      <c r="E404" s="120" t="s">
        <v>18</v>
      </c>
      <c r="F404" s="120" t="s">
        <v>416</v>
      </c>
      <c r="G404" s="120" t="s">
        <v>20</v>
      </c>
      <c r="H404" s="30" t="s">
        <v>75</v>
      </c>
      <c r="I404" s="30">
        <v>50</v>
      </c>
      <c r="J404" s="33" t="str">
        <f t="shared" si="6"/>
        <v>муниципальное образование «город Екатеринбург», г. Екатеринбург, ул. Карла Маркса, д. 50</v>
      </c>
      <c r="K404" s="30">
        <v>3716</v>
      </c>
      <c r="L404" s="225">
        <v>68</v>
      </c>
      <c r="M404" s="30">
        <v>7</v>
      </c>
      <c r="N404" s="33" t="s">
        <v>5136</v>
      </c>
      <c r="O404" s="114">
        <v>44911</v>
      </c>
      <c r="P404" s="33" t="s">
        <v>3129</v>
      </c>
      <c r="Q404" s="187">
        <v>16930856.979999997</v>
      </c>
      <c r="R404"/>
    </row>
    <row r="405" spans="1:18" ht="23.25" hidden="1" x14ac:dyDescent="0.25">
      <c r="A405" s="80">
        <v>404</v>
      </c>
      <c r="B405" s="30" t="s">
        <v>495</v>
      </c>
      <c r="C405" s="106"/>
      <c r="D405" s="120" t="s">
        <v>415</v>
      </c>
      <c r="E405" s="120" t="s">
        <v>18</v>
      </c>
      <c r="F405" s="120" t="s">
        <v>416</v>
      </c>
      <c r="G405" s="120" t="s">
        <v>20</v>
      </c>
      <c r="H405" s="30" t="s">
        <v>436</v>
      </c>
      <c r="I405" s="30">
        <v>114</v>
      </c>
      <c r="J405" s="33" t="str">
        <f t="shared" si="6"/>
        <v>муниципальное образование «город Екатеринбург», г. Екатеринбург, ул. Кобозева, д. 114</v>
      </c>
      <c r="K405" s="30">
        <v>1545.8</v>
      </c>
      <c r="L405" s="225">
        <v>31</v>
      </c>
      <c r="M405" s="30">
        <v>1</v>
      </c>
      <c r="N405" s="33" t="s">
        <v>5165</v>
      </c>
      <c r="O405" s="114" t="s">
        <v>5166</v>
      </c>
      <c r="P405" s="33" t="s">
        <v>3232</v>
      </c>
      <c r="Q405" s="187">
        <v>1154242.03</v>
      </c>
      <c r="R405"/>
    </row>
    <row r="406" spans="1:18" ht="23.25" hidden="1" x14ac:dyDescent="0.25">
      <c r="A406" s="80">
        <v>405</v>
      </c>
      <c r="B406" s="30" t="s">
        <v>495</v>
      </c>
      <c r="C406" s="106"/>
      <c r="D406" s="120" t="s">
        <v>415</v>
      </c>
      <c r="E406" s="120" t="s">
        <v>18</v>
      </c>
      <c r="F406" s="120" t="s">
        <v>416</v>
      </c>
      <c r="G406" s="120" t="s">
        <v>20</v>
      </c>
      <c r="H406" s="30" t="s">
        <v>436</v>
      </c>
      <c r="I406" s="30" t="s">
        <v>5112</v>
      </c>
      <c r="J406" s="33" t="str">
        <f t="shared" si="6"/>
        <v>муниципальное образование «город Екатеринбург», г. Екатеринбург, ул. Кобозева, д. 114КОРПУС А</v>
      </c>
      <c r="K406" s="30">
        <v>1508.4</v>
      </c>
      <c r="L406" s="225">
        <v>31</v>
      </c>
      <c r="M406" s="30">
        <v>8</v>
      </c>
      <c r="N406" s="33" t="s">
        <v>5139</v>
      </c>
      <c r="O406" s="114">
        <v>44914</v>
      </c>
      <c r="P406" s="33" t="s">
        <v>1632</v>
      </c>
      <c r="Q406" s="187">
        <v>17465162.279999997</v>
      </c>
      <c r="R406"/>
    </row>
    <row r="407" spans="1:18" ht="23.25" hidden="1" x14ac:dyDescent="0.25">
      <c r="A407" s="80">
        <v>406</v>
      </c>
      <c r="B407" s="30" t="s">
        <v>495</v>
      </c>
      <c r="C407" s="106"/>
      <c r="D407" s="120" t="s">
        <v>415</v>
      </c>
      <c r="E407" s="120" t="s">
        <v>18</v>
      </c>
      <c r="F407" s="120" t="s">
        <v>416</v>
      </c>
      <c r="G407" s="120" t="s">
        <v>20</v>
      </c>
      <c r="H407" s="30" t="s">
        <v>436</v>
      </c>
      <c r="I407" s="30" t="s">
        <v>5109</v>
      </c>
      <c r="J407" s="33" t="str">
        <f t="shared" si="6"/>
        <v>муниципальное образование «город Екатеринбург», г. Екатеринбург, ул. Кобозева, д. 116КОРПУС Б</v>
      </c>
      <c r="K407" s="30">
        <v>1014.6</v>
      </c>
      <c r="L407" s="225">
        <v>24</v>
      </c>
      <c r="M407" s="30">
        <v>8</v>
      </c>
      <c r="N407" s="33" t="s">
        <v>5139</v>
      </c>
      <c r="O407" s="114">
        <v>44914</v>
      </c>
      <c r="P407" s="33" t="s">
        <v>1632</v>
      </c>
      <c r="Q407" s="187">
        <v>15943058.619999999</v>
      </c>
      <c r="R407"/>
    </row>
    <row r="408" spans="1:18" ht="23.25" hidden="1" x14ac:dyDescent="0.25">
      <c r="A408" s="80">
        <v>407</v>
      </c>
      <c r="B408" s="30" t="s">
        <v>495</v>
      </c>
      <c r="C408" s="106"/>
      <c r="D408" s="120" t="s">
        <v>415</v>
      </c>
      <c r="E408" s="120" t="s">
        <v>18</v>
      </c>
      <c r="F408" s="120" t="s">
        <v>416</v>
      </c>
      <c r="G408" s="120" t="s">
        <v>20</v>
      </c>
      <c r="H408" s="30" t="s">
        <v>436</v>
      </c>
      <c r="I408" s="30">
        <v>118</v>
      </c>
      <c r="J408" s="33" t="str">
        <f t="shared" si="6"/>
        <v>муниципальное образование «город Екатеринбург», г. Екатеринбург, ул. Кобозева, д. 118</v>
      </c>
      <c r="K408" s="30">
        <v>1239</v>
      </c>
      <c r="L408" s="30">
        <v>28</v>
      </c>
      <c r="M408" s="30">
        <v>7</v>
      </c>
      <c r="N408" s="33" t="s">
        <v>5139</v>
      </c>
      <c r="O408" s="114">
        <v>44914</v>
      </c>
      <c r="P408" s="33" t="s">
        <v>1632</v>
      </c>
      <c r="Q408" s="187">
        <v>15788826.379999999</v>
      </c>
      <c r="R408"/>
    </row>
    <row r="409" spans="1:18" ht="23.25" hidden="1" x14ac:dyDescent="0.25">
      <c r="A409" s="80">
        <v>408</v>
      </c>
      <c r="B409" s="30" t="s">
        <v>495</v>
      </c>
      <c r="C409" s="106"/>
      <c r="D409" s="120" t="s">
        <v>415</v>
      </c>
      <c r="E409" s="120" t="s">
        <v>18</v>
      </c>
      <c r="F409" s="120" t="s">
        <v>416</v>
      </c>
      <c r="G409" s="120" t="s">
        <v>20</v>
      </c>
      <c r="H409" s="30" t="s">
        <v>436</v>
      </c>
      <c r="I409" s="42" t="s">
        <v>5115</v>
      </c>
      <c r="J409" s="33" t="str">
        <f t="shared" si="6"/>
        <v>муниципальное образование «город Екатеринбург», г. Екатеринбург, ул. Кобозева, д. 118КОРПУС А</v>
      </c>
      <c r="K409" s="30">
        <v>1027.7</v>
      </c>
      <c r="L409" s="30">
        <v>24</v>
      </c>
      <c r="M409" s="30">
        <v>8</v>
      </c>
      <c r="N409" s="33" t="s">
        <v>5139</v>
      </c>
      <c r="O409" s="114">
        <v>44914</v>
      </c>
      <c r="P409" s="33" t="s">
        <v>1632</v>
      </c>
      <c r="Q409" s="187">
        <v>16340766.469999999</v>
      </c>
      <c r="R409"/>
    </row>
    <row r="410" spans="1:18" ht="23.25" hidden="1" x14ac:dyDescent="0.25">
      <c r="A410" s="80">
        <v>409</v>
      </c>
      <c r="B410" s="30" t="s">
        <v>495</v>
      </c>
      <c r="C410" s="106"/>
      <c r="D410" s="120" t="s">
        <v>415</v>
      </c>
      <c r="E410" s="120" t="s">
        <v>18</v>
      </c>
      <c r="F410" s="120" t="s">
        <v>416</v>
      </c>
      <c r="G410" s="120" t="s">
        <v>20</v>
      </c>
      <c r="H410" s="30" t="s">
        <v>436</v>
      </c>
      <c r="I410" s="30" t="s">
        <v>5113</v>
      </c>
      <c r="J410" s="33" t="str">
        <f t="shared" si="6"/>
        <v>муниципальное образование «город Екатеринбург», г. Екатеринбург, ул. Кобозева, д. 120</v>
      </c>
      <c r="K410" s="30">
        <v>1195.0999999999999</v>
      </c>
      <c r="L410" s="225">
        <v>28</v>
      </c>
      <c r="M410" s="30">
        <v>8</v>
      </c>
      <c r="N410" s="33" t="s">
        <v>5139</v>
      </c>
      <c r="O410" s="114">
        <v>44914</v>
      </c>
      <c r="P410" s="33" t="s">
        <v>1632</v>
      </c>
      <c r="Q410" s="187">
        <v>15866019.530000001</v>
      </c>
      <c r="R410"/>
    </row>
    <row r="411" spans="1:18" ht="23.25" hidden="1" x14ac:dyDescent="0.25">
      <c r="A411" s="80">
        <v>410</v>
      </c>
      <c r="B411" s="30" t="s">
        <v>495</v>
      </c>
      <c r="C411" s="106"/>
      <c r="D411" s="120" t="s">
        <v>415</v>
      </c>
      <c r="E411" s="120" t="s">
        <v>18</v>
      </c>
      <c r="F411" s="120" t="s">
        <v>416</v>
      </c>
      <c r="G411" s="120" t="s">
        <v>20</v>
      </c>
      <c r="H411" s="30" t="s">
        <v>436</v>
      </c>
      <c r="I411" s="30" t="s">
        <v>5114</v>
      </c>
      <c r="J411" s="33" t="str">
        <f t="shared" si="6"/>
        <v>муниципальное образование «город Екатеринбург», г. Екатеринбург, ул. Кобозева, д. 120КОРПУС А</v>
      </c>
      <c r="K411" s="30">
        <v>1245.3</v>
      </c>
      <c r="L411" s="225">
        <v>25</v>
      </c>
      <c r="M411" s="30">
        <v>8</v>
      </c>
      <c r="N411" s="33" t="s">
        <v>5139</v>
      </c>
      <c r="O411" s="114">
        <v>44914</v>
      </c>
      <c r="P411" s="33" t="s">
        <v>1632</v>
      </c>
      <c r="Q411" s="187">
        <v>16222245.84</v>
      </c>
      <c r="R411"/>
    </row>
    <row r="412" spans="1:18" ht="23.25" hidden="1" x14ac:dyDescent="0.25">
      <c r="A412" s="80">
        <v>411</v>
      </c>
      <c r="B412" s="30" t="s">
        <v>495</v>
      </c>
      <c r="C412" s="106"/>
      <c r="D412" s="120" t="s">
        <v>415</v>
      </c>
      <c r="E412" s="120" t="s">
        <v>18</v>
      </c>
      <c r="F412" s="120" t="s">
        <v>416</v>
      </c>
      <c r="G412" s="120" t="s">
        <v>20</v>
      </c>
      <c r="H412" s="30" t="s">
        <v>816</v>
      </c>
      <c r="I412" s="30">
        <v>21</v>
      </c>
      <c r="J412" s="33" t="str">
        <f t="shared" si="6"/>
        <v>муниципальное образование «город Екатеринбург», г. Екатеринбург, ул. Комвузовская, д. 21</v>
      </c>
      <c r="K412" s="30">
        <v>797.7</v>
      </c>
      <c r="L412" s="225">
        <v>16</v>
      </c>
      <c r="M412" s="30">
        <v>8</v>
      </c>
      <c r="N412" s="33" t="s">
        <v>5138</v>
      </c>
      <c r="O412" s="114">
        <v>44909</v>
      </c>
      <c r="P412" s="33" t="s">
        <v>1632</v>
      </c>
      <c r="Q412" s="187">
        <v>13256948.229999999</v>
      </c>
      <c r="R412"/>
    </row>
    <row r="413" spans="1:18" ht="23.25" hidden="1" x14ac:dyDescent="0.25">
      <c r="A413" s="80">
        <v>412</v>
      </c>
      <c r="B413" s="30" t="s">
        <v>495</v>
      </c>
      <c r="C413" s="106"/>
      <c r="D413" s="120" t="s">
        <v>415</v>
      </c>
      <c r="E413" s="120" t="s">
        <v>18</v>
      </c>
      <c r="F413" s="120" t="s">
        <v>416</v>
      </c>
      <c r="G413" s="120" t="s">
        <v>20</v>
      </c>
      <c r="H413" s="30" t="s">
        <v>5105</v>
      </c>
      <c r="I413" s="30" t="s">
        <v>410</v>
      </c>
      <c r="J413" s="33" t="str">
        <f t="shared" si="6"/>
        <v>муниципальное образование «город Екатеринбург», г. Екатеринбург, ул. Красноуральская, д. 10А</v>
      </c>
      <c r="K413" s="30">
        <v>535.79999999999995</v>
      </c>
      <c r="L413" s="225">
        <v>12</v>
      </c>
      <c r="M413" s="30">
        <v>8</v>
      </c>
      <c r="N413" s="33" t="s">
        <v>5133</v>
      </c>
      <c r="O413" s="114">
        <v>44916</v>
      </c>
      <c r="P413" s="33" t="s">
        <v>1692</v>
      </c>
      <c r="Q413" s="187">
        <v>8449664.2300000004</v>
      </c>
      <c r="R413"/>
    </row>
    <row r="414" spans="1:18" ht="23.25" hidden="1" x14ac:dyDescent="0.25">
      <c r="A414" s="80">
        <v>413</v>
      </c>
      <c r="B414" s="30" t="s">
        <v>495</v>
      </c>
      <c r="C414" s="106"/>
      <c r="D414" s="120" t="s">
        <v>415</v>
      </c>
      <c r="E414" s="120" t="s">
        <v>18</v>
      </c>
      <c r="F414" s="120" t="s">
        <v>416</v>
      </c>
      <c r="G414" s="120" t="s">
        <v>20</v>
      </c>
      <c r="H414" s="30" t="s">
        <v>856</v>
      </c>
      <c r="I414" s="30">
        <v>68</v>
      </c>
      <c r="J414" s="33" t="str">
        <f t="shared" si="6"/>
        <v>муниципальное образование «город Екатеринбург», г. Екатеринбург, ул. Крауля, д. 68</v>
      </c>
      <c r="K414" s="30">
        <v>4135.7</v>
      </c>
      <c r="L414" s="30">
        <v>95</v>
      </c>
      <c r="M414" s="30">
        <v>1</v>
      </c>
      <c r="N414" s="33" t="s">
        <v>5133</v>
      </c>
      <c r="O414" s="114">
        <v>44916</v>
      </c>
      <c r="P414" s="33" t="s">
        <v>1692</v>
      </c>
      <c r="Q414" s="187">
        <v>9105605.0999999996</v>
      </c>
      <c r="R414"/>
    </row>
    <row r="415" spans="1:18" ht="23.25" hidden="1" x14ac:dyDescent="0.25">
      <c r="A415" s="80">
        <v>414</v>
      </c>
      <c r="B415" s="30" t="s">
        <v>495</v>
      </c>
      <c r="C415" s="106"/>
      <c r="D415" s="120" t="s">
        <v>415</v>
      </c>
      <c r="E415" s="120" t="s">
        <v>18</v>
      </c>
      <c r="F415" s="120" t="s">
        <v>416</v>
      </c>
      <c r="G415" s="120" t="s">
        <v>20</v>
      </c>
      <c r="H415" s="30" t="s">
        <v>114</v>
      </c>
      <c r="I415" s="30" t="s">
        <v>1398</v>
      </c>
      <c r="J415" s="33" t="str">
        <f t="shared" si="6"/>
        <v>муниципальное образование «город Екатеринбург», г. Екатеринбург, ул. Крылова, д. 1КОРПУС 2</v>
      </c>
      <c r="K415" s="30">
        <v>1030.9000000000001</v>
      </c>
      <c r="L415" s="225">
        <v>24</v>
      </c>
      <c r="M415" s="30">
        <v>8</v>
      </c>
      <c r="N415" s="33" t="s">
        <v>5133</v>
      </c>
      <c r="O415" s="114">
        <v>44916</v>
      </c>
      <c r="P415" s="33" t="s">
        <v>1692</v>
      </c>
      <c r="Q415" s="187">
        <v>12666730.189999999</v>
      </c>
      <c r="R415"/>
    </row>
    <row r="416" spans="1:18" ht="23.25" hidden="1" x14ac:dyDescent="0.25">
      <c r="A416" s="80">
        <v>415</v>
      </c>
      <c r="B416" s="30" t="s">
        <v>495</v>
      </c>
      <c r="C416" s="106"/>
      <c r="D416" s="120" t="s">
        <v>415</v>
      </c>
      <c r="E416" s="120" t="s">
        <v>18</v>
      </c>
      <c r="F416" s="120" t="s">
        <v>416</v>
      </c>
      <c r="G416" s="120" t="s">
        <v>20</v>
      </c>
      <c r="H416" s="30" t="s">
        <v>86</v>
      </c>
      <c r="I416" s="30">
        <v>57</v>
      </c>
      <c r="J416" s="33" t="str">
        <f t="shared" si="6"/>
        <v>муниципальное образование «город Екатеринбург», г. Екатеринбург, ул. Куйбышева, д. 57</v>
      </c>
      <c r="K416" s="30">
        <v>3496.4</v>
      </c>
      <c r="L416" s="30">
        <v>45</v>
      </c>
      <c r="M416" s="30">
        <v>8</v>
      </c>
      <c r="N416" s="33" t="s">
        <v>5182</v>
      </c>
      <c r="O416" s="114">
        <v>44914</v>
      </c>
      <c r="P416" s="33" t="s">
        <v>4899</v>
      </c>
      <c r="Q416" s="187">
        <v>29075947.960000001</v>
      </c>
      <c r="R416"/>
    </row>
    <row r="417" spans="1:18" ht="23.25" hidden="1" x14ac:dyDescent="0.25">
      <c r="A417" s="80">
        <v>416</v>
      </c>
      <c r="B417" s="30" t="s">
        <v>495</v>
      </c>
      <c r="C417" s="106"/>
      <c r="D417" s="120" t="s">
        <v>415</v>
      </c>
      <c r="E417" s="120" t="s">
        <v>18</v>
      </c>
      <c r="F417" s="120" t="s">
        <v>416</v>
      </c>
      <c r="G417" s="120" t="s">
        <v>20</v>
      </c>
      <c r="H417" s="30" t="s">
        <v>86</v>
      </c>
      <c r="I417" s="30" t="s">
        <v>1033</v>
      </c>
      <c r="J417" s="33" t="str">
        <f t="shared" si="6"/>
        <v>муниципальное образование «город Екатеринбург», г. Екатеринбург, ул. Куйбышева, д. 82</v>
      </c>
      <c r="K417" s="30">
        <v>2470.3000000000002</v>
      </c>
      <c r="L417" s="225">
        <v>93</v>
      </c>
      <c r="M417" s="30">
        <v>1</v>
      </c>
      <c r="N417" s="33" t="s">
        <v>5147</v>
      </c>
      <c r="O417" s="114">
        <v>45096</v>
      </c>
      <c r="P417" s="33" t="s">
        <v>1692</v>
      </c>
      <c r="Q417" s="187">
        <v>22995.41</v>
      </c>
      <c r="R417"/>
    </row>
    <row r="418" spans="1:18" ht="23.25" hidden="1" x14ac:dyDescent="0.25">
      <c r="A418" s="80">
        <v>417</v>
      </c>
      <c r="B418" s="30" t="s">
        <v>495</v>
      </c>
      <c r="C418" s="106"/>
      <c r="D418" s="120" t="s">
        <v>415</v>
      </c>
      <c r="E418" s="120" t="s">
        <v>18</v>
      </c>
      <c r="F418" s="120" t="s">
        <v>416</v>
      </c>
      <c r="G418" s="120" t="s">
        <v>20</v>
      </c>
      <c r="H418" s="30" t="s">
        <v>834</v>
      </c>
      <c r="I418" s="30" t="s">
        <v>1000</v>
      </c>
      <c r="J418" s="33" t="str">
        <f t="shared" si="6"/>
        <v>муниципальное образование «город Екатеринбург», г. Екатеринбург, ул. Культуры, д. 19</v>
      </c>
      <c r="K418" s="30">
        <v>7191.4</v>
      </c>
      <c r="L418" s="225">
        <v>100</v>
      </c>
      <c r="M418" s="30">
        <v>3</v>
      </c>
      <c r="N418" s="33" t="s">
        <v>5148</v>
      </c>
      <c r="O418" s="114">
        <v>44911</v>
      </c>
      <c r="P418" s="33" t="s">
        <v>1632</v>
      </c>
      <c r="Q418" s="187">
        <v>21735809.060000002</v>
      </c>
      <c r="R418"/>
    </row>
    <row r="419" spans="1:18" ht="23.25" hidden="1" x14ac:dyDescent="0.25">
      <c r="A419" s="80">
        <v>418</v>
      </c>
      <c r="B419" s="30" t="s">
        <v>495</v>
      </c>
      <c r="C419" s="106"/>
      <c r="D419" s="120" t="s">
        <v>415</v>
      </c>
      <c r="E419" s="120" t="s">
        <v>18</v>
      </c>
      <c r="F419" s="120" t="s">
        <v>416</v>
      </c>
      <c r="G419" s="120" t="s">
        <v>20</v>
      </c>
      <c r="H419" s="30" t="s">
        <v>879</v>
      </c>
      <c r="I419" s="30">
        <v>35</v>
      </c>
      <c r="J419" s="33" t="str">
        <f t="shared" si="6"/>
        <v>муниципальное образование «город Екатеринбург», г. Екатеринбург, ул. Кунарская, д. 35</v>
      </c>
      <c r="K419" s="30">
        <v>1731.5</v>
      </c>
      <c r="L419" s="30">
        <v>35</v>
      </c>
      <c r="M419" s="30">
        <v>6</v>
      </c>
      <c r="N419" s="33" t="s">
        <v>5132</v>
      </c>
      <c r="O419" s="114">
        <v>44909</v>
      </c>
      <c r="P419" s="33" t="s">
        <v>1696</v>
      </c>
      <c r="Q419" s="187">
        <v>16979980.270000003</v>
      </c>
      <c r="R419"/>
    </row>
    <row r="420" spans="1:18" ht="23.25" hidden="1" x14ac:dyDescent="0.25">
      <c r="A420" s="80">
        <v>419</v>
      </c>
      <c r="B420" s="30" t="s">
        <v>495</v>
      </c>
      <c r="C420" s="106"/>
      <c r="D420" s="120" t="s">
        <v>415</v>
      </c>
      <c r="E420" s="120" t="s">
        <v>18</v>
      </c>
      <c r="F420" s="120" t="s">
        <v>416</v>
      </c>
      <c r="G420" s="120" t="s">
        <v>20</v>
      </c>
      <c r="H420" s="30" t="s">
        <v>467</v>
      </c>
      <c r="I420" s="30">
        <v>18</v>
      </c>
      <c r="J420" s="33" t="str">
        <f t="shared" si="6"/>
        <v>муниципальное образование «город Екатеринбург», г. Екатеринбург, ул. Латвийская, д. 18</v>
      </c>
      <c r="K420" s="30">
        <v>3153.1</v>
      </c>
      <c r="L420" s="30">
        <v>42</v>
      </c>
      <c r="M420" s="30">
        <v>1</v>
      </c>
      <c r="N420" s="33" t="s">
        <v>5235</v>
      </c>
      <c r="O420" s="114" t="s">
        <v>5236</v>
      </c>
      <c r="P420" s="33" t="s">
        <v>1692</v>
      </c>
      <c r="Q420" s="187">
        <v>2667977.1500000004</v>
      </c>
      <c r="R420"/>
    </row>
    <row r="421" spans="1:18" ht="23.25" hidden="1" x14ac:dyDescent="0.25">
      <c r="A421" s="80">
        <v>420</v>
      </c>
      <c r="B421" s="30" t="s">
        <v>495</v>
      </c>
      <c r="C421" s="106"/>
      <c r="D421" s="120" t="s">
        <v>415</v>
      </c>
      <c r="E421" s="120" t="s">
        <v>18</v>
      </c>
      <c r="F421" s="120" t="s">
        <v>416</v>
      </c>
      <c r="G421" s="120" t="s">
        <v>20</v>
      </c>
      <c r="H421" s="30" t="s">
        <v>137</v>
      </c>
      <c r="I421" s="30">
        <v>153</v>
      </c>
      <c r="J421" s="33" t="str">
        <f t="shared" si="6"/>
        <v>муниципальное образование «город Екатеринбург», г. Екатеринбург, ул. Ломоносова, д. 153</v>
      </c>
      <c r="K421" s="30">
        <v>1369.1</v>
      </c>
      <c r="L421" s="30">
        <v>32</v>
      </c>
      <c r="M421" s="30">
        <v>8</v>
      </c>
      <c r="N421" s="33" t="s">
        <v>5149</v>
      </c>
      <c r="O421" s="114">
        <v>44914</v>
      </c>
      <c r="P421" s="33" t="s">
        <v>3234</v>
      </c>
      <c r="Q421" s="187">
        <v>15601845.290000001</v>
      </c>
      <c r="R421"/>
    </row>
    <row r="422" spans="1:18" ht="23.25" hidden="1" x14ac:dyDescent="0.25">
      <c r="A422" s="80">
        <v>421</v>
      </c>
      <c r="B422" s="30" t="s">
        <v>495</v>
      </c>
      <c r="C422" s="106"/>
      <c r="D422" s="120" t="s">
        <v>415</v>
      </c>
      <c r="E422" s="120" t="s">
        <v>18</v>
      </c>
      <c r="F422" s="120" t="s">
        <v>416</v>
      </c>
      <c r="G422" s="120" t="s">
        <v>20</v>
      </c>
      <c r="H422" s="30" t="s">
        <v>137</v>
      </c>
      <c r="I422" s="30">
        <v>157</v>
      </c>
      <c r="J422" s="33" t="str">
        <f t="shared" si="6"/>
        <v>муниципальное образование «город Екатеринбург», г. Екатеринбург, ул. Ломоносова, д. 157</v>
      </c>
      <c r="K422" s="30">
        <v>1372</v>
      </c>
      <c r="L422" s="30">
        <v>32</v>
      </c>
      <c r="M422" s="30">
        <v>5</v>
      </c>
      <c r="N422" s="33" t="s">
        <v>5149</v>
      </c>
      <c r="O422" s="114">
        <v>44914</v>
      </c>
      <c r="P422" s="33" t="s">
        <v>3234</v>
      </c>
      <c r="Q422" s="187">
        <v>12519766.9</v>
      </c>
      <c r="R422"/>
    </row>
    <row r="423" spans="1:18" ht="23.25" hidden="1" x14ac:dyDescent="0.25">
      <c r="A423" s="80">
        <v>422</v>
      </c>
      <c r="B423" s="30" t="s">
        <v>495</v>
      </c>
      <c r="C423" s="106"/>
      <c r="D423" s="120" t="s">
        <v>415</v>
      </c>
      <c r="E423" s="120" t="s">
        <v>18</v>
      </c>
      <c r="F423" s="120" t="s">
        <v>416</v>
      </c>
      <c r="G423" s="120" t="s">
        <v>20</v>
      </c>
      <c r="H423" s="30" t="s">
        <v>203</v>
      </c>
      <c r="I423" s="30">
        <v>181</v>
      </c>
      <c r="J423" s="33" t="str">
        <f t="shared" si="6"/>
        <v>муниципальное образование «город Екатеринбург», г. Екатеринбург, ул. Луначарского, д. 181</v>
      </c>
      <c r="K423" s="30">
        <v>2599.5</v>
      </c>
      <c r="L423" s="225">
        <v>58</v>
      </c>
      <c r="M423" s="30">
        <v>1</v>
      </c>
      <c r="N423" s="33" t="s">
        <v>5136</v>
      </c>
      <c r="O423" s="114">
        <v>44911</v>
      </c>
      <c r="P423" s="33" t="s">
        <v>3129</v>
      </c>
      <c r="Q423" s="187">
        <v>2206708.88</v>
      </c>
      <c r="R423"/>
    </row>
    <row r="424" spans="1:18" ht="23.25" hidden="1" x14ac:dyDescent="0.25">
      <c r="A424" s="80">
        <v>423</v>
      </c>
      <c r="B424" s="30" t="s">
        <v>495</v>
      </c>
      <c r="C424" s="106"/>
      <c r="D424" s="120" t="s">
        <v>415</v>
      </c>
      <c r="E424" s="120" t="s">
        <v>18</v>
      </c>
      <c r="F424" s="120" t="s">
        <v>416</v>
      </c>
      <c r="G424" s="120" t="s">
        <v>20</v>
      </c>
      <c r="H424" s="30" t="s">
        <v>448</v>
      </c>
      <c r="I424" s="30">
        <v>13</v>
      </c>
      <c r="J424" s="33" t="str">
        <f t="shared" si="6"/>
        <v>муниципальное образование «город Екатеринбург», г. Екатеринбург, ул. Ляпустина, д. 13</v>
      </c>
      <c r="K424" s="30">
        <v>4057.6</v>
      </c>
      <c r="L424" s="225">
        <v>166</v>
      </c>
      <c r="M424" s="30">
        <v>3</v>
      </c>
      <c r="N424" s="33" t="s">
        <v>5130</v>
      </c>
      <c r="O424" s="114">
        <v>44915</v>
      </c>
      <c r="P424" s="33" t="s">
        <v>5131</v>
      </c>
      <c r="Q424" s="187">
        <v>8443004.6400000006</v>
      </c>
      <c r="R424"/>
    </row>
    <row r="425" spans="1:18" ht="23.25" hidden="1" x14ac:dyDescent="0.25">
      <c r="A425" s="80">
        <v>424</v>
      </c>
      <c r="B425" s="30" t="s">
        <v>495</v>
      </c>
      <c r="C425" s="106"/>
      <c r="D425" s="120" t="s">
        <v>415</v>
      </c>
      <c r="E425" s="120" t="s">
        <v>18</v>
      </c>
      <c r="F425" s="120" t="s">
        <v>416</v>
      </c>
      <c r="G425" s="120" t="s">
        <v>20</v>
      </c>
      <c r="H425" s="30" t="s">
        <v>188</v>
      </c>
      <c r="I425" s="30">
        <v>60</v>
      </c>
      <c r="J425" s="33" t="str">
        <f t="shared" si="6"/>
        <v>муниципальное образование «город Екатеринбург», г. Екатеринбург, ул. Малышева, д. 60</v>
      </c>
      <c r="K425" s="30">
        <v>3924.6</v>
      </c>
      <c r="L425" s="30">
        <v>44</v>
      </c>
      <c r="M425" s="30">
        <v>8</v>
      </c>
      <c r="N425" s="33" t="s">
        <v>5134</v>
      </c>
      <c r="O425" s="114">
        <v>44915</v>
      </c>
      <c r="P425" s="33" t="s">
        <v>4899</v>
      </c>
      <c r="Q425" s="187">
        <v>28360930.479999997</v>
      </c>
      <c r="R425"/>
    </row>
    <row r="426" spans="1:18" ht="23.25" hidden="1" x14ac:dyDescent="0.25">
      <c r="A426" s="80">
        <v>425</v>
      </c>
      <c r="B426" s="30" t="s">
        <v>495</v>
      </c>
      <c r="C426" s="106"/>
      <c r="D426" s="120" t="s">
        <v>415</v>
      </c>
      <c r="E426" s="120" t="s">
        <v>18</v>
      </c>
      <c r="F426" s="120" t="s">
        <v>416</v>
      </c>
      <c r="G426" s="120" t="s">
        <v>20</v>
      </c>
      <c r="H426" s="30" t="s">
        <v>880</v>
      </c>
      <c r="I426" s="30" t="s">
        <v>920</v>
      </c>
      <c r="J426" s="33" t="str">
        <f t="shared" si="6"/>
        <v>муниципальное образование «город Екатеринбург», г. Екатеринбург, ул. Маневровая, д. 23КОРПУС А</v>
      </c>
      <c r="K426" s="30">
        <v>3054.8</v>
      </c>
      <c r="L426" s="30">
        <v>60</v>
      </c>
      <c r="M426" s="30">
        <v>2</v>
      </c>
      <c r="N426" s="33" t="s">
        <v>5137</v>
      </c>
      <c r="O426" s="114">
        <v>44909</v>
      </c>
      <c r="P426" s="33" t="s">
        <v>1644</v>
      </c>
      <c r="Q426" s="187">
        <v>6810622.0200000005</v>
      </c>
      <c r="R426"/>
    </row>
    <row r="427" spans="1:18" ht="23.25" hidden="1" x14ac:dyDescent="0.25">
      <c r="A427" s="80">
        <v>426</v>
      </c>
      <c r="B427" s="30" t="s">
        <v>495</v>
      </c>
      <c r="C427" s="131"/>
      <c r="D427" s="134" t="s">
        <v>415</v>
      </c>
      <c r="E427" s="134" t="s">
        <v>18</v>
      </c>
      <c r="F427" s="134" t="s">
        <v>416</v>
      </c>
      <c r="G427" s="134" t="s">
        <v>20</v>
      </c>
      <c r="H427" s="112" t="s">
        <v>96</v>
      </c>
      <c r="I427" s="112">
        <v>52</v>
      </c>
      <c r="J427" s="52" t="str">
        <f t="shared" si="6"/>
        <v>муниципальное образование «город Екатеринбург», г. Екатеринбург, ул. Металлургов, д. 52</v>
      </c>
      <c r="K427" s="112">
        <v>6814</v>
      </c>
      <c r="L427" s="112">
        <v>97</v>
      </c>
      <c r="M427" s="112">
        <v>3</v>
      </c>
      <c r="N427" s="52" t="s">
        <v>5192</v>
      </c>
      <c r="O427" s="139" t="s">
        <v>5193</v>
      </c>
      <c r="P427" s="52" t="s">
        <v>5194</v>
      </c>
      <c r="Q427" s="262">
        <v>6423107.8900000006</v>
      </c>
      <c r="R427"/>
    </row>
    <row r="428" spans="1:18" ht="23.25" hidden="1" x14ac:dyDescent="0.25">
      <c r="A428" s="80">
        <v>427</v>
      </c>
      <c r="B428" s="30" t="s">
        <v>495</v>
      </c>
      <c r="C428" s="106"/>
      <c r="D428" s="120" t="s">
        <v>415</v>
      </c>
      <c r="E428" s="120" t="s">
        <v>18</v>
      </c>
      <c r="F428" s="120" t="s">
        <v>416</v>
      </c>
      <c r="G428" s="120" t="s">
        <v>20</v>
      </c>
      <c r="H428" s="30" t="s">
        <v>217</v>
      </c>
      <c r="I428" s="30">
        <v>76</v>
      </c>
      <c r="J428" s="33" t="str">
        <f t="shared" si="6"/>
        <v>муниципальное образование «город Екатеринбург», г. Екатеринбург, ул. Мичурина, д. 76</v>
      </c>
      <c r="K428" s="30">
        <v>3436.7</v>
      </c>
      <c r="L428" s="30">
        <v>74</v>
      </c>
      <c r="M428" s="30">
        <v>7</v>
      </c>
      <c r="N428" s="33" t="s">
        <v>5136</v>
      </c>
      <c r="O428" s="114">
        <v>44911</v>
      </c>
      <c r="P428" s="33" t="s">
        <v>3129</v>
      </c>
      <c r="Q428" s="187">
        <v>22865845.030000001</v>
      </c>
      <c r="R428"/>
    </row>
    <row r="429" spans="1:18" ht="23.25" hidden="1" x14ac:dyDescent="0.25">
      <c r="A429" s="80">
        <v>428</v>
      </c>
      <c r="B429" s="30" t="s">
        <v>495</v>
      </c>
      <c r="C429" s="106"/>
      <c r="D429" s="120" t="s">
        <v>415</v>
      </c>
      <c r="E429" s="120" t="s">
        <v>18</v>
      </c>
      <c r="F429" s="120" t="s">
        <v>416</v>
      </c>
      <c r="G429" s="120" t="s">
        <v>20</v>
      </c>
      <c r="H429" s="30" t="s">
        <v>480</v>
      </c>
      <c r="I429" s="30">
        <v>14</v>
      </c>
      <c r="J429" s="33" t="str">
        <f t="shared" si="6"/>
        <v>муниципальное образование «город Екатеринбург», г. Екатеринбург, ул. Нагорная, д. 14</v>
      </c>
      <c r="K429" s="30">
        <v>5103.8999999999996</v>
      </c>
      <c r="L429" s="225">
        <v>69</v>
      </c>
      <c r="M429" s="30">
        <v>2</v>
      </c>
      <c r="N429" s="33" t="s">
        <v>5127</v>
      </c>
      <c r="O429" s="114">
        <v>44886</v>
      </c>
      <c r="P429" s="229" t="s">
        <v>2098</v>
      </c>
      <c r="Q429" s="187">
        <v>612439.81000000006</v>
      </c>
      <c r="R429"/>
    </row>
    <row r="430" spans="1:18" ht="23.25" hidden="1" x14ac:dyDescent="0.25">
      <c r="A430" s="80">
        <v>429</v>
      </c>
      <c r="B430" s="30" t="s">
        <v>495</v>
      </c>
      <c r="C430" s="106"/>
      <c r="D430" s="120" t="s">
        <v>415</v>
      </c>
      <c r="E430" s="120" t="s">
        <v>18</v>
      </c>
      <c r="F430" s="120" t="s">
        <v>416</v>
      </c>
      <c r="G430" s="120" t="s">
        <v>20</v>
      </c>
      <c r="H430" s="30" t="s">
        <v>469</v>
      </c>
      <c r="I430" s="30">
        <v>72</v>
      </c>
      <c r="J430" s="33" t="str">
        <f t="shared" si="6"/>
        <v>муниципальное образование «город Екатеринбург», г. Екатеринбург, ул. Народного фронта, д. 72</v>
      </c>
      <c r="K430" s="30">
        <v>1321.3</v>
      </c>
      <c r="L430" s="30">
        <v>18</v>
      </c>
      <c r="M430" s="30">
        <v>8</v>
      </c>
      <c r="N430" s="33" t="s">
        <v>5161</v>
      </c>
      <c r="O430" s="230">
        <v>44916</v>
      </c>
      <c r="P430" s="229" t="s">
        <v>2120</v>
      </c>
      <c r="Q430" s="187">
        <v>13140480.539999999</v>
      </c>
      <c r="R430"/>
    </row>
    <row r="431" spans="1:18" ht="23.25" hidden="1" x14ac:dyDescent="0.25">
      <c r="A431" s="80">
        <v>430</v>
      </c>
      <c r="B431" s="30" t="s">
        <v>495</v>
      </c>
      <c r="C431" s="106"/>
      <c r="D431" s="120" t="s">
        <v>415</v>
      </c>
      <c r="E431" s="120" t="s">
        <v>18</v>
      </c>
      <c r="F431" s="120" t="s">
        <v>416</v>
      </c>
      <c r="G431" s="120" t="s">
        <v>20</v>
      </c>
      <c r="H431" s="30" t="s">
        <v>1556</v>
      </c>
      <c r="I431" s="30" t="s">
        <v>1181</v>
      </c>
      <c r="J431" s="33" t="str">
        <f t="shared" si="6"/>
        <v>муниципальное образование «город Екатеринбург», г. Екатеринбург, ул. Начдива Онуфриева, д. 32КОРПУС 2</v>
      </c>
      <c r="K431" s="30">
        <v>3889.9</v>
      </c>
      <c r="L431" s="30">
        <v>56</v>
      </c>
      <c r="M431" s="30">
        <v>8</v>
      </c>
      <c r="N431" s="33" t="s">
        <v>5150</v>
      </c>
      <c r="O431" s="230">
        <v>44908</v>
      </c>
      <c r="P431" s="229" t="s">
        <v>2098</v>
      </c>
      <c r="Q431" s="187">
        <v>28809297.399999995</v>
      </c>
      <c r="R431"/>
    </row>
    <row r="432" spans="1:18" ht="23.25" hidden="1" x14ac:dyDescent="0.25">
      <c r="A432" s="80">
        <v>431</v>
      </c>
      <c r="B432" s="30" t="s">
        <v>495</v>
      </c>
      <c r="C432" s="106"/>
      <c r="D432" s="120" t="s">
        <v>415</v>
      </c>
      <c r="E432" s="120" t="s">
        <v>18</v>
      </c>
      <c r="F432" s="120" t="s">
        <v>416</v>
      </c>
      <c r="G432" s="120" t="s">
        <v>20</v>
      </c>
      <c r="H432" s="30" t="s">
        <v>56</v>
      </c>
      <c r="I432" s="30">
        <v>82</v>
      </c>
      <c r="J432" s="33" t="str">
        <f t="shared" si="6"/>
        <v>муниципальное образование «город Екатеринбург», г. Екатеринбург, ул. Первомайская, д. 82</v>
      </c>
      <c r="K432" s="30">
        <v>7879.5</v>
      </c>
      <c r="L432" s="30">
        <v>92</v>
      </c>
      <c r="M432" s="30">
        <v>7</v>
      </c>
      <c r="N432" s="33" t="s">
        <v>5174</v>
      </c>
      <c r="O432" s="230">
        <v>44911</v>
      </c>
      <c r="P432" s="229" t="s">
        <v>1632</v>
      </c>
      <c r="Q432" s="187">
        <v>64754117.150000006</v>
      </c>
      <c r="R432"/>
    </row>
    <row r="433" spans="1:18" ht="45.75" hidden="1" x14ac:dyDescent="0.25">
      <c r="A433" s="80">
        <v>432</v>
      </c>
      <c r="B433" s="30" t="s">
        <v>495</v>
      </c>
      <c r="C433" s="106"/>
      <c r="D433" s="120" t="s">
        <v>415</v>
      </c>
      <c r="E433" s="120" t="s">
        <v>18</v>
      </c>
      <c r="F433" s="120" t="s">
        <v>416</v>
      </c>
      <c r="G433" s="120" t="s">
        <v>20</v>
      </c>
      <c r="H433" s="30" t="s">
        <v>438</v>
      </c>
      <c r="I433" s="30">
        <v>10</v>
      </c>
      <c r="J433" s="33" t="str">
        <f t="shared" si="6"/>
        <v>муниципальное образование «город Екатеринбург», г. Екатеринбург, ул. Ползунова, д. 10</v>
      </c>
      <c r="K433" s="30">
        <v>684.3</v>
      </c>
      <c r="L433" s="30">
        <v>16</v>
      </c>
      <c r="M433" s="30">
        <v>8</v>
      </c>
      <c r="N433" s="33" t="s">
        <v>5167</v>
      </c>
      <c r="O433" s="230" t="s">
        <v>5168</v>
      </c>
      <c r="P433" s="229" t="s">
        <v>5238</v>
      </c>
      <c r="Q433" s="187">
        <v>7862124.04</v>
      </c>
      <c r="R433"/>
    </row>
    <row r="434" spans="1:18" ht="23.25" hidden="1" x14ac:dyDescent="0.25">
      <c r="A434" s="80">
        <v>433</v>
      </c>
      <c r="B434" s="30" t="s">
        <v>495</v>
      </c>
      <c r="C434" s="106"/>
      <c r="D434" s="120" t="s">
        <v>415</v>
      </c>
      <c r="E434" s="120" t="s">
        <v>18</v>
      </c>
      <c r="F434" s="120" t="s">
        <v>416</v>
      </c>
      <c r="G434" s="120" t="s">
        <v>20</v>
      </c>
      <c r="H434" s="30" t="s">
        <v>438</v>
      </c>
      <c r="I434" s="30">
        <v>14</v>
      </c>
      <c r="J434" s="33" t="str">
        <f t="shared" si="6"/>
        <v>муниципальное образование «город Екатеринбург», г. Екатеринбург, ул. Ползунова, д. 14</v>
      </c>
      <c r="K434" s="30">
        <v>684.8</v>
      </c>
      <c r="L434" s="225">
        <v>16</v>
      </c>
      <c r="M434" s="30">
        <v>8</v>
      </c>
      <c r="N434" s="33" t="s">
        <v>5151</v>
      </c>
      <c r="O434" s="230">
        <v>44908</v>
      </c>
      <c r="P434" s="229" t="s">
        <v>1847</v>
      </c>
      <c r="Q434" s="187">
        <v>8287915.6900000004</v>
      </c>
      <c r="R434"/>
    </row>
    <row r="435" spans="1:18" ht="57" hidden="1" x14ac:dyDescent="0.25">
      <c r="A435" s="80">
        <v>434</v>
      </c>
      <c r="B435" s="30" t="s">
        <v>495</v>
      </c>
      <c r="C435" s="106"/>
      <c r="D435" s="120" t="s">
        <v>415</v>
      </c>
      <c r="E435" s="120" t="s">
        <v>18</v>
      </c>
      <c r="F435" s="120" t="s">
        <v>416</v>
      </c>
      <c r="G435" s="120" t="s">
        <v>20</v>
      </c>
      <c r="H435" s="30" t="s">
        <v>438</v>
      </c>
      <c r="I435" s="30" t="s">
        <v>1057</v>
      </c>
      <c r="J435" s="33" t="str">
        <f t="shared" si="6"/>
        <v>муниципальное образование «город Екатеринбург», г. Екатеринбург, ул. Ползунова, д. 18КОРПУС А</v>
      </c>
      <c r="K435" s="30">
        <v>689</v>
      </c>
      <c r="L435" s="30">
        <v>16</v>
      </c>
      <c r="M435" s="30">
        <v>8</v>
      </c>
      <c r="N435" s="33" t="s">
        <v>5151</v>
      </c>
      <c r="O435" s="230">
        <v>44908</v>
      </c>
      <c r="P435" s="229" t="s">
        <v>5152</v>
      </c>
      <c r="Q435" s="187">
        <v>10255783.539999999</v>
      </c>
      <c r="R435"/>
    </row>
    <row r="436" spans="1:18" ht="57" hidden="1" x14ac:dyDescent="0.25">
      <c r="A436" s="80">
        <v>435</v>
      </c>
      <c r="B436" s="30" t="s">
        <v>495</v>
      </c>
      <c r="C436" s="106"/>
      <c r="D436" s="120" t="s">
        <v>415</v>
      </c>
      <c r="E436" s="120" t="s">
        <v>18</v>
      </c>
      <c r="F436" s="120" t="s">
        <v>416</v>
      </c>
      <c r="G436" s="120" t="s">
        <v>20</v>
      </c>
      <c r="H436" s="30" t="s">
        <v>438</v>
      </c>
      <c r="I436" s="30">
        <v>20</v>
      </c>
      <c r="J436" s="33" t="str">
        <f t="shared" si="6"/>
        <v>муниципальное образование «город Екатеринбург», г. Екатеринбург, ул. Ползунова, д. 20</v>
      </c>
      <c r="K436" s="30">
        <v>687.3</v>
      </c>
      <c r="L436" s="30">
        <v>16</v>
      </c>
      <c r="M436" s="30">
        <v>8</v>
      </c>
      <c r="N436" s="33" t="s">
        <v>5151</v>
      </c>
      <c r="O436" s="230">
        <v>44908</v>
      </c>
      <c r="P436" s="229" t="s">
        <v>5152</v>
      </c>
      <c r="Q436" s="187">
        <v>8905371.9499999993</v>
      </c>
      <c r="R436"/>
    </row>
    <row r="437" spans="1:18" ht="23.25" hidden="1" x14ac:dyDescent="0.25">
      <c r="A437" s="80">
        <v>436</v>
      </c>
      <c r="B437" s="30" t="s">
        <v>495</v>
      </c>
      <c r="C437" s="106"/>
      <c r="D437" s="120" t="s">
        <v>415</v>
      </c>
      <c r="E437" s="120" t="s">
        <v>18</v>
      </c>
      <c r="F437" s="120" t="s">
        <v>416</v>
      </c>
      <c r="G437" s="120" t="s">
        <v>20</v>
      </c>
      <c r="H437" s="30" t="s">
        <v>438</v>
      </c>
      <c r="I437" s="30" t="s">
        <v>1449</v>
      </c>
      <c r="J437" s="33" t="str">
        <f t="shared" si="6"/>
        <v>муниципальное образование «город Екатеринбург», г. Екатеринбург, ул. Ползунова, д. 34КОРПУС А</v>
      </c>
      <c r="K437" s="30">
        <v>1237.8</v>
      </c>
      <c r="L437" s="30">
        <v>25</v>
      </c>
      <c r="M437" s="30">
        <v>8</v>
      </c>
      <c r="N437" s="33" t="s">
        <v>5151</v>
      </c>
      <c r="O437" s="230">
        <v>44908</v>
      </c>
      <c r="P437" s="229" t="s">
        <v>1847</v>
      </c>
      <c r="Q437" s="187">
        <v>15124148.329999998</v>
      </c>
      <c r="R437"/>
    </row>
    <row r="438" spans="1:18" ht="23.25" hidden="1" x14ac:dyDescent="0.25">
      <c r="A438" s="80">
        <v>437</v>
      </c>
      <c r="B438" s="30" t="s">
        <v>495</v>
      </c>
      <c r="C438" s="106"/>
      <c r="D438" s="120" t="s">
        <v>415</v>
      </c>
      <c r="E438" s="120" t="s">
        <v>18</v>
      </c>
      <c r="F438" s="120" t="s">
        <v>416</v>
      </c>
      <c r="G438" s="120" t="s">
        <v>20</v>
      </c>
      <c r="H438" s="30" t="s">
        <v>438</v>
      </c>
      <c r="I438" s="30" t="s">
        <v>1099</v>
      </c>
      <c r="J438" s="33" t="str">
        <f t="shared" si="6"/>
        <v>муниципальное образование «город Екатеринбург», г. Екатеринбург, ул. Ползунова, д. 34КОРПУС Б</v>
      </c>
      <c r="K438" s="30">
        <v>1289.3</v>
      </c>
      <c r="L438" s="30">
        <v>26</v>
      </c>
      <c r="M438" s="30">
        <v>8</v>
      </c>
      <c r="N438" s="33" t="s">
        <v>5151</v>
      </c>
      <c r="O438" s="230">
        <v>44908</v>
      </c>
      <c r="P438" s="229" t="s">
        <v>1847</v>
      </c>
      <c r="Q438" s="187">
        <v>15825413.57</v>
      </c>
      <c r="R438"/>
    </row>
    <row r="439" spans="1:18" ht="23.25" hidden="1" x14ac:dyDescent="0.25">
      <c r="A439" s="80">
        <v>438</v>
      </c>
      <c r="B439" s="30" t="s">
        <v>495</v>
      </c>
      <c r="C439" s="106"/>
      <c r="D439" s="120" t="s">
        <v>415</v>
      </c>
      <c r="E439" s="120" t="s">
        <v>18</v>
      </c>
      <c r="F439" s="120" t="s">
        <v>416</v>
      </c>
      <c r="G439" s="120" t="s">
        <v>20</v>
      </c>
      <c r="H439" s="30" t="s">
        <v>157</v>
      </c>
      <c r="I439" s="58" t="s">
        <v>1265</v>
      </c>
      <c r="J439" s="33" t="str">
        <f t="shared" si="6"/>
        <v>муниципальное образование «город Екатеринбург», г. Екатеринбург, ул. Попова, д. 9/16</v>
      </c>
      <c r="K439" s="30">
        <v>2190.1</v>
      </c>
      <c r="L439" s="30">
        <v>22</v>
      </c>
      <c r="M439" s="30">
        <v>1</v>
      </c>
      <c r="N439" s="33" t="s">
        <v>5169</v>
      </c>
      <c r="O439" s="230">
        <v>45041</v>
      </c>
      <c r="P439" s="229" t="s">
        <v>1644</v>
      </c>
      <c r="Q439" s="187">
        <v>13886.460000000001</v>
      </c>
      <c r="R439"/>
    </row>
    <row r="440" spans="1:18" ht="23.25" hidden="1" x14ac:dyDescent="0.25">
      <c r="A440" s="80">
        <v>439</v>
      </c>
      <c r="B440" s="30" t="s">
        <v>495</v>
      </c>
      <c r="C440" s="131"/>
      <c r="D440" s="134" t="s">
        <v>415</v>
      </c>
      <c r="E440" s="134" t="s">
        <v>18</v>
      </c>
      <c r="F440" s="134" t="s">
        <v>416</v>
      </c>
      <c r="G440" s="134" t="s">
        <v>20</v>
      </c>
      <c r="H440" s="112" t="s">
        <v>5103</v>
      </c>
      <c r="I440" s="112">
        <v>85</v>
      </c>
      <c r="J440" s="52" t="str">
        <f t="shared" si="6"/>
        <v>муниципальное образование «город Екатеринбург», г. Екатеринбург, ул. Просторная, д. 85</v>
      </c>
      <c r="K440" s="112">
        <v>4299.5</v>
      </c>
      <c r="L440" s="112">
        <v>79</v>
      </c>
      <c r="M440" s="112">
        <v>1</v>
      </c>
      <c r="N440" s="52" t="s">
        <v>5135</v>
      </c>
      <c r="O440" s="255">
        <v>44992</v>
      </c>
      <c r="P440" s="256" t="s">
        <v>4641</v>
      </c>
      <c r="Q440" s="210">
        <v>2076521.75</v>
      </c>
      <c r="R440"/>
    </row>
    <row r="441" spans="1:18" ht="23.25" hidden="1" x14ac:dyDescent="0.25">
      <c r="A441" s="80">
        <v>440</v>
      </c>
      <c r="B441" s="30" t="s">
        <v>495</v>
      </c>
      <c r="C441" s="106"/>
      <c r="D441" s="120" t="s">
        <v>415</v>
      </c>
      <c r="E441" s="120" t="s">
        <v>18</v>
      </c>
      <c r="F441" s="120" t="s">
        <v>416</v>
      </c>
      <c r="G441" s="120" t="s">
        <v>20</v>
      </c>
      <c r="H441" s="30" t="s">
        <v>108</v>
      </c>
      <c r="I441" s="30">
        <v>14</v>
      </c>
      <c r="J441" s="33" t="str">
        <f t="shared" si="6"/>
        <v>муниципальное образование «город Екатеринбург», г. Екатеринбург, ул. Пушкина, д. 14</v>
      </c>
      <c r="K441" s="30">
        <v>2261.9</v>
      </c>
      <c r="L441" s="30">
        <v>28</v>
      </c>
      <c r="M441" s="30">
        <v>6</v>
      </c>
      <c r="N441" s="33" t="s">
        <v>5183</v>
      </c>
      <c r="O441" s="230">
        <v>44957</v>
      </c>
      <c r="P441" s="229" t="s">
        <v>2493</v>
      </c>
      <c r="Q441" s="187">
        <v>14252058.84</v>
      </c>
      <c r="R441"/>
    </row>
    <row r="442" spans="1:18" ht="23.25" hidden="1" x14ac:dyDescent="0.25">
      <c r="A442" s="80">
        <v>441</v>
      </c>
      <c r="B442" s="30" t="s">
        <v>495</v>
      </c>
      <c r="C442" s="106"/>
      <c r="D442" s="120" t="s">
        <v>415</v>
      </c>
      <c r="E442" s="120" t="s">
        <v>18</v>
      </c>
      <c r="F442" s="120" t="s">
        <v>416</v>
      </c>
      <c r="G442" s="120" t="s">
        <v>20</v>
      </c>
      <c r="H442" s="30" t="s">
        <v>597</v>
      </c>
      <c r="I442" s="30" t="s">
        <v>1012</v>
      </c>
      <c r="J442" s="33" t="str">
        <f t="shared" si="6"/>
        <v>муниципальное образование «город Екатеринбург», г. Екатеринбург, ул. Стахановская, д. 51</v>
      </c>
      <c r="K442" s="30">
        <v>3458.6</v>
      </c>
      <c r="L442" s="30">
        <v>80</v>
      </c>
      <c r="M442" s="30">
        <v>8</v>
      </c>
      <c r="N442" s="33" t="s">
        <v>5153</v>
      </c>
      <c r="O442" s="230" t="s">
        <v>5154</v>
      </c>
      <c r="P442" s="229" t="s">
        <v>1632</v>
      </c>
      <c r="Q442" s="187">
        <v>35411098.189999998</v>
      </c>
      <c r="R442"/>
    </row>
    <row r="443" spans="1:18" ht="23.25" hidden="1" x14ac:dyDescent="0.25">
      <c r="A443" s="80">
        <v>442</v>
      </c>
      <c r="B443" s="30" t="s">
        <v>495</v>
      </c>
      <c r="C443" s="106"/>
      <c r="D443" s="120" t="s">
        <v>415</v>
      </c>
      <c r="E443" s="120" t="s">
        <v>18</v>
      </c>
      <c r="F443" s="120" t="s">
        <v>416</v>
      </c>
      <c r="G443" s="120" t="s">
        <v>20</v>
      </c>
      <c r="H443" s="30" t="s">
        <v>456</v>
      </c>
      <c r="I443" s="30" t="s">
        <v>5108</v>
      </c>
      <c r="J443" s="33" t="str">
        <f t="shared" si="6"/>
        <v>муниципальное образование «город Екатеринбург», г. Екатеринбург, ул. Стрелочников, д. 2КОРПУС Е</v>
      </c>
      <c r="K443" s="30">
        <v>1682.5</v>
      </c>
      <c r="L443" s="30">
        <v>40</v>
      </c>
      <c r="M443" s="30">
        <v>1</v>
      </c>
      <c r="N443" s="33" t="s">
        <v>5137</v>
      </c>
      <c r="O443" s="230">
        <v>44909</v>
      </c>
      <c r="P443" s="229" t="s">
        <v>1644</v>
      </c>
      <c r="Q443" s="187">
        <v>3312691.61</v>
      </c>
      <c r="R443"/>
    </row>
    <row r="444" spans="1:18" ht="23.25" hidden="1" x14ac:dyDescent="0.25">
      <c r="A444" s="80">
        <v>443</v>
      </c>
      <c r="B444" s="30" t="s">
        <v>495</v>
      </c>
      <c r="C444" s="106"/>
      <c r="D444" s="120" t="s">
        <v>415</v>
      </c>
      <c r="E444" s="120" t="s">
        <v>18</v>
      </c>
      <c r="F444" s="120" t="s">
        <v>416</v>
      </c>
      <c r="G444" s="120" t="s">
        <v>20</v>
      </c>
      <c r="H444" s="30" t="s">
        <v>430</v>
      </c>
      <c r="I444" s="30">
        <v>42</v>
      </c>
      <c r="J444" s="33" t="str">
        <f t="shared" si="6"/>
        <v>муниципальное образование «город Екатеринбург», г. Екатеринбург, ул. Студенческая, д. 42</v>
      </c>
      <c r="K444" s="30">
        <v>2156.9</v>
      </c>
      <c r="L444" s="30">
        <v>16</v>
      </c>
      <c r="M444" s="30">
        <v>3</v>
      </c>
      <c r="N444" s="33" t="s">
        <v>5170</v>
      </c>
      <c r="O444" s="230">
        <v>45040</v>
      </c>
      <c r="P444" s="229" t="s">
        <v>3232</v>
      </c>
      <c r="Q444" s="187">
        <v>1668513.6700000002</v>
      </c>
      <c r="R444"/>
    </row>
    <row r="445" spans="1:18" ht="23.25" hidden="1" x14ac:dyDescent="0.25">
      <c r="A445" s="80">
        <v>444</v>
      </c>
      <c r="B445" s="30" t="s">
        <v>495</v>
      </c>
      <c r="C445" s="106"/>
      <c r="D445" s="120" t="s">
        <v>415</v>
      </c>
      <c r="E445" s="120" t="s">
        <v>18</v>
      </c>
      <c r="F445" s="120" t="s">
        <v>416</v>
      </c>
      <c r="G445" s="120" t="s">
        <v>20</v>
      </c>
      <c r="H445" s="30" t="s">
        <v>1555</v>
      </c>
      <c r="I445" s="30">
        <v>2</v>
      </c>
      <c r="J445" s="33" t="str">
        <f t="shared" si="6"/>
        <v>муниципальное образование «город Екатеринбург», г. Екатеринбург, ул. Таежная, д. 2</v>
      </c>
      <c r="K445" s="30">
        <v>3093.9</v>
      </c>
      <c r="L445" s="30">
        <v>44</v>
      </c>
      <c r="M445" s="30">
        <v>1</v>
      </c>
      <c r="N445" s="33" t="s">
        <v>5132</v>
      </c>
      <c r="O445" s="230">
        <v>44909</v>
      </c>
      <c r="P445" s="229" t="s">
        <v>1696</v>
      </c>
      <c r="Q445" s="187">
        <v>10599332.510000002</v>
      </c>
      <c r="R445"/>
    </row>
    <row r="446" spans="1:18" ht="23.25" hidden="1" x14ac:dyDescent="0.25">
      <c r="A446" s="80">
        <v>445</v>
      </c>
      <c r="B446" s="30" t="s">
        <v>495</v>
      </c>
      <c r="C446" s="131"/>
      <c r="D446" s="134" t="s">
        <v>415</v>
      </c>
      <c r="E446" s="134" t="s">
        <v>18</v>
      </c>
      <c r="F446" s="134" t="s">
        <v>416</v>
      </c>
      <c r="G446" s="134" t="s">
        <v>20</v>
      </c>
      <c r="H446" s="112" t="s">
        <v>1555</v>
      </c>
      <c r="I446" s="112">
        <v>7</v>
      </c>
      <c r="J446" s="52" t="str">
        <f t="shared" si="6"/>
        <v>муниципальное образование «город Екатеринбург», г. Екатеринбург, ул. Таежная, д. 7</v>
      </c>
      <c r="K446" s="112">
        <v>9024.4</v>
      </c>
      <c r="L446" s="232">
        <v>166</v>
      </c>
      <c r="M446" s="112">
        <v>1</v>
      </c>
      <c r="N446" s="52" t="s">
        <v>5135</v>
      </c>
      <c r="O446" s="255">
        <v>44992</v>
      </c>
      <c r="P446" s="256" t="s">
        <v>4641</v>
      </c>
      <c r="Q446" s="187">
        <v>1946304.95</v>
      </c>
      <c r="R446"/>
    </row>
    <row r="447" spans="1:18" ht="23.25" hidden="1" x14ac:dyDescent="0.25">
      <c r="A447" s="80">
        <v>446</v>
      </c>
      <c r="B447" s="30" t="s">
        <v>495</v>
      </c>
      <c r="C447" s="131"/>
      <c r="D447" s="134" t="s">
        <v>415</v>
      </c>
      <c r="E447" s="134" t="s">
        <v>18</v>
      </c>
      <c r="F447" s="134" t="s">
        <v>416</v>
      </c>
      <c r="G447" s="134" t="s">
        <v>20</v>
      </c>
      <c r="H447" s="112" t="s">
        <v>594</v>
      </c>
      <c r="I447" s="112">
        <v>12</v>
      </c>
      <c r="J447" s="52" t="str">
        <f t="shared" si="6"/>
        <v>муниципальное образование «город Екатеринбург», г. Екатеринбург, ул. Техническая, д. 12</v>
      </c>
      <c r="K447" s="112">
        <v>11268</v>
      </c>
      <c r="L447" s="112">
        <v>223</v>
      </c>
      <c r="M447" s="112">
        <v>3</v>
      </c>
      <c r="N447" s="52" t="s">
        <v>5192</v>
      </c>
      <c r="O447" s="255" t="s">
        <v>5193</v>
      </c>
      <c r="P447" s="256" t="s">
        <v>5194</v>
      </c>
      <c r="Q447" s="262">
        <v>6010088.8900000006</v>
      </c>
      <c r="R447"/>
    </row>
    <row r="448" spans="1:18" ht="23.25" hidden="1" x14ac:dyDescent="0.25">
      <c r="A448" s="80">
        <v>447</v>
      </c>
      <c r="B448" s="30" t="s">
        <v>495</v>
      </c>
      <c r="C448" s="106"/>
      <c r="D448" s="120" t="s">
        <v>415</v>
      </c>
      <c r="E448" s="120" t="s">
        <v>18</v>
      </c>
      <c r="F448" s="120" t="s">
        <v>416</v>
      </c>
      <c r="G448" s="120" t="s">
        <v>20</v>
      </c>
      <c r="H448" s="30" t="s">
        <v>594</v>
      </c>
      <c r="I448" s="30">
        <v>80</v>
      </c>
      <c r="J448" s="33" t="str">
        <f t="shared" ref="J448:J511" si="7">C448&amp;""&amp;D448&amp;", "&amp;E448&amp;" "&amp;F448&amp;", "&amp;G448&amp;" "&amp;H448&amp;", д. "&amp;I448</f>
        <v>муниципальное образование «город Екатеринбург», г. Екатеринбург, ул. Техническая, д. 80</v>
      </c>
      <c r="K448" s="30">
        <v>2877</v>
      </c>
      <c r="L448" s="225">
        <v>119</v>
      </c>
      <c r="M448" s="30">
        <v>1</v>
      </c>
      <c r="N448" s="33" t="s">
        <v>5132</v>
      </c>
      <c r="O448" s="230">
        <v>44909</v>
      </c>
      <c r="P448" s="229" t="s">
        <v>1696</v>
      </c>
      <c r="Q448" s="187">
        <v>13090797.18</v>
      </c>
      <c r="R448"/>
    </row>
    <row r="449" spans="1:18" ht="23.25" hidden="1" x14ac:dyDescent="0.25">
      <c r="A449" s="80">
        <v>448</v>
      </c>
      <c r="B449" s="30" t="s">
        <v>495</v>
      </c>
      <c r="C449" s="106"/>
      <c r="D449" s="120" t="s">
        <v>415</v>
      </c>
      <c r="E449" s="120" t="s">
        <v>18</v>
      </c>
      <c r="F449" s="120" t="s">
        <v>416</v>
      </c>
      <c r="G449" s="120" t="s">
        <v>20</v>
      </c>
      <c r="H449" s="30" t="s">
        <v>295</v>
      </c>
      <c r="I449" s="30">
        <v>25</v>
      </c>
      <c r="J449" s="33" t="str">
        <f t="shared" si="7"/>
        <v>муниципальное образование «город Екатеринбург», г. Екатеринбург, ул. Титова, д. 25</v>
      </c>
      <c r="K449" s="30">
        <v>3666.2</v>
      </c>
      <c r="L449" s="30">
        <v>138</v>
      </c>
      <c r="M449" s="30">
        <v>5</v>
      </c>
      <c r="N449" s="33" t="s">
        <v>5155</v>
      </c>
      <c r="O449" s="230">
        <v>44915</v>
      </c>
      <c r="P449" s="229" t="s">
        <v>4899</v>
      </c>
      <c r="Q449" s="187">
        <v>16860331.380000003</v>
      </c>
      <c r="R449"/>
    </row>
    <row r="450" spans="1:18" ht="23.25" hidden="1" x14ac:dyDescent="0.25">
      <c r="A450" s="80">
        <v>449</v>
      </c>
      <c r="B450" s="30" t="s">
        <v>495</v>
      </c>
      <c r="C450" s="106"/>
      <c r="D450" s="120" t="s">
        <v>415</v>
      </c>
      <c r="E450" s="120" t="s">
        <v>18</v>
      </c>
      <c r="F450" s="120" t="s">
        <v>416</v>
      </c>
      <c r="G450" s="120" t="s">
        <v>20</v>
      </c>
      <c r="H450" s="30" t="s">
        <v>295</v>
      </c>
      <c r="I450" s="30">
        <v>38</v>
      </c>
      <c r="J450" s="33" t="str">
        <f t="shared" si="7"/>
        <v>муниципальное образование «город Екатеринбург», г. Екатеринбург, ул. Титова, д. 38</v>
      </c>
      <c r="K450" s="30">
        <v>3666.2</v>
      </c>
      <c r="L450" s="30">
        <v>77</v>
      </c>
      <c r="M450" s="30">
        <v>5</v>
      </c>
      <c r="N450" s="33" t="s">
        <v>5130</v>
      </c>
      <c r="O450" s="230">
        <v>44915</v>
      </c>
      <c r="P450" s="229" t="s">
        <v>5131</v>
      </c>
      <c r="Q450" s="187">
        <v>23191352.84</v>
      </c>
      <c r="R450"/>
    </row>
    <row r="451" spans="1:18" ht="23.25" hidden="1" x14ac:dyDescent="0.25">
      <c r="A451" s="80">
        <v>450</v>
      </c>
      <c r="B451" s="30" t="s">
        <v>495</v>
      </c>
      <c r="C451" s="106"/>
      <c r="D451" s="120" t="s">
        <v>415</v>
      </c>
      <c r="E451" s="120" t="s">
        <v>18</v>
      </c>
      <c r="F451" s="120" t="s">
        <v>416</v>
      </c>
      <c r="G451" s="120" t="s">
        <v>20</v>
      </c>
      <c r="H451" s="30" t="s">
        <v>295</v>
      </c>
      <c r="I451" s="30" t="s">
        <v>1005</v>
      </c>
      <c r="J451" s="33" t="str">
        <f t="shared" si="7"/>
        <v>муниципальное образование «город Екатеринбург», г. Екатеринбург, ул. Титова, д. 42</v>
      </c>
      <c r="K451" s="30">
        <v>2695</v>
      </c>
      <c r="L451" s="30">
        <v>60</v>
      </c>
      <c r="M451" s="30">
        <v>3</v>
      </c>
      <c r="N451" s="33" t="s">
        <v>5155</v>
      </c>
      <c r="O451" s="230">
        <v>44915</v>
      </c>
      <c r="P451" s="229" t="s">
        <v>4899</v>
      </c>
      <c r="Q451" s="187">
        <v>13490901.129999999</v>
      </c>
      <c r="R451"/>
    </row>
    <row r="452" spans="1:18" ht="23.25" hidden="1" x14ac:dyDescent="0.25">
      <c r="A452" s="80">
        <v>451</v>
      </c>
      <c r="B452" s="30" t="s">
        <v>495</v>
      </c>
      <c r="C452" s="106"/>
      <c r="D452" s="120" t="s">
        <v>415</v>
      </c>
      <c r="E452" s="120" t="s">
        <v>18</v>
      </c>
      <c r="F452" s="120" t="s">
        <v>416</v>
      </c>
      <c r="G452" s="120" t="s">
        <v>20</v>
      </c>
      <c r="H452" s="30" t="s">
        <v>1562</v>
      </c>
      <c r="I452" s="30">
        <v>66</v>
      </c>
      <c r="J452" s="33" t="str">
        <f t="shared" si="7"/>
        <v>муниципальное образование «город Екатеринбург», г. Екатеринбург, ул. Токарей, д. 66</v>
      </c>
      <c r="K452" s="30">
        <v>4525.6000000000004</v>
      </c>
      <c r="L452" s="225">
        <v>59</v>
      </c>
      <c r="M452" s="30">
        <v>2</v>
      </c>
      <c r="N452" s="33" t="s">
        <v>5133</v>
      </c>
      <c r="O452" s="230">
        <v>44916</v>
      </c>
      <c r="P452" s="229" t="s">
        <v>1692</v>
      </c>
      <c r="Q452" s="187">
        <v>5096670.37</v>
      </c>
      <c r="R452"/>
    </row>
    <row r="453" spans="1:18" ht="23.25" hidden="1" x14ac:dyDescent="0.25">
      <c r="A453" s="80">
        <v>452</v>
      </c>
      <c r="B453" s="30" t="s">
        <v>495</v>
      </c>
      <c r="C453" s="106"/>
      <c r="D453" s="120" t="s">
        <v>415</v>
      </c>
      <c r="E453" s="120" t="s">
        <v>18</v>
      </c>
      <c r="F453" s="120" t="s">
        <v>416</v>
      </c>
      <c r="G453" s="120" t="s">
        <v>20</v>
      </c>
      <c r="H453" s="30" t="s">
        <v>442</v>
      </c>
      <c r="I453" s="30">
        <v>1</v>
      </c>
      <c r="J453" s="33" t="str">
        <f t="shared" si="7"/>
        <v>муниципальное образование «город Екатеринбург», г. Екатеринбург, ул. Учителей, д. 1</v>
      </c>
      <c r="K453" s="30">
        <v>2081</v>
      </c>
      <c r="L453" s="225">
        <v>35</v>
      </c>
      <c r="M453" s="30">
        <v>3</v>
      </c>
      <c r="N453" s="33" t="s">
        <v>5138</v>
      </c>
      <c r="O453" s="230">
        <v>44909</v>
      </c>
      <c r="P453" s="229" t="s">
        <v>1632</v>
      </c>
      <c r="Q453" s="187">
        <v>13668545.919999998</v>
      </c>
      <c r="R453"/>
    </row>
    <row r="454" spans="1:18" ht="23.25" hidden="1" x14ac:dyDescent="0.25">
      <c r="A454" s="80">
        <v>453</v>
      </c>
      <c r="B454" s="30" t="s">
        <v>495</v>
      </c>
      <c r="C454" s="106"/>
      <c r="D454" s="120" t="s">
        <v>415</v>
      </c>
      <c r="E454" s="120" t="s">
        <v>18</v>
      </c>
      <c r="F454" s="120" t="s">
        <v>416</v>
      </c>
      <c r="G454" s="120" t="s">
        <v>20</v>
      </c>
      <c r="H454" s="30" t="s">
        <v>442</v>
      </c>
      <c r="I454" s="30">
        <v>5</v>
      </c>
      <c r="J454" s="33" t="str">
        <f t="shared" si="7"/>
        <v>муниципальное образование «город Екатеринбург», г. Екатеринбург, ул. Учителей, д. 5</v>
      </c>
      <c r="K454" s="30">
        <v>939.8</v>
      </c>
      <c r="L454" s="30">
        <v>18</v>
      </c>
      <c r="M454" s="30">
        <v>8</v>
      </c>
      <c r="N454" s="33" t="s">
        <v>5138</v>
      </c>
      <c r="O454" s="230">
        <v>44909</v>
      </c>
      <c r="P454" s="229" t="s">
        <v>1632</v>
      </c>
      <c r="Q454" s="187">
        <v>12802772.34</v>
      </c>
      <c r="R454"/>
    </row>
    <row r="455" spans="1:18" ht="23.25" hidden="1" x14ac:dyDescent="0.25">
      <c r="A455" s="80">
        <v>454</v>
      </c>
      <c r="B455" s="30" t="s">
        <v>495</v>
      </c>
      <c r="C455" s="106"/>
      <c r="D455" s="120" t="s">
        <v>415</v>
      </c>
      <c r="E455" s="120" t="s">
        <v>18</v>
      </c>
      <c r="F455" s="120" t="s">
        <v>416</v>
      </c>
      <c r="G455" s="120" t="s">
        <v>20</v>
      </c>
      <c r="H455" s="30" t="s">
        <v>873</v>
      </c>
      <c r="I455" s="30" t="s">
        <v>999</v>
      </c>
      <c r="J455" s="33" t="str">
        <f t="shared" si="7"/>
        <v>муниципальное образование «город Екатеринбург», г. Екатеринбург, ул. Фестивальная, д. 15</v>
      </c>
      <c r="K455" s="30">
        <v>2696.6</v>
      </c>
      <c r="L455" s="30">
        <v>60</v>
      </c>
      <c r="M455" s="30">
        <v>3</v>
      </c>
      <c r="N455" s="33" t="s">
        <v>5148</v>
      </c>
      <c r="O455" s="230">
        <v>44911</v>
      </c>
      <c r="P455" s="229" t="s">
        <v>1632</v>
      </c>
      <c r="Q455" s="187">
        <v>7933121.8300000001</v>
      </c>
      <c r="R455"/>
    </row>
    <row r="456" spans="1:18" ht="23.25" hidden="1" x14ac:dyDescent="0.25">
      <c r="A456" s="80">
        <v>455</v>
      </c>
      <c r="B456" s="30" t="s">
        <v>495</v>
      </c>
      <c r="C456" s="106"/>
      <c r="D456" s="120" t="s">
        <v>415</v>
      </c>
      <c r="E456" s="120" t="s">
        <v>18</v>
      </c>
      <c r="F456" s="120" t="s">
        <v>416</v>
      </c>
      <c r="G456" s="120" t="s">
        <v>20</v>
      </c>
      <c r="H456" s="30" t="s">
        <v>273</v>
      </c>
      <c r="I456" s="30">
        <v>30</v>
      </c>
      <c r="J456" s="33" t="str">
        <f t="shared" si="7"/>
        <v>муниципальное образование «город Екатеринбург», г. Екатеринбург, ул. Физкультурников, д. 30</v>
      </c>
      <c r="K456" s="30">
        <v>4303.7</v>
      </c>
      <c r="L456" s="30">
        <v>73</v>
      </c>
      <c r="M456" s="30">
        <v>3</v>
      </c>
      <c r="N456" s="33" t="s">
        <v>5184</v>
      </c>
      <c r="O456" s="230">
        <v>45091</v>
      </c>
      <c r="P456" s="229" t="s">
        <v>5179</v>
      </c>
      <c r="Q456" s="187">
        <v>9979330.1100000013</v>
      </c>
      <c r="R456"/>
    </row>
    <row r="457" spans="1:18" ht="23.25" hidden="1" x14ac:dyDescent="0.25">
      <c r="A457" s="80">
        <v>456</v>
      </c>
      <c r="B457" s="30" t="s">
        <v>495</v>
      </c>
      <c r="C457" s="106"/>
      <c r="D457" s="120" t="s">
        <v>415</v>
      </c>
      <c r="E457" s="120" t="s">
        <v>18</v>
      </c>
      <c r="F457" s="120" t="s">
        <v>416</v>
      </c>
      <c r="G457" s="120" t="s">
        <v>20</v>
      </c>
      <c r="H457" s="30" t="s">
        <v>1559</v>
      </c>
      <c r="I457" s="30">
        <v>18</v>
      </c>
      <c r="J457" s="33" t="str">
        <f t="shared" si="7"/>
        <v>муниципальное образование «город Екатеринбург», г. Екатеринбург, ул. Хмелева, д. 18</v>
      </c>
      <c r="K457" s="30">
        <v>8721.7000000000007</v>
      </c>
      <c r="L457" s="30">
        <v>100</v>
      </c>
      <c r="M457" s="30">
        <v>1</v>
      </c>
      <c r="N457" s="33" t="s">
        <v>5185</v>
      </c>
      <c r="O457" s="230">
        <v>45124</v>
      </c>
      <c r="P457" s="229" t="s">
        <v>1692</v>
      </c>
      <c r="Q457" s="187">
        <v>2268929.0299999998</v>
      </c>
      <c r="R457"/>
    </row>
    <row r="458" spans="1:18" ht="23.25" hidden="1" x14ac:dyDescent="0.25">
      <c r="A458" s="80">
        <v>457</v>
      </c>
      <c r="B458" s="30" t="s">
        <v>495</v>
      </c>
      <c r="C458" s="106"/>
      <c r="D458" s="120" t="s">
        <v>415</v>
      </c>
      <c r="E458" s="120" t="s">
        <v>18</v>
      </c>
      <c r="F458" s="120" t="s">
        <v>416</v>
      </c>
      <c r="G458" s="120" t="s">
        <v>20</v>
      </c>
      <c r="H458" s="30" t="s">
        <v>99</v>
      </c>
      <c r="I458" s="30">
        <v>53</v>
      </c>
      <c r="J458" s="33" t="str">
        <f t="shared" si="7"/>
        <v>муниципальное образование «город Екатеринбург», г. Екатеринбург, ул. Чапаева, д. 53</v>
      </c>
      <c r="K458" s="30">
        <v>1393.3</v>
      </c>
      <c r="L458" s="30">
        <v>32</v>
      </c>
      <c r="M458" s="30">
        <v>8</v>
      </c>
      <c r="N458" s="33" t="s">
        <v>5134</v>
      </c>
      <c r="O458" s="230">
        <v>44915</v>
      </c>
      <c r="P458" s="229" t="s">
        <v>4899</v>
      </c>
      <c r="Q458" s="187">
        <v>14408589.030000001</v>
      </c>
      <c r="R458"/>
    </row>
    <row r="459" spans="1:18" ht="23.25" hidden="1" x14ac:dyDescent="0.25">
      <c r="A459" s="80">
        <v>458</v>
      </c>
      <c r="B459" s="30" t="s">
        <v>495</v>
      </c>
      <c r="C459" s="131"/>
      <c r="D459" s="134" t="s">
        <v>415</v>
      </c>
      <c r="E459" s="134" t="s">
        <v>18</v>
      </c>
      <c r="F459" s="134" t="s">
        <v>416</v>
      </c>
      <c r="G459" s="134" t="s">
        <v>20</v>
      </c>
      <c r="H459" s="112" t="s">
        <v>617</v>
      </c>
      <c r="I459" s="112" t="s">
        <v>1011</v>
      </c>
      <c r="J459" s="52" t="str">
        <f t="shared" si="7"/>
        <v>муниципальное образование «город Екатеринбург», г. Екатеринбург, ул. Челюскинцев, д. 88</v>
      </c>
      <c r="K459" s="112">
        <v>4027.5</v>
      </c>
      <c r="L459" s="232">
        <v>90</v>
      </c>
      <c r="M459" s="112">
        <v>1</v>
      </c>
      <c r="N459" s="52" t="s">
        <v>5135</v>
      </c>
      <c r="O459" s="255">
        <v>44992</v>
      </c>
      <c r="P459" s="256" t="s">
        <v>4641</v>
      </c>
      <c r="Q459" s="187">
        <v>2073153.36</v>
      </c>
      <c r="R459"/>
    </row>
    <row r="460" spans="1:18" ht="23.25" hidden="1" x14ac:dyDescent="0.25">
      <c r="A460" s="80">
        <v>459</v>
      </c>
      <c r="B460" s="30" t="s">
        <v>495</v>
      </c>
      <c r="C460" s="106"/>
      <c r="D460" s="120" t="s">
        <v>415</v>
      </c>
      <c r="E460" s="120" t="s">
        <v>18</v>
      </c>
      <c r="F460" s="120" t="s">
        <v>416</v>
      </c>
      <c r="G460" s="120" t="s">
        <v>20</v>
      </c>
      <c r="H460" s="30" t="s">
        <v>2705</v>
      </c>
      <c r="I460" s="30" t="s">
        <v>566</v>
      </c>
      <c r="J460" s="33" t="str">
        <f t="shared" si="7"/>
        <v>муниципальное образование «город Екатеринбург», г. Екатеринбург, ул. Черноярская, д. 30КОРПУС 1</v>
      </c>
      <c r="K460" s="30">
        <v>1727.8</v>
      </c>
      <c r="L460" s="30">
        <v>36</v>
      </c>
      <c r="M460" s="30">
        <v>8</v>
      </c>
      <c r="N460" s="33" t="s">
        <v>5171</v>
      </c>
      <c r="O460" s="230">
        <v>44914</v>
      </c>
      <c r="P460" s="229" t="s">
        <v>1683</v>
      </c>
      <c r="Q460" s="187">
        <v>18726255.280000001</v>
      </c>
      <c r="R460"/>
    </row>
    <row r="461" spans="1:18" ht="23.25" hidden="1" x14ac:dyDescent="0.25">
      <c r="A461" s="80">
        <v>460</v>
      </c>
      <c r="B461" s="30" t="s">
        <v>495</v>
      </c>
      <c r="C461" s="106"/>
      <c r="D461" s="120" t="s">
        <v>415</v>
      </c>
      <c r="E461" s="120" t="s">
        <v>18</v>
      </c>
      <c r="F461" s="120" t="s">
        <v>416</v>
      </c>
      <c r="G461" s="120" t="s">
        <v>20</v>
      </c>
      <c r="H461" s="30" t="s">
        <v>2705</v>
      </c>
      <c r="I461" s="30" t="s">
        <v>1020</v>
      </c>
      <c r="J461" s="33" t="str">
        <f t="shared" si="7"/>
        <v>муниципальное образование «город Екатеринбург», г. Екатеринбург, ул. Черноярская, д. 30КОРПУС А</v>
      </c>
      <c r="K461" s="30">
        <v>1293.7</v>
      </c>
      <c r="L461" s="30">
        <v>12</v>
      </c>
      <c r="M461" s="30">
        <v>8</v>
      </c>
      <c r="N461" s="33" t="s">
        <v>5171</v>
      </c>
      <c r="O461" s="230">
        <v>44914</v>
      </c>
      <c r="P461" s="229" t="s">
        <v>1683</v>
      </c>
      <c r="Q461" s="187">
        <v>16949310.109999999</v>
      </c>
      <c r="R461"/>
    </row>
    <row r="462" spans="1:18" ht="23.25" hidden="1" x14ac:dyDescent="0.25">
      <c r="A462" s="80">
        <v>461</v>
      </c>
      <c r="B462" s="30" t="s">
        <v>495</v>
      </c>
      <c r="C462" s="106"/>
      <c r="D462" s="120" t="s">
        <v>415</v>
      </c>
      <c r="E462" s="120" t="s">
        <v>18</v>
      </c>
      <c r="F462" s="120" t="s">
        <v>416</v>
      </c>
      <c r="G462" s="120" t="s">
        <v>20</v>
      </c>
      <c r="H462" s="30" t="s">
        <v>2528</v>
      </c>
      <c r="I462" s="30">
        <v>23</v>
      </c>
      <c r="J462" s="33" t="str">
        <f t="shared" si="7"/>
        <v>муниципальное образование «город Екатеринбург», г. Екатеринбург, ул. Шарташская, д. 23</v>
      </c>
      <c r="K462" s="30">
        <v>4218.3</v>
      </c>
      <c r="L462" s="30">
        <v>58</v>
      </c>
      <c r="M462" s="30">
        <v>7</v>
      </c>
      <c r="N462" s="33" t="s">
        <v>5156</v>
      </c>
      <c r="O462" s="230">
        <v>44911</v>
      </c>
      <c r="P462" s="229" t="s">
        <v>1644</v>
      </c>
      <c r="Q462" s="187">
        <v>41260008.159999996</v>
      </c>
      <c r="R462"/>
    </row>
    <row r="463" spans="1:18" ht="23.25" hidden="1" x14ac:dyDescent="0.25">
      <c r="A463" s="80">
        <v>462</v>
      </c>
      <c r="B463" s="30" t="s">
        <v>495</v>
      </c>
      <c r="C463" s="106"/>
      <c r="D463" s="120" t="s">
        <v>415</v>
      </c>
      <c r="E463" s="120" t="s">
        <v>18</v>
      </c>
      <c r="F463" s="120" t="s">
        <v>416</v>
      </c>
      <c r="G463" s="120" t="s">
        <v>20</v>
      </c>
      <c r="H463" s="30" t="s">
        <v>166</v>
      </c>
      <c r="I463" s="30" t="s">
        <v>118</v>
      </c>
      <c r="J463" s="33" t="str">
        <f t="shared" si="7"/>
        <v>муниципальное образование «город Екатеринбург», г. Екатеринбург, ул. Шевченко, д. 14А</v>
      </c>
      <c r="K463" s="30">
        <v>3391.2</v>
      </c>
      <c r="L463" s="30">
        <v>55</v>
      </c>
      <c r="M463" s="30">
        <v>2</v>
      </c>
      <c r="N463" s="33" t="s">
        <v>5156</v>
      </c>
      <c r="O463" s="230">
        <v>44911</v>
      </c>
      <c r="P463" s="229" t="s">
        <v>1644</v>
      </c>
      <c r="Q463" s="187">
        <v>1715103.23</v>
      </c>
      <c r="R463"/>
    </row>
    <row r="464" spans="1:18" ht="23.25" hidden="1" x14ac:dyDescent="0.25">
      <c r="A464" s="80">
        <v>463</v>
      </c>
      <c r="B464" s="30" t="s">
        <v>495</v>
      </c>
      <c r="C464" s="106"/>
      <c r="D464" s="120" t="s">
        <v>415</v>
      </c>
      <c r="E464" s="120" t="s">
        <v>18</v>
      </c>
      <c r="F464" s="120" t="s">
        <v>416</v>
      </c>
      <c r="G464" s="120" t="s">
        <v>20</v>
      </c>
      <c r="H464" s="30" t="s">
        <v>433</v>
      </c>
      <c r="I464" s="30">
        <v>10</v>
      </c>
      <c r="J464" s="33" t="str">
        <f t="shared" si="7"/>
        <v>муниципальное образование «город Екатеринбург», г. Екатеринбург, ул. Шефская, д. 10</v>
      </c>
      <c r="K464" s="30">
        <v>919</v>
      </c>
      <c r="L464" s="30">
        <v>16</v>
      </c>
      <c r="M464" s="30">
        <v>1</v>
      </c>
      <c r="N464" s="33" t="s">
        <v>5172</v>
      </c>
      <c r="O464" s="230">
        <v>45173</v>
      </c>
      <c r="P464" s="229" t="s">
        <v>5159</v>
      </c>
      <c r="Q464" s="187">
        <v>715479.12</v>
      </c>
      <c r="R464"/>
    </row>
    <row r="465" spans="1:18" ht="23.25" hidden="1" x14ac:dyDescent="0.25">
      <c r="A465" s="80">
        <v>464</v>
      </c>
      <c r="B465" s="30" t="s">
        <v>495</v>
      </c>
      <c r="C465" s="106"/>
      <c r="D465" s="120" t="s">
        <v>415</v>
      </c>
      <c r="E465" s="120" t="s">
        <v>18</v>
      </c>
      <c r="F465" s="120" t="s">
        <v>416</v>
      </c>
      <c r="G465" s="120" t="s">
        <v>845</v>
      </c>
      <c r="H465" s="30" t="s">
        <v>846</v>
      </c>
      <c r="I465" s="30">
        <v>8</v>
      </c>
      <c r="J465" s="33" t="str">
        <f t="shared" si="7"/>
        <v>муниципальное образование «город Екатеринбург», г. Екатеринбург, ш. Елизаветинское, д. 8</v>
      </c>
      <c r="K465" s="30">
        <v>2383.4</v>
      </c>
      <c r="L465" s="30">
        <v>36</v>
      </c>
      <c r="M465" s="30">
        <v>5</v>
      </c>
      <c r="N465" s="33" t="s">
        <v>5186</v>
      </c>
      <c r="O465" s="230">
        <v>44908</v>
      </c>
      <c r="P465" s="229" t="s">
        <v>5187</v>
      </c>
      <c r="Q465" s="187">
        <v>8661056.3399999999</v>
      </c>
      <c r="R465"/>
    </row>
    <row r="466" spans="1:18" ht="23.25" hidden="1" x14ac:dyDescent="0.25">
      <c r="A466" s="80">
        <v>465</v>
      </c>
      <c r="B466" s="30" t="s">
        <v>495</v>
      </c>
      <c r="C466" s="106"/>
      <c r="D466" s="120" t="s">
        <v>415</v>
      </c>
      <c r="E466" s="120" t="s">
        <v>1500</v>
      </c>
      <c r="F466" s="120" t="s">
        <v>5106</v>
      </c>
      <c r="G466" s="120" t="s">
        <v>20</v>
      </c>
      <c r="H466" s="30" t="s">
        <v>5107</v>
      </c>
      <c r="I466" s="30">
        <v>15</v>
      </c>
      <c r="J466" s="33" t="str">
        <f t="shared" si="7"/>
        <v>муниципальное образование «город Екатеринбург», пос. Исток (г Екатеринбург), ул. Главная, д. 15</v>
      </c>
      <c r="K466" s="30">
        <v>3047.2</v>
      </c>
      <c r="L466" s="225">
        <v>56</v>
      </c>
      <c r="M466" s="30">
        <v>1</v>
      </c>
      <c r="N466" s="33" t="s">
        <v>5134</v>
      </c>
      <c r="O466" s="230">
        <v>44915</v>
      </c>
      <c r="P466" s="229" t="s">
        <v>4899</v>
      </c>
      <c r="Q466" s="187">
        <v>5413836.4399999995</v>
      </c>
      <c r="R466"/>
    </row>
    <row r="467" spans="1:18" ht="23.25" hidden="1" x14ac:dyDescent="0.25">
      <c r="A467" s="80">
        <v>466</v>
      </c>
      <c r="B467" s="30" t="s">
        <v>8</v>
      </c>
      <c r="C467" s="30"/>
      <c r="D467" s="30" t="s">
        <v>2613</v>
      </c>
      <c r="E467" s="30" t="s">
        <v>18</v>
      </c>
      <c r="F467" s="30" t="s">
        <v>19</v>
      </c>
      <c r="G467" s="30" t="s">
        <v>20</v>
      </c>
      <c r="H467" s="30" t="s">
        <v>2616</v>
      </c>
      <c r="I467" s="42">
        <v>22</v>
      </c>
      <c r="J467" s="33" t="str">
        <f t="shared" si="7"/>
        <v>Муниципальное образование город Алапаевск, г. Алапаевск, ул. 3 Интернационала, д. 22</v>
      </c>
      <c r="K467" s="30">
        <v>818</v>
      </c>
      <c r="L467" s="30">
        <v>12</v>
      </c>
      <c r="M467" s="30">
        <v>1</v>
      </c>
      <c r="N467" s="33" t="s">
        <v>4918</v>
      </c>
      <c r="O467" s="254">
        <v>44949</v>
      </c>
      <c r="P467" s="229" t="s">
        <v>4919</v>
      </c>
      <c r="Q467" s="187">
        <v>3593930.83</v>
      </c>
      <c r="R467"/>
    </row>
    <row r="468" spans="1:18" ht="23.25" hidden="1" x14ac:dyDescent="0.25">
      <c r="A468" s="80">
        <v>467</v>
      </c>
      <c r="B468" s="30" t="s">
        <v>8</v>
      </c>
      <c r="C468" s="30"/>
      <c r="D468" s="30" t="s">
        <v>2613</v>
      </c>
      <c r="E468" s="30" t="s">
        <v>18</v>
      </c>
      <c r="F468" s="30" t="s">
        <v>19</v>
      </c>
      <c r="G468" s="30" t="s">
        <v>20</v>
      </c>
      <c r="H468" s="30" t="s">
        <v>1499</v>
      </c>
      <c r="I468" s="30">
        <v>2</v>
      </c>
      <c r="J468" s="33" t="str">
        <f t="shared" si="7"/>
        <v>Муниципальное образование город Алапаевск, г. Алапаевск, ул. Веры Шляпиной, д. 2</v>
      </c>
      <c r="K468" s="30">
        <v>391.2</v>
      </c>
      <c r="L468" s="148">
        <v>8</v>
      </c>
      <c r="M468" s="30">
        <v>2</v>
      </c>
      <c r="N468" s="33" t="s">
        <v>4918</v>
      </c>
      <c r="O468" s="230">
        <v>44949</v>
      </c>
      <c r="P468" s="229" t="s">
        <v>4919</v>
      </c>
      <c r="Q468" s="187">
        <v>3190983.54</v>
      </c>
      <c r="R468"/>
    </row>
    <row r="469" spans="1:18" ht="23.25" hidden="1" x14ac:dyDescent="0.25">
      <c r="A469" s="80">
        <v>468</v>
      </c>
      <c r="B469" s="30" t="s">
        <v>8</v>
      </c>
      <c r="C469" s="30"/>
      <c r="D469" s="30" t="s">
        <v>2613</v>
      </c>
      <c r="E469" s="30" t="s">
        <v>18</v>
      </c>
      <c r="F469" s="30" t="s">
        <v>19</v>
      </c>
      <c r="G469" s="30" t="s">
        <v>20</v>
      </c>
      <c r="H469" s="30" t="s">
        <v>1499</v>
      </c>
      <c r="I469" s="42">
        <v>4</v>
      </c>
      <c r="J469" s="33" t="str">
        <f t="shared" si="7"/>
        <v>Муниципальное образование город Алапаевск, г. Алапаевск, ул. Веры Шляпиной, д. 4</v>
      </c>
      <c r="K469" s="30">
        <v>702.6</v>
      </c>
      <c r="L469" s="30">
        <v>12</v>
      </c>
      <c r="M469" s="30">
        <v>2</v>
      </c>
      <c r="N469" s="33" t="s">
        <v>4918</v>
      </c>
      <c r="O469" s="230">
        <v>44949</v>
      </c>
      <c r="P469" s="229" t="s">
        <v>4919</v>
      </c>
      <c r="Q469" s="187">
        <v>4520512.12</v>
      </c>
      <c r="R469"/>
    </row>
    <row r="470" spans="1:18" ht="23.25" hidden="1" x14ac:dyDescent="0.25">
      <c r="A470" s="80">
        <v>469</v>
      </c>
      <c r="B470" s="30" t="s">
        <v>8</v>
      </c>
      <c r="C470" s="30"/>
      <c r="D470" s="30" t="s">
        <v>2613</v>
      </c>
      <c r="E470" s="30" t="s">
        <v>18</v>
      </c>
      <c r="F470" s="30" t="s">
        <v>19</v>
      </c>
      <c r="G470" s="30" t="s">
        <v>20</v>
      </c>
      <c r="H470" s="30" t="s">
        <v>162</v>
      </c>
      <c r="I470" s="42">
        <v>35</v>
      </c>
      <c r="J470" s="33" t="str">
        <f t="shared" si="7"/>
        <v>Муниципальное образование город Алапаевск, г. Алапаевск, ул. Фрунзе, д. 35</v>
      </c>
      <c r="K470" s="30">
        <v>792.1</v>
      </c>
      <c r="L470" s="30">
        <v>9</v>
      </c>
      <c r="M470" s="30">
        <v>2</v>
      </c>
      <c r="N470" s="33" t="s">
        <v>4918</v>
      </c>
      <c r="O470" s="230">
        <v>44949</v>
      </c>
      <c r="P470" s="229" t="s">
        <v>4919</v>
      </c>
      <c r="Q470" s="187">
        <v>4440443.33</v>
      </c>
      <c r="R470"/>
    </row>
    <row r="471" spans="1:18" ht="23.25" hidden="1" x14ac:dyDescent="0.25">
      <c r="A471" s="80">
        <v>470</v>
      </c>
      <c r="B471" s="30" t="s">
        <v>8</v>
      </c>
      <c r="C471" s="30"/>
      <c r="D471" s="30" t="s">
        <v>2613</v>
      </c>
      <c r="E471" s="30" t="s">
        <v>18</v>
      </c>
      <c r="F471" s="30" t="s">
        <v>19</v>
      </c>
      <c r="G471" s="30" t="s">
        <v>20</v>
      </c>
      <c r="H471" s="30" t="s">
        <v>162</v>
      </c>
      <c r="I471" s="42">
        <v>39</v>
      </c>
      <c r="J471" s="33" t="str">
        <f t="shared" si="7"/>
        <v>Муниципальное образование город Алапаевск, г. Алапаевск, ул. Фрунзе, д. 39</v>
      </c>
      <c r="K471" s="30">
        <v>637.4</v>
      </c>
      <c r="L471" s="30">
        <v>11</v>
      </c>
      <c r="M471" s="30">
        <v>2</v>
      </c>
      <c r="N471" s="33" t="s">
        <v>4918</v>
      </c>
      <c r="O471" s="230">
        <v>44949</v>
      </c>
      <c r="P471" s="229" t="s">
        <v>4919</v>
      </c>
      <c r="Q471" s="187">
        <v>4780032.9399999995</v>
      </c>
      <c r="R471"/>
    </row>
    <row r="472" spans="1:18" ht="23.25" hidden="1" x14ac:dyDescent="0.25">
      <c r="A472" s="80">
        <v>471</v>
      </c>
      <c r="B472" s="30" t="s">
        <v>8</v>
      </c>
      <c r="C472" s="30"/>
      <c r="D472" s="30" t="s">
        <v>2613</v>
      </c>
      <c r="E472" s="30" t="s">
        <v>18</v>
      </c>
      <c r="F472" s="30" t="s">
        <v>19</v>
      </c>
      <c r="G472" s="30" t="s">
        <v>20</v>
      </c>
      <c r="H472" s="30" t="s">
        <v>162</v>
      </c>
      <c r="I472" s="42">
        <v>41</v>
      </c>
      <c r="J472" s="33" t="str">
        <f t="shared" si="7"/>
        <v>Муниципальное образование город Алапаевск, г. Алапаевск, ул. Фрунзе, д. 41</v>
      </c>
      <c r="K472" s="30">
        <v>714.1</v>
      </c>
      <c r="L472" s="148">
        <v>15</v>
      </c>
      <c r="M472" s="30">
        <v>2</v>
      </c>
      <c r="N472" s="33" t="s">
        <v>4918</v>
      </c>
      <c r="O472" s="230">
        <v>44949</v>
      </c>
      <c r="P472" s="229" t="s">
        <v>4919</v>
      </c>
      <c r="Q472" s="187">
        <v>4367255.6499999994</v>
      </c>
      <c r="R472"/>
    </row>
    <row r="473" spans="1:18" ht="23.25" hidden="1" x14ac:dyDescent="0.25">
      <c r="A473" s="80">
        <v>472</v>
      </c>
      <c r="B473" s="30" t="s">
        <v>218</v>
      </c>
      <c r="C473" s="30" t="s">
        <v>5237</v>
      </c>
      <c r="D473" s="30" t="s">
        <v>4581</v>
      </c>
      <c r="E473" s="30" t="s">
        <v>637</v>
      </c>
      <c r="F473" s="30" t="s">
        <v>168</v>
      </c>
      <c r="G473" s="30" t="s">
        <v>20</v>
      </c>
      <c r="H473" s="30" t="s">
        <v>505</v>
      </c>
      <c r="I473" s="148">
        <v>2</v>
      </c>
      <c r="J473" s="33" t="str">
        <f t="shared" si="7"/>
        <v>Невьянский р-н, Городской округ Верх-Нейвинский, п.г.т. Верх-Нейвинский, ул. Рабочей молодежи, д. 2</v>
      </c>
      <c r="K473" s="42">
        <v>566.4</v>
      </c>
      <c r="L473" s="148">
        <v>12</v>
      </c>
      <c r="M473" s="42">
        <v>1</v>
      </c>
      <c r="N473" s="84" t="s">
        <v>4945</v>
      </c>
      <c r="O473" s="233">
        <v>44865</v>
      </c>
      <c r="P473" s="236" t="s">
        <v>1786</v>
      </c>
      <c r="Q473" s="210">
        <v>2222265.0099999998</v>
      </c>
      <c r="R473"/>
    </row>
    <row r="474" spans="1:18" ht="23.25" hidden="1" x14ac:dyDescent="0.25">
      <c r="A474" s="80">
        <v>473</v>
      </c>
      <c r="B474" s="30" t="s">
        <v>218</v>
      </c>
      <c r="C474" s="30" t="s">
        <v>5237</v>
      </c>
      <c r="D474" s="30" t="s">
        <v>4581</v>
      </c>
      <c r="E474" s="30" t="s">
        <v>637</v>
      </c>
      <c r="F474" s="30" t="s">
        <v>168</v>
      </c>
      <c r="G474" s="30" t="s">
        <v>20</v>
      </c>
      <c r="H474" s="30" t="s">
        <v>505</v>
      </c>
      <c r="I474" s="148">
        <v>5</v>
      </c>
      <c r="J474" s="33" t="str">
        <f t="shared" si="7"/>
        <v>Невьянский р-н, Городской округ Верх-Нейвинский, п.г.т. Верх-Нейвинский, ул. Рабочей молодежи, д. 5</v>
      </c>
      <c r="K474" s="42">
        <v>657.5</v>
      </c>
      <c r="L474" s="42">
        <v>16</v>
      </c>
      <c r="M474" s="42">
        <v>4</v>
      </c>
      <c r="N474" s="84" t="s">
        <v>4945</v>
      </c>
      <c r="O474" s="233">
        <v>44865</v>
      </c>
      <c r="P474" s="236" t="s">
        <v>1786</v>
      </c>
      <c r="Q474" s="210">
        <v>1915682.4999999998</v>
      </c>
      <c r="R474"/>
    </row>
    <row r="475" spans="1:18" ht="23.25" hidden="1" x14ac:dyDescent="0.25">
      <c r="A475" s="80">
        <v>474</v>
      </c>
      <c r="B475" s="30" t="s">
        <v>218</v>
      </c>
      <c r="C475" s="30" t="s">
        <v>5237</v>
      </c>
      <c r="D475" s="30" t="s">
        <v>204</v>
      </c>
      <c r="E475" s="30" t="s">
        <v>18</v>
      </c>
      <c r="F475" s="30" t="s">
        <v>205</v>
      </c>
      <c r="G475" s="30" t="s">
        <v>20</v>
      </c>
      <c r="H475" s="30" t="s">
        <v>146</v>
      </c>
      <c r="I475" s="148">
        <v>4</v>
      </c>
      <c r="J475" s="33" t="str">
        <f t="shared" si="7"/>
        <v>Невьянский р-н, Невьянский городской округ, г. Невьянск, ул. Дзержинского, д. 4</v>
      </c>
      <c r="K475" s="42">
        <v>526.9</v>
      </c>
      <c r="L475" s="148">
        <v>12</v>
      </c>
      <c r="M475" s="42">
        <v>2</v>
      </c>
      <c r="N475" s="84" t="s">
        <v>4947</v>
      </c>
      <c r="O475" s="233">
        <v>44921</v>
      </c>
      <c r="P475" s="236" t="s">
        <v>1619</v>
      </c>
      <c r="Q475" s="210">
        <v>2500953.3200000003</v>
      </c>
      <c r="R475"/>
    </row>
    <row r="476" spans="1:18" ht="23.25" hidden="1" x14ac:dyDescent="0.25">
      <c r="A476" s="80">
        <v>475</v>
      </c>
      <c r="B476" s="30" t="s">
        <v>218</v>
      </c>
      <c r="C476" s="30" t="s">
        <v>5237</v>
      </c>
      <c r="D476" s="30" t="s">
        <v>204</v>
      </c>
      <c r="E476" s="30" t="s">
        <v>18</v>
      </c>
      <c r="F476" s="30" t="s">
        <v>205</v>
      </c>
      <c r="G476" s="30" t="s">
        <v>20</v>
      </c>
      <c r="H476" s="30" t="s">
        <v>36</v>
      </c>
      <c r="I476" s="148">
        <v>13</v>
      </c>
      <c r="J476" s="33" t="str">
        <f t="shared" si="7"/>
        <v>Невьянский р-н, Невьянский городской округ, г. Невьянск, ул. Ленина, д. 13</v>
      </c>
      <c r="K476" s="42">
        <v>3499.9</v>
      </c>
      <c r="L476" s="148">
        <v>64</v>
      </c>
      <c r="M476" s="42">
        <v>1</v>
      </c>
      <c r="N476" s="84" t="s">
        <v>4947</v>
      </c>
      <c r="O476" s="233">
        <v>44921</v>
      </c>
      <c r="P476" s="236" t="s">
        <v>1619</v>
      </c>
      <c r="Q476" s="210">
        <v>9818273.2300000004</v>
      </c>
      <c r="R476"/>
    </row>
    <row r="477" spans="1:18" ht="23.25" hidden="1" x14ac:dyDescent="0.25">
      <c r="A477" s="80">
        <v>476</v>
      </c>
      <c r="B477" s="30" t="s">
        <v>218</v>
      </c>
      <c r="C477" s="30" t="s">
        <v>5237</v>
      </c>
      <c r="D477" s="30" t="s">
        <v>204</v>
      </c>
      <c r="E477" s="30" t="s">
        <v>18</v>
      </c>
      <c r="F477" s="30" t="s">
        <v>205</v>
      </c>
      <c r="G477" s="30" t="s">
        <v>20</v>
      </c>
      <c r="H477" s="30" t="s">
        <v>36</v>
      </c>
      <c r="I477" s="148">
        <v>17</v>
      </c>
      <c r="J477" s="33" t="str">
        <f t="shared" si="7"/>
        <v>Невьянский р-н, Невьянский городской округ, г. Невьянск, ул. Ленина, д. 17</v>
      </c>
      <c r="K477" s="42">
        <v>3475.4</v>
      </c>
      <c r="L477" s="148">
        <v>70</v>
      </c>
      <c r="M477" s="42">
        <v>3</v>
      </c>
      <c r="N477" s="84" t="s">
        <v>4947</v>
      </c>
      <c r="O477" s="233">
        <v>44921</v>
      </c>
      <c r="P477" s="236" t="s">
        <v>1619</v>
      </c>
      <c r="Q477" s="209">
        <v>7688638.8300000001</v>
      </c>
      <c r="R477"/>
    </row>
    <row r="478" spans="1:18" ht="23.25" hidden="1" x14ac:dyDescent="0.25">
      <c r="A478" s="80">
        <v>477</v>
      </c>
      <c r="B478" s="30" t="s">
        <v>218</v>
      </c>
      <c r="C478" s="30" t="s">
        <v>5237</v>
      </c>
      <c r="D478" s="30" t="s">
        <v>204</v>
      </c>
      <c r="E478" s="30" t="s">
        <v>18</v>
      </c>
      <c r="F478" s="30" t="s">
        <v>205</v>
      </c>
      <c r="G478" s="30" t="s">
        <v>20</v>
      </c>
      <c r="H478" s="30" t="s">
        <v>36</v>
      </c>
      <c r="I478" s="148">
        <v>18</v>
      </c>
      <c r="J478" s="33" t="str">
        <f t="shared" si="7"/>
        <v>Невьянский р-н, Невьянский городской округ, г. Невьянск, ул. Ленина, д. 18</v>
      </c>
      <c r="K478" s="42">
        <v>5243.8</v>
      </c>
      <c r="L478" s="148">
        <v>97</v>
      </c>
      <c r="M478" s="42">
        <v>2</v>
      </c>
      <c r="N478" s="84" t="s">
        <v>4947</v>
      </c>
      <c r="O478" s="233">
        <v>44921</v>
      </c>
      <c r="P478" s="236" t="s">
        <v>1619</v>
      </c>
      <c r="Q478" s="210">
        <v>12650892.84</v>
      </c>
      <c r="R478"/>
    </row>
    <row r="479" spans="1:18" ht="23.25" hidden="1" x14ac:dyDescent="0.25">
      <c r="A479" s="80">
        <v>478</v>
      </c>
      <c r="B479" s="30" t="s">
        <v>218</v>
      </c>
      <c r="C479" s="30" t="s">
        <v>5237</v>
      </c>
      <c r="D479" s="30" t="s">
        <v>204</v>
      </c>
      <c r="E479" s="30" t="s">
        <v>18</v>
      </c>
      <c r="F479" s="30" t="s">
        <v>205</v>
      </c>
      <c r="G479" s="30" t="s">
        <v>20</v>
      </c>
      <c r="H479" s="30" t="s">
        <v>36</v>
      </c>
      <c r="I479" s="148">
        <v>23</v>
      </c>
      <c r="J479" s="33" t="str">
        <f t="shared" si="7"/>
        <v>Невьянский р-н, Невьянский городской округ, г. Невьянск, ул. Ленина, д. 23</v>
      </c>
      <c r="K479" s="42">
        <v>4527.8999999999996</v>
      </c>
      <c r="L479" s="148">
        <v>56</v>
      </c>
      <c r="M479" s="42">
        <v>4</v>
      </c>
      <c r="N479" s="84" t="s">
        <v>4947</v>
      </c>
      <c r="O479" s="233">
        <v>44921</v>
      </c>
      <c r="P479" s="236" t="s">
        <v>1619</v>
      </c>
      <c r="Q479" s="210">
        <v>11459270.77</v>
      </c>
      <c r="R479"/>
    </row>
    <row r="480" spans="1:18" ht="23.25" hidden="1" x14ac:dyDescent="0.25">
      <c r="A480" s="80">
        <v>479</v>
      </c>
      <c r="B480" s="30" t="s">
        <v>218</v>
      </c>
      <c r="C480" s="30" t="s">
        <v>5237</v>
      </c>
      <c r="D480" s="30" t="s">
        <v>204</v>
      </c>
      <c r="E480" s="30" t="s">
        <v>1500</v>
      </c>
      <c r="F480" s="30" t="s">
        <v>686</v>
      </c>
      <c r="G480" s="30" t="s">
        <v>20</v>
      </c>
      <c r="H480" s="30" t="s">
        <v>77</v>
      </c>
      <c r="I480" s="148">
        <v>19</v>
      </c>
      <c r="J480" s="33" t="str">
        <f t="shared" si="7"/>
        <v>Невьянский р-н, Невьянский городской округ, пос. Цементный, ул. Свердлова, д. 19</v>
      </c>
      <c r="K480" s="42">
        <v>779.7</v>
      </c>
      <c r="L480" s="148">
        <v>16</v>
      </c>
      <c r="M480" s="42">
        <v>1</v>
      </c>
      <c r="N480" s="84" t="s">
        <v>4947</v>
      </c>
      <c r="O480" s="233">
        <v>44921</v>
      </c>
      <c r="P480" s="236" t="s">
        <v>1619</v>
      </c>
      <c r="Q480" s="209">
        <v>4871453.8899999997</v>
      </c>
      <c r="R480"/>
    </row>
    <row r="481" spans="1:18" ht="23.25" hidden="1" x14ac:dyDescent="0.25">
      <c r="A481" s="80">
        <v>480</v>
      </c>
      <c r="B481" s="30" t="s">
        <v>218</v>
      </c>
      <c r="C481" s="30" t="s">
        <v>5237</v>
      </c>
      <c r="D481" s="30" t="s">
        <v>204</v>
      </c>
      <c r="E481" s="30" t="s">
        <v>1500</v>
      </c>
      <c r="F481" s="30" t="s">
        <v>686</v>
      </c>
      <c r="G481" s="30" t="s">
        <v>20</v>
      </c>
      <c r="H481" s="30" t="s">
        <v>84</v>
      </c>
      <c r="I481" s="148">
        <v>7</v>
      </c>
      <c r="J481" s="33" t="str">
        <f t="shared" si="7"/>
        <v>Невьянский р-н, Невьянский городской округ, пос. Цементный, ул. Советская, д. 7</v>
      </c>
      <c r="K481" s="42">
        <v>1171.0999999999999</v>
      </c>
      <c r="L481" s="148">
        <v>24</v>
      </c>
      <c r="M481" s="148">
        <v>1</v>
      </c>
      <c r="N481" s="84" t="s">
        <v>4947</v>
      </c>
      <c r="O481" s="233">
        <v>44921</v>
      </c>
      <c r="P481" s="236" t="s">
        <v>1619</v>
      </c>
      <c r="Q481" s="210">
        <v>5960636.7300000004</v>
      </c>
      <c r="R481"/>
    </row>
    <row r="482" spans="1:18" ht="23.25" hidden="1" x14ac:dyDescent="0.25">
      <c r="A482" s="80">
        <v>481</v>
      </c>
      <c r="B482" s="30" t="s">
        <v>227</v>
      </c>
      <c r="C482" s="30" t="s">
        <v>702</v>
      </c>
      <c r="D482" s="30" t="s">
        <v>238</v>
      </c>
      <c r="E482" s="30" t="s">
        <v>637</v>
      </c>
      <c r="F482" s="30" t="s">
        <v>239</v>
      </c>
      <c r="G482" s="30" t="s">
        <v>20</v>
      </c>
      <c r="H482" s="30" t="s">
        <v>240</v>
      </c>
      <c r="I482" s="42">
        <v>3</v>
      </c>
      <c r="J482" s="33" t="str">
        <f t="shared" si="7"/>
        <v>Нижнесергинский р-н, Бисертский городской округ, п.г.т. Бисерть, ул. 40 лет Октября, д. 3</v>
      </c>
      <c r="K482" s="42">
        <v>739.3</v>
      </c>
      <c r="L482" s="148">
        <v>16</v>
      </c>
      <c r="M482" s="42">
        <v>1</v>
      </c>
      <c r="N482" s="33" t="s">
        <v>4649</v>
      </c>
      <c r="O482" s="230">
        <v>44625</v>
      </c>
      <c r="P482" s="229" t="s">
        <v>1605</v>
      </c>
      <c r="Q482" s="210">
        <v>576214.27</v>
      </c>
      <c r="R482"/>
    </row>
    <row r="483" spans="1:18" ht="23.25" hidden="1" x14ac:dyDescent="0.25">
      <c r="A483" s="80">
        <v>482</v>
      </c>
      <c r="B483" s="30" t="s">
        <v>227</v>
      </c>
      <c r="C483" s="30" t="s">
        <v>702</v>
      </c>
      <c r="D483" s="30" t="s">
        <v>238</v>
      </c>
      <c r="E483" s="30" t="s">
        <v>637</v>
      </c>
      <c r="F483" s="30" t="s">
        <v>239</v>
      </c>
      <c r="G483" s="30" t="s">
        <v>20</v>
      </c>
      <c r="H483" s="30" t="s">
        <v>86</v>
      </c>
      <c r="I483" s="42">
        <v>22</v>
      </c>
      <c r="J483" s="33" t="str">
        <f t="shared" si="7"/>
        <v>Нижнесергинский р-н, Бисертский городской округ, п.г.т. Бисерть, ул. Куйбышева, д. 22</v>
      </c>
      <c r="K483" s="42">
        <v>767.7</v>
      </c>
      <c r="L483" s="148">
        <v>16</v>
      </c>
      <c r="M483" s="42">
        <v>1</v>
      </c>
      <c r="N483" s="33" t="s">
        <v>5001</v>
      </c>
      <c r="O483" s="230">
        <v>44900</v>
      </c>
      <c r="P483" s="229" t="s">
        <v>1605</v>
      </c>
      <c r="Q483" s="210">
        <v>6610877.8700000001</v>
      </c>
      <c r="R483"/>
    </row>
    <row r="484" spans="1:18" ht="34.5" hidden="1" x14ac:dyDescent="0.25">
      <c r="A484" s="80">
        <v>483</v>
      </c>
      <c r="B484" s="30" t="s">
        <v>227</v>
      </c>
      <c r="C484" s="30" t="s">
        <v>702</v>
      </c>
      <c r="D484" s="30" t="s">
        <v>2654</v>
      </c>
      <c r="E484" s="30" t="s">
        <v>637</v>
      </c>
      <c r="F484" s="30" t="s">
        <v>291</v>
      </c>
      <c r="G484" s="30" t="s">
        <v>20</v>
      </c>
      <c r="H484" s="30" t="s">
        <v>74</v>
      </c>
      <c r="I484" s="42">
        <v>3</v>
      </c>
      <c r="J484" s="33" t="str">
        <f t="shared" si="7"/>
        <v>Нижнесергинский р-н, Городское поселение Атиг Нижнесергинского муниципального района Свердловской области, п.г.т. Атиг, ул. Гагарина, д. 3</v>
      </c>
      <c r="K484" s="42">
        <v>539</v>
      </c>
      <c r="L484" s="148">
        <v>12</v>
      </c>
      <c r="M484" s="42">
        <v>1</v>
      </c>
      <c r="N484" s="33" t="s">
        <v>4987</v>
      </c>
      <c r="O484" s="230">
        <v>44886</v>
      </c>
      <c r="P484" s="229" t="s">
        <v>1614</v>
      </c>
      <c r="Q484" s="187">
        <v>1742589.34</v>
      </c>
      <c r="R484"/>
    </row>
    <row r="485" spans="1:18" ht="45.75" hidden="1" x14ac:dyDescent="0.25">
      <c r="A485" s="80">
        <v>484</v>
      </c>
      <c r="B485" s="30" t="s">
        <v>227</v>
      </c>
      <c r="C485" s="30" t="s">
        <v>702</v>
      </c>
      <c r="D485" s="30" t="s">
        <v>2645</v>
      </c>
      <c r="E485" s="30" t="s">
        <v>637</v>
      </c>
      <c r="F485" s="30" t="s">
        <v>242</v>
      </c>
      <c r="G485" s="30" t="s">
        <v>20</v>
      </c>
      <c r="H485" s="30" t="s">
        <v>199</v>
      </c>
      <c r="I485" s="42">
        <v>8</v>
      </c>
      <c r="J485" s="33" t="str">
        <f t="shared" si="7"/>
        <v>Нижнесергинский р-н, Городское поселение Верхние Серги Нижнесергинского муниципального района Свердловской области, п.г.т. Верхние Серги, ул. Победы, д. 8</v>
      </c>
      <c r="K485" s="42">
        <v>704.5</v>
      </c>
      <c r="L485" s="148">
        <v>12</v>
      </c>
      <c r="M485" s="42">
        <v>1</v>
      </c>
      <c r="N485" s="33" t="s">
        <v>5015</v>
      </c>
      <c r="O485" s="230">
        <v>44883</v>
      </c>
      <c r="P485" s="229" t="s">
        <v>3340</v>
      </c>
      <c r="Q485" s="210">
        <v>3657760.17</v>
      </c>
      <c r="R485"/>
    </row>
    <row r="486" spans="1:18" ht="45.75" hidden="1" x14ac:dyDescent="0.25">
      <c r="A486" s="80">
        <v>485</v>
      </c>
      <c r="B486" s="30" t="s">
        <v>227</v>
      </c>
      <c r="C486" s="30" t="s">
        <v>702</v>
      </c>
      <c r="D486" s="30" t="s">
        <v>2646</v>
      </c>
      <c r="E486" s="30" t="s">
        <v>18</v>
      </c>
      <c r="F486" s="30" t="s">
        <v>286</v>
      </c>
      <c r="G486" s="30" t="s">
        <v>20</v>
      </c>
      <c r="H486" s="30" t="s">
        <v>278</v>
      </c>
      <c r="I486" s="42">
        <v>19</v>
      </c>
      <c r="J486" s="33" t="str">
        <f t="shared" si="7"/>
        <v>Нижнесергинский р-н, Дружининское городское поселение Нижнесергинского муниципального района Свердловской области, г. Нижние Серги-3, ул. Космонавтов, д. 19</v>
      </c>
      <c r="K486" s="42">
        <v>1670</v>
      </c>
      <c r="L486" s="148">
        <v>36</v>
      </c>
      <c r="M486" s="154">
        <v>1</v>
      </c>
      <c r="N486" s="33" t="s">
        <v>5003</v>
      </c>
      <c r="O486" s="230" t="s">
        <v>5004</v>
      </c>
      <c r="P486" s="229" t="s">
        <v>3227</v>
      </c>
      <c r="Q486" s="210">
        <v>7099948.4100000001</v>
      </c>
      <c r="R486"/>
    </row>
    <row r="487" spans="1:18" ht="45.75" hidden="1" x14ac:dyDescent="0.25">
      <c r="A487" s="80">
        <v>486</v>
      </c>
      <c r="B487" s="30" t="s">
        <v>227</v>
      </c>
      <c r="C487" s="30" t="s">
        <v>702</v>
      </c>
      <c r="D487" s="30" t="s">
        <v>2647</v>
      </c>
      <c r="E487" s="30" t="s">
        <v>18</v>
      </c>
      <c r="F487" s="30" t="s">
        <v>293</v>
      </c>
      <c r="G487" s="30" t="s">
        <v>294</v>
      </c>
      <c r="H487" s="30" t="s">
        <v>74</v>
      </c>
      <c r="I487" s="42">
        <v>7</v>
      </c>
      <c r="J487" s="33" t="str">
        <f t="shared" si="7"/>
        <v>Нижнесергинский р-н, Нижнесергинское городское поселение Нижнесергинского муниципального района Свердловской области, г. Нижние Серги, городок Гагарина, д. 7</v>
      </c>
      <c r="K487" s="42">
        <v>516.9</v>
      </c>
      <c r="L487" s="148">
        <v>12</v>
      </c>
      <c r="M487" s="42">
        <v>4</v>
      </c>
      <c r="N487" s="33" t="s">
        <v>4992</v>
      </c>
      <c r="O487" s="230">
        <v>44907</v>
      </c>
      <c r="P487" s="229" t="s">
        <v>2098</v>
      </c>
      <c r="Q487" s="210">
        <v>2244359.88</v>
      </c>
      <c r="R487"/>
    </row>
    <row r="488" spans="1:18" ht="45.75" hidden="1" x14ac:dyDescent="0.25">
      <c r="A488" s="80">
        <v>487</v>
      </c>
      <c r="B488" s="30" t="s">
        <v>227</v>
      </c>
      <c r="C488" s="30" t="s">
        <v>702</v>
      </c>
      <c r="D488" s="30" t="s">
        <v>2647</v>
      </c>
      <c r="E488" s="30" t="s">
        <v>18</v>
      </c>
      <c r="F488" s="30" t="s">
        <v>293</v>
      </c>
      <c r="G488" s="30" t="s">
        <v>20</v>
      </c>
      <c r="H488" s="30" t="s">
        <v>1554</v>
      </c>
      <c r="I488" s="42" t="s">
        <v>115</v>
      </c>
      <c r="J488" s="33" t="str">
        <f t="shared" si="7"/>
        <v>Нижнесергинский р-н, Нижнесергинское городское поселение Нижнесергинского муниципального района Свердловской области, г. Нижние Серги, ул. Кузнечная, д. 1А</v>
      </c>
      <c r="K488" s="42">
        <v>917.7</v>
      </c>
      <c r="L488" s="148">
        <v>22</v>
      </c>
      <c r="M488" s="42">
        <v>1</v>
      </c>
      <c r="N488" s="33" t="s">
        <v>5005</v>
      </c>
      <c r="O488" s="230" t="s">
        <v>5006</v>
      </c>
      <c r="P488" s="229" t="s">
        <v>2098</v>
      </c>
      <c r="Q488" s="210">
        <v>6702999.7399999993</v>
      </c>
      <c r="R488"/>
    </row>
    <row r="489" spans="1:18" ht="45.75" hidden="1" x14ac:dyDescent="0.25">
      <c r="A489" s="80">
        <v>488</v>
      </c>
      <c r="B489" s="30" t="s">
        <v>227</v>
      </c>
      <c r="C489" s="30" t="s">
        <v>702</v>
      </c>
      <c r="D489" s="30" t="s">
        <v>2647</v>
      </c>
      <c r="E489" s="30" t="s">
        <v>18</v>
      </c>
      <c r="F489" s="30" t="s">
        <v>293</v>
      </c>
      <c r="G489" s="30" t="s">
        <v>20</v>
      </c>
      <c r="H489" s="30" t="s">
        <v>306</v>
      </c>
      <c r="I489" s="42">
        <v>79</v>
      </c>
      <c r="J489" s="33" t="str">
        <f t="shared" si="7"/>
        <v>Нижнесергинский р-н, Нижнесергинское городское поселение Нижнесергинского муниципального района Свердловской области, г. Нижние Серги, ул. Розы Люксембург, д. 79</v>
      </c>
      <c r="K489" s="42">
        <v>1074</v>
      </c>
      <c r="L489" s="148">
        <v>16</v>
      </c>
      <c r="M489" s="42">
        <v>1</v>
      </c>
      <c r="N489" s="33" t="s">
        <v>4998</v>
      </c>
      <c r="O489" s="230" t="s">
        <v>4999</v>
      </c>
      <c r="P489" s="229" t="s">
        <v>2098</v>
      </c>
      <c r="Q489" s="210">
        <v>6146640.8700000001</v>
      </c>
      <c r="R489"/>
    </row>
    <row r="490" spans="1:18" ht="34.5" hidden="1" x14ac:dyDescent="0.25">
      <c r="A490" s="80">
        <v>489</v>
      </c>
      <c r="B490" s="30" t="s">
        <v>227</v>
      </c>
      <c r="C490" s="30" t="s">
        <v>702</v>
      </c>
      <c r="D490" s="30" t="s">
        <v>2647</v>
      </c>
      <c r="E490" s="30" t="s">
        <v>18</v>
      </c>
      <c r="F490" s="30" t="s">
        <v>293</v>
      </c>
      <c r="G490" s="30" t="s">
        <v>20</v>
      </c>
      <c r="H490" s="30" t="s">
        <v>295</v>
      </c>
      <c r="I490" s="42">
        <v>64</v>
      </c>
      <c r="J490" s="33" t="str">
        <f t="shared" si="7"/>
        <v>Нижнесергинский р-н, Нижнесергинское городское поселение Нижнесергинского муниципального района Свердловской области, г. Нижние Серги, ул. Титова, д. 64</v>
      </c>
      <c r="K490" s="42">
        <v>691.6</v>
      </c>
      <c r="L490" s="42">
        <v>8</v>
      </c>
      <c r="M490" s="42">
        <v>1</v>
      </c>
      <c r="N490" s="33" t="s">
        <v>4992</v>
      </c>
      <c r="O490" s="230">
        <v>44907</v>
      </c>
      <c r="P490" s="229" t="s">
        <v>2098</v>
      </c>
      <c r="Q490" s="187">
        <v>631010.37</v>
      </c>
      <c r="R490"/>
    </row>
    <row r="491" spans="1:18" ht="23.25" hidden="1" x14ac:dyDescent="0.25">
      <c r="A491" s="80">
        <v>490</v>
      </c>
      <c r="B491" s="30" t="s">
        <v>327</v>
      </c>
      <c r="C491" s="30"/>
      <c r="D491" s="30" t="s">
        <v>369</v>
      </c>
      <c r="E491" s="30" t="s">
        <v>18</v>
      </c>
      <c r="F491" s="30" t="s">
        <v>370</v>
      </c>
      <c r="G491" s="30" t="s">
        <v>20</v>
      </c>
      <c r="H491" s="30" t="s">
        <v>240</v>
      </c>
      <c r="I491" s="42">
        <v>10</v>
      </c>
      <c r="J491" s="33" t="str">
        <f t="shared" si="7"/>
        <v>Нижнетуринский городской округ, г. Нижняя Тура, ул. 40 лет Октября, д. 10</v>
      </c>
      <c r="K491" s="30">
        <v>1588.5</v>
      </c>
      <c r="L491" s="41">
        <v>33</v>
      </c>
      <c r="M491" s="41">
        <v>1</v>
      </c>
      <c r="N491" s="59" t="s">
        <v>5057</v>
      </c>
      <c r="O491" s="234">
        <v>44921</v>
      </c>
      <c r="P491" s="237" t="s">
        <v>5037</v>
      </c>
      <c r="Q491" s="209">
        <v>4219439.1400000006</v>
      </c>
      <c r="R491"/>
    </row>
    <row r="492" spans="1:18" ht="23.25" hidden="1" x14ac:dyDescent="0.25">
      <c r="A492" s="80">
        <v>491</v>
      </c>
      <c r="B492" s="30" t="s">
        <v>327</v>
      </c>
      <c r="C492" s="30"/>
      <c r="D492" s="30" t="s">
        <v>369</v>
      </c>
      <c r="E492" s="30" t="s">
        <v>18</v>
      </c>
      <c r="F492" s="30" t="s">
        <v>370</v>
      </c>
      <c r="G492" s="30" t="s">
        <v>20</v>
      </c>
      <c r="H492" s="30" t="s">
        <v>240</v>
      </c>
      <c r="I492" s="42" t="s">
        <v>115</v>
      </c>
      <c r="J492" s="33" t="str">
        <f t="shared" si="7"/>
        <v>Нижнетуринский городской округ, г. Нижняя Тура, ул. 40 лет Октября, д. 1А</v>
      </c>
      <c r="K492" s="30">
        <v>1567</v>
      </c>
      <c r="L492" s="41">
        <v>36</v>
      </c>
      <c r="M492" s="41">
        <v>1</v>
      </c>
      <c r="N492" s="59" t="s">
        <v>5057</v>
      </c>
      <c r="O492" s="234">
        <v>44921</v>
      </c>
      <c r="P492" s="237" t="s">
        <v>5037</v>
      </c>
      <c r="Q492" s="209">
        <v>4187782.21</v>
      </c>
      <c r="R492"/>
    </row>
    <row r="493" spans="1:18" ht="23.25" hidden="1" x14ac:dyDescent="0.25">
      <c r="A493" s="80">
        <v>492</v>
      </c>
      <c r="B493" s="30" t="s">
        <v>327</v>
      </c>
      <c r="C493" s="30"/>
      <c r="D493" s="30" t="s">
        <v>369</v>
      </c>
      <c r="E493" s="30" t="s">
        <v>18</v>
      </c>
      <c r="F493" s="30" t="s">
        <v>370</v>
      </c>
      <c r="G493" s="30" t="s">
        <v>20</v>
      </c>
      <c r="H493" s="30" t="s">
        <v>240</v>
      </c>
      <c r="I493" s="42" t="s">
        <v>899</v>
      </c>
      <c r="J493" s="33" t="str">
        <f t="shared" si="7"/>
        <v>Нижнетуринский городской округ, г. Нижняя Тура, ул. 40 лет Октября, д. 36А</v>
      </c>
      <c r="K493" s="30">
        <v>1020.4</v>
      </c>
      <c r="L493" s="41">
        <v>24</v>
      </c>
      <c r="M493" s="41">
        <v>1</v>
      </c>
      <c r="N493" s="59" t="s">
        <v>5036</v>
      </c>
      <c r="O493" s="234">
        <v>44944</v>
      </c>
      <c r="P493" s="237" t="s">
        <v>5037</v>
      </c>
      <c r="Q493" s="209">
        <v>3063596.94</v>
      </c>
      <c r="R493"/>
    </row>
    <row r="494" spans="1:18" ht="23.25" hidden="1" x14ac:dyDescent="0.25">
      <c r="A494" s="80">
        <v>493</v>
      </c>
      <c r="B494" s="30" t="s">
        <v>327</v>
      </c>
      <c r="C494" s="30"/>
      <c r="D494" s="30" t="s">
        <v>369</v>
      </c>
      <c r="E494" s="30" t="s">
        <v>18</v>
      </c>
      <c r="F494" s="30" t="s">
        <v>370</v>
      </c>
      <c r="G494" s="30" t="s">
        <v>20</v>
      </c>
      <c r="H494" s="30" t="s">
        <v>240</v>
      </c>
      <c r="I494" s="42">
        <v>4</v>
      </c>
      <c r="J494" s="33" t="str">
        <f t="shared" si="7"/>
        <v>Нижнетуринский городской округ, г. Нижняя Тура, ул. 40 лет Октября, д. 4</v>
      </c>
      <c r="K494" s="30">
        <v>1941.1</v>
      </c>
      <c r="L494" s="41">
        <v>22</v>
      </c>
      <c r="M494" s="41">
        <v>2</v>
      </c>
      <c r="N494" s="59" t="s">
        <v>5057</v>
      </c>
      <c r="O494" s="234">
        <v>44921</v>
      </c>
      <c r="P494" s="237" t="s">
        <v>5037</v>
      </c>
      <c r="Q494" s="209">
        <v>4377020.84</v>
      </c>
      <c r="R494"/>
    </row>
    <row r="495" spans="1:18" ht="23.25" hidden="1" x14ac:dyDescent="0.25">
      <c r="A495" s="80">
        <v>494</v>
      </c>
      <c r="B495" s="30" t="s">
        <v>327</v>
      </c>
      <c r="C495" s="30"/>
      <c r="D495" s="30" t="s">
        <v>369</v>
      </c>
      <c r="E495" s="30" t="s">
        <v>18</v>
      </c>
      <c r="F495" s="30" t="s">
        <v>370</v>
      </c>
      <c r="G495" s="30" t="s">
        <v>20</v>
      </c>
      <c r="H495" s="30" t="s">
        <v>240</v>
      </c>
      <c r="I495" s="42">
        <v>6</v>
      </c>
      <c r="J495" s="33" t="str">
        <f t="shared" si="7"/>
        <v>Нижнетуринский городской округ, г. Нижняя Тура, ул. 40 лет Октября, д. 6</v>
      </c>
      <c r="K495" s="30">
        <v>1568.8</v>
      </c>
      <c r="L495" s="30">
        <v>35</v>
      </c>
      <c r="M495" s="30">
        <v>1</v>
      </c>
      <c r="N495" s="59" t="s">
        <v>5057</v>
      </c>
      <c r="O495" s="234">
        <v>44921</v>
      </c>
      <c r="P495" s="237" t="s">
        <v>5037</v>
      </c>
      <c r="Q495" s="209">
        <v>4249169.49</v>
      </c>
      <c r="R495"/>
    </row>
    <row r="496" spans="1:18" ht="23.25" hidden="1" x14ac:dyDescent="0.25">
      <c r="A496" s="80">
        <v>495</v>
      </c>
      <c r="B496" s="30" t="s">
        <v>327</v>
      </c>
      <c r="C496" s="30"/>
      <c r="D496" s="30" t="s">
        <v>369</v>
      </c>
      <c r="E496" s="30" t="s">
        <v>18</v>
      </c>
      <c r="F496" s="30" t="s">
        <v>370</v>
      </c>
      <c r="G496" s="30" t="s">
        <v>20</v>
      </c>
      <c r="H496" s="30" t="s">
        <v>240</v>
      </c>
      <c r="I496" s="42">
        <v>8</v>
      </c>
      <c r="J496" s="33" t="str">
        <f t="shared" si="7"/>
        <v>Нижнетуринский городской округ, г. Нижняя Тура, ул. 40 лет Октября, д. 8</v>
      </c>
      <c r="K496" s="30">
        <v>1575.1</v>
      </c>
      <c r="L496" s="41">
        <v>36</v>
      </c>
      <c r="M496" s="41">
        <v>2</v>
      </c>
      <c r="N496" s="59" t="s">
        <v>5057</v>
      </c>
      <c r="O496" s="234">
        <v>44921</v>
      </c>
      <c r="P496" s="237" t="s">
        <v>5037</v>
      </c>
      <c r="Q496" s="209">
        <v>4870785.42</v>
      </c>
      <c r="R496"/>
    </row>
    <row r="497" spans="1:18" ht="23.25" hidden="1" x14ac:dyDescent="0.25">
      <c r="A497" s="80">
        <v>496</v>
      </c>
      <c r="B497" s="30" t="s">
        <v>327</v>
      </c>
      <c r="C497" s="30"/>
      <c r="D497" s="30" t="s">
        <v>369</v>
      </c>
      <c r="E497" s="30" t="s">
        <v>18</v>
      </c>
      <c r="F497" s="30" t="s">
        <v>370</v>
      </c>
      <c r="G497" s="30" t="s">
        <v>20</v>
      </c>
      <c r="H497" s="30" t="s">
        <v>188</v>
      </c>
      <c r="I497" s="42">
        <v>57</v>
      </c>
      <c r="J497" s="33" t="str">
        <f t="shared" si="7"/>
        <v>Нижнетуринский городской округ, г. Нижняя Тура, ул. Малышева, д. 57</v>
      </c>
      <c r="K497" s="30">
        <v>987.8</v>
      </c>
      <c r="L497" s="41">
        <v>12</v>
      </c>
      <c r="M497" s="41">
        <v>1</v>
      </c>
      <c r="N497" s="59" t="s">
        <v>5036</v>
      </c>
      <c r="O497" s="234">
        <v>44944</v>
      </c>
      <c r="P497" s="237" t="s">
        <v>5037</v>
      </c>
      <c r="Q497" s="209">
        <v>4898131.2699999996</v>
      </c>
      <c r="R497"/>
    </row>
    <row r="498" spans="1:18" ht="23.25" hidden="1" x14ac:dyDescent="0.25">
      <c r="A498" s="80">
        <v>497</v>
      </c>
      <c r="B498" s="30" t="s">
        <v>327</v>
      </c>
      <c r="C498" s="30"/>
      <c r="D498" s="30" t="s">
        <v>369</v>
      </c>
      <c r="E498" s="30" t="s">
        <v>18</v>
      </c>
      <c r="F498" s="30" t="s">
        <v>370</v>
      </c>
      <c r="G498" s="30" t="s">
        <v>20</v>
      </c>
      <c r="H498" s="30" t="s">
        <v>1065</v>
      </c>
      <c r="I498" s="42">
        <v>4</v>
      </c>
      <c r="J498" s="33" t="str">
        <f t="shared" si="7"/>
        <v>Нижнетуринский городской округ, г. Нижняя Тура, ул. Пархоменко, д. 4</v>
      </c>
      <c r="K498" s="30">
        <v>1627.7</v>
      </c>
      <c r="L498" s="30">
        <v>36</v>
      </c>
      <c r="M498" s="30">
        <v>2</v>
      </c>
      <c r="N498" s="59" t="s">
        <v>5036</v>
      </c>
      <c r="O498" s="234">
        <v>44944</v>
      </c>
      <c r="P498" s="237" t="s">
        <v>5037</v>
      </c>
      <c r="Q498" s="209">
        <v>5105723.7100000009</v>
      </c>
      <c r="R498"/>
    </row>
    <row r="499" spans="1:18" ht="23.25" hidden="1" x14ac:dyDescent="0.25">
      <c r="A499" s="80">
        <v>498</v>
      </c>
      <c r="B499" s="30" t="s">
        <v>327</v>
      </c>
      <c r="C499" s="30"/>
      <c r="D499" s="30" t="s">
        <v>369</v>
      </c>
      <c r="E499" s="30" t="s">
        <v>1500</v>
      </c>
      <c r="F499" s="30" t="s">
        <v>734</v>
      </c>
      <c r="G499" s="30" t="s">
        <v>20</v>
      </c>
      <c r="H499" s="30" t="s">
        <v>84</v>
      </c>
      <c r="I499" s="42">
        <v>15</v>
      </c>
      <c r="J499" s="33" t="str">
        <f t="shared" si="7"/>
        <v>Нижнетуринский городской округ, пос. Ис (г Нижняя Тура), ул. Советская, д. 15</v>
      </c>
      <c r="K499" s="30">
        <v>726</v>
      </c>
      <c r="L499" s="41">
        <v>12</v>
      </c>
      <c r="M499" s="41">
        <v>1</v>
      </c>
      <c r="N499" s="59" t="s">
        <v>5036</v>
      </c>
      <c r="O499" s="234">
        <v>44944</v>
      </c>
      <c r="P499" s="237" t="s">
        <v>5037</v>
      </c>
      <c r="Q499" s="209">
        <v>2645292.92</v>
      </c>
      <c r="R499"/>
    </row>
    <row r="500" spans="1:18" ht="23.25" hidden="1" x14ac:dyDescent="0.25">
      <c r="A500" s="80">
        <v>499</v>
      </c>
      <c r="B500" s="30" t="s">
        <v>327</v>
      </c>
      <c r="C500" s="30" t="s">
        <v>743</v>
      </c>
      <c r="D500" s="30" t="s">
        <v>373</v>
      </c>
      <c r="E500" s="30" t="s">
        <v>18</v>
      </c>
      <c r="F500" s="30" t="s">
        <v>374</v>
      </c>
      <c r="G500" s="30" t="s">
        <v>20</v>
      </c>
      <c r="H500" s="30" t="s">
        <v>112</v>
      </c>
      <c r="I500" s="42" t="s">
        <v>319</v>
      </c>
      <c r="J500" s="33" t="str">
        <f t="shared" si="7"/>
        <v>Новолялинский р-н, Новолялинский городской округ, г. Новая Ляля, ул. Заводская, д. 18А</v>
      </c>
      <c r="K500" s="30">
        <v>549.20000000000005</v>
      </c>
      <c r="L500" s="41">
        <v>12</v>
      </c>
      <c r="M500" s="41">
        <v>2</v>
      </c>
      <c r="N500" s="59" t="s">
        <v>5038</v>
      </c>
      <c r="O500" s="234">
        <v>44937</v>
      </c>
      <c r="P500" s="237" t="s">
        <v>3340</v>
      </c>
      <c r="Q500" s="209">
        <v>1116620.8999999999</v>
      </c>
      <c r="R500"/>
    </row>
    <row r="501" spans="1:18" ht="23.25" hidden="1" x14ac:dyDescent="0.25">
      <c r="A501" s="80">
        <v>500</v>
      </c>
      <c r="B501" s="30" t="s">
        <v>327</v>
      </c>
      <c r="C501" s="30" t="s">
        <v>743</v>
      </c>
      <c r="D501" s="30" t="s">
        <v>373</v>
      </c>
      <c r="E501" s="30" t="s">
        <v>1500</v>
      </c>
      <c r="F501" s="30" t="s">
        <v>375</v>
      </c>
      <c r="G501" s="30" t="s">
        <v>20</v>
      </c>
      <c r="H501" s="30" t="s">
        <v>81</v>
      </c>
      <c r="I501" s="42">
        <v>26</v>
      </c>
      <c r="J501" s="33" t="str">
        <f t="shared" si="7"/>
        <v>Новолялинский р-н, Новолялинский городской округ, пос. Лобва, ул. Володарского, д. 26</v>
      </c>
      <c r="K501" s="30">
        <v>569.6</v>
      </c>
      <c r="L501" s="30">
        <v>12</v>
      </c>
      <c r="M501" s="30">
        <v>1</v>
      </c>
      <c r="N501" s="59" t="s">
        <v>5038</v>
      </c>
      <c r="O501" s="234">
        <v>44937</v>
      </c>
      <c r="P501" s="237" t="s">
        <v>3340</v>
      </c>
      <c r="Q501" s="209">
        <v>2515091.29</v>
      </c>
      <c r="R501"/>
    </row>
    <row r="502" spans="1:18" ht="23.25" hidden="1" x14ac:dyDescent="0.25">
      <c r="A502" s="80">
        <v>501</v>
      </c>
      <c r="B502" s="30" t="s">
        <v>327</v>
      </c>
      <c r="C502" s="30" t="s">
        <v>743</v>
      </c>
      <c r="D502" s="30" t="s">
        <v>373</v>
      </c>
      <c r="E502" s="30" t="s">
        <v>1500</v>
      </c>
      <c r="F502" s="30" t="s">
        <v>375</v>
      </c>
      <c r="G502" s="30" t="s">
        <v>20</v>
      </c>
      <c r="H502" s="30" t="s">
        <v>81</v>
      </c>
      <c r="I502" s="42">
        <v>28</v>
      </c>
      <c r="J502" s="33" t="str">
        <f t="shared" si="7"/>
        <v>Новолялинский р-н, Новолялинский городской округ, пос. Лобва, ул. Володарского, д. 28</v>
      </c>
      <c r="K502" s="30">
        <v>571.70000000000005</v>
      </c>
      <c r="L502" s="41">
        <v>12</v>
      </c>
      <c r="M502" s="41">
        <v>1</v>
      </c>
      <c r="N502" s="59" t="s">
        <v>5038</v>
      </c>
      <c r="O502" s="234">
        <v>44937</v>
      </c>
      <c r="P502" s="237" t="s">
        <v>3340</v>
      </c>
      <c r="Q502" s="209">
        <v>2454615.5099999998</v>
      </c>
      <c r="R502"/>
    </row>
    <row r="503" spans="1:18" ht="23.25" hidden="1" x14ac:dyDescent="0.25">
      <c r="A503" s="80">
        <v>502</v>
      </c>
      <c r="B503" s="30" t="s">
        <v>327</v>
      </c>
      <c r="C503" s="30" t="s">
        <v>743</v>
      </c>
      <c r="D503" s="30" t="s">
        <v>373</v>
      </c>
      <c r="E503" s="30" t="s">
        <v>1500</v>
      </c>
      <c r="F503" s="30" t="s">
        <v>375</v>
      </c>
      <c r="G503" s="30" t="s">
        <v>20</v>
      </c>
      <c r="H503" s="30" t="s">
        <v>81</v>
      </c>
      <c r="I503" s="42">
        <v>34</v>
      </c>
      <c r="J503" s="33" t="str">
        <f t="shared" si="7"/>
        <v>Новолялинский р-н, Новолялинский городской округ, пос. Лобва, ул. Володарского, д. 34</v>
      </c>
      <c r="K503" s="30">
        <v>945</v>
      </c>
      <c r="L503" s="41">
        <v>18</v>
      </c>
      <c r="M503" s="41">
        <v>1</v>
      </c>
      <c r="N503" s="59" t="s">
        <v>5038</v>
      </c>
      <c r="O503" s="234">
        <v>44937</v>
      </c>
      <c r="P503" s="237" t="s">
        <v>3340</v>
      </c>
      <c r="Q503" s="209">
        <v>5158015.17</v>
      </c>
      <c r="R503"/>
    </row>
    <row r="504" spans="1:18" ht="23.25" hidden="1" x14ac:dyDescent="0.25">
      <c r="A504" s="80">
        <v>503</v>
      </c>
      <c r="B504" s="30" t="s">
        <v>327</v>
      </c>
      <c r="C504" s="30" t="s">
        <v>743</v>
      </c>
      <c r="D504" s="30" t="s">
        <v>373</v>
      </c>
      <c r="E504" s="30" t="s">
        <v>1500</v>
      </c>
      <c r="F504" s="30" t="s">
        <v>375</v>
      </c>
      <c r="G504" s="30" t="s">
        <v>20</v>
      </c>
      <c r="H504" s="30" t="s">
        <v>549</v>
      </c>
      <c r="I504" s="42">
        <v>13</v>
      </c>
      <c r="J504" s="33" t="str">
        <f t="shared" si="7"/>
        <v>Новолялинский р-н, Новолялинский городской округ, пос. Лобва, ул. Кузнецова, д. 13</v>
      </c>
      <c r="K504" s="30">
        <v>454.4</v>
      </c>
      <c r="L504" s="41">
        <v>12</v>
      </c>
      <c r="M504" s="41">
        <v>1</v>
      </c>
      <c r="N504" s="59" t="s">
        <v>5038</v>
      </c>
      <c r="O504" s="234">
        <v>44937</v>
      </c>
      <c r="P504" s="237" t="s">
        <v>3340</v>
      </c>
      <c r="Q504" s="209">
        <v>1889602.7</v>
      </c>
      <c r="R504"/>
    </row>
    <row r="505" spans="1:18" ht="23.25" hidden="1" x14ac:dyDescent="0.25">
      <c r="A505" s="80">
        <v>504</v>
      </c>
      <c r="B505" s="30" t="s">
        <v>327</v>
      </c>
      <c r="C505" s="30" t="s">
        <v>743</v>
      </c>
      <c r="D505" s="30" t="s">
        <v>373</v>
      </c>
      <c r="E505" s="30" t="s">
        <v>1500</v>
      </c>
      <c r="F505" s="30" t="s">
        <v>375</v>
      </c>
      <c r="G505" s="30" t="s">
        <v>20</v>
      </c>
      <c r="H505" s="30" t="s">
        <v>70</v>
      </c>
      <c r="I505" s="42">
        <v>6</v>
      </c>
      <c r="J505" s="33" t="str">
        <f t="shared" si="7"/>
        <v>Новолялинский р-н, Новолялинский городской округ, пос. Лобва, ул. Юбилейная, д. 6</v>
      </c>
      <c r="K505" s="30">
        <v>534.1</v>
      </c>
      <c r="L505" s="30">
        <v>12</v>
      </c>
      <c r="M505" s="30">
        <v>1</v>
      </c>
      <c r="N505" s="59" t="s">
        <v>5038</v>
      </c>
      <c r="O505" s="234">
        <v>44937</v>
      </c>
      <c r="P505" s="237" t="s">
        <v>3340</v>
      </c>
      <c r="Q505" s="209">
        <v>2261179.81</v>
      </c>
      <c r="R505"/>
    </row>
    <row r="506" spans="1:18" ht="23.25" hidden="1" x14ac:dyDescent="0.25">
      <c r="A506" s="80">
        <v>505</v>
      </c>
      <c r="B506" s="30" t="s">
        <v>218</v>
      </c>
      <c r="C506" s="112"/>
      <c r="D506" s="112" t="s">
        <v>2511</v>
      </c>
      <c r="E506" s="112" t="s">
        <v>18</v>
      </c>
      <c r="F506" s="112" t="s">
        <v>213</v>
      </c>
      <c r="G506" s="112" t="s">
        <v>20</v>
      </c>
      <c r="H506" s="112" t="s">
        <v>1136</v>
      </c>
      <c r="I506" s="150">
        <v>13</v>
      </c>
      <c r="J506" s="52" t="str">
        <f t="shared" si="7"/>
        <v>Новоуральский городской округ Свердловской области, г. Новоуральск, ул. Автозаводская, д. 13</v>
      </c>
      <c r="K506" s="51">
        <v>2704.8</v>
      </c>
      <c r="L506" s="51">
        <v>45</v>
      </c>
      <c r="M506" s="51">
        <v>1</v>
      </c>
      <c r="N506" s="138" t="s">
        <v>4954</v>
      </c>
      <c r="O506" s="258">
        <v>44992</v>
      </c>
      <c r="P506" s="259" t="s">
        <v>4955</v>
      </c>
      <c r="Q506" s="209">
        <v>2026147.85</v>
      </c>
      <c r="R506"/>
    </row>
    <row r="507" spans="1:18" ht="23.25" hidden="1" x14ac:dyDescent="0.25">
      <c r="A507" s="80">
        <v>506</v>
      </c>
      <c r="B507" s="30" t="s">
        <v>218</v>
      </c>
      <c r="C507" s="112"/>
      <c r="D507" s="112" t="s">
        <v>2511</v>
      </c>
      <c r="E507" s="112" t="s">
        <v>18</v>
      </c>
      <c r="F507" s="112" t="s">
        <v>213</v>
      </c>
      <c r="G507" s="112" t="s">
        <v>20</v>
      </c>
      <c r="H507" s="112" t="s">
        <v>1136</v>
      </c>
      <c r="I507" s="150">
        <v>15</v>
      </c>
      <c r="J507" s="52" t="str">
        <f t="shared" si="7"/>
        <v>Новоуральский городской округ Свердловской области, г. Новоуральск, ул. Автозаводская, д. 15</v>
      </c>
      <c r="K507" s="51">
        <v>2715.4</v>
      </c>
      <c r="L507" s="150">
        <v>45</v>
      </c>
      <c r="M507" s="51">
        <v>1</v>
      </c>
      <c r="N507" s="138" t="s">
        <v>4954</v>
      </c>
      <c r="O507" s="258">
        <v>44992</v>
      </c>
      <c r="P507" s="259" t="s">
        <v>4955</v>
      </c>
      <c r="Q507" s="210">
        <v>2015001.19</v>
      </c>
      <c r="R507"/>
    </row>
    <row r="508" spans="1:18" ht="23.25" hidden="1" x14ac:dyDescent="0.25">
      <c r="A508" s="80">
        <v>507</v>
      </c>
      <c r="B508" s="30" t="s">
        <v>218</v>
      </c>
      <c r="C508" s="112"/>
      <c r="D508" s="112" t="s">
        <v>2511</v>
      </c>
      <c r="E508" s="112" t="s">
        <v>18</v>
      </c>
      <c r="F508" s="112" t="s">
        <v>213</v>
      </c>
      <c r="G508" s="112" t="s">
        <v>20</v>
      </c>
      <c r="H508" s="112" t="s">
        <v>4583</v>
      </c>
      <c r="I508" s="251" t="s">
        <v>1459</v>
      </c>
      <c r="J508" s="52" t="str">
        <f t="shared" si="7"/>
        <v>Новоуральский городской округ Свердловской области, г. Новоуральск, ул. Жигаловского, д. 2КОРПУС 2</v>
      </c>
      <c r="K508" s="51">
        <v>18870.900000000001</v>
      </c>
      <c r="L508" s="150">
        <v>216</v>
      </c>
      <c r="M508" s="51">
        <v>6</v>
      </c>
      <c r="N508" s="138" t="s">
        <v>4954</v>
      </c>
      <c r="O508" s="258">
        <v>44992</v>
      </c>
      <c r="P508" s="259" t="s">
        <v>4955</v>
      </c>
      <c r="Q508" s="210">
        <v>11552390.210000001</v>
      </c>
      <c r="R508"/>
    </row>
    <row r="509" spans="1:18" ht="23.25" hidden="1" x14ac:dyDescent="0.25">
      <c r="A509" s="80">
        <v>508</v>
      </c>
      <c r="B509" s="30" t="s">
        <v>218</v>
      </c>
      <c r="C509" s="112"/>
      <c r="D509" s="112" t="s">
        <v>2511</v>
      </c>
      <c r="E509" s="112" t="s">
        <v>18</v>
      </c>
      <c r="F509" s="112" t="s">
        <v>213</v>
      </c>
      <c r="G509" s="112" t="s">
        <v>20</v>
      </c>
      <c r="H509" s="112" t="s">
        <v>4583</v>
      </c>
      <c r="I509" s="67" t="s">
        <v>4966</v>
      </c>
      <c r="J509" s="52" t="str">
        <f t="shared" si="7"/>
        <v>Новоуральский городской округ Свердловской области, г. Новоуральск, ул. Жигаловского, д. 6/1</v>
      </c>
      <c r="K509" s="51">
        <v>6996.9</v>
      </c>
      <c r="L509" s="150">
        <v>76</v>
      </c>
      <c r="M509" s="51">
        <v>2</v>
      </c>
      <c r="N509" s="138" t="s">
        <v>4954</v>
      </c>
      <c r="O509" s="258">
        <v>44992</v>
      </c>
      <c r="P509" s="259" t="s">
        <v>4955</v>
      </c>
      <c r="Q509" s="209">
        <v>4001223.81</v>
      </c>
      <c r="R509"/>
    </row>
    <row r="510" spans="1:18" ht="23.25" hidden="1" x14ac:dyDescent="0.25">
      <c r="A510" s="80">
        <v>509</v>
      </c>
      <c r="B510" s="30" t="s">
        <v>218</v>
      </c>
      <c r="C510" s="112"/>
      <c r="D510" s="112" t="s">
        <v>2511</v>
      </c>
      <c r="E510" s="112" t="s">
        <v>18</v>
      </c>
      <c r="F510" s="112" t="s">
        <v>213</v>
      </c>
      <c r="G510" s="112" t="s">
        <v>20</v>
      </c>
      <c r="H510" s="112" t="s">
        <v>53</v>
      </c>
      <c r="I510" s="150">
        <v>13</v>
      </c>
      <c r="J510" s="52" t="str">
        <f t="shared" si="7"/>
        <v>Новоуральский городской округ Свердловской области, г. Новоуральск, ул. Комсомольская, д. 13</v>
      </c>
      <c r="K510" s="51">
        <v>2976.1</v>
      </c>
      <c r="L510" s="150">
        <v>45</v>
      </c>
      <c r="M510" s="51">
        <v>1</v>
      </c>
      <c r="N510" s="138" t="s">
        <v>4954</v>
      </c>
      <c r="O510" s="258">
        <v>44992</v>
      </c>
      <c r="P510" s="259" t="s">
        <v>4955</v>
      </c>
      <c r="Q510" s="210">
        <v>1995354.86</v>
      </c>
      <c r="R510"/>
    </row>
    <row r="511" spans="1:18" ht="23.25" hidden="1" x14ac:dyDescent="0.25">
      <c r="A511" s="80">
        <v>510</v>
      </c>
      <c r="B511" s="30" t="s">
        <v>218</v>
      </c>
      <c r="C511" s="112"/>
      <c r="D511" s="112" t="s">
        <v>2511</v>
      </c>
      <c r="E511" s="112" t="s">
        <v>18</v>
      </c>
      <c r="F511" s="112" t="s">
        <v>213</v>
      </c>
      <c r="G511" s="112" t="s">
        <v>20</v>
      </c>
      <c r="H511" s="112" t="s">
        <v>53</v>
      </c>
      <c r="I511" s="150">
        <v>17</v>
      </c>
      <c r="J511" s="52" t="str">
        <f t="shared" si="7"/>
        <v>Новоуральский городской округ Свердловской области, г. Новоуральск, ул. Комсомольская, д. 17</v>
      </c>
      <c r="K511" s="51">
        <v>2259.8000000000002</v>
      </c>
      <c r="L511" s="51">
        <v>43</v>
      </c>
      <c r="M511" s="51">
        <v>1</v>
      </c>
      <c r="N511" s="138" t="s">
        <v>4954</v>
      </c>
      <c r="O511" s="258">
        <v>44992</v>
      </c>
      <c r="P511" s="259" t="s">
        <v>4955</v>
      </c>
      <c r="Q511" s="210">
        <v>1992278.72</v>
      </c>
      <c r="R511"/>
    </row>
    <row r="512" spans="1:18" ht="23.25" hidden="1" x14ac:dyDescent="0.25">
      <c r="A512" s="80">
        <v>511</v>
      </c>
      <c r="B512" s="30" t="s">
        <v>218</v>
      </c>
      <c r="C512" s="112"/>
      <c r="D512" s="112" t="s">
        <v>2511</v>
      </c>
      <c r="E512" s="112" t="s">
        <v>18</v>
      </c>
      <c r="F512" s="112" t="s">
        <v>213</v>
      </c>
      <c r="G512" s="112" t="s">
        <v>20</v>
      </c>
      <c r="H512" s="112" t="s">
        <v>1520</v>
      </c>
      <c r="I512" s="150">
        <v>13</v>
      </c>
      <c r="J512" s="52" t="str">
        <f t="shared" ref="J512:J575" si="8">C512&amp;""&amp;D512&amp;", "&amp;E512&amp;" "&amp;F512&amp;", "&amp;G512&amp;" "&amp;H512&amp;", д. "&amp;I512</f>
        <v>Новоуральский городской округ Свердловской области, г. Новоуральск, ул. Корнилова, д. 13</v>
      </c>
      <c r="K512" s="51">
        <v>8902</v>
      </c>
      <c r="L512" s="150">
        <v>93</v>
      </c>
      <c r="M512" s="51">
        <v>1</v>
      </c>
      <c r="N512" s="138" t="s">
        <v>4954</v>
      </c>
      <c r="O512" s="258">
        <v>44992</v>
      </c>
      <c r="P512" s="259" t="s">
        <v>4955</v>
      </c>
      <c r="Q512" s="209">
        <v>1814878.01</v>
      </c>
      <c r="R512"/>
    </row>
    <row r="513" spans="1:18" ht="23.25" hidden="1" x14ac:dyDescent="0.25">
      <c r="A513" s="80">
        <v>512</v>
      </c>
      <c r="B513" s="30" t="s">
        <v>218</v>
      </c>
      <c r="C513" s="30"/>
      <c r="D513" s="30" t="s">
        <v>2511</v>
      </c>
      <c r="E513" s="30" t="s">
        <v>18</v>
      </c>
      <c r="F513" s="30" t="s">
        <v>213</v>
      </c>
      <c r="G513" s="30" t="s">
        <v>20</v>
      </c>
      <c r="H513" s="30" t="s">
        <v>388</v>
      </c>
      <c r="I513" s="148">
        <v>10</v>
      </c>
      <c r="J513" s="33" t="str">
        <f t="shared" si="8"/>
        <v>Новоуральский городской округ Свердловской области, г. Новоуральск, ул. Льва Толстого, д. 10</v>
      </c>
      <c r="K513" s="42">
        <v>1805.1</v>
      </c>
      <c r="L513" s="148">
        <v>24</v>
      </c>
      <c r="M513" s="42">
        <v>2</v>
      </c>
      <c r="N513" s="84" t="s">
        <v>4958</v>
      </c>
      <c r="O513" s="233">
        <v>44950</v>
      </c>
      <c r="P513" s="236" t="s">
        <v>1786</v>
      </c>
      <c r="Q513" s="210">
        <v>8534936.6199999992</v>
      </c>
      <c r="R513"/>
    </row>
    <row r="514" spans="1:18" ht="23.25" hidden="1" x14ac:dyDescent="0.25">
      <c r="A514" s="80">
        <v>513</v>
      </c>
      <c r="B514" s="30" t="s">
        <v>218</v>
      </c>
      <c r="C514" s="30"/>
      <c r="D514" s="30" t="s">
        <v>2511</v>
      </c>
      <c r="E514" s="30" t="s">
        <v>18</v>
      </c>
      <c r="F514" s="30" t="s">
        <v>213</v>
      </c>
      <c r="G514" s="30" t="s">
        <v>20</v>
      </c>
      <c r="H514" s="30" t="s">
        <v>388</v>
      </c>
      <c r="I514" s="148">
        <v>14</v>
      </c>
      <c r="J514" s="33" t="str">
        <f t="shared" si="8"/>
        <v>Новоуральский городской округ Свердловской области, г. Новоуральск, ул. Льва Толстого, д. 14</v>
      </c>
      <c r="K514" s="42">
        <v>5666.1</v>
      </c>
      <c r="L514" s="42">
        <v>53</v>
      </c>
      <c r="M514" s="42">
        <v>3</v>
      </c>
      <c r="N514" s="84" t="s">
        <v>4972</v>
      </c>
      <c r="O514" s="233">
        <v>44963</v>
      </c>
      <c r="P514" s="236" t="s">
        <v>4973</v>
      </c>
      <c r="Q514" s="209">
        <v>15085845.239999998</v>
      </c>
      <c r="R514"/>
    </row>
    <row r="515" spans="1:18" ht="23.25" hidden="1" x14ac:dyDescent="0.25">
      <c r="A515" s="80">
        <v>514</v>
      </c>
      <c r="B515" s="30" t="s">
        <v>218</v>
      </c>
      <c r="C515" s="30"/>
      <c r="D515" s="30" t="s">
        <v>2511</v>
      </c>
      <c r="E515" s="30" t="s">
        <v>18</v>
      </c>
      <c r="F515" s="30" t="s">
        <v>213</v>
      </c>
      <c r="G515" s="30" t="s">
        <v>20</v>
      </c>
      <c r="H515" s="30" t="s">
        <v>388</v>
      </c>
      <c r="I515" s="148">
        <v>16</v>
      </c>
      <c r="J515" s="33" t="str">
        <f t="shared" si="8"/>
        <v>Новоуральский городской округ Свердловской области, г. Новоуральск, ул. Льва Толстого, д. 16</v>
      </c>
      <c r="K515" s="42">
        <v>2723.4</v>
      </c>
      <c r="L515" s="42">
        <v>32</v>
      </c>
      <c r="M515" s="42">
        <v>1</v>
      </c>
      <c r="N515" s="84" t="s">
        <v>4978</v>
      </c>
      <c r="O515" s="233">
        <v>45076</v>
      </c>
      <c r="P515" s="236" t="s">
        <v>2752</v>
      </c>
      <c r="Q515" s="209">
        <v>8374612.2300000004</v>
      </c>
      <c r="R515"/>
    </row>
    <row r="516" spans="1:18" ht="23.25" hidden="1" x14ac:dyDescent="0.25">
      <c r="A516" s="80">
        <v>515</v>
      </c>
      <c r="B516" s="30" t="s">
        <v>218</v>
      </c>
      <c r="C516" s="30"/>
      <c r="D516" s="30" t="s">
        <v>2511</v>
      </c>
      <c r="E516" s="30" t="s">
        <v>18</v>
      </c>
      <c r="F516" s="30" t="s">
        <v>213</v>
      </c>
      <c r="G516" s="30" t="s">
        <v>20</v>
      </c>
      <c r="H516" s="30" t="s">
        <v>388</v>
      </c>
      <c r="I516" s="148" t="s">
        <v>564</v>
      </c>
      <c r="J516" s="33" t="str">
        <f t="shared" si="8"/>
        <v>Новоуральский городской округ Свердловской области, г. Новоуральск, ул. Льва Толстого, д. 16А</v>
      </c>
      <c r="K516" s="42">
        <v>2465</v>
      </c>
      <c r="L516" s="42">
        <v>32</v>
      </c>
      <c r="M516" s="42">
        <v>5</v>
      </c>
      <c r="N516" s="84" t="s">
        <v>4958</v>
      </c>
      <c r="O516" s="233">
        <v>44950</v>
      </c>
      <c r="P516" s="236" t="s">
        <v>1786</v>
      </c>
      <c r="Q516" s="209">
        <v>9997329.7600000016</v>
      </c>
      <c r="R516"/>
    </row>
    <row r="517" spans="1:18" ht="23.25" hidden="1" x14ac:dyDescent="0.25">
      <c r="A517" s="80">
        <v>516</v>
      </c>
      <c r="B517" s="30" t="s">
        <v>218</v>
      </c>
      <c r="C517" s="30"/>
      <c r="D517" s="30" t="s">
        <v>2511</v>
      </c>
      <c r="E517" s="30" t="s">
        <v>18</v>
      </c>
      <c r="F517" s="30" t="s">
        <v>213</v>
      </c>
      <c r="G517" s="30" t="s">
        <v>20</v>
      </c>
      <c r="H517" s="30" t="s">
        <v>388</v>
      </c>
      <c r="I517" s="148" t="s">
        <v>498</v>
      </c>
      <c r="J517" s="33" t="str">
        <f t="shared" si="8"/>
        <v>Новоуральский городской округ Свердловской области, г. Новоуральск, ул. Льва Толстого, д. 20А</v>
      </c>
      <c r="K517" s="42">
        <v>2534.6</v>
      </c>
      <c r="L517" s="148">
        <v>32</v>
      </c>
      <c r="M517" s="42">
        <v>3</v>
      </c>
      <c r="N517" s="84" t="s">
        <v>4958</v>
      </c>
      <c r="O517" s="233">
        <v>44950</v>
      </c>
      <c r="P517" s="236" t="s">
        <v>1786</v>
      </c>
      <c r="Q517" s="210">
        <v>11974760.959999999</v>
      </c>
      <c r="R517"/>
    </row>
    <row r="518" spans="1:18" ht="34.5" hidden="1" x14ac:dyDescent="0.25">
      <c r="A518" s="80">
        <v>517</v>
      </c>
      <c r="B518" s="30" t="s">
        <v>218</v>
      </c>
      <c r="C518" s="30"/>
      <c r="D518" s="30" t="s">
        <v>2511</v>
      </c>
      <c r="E518" s="30" t="s">
        <v>18</v>
      </c>
      <c r="F518" s="30" t="s">
        <v>213</v>
      </c>
      <c r="G518" s="30" t="s">
        <v>20</v>
      </c>
      <c r="H518" s="30" t="s">
        <v>388</v>
      </c>
      <c r="I518" s="148">
        <v>23</v>
      </c>
      <c r="J518" s="33" t="str">
        <f t="shared" si="8"/>
        <v>Новоуральский городской округ Свердловской области, г. Новоуральск, ул. Льва Толстого, д. 23</v>
      </c>
      <c r="K518" s="42">
        <v>1207.58</v>
      </c>
      <c r="L518" s="148">
        <v>18</v>
      </c>
      <c r="M518" s="42">
        <v>2</v>
      </c>
      <c r="N518" s="84" t="s">
        <v>4610</v>
      </c>
      <c r="O518" s="233">
        <v>44686</v>
      </c>
      <c r="P518" s="236" t="s">
        <v>1787</v>
      </c>
      <c r="Q518" s="209">
        <v>5566376.0399999991</v>
      </c>
      <c r="R518"/>
    </row>
    <row r="519" spans="1:18" ht="23.25" hidden="1" x14ac:dyDescent="0.25">
      <c r="A519" s="80">
        <v>518</v>
      </c>
      <c r="B519" s="30" t="s">
        <v>218</v>
      </c>
      <c r="C519" s="30"/>
      <c r="D519" s="30" t="s">
        <v>2511</v>
      </c>
      <c r="E519" s="30" t="s">
        <v>18</v>
      </c>
      <c r="F519" s="30" t="s">
        <v>213</v>
      </c>
      <c r="G519" s="30" t="s">
        <v>20</v>
      </c>
      <c r="H519" s="30" t="s">
        <v>47</v>
      </c>
      <c r="I519" s="148">
        <v>11</v>
      </c>
      <c r="J519" s="33" t="str">
        <f t="shared" si="8"/>
        <v>Новоуральский городской округ Свердловской области, г. Новоуральск, ул. Максима Горького, д. 11</v>
      </c>
      <c r="K519" s="42">
        <v>1688.8</v>
      </c>
      <c r="L519" s="148">
        <v>22</v>
      </c>
      <c r="M519" s="42">
        <v>1</v>
      </c>
      <c r="N519" s="84" t="s">
        <v>4958</v>
      </c>
      <c r="O519" s="233">
        <v>44950</v>
      </c>
      <c r="P519" s="236" t="s">
        <v>1786</v>
      </c>
      <c r="Q519" s="209">
        <v>1362612.98</v>
      </c>
      <c r="R519"/>
    </row>
    <row r="520" spans="1:18" ht="34.5" hidden="1" x14ac:dyDescent="0.25">
      <c r="A520" s="80">
        <v>519</v>
      </c>
      <c r="B520" s="30" t="s">
        <v>218</v>
      </c>
      <c r="C520" s="30"/>
      <c r="D520" s="30" t="s">
        <v>2511</v>
      </c>
      <c r="E520" s="30" t="s">
        <v>18</v>
      </c>
      <c r="F520" s="30" t="s">
        <v>213</v>
      </c>
      <c r="G520" s="30" t="s">
        <v>20</v>
      </c>
      <c r="H520" s="30" t="s">
        <v>47</v>
      </c>
      <c r="I520" s="148">
        <v>13</v>
      </c>
      <c r="J520" s="33" t="str">
        <f t="shared" si="8"/>
        <v>Новоуральский городской округ Свердловской области, г. Новоуральск, ул. Максима Горького, д. 13</v>
      </c>
      <c r="K520" s="42">
        <v>3709.3</v>
      </c>
      <c r="L520" s="42">
        <v>50</v>
      </c>
      <c r="M520" s="42">
        <v>8</v>
      </c>
      <c r="N520" s="84" t="s">
        <v>4979</v>
      </c>
      <c r="O520" s="233">
        <v>44712</v>
      </c>
      <c r="P520" s="236" t="s">
        <v>1787</v>
      </c>
      <c r="Q520" s="209">
        <v>27162447.490000002</v>
      </c>
      <c r="R520"/>
    </row>
    <row r="521" spans="1:18" ht="23.25" hidden="1" x14ac:dyDescent="0.25">
      <c r="A521" s="80">
        <v>520</v>
      </c>
      <c r="B521" s="30" t="s">
        <v>218</v>
      </c>
      <c r="C521" s="30"/>
      <c r="D521" s="30" t="s">
        <v>2511</v>
      </c>
      <c r="E521" s="30" t="s">
        <v>18</v>
      </c>
      <c r="F521" s="30" t="s">
        <v>213</v>
      </c>
      <c r="G521" s="30" t="s">
        <v>20</v>
      </c>
      <c r="H521" s="30" t="s">
        <v>47</v>
      </c>
      <c r="I521" s="148" t="s">
        <v>414</v>
      </c>
      <c r="J521" s="33" t="str">
        <f t="shared" si="8"/>
        <v>Новоуральский городской округ Свердловской области, г. Новоуральск, ул. Максима Горького, д. 5А</v>
      </c>
      <c r="K521" s="42">
        <v>1215.3599999999999</v>
      </c>
      <c r="L521" s="42">
        <v>17</v>
      </c>
      <c r="M521" s="42">
        <v>2</v>
      </c>
      <c r="N521" s="84" t="s">
        <v>4958</v>
      </c>
      <c r="O521" s="233">
        <v>44950</v>
      </c>
      <c r="P521" s="236" t="s">
        <v>1786</v>
      </c>
      <c r="Q521" s="209">
        <v>2205753.1</v>
      </c>
      <c r="R521"/>
    </row>
    <row r="522" spans="1:18" ht="23.25" hidden="1" x14ac:dyDescent="0.25">
      <c r="A522" s="80">
        <v>521</v>
      </c>
      <c r="B522" s="30" t="s">
        <v>218</v>
      </c>
      <c r="C522" s="30"/>
      <c r="D522" s="30" t="s">
        <v>2511</v>
      </c>
      <c r="E522" s="30" t="s">
        <v>18</v>
      </c>
      <c r="F522" s="30" t="s">
        <v>213</v>
      </c>
      <c r="G522" s="30" t="s">
        <v>20</v>
      </c>
      <c r="H522" s="30" t="s">
        <v>56</v>
      </c>
      <c r="I522" s="148">
        <v>113</v>
      </c>
      <c r="J522" s="33" t="str">
        <f t="shared" si="8"/>
        <v>Новоуральский городской округ Свердловской области, г. Новоуральск, ул. Первомайская, д. 113</v>
      </c>
      <c r="K522" s="42">
        <v>2871.5</v>
      </c>
      <c r="L522" s="148">
        <v>40</v>
      </c>
      <c r="M522" s="42">
        <v>2</v>
      </c>
      <c r="N522" s="84" t="s">
        <v>4967</v>
      </c>
      <c r="O522" s="233" t="s">
        <v>4968</v>
      </c>
      <c r="P522" s="236" t="s">
        <v>1786</v>
      </c>
      <c r="Q522" s="210">
        <v>13707234.139999999</v>
      </c>
      <c r="R522"/>
    </row>
    <row r="523" spans="1:18" ht="23.25" hidden="1" x14ac:dyDescent="0.25">
      <c r="A523" s="80">
        <v>522</v>
      </c>
      <c r="B523" s="30" t="s">
        <v>218</v>
      </c>
      <c r="C523" s="30"/>
      <c r="D523" s="30" t="s">
        <v>2511</v>
      </c>
      <c r="E523" s="30" t="s">
        <v>18</v>
      </c>
      <c r="F523" s="30" t="s">
        <v>213</v>
      </c>
      <c r="G523" s="30" t="s">
        <v>20</v>
      </c>
      <c r="H523" s="30" t="s">
        <v>56</v>
      </c>
      <c r="I523" s="148">
        <v>115</v>
      </c>
      <c r="J523" s="33" t="str">
        <f t="shared" si="8"/>
        <v>Новоуральский городской округ Свердловской области, г. Новоуральск, ул. Первомайская, д. 115</v>
      </c>
      <c r="K523" s="42">
        <v>2643.9</v>
      </c>
      <c r="L523" s="148">
        <v>39</v>
      </c>
      <c r="M523" s="42">
        <v>2</v>
      </c>
      <c r="N523" s="84" t="s">
        <v>4967</v>
      </c>
      <c r="O523" s="233" t="s">
        <v>4968</v>
      </c>
      <c r="P523" s="236" t="s">
        <v>1786</v>
      </c>
      <c r="Q523" s="210">
        <v>11213303.82</v>
      </c>
      <c r="R523"/>
    </row>
    <row r="524" spans="1:18" ht="23.25" hidden="1" x14ac:dyDescent="0.25">
      <c r="A524" s="80">
        <v>523</v>
      </c>
      <c r="B524" s="30" t="s">
        <v>218</v>
      </c>
      <c r="C524" s="112"/>
      <c r="D524" s="112" t="s">
        <v>2511</v>
      </c>
      <c r="E524" s="112" t="s">
        <v>18</v>
      </c>
      <c r="F524" s="112" t="s">
        <v>213</v>
      </c>
      <c r="G524" s="112" t="s">
        <v>20</v>
      </c>
      <c r="H524" s="112" t="s">
        <v>199</v>
      </c>
      <c r="I524" s="150" t="s">
        <v>927</v>
      </c>
      <c r="J524" s="52" t="str">
        <f t="shared" si="8"/>
        <v>Новоуральский городской округ Свердловской области, г. Новоуральск, ул. Победы, д. 28А</v>
      </c>
      <c r="K524" s="51">
        <v>9011.6</v>
      </c>
      <c r="L524" s="51">
        <v>144</v>
      </c>
      <c r="M524" s="51">
        <v>2</v>
      </c>
      <c r="N524" s="138" t="s">
        <v>4954</v>
      </c>
      <c r="O524" s="258">
        <v>44992</v>
      </c>
      <c r="P524" s="259" t="s">
        <v>4955</v>
      </c>
      <c r="Q524" s="209">
        <v>3979437.9699999997</v>
      </c>
      <c r="R524"/>
    </row>
    <row r="525" spans="1:18" ht="23.25" hidden="1" x14ac:dyDescent="0.25">
      <c r="A525" s="80">
        <v>524</v>
      </c>
      <c r="B525" s="30" t="s">
        <v>218</v>
      </c>
      <c r="C525" s="112"/>
      <c r="D525" s="112" t="s">
        <v>2511</v>
      </c>
      <c r="E525" s="112" t="s">
        <v>18</v>
      </c>
      <c r="F525" s="112" t="s">
        <v>213</v>
      </c>
      <c r="G525" s="112" t="s">
        <v>20</v>
      </c>
      <c r="H525" s="112" t="s">
        <v>199</v>
      </c>
      <c r="I525" s="150" t="s">
        <v>407</v>
      </c>
      <c r="J525" s="52" t="str">
        <f t="shared" si="8"/>
        <v>Новоуральский городской округ Свердловской области, г. Новоуральск, ул. Победы, д. 30А</v>
      </c>
      <c r="K525" s="51">
        <v>9101.6</v>
      </c>
      <c r="L525" s="150">
        <v>140</v>
      </c>
      <c r="M525" s="51">
        <v>4</v>
      </c>
      <c r="N525" s="138" t="s">
        <v>4954</v>
      </c>
      <c r="O525" s="258">
        <v>44992</v>
      </c>
      <c r="P525" s="259" t="s">
        <v>4955</v>
      </c>
      <c r="Q525" s="209">
        <v>7937804.5800000001</v>
      </c>
      <c r="R525"/>
    </row>
    <row r="526" spans="1:18" ht="23.25" hidden="1" x14ac:dyDescent="0.25">
      <c r="A526" s="80">
        <v>525</v>
      </c>
      <c r="B526" s="30" t="s">
        <v>218</v>
      </c>
      <c r="C526" s="30"/>
      <c r="D526" s="30" t="s">
        <v>2511</v>
      </c>
      <c r="E526" s="30" t="s">
        <v>18</v>
      </c>
      <c r="F526" s="30" t="s">
        <v>213</v>
      </c>
      <c r="G526" s="30" t="s">
        <v>20</v>
      </c>
      <c r="H526" s="30" t="s">
        <v>77</v>
      </c>
      <c r="I526" s="148">
        <v>11</v>
      </c>
      <c r="J526" s="33" t="str">
        <f t="shared" si="8"/>
        <v>Новоуральский городской округ Свердловской области, г. Новоуральск, ул. Свердлова, д. 11</v>
      </c>
      <c r="K526" s="42">
        <v>2721.5</v>
      </c>
      <c r="L526" s="148">
        <v>29</v>
      </c>
      <c r="M526" s="42">
        <v>2</v>
      </c>
      <c r="N526" s="84" t="s">
        <v>4967</v>
      </c>
      <c r="O526" s="233" t="s">
        <v>4968</v>
      </c>
      <c r="P526" s="236" t="s">
        <v>1786</v>
      </c>
      <c r="Q526" s="210">
        <v>10427009.379999999</v>
      </c>
      <c r="R526"/>
    </row>
    <row r="527" spans="1:18" ht="23.25" hidden="1" x14ac:dyDescent="0.25">
      <c r="A527" s="80">
        <v>526</v>
      </c>
      <c r="B527" s="30" t="s">
        <v>218</v>
      </c>
      <c r="C527" s="30"/>
      <c r="D527" s="30" t="s">
        <v>2511</v>
      </c>
      <c r="E527" s="30" t="s">
        <v>18</v>
      </c>
      <c r="F527" s="30" t="s">
        <v>213</v>
      </c>
      <c r="G527" s="30" t="s">
        <v>20</v>
      </c>
      <c r="H527" s="30" t="s">
        <v>77</v>
      </c>
      <c r="I527" s="148">
        <v>15</v>
      </c>
      <c r="J527" s="33" t="str">
        <f t="shared" si="8"/>
        <v>Новоуральский городской округ Свердловской области, г. Новоуральск, ул. Свердлова, д. 15</v>
      </c>
      <c r="K527" s="42">
        <v>1907.5</v>
      </c>
      <c r="L527" s="148">
        <v>24</v>
      </c>
      <c r="M527" s="42">
        <v>2</v>
      </c>
      <c r="N527" s="84" t="s">
        <v>4967</v>
      </c>
      <c r="O527" s="233" t="s">
        <v>4968</v>
      </c>
      <c r="P527" s="236" t="s">
        <v>1786</v>
      </c>
      <c r="Q527" s="210">
        <v>8723006.7199999988</v>
      </c>
      <c r="R527"/>
    </row>
    <row r="528" spans="1:18" ht="23.25" hidden="1" x14ac:dyDescent="0.25">
      <c r="A528" s="80">
        <v>527</v>
      </c>
      <c r="B528" s="30" t="s">
        <v>218</v>
      </c>
      <c r="C528" s="30"/>
      <c r="D528" s="30" t="s">
        <v>2511</v>
      </c>
      <c r="E528" s="30" t="s">
        <v>18</v>
      </c>
      <c r="F528" s="30" t="s">
        <v>213</v>
      </c>
      <c r="G528" s="30" t="s">
        <v>20</v>
      </c>
      <c r="H528" s="30" t="s">
        <v>77</v>
      </c>
      <c r="I528" s="148">
        <v>9</v>
      </c>
      <c r="J528" s="33" t="str">
        <f t="shared" si="8"/>
        <v>Новоуральский городской округ Свердловской области, г. Новоуральск, ул. Свердлова, д. 9</v>
      </c>
      <c r="K528" s="42">
        <v>3855</v>
      </c>
      <c r="L528" s="42">
        <v>50</v>
      </c>
      <c r="M528" s="42">
        <v>3</v>
      </c>
      <c r="N528" s="84" t="s">
        <v>4969</v>
      </c>
      <c r="O528" s="233" t="s">
        <v>4970</v>
      </c>
      <c r="P528" s="236" t="s">
        <v>4971</v>
      </c>
      <c r="Q528" s="209">
        <v>16815014.68</v>
      </c>
      <c r="R528"/>
    </row>
    <row r="529" spans="1:18" ht="23.25" hidden="1" x14ac:dyDescent="0.25">
      <c r="A529" s="80">
        <v>528</v>
      </c>
      <c r="B529" s="30" t="s">
        <v>218</v>
      </c>
      <c r="C529" s="30"/>
      <c r="D529" s="30" t="s">
        <v>2511</v>
      </c>
      <c r="E529" s="30" t="s">
        <v>18</v>
      </c>
      <c r="F529" s="30" t="s">
        <v>213</v>
      </c>
      <c r="G529" s="30" t="s">
        <v>20</v>
      </c>
      <c r="H529" s="30" t="s">
        <v>348</v>
      </c>
      <c r="I529" s="148">
        <v>20</v>
      </c>
      <c r="J529" s="33" t="str">
        <f t="shared" si="8"/>
        <v>Новоуральский городской округ Свердловской области, г. Новоуральск, ул. Фурманова, д. 20</v>
      </c>
      <c r="K529" s="42">
        <v>2652.2</v>
      </c>
      <c r="L529" s="42">
        <v>40</v>
      </c>
      <c r="M529" s="42">
        <v>1</v>
      </c>
      <c r="N529" s="84" t="s">
        <v>4972</v>
      </c>
      <c r="O529" s="233">
        <v>44963</v>
      </c>
      <c r="P529" s="236" t="s">
        <v>4973</v>
      </c>
      <c r="Q529" s="210">
        <v>1618195.75</v>
      </c>
      <c r="R529"/>
    </row>
    <row r="530" spans="1:18" ht="23.25" hidden="1" x14ac:dyDescent="0.25">
      <c r="A530" s="80">
        <v>529</v>
      </c>
      <c r="B530" s="30" t="s">
        <v>218</v>
      </c>
      <c r="C530" s="30"/>
      <c r="D530" s="30" t="s">
        <v>2511</v>
      </c>
      <c r="E530" s="30" t="s">
        <v>18</v>
      </c>
      <c r="F530" s="30" t="s">
        <v>213</v>
      </c>
      <c r="G530" s="30" t="s">
        <v>20</v>
      </c>
      <c r="H530" s="30" t="s">
        <v>274</v>
      </c>
      <c r="I530" s="148">
        <v>18</v>
      </c>
      <c r="J530" s="33" t="str">
        <f t="shared" si="8"/>
        <v>Новоуральский городской округ Свердловской области, г. Новоуральск, ул. Чкалова, д. 18</v>
      </c>
      <c r="K530" s="42">
        <v>1151.2</v>
      </c>
      <c r="L530" s="42">
        <v>18</v>
      </c>
      <c r="M530" s="42">
        <v>3</v>
      </c>
      <c r="N530" s="84" t="s">
        <v>4972</v>
      </c>
      <c r="O530" s="233">
        <v>44963</v>
      </c>
      <c r="P530" s="236" t="s">
        <v>4973</v>
      </c>
      <c r="Q530" s="209">
        <v>2262704.77</v>
      </c>
      <c r="R530"/>
    </row>
    <row r="531" spans="1:18" ht="23.25" hidden="1" x14ac:dyDescent="0.25">
      <c r="A531" s="80">
        <v>530</v>
      </c>
      <c r="B531" s="30" t="s">
        <v>227</v>
      </c>
      <c r="C531" s="112"/>
      <c r="D531" s="112" t="s">
        <v>297</v>
      </c>
      <c r="E531" s="112" t="s">
        <v>18</v>
      </c>
      <c r="F531" s="112" t="s">
        <v>298</v>
      </c>
      <c r="G531" s="112" t="s">
        <v>362</v>
      </c>
      <c r="H531" s="112" t="s">
        <v>4621</v>
      </c>
      <c r="I531" s="51">
        <v>34</v>
      </c>
      <c r="J531" s="52" t="str">
        <f t="shared" si="8"/>
        <v>Полевской городской округ, г. Полевской, мкр. Зеленый Бор-2, д. 34</v>
      </c>
      <c r="K531" s="51">
        <v>4602.6000000000004</v>
      </c>
      <c r="L531" s="150">
        <v>73</v>
      </c>
      <c r="M531" s="51">
        <v>2</v>
      </c>
      <c r="N531" s="52" t="s">
        <v>5009</v>
      </c>
      <c r="O531" s="255">
        <v>44994</v>
      </c>
      <c r="P531" s="256" t="s">
        <v>4955</v>
      </c>
      <c r="Q531" s="210">
        <v>3472873.35</v>
      </c>
      <c r="R531"/>
    </row>
    <row r="532" spans="1:18" ht="23.25" hidden="1" x14ac:dyDescent="0.25">
      <c r="A532" s="80">
        <v>531</v>
      </c>
      <c r="B532" s="30" t="s">
        <v>227</v>
      </c>
      <c r="C532" s="112"/>
      <c r="D532" s="112" t="s">
        <v>297</v>
      </c>
      <c r="E532" s="112" t="s">
        <v>18</v>
      </c>
      <c r="F532" s="112" t="s">
        <v>298</v>
      </c>
      <c r="G532" s="112" t="s">
        <v>362</v>
      </c>
      <c r="H532" s="112" t="s">
        <v>4621</v>
      </c>
      <c r="I532" s="51">
        <v>36</v>
      </c>
      <c r="J532" s="52" t="str">
        <f t="shared" si="8"/>
        <v>Полевской городской округ, г. Полевской, мкр. Зеленый Бор-2, д. 36</v>
      </c>
      <c r="K532" s="51">
        <v>2308.1999999999998</v>
      </c>
      <c r="L532" s="51">
        <v>36</v>
      </c>
      <c r="M532" s="51">
        <v>1</v>
      </c>
      <c r="N532" s="52" t="s">
        <v>5009</v>
      </c>
      <c r="O532" s="255">
        <v>44994</v>
      </c>
      <c r="P532" s="256" t="s">
        <v>4955</v>
      </c>
      <c r="Q532" s="210">
        <v>1738614.19</v>
      </c>
      <c r="R532"/>
    </row>
    <row r="533" spans="1:18" ht="23.25" hidden="1" x14ac:dyDescent="0.25">
      <c r="A533" s="80">
        <v>532</v>
      </c>
      <c r="B533" s="30" t="s">
        <v>227</v>
      </c>
      <c r="C533" s="112"/>
      <c r="D533" s="112" t="s">
        <v>297</v>
      </c>
      <c r="E533" s="112" t="s">
        <v>18</v>
      </c>
      <c r="F533" s="112" t="s">
        <v>298</v>
      </c>
      <c r="G533" s="112" t="s">
        <v>362</v>
      </c>
      <c r="H533" s="112" t="s">
        <v>4621</v>
      </c>
      <c r="I533" s="51">
        <v>7</v>
      </c>
      <c r="J533" s="52" t="str">
        <f t="shared" si="8"/>
        <v>Полевской городской округ, г. Полевской, мкр. Зеленый Бор-2, д. 7</v>
      </c>
      <c r="K533" s="51">
        <v>3816.7</v>
      </c>
      <c r="L533" s="51">
        <v>63</v>
      </c>
      <c r="M533" s="51">
        <v>1</v>
      </c>
      <c r="N533" s="52" t="s">
        <v>5009</v>
      </c>
      <c r="O533" s="255">
        <v>44994</v>
      </c>
      <c r="P533" s="256" t="s">
        <v>4955</v>
      </c>
      <c r="Q533" s="210">
        <v>1736258.64</v>
      </c>
      <c r="R533"/>
    </row>
    <row r="534" spans="1:18" ht="23.25" hidden="1" x14ac:dyDescent="0.25">
      <c r="A534" s="80">
        <v>533</v>
      </c>
      <c r="B534" s="30" t="s">
        <v>227</v>
      </c>
      <c r="C534" s="30"/>
      <c r="D534" s="30" t="s">
        <v>297</v>
      </c>
      <c r="E534" s="30" t="s">
        <v>18</v>
      </c>
      <c r="F534" s="30" t="s">
        <v>298</v>
      </c>
      <c r="G534" s="30" t="s">
        <v>362</v>
      </c>
      <c r="H534" s="30" t="s">
        <v>1524</v>
      </c>
      <c r="I534" s="42">
        <v>10</v>
      </c>
      <c r="J534" s="33" t="str">
        <f t="shared" si="8"/>
        <v>Полевской городской округ, г. Полевской, мкр. Черемушки, д. 10</v>
      </c>
      <c r="K534" s="42">
        <v>2786.2</v>
      </c>
      <c r="L534" s="148">
        <v>64</v>
      </c>
      <c r="M534" s="42">
        <v>5</v>
      </c>
      <c r="N534" s="33" t="s">
        <v>5012</v>
      </c>
      <c r="O534" s="230">
        <v>44904</v>
      </c>
      <c r="P534" s="229" t="s">
        <v>1614</v>
      </c>
      <c r="Q534" s="210">
        <v>12467141.32</v>
      </c>
      <c r="R534"/>
    </row>
    <row r="535" spans="1:18" ht="23.25" hidden="1" x14ac:dyDescent="0.25">
      <c r="A535" s="80">
        <v>534</v>
      </c>
      <c r="B535" s="30" t="s">
        <v>227</v>
      </c>
      <c r="C535" s="30"/>
      <c r="D535" s="30" t="s">
        <v>297</v>
      </c>
      <c r="E535" s="30" t="s">
        <v>18</v>
      </c>
      <c r="F535" s="30" t="s">
        <v>298</v>
      </c>
      <c r="G535" s="30" t="s">
        <v>362</v>
      </c>
      <c r="H535" s="30" t="s">
        <v>1524</v>
      </c>
      <c r="I535" s="42">
        <v>15</v>
      </c>
      <c r="J535" s="33" t="str">
        <f t="shared" si="8"/>
        <v>Полевской городской округ, г. Полевской, мкр. Черемушки, д. 15</v>
      </c>
      <c r="K535" s="42">
        <v>2795.9</v>
      </c>
      <c r="L535" s="148">
        <v>64</v>
      </c>
      <c r="M535" s="42">
        <v>4</v>
      </c>
      <c r="N535" s="33" t="s">
        <v>5012</v>
      </c>
      <c r="O535" s="230">
        <v>44904</v>
      </c>
      <c r="P535" s="229" t="s">
        <v>1614</v>
      </c>
      <c r="Q535" s="187">
        <v>7701244.0499999998</v>
      </c>
      <c r="R535"/>
    </row>
    <row r="536" spans="1:18" ht="23.25" hidden="1" x14ac:dyDescent="0.25">
      <c r="A536" s="80">
        <v>535</v>
      </c>
      <c r="B536" s="30" t="s">
        <v>227</v>
      </c>
      <c r="C536" s="30"/>
      <c r="D536" s="30" t="s">
        <v>297</v>
      </c>
      <c r="E536" s="30" t="s">
        <v>18</v>
      </c>
      <c r="F536" s="30" t="s">
        <v>298</v>
      </c>
      <c r="G536" s="30" t="s">
        <v>362</v>
      </c>
      <c r="H536" s="30" t="s">
        <v>1524</v>
      </c>
      <c r="I536" s="42">
        <v>5</v>
      </c>
      <c r="J536" s="33" t="str">
        <f t="shared" si="8"/>
        <v>Полевской городской округ, г. Полевской, мкр. Черемушки, д. 5</v>
      </c>
      <c r="K536" s="42">
        <v>2844.9</v>
      </c>
      <c r="L536" s="42">
        <v>64</v>
      </c>
      <c r="M536" s="42">
        <v>4</v>
      </c>
      <c r="N536" s="33" t="s">
        <v>4988</v>
      </c>
      <c r="O536" s="230">
        <v>44904</v>
      </c>
      <c r="P536" s="229" t="s">
        <v>3340</v>
      </c>
      <c r="Q536" s="187">
        <v>10508643.33</v>
      </c>
      <c r="R536"/>
    </row>
    <row r="537" spans="1:18" ht="23.25" hidden="1" x14ac:dyDescent="0.25">
      <c r="A537" s="80">
        <v>536</v>
      </c>
      <c r="B537" s="30" t="s">
        <v>227</v>
      </c>
      <c r="C537" s="30"/>
      <c r="D537" s="30" t="s">
        <v>297</v>
      </c>
      <c r="E537" s="30" t="s">
        <v>18</v>
      </c>
      <c r="F537" s="30" t="s">
        <v>298</v>
      </c>
      <c r="G537" s="30" t="s">
        <v>20</v>
      </c>
      <c r="H537" s="30" t="s">
        <v>299</v>
      </c>
      <c r="I537" s="42">
        <v>1</v>
      </c>
      <c r="J537" s="33" t="str">
        <f t="shared" si="8"/>
        <v>Полевской городской округ, г. Полевской, ул. К.Маркса, д. 1</v>
      </c>
      <c r="K537" s="42">
        <v>4133.2</v>
      </c>
      <c r="L537" s="148">
        <v>67</v>
      </c>
      <c r="M537" s="42">
        <v>3</v>
      </c>
      <c r="N537" s="33" t="s">
        <v>4988</v>
      </c>
      <c r="O537" s="230">
        <v>44904</v>
      </c>
      <c r="P537" s="229" t="s">
        <v>3340</v>
      </c>
      <c r="Q537" s="210">
        <v>21104894.050000004</v>
      </c>
      <c r="R537"/>
    </row>
    <row r="538" spans="1:18" ht="23.25" hidden="1" x14ac:dyDescent="0.25">
      <c r="A538" s="80">
        <v>537</v>
      </c>
      <c r="B538" s="30" t="s">
        <v>227</v>
      </c>
      <c r="C538" s="30"/>
      <c r="D538" s="30" t="s">
        <v>297</v>
      </c>
      <c r="E538" s="30" t="s">
        <v>18</v>
      </c>
      <c r="F538" s="30" t="s">
        <v>298</v>
      </c>
      <c r="G538" s="30" t="s">
        <v>20</v>
      </c>
      <c r="H538" s="30" t="s">
        <v>455</v>
      </c>
      <c r="I538" s="42">
        <v>11</v>
      </c>
      <c r="J538" s="33" t="str">
        <f t="shared" si="8"/>
        <v>Полевской городской округ, г. Полевской, ул. Коммунистическая, д. 11</v>
      </c>
      <c r="K538" s="42">
        <v>1378.6</v>
      </c>
      <c r="L538" s="148">
        <v>32</v>
      </c>
      <c r="M538" s="42">
        <v>3</v>
      </c>
      <c r="N538" s="33" t="s">
        <v>5012</v>
      </c>
      <c r="O538" s="230">
        <v>44904</v>
      </c>
      <c r="P538" s="229" t="s">
        <v>1614</v>
      </c>
      <c r="Q538" s="210">
        <v>3475501.29</v>
      </c>
      <c r="R538"/>
    </row>
    <row r="539" spans="1:18" ht="23.25" hidden="1" x14ac:dyDescent="0.25">
      <c r="A539" s="80">
        <v>538</v>
      </c>
      <c r="B539" s="30" t="s">
        <v>227</v>
      </c>
      <c r="C539" s="30"/>
      <c r="D539" s="30" t="s">
        <v>297</v>
      </c>
      <c r="E539" s="30" t="s">
        <v>18</v>
      </c>
      <c r="F539" s="30" t="s">
        <v>298</v>
      </c>
      <c r="G539" s="30" t="s">
        <v>20</v>
      </c>
      <c r="H539" s="30" t="s">
        <v>455</v>
      </c>
      <c r="I539" s="42">
        <v>4</v>
      </c>
      <c r="J539" s="33" t="str">
        <f t="shared" si="8"/>
        <v>Полевской городской округ, г. Полевской, ул. Коммунистическая, д. 4</v>
      </c>
      <c r="K539" s="42">
        <v>2734.8</v>
      </c>
      <c r="L539" s="148">
        <v>53</v>
      </c>
      <c r="M539" s="42">
        <v>1</v>
      </c>
      <c r="N539" s="33" t="s">
        <v>5012</v>
      </c>
      <c r="O539" s="230">
        <v>44904</v>
      </c>
      <c r="P539" s="229" t="s">
        <v>1614</v>
      </c>
      <c r="Q539" s="187">
        <v>2205663.66</v>
      </c>
      <c r="R539"/>
    </row>
    <row r="540" spans="1:18" ht="23.25" hidden="1" x14ac:dyDescent="0.25">
      <c r="A540" s="80">
        <v>539</v>
      </c>
      <c r="B540" s="30" t="s">
        <v>227</v>
      </c>
      <c r="C540" s="30"/>
      <c r="D540" s="30" t="s">
        <v>297</v>
      </c>
      <c r="E540" s="30" t="s">
        <v>18</v>
      </c>
      <c r="F540" s="30" t="s">
        <v>298</v>
      </c>
      <c r="G540" s="30" t="s">
        <v>20</v>
      </c>
      <c r="H540" s="30" t="s">
        <v>306</v>
      </c>
      <c r="I540" s="42">
        <v>67</v>
      </c>
      <c r="J540" s="33" t="str">
        <f t="shared" si="8"/>
        <v>Полевской городской округ, г. Полевской, ул. Розы Люксембург, д. 67</v>
      </c>
      <c r="K540" s="42">
        <v>1404.8</v>
      </c>
      <c r="L540" s="148">
        <v>30</v>
      </c>
      <c r="M540" s="42">
        <v>5</v>
      </c>
      <c r="N540" s="33" t="s">
        <v>5024</v>
      </c>
      <c r="O540" s="230">
        <v>45092</v>
      </c>
      <c r="P540" s="229" t="s">
        <v>1644</v>
      </c>
      <c r="Q540" s="210">
        <v>5952591.6400000006</v>
      </c>
      <c r="R540"/>
    </row>
    <row r="541" spans="1:18" ht="23.25" hidden="1" x14ac:dyDescent="0.25">
      <c r="A541" s="80">
        <v>540</v>
      </c>
      <c r="B541" s="30" t="s">
        <v>227</v>
      </c>
      <c r="C541" s="30"/>
      <c r="D541" s="30" t="s">
        <v>297</v>
      </c>
      <c r="E541" s="30" t="s">
        <v>18</v>
      </c>
      <c r="F541" s="30" t="s">
        <v>298</v>
      </c>
      <c r="G541" s="30" t="s">
        <v>20</v>
      </c>
      <c r="H541" s="30" t="s">
        <v>306</v>
      </c>
      <c r="I541" s="42">
        <v>69</v>
      </c>
      <c r="J541" s="33" t="str">
        <f t="shared" si="8"/>
        <v>Полевской городской округ, г. Полевской, ул. Розы Люксембург, д. 69</v>
      </c>
      <c r="K541" s="42">
        <v>2394.1999999999998</v>
      </c>
      <c r="L541" s="148">
        <v>36</v>
      </c>
      <c r="M541" s="42">
        <v>5</v>
      </c>
      <c r="N541" s="33" t="s">
        <v>5019</v>
      </c>
      <c r="O541" s="230" t="s">
        <v>5020</v>
      </c>
      <c r="P541" s="229" t="s">
        <v>1614</v>
      </c>
      <c r="Q541" s="210">
        <v>9577859.4899999984</v>
      </c>
      <c r="R541"/>
    </row>
    <row r="542" spans="1:18" ht="23.25" hidden="1" x14ac:dyDescent="0.25">
      <c r="A542" s="80">
        <v>541</v>
      </c>
      <c r="B542" s="30" t="s">
        <v>227</v>
      </c>
      <c r="C542" s="30"/>
      <c r="D542" s="30" t="s">
        <v>297</v>
      </c>
      <c r="E542" s="30" t="s">
        <v>18</v>
      </c>
      <c r="F542" s="30" t="s">
        <v>298</v>
      </c>
      <c r="G542" s="30" t="s">
        <v>20</v>
      </c>
      <c r="H542" s="30" t="s">
        <v>1142</v>
      </c>
      <c r="I542" s="42">
        <v>28</v>
      </c>
      <c r="J542" s="33" t="str">
        <f t="shared" si="8"/>
        <v>Полевской городской округ, г. Полевской, ул. С.Разина, д. 28</v>
      </c>
      <c r="K542" s="42">
        <v>1040.3</v>
      </c>
      <c r="L542" s="148">
        <v>24</v>
      </c>
      <c r="M542" s="42">
        <v>4</v>
      </c>
      <c r="N542" s="33" t="s">
        <v>4988</v>
      </c>
      <c r="O542" s="230">
        <v>44904</v>
      </c>
      <c r="P542" s="229" t="s">
        <v>3340</v>
      </c>
      <c r="Q542" s="210">
        <v>4620050.5</v>
      </c>
      <c r="R542"/>
    </row>
    <row r="543" spans="1:18" ht="23.25" hidden="1" x14ac:dyDescent="0.25">
      <c r="A543" s="80">
        <v>542</v>
      </c>
      <c r="B543" s="30" t="s">
        <v>227</v>
      </c>
      <c r="C543" s="30"/>
      <c r="D543" s="30" t="s">
        <v>297</v>
      </c>
      <c r="E543" s="30" t="s">
        <v>18</v>
      </c>
      <c r="F543" s="30" t="s">
        <v>298</v>
      </c>
      <c r="G543" s="30" t="s">
        <v>20</v>
      </c>
      <c r="H543" s="30" t="s">
        <v>1142</v>
      </c>
      <c r="I543" s="42">
        <v>30</v>
      </c>
      <c r="J543" s="33" t="str">
        <f t="shared" si="8"/>
        <v>Полевской городской округ, г. Полевской, ул. С.Разина, д. 30</v>
      </c>
      <c r="K543" s="42">
        <v>1019</v>
      </c>
      <c r="L543" s="148">
        <v>24</v>
      </c>
      <c r="M543" s="42">
        <v>4</v>
      </c>
      <c r="N543" s="33" t="s">
        <v>4988</v>
      </c>
      <c r="O543" s="230">
        <v>44904</v>
      </c>
      <c r="P543" s="229" t="s">
        <v>3340</v>
      </c>
      <c r="Q543" s="210">
        <v>4579960.41</v>
      </c>
      <c r="R543"/>
    </row>
    <row r="544" spans="1:18" ht="23.25" hidden="1" x14ac:dyDescent="0.25">
      <c r="A544" s="80">
        <v>543</v>
      </c>
      <c r="B544" s="30" t="s">
        <v>227</v>
      </c>
      <c r="C544" s="30"/>
      <c r="D544" s="30" t="s">
        <v>297</v>
      </c>
      <c r="E544" s="30" t="s">
        <v>18</v>
      </c>
      <c r="F544" s="30" t="s">
        <v>298</v>
      </c>
      <c r="G544" s="30" t="s">
        <v>20</v>
      </c>
      <c r="H544" s="30" t="s">
        <v>1142</v>
      </c>
      <c r="I544" s="42">
        <v>32</v>
      </c>
      <c r="J544" s="33" t="str">
        <f t="shared" si="8"/>
        <v>Полевской городской округ, г. Полевской, ул. С.Разина, д. 32</v>
      </c>
      <c r="K544" s="42">
        <v>1038</v>
      </c>
      <c r="L544" s="148">
        <v>24</v>
      </c>
      <c r="M544" s="42">
        <v>4</v>
      </c>
      <c r="N544" s="33" t="s">
        <v>4988</v>
      </c>
      <c r="O544" s="230">
        <v>44904</v>
      </c>
      <c r="P544" s="229" t="s">
        <v>3340</v>
      </c>
      <c r="Q544" s="187">
        <v>4721969.3900000006</v>
      </c>
      <c r="R544"/>
    </row>
    <row r="545" spans="1:18" ht="23.25" hidden="1" x14ac:dyDescent="0.25">
      <c r="A545" s="80">
        <v>544</v>
      </c>
      <c r="B545" s="30" t="s">
        <v>227</v>
      </c>
      <c r="C545" s="30"/>
      <c r="D545" s="30" t="s">
        <v>297</v>
      </c>
      <c r="E545" s="30" t="s">
        <v>18</v>
      </c>
      <c r="F545" s="30" t="s">
        <v>298</v>
      </c>
      <c r="G545" s="30" t="s">
        <v>20</v>
      </c>
      <c r="H545" s="30" t="s">
        <v>1142</v>
      </c>
      <c r="I545" s="42">
        <v>34</v>
      </c>
      <c r="J545" s="33" t="str">
        <f t="shared" si="8"/>
        <v>Полевской городской округ, г. Полевской, ул. С.Разина, д. 34</v>
      </c>
      <c r="K545" s="42">
        <v>1026.5999999999999</v>
      </c>
      <c r="L545" s="148">
        <v>24</v>
      </c>
      <c r="M545" s="42">
        <v>4</v>
      </c>
      <c r="N545" s="33" t="s">
        <v>4988</v>
      </c>
      <c r="O545" s="230">
        <v>44904</v>
      </c>
      <c r="P545" s="229" t="s">
        <v>3340</v>
      </c>
      <c r="Q545" s="187">
        <v>4836029.1899999995</v>
      </c>
      <c r="R545"/>
    </row>
    <row r="546" spans="1:18" ht="23.25" hidden="1" x14ac:dyDescent="0.25">
      <c r="A546" s="80">
        <v>545</v>
      </c>
      <c r="B546" s="30" t="s">
        <v>227</v>
      </c>
      <c r="C546" s="30"/>
      <c r="D546" s="30" t="s">
        <v>297</v>
      </c>
      <c r="E546" s="30" t="s">
        <v>18</v>
      </c>
      <c r="F546" s="30" t="s">
        <v>298</v>
      </c>
      <c r="G546" s="30" t="s">
        <v>20</v>
      </c>
      <c r="H546" s="30" t="s">
        <v>1142</v>
      </c>
      <c r="I546" s="42">
        <v>36</v>
      </c>
      <c r="J546" s="33" t="str">
        <f t="shared" si="8"/>
        <v>Полевской городской округ, г. Полевской, ул. С.Разина, д. 36</v>
      </c>
      <c r="K546" s="42">
        <v>670.2</v>
      </c>
      <c r="L546" s="148">
        <v>16</v>
      </c>
      <c r="M546" s="42">
        <v>1</v>
      </c>
      <c r="N546" s="33" t="s">
        <v>4988</v>
      </c>
      <c r="O546" s="230">
        <v>44904</v>
      </c>
      <c r="P546" s="229" t="s">
        <v>3340</v>
      </c>
      <c r="Q546" s="210">
        <v>2172550.0099999998</v>
      </c>
      <c r="R546"/>
    </row>
    <row r="547" spans="1:18" ht="23.25" hidden="1" x14ac:dyDescent="0.25">
      <c r="A547" s="80">
        <v>546</v>
      </c>
      <c r="B547" s="30" t="s">
        <v>218</v>
      </c>
      <c r="C547" s="30" t="s">
        <v>680</v>
      </c>
      <c r="D547" s="30" t="s">
        <v>133</v>
      </c>
      <c r="E547" s="30" t="s">
        <v>29</v>
      </c>
      <c r="F547" s="30" t="s">
        <v>138</v>
      </c>
      <c r="G547" s="30" t="s">
        <v>20</v>
      </c>
      <c r="H547" s="30" t="s">
        <v>70</v>
      </c>
      <c r="I547" s="148">
        <v>1</v>
      </c>
      <c r="J547" s="33" t="str">
        <f t="shared" si="8"/>
        <v>Пригородный р-н, Горноуральский городской округ, с. Николо-Павловское, ул. Юбилейная, д. 1</v>
      </c>
      <c r="K547" s="42">
        <v>4343</v>
      </c>
      <c r="L547" s="42">
        <v>84</v>
      </c>
      <c r="M547" s="42">
        <v>3</v>
      </c>
      <c r="N547" s="84" t="s">
        <v>4959</v>
      </c>
      <c r="O547" s="233" t="s">
        <v>4960</v>
      </c>
      <c r="P547" s="236" t="s">
        <v>1619</v>
      </c>
      <c r="Q547" s="209">
        <v>4849910.76</v>
      </c>
      <c r="R547"/>
    </row>
    <row r="548" spans="1:18" ht="23.25" hidden="1" x14ac:dyDescent="0.25">
      <c r="A548" s="80">
        <v>547</v>
      </c>
      <c r="B548" s="30" t="s">
        <v>8</v>
      </c>
      <c r="C548" s="30" t="s">
        <v>632</v>
      </c>
      <c r="D548" s="30" t="s">
        <v>12</v>
      </c>
      <c r="E548" s="30" t="s">
        <v>637</v>
      </c>
      <c r="F548" s="30" t="s">
        <v>85</v>
      </c>
      <c r="G548" s="30" t="s">
        <v>20</v>
      </c>
      <c r="H548" s="30" t="s">
        <v>704</v>
      </c>
      <c r="I548" s="42">
        <v>5</v>
      </c>
      <c r="J548" s="33" t="str">
        <f t="shared" si="8"/>
        <v>Пышминский р-н, Пышминский городской округ, п.г.т. Пышма, ул. 1 Мая, д. 5</v>
      </c>
      <c r="K548" s="30">
        <v>402</v>
      </c>
      <c r="L548" s="148">
        <v>8</v>
      </c>
      <c r="M548" s="30">
        <v>1</v>
      </c>
      <c r="N548" s="33" t="s">
        <v>4929</v>
      </c>
      <c r="O548" s="230">
        <v>44958</v>
      </c>
      <c r="P548" s="229" t="s">
        <v>2726</v>
      </c>
      <c r="Q548" s="187">
        <v>1882761.25</v>
      </c>
      <c r="R548"/>
    </row>
    <row r="549" spans="1:18" ht="23.25" hidden="1" x14ac:dyDescent="0.25">
      <c r="A549" s="80">
        <v>548</v>
      </c>
      <c r="B549" s="30" t="s">
        <v>8</v>
      </c>
      <c r="C549" s="30" t="s">
        <v>632</v>
      </c>
      <c r="D549" s="30" t="s">
        <v>12</v>
      </c>
      <c r="E549" s="30" t="s">
        <v>637</v>
      </c>
      <c r="F549" s="30" t="s">
        <v>85</v>
      </c>
      <c r="G549" s="30" t="s">
        <v>20</v>
      </c>
      <c r="H549" s="30" t="s">
        <v>112</v>
      </c>
      <c r="I549" s="30">
        <v>10</v>
      </c>
      <c r="J549" s="33" t="str">
        <f t="shared" si="8"/>
        <v>Пышминский р-н, Пышминский городской округ, п.г.т. Пышма, ул. Заводская, д. 10</v>
      </c>
      <c r="K549" s="30">
        <v>826.27</v>
      </c>
      <c r="L549" s="148">
        <v>26</v>
      </c>
      <c r="M549" s="30">
        <v>1</v>
      </c>
      <c r="N549" s="33" t="s">
        <v>4929</v>
      </c>
      <c r="O549" s="230">
        <v>44958</v>
      </c>
      <c r="P549" s="229" t="s">
        <v>2726</v>
      </c>
      <c r="Q549" s="187">
        <v>3928781.17</v>
      </c>
      <c r="R549"/>
    </row>
    <row r="550" spans="1:18" ht="23.25" hidden="1" x14ac:dyDescent="0.25">
      <c r="A550" s="80">
        <v>549</v>
      </c>
      <c r="B550" s="30" t="s">
        <v>8</v>
      </c>
      <c r="C550" s="30" t="s">
        <v>632</v>
      </c>
      <c r="D550" s="30" t="s">
        <v>12</v>
      </c>
      <c r="E550" s="30" t="s">
        <v>637</v>
      </c>
      <c r="F550" s="30" t="s">
        <v>85</v>
      </c>
      <c r="G550" s="30" t="s">
        <v>20</v>
      </c>
      <c r="H550" s="30" t="s">
        <v>86</v>
      </c>
      <c r="I550" s="42">
        <v>86</v>
      </c>
      <c r="J550" s="33" t="str">
        <f t="shared" si="8"/>
        <v>Пышминский р-н, Пышминский городской округ, п.г.т. Пышма, ул. Куйбышева, д. 86</v>
      </c>
      <c r="K550" s="30">
        <v>783.3</v>
      </c>
      <c r="L550" s="30">
        <v>16</v>
      </c>
      <c r="M550" s="30">
        <v>4</v>
      </c>
      <c r="N550" s="33" t="s">
        <v>4929</v>
      </c>
      <c r="O550" s="230">
        <v>44958</v>
      </c>
      <c r="P550" s="229" t="s">
        <v>2726</v>
      </c>
      <c r="Q550" s="187">
        <v>3470623.01</v>
      </c>
      <c r="R550"/>
    </row>
    <row r="551" spans="1:18" ht="23.25" hidden="1" x14ac:dyDescent="0.25">
      <c r="A551" s="80">
        <v>550</v>
      </c>
      <c r="B551" s="30" t="s">
        <v>8</v>
      </c>
      <c r="C551" s="30" t="s">
        <v>632</v>
      </c>
      <c r="D551" s="30" t="s">
        <v>12</v>
      </c>
      <c r="E551" s="30" t="s">
        <v>29</v>
      </c>
      <c r="F551" s="30" t="s">
        <v>4548</v>
      </c>
      <c r="G551" s="30" t="s">
        <v>20</v>
      </c>
      <c r="H551" s="30" t="s">
        <v>556</v>
      </c>
      <c r="I551" s="42">
        <v>26</v>
      </c>
      <c r="J551" s="33" t="str">
        <f t="shared" si="8"/>
        <v>Пышминский р-н, Пышминский городской округ, с. Печеркино, ул. Буденного, д. 26</v>
      </c>
      <c r="K551" s="30">
        <v>977.3</v>
      </c>
      <c r="L551" s="148">
        <v>22</v>
      </c>
      <c r="M551" s="30">
        <v>3</v>
      </c>
      <c r="N551" s="33" t="s">
        <v>4929</v>
      </c>
      <c r="O551" s="230">
        <v>44958</v>
      </c>
      <c r="P551" s="229" t="s">
        <v>2726</v>
      </c>
      <c r="Q551" s="187">
        <v>3422034.29</v>
      </c>
      <c r="R551"/>
    </row>
    <row r="552" spans="1:18" ht="23.25" hidden="1" x14ac:dyDescent="0.25">
      <c r="A552" s="80">
        <v>551</v>
      </c>
      <c r="B552" s="30" t="s">
        <v>8</v>
      </c>
      <c r="C552" s="30" t="s">
        <v>632</v>
      </c>
      <c r="D552" s="30" t="s">
        <v>12</v>
      </c>
      <c r="E552" s="30" t="s">
        <v>29</v>
      </c>
      <c r="F552" s="30" t="s">
        <v>4912</v>
      </c>
      <c r="G552" s="30" t="s">
        <v>20</v>
      </c>
      <c r="H552" s="30" t="s">
        <v>1061</v>
      </c>
      <c r="I552" s="42" t="s">
        <v>124</v>
      </c>
      <c r="J552" s="33" t="str">
        <f t="shared" si="8"/>
        <v>Пышминский р-н, Пышминский городской округ, с. Чернышово, ул. Механизаторов, д. 2А</v>
      </c>
      <c r="K552" s="30">
        <v>978.46</v>
      </c>
      <c r="L552" s="148">
        <v>22</v>
      </c>
      <c r="M552" s="30">
        <v>3</v>
      </c>
      <c r="N552" s="33" t="s">
        <v>4929</v>
      </c>
      <c r="O552" s="230">
        <v>44958</v>
      </c>
      <c r="P552" s="229" t="s">
        <v>2726</v>
      </c>
      <c r="Q552" s="187">
        <v>3441363.49</v>
      </c>
      <c r="R552"/>
    </row>
    <row r="553" spans="1:18" ht="23.25" hidden="1" x14ac:dyDescent="0.25">
      <c r="A553" s="80">
        <v>552</v>
      </c>
      <c r="B553" s="30" t="s">
        <v>8</v>
      </c>
      <c r="C553" s="30" t="s">
        <v>631</v>
      </c>
      <c r="D553" s="30" t="s">
        <v>13</v>
      </c>
      <c r="E553" s="30" t="s">
        <v>18</v>
      </c>
      <c r="F553" s="30" t="s">
        <v>91</v>
      </c>
      <c r="G553" s="30" t="s">
        <v>20</v>
      </c>
      <c r="H553" s="30" t="s">
        <v>278</v>
      </c>
      <c r="I553" s="42">
        <v>1</v>
      </c>
      <c r="J553" s="33" t="str">
        <f t="shared" si="8"/>
        <v>Режевской р-н, Режевской городской округ, г. Реж, ул. Космонавтов, д. 1</v>
      </c>
      <c r="K553" s="30">
        <v>5559.6</v>
      </c>
      <c r="L553" s="30">
        <v>116</v>
      </c>
      <c r="M553" s="30">
        <v>1</v>
      </c>
      <c r="N553" s="33" t="s">
        <v>4921</v>
      </c>
      <c r="O553" s="230">
        <v>44951</v>
      </c>
      <c r="P553" s="229" t="s">
        <v>2389</v>
      </c>
      <c r="Q553" s="187">
        <v>1703103.4400000002</v>
      </c>
      <c r="R553"/>
    </row>
    <row r="554" spans="1:18" ht="23.25" hidden="1" x14ac:dyDescent="0.25">
      <c r="A554" s="80">
        <v>553</v>
      </c>
      <c r="B554" s="30" t="s">
        <v>8</v>
      </c>
      <c r="C554" s="30" t="s">
        <v>631</v>
      </c>
      <c r="D554" s="30" t="s">
        <v>13</v>
      </c>
      <c r="E554" s="30" t="s">
        <v>18</v>
      </c>
      <c r="F554" s="30" t="s">
        <v>91</v>
      </c>
      <c r="G554" s="30" t="s">
        <v>20</v>
      </c>
      <c r="H554" s="30" t="s">
        <v>278</v>
      </c>
      <c r="I554" s="42">
        <v>5</v>
      </c>
      <c r="J554" s="33" t="str">
        <f t="shared" si="8"/>
        <v>Режевской р-н, Режевской городской округ, г. Реж, ул. Космонавтов, д. 5</v>
      </c>
      <c r="K554" s="30">
        <v>2121.5</v>
      </c>
      <c r="L554" s="148">
        <v>36</v>
      </c>
      <c r="M554" s="30">
        <v>3</v>
      </c>
      <c r="N554" s="33" t="s">
        <v>4938</v>
      </c>
      <c r="O554" s="230" t="s">
        <v>4939</v>
      </c>
      <c r="P554" s="229" t="s">
        <v>3641</v>
      </c>
      <c r="Q554" s="187">
        <v>6411384.0200000005</v>
      </c>
      <c r="R554"/>
    </row>
    <row r="555" spans="1:18" ht="23.25" hidden="1" x14ac:dyDescent="0.25">
      <c r="A555" s="80">
        <v>554</v>
      </c>
      <c r="B555" s="30" t="s">
        <v>8</v>
      </c>
      <c r="C555" s="30" t="s">
        <v>631</v>
      </c>
      <c r="D555" s="30" t="s">
        <v>13</v>
      </c>
      <c r="E555" s="30" t="s">
        <v>18</v>
      </c>
      <c r="F555" s="30" t="s">
        <v>91</v>
      </c>
      <c r="G555" s="30" t="s">
        <v>20</v>
      </c>
      <c r="H555" s="30" t="s">
        <v>36</v>
      </c>
      <c r="I555" s="42" t="s">
        <v>4914</v>
      </c>
      <c r="J555" s="33" t="str">
        <f t="shared" si="8"/>
        <v>Режевской р-н, Режевской городской округ, г. Реж, ул. Ленина, д. 72КОРПУС 1</v>
      </c>
      <c r="K555" s="30">
        <v>2987.3</v>
      </c>
      <c r="L555" s="148">
        <v>119</v>
      </c>
      <c r="M555" s="30">
        <v>1</v>
      </c>
      <c r="N555" s="33" t="s">
        <v>4921</v>
      </c>
      <c r="O555" s="230">
        <v>44951</v>
      </c>
      <c r="P555" s="229" t="s">
        <v>2389</v>
      </c>
      <c r="Q555" s="210">
        <v>6430489.0099999998</v>
      </c>
      <c r="R555"/>
    </row>
    <row r="556" spans="1:18" ht="23.25" hidden="1" x14ac:dyDescent="0.25">
      <c r="A556" s="80">
        <v>555</v>
      </c>
      <c r="B556" s="30" t="s">
        <v>8</v>
      </c>
      <c r="C556" s="30" t="s">
        <v>631</v>
      </c>
      <c r="D556" s="30" t="s">
        <v>13</v>
      </c>
      <c r="E556" s="30" t="s">
        <v>18</v>
      </c>
      <c r="F556" s="30" t="s">
        <v>91</v>
      </c>
      <c r="G556" s="30" t="s">
        <v>20</v>
      </c>
      <c r="H556" s="30" t="s">
        <v>36</v>
      </c>
      <c r="I556" s="42" t="s">
        <v>4913</v>
      </c>
      <c r="J556" s="33" t="str">
        <f t="shared" si="8"/>
        <v>Режевской р-н, Режевской городской округ, г. Реж, ул. Ленина, д. 74КОРПУС 1</v>
      </c>
      <c r="K556" s="30">
        <v>4161.5</v>
      </c>
      <c r="L556" s="30">
        <v>56</v>
      </c>
      <c r="M556" s="30">
        <v>1</v>
      </c>
      <c r="N556" s="33" t="s">
        <v>4920</v>
      </c>
      <c r="O556" s="230">
        <v>44951</v>
      </c>
      <c r="P556" s="229" t="s">
        <v>3641</v>
      </c>
      <c r="Q556" s="210">
        <v>7264134.2400000002</v>
      </c>
      <c r="R556"/>
    </row>
    <row r="557" spans="1:18" ht="23.25" hidden="1" x14ac:dyDescent="0.25">
      <c r="A557" s="80">
        <v>556</v>
      </c>
      <c r="B557" s="30" t="s">
        <v>8</v>
      </c>
      <c r="C557" s="30" t="s">
        <v>631</v>
      </c>
      <c r="D557" s="30" t="s">
        <v>13</v>
      </c>
      <c r="E557" s="30" t="s">
        <v>18</v>
      </c>
      <c r="F557" s="30" t="s">
        <v>91</v>
      </c>
      <c r="G557" s="30" t="s">
        <v>20</v>
      </c>
      <c r="H557" s="30" t="s">
        <v>96</v>
      </c>
      <c r="I557" s="42">
        <v>3</v>
      </c>
      <c r="J557" s="33" t="str">
        <f t="shared" si="8"/>
        <v>Режевской р-н, Режевской городской округ, г. Реж, ул. Металлургов, д. 3</v>
      </c>
      <c r="K557" s="30">
        <v>3698.1</v>
      </c>
      <c r="L557" s="148">
        <v>68</v>
      </c>
      <c r="M557" s="30">
        <v>1</v>
      </c>
      <c r="N557" s="33" t="s">
        <v>4921</v>
      </c>
      <c r="O557" s="230">
        <v>44951</v>
      </c>
      <c r="P557" s="229" t="s">
        <v>2389</v>
      </c>
      <c r="Q557" s="187">
        <v>1214892.29</v>
      </c>
      <c r="R557"/>
    </row>
    <row r="558" spans="1:18" ht="23.25" hidden="1" x14ac:dyDescent="0.25">
      <c r="A558" s="80">
        <v>557</v>
      </c>
      <c r="B558" s="30" t="s">
        <v>8</v>
      </c>
      <c r="C558" s="30" t="s">
        <v>631</v>
      </c>
      <c r="D558" s="30" t="s">
        <v>13</v>
      </c>
      <c r="E558" s="30" t="s">
        <v>18</v>
      </c>
      <c r="F558" s="30" t="s">
        <v>91</v>
      </c>
      <c r="G558" s="30" t="s">
        <v>20</v>
      </c>
      <c r="H558" s="30" t="s">
        <v>99</v>
      </c>
      <c r="I558" s="42">
        <v>21</v>
      </c>
      <c r="J558" s="33" t="str">
        <f t="shared" si="8"/>
        <v>Режевской р-н, Режевской городской округ, г. Реж, ул. Чапаева, д. 21</v>
      </c>
      <c r="K558" s="30">
        <v>3751.1</v>
      </c>
      <c r="L558" s="30">
        <v>63</v>
      </c>
      <c r="M558" s="30">
        <v>1</v>
      </c>
      <c r="N558" s="33" t="s">
        <v>4920</v>
      </c>
      <c r="O558" s="230">
        <v>44951</v>
      </c>
      <c r="P558" s="229" t="s">
        <v>3641</v>
      </c>
      <c r="Q558" s="210">
        <v>1320527.22</v>
      </c>
      <c r="R558"/>
    </row>
    <row r="559" spans="1:18" ht="23.25" hidden="1" x14ac:dyDescent="0.25">
      <c r="A559" s="80">
        <v>558</v>
      </c>
      <c r="B559" s="30" t="s">
        <v>8</v>
      </c>
      <c r="C559" s="30" t="s">
        <v>631</v>
      </c>
      <c r="D559" s="30" t="s">
        <v>13</v>
      </c>
      <c r="E559" s="30" t="s">
        <v>18</v>
      </c>
      <c r="F559" s="30" t="s">
        <v>91</v>
      </c>
      <c r="G559" s="30" t="s">
        <v>20</v>
      </c>
      <c r="H559" s="30" t="s">
        <v>458</v>
      </c>
      <c r="I559" s="42">
        <v>13</v>
      </c>
      <c r="J559" s="33" t="str">
        <f t="shared" si="8"/>
        <v>Режевской р-н, Режевской городской округ, г. Реж, ул. Черняховского, д. 13</v>
      </c>
      <c r="K559" s="30">
        <v>3609.5</v>
      </c>
      <c r="L559" s="30">
        <v>66</v>
      </c>
      <c r="M559" s="30">
        <v>2</v>
      </c>
      <c r="N559" s="33" t="s">
        <v>4921</v>
      </c>
      <c r="O559" s="230">
        <v>44951</v>
      </c>
      <c r="P559" s="229" t="s">
        <v>2389</v>
      </c>
      <c r="Q559" s="187">
        <v>2742701.97</v>
      </c>
      <c r="R559"/>
    </row>
    <row r="560" spans="1:18" ht="23.25" hidden="1" x14ac:dyDescent="0.25">
      <c r="A560" s="80">
        <v>559</v>
      </c>
      <c r="B560" s="30" t="s">
        <v>327</v>
      </c>
      <c r="C560" s="30"/>
      <c r="D560" s="30" t="s">
        <v>376</v>
      </c>
      <c r="E560" s="30" t="s">
        <v>18</v>
      </c>
      <c r="F560" s="30" t="s">
        <v>377</v>
      </c>
      <c r="G560" s="30" t="s">
        <v>20</v>
      </c>
      <c r="H560" s="30" t="s">
        <v>379</v>
      </c>
      <c r="I560" s="42">
        <v>39</v>
      </c>
      <c r="J560" s="33" t="str">
        <f t="shared" si="8"/>
        <v>Североуральский городской округ, г. Североуральск, ул. Каржавина, д. 39</v>
      </c>
      <c r="K560" s="30">
        <v>1598.4</v>
      </c>
      <c r="L560" s="41">
        <v>24</v>
      </c>
      <c r="M560" s="41">
        <v>1</v>
      </c>
      <c r="N560" s="59" t="s">
        <v>5046</v>
      </c>
      <c r="O560" s="234">
        <v>44915</v>
      </c>
      <c r="P560" s="237" t="s">
        <v>5047</v>
      </c>
      <c r="Q560" s="209">
        <v>5620094.2699999996</v>
      </c>
      <c r="R560"/>
    </row>
    <row r="561" spans="1:18" ht="23.25" hidden="1" x14ac:dyDescent="0.25">
      <c r="A561" s="80">
        <v>560</v>
      </c>
      <c r="B561" s="30" t="s">
        <v>327</v>
      </c>
      <c r="C561" s="30"/>
      <c r="D561" s="30" t="s">
        <v>376</v>
      </c>
      <c r="E561" s="30" t="s">
        <v>18</v>
      </c>
      <c r="F561" s="30" t="s">
        <v>377</v>
      </c>
      <c r="G561" s="30" t="s">
        <v>20</v>
      </c>
      <c r="H561" s="30" t="s">
        <v>69</v>
      </c>
      <c r="I561" s="42">
        <v>10</v>
      </c>
      <c r="J561" s="33" t="str">
        <f t="shared" si="8"/>
        <v>Североуральский городской округ, г. Североуральск, ул. Мира, д. 10</v>
      </c>
      <c r="K561" s="30">
        <v>4546</v>
      </c>
      <c r="L561" s="41">
        <v>57</v>
      </c>
      <c r="M561" s="41">
        <v>1</v>
      </c>
      <c r="N561" s="59" t="s">
        <v>5046</v>
      </c>
      <c r="O561" s="234">
        <v>44915</v>
      </c>
      <c r="P561" s="237" t="s">
        <v>5047</v>
      </c>
      <c r="Q561" s="209">
        <v>14035872.74</v>
      </c>
      <c r="R561"/>
    </row>
    <row r="562" spans="1:18" ht="23.25" hidden="1" x14ac:dyDescent="0.25">
      <c r="A562" s="80">
        <v>561</v>
      </c>
      <c r="B562" s="30" t="s">
        <v>327</v>
      </c>
      <c r="C562" s="30"/>
      <c r="D562" s="30" t="s">
        <v>376</v>
      </c>
      <c r="E562" s="30" t="s">
        <v>18</v>
      </c>
      <c r="F562" s="30" t="s">
        <v>377</v>
      </c>
      <c r="G562" s="30" t="s">
        <v>20</v>
      </c>
      <c r="H562" s="30" t="s">
        <v>69</v>
      </c>
      <c r="I562" s="42">
        <v>9</v>
      </c>
      <c r="J562" s="33" t="str">
        <f t="shared" si="8"/>
        <v>Североуральский городской округ, г. Североуральск, ул. Мира, д. 9</v>
      </c>
      <c r="K562" s="30">
        <v>6933.5</v>
      </c>
      <c r="L562" s="41">
        <v>55</v>
      </c>
      <c r="M562" s="41">
        <v>1</v>
      </c>
      <c r="N562" s="59" t="s">
        <v>5046</v>
      </c>
      <c r="O562" s="234">
        <v>44915</v>
      </c>
      <c r="P562" s="237" t="s">
        <v>5047</v>
      </c>
      <c r="Q562" s="209">
        <v>14172988.030000001</v>
      </c>
      <c r="R562"/>
    </row>
    <row r="563" spans="1:18" ht="23.25" hidden="1" x14ac:dyDescent="0.25">
      <c r="A563" s="80">
        <v>562</v>
      </c>
      <c r="B563" s="30" t="s">
        <v>327</v>
      </c>
      <c r="C563" s="30"/>
      <c r="D563" s="30" t="s">
        <v>376</v>
      </c>
      <c r="E563" s="30" t="s">
        <v>18</v>
      </c>
      <c r="F563" s="30" t="s">
        <v>377</v>
      </c>
      <c r="G563" s="30" t="s">
        <v>20</v>
      </c>
      <c r="H563" s="30" t="s">
        <v>5027</v>
      </c>
      <c r="I563" s="42">
        <v>11</v>
      </c>
      <c r="J563" s="33" t="str">
        <f t="shared" si="8"/>
        <v>Североуральский городской округ, г. Североуральск, ул. Павла Баянова, д. 11</v>
      </c>
      <c r="K563" s="30">
        <v>1621</v>
      </c>
      <c r="L563" s="41">
        <v>24</v>
      </c>
      <c r="M563" s="41">
        <v>1</v>
      </c>
      <c r="N563" s="59" t="s">
        <v>5046</v>
      </c>
      <c r="O563" s="234">
        <v>44915</v>
      </c>
      <c r="P563" s="237" t="s">
        <v>5047</v>
      </c>
      <c r="Q563" s="209">
        <v>5192988.3400000008</v>
      </c>
      <c r="R563"/>
    </row>
    <row r="564" spans="1:18" ht="23.25" hidden="1" x14ac:dyDescent="0.25">
      <c r="A564" s="80">
        <v>563</v>
      </c>
      <c r="B564" s="30" t="s">
        <v>327</v>
      </c>
      <c r="C564" s="30"/>
      <c r="D564" s="30" t="s">
        <v>376</v>
      </c>
      <c r="E564" s="30" t="s">
        <v>18</v>
      </c>
      <c r="F564" s="30" t="s">
        <v>377</v>
      </c>
      <c r="G564" s="30" t="s">
        <v>20</v>
      </c>
      <c r="H564" s="30" t="s">
        <v>5027</v>
      </c>
      <c r="I564" s="42">
        <v>5</v>
      </c>
      <c r="J564" s="33" t="str">
        <f t="shared" si="8"/>
        <v>Североуральский городской округ, г. Североуральск, ул. Павла Баянова, д. 5</v>
      </c>
      <c r="K564" s="30">
        <v>1042.7</v>
      </c>
      <c r="L564" s="41">
        <v>24</v>
      </c>
      <c r="M564" s="41">
        <v>1</v>
      </c>
      <c r="N564" s="59" t="s">
        <v>5046</v>
      </c>
      <c r="O564" s="234">
        <v>44915</v>
      </c>
      <c r="P564" s="237" t="s">
        <v>5047</v>
      </c>
      <c r="Q564" s="209">
        <v>5041036.68</v>
      </c>
      <c r="R564"/>
    </row>
    <row r="565" spans="1:18" ht="23.25" hidden="1" x14ac:dyDescent="0.25">
      <c r="A565" s="80">
        <v>564</v>
      </c>
      <c r="B565" s="30" t="s">
        <v>327</v>
      </c>
      <c r="C565" s="30"/>
      <c r="D565" s="30" t="s">
        <v>376</v>
      </c>
      <c r="E565" s="30" t="s">
        <v>18</v>
      </c>
      <c r="F565" s="30" t="s">
        <v>377</v>
      </c>
      <c r="G565" s="30" t="s">
        <v>20</v>
      </c>
      <c r="H565" s="30" t="s">
        <v>5027</v>
      </c>
      <c r="I565" s="42">
        <v>7</v>
      </c>
      <c r="J565" s="33" t="str">
        <f t="shared" si="8"/>
        <v>Североуральский городской округ, г. Североуральск, ул. Павла Баянова, д. 7</v>
      </c>
      <c r="K565" s="30">
        <v>1211.0999999999999</v>
      </c>
      <c r="L565" s="41">
        <v>24</v>
      </c>
      <c r="M565" s="41">
        <v>1</v>
      </c>
      <c r="N565" s="59" t="s">
        <v>5046</v>
      </c>
      <c r="O565" s="234">
        <v>44915</v>
      </c>
      <c r="P565" s="237" t="s">
        <v>5047</v>
      </c>
      <c r="Q565" s="209">
        <v>5020785.88</v>
      </c>
      <c r="R565"/>
    </row>
    <row r="566" spans="1:18" ht="23.25" hidden="1" x14ac:dyDescent="0.25">
      <c r="A566" s="80">
        <v>565</v>
      </c>
      <c r="B566" s="30" t="s">
        <v>327</v>
      </c>
      <c r="C566" s="30"/>
      <c r="D566" s="30" t="s">
        <v>376</v>
      </c>
      <c r="E566" s="30" t="s">
        <v>18</v>
      </c>
      <c r="F566" s="30" t="s">
        <v>377</v>
      </c>
      <c r="G566" s="30" t="s">
        <v>20</v>
      </c>
      <c r="H566" s="30" t="s">
        <v>5027</v>
      </c>
      <c r="I566" s="42">
        <v>9</v>
      </c>
      <c r="J566" s="33" t="str">
        <f t="shared" si="8"/>
        <v>Североуральский городской округ, г. Североуральск, ул. Павла Баянова, д. 9</v>
      </c>
      <c r="K566" s="30">
        <v>1177.2</v>
      </c>
      <c r="L566" s="41">
        <v>24</v>
      </c>
      <c r="M566" s="41">
        <v>1</v>
      </c>
      <c r="N566" s="59" t="s">
        <v>5046</v>
      </c>
      <c r="O566" s="234">
        <v>44915</v>
      </c>
      <c r="P566" s="237" t="s">
        <v>5047</v>
      </c>
      <c r="Q566" s="209">
        <v>5177311.7</v>
      </c>
      <c r="R566"/>
    </row>
    <row r="567" spans="1:18" ht="23.25" hidden="1" x14ac:dyDescent="0.25">
      <c r="A567" s="80">
        <v>566</v>
      </c>
      <c r="B567" s="30" t="s">
        <v>327</v>
      </c>
      <c r="C567" s="30"/>
      <c r="D567" s="30" t="s">
        <v>376</v>
      </c>
      <c r="E567" s="30" t="s">
        <v>1500</v>
      </c>
      <c r="F567" s="30" t="s">
        <v>746</v>
      </c>
      <c r="G567" s="30" t="s">
        <v>20</v>
      </c>
      <c r="H567" s="30" t="s">
        <v>309</v>
      </c>
      <c r="I567" s="42">
        <v>23</v>
      </c>
      <c r="J567" s="33" t="str">
        <f t="shared" si="8"/>
        <v>Североуральский городской округ, пос. Калья (г Североуральск), ул. Клубная, д. 23</v>
      </c>
      <c r="K567" s="30">
        <v>697.2</v>
      </c>
      <c r="L567" s="41">
        <v>8</v>
      </c>
      <c r="M567" s="41">
        <v>1</v>
      </c>
      <c r="N567" s="59" t="s">
        <v>5046</v>
      </c>
      <c r="O567" s="234">
        <v>44915</v>
      </c>
      <c r="P567" s="237" t="s">
        <v>5047</v>
      </c>
      <c r="Q567" s="209">
        <v>3145890.54</v>
      </c>
      <c r="R567"/>
    </row>
    <row r="568" spans="1:18" ht="23.25" hidden="1" x14ac:dyDescent="0.25">
      <c r="A568" s="80">
        <v>567</v>
      </c>
      <c r="B568" s="30" t="s">
        <v>327</v>
      </c>
      <c r="C568" s="30"/>
      <c r="D568" s="30" t="s">
        <v>376</v>
      </c>
      <c r="E568" s="30" t="s">
        <v>1500</v>
      </c>
      <c r="F568" s="30" t="s">
        <v>746</v>
      </c>
      <c r="G568" s="30" t="s">
        <v>20</v>
      </c>
      <c r="H568" s="30" t="s">
        <v>79</v>
      </c>
      <c r="I568" s="42">
        <v>5</v>
      </c>
      <c r="J568" s="33" t="str">
        <f t="shared" si="8"/>
        <v>Североуральский городской округ, пос. Калья (г Североуральск), ул. Комарова, д. 5</v>
      </c>
      <c r="K568" s="30">
        <v>950.2</v>
      </c>
      <c r="L568" s="41">
        <v>24</v>
      </c>
      <c r="M568" s="41">
        <v>1</v>
      </c>
      <c r="N568" s="59" t="s">
        <v>5046</v>
      </c>
      <c r="O568" s="234">
        <v>44915</v>
      </c>
      <c r="P568" s="237" t="s">
        <v>5047</v>
      </c>
      <c r="Q568" s="209">
        <v>5075907.43</v>
      </c>
      <c r="R568"/>
    </row>
    <row r="569" spans="1:18" ht="23.25" hidden="1" x14ac:dyDescent="0.25">
      <c r="A569" s="80">
        <v>568</v>
      </c>
      <c r="B569" s="30" t="s">
        <v>327</v>
      </c>
      <c r="C569" s="30"/>
      <c r="D569" s="30" t="s">
        <v>376</v>
      </c>
      <c r="E569" s="30" t="s">
        <v>1500</v>
      </c>
      <c r="F569" s="30" t="s">
        <v>746</v>
      </c>
      <c r="G569" s="30" t="s">
        <v>20</v>
      </c>
      <c r="H569" s="30" t="s">
        <v>79</v>
      </c>
      <c r="I569" s="42">
        <v>8</v>
      </c>
      <c r="J569" s="33" t="str">
        <f t="shared" si="8"/>
        <v>Североуральский городской округ, пос. Калья (г Североуральск), ул. Комарова, д. 8</v>
      </c>
      <c r="K569" s="30">
        <v>690.2</v>
      </c>
      <c r="L569" s="41">
        <v>8</v>
      </c>
      <c r="M569" s="41">
        <v>1</v>
      </c>
      <c r="N569" s="59" t="s">
        <v>5046</v>
      </c>
      <c r="O569" s="234">
        <v>44915</v>
      </c>
      <c r="P569" s="237" t="s">
        <v>5047</v>
      </c>
      <c r="Q569" s="209">
        <v>3009939.55</v>
      </c>
      <c r="R569"/>
    </row>
    <row r="570" spans="1:18" ht="23.25" hidden="1" x14ac:dyDescent="0.25">
      <c r="A570" s="80">
        <v>569</v>
      </c>
      <c r="B570" s="30" t="s">
        <v>327</v>
      </c>
      <c r="C570" s="30"/>
      <c r="D570" s="30" t="s">
        <v>376</v>
      </c>
      <c r="E570" s="30" t="s">
        <v>1500</v>
      </c>
      <c r="F570" s="30" t="s">
        <v>746</v>
      </c>
      <c r="G570" s="30" t="s">
        <v>20</v>
      </c>
      <c r="H570" s="30" t="s">
        <v>79</v>
      </c>
      <c r="I570" s="42">
        <v>9</v>
      </c>
      <c r="J570" s="33" t="str">
        <f t="shared" si="8"/>
        <v>Североуральский городской округ, пос. Калья (г Североуральск), ул. Комарова, д. 9</v>
      </c>
      <c r="K570" s="30">
        <v>2809.8</v>
      </c>
      <c r="L570" s="41">
        <v>28</v>
      </c>
      <c r="M570" s="41">
        <v>1</v>
      </c>
      <c r="N570" s="59" t="s">
        <v>5046</v>
      </c>
      <c r="O570" s="234">
        <v>44915</v>
      </c>
      <c r="P570" s="237" t="s">
        <v>5047</v>
      </c>
      <c r="Q570" s="209">
        <v>7548962.8599999994</v>
      </c>
      <c r="R570"/>
    </row>
    <row r="571" spans="1:18" ht="23.25" hidden="1" x14ac:dyDescent="0.25">
      <c r="A571" s="80">
        <v>570</v>
      </c>
      <c r="B571" s="30" t="s">
        <v>327</v>
      </c>
      <c r="C571" s="30"/>
      <c r="D571" s="30" t="s">
        <v>376</v>
      </c>
      <c r="E571" s="30" t="s">
        <v>1500</v>
      </c>
      <c r="F571" s="30" t="s">
        <v>2674</v>
      </c>
      <c r="G571" s="30" t="s">
        <v>20</v>
      </c>
      <c r="H571" s="30" t="s">
        <v>2675</v>
      </c>
      <c r="I571" s="42">
        <v>1</v>
      </c>
      <c r="J571" s="33" t="str">
        <f t="shared" si="8"/>
        <v>Североуральский городской округ, пос. Черёмухово (г Североуральск), ул. Иванова, д. 1</v>
      </c>
      <c r="K571" s="30">
        <v>643.4</v>
      </c>
      <c r="L571" s="41">
        <v>12</v>
      </c>
      <c r="M571" s="41">
        <v>1</v>
      </c>
      <c r="N571" s="59" t="s">
        <v>5048</v>
      </c>
      <c r="O571" s="234">
        <v>44916</v>
      </c>
      <c r="P571" s="237" t="s">
        <v>5047</v>
      </c>
      <c r="Q571" s="209">
        <v>6312403.8600000003</v>
      </c>
      <c r="R571"/>
    </row>
    <row r="572" spans="1:18" ht="23.25" hidden="1" x14ac:dyDescent="0.25">
      <c r="A572" s="80">
        <v>571</v>
      </c>
      <c r="B572" s="30" t="s">
        <v>327</v>
      </c>
      <c r="C572" s="30"/>
      <c r="D572" s="30" t="s">
        <v>376</v>
      </c>
      <c r="E572" s="30" t="s">
        <v>1500</v>
      </c>
      <c r="F572" s="30" t="s">
        <v>2674</v>
      </c>
      <c r="G572" s="30" t="s">
        <v>20</v>
      </c>
      <c r="H572" s="30" t="s">
        <v>2675</v>
      </c>
      <c r="I572" s="42">
        <v>17</v>
      </c>
      <c r="J572" s="33" t="str">
        <f t="shared" si="8"/>
        <v>Североуральский городской округ, пос. Черёмухово (г Североуральск), ул. Иванова, д. 17</v>
      </c>
      <c r="K572" s="30">
        <v>388.8</v>
      </c>
      <c r="L572" s="41">
        <v>8</v>
      </c>
      <c r="M572" s="41">
        <v>1</v>
      </c>
      <c r="N572" s="59" t="s">
        <v>5048</v>
      </c>
      <c r="O572" s="234">
        <v>44916</v>
      </c>
      <c r="P572" s="237" t="s">
        <v>5047</v>
      </c>
      <c r="Q572" s="209">
        <v>2960146.83</v>
      </c>
      <c r="R572"/>
    </row>
    <row r="573" spans="1:18" ht="23.25" hidden="1" x14ac:dyDescent="0.25">
      <c r="A573" s="80">
        <v>572</v>
      </c>
      <c r="B573" s="30" t="s">
        <v>327</v>
      </c>
      <c r="C573" s="30"/>
      <c r="D573" s="30" t="s">
        <v>376</v>
      </c>
      <c r="E573" s="30" t="s">
        <v>1500</v>
      </c>
      <c r="F573" s="30" t="s">
        <v>2674</v>
      </c>
      <c r="G573" s="30" t="s">
        <v>20</v>
      </c>
      <c r="H573" s="30" t="s">
        <v>2675</v>
      </c>
      <c r="I573" s="42">
        <v>3</v>
      </c>
      <c r="J573" s="33" t="str">
        <f t="shared" si="8"/>
        <v>Североуральский городской округ, пос. Черёмухово (г Североуральск), ул. Иванова, д. 3</v>
      </c>
      <c r="K573" s="30">
        <v>650.6</v>
      </c>
      <c r="L573" s="41">
        <v>12</v>
      </c>
      <c r="M573" s="41">
        <v>1</v>
      </c>
      <c r="N573" s="59" t="s">
        <v>5048</v>
      </c>
      <c r="O573" s="227">
        <v>44916</v>
      </c>
      <c r="P573" s="177" t="s">
        <v>5047</v>
      </c>
      <c r="Q573" s="209">
        <v>5032999.4400000004</v>
      </c>
      <c r="R573"/>
    </row>
    <row r="574" spans="1:18" ht="23.25" hidden="1" x14ac:dyDescent="0.25">
      <c r="A574" s="80">
        <v>573</v>
      </c>
      <c r="B574" s="30" t="s">
        <v>327</v>
      </c>
      <c r="C574" s="30"/>
      <c r="D574" s="30" t="s">
        <v>376</v>
      </c>
      <c r="E574" s="30" t="s">
        <v>1500</v>
      </c>
      <c r="F574" s="30" t="s">
        <v>2674</v>
      </c>
      <c r="G574" s="30" t="s">
        <v>20</v>
      </c>
      <c r="H574" s="30" t="s">
        <v>2675</v>
      </c>
      <c r="I574" s="42">
        <v>8</v>
      </c>
      <c r="J574" s="33" t="str">
        <f t="shared" si="8"/>
        <v>Североуральский городской округ, пос. Черёмухово (г Североуральск), ул. Иванова, д. 8</v>
      </c>
      <c r="K574" s="30">
        <v>1473.8</v>
      </c>
      <c r="L574" s="41">
        <v>35</v>
      </c>
      <c r="M574" s="41">
        <v>1</v>
      </c>
      <c r="N574" s="59" t="s">
        <v>5048</v>
      </c>
      <c r="O574" s="227">
        <v>44916</v>
      </c>
      <c r="P574" s="177" t="s">
        <v>5047</v>
      </c>
      <c r="Q574" s="209">
        <v>7935825.7799999993</v>
      </c>
      <c r="R574"/>
    </row>
    <row r="575" spans="1:18" ht="23.25" hidden="1" x14ac:dyDescent="0.25">
      <c r="A575" s="80">
        <v>574</v>
      </c>
      <c r="B575" s="30" t="s">
        <v>327</v>
      </c>
      <c r="C575" s="30"/>
      <c r="D575" s="30" t="s">
        <v>376</v>
      </c>
      <c r="E575" s="30" t="s">
        <v>1500</v>
      </c>
      <c r="F575" s="30" t="s">
        <v>2674</v>
      </c>
      <c r="G575" s="30" t="s">
        <v>20</v>
      </c>
      <c r="H575" s="30" t="s">
        <v>36</v>
      </c>
      <c r="I575" s="42">
        <v>10</v>
      </c>
      <c r="J575" s="33" t="str">
        <f t="shared" si="8"/>
        <v>Североуральский городской округ, пос. Черёмухово (г Североуральск), ул. Ленина, д. 10</v>
      </c>
      <c r="K575" s="30">
        <v>7571.2</v>
      </c>
      <c r="L575" s="41">
        <v>112</v>
      </c>
      <c r="M575" s="41">
        <v>1</v>
      </c>
      <c r="N575" s="59" t="s">
        <v>5048</v>
      </c>
      <c r="O575" s="227">
        <v>44916</v>
      </c>
      <c r="P575" s="177" t="s">
        <v>5047</v>
      </c>
      <c r="Q575" s="209">
        <v>22273753.530000001</v>
      </c>
      <c r="R575"/>
    </row>
    <row r="576" spans="1:18" ht="23.25" hidden="1" x14ac:dyDescent="0.25">
      <c r="A576" s="80">
        <v>575</v>
      </c>
      <c r="B576" s="30" t="s">
        <v>327</v>
      </c>
      <c r="C576" s="30"/>
      <c r="D576" s="30" t="s">
        <v>376</v>
      </c>
      <c r="E576" s="30" t="s">
        <v>1500</v>
      </c>
      <c r="F576" s="30" t="s">
        <v>2674</v>
      </c>
      <c r="G576" s="30" t="s">
        <v>20</v>
      </c>
      <c r="H576" s="30" t="s">
        <v>36</v>
      </c>
      <c r="I576" s="42">
        <v>22</v>
      </c>
      <c r="J576" s="33" t="str">
        <f t="shared" ref="J576:J632" si="9">C576&amp;""&amp;D576&amp;", "&amp;E576&amp;" "&amp;F576&amp;", "&amp;G576&amp;" "&amp;H576&amp;", д. "&amp;I576</f>
        <v>Североуральский городской округ, пос. Черёмухово (г Североуральск), ул. Ленина, д. 22</v>
      </c>
      <c r="K576" s="30">
        <v>505.7</v>
      </c>
      <c r="L576" s="41">
        <v>7</v>
      </c>
      <c r="M576" s="41">
        <v>1</v>
      </c>
      <c r="N576" s="59" t="s">
        <v>5048</v>
      </c>
      <c r="O576" s="227">
        <v>44916</v>
      </c>
      <c r="P576" s="177" t="s">
        <v>5047</v>
      </c>
      <c r="Q576" s="209">
        <v>4449089.1099999994</v>
      </c>
      <c r="R576"/>
    </row>
    <row r="577" spans="1:18" ht="23.25" hidden="1" x14ac:dyDescent="0.25">
      <c r="A577" s="80">
        <v>576</v>
      </c>
      <c r="B577" s="30" t="s">
        <v>327</v>
      </c>
      <c r="C577" s="30"/>
      <c r="D577" s="30" t="s">
        <v>376</v>
      </c>
      <c r="E577" s="30" t="s">
        <v>1500</v>
      </c>
      <c r="F577" s="30" t="s">
        <v>2674</v>
      </c>
      <c r="G577" s="30" t="s">
        <v>20</v>
      </c>
      <c r="H577" s="30" t="s">
        <v>36</v>
      </c>
      <c r="I577" s="42">
        <v>24</v>
      </c>
      <c r="J577" s="33" t="str">
        <f t="shared" si="9"/>
        <v>Североуральский городской округ, пос. Черёмухово (г Североуральск), ул. Ленина, д. 24</v>
      </c>
      <c r="K577" s="30">
        <v>372.5</v>
      </c>
      <c r="L577" s="41">
        <v>8</v>
      </c>
      <c r="M577" s="41">
        <v>1</v>
      </c>
      <c r="N577" s="59" t="s">
        <v>5048</v>
      </c>
      <c r="O577" s="227">
        <v>44916</v>
      </c>
      <c r="P577" s="177" t="s">
        <v>5047</v>
      </c>
      <c r="Q577" s="209">
        <v>3112062.81</v>
      </c>
      <c r="R577"/>
    </row>
    <row r="578" spans="1:18" ht="23.25" hidden="1" x14ac:dyDescent="0.25">
      <c r="A578" s="80">
        <v>577</v>
      </c>
      <c r="B578" s="30" t="s">
        <v>327</v>
      </c>
      <c r="C578" s="30"/>
      <c r="D578" s="30" t="s">
        <v>376</v>
      </c>
      <c r="E578" s="30" t="s">
        <v>1500</v>
      </c>
      <c r="F578" s="30" t="s">
        <v>2674</v>
      </c>
      <c r="G578" s="30" t="s">
        <v>20</v>
      </c>
      <c r="H578" s="30" t="s">
        <v>36</v>
      </c>
      <c r="I578" s="42">
        <v>26</v>
      </c>
      <c r="J578" s="33" t="str">
        <f t="shared" si="9"/>
        <v>Североуральский городской округ, пос. Черёмухово (г Североуральск), ул. Ленина, д. 26</v>
      </c>
      <c r="K578" s="30">
        <v>627.1</v>
      </c>
      <c r="L578" s="41">
        <v>12</v>
      </c>
      <c r="M578" s="41">
        <v>1</v>
      </c>
      <c r="N578" s="59" t="s">
        <v>5048</v>
      </c>
      <c r="O578" s="227">
        <v>44916</v>
      </c>
      <c r="P578" s="177" t="s">
        <v>5047</v>
      </c>
      <c r="Q578" s="209">
        <v>4772330.25</v>
      </c>
      <c r="R578"/>
    </row>
    <row r="579" spans="1:18" ht="23.25" hidden="1" x14ac:dyDescent="0.25">
      <c r="A579" s="80">
        <v>578</v>
      </c>
      <c r="B579" s="30" t="s">
        <v>327</v>
      </c>
      <c r="C579" s="30"/>
      <c r="D579" s="30" t="s">
        <v>376</v>
      </c>
      <c r="E579" s="30" t="s">
        <v>1500</v>
      </c>
      <c r="F579" s="30" t="s">
        <v>2674</v>
      </c>
      <c r="G579" s="30" t="s">
        <v>20</v>
      </c>
      <c r="H579" s="30" t="s">
        <v>36</v>
      </c>
      <c r="I579" s="42">
        <v>44</v>
      </c>
      <c r="J579" s="33" t="str">
        <f t="shared" si="9"/>
        <v>Североуральский городской округ, пос. Черёмухово (г Североуральск), ул. Ленина, д. 44</v>
      </c>
      <c r="K579" s="30">
        <v>657.5</v>
      </c>
      <c r="L579" s="41">
        <v>12</v>
      </c>
      <c r="M579" s="41">
        <v>1</v>
      </c>
      <c r="N579" s="59" t="s">
        <v>5048</v>
      </c>
      <c r="O579" s="227">
        <v>44916</v>
      </c>
      <c r="P579" s="177" t="s">
        <v>5047</v>
      </c>
      <c r="Q579" s="209">
        <v>5414647.54</v>
      </c>
      <c r="R579"/>
    </row>
    <row r="580" spans="1:18" ht="23.25" hidden="1" x14ac:dyDescent="0.25">
      <c r="A580" s="80">
        <v>579</v>
      </c>
      <c r="B580" s="30" t="s">
        <v>327</v>
      </c>
      <c r="C580" s="30"/>
      <c r="D580" s="30" t="s">
        <v>376</v>
      </c>
      <c r="E580" s="30" t="s">
        <v>1500</v>
      </c>
      <c r="F580" s="30" t="s">
        <v>2674</v>
      </c>
      <c r="G580" s="30" t="s">
        <v>20</v>
      </c>
      <c r="H580" s="30" t="s">
        <v>36</v>
      </c>
      <c r="I580" s="42">
        <v>46</v>
      </c>
      <c r="J580" s="33" t="str">
        <f t="shared" si="9"/>
        <v>Североуральский городской округ, пос. Черёмухово (г Североуральск), ул. Ленина, д. 46</v>
      </c>
      <c r="K580" s="30">
        <v>670.3</v>
      </c>
      <c r="L580" s="41">
        <v>12</v>
      </c>
      <c r="M580" s="41">
        <v>1</v>
      </c>
      <c r="N580" s="59" t="s">
        <v>5048</v>
      </c>
      <c r="O580" s="227">
        <v>44916</v>
      </c>
      <c r="P580" s="177" t="s">
        <v>5047</v>
      </c>
      <c r="Q580" s="209">
        <v>5063744.7300000004</v>
      </c>
      <c r="R580"/>
    </row>
    <row r="581" spans="1:18" ht="23.25" hidden="1" x14ac:dyDescent="0.25">
      <c r="A581" s="80">
        <v>580</v>
      </c>
      <c r="B581" s="30" t="s">
        <v>327</v>
      </c>
      <c r="C581" s="30"/>
      <c r="D581" s="30" t="s">
        <v>382</v>
      </c>
      <c r="E581" s="30" t="s">
        <v>18</v>
      </c>
      <c r="F581" s="30" t="s">
        <v>383</v>
      </c>
      <c r="G581" s="30" t="s">
        <v>20</v>
      </c>
      <c r="H581" s="30" t="s">
        <v>393</v>
      </c>
      <c r="I581" s="42" t="s">
        <v>621</v>
      </c>
      <c r="J581" s="33" t="str">
        <f t="shared" si="9"/>
        <v>Серовский городской округ, г. Серов, ул. Автодорожная, д. 35А</v>
      </c>
      <c r="K581" s="30">
        <v>293.39999999999998</v>
      </c>
      <c r="L581" s="41">
        <v>8</v>
      </c>
      <c r="M581" s="41">
        <v>2</v>
      </c>
      <c r="N581" s="59" t="s">
        <v>5043</v>
      </c>
      <c r="O581" s="227">
        <v>44922</v>
      </c>
      <c r="P581" s="177" t="s">
        <v>3641</v>
      </c>
      <c r="Q581" s="209">
        <v>770166.42999999993</v>
      </c>
      <c r="R581"/>
    </row>
    <row r="582" spans="1:18" ht="23.25" hidden="1" x14ac:dyDescent="0.25">
      <c r="A582" s="80">
        <v>581</v>
      </c>
      <c r="B582" s="30" t="s">
        <v>327</v>
      </c>
      <c r="C582" s="30"/>
      <c r="D582" s="30" t="s">
        <v>382</v>
      </c>
      <c r="E582" s="30" t="s">
        <v>18</v>
      </c>
      <c r="F582" s="30" t="s">
        <v>383</v>
      </c>
      <c r="G582" s="30" t="s">
        <v>20</v>
      </c>
      <c r="H582" s="30" t="s">
        <v>589</v>
      </c>
      <c r="I582" s="42">
        <v>11</v>
      </c>
      <c r="J582" s="33" t="str">
        <f t="shared" si="9"/>
        <v>Серовский городской округ, г. Серов, ул. Белореченская, д. 11</v>
      </c>
      <c r="K582" s="30">
        <v>1454.7</v>
      </c>
      <c r="L582" s="41">
        <v>34</v>
      </c>
      <c r="M582" s="41">
        <v>3</v>
      </c>
      <c r="N582" s="59" t="s">
        <v>5043</v>
      </c>
      <c r="O582" s="227">
        <v>44922</v>
      </c>
      <c r="P582" s="177" t="s">
        <v>3641</v>
      </c>
      <c r="Q582" s="209">
        <v>5067530.66</v>
      </c>
      <c r="R582"/>
    </row>
    <row r="583" spans="1:18" ht="23.25" hidden="1" x14ac:dyDescent="0.25">
      <c r="A583" s="80">
        <v>582</v>
      </c>
      <c r="B583" s="30" t="s">
        <v>327</v>
      </c>
      <c r="C583" s="30"/>
      <c r="D583" s="30" t="s">
        <v>382</v>
      </c>
      <c r="E583" s="30" t="s">
        <v>18</v>
      </c>
      <c r="F583" s="30" t="s">
        <v>383</v>
      </c>
      <c r="G583" s="30" t="s">
        <v>20</v>
      </c>
      <c r="H583" s="30" t="s">
        <v>396</v>
      </c>
      <c r="I583" s="42">
        <v>30</v>
      </c>
      <c r="J583" s="33" t="str">
        <f t="shared" si="9"/>
        <v>Серовский городской округ, г. Серов, ул. Заславского, д. 30</v>
      </c>
      <c r="K583" s="30">
        <v>4015.4</v>
      </c>
      <c r="L583" s="41">
        <v>120</v>
      </c>
      <c r="M583" s="41">
        <v>1</v>
      </c>
      <c r="N583" s="59" t="s">
        <v>5035</v>
      </c>
      <c r="O583" s="227">
        <v>44922</v>
      </c>
      <c r="P583" s="177" t="s">
        <v>3229</v>
      </c>
      <c r="Q583" s="209">
        <v>6479026.0300000003</v>
      </c>
      <c r="R583"/>
    </row>
    <row r="584" spans="1:18" hidden="1" x14ac:dyDescent="0.25">
      <c r="A584" s="80">
        <v>583</v>
      </c>
      <c r="B584" s="30" t="s">
        <v>327</v>
      </c>
      <c r="C584" s="30"/>
      <c r="D584" s="30" t="s">
        <v>382</v>
      </c>
      <c r="E584" s="30" t="s">
        <v>18</v>
      </c>
      <c r="F584" s="30" t="s">
        <v>383</v>
      </c>
      <c r="G584" s="30" t="s">
        <v>20</v>
      </c>
      <c r="H584" s="30" t="s">
        <v>1114</v>
      </c>
      <c r="I584" s="42">
        <v>3</v>
      </c>
      <c r="J584" s="33" t="str">
        <f t="shared" si="9"/>
        <v>Серовский городской округ, г. Серов, ул. Зеленая, д. 3</v>
      </c>
      <c r="K584" s="30">
        <v>1727.9</v>
      </c>
      <c r="L584" s="41">
        <v>32</v>
      </c>
      <c r="M584" s="41">
        <v>2</v>
      </c>
      <c r="N584" s="59" t="s">
        <v>5035</v>
      </c>
      <c r="O584" s="227">
        <v>44922</v>
      </c>
      <c r="P584" s="177" t="s">
        <v>3229</v>
      </c>
      <c r="Q584" s="209">
        <v>6222300.3399999999</v>
      </c>
      <c r="R584"/>
    </row>
    <row r="585" spans="1:18" ht="23.25" hidden="1" x14ac:dyDescent="0.25">
      <c r="A585" s="80">
        <v>584</v>
      </c>
      <c r="B585" s="30" t="s">
        <v>327</v>
      </c>
      <c r="C585" s="30"/>
      <c r="D585" s="30" t="s">
        <v>382</v>
      </c>
      <c r="E585" s="30" t="s">
        <v>18</v>
      </c>
      <c r="F585" s="30" t="s">
        <v>383</v>
      </c>
      <c r="G585" s="30" t="s">
        <v>20</v>
      </c>
      <c r="H585" s="30" t="s">
        <v>352</v>
      </c>
      <c r="I585" s="42">
        <v>10</v>
      </c>
      <c r="J585" s="33" t="str">
        <f t="shared" si="9"/>
        <v>Серовский городской округ, г. Серов, ул. Каляева, д. 10</v>
      </c>
      <c r="K585" s="30">
        <v>2551.6</v>
      </c>
      <c r="L585" s="41">
        <v>72</v>
      </c>
      <c r="M585" s="41">
        <v>2</v>
      </c>
      <c r="N585" s="59" t="s">
        <v>5039</v>
      </c>
      <c r="O585" s="227">
        <v>44922</v>
      </c>
      <c r="P585" s="177" t="s">
        <v>1716</v>
      </c>
      <c r="Q585" s="209">
        <v>10382671.27</v>
      </c>
      <c r="R585"/>
    </row>
    <row r="586" spans="1:18" hidden="1" x14ac:dyDescent="0.25">
      <c r="A586" s="80">
        <v>585</v>
      </c>
      <c r="B586" s="30" t="s">
        <v>327</v>
      </c>
      <c r="C586" s="30"/>
      <c r="D586" s="30" t="s">
        <v>382</v>
      </c>
      <c r="E586" s="30" t="s">
        <v>18</v>
      </c>
      <c r="F586" s="30" t="s">
        <v>383</v>
      </c>
      <c r="G586" s="30" t="s">
        <v>20</v>
      </c>
      <c r="H586" s="30" t="s">
        <v>352</v>
      </c>
      <c r="I586" s="42">
        <v>7</v>
      </c>
      <c r="J586" s="33" t="str">
        <f t="shared" si="9"/>
        <v>Серовский городской округ, г. Серов, ул. Каляева, д. 7</v>
      </c>
      <c r="K586" s="30">
        <v>1372.4</v>
      </c>
      <c r="L586" s="41">
        <v>27</v>
      </c>
      <c r="M586" s="41">
        <v>3</v>
      </c>
      <c r="N586" s="59" t="s">
        <v>5035</v>
      </c>
      <c r="O586" s="227">
        <v>44922</v>
      </c>
      <c r="P586" s="177" t="s">
        <v>3229</v>
      </c>
      <c r="Q586" s="209">
        <v>4482830.17</v>
      </c>
      <c r="R586"/>
    </row>
    <row r="587" spans="1:18" ht="23.25" hidden="1" x14ac:dyDescent="0.25">
      <c r="A587" s="80">
        <v>586</v>
      </c>
      <c r="B587" s="30" t="s">
        <v>327</v>
      </c>
      <c r="C587" s="30"/>
      <c r="D587" s="30" t="s">
        <v>382</v>
      </c>
      <c r="E587" s="30" t="s">
        <v>18</v>
      </c>
      <c r="F587" s="30" t="s">
        <v>383</v>
      </c>
      <c r="G587" s="30" t="s">
        <v>20</v>
      </c>
      <c r="H587" s="30" t="s">
        <v>34</v>
      </c>
      <c r="I587" s="42">
        <v>5</v>
      </c>
      <c r="J587" s="33" t="str">
        <f t="shared" si="9"/>
        <v>Серовский городской округ, г. Серов, ул. Кирова, д. 5</v>
      </c>
      <c r="K587" s="30">
        <v>3417.6</v>
      </c>
      <c r="L587" s="41">
        <v>74</v>
      </c>
      <c r="M587" s="41">
        <v>2</v>
      </c>
      <c r="N587" s="59" t="s">
        <v>5039</v>
      </c>
      <c r="O587" s="227">
        <v>44922</v>
      </c>
      <c r="P587" s="177" t="s">
        <v>1716</v>
      </c>
      <c r="Q587" s="209">
        <v>6966415.0299999993</v>
      </c>
      <c r="R587"/>
    </row>
    <row r="588" spans="1:18" hidden="1" x14ac:dyDescent="0.25">
      <c r="A588" s="80">
        <v>587</v>
      </c>
      <c r="B588" s="30" t="s">
        <v>327</v>
      </c>
      <c r="C588" s="30"/>
      <c r="D588" s="30" t="s">
        <v>382</v>
      </c>
      <c r="E588" s="30" t="s">
        <v>18</v>
      </c>
      <c r="F588" s="30" t="s">
        <v>383</v>
      </c>
      <c r="G588" s="30" t="s">
        <v>20</v>
      </c>
      <c r="H588" s="30" t="s">
        <v>723</v>
      </c>
      <c r="I588" s="42">
        <v>14</v>
      </c>
      <c r="J588" s="33" t="str">
        <f t="shared" si="9"/>
        <v>Серовский городской округ, г. Серов, ул. Ключевая, д. 14</v>
      </c>
      <c r="K588" s="30">
        <v>1536.2</v>
      </c>
      <c r="L588" s="41">
        <v>34</v>
      </c>
      <c r="M588" s="41">
        <v>2</v>
      </c>
      <c r="N588" s="59" t="s">
        <v>5035</v>
      </c>
      <c r="O588" s="227">
        <v>44922</v>
      </c>
      <c r="P588" s="177" t="s">
        <v>3229</v>
      </c>
      <c r="Q588" s="209">
        <v>6752853.620000001</v>
      </c>
      <c r="R588"/>
    </row>
    <row r="589" spans="1:18" hidden="1" x14ac:dyDescent="0.25">
      <c r="A589" s="80">
        <v>588</v>
      </c>
      <c r="B589" s="30" t="s">
        <v>327</v>
      </c>
      <c r="C589" s="30"/>
      <c r="D589" s="30" t="s">
        <v>382</v>
      </c>
      <c r="E589" s="30" t="s">
        <v>18</v>
      </c>
      <c r="F589" s="30" t="s">
        <v>383</v>
      </c>
      <c r="G589" s="30" t="s">
        <v>20</v>
      </c>
      <c r="H589" s="30" t="s">
        <v>751</v>
      </c>
      <c r="I589" s="42">
        <v>89</v>
      </c>
      <c r="J589" s="33" t="str">
        <f t="shared" si="9"/>
        <v>Серовский городской округ, г. Серов, ул. Короленко, д. 89</v>
      </c>
      <c r="K589" s="30">
        <v>685.7</v>
      </c>
      <c r="L589" s="41">
        <v>16</v>
      </c>
      <c r="M589" s="41">
        <v>1</v>
      </c>
      <c r="N589" s="59" t="s">
        <v>5035</v>
      </c>
      <c r="O589" s="227">
        <v>44922</v>
      </c>
      <c r="P589" s="177" t="s">
        <v>3229</v>
      </c>
      <c r="Q589" s="209">
        <v>2219856.0499999998</v>
      </c>
      <c r="R589"/>
    </row>
    <row r="590" spans="1:18" hidden="1" x14ac:dyDescent="0.25">
      <c r="A590" s="80">
        <v>589</v>
      </c>
      <c r="B590" s="30" t="s">
        <v>327</v>
      </c>
      <c r="C590" s="30"/>
      <c r="D590" s="30" t="s">
        <v>382</v>
      </c>
      <c r="E590" s="30" t="s">
        <v>18</v>
      </c>
      <c r="F590" s="30" t="s">
        <v>383</v>
      </c>
      <c r="G590" s="30" t="s">
        <v>20</v>
      </c>
      <c r="H590" s="30" t="s">
        <v>36</v>
      </c>
      <c r="I590" s="42">
        <v>132</v>
      </c>
      <c r="J590" s="33" t="str">
        <f t="shared" si="9"/>
        <v>Серовский городской округ, г. Серов, ул. Ленина, д. 132</v>
      </c>
      <c r="K590" s="30">
        <v>3766.4</v>
      </c>
      <c r="L590" s="41">
        <v>59</v>
      </c>
      <c r="M590" s="41">
        <v>1</v>
      </c>
      <c r="N590" s="59" t="s">
        <v>5043</v>
      </c>
      <c r="O590" s="227">
        <v>44922</v>
      </c>
      <c r="P590" s="177" t="s">
        <v>3641</v>
      </c>
      <c r="Q590" s="209">
        <v>6473932.5</v>
      </c>
      <c r="R590"/>
    </row>
    <row r="591" spans="1:18" hidden="1" x14ac:dyDescent="0.25">
      <c r="A591" s="80">
        <v>590</v>
      </c>
      <c r="B591" s="30" t="s">
        <v>327</v>
      </c>
      <c r="C591" s="30"/>
      <c r="D591" s="30" t="s">
        <v>382</v>
      </c>
      <c r="E591" s="30" t="s">
        <v>18</v>
      </c>
      <c r="F591" s="30" t="s">
        <v>383</v>
      </c>
      <c r="G591" s="30" t="s">
        <v>20</v>
      </c>
      <c r="H591" s="30" t="s">
        <v>36</v>
      </c>
      <c r="I591" s="42">
        <v>165</v>
      </c>
      <c r="J591" s="33" t="str">
        <f t="shared" si="9"/>
        <v>Серовский городской округ, г. Серов, ул. Ленина, д. 165</v>
      </c>
      <c r="K591" s="30">
        <v>1994.7</v>
      </c>
      <c r="L591" s="30">
        <v>38</v>
      </c>
      <c r="M591" s="30">
        <v>1</v>
      </c>
      <c r="N591" s="59" t="s">
        <v>5035</v>
      </c>
      <c r="O591" s="227">
        <v>44922</v>
      </c>
      <c r="P591" s="177" t="s">
        <v>3229</v>
      </c>
      <c r="Q591" s="209">
        <v>2604042.7599999998</v>
      </c>
      <c r="R591"/>
    </row>
    <row r="592" spans="1:18" hidden="1" x14ac:dyDescent="0.25">
      <c r="A592" s="80">
        <v>591</v>
      </c>
      <c r="B592" s="30" t="s">
        <v>327</v>
      </c>
      <c r="C592" s="30"/>
      <c r="D592" s="30" t="s">
        <v>382</v>
      </c>
      <c r="E592" s="30" t="s">
        <v>18</v>
      </c>
      <c r="F592" s="30" t="s">
        <v>383</v>
      </c>
      <c r="G592" s="30" t="s">
        <v>20</v>
      </c>
      <c r="H592" s="30" t="s">
        <v>36</v>
      </c>
      <c r="I592" s="42">
        <v>169</v>
      </c>
      <c r="J592" s="33" t="str">
        <f t="shared" si="9"/>
        <v>Серовский городской округ, г. Серов, ул. Ленина, д. 169</v>
      </c>
      <c r="K592" s="30">
        <v>1888.6</v>
      </c>
      <c r="L592" s="41">
        <v>29</v>
      </c>
      <c r="M592" s="41">
        <v>2</v>
      </c>
      <c r="N592" s="59" t="s">
        <v>5035</v>
      </c>
      <c r="O592" s="227">
        <v>44922</v>
      </c>
      <c r="P592" s="177" t="s">
        <v>3229</v>
      </c>
      <c r="Q592" s="209">
        <v>4354232.37</v>
      </c>
      <c r="R592"/>
    </row>
    <row r="593" spans="1:18" ht="23.25" hidden="1" x14ac:dyDescent="0.25">
      <c r="A593" s="80">
        <v>592</v>
      </c>
      <c r="B593" s="30" t="s">
        <v>327</v>
      </c>
      <c r="C593" s="30"/>
      <c r="D593" s="30" t="s">
        <v>382</v>
      </c>
      <c r="E593" s="30" t="s">
        <v>18</v>
      </c>
      <c r="F593" s="30" t="s">
        <v>383</v>
      </c>
      <c r="G593" s="30" t="s">
        <v>20</v>
      </c>
      <c r="H593" s="30" t="s">
        <v>36</v>
      </c>
      <c r="I593" s="42">
        <v>248</v>
      </c>
      <c r="J593" s="33" t="str">
        <f t="shared" si="9"/>
        <v>Серовский городской округ, г. Серов, ул. Ленина, д. 248</v>
      </c>
      <c r="K593" s="30">
        <v>3030</v>
      </c>
      <c r="L593" s="41">
        <v>58</v>
      </c>
      <c r="M593" s="41">
        <v>3</v>
      </c>
      <c r="N593" s="59" t="s">
        <v>5039</v>
      </c>
      <c r="O593" s="227">
        <v>44922</v>
      </c>
      <c r="P593" s="177" t="s">
        <v>1716</v>
      </c>
      <c r="Q593" s="209">
        <v>7386652.7699999996</v>
      </c>
      <c r="R593"/>
    </row>
    <row r="594" spans="1:18" ht="23.25" hidden="1" x14ac:dyDescent="0.25">
      <c r="A594" s="80">
        <v>593</v>
      </c>
      <c r="B594" s="30" t="s">
        <v>327</v>
      </c>
      <c r="C594" s="30"/>
      <c r="D594" s="30" t="s">
        <v>382</v>
      </c>
      <c r="E594" s="30" t="s">
        <v>18</v>
      </c>
      <c r="F594" s="30" t="s">
        <v>383</v>
      </c>
      <c r="G594" s="30" t="s">
        <v>20</v>
      </c>
      <c r="H594" s="30" t="s">
        <v>203</v>
      </c>
      <c r="I594" s="42">
        <v>98</v>
      </c>
      <c r="J594" s="33" t="str">
        <f t="shared" si="9"/>
        <v>Серовский городской округ, г. Серов, ул. Луначарского, д. 98</v>
      </c>
      <c r="K594" s="30">
        <v>1765.6</v>
      </c>
      <c r="L594" s="41">
        <v>32</v>
      </c>
      <c r="M594" s="41">
        <v>3</v>
      </c>
      <c r="N594" s="59" t="s">
        <v>5035</v>
      </c>
      <c r="O594" s="227">
        <v>44922</v>
      </c>
      <c r="P594" s="177" t="s">
        <v>3229</v>
      </c>
      <c r="Q594" s="209">
        <v>6741618.5299999993</v>
      </c>
      <c r="R594"/>
    </row>
    <row r="595" spans="1:18" ht="23.25" hidden="1" x14ac:dyDescent="0.25">
      <c r="A595" s="80">
        <v>594</v>
      </c>
      <c r="B595" s="30" t="s">
        <v>327</v>
      </c>
      <c r="C595" s="30"/>
      <c r="D595" s="30" t="s">
        <v>382</v>
      </c>
      <c r="E595" s="30" t="s">
        <v>18</v>
      </c>
      <c r="F595" s="30" t="s">
        <v>383</v>
      </c>
      <c r="G595" s="30" t="s">
        <v>20</v>
      </c>
      <c r="H595" s="30" t="s">
        <v>388</v>
      </c>
      <c r="I595" s="42">
        <v>34</v>
      </c>
      <c r="J595" s="33" t="str">
        <f t="shared" si="9"/>
        <v>Серовский городской округ, г. Серов, ул. Льва Толстого, д. 34</v>
      </c>
      <c r="K595" s="30">
        <v>4187</v>
      </c>
      <c r="L595" s="41">
        <v>66</v>
      </c>
      <c r="M595" s="41">
        <v>2</v>
      </c>
      <c r="N595" s="59" t="s">
        <v>5039</v>
      </c>
      <c r="O595" s="227">
        <v>44922</v>
      </c>
      <c r="P595" s="177" t="s">
        <v>1716</v>
      </c>
      <c r="Q595" s="209">
        <v>7899859.5499999998</v>
      </c>
      <c r="R595"/>
    </row>
    <row r="596" spans="1:18" ht="23.25" hidden="1" x14ac:dyDescent="0.25">
      <c r="A596" s="80">
        <v>595</v>
      </c>
      <c r="B596" s="30" t="s">
        <v>327</v>
      </c>
      <c r="C596" s="30"/>
      <c r="D596" s="30" t="s">
        <v>382</v>
      </c>
      <c r="E596" s="30" t="s">
        <v>18</v>
      </c>
      <c r="F596" s="30" t="s">
        <v>383</v>
      </c>
      <c r="G596" s="30" t="s">
        <v>20</v>
      </c>
      <c r="H596" s="30" t="s">
        <v>2693</v>
      </c>
      <c r="I596" s="42">
        <v>3</v>
      </c>
      <c r="J596" s="33" t="str">
        <f t="shared" si="9"/>
        <v>Серовский городской округ, г. Серов, ул. Машинистов, д. 3</v>
      </c>
      <c r="K596" s="30">
        <v>329</v>
      </c>
      <c r="L596" s="41">
        <v>8</v>
      </c>
      <c r="M596" s="41">
        <v>1</v>
      </c>
      <c r="N596" s="59" t="s">
        <v>5035</v>
      </c>
      <c r="O596" s="227">
        <v>44922</v>
      </c>
      <c r="P596" s="177" t="s">
        <v>3229</v>
      </c>
      <c r="Q596" s="209">
        <v>1090422.6400000001</v>
      </c>
      <c r="R596"/>
    </row>
    <row r="597" spans="1:18" ht="23.25" hidden="1" x14ac:dyDescent="0.25">
      <c r="A597" s="80">
        <v>596</v>
      </c>
      <c r="B597" s="30" t="s">
        <v>327</v>
      </c>
      <c r="C597" s="30"/>
      <c r="D597" s="30" t="s">
        <v>382</v>
      </c>
      <c r="E597" s="30" t="s">
        <v>18</v>
      </c>
      <c r="F597" s="30" t="s">
        <v>383</v>
      </c>
      <c r="G597" s="30" t="s">
        <v>20</v>
      </c>
      <c r="H597" s="30" t="s">
        <v>2693</v>
      </c>
      <c r="I597" s="42">
        <v>4</v>
      </c>
      <c r="J597" s="33" t="str">
        <f t="shared" si="9"/>
        <v>Серовский городской округ, г. Серов, ул. Машинистов, д. 4</v>
      </c>
      <c r="K597" s="225">
        <v>327.5</v>
      </c>
      <c r="L597" s="225">
        <v>8</v>
      </c>
      <c r="M597" s="225">
        <v>1</v>
      </c>
      <c r="N597" s="59" t="s">
        <v>5035</v>
      </c>
      <c r="O597" s="227">
        <v>44922</v>
      </c>
      <c r="P597" s="177" t="s">
        <v>3229</v>
      </c>
      <c r="Q597" s="209">
        <v>1377159.6199999999</v>
      </c>
      <c r="R597"/>
    </row>
    <row r="598" spans="1:18" ht="23.25" hidden="1" x14ac:dyDescent="0.25">
      <c r="A598" s="80">
        <v>597</v>
      </c>
      <c r="B598" s="30" t="s">
        <v>327</v>
      </c>
      <c r="C598" s="30"/>
      <c r="D598" s="30" t="s">
        <v>382</v>
      </c>
      <c r="E598" s="30" t="s">
        <v>18</v>
      </c>
      <c r="F598" s="30" t="s">
        <v>383</v>
      </c>
      <c r="G598" s="30" t="s">
        <v>20</v>
      </c>
      <c r="H598" s="30" t="s">
        <v>2693</v>
      </c>
      <c r="I598" s="42">
        <v>5</v>
      </c>
      <c r="J598" s="33" t="str">
        <f t="shared" si="9"/>
        <v>Серовский городской округ, г. Серов, ул. Машинистов, д. 5</v>
      </c>
      <c r="K598" s="30">
        <v>443.3</v>
      </c>
      <c r="L598" s="41">
        <v>8</v>
      </c>
      <c r="M598" s="41">
        <v>1</v>
      </c>
      <c r="N598" s="59" t="s">
        <v>5039</v>
      </c>
      <c r="O598" s="227">
        <v>44922</v>
      </c>
      <c r="P598" s="177" t="s">
        <v>1716</v>
      </c>
      <c r="Q598" s="209">
        <v>1534237.5899999999</v>
      </c>
      <c r="R598"/>
    </row>
    <row r="599" spans="1:18" ht="23.25" hidden="1" x14ac:dyDescent="0.25">
      <c r="A599" s="80">
        <v>598</v>
      </c>
      <c r="B599" s="30" t="s">
        <v>327</v>
      </c>
      <c r="C599" s="30"/>
      <c r="D599" s="30" t="s">
        <v>382</v>
      </c>
      <c r="E599" s="30" t="s">
        <v>18</v>
      </c>
      <c r="F599" s="30" t="s">
        <v>383</v>
      </c>
      <c r="G599" s="30" t="s">
        <v>20</v>
      </c>
      <c r="H599" s="30" t="s">
        <v>2693</v>
      </c>
      <c r="I599" s="42">
        <v>6</v>
      </c>
      <c r="J599" s="33" t="str">
        <f t="shared" si="9"/>
        <v>Серовский городской округ, г. Серов, ул. Машинистов, д. 6</v>
      </c>
      <c r="K599" s="30">
        <v>335.6</v>
      </c>
      <c r="L599" s="41">
        <v>8</v>
      </c>
      <c r="M599" s="41">
        <v>1</v>
      </c>
      <c r="N599" s="59" t="s">
        <v>5039</v>
      </c>
      <c r="O599" s="227">
        <v>44922</v>
      </c>
      <c r="P599" s="177" t="s">
        <v>1716</v>
      </c>
      <c r="Q599" s="209">
        <v>1301427.6600000001</v>
      </c>
      <c r="R599"/>
    </row>
    <row r="600" spans="1:18" ht="23.25" hidden="1" x14ac:dyDescent="0.25">
      <c r="A600" s="80">
        <v>599</v>
      </c>
      <c r="B600" s="30" t="s">
        <v>327</v>
      </c>
      <c r="C600" s="30"/>
      <c r="D600" s="30" t="s">
        <v>382</v>
      </c>
      <c r="E600" s="30" t="s">
        <v>18</v>
      </c>
      <c r="F600" s="30" t="s">
        <v>383</v>
      </c>
      <c r="G600" s="30" t="s">
        <v>20</v>
      </c>
      <c r="H600" s="30" t="s">
        <v>2693</v>
      </c>
      <c r="I600" s="42">
        <v>7</v>
      </c>
      <c r="J600" s="33" t="str">
        <f t="shared" si="9"/>
        <v>Серовский городской округ, г. Серов, ул. Машинистов, д. 7</v>
      </c>
      <c r="K600" s="30">
        <v>323.5</v>
      </c>
      <c r="L600" s="41">
        <v>8</v>
      </c>
      <c r="M600" s="41">
        <v>1</v>
      </c>
      <c r="N600" s="59" t="s">
        <v>5035</v>
      </c>
      <c r="O600" s="227">
        <v>44922</v>
      </c>
      <c r="P600" s="177" t="s">
        <v>3229</v>
      </c>
      <c r="Q600" s="209">
        <v>1214772.4100000001</v>
      </c>
      <c r="R600"/>
    </row>
    <row r="601" spans="1:18" ht="23.25" hidden="1" x14ac:dyDescent="0.25">
      <c r="A601" s="80">
        <v>600</v>
      </c>
      <c r="B601" s="30" t="s">
        <v>327</v>
      </c>
      <c r="C601" s="30"/>
      <c r="D601" s="30" t="s">
        <v>382</v>
      </c>
      <c r="E601" s="30" t="s">
        <v>18</v>
      </c>
      <c r="F601" s="30" t="s">
        <v>383</v>
      </c>
      <c r="G601" s="30" t="s">
        <v>20</v>
      </c>
      <c r="H601" s="30" t="s">
        <v>2693</v>
      </c>
      <c r="I601" s="42">
        <v>8</v>
      </c>
      <c r="J601" s="33" t="str">
        <f t="shared" si="9"/>
        <v>Серовский городской округ, г. Серов, ул. Машинистов, д. 8</v>
      </c>
      <c r="K601" s="30">
        <v>343.9</v>
      </c>
      <c r="L601" s="41">
        <v>8</v>
      </c>
      <c r="M601" s="41">
        <v>1</v>
      </c>
      <c r="N601" s="59" t="s">
        <v>5039</v>
      </c>
      <c r="O601" s="227">
        <v>44922</v>
      </c>
      <c r="P601" s="177" t="s">
        <v>1716</v>
      </c>
      <c r="Q601" s="209">
        <v>1223155.54</v>
      </c>
      <c r="R601"/>
    </row>
    <row r="602" spans="1:18" ht="23.25" hidden="1" x14ac:dyDescent="0.25">
      <c r="A602" s="80">
        <v>601</v>
      </c>
      <c r="B602" s="30" t="s">
        <v>327</v>
      </c>
      <c r="C602" s="30"/>
      <c r="D602" s="30" t="s">
        <v>382</v>
      </c>
      <c r="E602" s="30" t="s">
        <v>18</v>
      </c>
      <c r="F602" s="30" t="s">
        <v>383</v>
      </c>
      <c r="G602" s="30" t="s">
        <v>20</v>
      </c>
      <c r="H602" s="30" t="s">
        <v>69</v>
      </c>
      <c r="I602" s="42">
        <v>24</v>
      </c>
      <c r="J602" s="33" t="str">
        <f t="shared" si="9"/>
        <v>Серовский городской округ, г. Серов, ул. Мира, д. 24</v>
      </c>
      <c r="K602" s="30">
        <v>1343.3</v>
      </c>
      <c r="L602" s="41">
        <v>32</v>
      </c>
      <c r="M602" s="41">
        <v>2</v>
      </c>
      <c r="N602" s="59" t="s">
        <v>5039</v>
      </c>
      <c r="O602" s="227">
        <v>44922</v>
      </c>
      <c r="P602" s="177" t="s">
        <v>1716</v>
      </c>
      <c r="Q602" s="209">
        <v>3715329.26</v>
      </c>
      <c r="R602"/>
    </row>
    <row r="603" spans="1:18" ht="23.25" hidden="1" x14ac:dyDescent="0.25">
      <c r="A603" s="80">
        <v>602</v>
      </c>
      <c r="B603" s="30" t="s">
        <v>327</v>
      </c>
      <c r="C603" s="30"/>
      <c r="D603" s="30" t="s">
        <v>382</v>
      </c>
      <c r="E603" s="30" t="s">
        <v>18</v>
      </c>
      <c r="F603" s="30" t="s">
        <v>383</v>
      </c>
      <c r="G603" s="30" t="s">
        <v>20</v>
      </c>
      <c r="H603" s="30" t="s">
        <v>1503</v>
      </c>
      <c r="I603" s="42">
        <v>53</v>
      </c>
      <c r="J603" s="33" t="str">
        <f t="shared" si="9"/>
        <v>Серовский городской округ, г. Серов, ул. Молодогвардейская, д. 53</v>
      </c>
      <c r="K603" s="30">
        <v>339.5</v>
      </c>
      <c r="L603" s="41">
        <v>8</v>
      </c>
      <c r="M603" s="41">
        <v>1</v>
      </c>
      <c r="N603" s="59" t="s">
        <v>5039</v>
      </c>
      <c r="O603" s="227">
        <v>44922</v>
      </c>
      <c r="P603" s="177" t="s">
        <v>1716</v>
      </c>
      <c r="Q603" s="209">
        <v>1329611.6000000001</v>
      </c>
      <c r="R603"/>
    </row>
    <row r="604" spans="1:18" ht="23.25" hidden="1" x14ac:dyDescent="0.25">
      <c r="A604" s="80">
        <v>603</v>
      </c>
      <c r="B604" s="30" t="s">
        <v>327</v>
      </c>
      <c r="C604" s="30"/>
      <c r="D604" s="30" t="s">
        <v>382</v>
      </c>
      <c r="E604" s="30" t="s">
        <v>18</v>
      </c>
      <c r="F604" s="30" t="s">
        <v>383</v>
      </c>
      <c r="G604" s="30" t="s">
        <v>20</v>
      </c>
      <c r="H604" s="30" t="s">
        <v>5026</v>
      </c>
      <c r="I604" s="42">
        <v>62</v>
      </c>
      <c r="J604" s="33" t="str">
        <f t="shared" si="9"/>
        <v>Серовский городской округ, г. Серов, ул. Нансена, д. 62</v>
      </c>
      <c r="K604" s="30">
        <v>567.1</v>
      </c>
      <c r="L604" s="41">
        <v>12</v>
      </c>
      <c r="M604" s="41">
        <v>1</v>
      </c>
      <c r="N604" s="59" t="s">
        <v>5039</v>
      </c>
      <c r="O604" s="227">
        <v>44922</v>
      </c>
      <c r="P604" s="177" t="s">
        <v>1716</v>
      </c>
      <c r="Q604" s="209">
        <v>1924904.54</v>
      </c>
      <c r="R604"/>
    </row>
    <row r="605" spans="1:18" ht="23.25" hidden="1" x14ac:dyDescent="0.25">
      <c r="A605" s="80">
        <v>604</v>
      </c>
      <c r="B605" s="30" t="s">
        <v>327</v>
      </c>
      <c r="C605" s="30"/>
      <c r="D605" s="30" t="s">
        <v>382</v>
      </c>
      <c r="E605" s="30" t="s">
        <v>18</v>
      </c>
      <c r="F605" s="30" t="s">
        <v>383</v>
      </c>
      <c r="G605" s="30" t="s">
        <v>20</v>
      </c>
      <c r="H605" s="30" t="s">
        <v>154</v>
      </c>
      <c r="I605" s="42">
        <v>30</v>
      </c>
      <c r="J605" s="33" t="str">
        <f t="shared" si="9"/>
        <v>Серовский городской округ, г. Серов, ул. Октябрьской Революции, д. 30</v>
      </c>
      <c r="K605" s="30">
        <v>643.4</v>
      </c>
      <c r="L605" s="41">
        <v>16</v>
      </c>
      <c r="M605" s="41">
        <v>1</v>
      </c>
      <c r="N605" s="59" t="s">
        <v>5035</v>
      </c>
      <c r="O605" s="227">
        <v>44922</v>
      </c>
      <c r="P605" s="177" t="s">
        <v>3229</v>
      </c>
      <c r="Q605" s="209">
        <v>2460462.92</v>
      </c>
      <c r="R605"/>
    </row>
    <row r="606" spans="1:18" ht="23.25" hidden="1" x14ac:dyDescent="0.25">
      <c r="A606" s="80">
        <v>605</v>
      </c>
      <c r="B606" s="30" t="s">
        <v>327</v>
      </c>
      <c r="C606" s="30"/>
      <c r="D606" s="30" t="s">
        <v>382</v>
      </c>
      <c r="E606" s="30" t="s">
        <v>18</v>
      </c>
      <c r="F606" s="30" t="s">
        <v>383</v>
      </c>
      <c r="G606" s="30" t="s">
        <v>20</v>
      </c>
      <c r="H606" s="30" t="s">
        <v>199</v>
      </c>
      <c r="I606" s="42">
        <v>17</v>
      </c>
      <c r="J606" s="33" t="str">
        <f t="shared" si="9"/>
        <v>Серовский городской округ, г. Серов, ул. Победы, д. 17</v>
      </c>
      <c r="K606" s="30">
        <v>1531.3</v>
      </c>
      <c r="L606" s="41">
        <v>30</v>
      </c>
      <c r="M606" s="41">
        <v>3</v>
      </c>
      <c r="N606" s="59" t="s">
        <v>5039</v>
      </c>
      <c r="O606" s="227">
        <v>44922</v>
      </c>
      <c r="P606" s="177" t="s">
        <v>1716</v>
      </c>
      <c r="Q606" s="209">
        <v>4387643.33</v>
      </c>
      <c r="R606"/>
    </row>
    <row r="607" spans="1:18" hidden="1" x14ac:dyDescent="0.25">
      <c r="A607" s="80">
        <v>606</v>
      </c>
      <c r="B607" s="30" t="s">
        <v>327</v>
      </c>
      <c r="C607" s="30"/>
      <c r="D607" s="30" t="s">
        <v>382</v>
      </c>
      <c r="E607" s="30" t="s">
        <v>18</v>
      </c>
      <c r="F607" s="30" t="s">
        <v>383</v>
      </c>
      <c r="G607" s="30" t="s">
        <v>20</v>
      </c>
      <c r="H607" s="30" t="s">
        <v>199</v>
      </c>
      <c r="I607" s="42">
        <v>19</v>
      </c>
      <c r="J607" s="33" t="str">
        <f t="shared" si="9"/>
        <v>Серовский городской округ, г. Серов, ул. Победы, д. 19</v>
      </c>
      <c r="K607" s="30">
        <v>1382.7</v>
      </c>
      <c r="L607" s="30">
        <v>29</v>
      </c>
      <c r="M607" s="30">
        <v>2</v>
      </c>
      <c r="N607" s="59" t="s">
        <v>5035</v>
      </c>
      <c r="O607" s="227">
        <v>44922</v>
      </c>
      <c r="P607" s="177" t="s">
        <v>3229</v>
      </c>
      <c r="Q607" s="209">
        <v>3537425.1599999997</v>
      </c>
      <c r="R607"/>
    </row>
    <row r="608" spans="1:18" ht="23.25" hidden="1" x14ac:dyDescent="0.25">
      <c r="A608" s="80">
        <v>607</v>
      </c>
      <c r="B608" s="30" t="s">
        <v>327</v>
      </c>
      <c r="C608" s="30"/>
      <c r="D608" s="30" t="s">
        <v>382</v>
      </c>
      <c r="E608" s="30" t="s">
        <v>18</v>
      </c>
      <c r="F608" s="30" t="s">
        <v>383</v>
      </c>
      <c r="G608" s="30" t="s">
        <v>20</v>
      </c>
      <c r="H608" s="30" t="s">
        <v>306</v>
      </c>
      <c r="I608" s="42">
        <v>2</v>
      </c>
      <c r="J608" s="33" t="str">
        <f t="shared" si="9"/>
        <v>Серовский городской округ, г. Серов, ул. Розы Люксембург, д. 2</v>
      </c>
      <c r="K608" s="30">
        <v>1448.8</v>
      </c>
      <c r="L608" s="41">
        <v>28</v>
      </c>
      <c r="M608" s="41">
        <v>1</v>
      </c>
      <c r="N608" s="59" t="s">
        <v>5035</v>
      </c>
      <c r="O608" s="227">
        <v>44922</v>
      </c>
      <c r="P608" s="177" t="s">
        <v>3229</v>
      </c>
      <c r="Q608" s="209">
        <v>2622119.14</v>
      </c>
      <c r="R608"/>
    </row>
    <row r="609" spans="1:18" ht="23.25" hidden="1" x14ac:dyDescent="0.25">
      <c r="A609" s="80">
        <v>608</v>
      </c>
      <c r="B609" s="30" t="s">
        <v>327</v>
      </c>
      <c r="C609" s="30"/>
      <c r="D609" s="30" t="s">
        <v>382</v>
      </c>
      <c r="E609" s="30" t="s">
        <v>18</v>
      </c>
      <c r="F609" s="30" t="s">
        <v>383</v>
      </c>
      <c r="G609" s="30" t="s">
        <v>20</v>
      </c>
      <c r="H609" s="30" t="s">
        <v>306</v>
      </c>
      <c r="I609" s="42">
        <v>4</v>
      </c>
      <c r="J609" s="33" t="str">
        <f t="shared" si="9"/>
        <v>Серовский городской округ, г. Серов, ул. Розы Люксембург, д. 4</v>
      </c>
      <c r="K609" s="30">
        <v>1536</v>
      </c>
      <c r="L609" s="41">
        <v>32</v>
      </c>
      <c r="M609" s="41">
        <v>1</v>
      </c>
      <c r="N609" s="59" t="s">
        <v>5035</v>
      </c>
      <c r="O609" s="227">
        <v>44922</v>
      </c>
      <c r="P609" s="177" t="s">
        <v>3229</v>
      </c>
      <c r="Q609" s="209">
        <v>2411709.2800000003</v>
      </c>
      <c r="R609"/>
    </row>
    <row r="610" spans="1:18" ht="23.25" hidden="1" x14ac:dyDescent="0.25">
      <c r="A610" s="80">
        <v>609</v>
      </c>
      <c r="B610" s="30" t="s">
        <v>327</v>
      </c>
      <c r="C610" s="30"/>
      <c r="D610" s="30" t="s">
        <v>382</v>
      </c>
      <c r="E610" s="30" t="s">
        <v>18</v>
      </c>
      <c r="F610" s="30" t="s">
        <v>383</v>
      </c>
      <c r="G610" s="30" t="s">
        <v>20</v>
      </c>
      <c r="H610" s="30" t="s">
        <v>306</v>
      </c>
      <c r="I610" s="42">
        <v>6</v>
      </c>
      <c r="J610" s="33" t="str">
        <f t="shared" si="9"/>
        <v>Серовский городской округ, г. Серов, ул. Розы Люксембург, д. 6</v>
      </c>
      <c r="K610" s="30">
        <v>1458.7</v>
      </c>
      <c r="L610" s="41">
        <v>28</v>
      </c>
      <c r="M610" s="41">
        <v>1</v>
      </c>
      <c r="N610" s="59" t="s">
        <v>5039</v>
      </c>
      <c r="O610" s="227">
        <v>44922</v>
      </c>
      <c r="P610" s="177" t="s">
        <v>1716</v>
      </c>
      <c r="Q610" s="209">
        <v>3569489.44</v>
      </c>
      <c r="R610"/>
    </row>
    <row r="611" spans="1:18" ht="23.25" hidden="1" x14ac:dyDescent="0.25">
      <c r="A611" s="80">
        <v>610</v>
      </c>
      <c r="B611" s="30" t="s">
        <v>327</v>
      </c>
      <c r="C611" s="30"/>
      <c r="D611" s="30" t="s">
        <v>382</v>
      </c>
      <c r="E611" s="30" t="s">
        <v>18</v>
      </c>
      <c r="F611" s="30" t="s">
        <v>383</v>
      </c>
      <c r="G611" s="30" t="s">
        <v>20</v>
      </c>
      <c r="H611" s="30" t="s">
        <v>1359</v>
      </c>
      <c r="I611" s="42">
        <v>18</v>
      </c>
      <c r="J611" s="33" t="str">
        <f t="shared" si="9"/>
        <v>Серовский городской округ, г. Серов, ул. Ферросплавщиков, д. 18</v>
      </c>
      <c r="K611" s="30">
        <v>1349.5</v>
      </c>
      <c r="L611" s="41">
        <v>32</v>
      </c>
      <c r="M611" s="41">
        <v>3</v>
      </c>
      <c r="N611" s="59" t="s">
        <v>5039</v>
      </c>
      <c r="O611" s="227">
        <v>44922</v>
      </c>
      <c r="P611" s="177" t="s">
        <v>1716</v>
      </c>
      <c r="Q611" s="209">
        <v>5167752.18</v>
      </c>
      <c r="R611"/>
    </row>
    <row r="612" spans="1:18" ht="23.25" hidden="1" x14ac:dyDescent="0.25">
      <c r="A612" s="80">
        <v>611</v>
      </c>
      <c r="B612" s="30" t="s">
        <v>327</v>
      </c>
      <c r="C612" s="30"/>
      <c r="D612" s="30" t="s">
        <v>382</v>
      </c>
      <c r="E612" s="30" t="s">
        <v>18</v>
      </c>
      <c r="F612" s="30" t="s">
        <v>383</v>
      </c>
      <c r="G612" s="30" t="s">
        <v>20</v>
      </c>
      <c r="H612" s="30" t="s">
        <v>1360</v>
      </c>
      <c r="I612" s="42">
        <v>10</v>
      </c>
      <c r="J612" s="33" t="str">
        <f t="shared" si="9"/>
        <v>Серовский городской округ, г. Серов, ул. Фуфачева, д. 10</v>
      </c>
      <c r="K612" s="30">
        <v>3593.3</v>
      </c>
      <c r="L612" s="41">
        <v>68</v>
      </c>
      <c r="M612" s="41">
        <v>1</v>
      </c>
      <c r="N612" s="59" t="s">
        <v>5039</v>
      </c>
      <c r="O612" s="227">
        <v>44922</v>
      </c>
      <c r="P612" s="177" t="s">
        <v>1716</v>
      </c>
      <c r="Q612" s="209">
        <v>7435906.5</v>
      </c>
      <c r="R612"/>
    </row>
    <row r="613" spans="1:18" ht="23.25" hidden="1" x14ac:dyDescent="0.25">
      <c r="A613" s="80">
        <v>612</v>
      </c>
      <c r="B613" s="30" t="s">
        <v>327</v>
      </c>
      <c r="C613" s="30"/>
      <c r="D613" s="30" t="s">
        <v>382</v>
      </c>
      <c r="E613" s="30" t="s">
        <v>18</v>
      </c>
      <c r="F613" s="30" t="s">
        <v>383</v>
      </c>
      <c r="G613" s="30" t="s">
        <v>20</v>
      </c>
      <c r="H613" s="30" t="s">
        <v>39</v>
      </c>
      <c r="I613" s="42">
        <v>12</v>
      </c>
      <c r="J613" s="33" t="str">
        <f t="shared" si="9"/>
        <v>Серовский городской округ, г. Серов, ул. Центральная, д. 12</v>
      </c>
      <c r="K613" s="30">
        <v>1354.1</v>
      </c>
      <c r="L613" s="41">
        <v>32</v>
      </c>
      <c r="M613" s="41">
        <v>1</v>
      </c>
      <c r="N613" s="59" t="s">
        <v>5035</v>
      </c>
      <c r="O613" s="227">
        <v>44922</v>
      </c>
      <c r="P613" s="177" t="s">
        <v>3229</v>
      </c>
      <c r="Q613" s="209">
        <v>2080851.78</v>
      </c>
      <c r="R613"/>
    </row>
    <row r="614" spans="1:18" ht="23.25" hidden="1" x14ac:dyDescent="0.25">
      <c r="A614" s="80">
        <v>613</v>
      </c>
      <c r="B614" s="30" t="s">
        <v>327</v>
      </c>
      <c r="C614" s="30"/>
      <c r="D614" s="30" t="s">
        <v>382</v>
      </c>
      <c r="E614" s="30" t="s">
        <v>18</v>
      </c>
      <c r="F614" s="30" t="s">
        <v>383</v>
      </c>
      <c r="G614" s="30" t="s">
        <v>20</v>
      </c>
      <c r="H614" s="30" t="s">
        <v>39</v>
      </c>
      <c r="I614" s="42">
        <v>8</v>
      </c>
      <c r="J614" s="33" t="str">
        <f t="shared" si="9"/>
        <v>Серовский городской округ, г. Серов, ул. Центральная, д. 8</v>
      </c>
      <c r="K614" s="30">
        <v>1372.2</v>
      </c>
      <c r="L614" s="30">
        <v>24</v>
      </c>
      <c r="M614" s="30">
        <v>1</v>
      </c>
      <c r="N614" s="59" t="s">
        <v>5039</v>
      </c>
      <c r="O614" s="227">
        <v>44922</v>
      </c>
      <c r="P614" s="177" t="s">
        <v>1716</v>
      </c>
      <c r="Q614" s="209">
        <v>2714904.59</v>
      </c>
      <c r="R614"/>
    </row>
    <row r="615" spans="1:18" ht="23.25" hidden="1" x14ac:dyDescent="0.25">
      <c r="A615" s="80">
        <v>614</v>
      </c>
      <c r="B615" s="30" t="s">
        <v>327</v>
      </c>
      <c r="C615" s="30" t="s">
        <v>752</v>
      </c>
      <c r="D615" s="30" t="s">
        <v>397</v>
      </c>
      <c r="E615" s="30" t="s">
        <v>637</v>
      </c>
      <c r="F615" s="30" t="s">
        <v>398</v>
      </c>
      <c r="G615" s="30" t="s">
        <v>20</v>
      </c>
      <c r="H615" s="30" t="s">
        <v>5028</v>
      </c>
      <c r="I615" s="42">
        <v>122</v>
      </c>
      <c r="J615" s="33" t="str">
        <f t="shared" si="9"/>
        <v>Серовский р-н, Сосьвинский городской округ, п.г.т. Сосьва, ул. Щелканова, д. 122</v>
      </c>
      <c r="K615" s="30">
        <v>379.1</v>
      </c>
      <c r="L615" s="41">
        <v>8</v>
      </c>
      <c r="M615" s="41">
        <v>1</v>
      </c>
      <c r="N615" s="59" t="s">
        <v>5052</v>
      </c>
      <c r="O615" s="227">
        <v>44893</v>
      </c>
      <c r="P615" s="177" t="s">
        <v>3237</v>
      </c>
      <c r="Q615" s="209">
        <v>1055842.54</v>
      </c>
      <c r="R615"/>
    </row>
    <row r="616" spans="1:18" ht="23.25" hidden="1" x14ac:dyDescent="0.25">
      <c r="A616" s="80">
        <v>615</v>
      </c>
      <c r="B616" s="30" t="s">
        <v>327</v>
      </c>
      <c r="C616" s="30" t="s">
        <v>752</v>
      </c>
      <c r="D616" s="30" t="s">
        <v>397</v>
      </c>
      <c r="E616" s="30" t="s">
        <v>637</v>
      </c>
      <c r="F616" s="30" t="s">
        <v>398</v>
      </c>
      <c r="G616" s="30" t="s">
        <v>20</v>
      </c>
      <c r="H616" s="30" t="s">
        <v>5028</v>
      </c>
      <c r="I616" s="42">
        <v>126</v>
      </c>
      <c r="J616" s="33" t="str">
        <f t="shared" si="9"/>
        <v>Серовский р-н, Сосьвинский городской округ, п.г.т. Сосьва, ул. Щелканова, д. 126</v>
      </c>
      <c r="K616" s="30">
        <v>385.3</v>
      </c>
      <c r="L616" s="41">
        <v>8</v>
      </c>
      <c r="M616" s="41">
        <v>1</v>
      </c>
      <c r="N616" s="59" t="s">
        <v>5052</v>
      </c>
      <c r="O616" s="227">
        <v>44893</v>
      </c>
      <c r="P616" s="177" t="s">
        <v>3237</v>
      </c>
      <c r="Q616" s="209">
        <v>1070929.42</v>
      </c>
      <c r="R616"/>
    </row>
    <row r="617" spans="1:18" ht="23.25" hidden="1" x14ac:dyDescent="0.25">
      <c r="A617" s="80">
        <v>616</v>
      </c>
      <c r="B617" s="30" t="s">
        <v>327</v>
      </c>
      <c r="C617" s="30" t="s">
        <v>752</v>
      </c>
      <c r="D617" s="30" t="s">
        <v>397</v>
      </c>
      <c r="E617" s="30" t="s">
        <v>1500</v>
      </c>
      <c r="F617" s="30" t="s">
        <v>78</v>
      </c>
      <c r="G617" s="30" t="s">
        <v>20</v>
      </c>
      <c r="H617" s="30" t="s">
        <v>1527</v>
      </c>
      <c r="I617" s="42">
        <v>4</v>
      </c>
      <c r="J617" s="33" t="str">
        <f t="shared" si="9"/>
        <v>Серовский р-н, Сосьвинский городской округ, пос. Восточный, ул. Овражная, д. 4</v>
      </c>
      <c r="K617" s="30">
        <v>492.1</v>
      </c>
      <c r="L617" s="41">
        <v>8</v>
      </c>
      <c r="M617" s="41">
        <v>1</v>
      </c>
      <c r="N617" s="59" t="s">
        <v>5052</v>
      </c>
      <c r="O617" s="227">
        <v>44893</v>
      </c>
      <c r="P617" s="177" t="s">
        <v>3237</v>
      </c>
      <c r="Q617" s="209">
        <v>1694880</v>
      </c>
      <c r="R617"/>
    </row>
    <row r="618" spans="1:18" ht="45.75" hidden="1" x14ac:dyDescent="0.25">
      <c r="A618" s="80">
        <v>617</v>
      </c>
      <c r="B618" s="30" t="s">
        <v>8</v>
      </c>
      <c r="C618" s="30" t="s">
        <v>633</v>
      </c>
      <c r="D618" s="30" t="s">
        <v>2619</v>
      </c>
      <c r="E618" s="30" t="s">
        <v>29</v>
      </c>
      <c r="F618" s="30" t="s">
        <v>100</v>
      </c>
      <c r="G618" s="30" t="s">
        <v>20</v>
      </c>
      <c r="H618" s="30" t="s">
        <v>84</v>
      </c>
      <c r="I618" s="42">
        <v>96</v>
      </c>
      <c r="J618" s="33" t="str">
        <f t="shared" si="9"/>
        <v>Слободо-Туринский р-н, Слободо-Туринское сельское поселение Слободо-Туринского муниципального района Свердловской области, с. Туринская Слобода, ул. Советская, д. 96</v>
      </c>
      <c r="K618" s="30">
        <v>1051.2</v>
      </c>
      <c r="L618" s="30">
        <v>23</v>
      </c>
      <c r="M618" s="30">
        <v>1</v>
      </c>
      <c r="N618" s="33" t="s">
        <v>4926</v>
      </c>
      <c r="O618" s="114">
        <v>44879</v>
      </c>
      <c r="P618" s="33" t="s">
        <v>2726</v>
      </c>
      <c r="Q618" s="187">
        <v>3743151.4899999998</v>
      </c>
      <c r="R618"/>
    </row>
    <row r="619" spans="1:18" ht="23.25" hidden="1" x14ac:dyDescent="0.25">
      <c r="A619" s="80">
        <v>618</v>
      </c>
      <c r="B619" s="30" t="s">
        <v>499</v>
      </c>
      <c r="C619" s="30" t="s">
        <v>787</v>
      </c>
      <c r="D619" s="30" t="s">
        <v>4709</v>
      </c>
      <c r="E619" s="30" t="s">
        <v>18</v>
      </c>
      <c r="F619" s="30" t="s">
        <v>553</v>
      </c>
      <c r="G619" s="30" t="s">
        <v>64</v>
      </c>
      <c r="H619" s="30" t="s">
        <v>556</v>
      </c>
      <c r="I619" s="42">
        <v>2</v>
      </c>
      <c r="J619" s="33" t="str">
        <f t="shared" si="9"/>
        <v>Сухоложский р-н, Городской округ Сухой Лог, г. Сухой Лог, пер. Буденного, д. 2</v>
      </c>
      <c r="K619" s="30">
        <v>3667.5</v>
      </c>
      <c r="L619" s="30">
        <v>70</v>
      </c>
      <c r="M619" s="30">
        <v>1</v>
      </c>
      <c r="N619" s="33" t="s">
        <v>5090</v>
      </c>
      <c r="O619" s="114">
        <v>44937</v>
      </c>
      <c r="P619" s="33" t="s">
        <v>5091</v>
      </c>
      <c r="Q619" s="187">
        <v>10769737.219999999</v>
      </c>
      <c r="R619"/>
    </row>
    <row r="620" spans="1:18" ht="23.25" hidden="1" x14ac:dyDescent="0.25">
      <c r="A620" s="80">
        <v>619</v>
      </c>
      <c r="B620" s="30" t="s">
        <v>499</v>
      </c>
      <c r="C620" s="30" t="s">
        <v>787</v>
      </c>
      <c r="D620" s="30" t="s">
        <v>4709</v>
      </c>
      <c r="E620" s="30" t="s">
        <v>18</v>
      </c>
      <c r="F620" s="30" t="s">
        <v>553</v>
      </c>
      <c r="G620" s="30" t="s">
        <v>64</v>
      </c>
      <c r="H620" s="30" t="s">
        <v>556</v>
      </c>
      <c r="I620" s="42">
        <v>7</v>
      </c>
      <c r="J620" s="33" t="str">
        <f t="shared" si="9"/>
        <v>Сухоложский р-н, Городской округ Сухой Лог, г. Сухой Лог, пер. Буденного, д. 7</v>
      </c>
      <c r="K620" s="30">
        <v>1151.5</v>
      </c>
      <c r="L620" s="30">
        <v>24</v>
      </c>
      <c r="M620" s="30">
        <v>1</v>
      </c>
      <c r="N620" s="33" t="s">
        <v>5090</v>
      </c>
      <c r="O620" s="114">
        <v>44937</v>
      </c>
      <c r="P620" s="33" t="s">
        <v>5091</v>
      </c>
      <c r="Q620" s="194">
        <v>5727038.370000001</v>
      </c>
      <c r="R620"/>
    </row>
    <row r="621" spans="1:18" ht="23.25" hidden="1" x14ac:dyDescent="0.25">
      <c r="A621" s="80">
        <v>620</v>
      </c>
      <c r="B621" s="30" t="s">
        <v>499</v>
      </c>
      <c r="C621" s="30" t="s">
        <v>787</v>
      </c>
      <c r="D621" s="30" t="s">
        <v>4709</v>
      </c>
      <c r="E621" s="30" t="s">
        <v>18</v>
      </c>
      <c r="F621" s="30" t="s">
        <v>553</v>
      </c>
      <c r="G621" s="30" t="s">
        <v>569</v>
      </c>
      <c r="H621" s="30" t="s">
        <v>87</v>
      </c>
      <c r="I621" s="42">
        <v>1</v>
      </c>
      <c r="J621" s="33" t="str">
        <f t="shared" si="9"/>
        <v>Сухоложский р-н, Городской округ Сухой Лог, г. Сухой Лог, проезд Строителей, д. 1</v>
      </c>
      <c r="K621" s="30">
        <v>4928.8</v>
      </c>
      <c r="L621" s="30">
        <v>100</v>
      </c>
      <c r="M621" s="30">
        <v>1</v>
      </c>
      <c r="N621" s="33" t="s">
        <v>5090</v>
      </c>
      <c r="O621" s="114">
        <v>44937</v>
      </c>
      <c r="P621" s="33" t="s">
        <v>5091</v>
      </c>
      <c r="Q621" s="187">
        <v>14596293.32</v>
      </c>
      <c r="R621"/>
    </row>
    <row r="622" spans="1:18" ht="23.25" hidden="1" x14ac:dyDescent="0.25">
      <c r="A622" s="80">
        <v>621</v>
      </c>
      <c r="B622" s="30" t="s">
        <v>499</v>
      </c>
      <c r="C622" s="30" t="s">
        <v>787</v>
      </c>
      <c r="D622" s="30" t="s">
        <v>4709</v>
      </c>
      <c r="E622" s="30" t="s">
        <v>18</v>
      </c>
      <c r="F622" s="30" t="s">
        <v>553</v>
      </c>
      <c r="G622" s="30" t="s">
        <v>20</v>
      </c>
      <c r="H622" s="30" t="s">
        <v>378</v>
      </c>
      <c r="I622" s="42">
        <v>43</v>
      </c>
      <c r="J622" s="33" t="str">
        <f t="shared" si="9"/>
        <v>Сухоложский р-н, Городской округ Сухой Лог, г. Сухой Лог, ул. Белинского, д. 43</v>
      </c>
      <c r="K622" s="30">
        <v>4885.7</v>
      </c>
      <c r="L622" s="30">
        <v>96</v>
      </c>
      <c r="M622" s="30">
        <v>2</v>
      </c>
      <c r="N622" s="33" t="s">
        <v>5090</v>
      </c>
      <c r="O622" s="114">
        <v>44937</v>
      </c>
      <c r="P622" s="33" t="s">
        <v>5091</v>
      </c>
      <c r="Q622" s="194">
        <v>17770004.280000001</v>
      </c>
      <c r="R622"/>
    </row>
    <row r="623" spans="1:18" ht="23.25" hidden="1" x14ac:dyDescent="0.25">
      <c r="A623" s="80">
        <v>622</v>
      </c>
      <c r="B623" s="30" t="s">
        <v>499</v>
      </c>
      <c r="C623" s="30" t="s">
        <v>787</v>
      </c>
      <c r="D623" s="30" t="s">
        <v>4709</v>
      </c>
      <c r="E623" s="30" t="s">
        <v>18</v>
      </c>
      <c r="F623" s="30" t="s">
        <v>553</v>
      </c>
      <c r="G623" s="30" t="s">
        <v>20</v>
      </c>
      <c r="H623" s="30" t="s">
        <v>214</v>
      </c>
      <c r="I623" s="42">
        <v>46</v>
      </c>
      <c r="J623" s="33" t="str">
        <f t="shared" si="9"/>
        <v>Сухоложский р-н, Городской округ Сухой Лог, г. Сухой Лог, ул. Гоголя, д. 46</v>
      </c>
      <c r="K623" s="30">
        <v>677</v>
      </c>
      <c r="L623" s="30">
        <v>16</v>
      </c>
      <c r="M623" s="30">
        <v>3</v>
      </c>
      <c r="N623" s="33" t="s">
        <v>5090</v>
      </c>
      <c r="O623" s="114">
        <v>44937</v>
      </c>
      <c r="P623" s="33" t="s">
        <v>5091</v>
      </c>
      <c r="Q623" s="194">
        <v>2319896.66</v>
      </c>
      <c r="R623"/>
    </row>
    <row r="624" spans="1:18" ht="23.25" hidden="1" x14ac:dyDescent="0.25">
      <c r="A624" s="80">
        <v>623</v>
      </c>
      <c r="B624" s="30" t="s">
        <v>499</v>
      </c>
      <c r="C624" s="30" t="s">
        <v>787</v>
      </c>
      <c r="D624" s="30" t="s">
        <v>4709</v>
      </c>
      <c r="E624" s="30" t="s">
        <v>18</v>
      </c>
      <c r="F624" s="30" t="s">
        <v>553</v>
      </c>
      <c r="G624" s="30" t="s">
        <v>20</v>
      </c>
      <c r="H624" s="30" t="s">
        <v>656</v>
      </c>
      <c r="I624" s="42" t="s">
        <v>115</v>
      </c>
      <c r="J624" s="33" t="str">
        <f t="shared" si="9"/>
        <v>Сухоложский р-н, Городской округ Сухой Лог, г. Сухой Лог, ул. Горького, д. 1А</v>
      </c>
      <c r="K624" s="30">
        <v>3483.2</v>
      </c>
      <c r="L624" s="30">
        <v>138</v>
      </c>
      <c r="M624" s="30">
        <v>3</v>
      </c>
      <c r="N624" s="33" t="s">
        <v>5090</v>
      </c>
      <c r="O624" s="114">
        <v>44937</v>
      </c>
      <c r="P624" s="33" t="s">
        <v>5091</v>
      </c>
      <c r="Q624" s="187">
        <v>14344388.82</v>
      </c>
      <c r="R624"/>
    </row>
    <row r="625" spans="1:18" ht="23.25" hidden="1" x14ac:dyDescent="0.25">
      <c r="A625" s="80">
        <v>624</v>
      </c>
      <c r="B625" s="30" t="s">
        <v>499</v>
      </c>
      <c r="C625" s="30" t="s">
        <v>787</v>
      </c>
      <c r="D625" s="30" t="s">
        <v>4709</v>
      </c>
      <c r="E625" s="30" t="s">
        <v>18</v>
      </c>
      <c r="F625" s="30" t="s">
        <v>553</v>
      </c>
      <c r="G625" s="30" t="s">
        <v>20</v>
      </c>
      <c r="H625" s="30" t="s">
        <v>34</v>
      </c>
      <c r="I625" s="42">
        <v>16</v>
      </c>
      <c r="J625" s="33" t="str">
        <f t="shared" si="9"/>
        <v>Сухоложский р-н, Городской округ Сухой Лог, г. Сухой Лог, ул. Кирова, д. 16</v>
      </c>
      <c r="K625" s="30">
        <v>4051.2</v>
      </c>
      <c r="L625" s="30">
        <v>56</v>
      </c>
      <c r="M625" s="30">
        <v>1</v>
      </c>
      <c r="N625" s="33" t="s">
        <v>5090</v>
      </c>
      <c r="O625" s="114">
        <v>44937</v>
      </c>
      <c r="P625" s="33" t="s">
        <v>5091</v>
      </c>
      <c r="Q625" s="194">
        <v>4019558.2</v>
      </c>
      <c r="R625"/>
    </row>
    <row r="626" spans="1:18" ht="23.25" hidden="1" x14ac:dyDescent="0.25">
      <c r="A626" s="80">
        <v>625</v>
      </c>
      <c r="B626" s="30" t="s">
        <v>499</v>
      </c>
      <c r="C626" s="30" t="s">
        <v>787</v>
      </c>
      <c r="D626" s="30" t="s">
        <v>4709</v>
      </c>
      <c r="E626" s="30" t="s">
        <v>18</v>
      </c>
      <c r="F626" s="30" t="s">
        <v>553</v>
      </c>
      <c r="G626" s="30" t="s">
        <v>20</v>
      </c>
      <c r="H626" s="30" t="s">
        <v>367</v>
      </c>
      <c r="I626" s="42">
        <v>13</v>
      </c>
      <c r="J626" s="33" t="str">
        <f t="shared" si="9"/>
        <v>Сухоложский р-н, Городской округ Сухой Лог, г. Сухой Лог, ул. Лесная, д. 13</v>
      </c>
      <c r="K626" s="30">
        <v>780.1</v>
      </c>
      <c r="L626" s="30">
        <v>14</v>
      </c>
      <c r="M626" s="30">
        <v>2</v>
      </c>
      <c r="N626" s="33" t="s">
        <v>5090</v>
      </c>
      <c r="O626" s="114">
        <v>44937</v>
      </c>
      <c r="P626" s="33" t="s">
        <v>5091</v>
      </c>
      <c r="Q626" s="194">
        <v>3585495.9299999997</v>
      </c>
      <c r="R626"/>
    </row>
    <row r="627" spans="1:18" ht="23.25" hidden="1" x14ac:dyDescent="0.25">
      <c r="A627" s="80">
        <v>626</v>
      </c>
      <c r="B627" s="30" t="s">
        <v>499</v>
      </c>
      <c r="C627" s="30" t="s">
        <v>787</v>
      </c>
      <c r="D627" s="30" t="s">
        <v>4709</v>
      </c>
      <c r="E627" s="30" t="s">
        <v>18</v>
      </c>
      <c r="F627" s="30" t="s">
        <v>553</v>
      </c>
      <c r="G627" s="30" t="s">
        <v>20</v>
      </c>
      <c r="H627" s="30" t="s">
        <v>788</v>
      </c>
      <c r="I627" s="42">
        <v>8</v>
      </c>
      <c r="J627" s="33" t="str">
        <f t="shared" si="9"/>
        <v>Сухоложский р-н, Городской округ Сухой Лог, г. Сухой Лог, ул. Пушкинская, д. 8</v>
      </c>
      <c r="K627" s="30">
        <v>5369.3</v>
      </c>
      <c r="L627" s="225">
        <v>77</v>
      </c>
      <c r="M627" s="30">
        <v>4</v>
      </c>
      <c r="N627" s="33" t="s">
        <v>5090</v>
      </c>
      <c r="O627" s="114">
        <v>44937</v>
      </c>
      <c r="P627" s="33" t="s">
        <v>5091</v>
      </c>
      <c r="Q627" s="194">
        <v>17556758.379999999</v>
      </c>
      <c r="R627"/>
    </row>
    <row r="628" spans="1:18" ht="23.25" hidden="1" x14ac:dyDescent="0.25">
      <c r="A628" s="80">
        <v>627</v>
      </c>
      <c r="B628" s="30" t="s">
        <v>499</v>
      </c>
      <c r="C628" s="30" t="s">
        <v>787</v>
      </c>
      <c r="D628" s="30" t="s">
        <v>4709</v>
      </c>
      <c r="E628" s="30" t="s">
        <v>18</v>
      </c>
      <c r="F628" s="30" t="s">
        <v>553</v>
      </c>
      <c r="G628" s="30" t="s">
        <v>20</v>
      </c>
      <c r="H628" s="30" t="s">
        <v>1071</v>
      </c>
      <c r="I628" s="42">
        <v>13</v>
      </c>
      <c r="J628" s="33" t="str">
        <f t="shared" si="9"/>
        <v>Сухоложский р-н, Городской округ Сухой Лог, г. Сухой Лог, ул. Фабричная, д. 13</v>
      </c>
      <c r="K628" s="30">
        <v>285.89999999999998</v>
      </c>
      <c r="L628" s="30">
        <v>8</v>
      </c>
      <c r="M628" s="30">
        <v>2</v>
      </c>
      <c r="N628" s="33" t="s">
        <v>5090</v>
      </c>
      <c r="O628" s="114">
        <v>44937</v>
      </c>
      <c r="P628" s="33" t="s">
        <v>5091</v>
      </c>
      <c r="Q628" s="187">
        <v>563554.69999999995</v>
      </c>
      <c r="R628"/>
    </row>
    <row r="629" spans="1:18" ht="23.25" hidden="1" x14ac:dyDescent="0.25">
      <c r="A629" s="80">
        <v>628</v>
      </c>
      <c r="B629" s="30" t="s">
        <v>499</v>
      </c>
      <c r="C629" s="30" t="s">
        <v>787</v>
      </c>
      <c r="D629" s="30" t="s">
        <v>4709</v>
      </c>
      <c r="E629" s="30" t="s">
        <v>18</v>
      </c>
      <c r="F629" s="30" t="s">
        <v>553</v>
      </c>
      <c r="G629" s="30" t="s">
        <v>20</v>
      </c>
      <c r="H629" s="30" t="s">
        <v>70</v>
      </c>
      <c r="I629" s="42">
        <v>17</v>
      </c>
      <c r="J629" s="33" t="str">
        <f t="shared" si="9"/>
        <v>Сухоложский р-н, Городской округ Сухой Лог, г. Сухой Лог, ул. Юбилейная, д. 17</v>
      </c>
      <c r="K629" s="30">
        <v>3604.3</v>
      </c>
      <c r="L629" s="225">
        <v>58</v>
      </c>
      <c r="M629" s="30">
        <v>3</v>
      </c>
      <c r="N629" s="33" t="s">
        <v>5090</v>
      </c>
      <c r="O629" s="114">
        <v>44937</v>
      </c>
      <c r="P629" s="33" t="s">
        <v>5091</v>
      </c>
      <c r="Q629" s="194">
        <v>13861378.800000001</v>
      </c>
      <c r="R629"/>
    </row>
    <row r="630" spans="1:18" ht="23.25" hidden="1" x14ac:dyDescent="0.25">
      <c r="A630" s="80">
        <v>629</v>
      </c>
      <c r="B630" s="30" t="s">
        <v>499</v>
      </c>
      <c r="C630" s="30" t="s">
        <v>787</v>
      </c>
      <c r="D630" s="30" t="s">
        <v>4709</v>
      </c>
      <c r="E630" s="30" t="s">
        <v>18</v>
      </c>
      <c r="F630" s="30" t="s">
        <v>553</v>
      </c>
      <c r="G630" s="30" t="s">
        <v>20</v>
      </c>
      <c r="H630" s="30" t="s">
        <v>70</v>
      </c>
      <c r="I630" s="42" t="s">
        <v>4668</v>
      </c>
      <c r="J630" s="33" t="str">
        <f t="shared" si="9"/>
        <v>Сухоложский р-н, Городской округ Сухой Лог, г. Сухой Лог, ул. Юбилейная, д. 31А</v>
      </c>
      <c r="K630" s="30">
        <v>2374.5</v>
      </c>
      <c r="L630" s="225">
        <v>39</v>
      </c>
      <c r="M630" s="30">
        <v>1</v>
      </c>
      <c r="N630" s="33" t="s">
        <v>5090</v>
      </c>
      <c r="O630" s="114">
        <v>44937</v>
      </c>
      <c r="P630" s="33" t="s">
        <v>5091</v>
      </c>
      <c r="Q630" s="194">
        <v>2871380.55</v>
      </c>
      <c r="R630"/>
    </row>
    <row r="631" spans="1:18" ht="23.25" hidden="1" x14ac:dyDescent="0.25">
      <c r="A631" s="80">
        <v>630</v>
      </c>
      <c r="B631" s="30" t="s">
        <v>499</v>
      </c>
      <c r="C631" s="30" t="s">
        <v>787</v>
      </c>
      <c r="D631" s="30" t="s">
        <v>4709</v>
      </c>
      <c r="E631" s="30" t="s">
        <v>29</v>
      </c>
      <c r="F631" s="30" t="s">
        <v>1393</v>
      </c>
      <c r="G631" s="30" t="s">
        <v>20</v>
      </c>
      <c r="H631" s="30" t="s">
        <v>656</v>
      </c>
      <c r="I631" s="42">
        <v>28</v>
      </c>
      <c r="J631" s="33" t="str">
        <f t="shared" si="9"/>
        <v>Сухоложский р-н, Городской округ Сухой Лог, с. Знаменское, ул. Горького, д. 28</v>
      </c>
      <c r="K631" s="30">
        <v>665.7</v>
      </c>
      <c r="L631" s="30">
        <v>8</v>
      </c>
      <c r="M631" s="30">
        <v>2</v>
      </c>
      <c r="N631" s="33" t="s">
        <v>5101</v>
      </c>
      <c r="O631" s="114">
        <v>45138</v>
      </c>
      <c r="P631" s="33" t="s">
        <v>4731</v>
      </c>
      <c r="Q631" s="194">
        <v>5194476.01</v>
      </c>
      <c r="R631"/>
    </row>
    <row r="632" spans="1:18" ht="23.25" hidden="1" x14ac:dyDescent="0.25">
      <c r="A632" s="80">
        <v>631</v>
      </c>
      <c r="B632" s="30" t="s">
        <v>499</v>
      </c>
      <c r="C632" s="30" t="s">
        <v>787</v>
      </c>
      <c r="D632" s="30" t="s">
        <v>4709</v>
      </c>
      <c r="E632" s="30" t="s">
        <v>29</v>
      </c>
      <c r="F632" s="30" t="s">
        <v>1089</v>
      </c>
      <c r="G632" s="30" t="s">
        <v>20</v>
      </c>
      <c r="H632" s="30" t="s">
        <v>77</v>
      </c>
      <c r="I632" s="42">
        <v>32</v>
      </c>
      <c r="J632" s="33" t="str">
        <f t="shared" si="9"/>
        <v>Сухоложский р-н, Городской округ Сухой Лог, с. Курьи, ул. Свердлова, д. 32</v>
      </c>
      <c r="K632" s="30">
        <v>795.8</v>
      </c>
      <c r="L632" s="225">
        <v>16</v>
      </c>
      <c r="M632" s="30">
        <v>4</v>
      </c>
      <c r="N632" s="33" t="s">
        <v>5090</v>
      </c>
      <c r="O632" s="114">
        <v>44937</v>
      </c>
      <c r="P632" s="33" t="s">
        <v>5091</v>
      </c>
      <c r="Q632" s="187">
        <v>2226393.2599999998</v>
      </c>
      <c r="R632"/>
    </row>
    <row r="633" spans="1:18" ht="23.25" hidden="1" x14ac:dyDescent="0.25">
      <c r="A633" s="80">
        <v>632</v>
      </c>
      <c r="B633" s="30" t="s">
        <v>499</v>
      </c>
      <c r="C633" s="30" t="s">
        <v>772</v>
      </c>
      <c r="D633" s="30" t="s">
        <v>3017</v>
      </c>
      <c r="E633" s="30" t="s">
        <v>1500</v>
      </c>
      <c r="F633" s="30" t="s">
        <v>501</v>
      </c>
      <c r="G633" s="30"/>
      <c r="H633" s="30"/>
      <c r="I633" s="42">
        <v>32</v>
      </c>
      <c r="J633" s="33" t="str">
        <f>C633&amp;""&amp;D633&amp;", "&amp;E633&amp;" "&amp;F633&amp;", д. "&amp;I633</f>
        <v>Сысертский р-н, Арамильский городской округ Свердловской области, пос. Светлый, д. 32</v>
      </c>
      <c r="K633" s="30">
        <v>772.4</v>
      </c>
      <c r="L633" s="30">
        <v>18</v>
      </c>
      <c r="M633" s="30">
        <v>2</v>
      </c>
      <c r="N633" s="33" t="s">
        <v>5087</v>
      </c>
      <c r="O633" s="114">
        <v>44901</v>
      </c>
      <c r="P633" s="33" t="s">
        <v>3340</v>
      </c>
      <c r="Q633" s="194">
        <v>2562584.7000000002</v>
      </c>
      <c r="R633"/>
    </row>
    <row r="634" spans="1:18" ht="23.25" hidden="1" x14ac:dyDescent="0.25">
      <c r="A634" s="80">
        <v>633</v>
      </c>
      <c r="B634" s="30" t="s">
        <v>499</v>
      </c>
      <c r="C634" s="30" t="s">
        <v>772</v>
      </c>
      <c r="D634" s="30" t="s">
        <v>304</v>
      </c>
      <c r="E634" s="30" t="s">
        <v>18</v>
      </c>
      <c r="F634" s="30" t="s">
        <v>305</v>
      </c>
      <c r="G634" s="30" t="s">
        <v>20</v>
      </c>
      <c r="H634" s="30" t="s">
        <v>82</v>
      </c>
      <c r="I634" s="42">
        <v>20</v>
      </c>
      <c r="J634" s="33" t="str">
        <f t="shared" ref="J634:J678" si="10">C634&amp;""&amp;D634&amp;", "&amp;E634&amp;" "&amp;F634&amp;", "&amp;G634&amp;" "&amp;H634&amp;", д. "&amp;I634</f>
        <v>Сысертский р-н, Сысертский городской округ, г. Сысерть, ул. Орджоникидзе, д. 20</v>
      </c>
      <c r="K634" s="30">
        <v>3324</v>
      </c>
      <c r="L634" s="225">
        <v>69</v>
      </c>
      <c r="M634" s="30">
        <v>1</v>
      </c>
      <c r="N634" s="33" t="s">
        <v>5086</v>
      </c>
      <c r="O634" s="114">
        <v>44956</v>
      </c>
      <c r="P634" s="33" t="s">
        <v>1608</v>
      </c>
      <c r="Q634" s="194">
        <v>10933600.15</v>
      </c>
      <c r="R634"/>
    </row>
    <row r="635" spans="1:18" ht="23.25" hidden="1" x14ac:dyDescent="0.25">
      <c r="A635" s="80">
        <v>634</v>
      </c>
      <c r="B635" s="30" t="s">
        <v>499</v>
      </c>
      <c r="C635" s="30" t="s">
        <v>772</v>
      </c>
      <c r="D635" s="30" t="s">
        <v>304</v>
      </c>
      <c r="E635" s="30" t="s">
        <v>18</v>
      </c>
      <c r="F635" s="30" t="s">
        <v>305</v>
      </c>
      <c r="G635" s="30" t="s">
        <v>20</v>
      </c>
      <c r="H635" s="30" t="s">
        <v>82</v>
      </c>
      <c r="I635" s="42">
        <v>52</v>
      </c>
      <c r="J635" s="33" t="str">
        <f t="shared" si="10"/>
        <v>Сысертский р-н, Сысертский городской округ, г. Сысерть, ул. Орджоникидзе, д. 52</v>
      </c>
      <c r="K635" s="30">
        <v>2167.5</v>
      </c>
      <c r="L635" s="30">
        <v>48</v>
      </c>
      <c r="M635" s="30">
        <v>1</v>
      </c>
      <c r="N635" s="33" t="s">
        <v>5086</v>
      </c>
      <c r="O635" s="114">
        <v>44956</v>
      </c>
      <c r="P635" s="33" t="s">
        <v>1608</v>
      </c>
      <c r="Q635" s="194">
        <v>8658434.4099999983</v>
      </c>
      <c r="R635"/>
    </row>
    <row r="636" spans="1:18" ht="23.25" hidden="1" x14ac:dyDescent="0.25">
      <c r="A636" s="80">
        <v>635</v>
      </c>
      <c r="B636" s="30" t="s">
        <v>499</v>
      </c>
      <c r="C636" s="30" t="s">
        <v>772</v>
      </c>
      <c r="D636" s="30" t="s">
        <v>304</v>
      </c>
      <c r="E636" s="30" t="s">
        <v>1535</v>
      </c>
      <c r="F636" s="30" t="s">
        <v>2687</v>
      </c>
      <c r="G636" s="30" t="s">
        <v>20</v>
      </c>
      <c r="H636" s="30" t="s">
        <v>36</v>
      </c>
      <c r="I636" s="42" t="s">
        <v>727</v>
      </c>
      <c r="J636" s="33" t="str">
        <f t="shared" si="10"/>
        <v>Сысертский р-н, Сысертский городской округ, дер. Большое Седельниково, ул. Ленина, д. 24А</v>
      </c>
      <c r="K636" s="30">
        <v>609.5</v>
      </c>
      <c r="L636" s="30">
        <v>12</v>
      </c>
      <c r="M636" s="30">
        <v>1</v>
      </c>
      <c r="N636" s="33" t="s">
        <v>5085</v>
      </c>
      <c r="O636" s="114">
        <v>44956</v>
      </c>
      <c r="P636" s="33" t="s">
        <v>3093</v>
      </c>
      <c r="Q636" s="187">
        <v>4328137.6000000006</v>
      </c>
      <c r="R636"/>
    </row>
    <row r="637" spans="1:18" ht="23.25" hidden="1" x14ac:dyDescent="0.25">
      <c r="A637" s="80">
        <v>636</v>
      </c>
      <c r="B637" s="30" t="s">
        <v>499</v>
      </c>
      <c r="C637" s="30" t="s">
        <v>772</v>
      </c>
      <c r="D637" s="30" t="s">
        <v>304</v>
      </c>
      <c r="E637" s="30" t="s">
        <v>1535</v>
      </c>
      <c r="F637" s="30" t="s">
        <v>2687</v>
      </c>
      <c r="G637" s="30" t="s">
        <v>20</v>
      </c>
      <c r="H637" s="30" t="s">
        <v>36</v>
      </c>
      <c r="I637" s="42">
        <v>26</v>
      </c>
      <c r="J637" s="33" t="str">
        <f t="shared" si="10"/>
        <v>Сысертский р-н, Сысертский городской округ, дер. Большое Седельниково, ул. Ленина, д. 26</v>
      </c>
      <c r="K637" s="30">
        <v>597.6</v>
      </c>
      <c r="L637" s="225">
        <v>12</v>
      </c>
      <c r="M637" s="30">
        <v>1</v>
      </c>
      <c r="N637" s="33" t="s">
        <v>5085</v>
      </c>
      <c r="O637" s="114">
        <v>44956</v>
      </c>
      <c r="P637" s="33" t="s">
        <v>3093</v>
      </c>
      <c r="Q637" s="194">
        <v>4266323.95</v>
      </c>
      <c r="R637"/>
    </row>
    <row r="638" spans="1:18" ht="23.25" hidden="1" x14ac:dyDescent="0.25">
      <c r="A638" s="80">
        <v>637</v>
      </c>
      <c r="B638" s="30" t="s">
        <v>499</v>
      </c>
      <c r="C638" s="30" t="s">
        <v>772</v>
      </c>
      <c r="D638" s="30" t="s">
        <v>304</v>
      </c>
      <c r="E638" s="30" t="s">
        <v>1535</v>
      </c>
      <c r="F638" s="30" t="s">
        <v>2687</v>
      </c>
      <c r="G638" s="30" t="s">
        <v>20</v>
      </c>
      <c r="H638" s="30" t="s">
        <v>36</v>
      </c>
      <c r="I638" s="42">
        <v>30</v>
      </c>
      <c r="J638" s="33" t="str">
        <f t="shared" si="10"/>
        <v>Сысертский р-н, Сысертский городской округ, дер. Большое Седельниково, ул. Ленина, д. 30</v>
      </c>
      <c r="K638" s="30">
        <v>617.5</v>
      </c>
      <c r="L638" s="30">
        <v>11</v>
      </c>
      <c r="M638" s="30">
        <v>1</v>
      </c>
      <c r="N638" s="33" t="s">
        <v>5085</v>
      </c>
      <c r="O638" s="114">
        <v>44956</v>
      </c>
      <c r="P638" s="33" t="s">
        <v>3093</v>
      </c>
      <c r="Q638" s="187">
        <v>4266102.42</v>
      </c>
      <c r="R638"/>
    </row>
    <row r="639" spans="1:18" ht="23.25" hidden="1" x14ac:dyDescent="0.25">
      <c r="A639" s="80">
        <v>638</v>
      </c>
      <c r="B639" s="30" t="s">
        <v>499</v>
      </c>
      <c r="C639" s="30" t="s">
        <v>772</v>
      </c>
      <c r="D639" s="30" t="s">
        <v>304</v>
      </c>
      <c r="E639" s="30" t="s">
        <v>1535</v>
      </c>
      <c r="F639" s="30" t="s">
        <v>2687</v>
      </c>
      <c r="G639" s="30" t="s">
        <v>20</v>
      </c>
      <c r="H639" s="30" t="s">
        <v>77</v>
      </c>
      <c r="I639" s="42">
        <v>30</v>
      </c>
      <c r="J639" s="33" t="str">
        <f t="shared" si="10"/>
        <v>Сысертский р-н, Сысертский городской округ, дер. Большое Седельниково, ул. Свердлова, д. 30</v>
      </c>
      <c r="K639" s="30">
        <v>572.70000000000005</v>
      </c>
      <c r="L639" s="30">
        <v>12</v>
      </c>
      <c r="M639" s="30">
        <v>1</v>
      </c>
      <c r="N639" s="33" t="s">
        <v>5085</v>
      </c>
      <c r="O639" s="114">
        <v>44956</v>
      </c>
      <c r="P639" s="33" t="s">
        <v>3093</v>
      </c>
      <c r="Q639" s="194">
        <v>3667841.9899999998</v>
      </c>
      <c r="R639"/>
    </row>
    <row r="640" spans="1:18" ht="23.25" hidden="1" x14ac:dyDescent="0.25">
      <c r="A640" s="80">
        <v>639</v>
      </c>
      <c r="B640" s="30" t="s">
        <v>499</v>
      </c>
      <c r="C640" s="30" t="s">
        <v>772</v>
      </c>
      <c r="D640" s="30" t="s">
        <v>304</v>
      </c>
      <c r="E640" s="30" t="s">
        <v>1500</v>
      </c>
      <c r="F640" s="30" t="s">
        <v>785</v>
      </c>
      <c r="G640" s="30" t="s">
        <v>20</v>
      </c>
      <c r="H640" s="30" t="s">
        <v>1544</v>
      </c>
      <c r="I640" s="42">
        <v>1</v>
      </c>
      <c r="J640" s="33" t="str">
        <f t="shared" si="10"/>
        <v>Сысертский р-н, Сысертский городской округ, пос. Бобровский, ул. Чернавских, д. 1</v>
      </c>
      <c r="K640" s="30">
        <v>2149.6</v>
      </c>
      <c r="L640" s="225">
        <v>48</v>
      </c>
      <c r="M640" s="30">
        <v>1</v>
      </c>
      <c r="N640" s="33" t="s">
        <v>4732</v>
      </c>
      <c r="O640" s="114">
        <v>44663</v>
      </c>
      <c r="P640" s="33" t="s">
        <v>1608</v>
      </c>
      <c r="Q640" s="187">
        <v>1364442</v>
      </c>
      <c r="R640"/>
    </row>
    <row r="641" spans="1:18" ht="23.25" hidden="1" x14ac:dyDescent="0.25">
      <c r="A641" s="80">
        <v>640</v>
      </c>
      <c r="B641" s="30" t="s">
        <v>499</v>
      </c>
      <c r="C641" s="30" t="s">
        <v>772</v>
      </c>
      <c r="D641" s="30" t="s">
        <v>304</v>
      </c>
      <c r="E641" s="30" t="s">
        <v>1500</v>
      </c>
      <c r="F641" s="30" t="s">
        <v>310</v>
      </c>
      <c r="G641" s="30" t="s">
        <v>20</v>
      </c>
      <c r="H641" s="30" t="s">
        <v>36</v>
      </c>
      <c r="I641" s="58" t="s">
        <v>4717</v>
      </c>
      <c r="J641" s="33" t="str">
        <f t="shared" si="10"/>
        <v>Сысертский р-н, Сысертский городской округ, пос. Большой Исток, ул. Ленина, д. 143</v>
      </c>
      <c r="K641" s="30">
        <v>506.8</v>
      </c>
      <c r="L641" s="30">
        <v>12</v>
      </c>
      <c r="M641" s="30">
        <v>1</v>
      </c>
      <c r="N641" s="33" t="s">
        <v>5086</v>
      </c>
      <c r="O641" s="114">
        <v>44956</v>
      </c>
      <c r="P641" s="33" t="s">
        <v>1608</v>
      </c>
      <c r="Q641" s="187">
        <v>645846.76</v>
      </c>
      <c r="R641"/>
    </row>
    <row r="642" spans="1:18" ht="23.25" hidden="1" x14ac:dyDescent="0.25">
      <c r="A642" s="80">
        <v>641</v>
      </c>
      <c r="B642" s="30" t="s">
        <v>499</v>
      </c>
      <c r="C642" s="30" t="s">
        <v>772</v>
      </c>
      <c r="D642" s="30" t="s">
        <v>304</v>
      </c>
      <c r="E642" s="30" t="s">
        <v>1500</v>
      </c>
      <c r="F642" s="30" t="s">
        <v>310</v>
      </c>
      <c r="G642" s="30" t="s">
        <v>20</v>
      </c>
      <c r="H642" s="30" t="s">
        <v>36</v>
      </c>
      <c r="I642" s="42">
        <v>158</v>
      </c>
      <c r="J642" s="33" t="str">
        <f t="shared" si="10"/>
        <v>Сысертский р-н, Сысертский городской округ, пос. Большой Исток, ул. Ленина, д. 158</v>
      </c>
      <c r="K642" s="30">
        <v>562.29999999999995</v>
      </c>
      <c r="L642" s="30">
        <v>12</v>
      </c>
      <c r="M642" s="30">
        <v>1</v>
      </c>
      <c r="N642" s="33" t="s">
        <v>5086</v>
      </c>
      <c r="O642" s="114">
        <v>44956</v>
      </c>
      <c r="P642" s="33" t="s">
        <v>1608</v>
      </c>
      <c r="Q642" s="187">
        <v>4701190.379999999</v>
      </c>
      <c r="R642"/>
    </row>
    <row r="643" spans="1:18" ht="23.25" hidden="1" x14ac:dyDescent="0.25">
      <c r="A643" s="80">
        <v>642</v>
      </c>
      <c r="B643" s="30" t="s">
        <v>499</v>
      </c>
      <c r="C643" s="30" t="s">
        <v>772</v>
      </c>
      <c r="D643" s="30" t="s">
        <v>304</v>
      </c>
      <c r="E643" s="30" t="s">
        <v>1500</v>
      </c>
      <c r="F643" s="30" t="s">
        <v>310</v>
      </c>
      <c r="G643" s="30" t="s">
        <v>20</v>
      </c>
      <c r="H643" s="30" t="s">
        <v>36</v>
      </c>
      <c r="I643" s="42">
        <v>162</v>
      </c>
      <c r="J643" s="33" t="str">
        <f t="shared" si="10"/>
        <v>Сысертский р-н, Сысертский городской округ, пос. Большой Исток, ул. Ленина, д. 162</v>
      </c>
      <c r="K643" s="30">
        <v>557.70000000000005</v>
      </c>
      <c r="L643" s="30">
        <v>12</v>
      </c>
      <c r="M643" s="30">
        <v>1</v>
      </c>
      <c r="N643" s="33" t="s">
        <v>5093</v>
      </c>
      <c r="O643" s="114">
        <v>45086</v>
      </c>
      <c r="P643" s="33" t="s">
        <v>4734</v>
      </c>
      <c r="Q643" s="194">
        <v>776984.99</v>
      </c>
      <c r="R643"/>
    </row>
    <row r="644" spans="1:18" ht="23.25" hidden="1" x14ac:dyDescent="0.25">
      <c r="A644" s="80">
        <v>643</v>
      </c>
      <c r="B644" s="30" t="s">
        <v>499</v>
      </c>
      <c r="C644" s="30" t="s">
        <v>772</v>
      </c>
      <c r="D644" s="30" t="s">
        <v>304</v>
      </c>
      <c r="E644" s="30" t="s">
        <v>1500</v>
      </c>
      <c r="F644" s="30" t="s">
        <v>310</v>
      </c>
      <c r="G644" s="30" t="s">
        <v>20</v>
      </c>
      <c r="H644" s="30" t="s">
        <v>36</v>
      </c>
      <c r="I644" s="58" t="s">
        <v>5077</v>
      </c>
      <c r="J644" s="33" t="str">
        <f t="shared" si="10"/>
        <v>Сысертский р-н, Сысертский городской округ, пос. Большой Исток, ул. Ленина, д. 164</v>
      </c>
      <c r="K644" s="30">
        <v>505.3</v>
      </c>
      <c r="L644" s="30">
        <v>12</v>
      </c>
      <c r="M644" s="30">
        <v>1</v>
      </c>
      <c r="N644" s="33" t="s">
        <v>5086</v>
      </c>
      <c r="O644" s="114">
        <v>44956</v>
      </c>
      <c r="P644" s="33" t="s">
        <v>1608</v>
      </c>
      <c r="Q644" s="187">
        <v>730726.37999999989</v>
      </c>
      <c r="R644"/>
    </row>
    <row r="645" spans="1:18" ht="23.25" hidden="1" x14ac:dyDescent="0.25">
      <c r="A645" s="80">
        <v>644</v>
      </c>
      <c r="B645" s="30" t="s">
        <v>499</v>
      </c>
      <c r="C645" s="30" t="s">
        <v>772</v>
      </c>
      <c r="D645" s="30" t="s">
        <v>304</v>
      </c>
      <c r="E645" s="30" t="s">
        <v>1500</v>
      </c>
      <c r="F645" s="30" t="s">
        <v>310</v>
      </c>
      <c r="G645" s="30" t="s">
        <v>20</v>
      </c>
      <c r="H645" s="30" t="s">
        <v>36</v>
      </c>
      <c r="I645" s="42">
        <v>168</v>
      </c>
      <c r="J645" s="33" t="str">
        <f t="shared" si="10"/>
        <v>Сысертский р-н, Сысертский городской округ, пос. Большой Исток, ул. Ленина, д. 168</v>
      </c>
      <c r="K645" s="30">
        <v>602.9</v>
      </c>
      <c r="L645" s="225">
        <v>12</v>
      </c>
      <c r="M645" s="30">
        <v>1</v>
      </c>
      <c r="N645" s="33" t="s">
        <v>5086</v>
      </c>
      <c r="O645" s="114">
        <v>44956</v>
      </c>
      <c r="P645" s="33" t="s">
        <v>1608</v>
      </c>
      <c r="Q645" s="194">
        <v>4320073.17</v>
      </c>
      <c r="R645"/>
    </row>
    <row r="646" spans="1:18" ht="23.25" hidden="1" x14ac:dyDescent="0.25">
      <c r="A646" s="80">
        <v>645</v>
      </c>
      <c r="B646" s="30" t="s">
        <v>499</v>
      </c>
      <c r="C646" s="30" t="s">
        <v>772</v>
      </c>
      <c r="D646" s="30" t="s">
        <v>304</v>
      </c>
      <c r="E646" s="30" t="s">
        <v>1500</v>
      </c>
      <c r="F646" s="30" t="s">
        <v>308</v>
      </c>
      <c r="G646" s="30" t="s">
        <v>20</v>
      </c>
      <c r="H646" s="30" t="s">
        <v>309</v>
      </c>
      <c r="I646" s="42" t="s">
        <v>115</v>
      </c>
      <c r="J646" s="33" t="str">
        <f t="shared" si="10"/>
        <v>Сысертский р-н, Сысертский городской округ, пос. Двуреченск, ул. Клубная, д. 1А</v>
      </c>
      <c r="K646" s="30">
        <v>4104.3</v>
      </c>
      <c r="L646" s="225">
        <v>64</v>
      </c>
      <c r="M646" s="30">
        <v>4</v>
      </c>
      <c r="N646" s="33" t="s">
        <v>5086</v>
      </c>
      <c r="O646" s="114">
        <v>44956</v>
      </c>
      <c r="P646" s="33" t="s">
        <v>1608</v>
      </c>
      <c r="Q646" s="187">
        <v>10740645.26</v>
      </c>
      <c r="R646"/>
    </row>
    <row r="647" spans="1:18" ht="23.25" hidden="1" x14ac:dyDescent="0.25">
      <c r="A647" s="80">
        <v>646</v>
      </c>
      <c r="B647" s="30" t="s">
        <v>499</v>
      </c>
      <c r="C647" s="30" t="s">
        <v>772</v>
      </c>
      <c r="D647" s="30" t="s">
        <v>304</v>
      </c>
      <c r="E647" s="30" t="s">
        <v>1500</v>
      </c>
      <c r="F647" s="30" t="s">
        <v>206</v>
      </c>
      <c r="G647" s="30" t="s">
        <v>20</v>
      </c>
      <c r="H647" s="30" t="s">
        <v>99</v>
      </c>
      <c r="I647" s="42" t="s">
        <v>115</v>
      </c>
      <c r="J647" s="33" t="str">
        <f t="shared" si="10"/>
        <v>Сысертский р-н, Сысертский городской округ, пос. Октябрьский, ул. Чапаева, д. 1А</v>
      </c>
      <c r="K647" s="30">
        <v>573</v>
      </c>
      <c r="L647" s="30">
        <v>18</v>
      </c>
      <c r="M647" s="30">
        <v>1</v>
      </c>
      <c r="N647" s="33" t="s">
        <v>4732</v>
      </c>
      <c r="O647" s="114">
        <v>44663</v>
      </c>
      <c r="P647" s="33" t="s">
        <v>1608</v>
      </c>
      <c r="Q647" s="187">
        <v>449109.6</v>
      </c>
      <c r="R647"/>
    </row>
    <row r="648" spans="1:18" ht="23.25" hidden="1" x14ac:dyDescent="0.25">
      <c r="A648" s="80">
        <v>647</v>
      </c>
      <c r="B648" s="30" t="s">
        <v>499</v>
      </c>
      <c r="C648" s="30" t="s">
        <v>772</v>
      </c>
      <c r="D648" s="30" t="s">
        <v>304</v>
      </c>
      <c r="E648" s="30" t="s">
        <v>29</v>
      </c>
      <c r="F648" s="30" t="s">
        <v>4711</v>
      </c>
      <c r="G648" s="30" t="s">
        <v>20</v>
      </c>
      <c r="H648" s="30" t="s">
        <v>966</v>
      </c>
      <c r="I648" s="42">
        <v>82</v>
      </c>
      <c r="J648" s="33" t="str">
        <f t="shared" si="10"/>
        <v>Сысертский р-н, Сысертский городской округ, с. Патруши, ул. Революции, д. 82</v>
      </c>
      <c r="K648" s="30">
        <v>596.70000000000005</v>
      </c>
      <c r="L648" s="30">
        <v>12</v>
      </c>
      <c r="M648" s="30">
        <v>1</v>
      </c>
      <c r="N648" s="33" t="s">
        <v>5086</v>
      </c>
      <c r="O648" s="114">
        <v>44956</v>
      </c>
      <c r="P648" s="33" t="s">
        <v>1608</v>
      </c>
      <c r="Q648" s="194">
        <v>4877851.2699999996</v>
      </c>
      <c r="R648"/>
    </row>
    <row r="649" spans="1:18" ht="23.25" hidden="1" x14ac:dyDescent="0.25">
      <c r="A649" s="80">
        <v>648</v>
      </c>
      <c r="B649" s="30" t="s">
        <v>499</v>
      </c>
      <c r="C649" s="30" t="s">
        <v>772</v>
      </c>
      <c r="D649" s="30" t="s">
        <v>304</v>
      </c>
      <c r="E649" s="30" t="s">
        <v>29</v>
      </c>
      <c r="F649" s="30" t="s">
        <v>4711</v>
      </c>
      <c r="G649" s="30" t="s">
        <v>20</v>
      </c>
      <c r="H649" s="30" t="s">
        <v>84</v>
      </c>
      <c r="I649" s="42" t="s">
        <v>770</v>
      </c>
      <c r="J649" s="33" t="str">
        <f t="shared" si="10"/>
        <v>Сысертский р-н, Сысертский городской округ, с. Патруши, ул. Советская, д. 90А</v>
      </c>
      <c r="K649" s="30">
        <v>976</v>
      </c>
      <c r="L649" s="225">
        <v>22</v>
      </c>
      <c r="M649" s="30">
        <v>1</v>
      </c>
      <c r="N649" s="33" t="s">
        <v>5086</v>
      </c>
      <c r="O649" s="114">
        <v>44956</v>
      </c>
      <c r="P649" s="33" t="s">
        <v>1608</v>
      </c>
      <c r="Q649" s="194">
        <v>6731574.3399999999</v>
      </c>
      <c r="R649"/>
    </row>
    <row r="650" spans="1:18" ht="23.25" hidden="1" x14ac:dyDescent="0.25">
      <c r="A650" s="80">
        <v>649</v>
      </c>
      <c r="B650" s="30" t="s">
        <v>499</v>
      </c>
      <c r="C650" s="30" t="s">
        <v>772</v>
      </c>
      <c r="D650" s="30" t="s">
        <v>304</v>
      </c>
      <c r="E650" s="30" t="s">
        <v>29</v>
      </c>
      <c r="F650" s="30" t="s">
        <v>1234</v>
      </c>
      <c r="G650" s="30" t="s">
        <v>20</v>
      </c>
      <c r="H650" s="30" t="s">
        <v>87</v>
      </c>
      <c r="I650" s="42" t="s">
        <v>411</v>
      </c>
      <c r="J650" s="33" t="str">
        <f t="shared" si="10"/>
        <v>Сысертский р-н, Сысертский городской округ, с. Щелкун, ул. Строителей, д. 8А</v>
      </c>
      <c r="K650" s="30">
        <v>326.89999999999998</v>
      </c>
      <c r="L650" s="30">
        <v>8</v>
      </c>
      <c r="M650" s="30">
        <v>1</v>
      </c>
      <c r="N650" s="33" t="s">
        <v>5085</v>
      </c>
      <c r="O650" s="114">
        <v>44956</v>
      </c>
      <c r="P650" s="33" t="s">
        <v>3093</v>
      </c>
      <c r="Q650" s="187">
        <v>2434832.36</v>
      </c>
      <c r="R650"/>
    </row>
    <row r="651" spans="1:18" ht="23.25" hidden="1" x14ac:dyDescent="0.25">
      <c r="A651" s="80">
        <v>650</v>
      </c>
      <c r="B651" s="30" t="s">
        <v>8</v>
      </c>
      <c r="C651" s="30"/>
      <c r="D651" s="30" t="s">
        <v>14</v>
      </c>
      <c r="E651" s="30" t="s">
        <v>18</v>
      </c>
      <c r="F651" s="30" t="s">
        <v>102</v>
      </c>
      <c r="G651" s="30" t="s">
        <v>20</v>
      </c>
      <c r="H651" s="30" t="s">
        <v>146</v>
      </c>
      <c r="I651" s="42" t="s">
        <v>124</v>
      </c>
      <c r="J651" s="33" t="str">
        <f t="shared" si="10"/>
        <v>Тавдинский городской округ, г. Тавда, ул. Дзержинского, д. 2А</v>
      </c>
      <c r="K651" s="30">
        <v>732.6</v>
      </c>
      <c r="L651" s="148">
        <v>12</v>
      </c>
      <c r="M651" s="30">
        <v>4</v>
      </c>
      <c r="N651" s="33" t="s">
        <v>4943</v>
      </c>
      <c r="O651" s="114">
        <v>44894</v>
      </c>
      <c r="P651" s="33" t="s">
        <v>2726</v>
      </c>
      <c r="Q651" s="187">
        <v>3642989.0200000005</v>
      </c>
      <c r="R651"/>
    </row>
    <row r="652" spans="1:18" ht="23.25" hidden="1" x14ac:dyDescent="0.25">
      <c r="A652" s="80">
        <v>651</v>
      </c>
      <c r="B652" s="30" t="s">
        <v>8</v>
      </c>
      <c r="C652" s="30" t="s">
        <v>635</v>
      </c>
      <c r="D652" s="30" t="s">
        <v>15</v>
      </c>
      <c r="E652" s="30" t="s">
        <v>18</v>
      </c>
      <c r="F652" s="30" t="s">
        <v>104</v>
      </c>
      <c r="G652" s="30" t="s">
        <v>20</v>
      </c>
      <c r="H652" s="30" t="s">
        <v>388</v>
      </c>
      <c r="I652" s="42" t="s">
        <v>406</v>
      </c>
      <c r="J652" s="33" t="str">
        <f t="shared" si="10"/>
        <v>Талицкий р-н, Талицкий городской округ, г. Талица, ул. Льва Толстого, д. 22А</v>
      </c>
      <c r="K652" s="30">
        <v>1134.3</v>
      </c>
      <c r="L652" s="30">
        <v>24</v>
      </c>
      <c r="M652" s="30">
        <v>4</v>
      </c>
      <c r="N652" s="33" t="s">
        <v>4932</v>
      </c>
      <c r="O652" s="114">
        <v>44900</v>
      </c>
      <c r="P652" s="33" t="s">
        <v>4554</v>
      </c>
      <c r="Q652" s="187">
        <v>3463648.79</v>
      </c>
      <c r="R652"/>
    </row>
    <row r="653" spans="1:18" ht="23.25" hidden="1" x14ac:dyDescent="0.25">
      <c r="A653" s="80">
        <v>652</v>
      </c>
      <c r="B653" s="30" t="s">
        <v>8</v>
      </c>
      <c r="C653" s="30" t="s">
        <v>635</v>
      </c>
      <c r="D653" s="30" t="s">
        <v>15</v>
      </c>
      <c r="E653" s="30" t="s">
        <v>1535</v>
      </c>
      <c r="F653" s="30" t="s">
        <v>4908</v>
      </c>
      <c r="G653" s="30" t="s">
        <v>20</v>
      </c>
      <c r="H653" s="30" t="s">
        <v>69</v>
      </c>
      <c r="I653" s="42">
        <v>3</v>
      </c>
      <c r="J653" s="33" t="str">
        <f t="shared" si="10"/>
        <v>Талицкий р-н, Талицкий городской округ, дер. Трехозерная, ул. Мира, д. 3</v>
      </c>
      <c r="K653" s="30">
        <v>774.2</v>
      </c>
      <c r="L653" s="30">
        <v>16</v>
      </c>
      <c r="M653" s="30">
        <v>3</v>
      </c>
      <c r="N653" s="33" t="s">
        <v>4932</v>
      </c>
      <c r="O653" s="114">
        <v>44900</v>
      </c>
      <c r="P653" s="33" t="s">
        <v>4554</v>
      </c>
      <c r="Q653" s="187">
        <v>2705281.01</v>
      </c>
      <c r="R653"/>
    </row>
    <row r="654" spans="1:18" ht="23.25" hidden="1" x14ac:dyDescent="0.25">
      <c r="A654" s="80">
        <v>653</v>
      </c>
      <c r="B654" s="30" t="s">
        <v>8</v>
      </c>
      <c r="C654" s="30" t="s">
        <v>635</v>
      </c>
      <c r="D654" s="30" t="s">
        <v>15</v>
      </c>
      <c r="E654" s="30" t="s">
        <v>1500</v>
      </c>
      <c r="F654" s="30" t="s">
        <v>68</v>
      </c>
      <c r="G654" s="30" t="s">
        <v>20</v>
      </c>
      <c r="H654" s="30" t="s">
        <v>36</v>
      </c>
      <c r="I654" s="42">
        <v>2</v>
      </c>
      <c r="J654" s="33" t="str">
        <f t="shared" si="10"/>
        <v>Талицкий р-н, Талицкий городской округ, пос. Пионерский, ул. Ленина, д. 2</v>
      </c>
      <c r="K654" s="30">
        <v>793</v>
      </c>
      <c r="L654" s="148">
        <v>16</v>
      </c>
      <c r="M654" s="30">
        <v>2</v>
      </c>
      <c r="N654" s="33" t="s">
        <v>4932</v>
      </c>
      <c r="O654" s="114">
        <v>44900</v>
      </c>
      <c r="P654" s="33" t="s">
        <v>4554</v>
      </c>
      <c r="Q654" s="187">
        <v>1075239.33</v>
      </c>
      <c r="R654"/>
    </row>
    <row r="655" spans="1:18" ht="23.25" hidden="1" x14ac:dyDescent="0.25">
      <c r="A655" s="80">
        <v>654</v>
      </c>
      <c r="B655" s="30" t="s">
        <v>8</v>
      </c>
      <c r="C655" s="30" t="s">
        <v>635</v>
      </c>
      <c r="D655" s="30" t="s">
        <v>15</v>
      </c>
      <c r="E655" s="30" t="s">
        <v>1500</v>
      </c>
      <c r="F655" s="30" t="s">
        <v>68</v>
      </c>
      <c r="G655" s="30" t="s">
        <v>20</v>
      </c>
      <c r="H655" s="30" t="s">
        <v>41</v>
      </c>
      <c r="I655" s="30">
        <v>1</v>
      </c>
      <c r="J655" s="33" t="str">
        <f t="shared" si="10"/>
        <v>Талицкий р-н, Талицкий городской округ, пос. Пионерский, ул. Садовая, д. 1</v>
      </c>
      <c r="K655" s="30">
        <v>797.8</v>
      </c>
      <c r="L655" s="148">
        <v>14</v>
      </c>
      <c r="M655" s="30">
        <v>4</v>
      </c>
      <c r="N655" s="33" t="s">
        <v>4932</v>
      </c>
      <c r="O655" s="114">
        <v>44900</v>
      </c>
      <c r="P655" s="33" t="s">
        <v>4554</v>
      </c>
      <c r="Q655" s="187">
        <v>2719639.2800000003</v>
      </c>
      <c r="R655"/>
    </row>
    <row r="656" spans="1:18" ht="23.25" hidden="1" x14ac:dyDescent="0.25">
      <c r="A656" s="80">
        <v>655</v>
      </c>
      <c r="B656" s="30" t="s">
        <v>8</v>
      </c>
      <c r="C656" s="30" t="s">
        <v>635</v>
      </c>
      <c r="D656" s="30" t="s">
        <v>15</v>
      </c>
      <c r="E656" s="30" t="s">
        <v>1500</v>
      </c>
      <c r="F656" s="30" t="s">
        <v>110</v>
      </c>
      <c r="G656" s="30" t="s">
        <v>20</v>
      </c>
      <c r="H656" s="30" t="s">
        <v>79</v>
      </c>
      <c r="I656" s="30">
        <v>16</v>
      </c>
      <c r="J656" s="33" t="str">
        <f t="shared" si="10"/>
        <v>Талицкий р-н, Талицкий городской округ, пос. Троицкий, ул. Комарова, д. 16</v>
      </c>
      <c r="K656" s="30">
        <v>1053.1600000000001</v>
      </c>
      <c r="L656" s="30">
        <v>18</v>
      </c>
      <c r="M656" s="30">
        <v>4</v>
      </c>
      <c r="N656" s="33" t="s">
        <v>4932</v>
      </c>
      <c r="O656" s="114">
        <v>44900</v>
      </c>
      <c r="P656" s="33" t="s">
        <v>4554</v>
      </c>
      <c r="Q656" s="187">
        <v>2737857.79</v>
      </c>
      <c r="R656"/>
    </row>
    <row r="657" spans="1:18" ht="23.25" hidden="1" x14ac:dyDescent="0.25">
      <c r="A657" s="80">
        <v>656</v>
      </c>
      <c r="B657" s="30" t="s">
        <v>8</v>
      </c>
      <c r="C657" s="30" t="s">
        <v>635</v>
      </c>
      <c r="D657" s="30" t="s">
        <v>15</v>
      </c>
      <c r="E657" s="30" t="s">
        <v>1500</v>
      </c>
      <c r="F657" s="30" t="s">
        <v>110</v>
      </c>
      <c r="G657" s="30" t="s">
        <v>20</v>
      </c>
      <c r="H657" s="30" t="s">
        <v>79</v>
      </c>
      <c r="I657" s="30">
        <v>2</v>
      </c>
      <c r="J657" s="33" t="str">
        <f t="shared" si="10"/>
        <v>Талицкий р-н, Талицкий городской округ, пос. Троицкий, ул. Комарова, д. 2</v>
      </c>
      <c r="K657" s="30">
        <v>809.7</v>
      </c>
      <c r="L657" s="148">
        <v>16</v>
      </c>
      <c r="M657" s="30">
        <v>4</v>
      </c>
      <c r="N657" s="33" t="s">
        <v>4932</v>
      </c>
      <c r="O657" s="114">
        <v>44900</v>
      </c>
      <c r="P657" s="33" t="s">
        <v>4554</v>
      </c>
      <c r="Q657" s="187">
        <v>3018278.66</v>
      </c>
      <c r="R657"/>
    </row>
    <row r="658" spans="1:18" ht="23.25" hidden="1" x14ac:dyDescent="0.25">
      <c r="A658" s="80">
        <v>657</v>
      </c>
      <c r="B658" s="30" t="s">
        <v>8</v>
      </c>
      <c r="C658" s="30" t="s">
        <v>635</v>
      </c>
      <c r="D658" s="30" t="s">
        <v>15</v>
      </c>
      <c r="E658" s="30" t="s">
        <v>1500</v>
      </c>
      <c r="F658" s="30" t="s">
        <v>110</v>
      </c>
      <c r="G658" s="30" t="s">
        <v>20</v>
      </c>
      <c r="H658" s="30" t="s">
        <v>79</v>
      </c>
      <c r="I658" s="42">
        <v>4</v>
      </c>
      <c r="J658" s="33" t="str">
        <f t="shared" si="10"/>
        <v>Талицкий р-н, Талицкий городской округ, пос. Троицкий, ул. Комарова, д. 4</v>
      </c>
      <c r="K658" s="30">
        <v>801.3</v>
      </c>
      <c r="L658" s="148">
        <v>17</v>
      </c>
      <c r="M658" s="30">
        <v>4</v>
      </c>
      <c r="N658" s="33" t="s">
        <v>4932</v>
      </c>
      <c r="O658" s="114">
        <v>44900</v>
      </c>
      <c r="P658" s="33" t="s">
        <v>4554</v>
      </c>
      <c r="Q658" s="187">
        <v>2990745.62</v>
      </c>
      <c r="R658"/>
    </row>
    <row r="659" spans="1:18" ht="23.25" hidden="1" x14ac:dyDescent="0.25">
      <c r="A659" s="80">
        <v>658</v>
      </c>
      <c r="B659" s="30" t="s">
        <v>8</v>
      </c>
      <c r="C659" s="30" t="s">
        <v>635</v>
      </c>
      <c r="D659" s="30" t="s">
        <v>15</v>
      </c>
      <c r="E659" s="30" t="s">
        <v>1500</v>
      </c>
      <c r="F659" s="30" t="s">
        <v>110</v>
      </c>
      <c r="G659" s="30" t="s">
        <v>20</v>
      </c>
      <c r="H659" s="30" t="s">
        <v>79</v>
      </c>
      <c r="I659" s="30">
        <v>6</v>
      </c>
      <c r="J659" s="33" t="str">
        <f t="shared" si="10"/>
        <v>Талицкий р-н, Талицкий городской округ, пос. Троицкий, ул. Комарова, д. 6</v>
      </c>
      <c r="K659" s="30">
        <v>809.1</v>
      </c>
      <c r="L659" s="148">
        <v>16</v>
      </c>
      <c r="M659" s="30">
        <v>4</v>
      </c>
      <c r="N659" s="33" t="s">
        <v>4932</v>
      </c>
      <c r="O659" s="114">
        <v>44900</v>
      </c>
      <c r="P659" s="33" t="s">
        <v>4554</v>
      </c>
      <c r="Q659" s="187">
        <v>3131364.21</v>
      </c>
      <c r="R659"/>
    </row>
    <row r="660" spans="1:18" ht="23.25" hidden="1" x14ac:dyDescent="0.25">
      <c r="A660" s="80">
        <v>659</v>
      </c>
      <c r="B660" s="30" t="s">
        <v>8</v>
      </c>
      <c r="C660" s="30" t="s">
        <v>635</v>
      </c>
      <c r="D660" s="30" t="s">
        <v>15</v>
      </c>
      <c r="E660" s="30" t="s">
        <v>1500</v>
      </c>
      <c r="F660" s="30" t="s">
        <v>110</v>
      </c>
      <c r="G660" s="30" t="s">
        <v>20</v>
      </c>
      <c r="H660" s="30" t="s">
        <v>79</v>
      </c>
      <c r="I660" s="30">
        <v>8</v>
      </c>
      <c r="J660" s="33" t="str">
        <f t="shared" si="10"/>
        <v>Талицкий р-н, Талицкий городской округ, пос. Троицкий, ул. Комарова, д. 8</v>
      </c>
      <c r="K660" s="30">
        <v>783.5</v>
      </c>
      <c r="L660" s="148">
        <v>18</v>
      </c>
      <c r="M660" s="30">
        <v>4</v>
      </c>
      <c r="N660" s="33" t="s">
        <v>4932</v>
      </c>
      <c r="O660" s="114">
        <v>44900</v>
      </c>
      <c r="P660" s="33" t="s">
        <v>4554</v>
      </c>
      <c r="Q660" s="187">
        <v>2906755.69</v>
      </c>
      <c r="R660"/>
    </row>
    <row r="661" spans="1:18" ht="23.25" hidden="1" x14ac:dyDescent="0.25">
      <c r="A661" s="80">
        <v>660</v>
      </c>
      <c r="B661" s="30" t="s">
        <v>8</v>
      </c>
      <c r="C661" s="30" t="s">
        <v>635</v>
      </c>
      <c r="D661" s="30" t="s">
        <v>15</v>
      </c>
      <c r="E661" s="30" t="s">
        <v>29</v>
      </c>
      <c r="F661" s="30" t="s">
        <v>660</v>
      </c>
      <c r="G661" s="30" t="s">
        <v>20</v>
      </c>
      <c r="H661" s="30" t="s">
        <v>36</v>
      </c>
      <c r="I661" s="42">
        <v>13</v>
      </c>
      <c r="J661" s="33" t="str">
        <f t="shared" si="10"/>
        <v>Талицкий р-н, Талицкий городской округ, с. Бутка, ул. Ленина, д. 13</v>
      </c>
      <c r="K661" s="30">
        <v>769.1</v>
      </c>
      <c r="L661" s="148">
        <v>16</v>
      </c>
      <c r="M661" s="30">
        <v>3</v>
      </c>
      <c r="N661" s="33" t="s">
        <v>4932</v>
      </c>
      <c r="O661" s="114">
        <v>44900</v>
      </c>
      <c r="P661" s="33" t="s">
        <v>4554</v>
      </c>
      <c r="Q661" s="187">
        <v>1614642.39</v>
      </c>
      <c r="R661"/>
    </row>
    <row r="662" spans="1:18" ht="23.25" hidden="1" x14ac:dyDescent="0.25">
      <c r="A662" s="80">
        <v>661</v>
      </c>
      <c r="B662" s="30" t="s">
        <v>8</v>
      </c>
      <c r="C662" s="30" t="s">
        <v>635</v>
      </c>
      <c r="D662" s="30" t="s">
        <v>15</v>
      </c>
      <c r="E662" s="30" t="s">
        <v>29</v>
      </c>
      <c r="F662" s="30" t="s">
        <v>660</v>
      </c>
      <c r="G662" s="30" t="s">
        <v>20</v>
      </c>
      <c r="H662" s="30" t="s">
        <v>189</v>
      </c>
      <c r="I662" s="42" t="s">
        <v>317</v>
      </c>
      <c r="J662" s="33" t="str">
        <f t="shared" si="10"/>
        <v>Талицкий р-н, Талицкий городской округ, с. Бутка, ул. Некрасова, д. 6А</v>
      </c>
      <c r="K662" s="30">
        <v>894.3</v>
      </c>
      <c r="L662" s="148">
        <v>17</v>
      </c>
      <c r="M662" s="30">
        <v>3</v>
      </c>
      <c r="N662" s="33" t="s">
        <v>4932</v>
      </c>
      <c r="O662" s="114">
        <v>44900</v>
      </c>
      <c r="P662" s="33" t="s">
        <v>4554</v>
      </c>
      <c r="Q662" s="187">
        <v>1983836.17</v>
      </c>
      <c r="R662"/>
    </row>
    <row r="663" spans="1:18" ht="23.25" hidden="1" x14ac:dyDescent="0.25">
      <c r="A663" s="80">
        <v>662</v>
      </c>
      <c r="B663" s="30" t="s">
        <v>8</v>
      </c>
      <c r="C663" s="30" t="s">
        <v>635</v>
      </c>
      <c r="D663" s="30" t="s">
        <v>15</v>
      </c>
      <c r="E663" s="30" t="s">
        <v>29</v>
      </c>
      <c r="F663" s="30" t="s">
        <v>1505</v>
      </c>
      <c r="G663" s="30" t="s">
        <v>20</v>
      </c>
      <c r="H663" s="30" t="s">
        <v>36</v>
      </c>
      <c r="I663" s="30">
        <v>25</v>
      </c>
      <c r="J663" s="33" t="str">
        <f t="shared" si="10"/>
        <v>Талицкий р-н, Талицкий городской округ, с. Яр, ул. Ленина, д. 25</v>
      </c>
      <c r="K663" s="30">
        <v>753.1</v>
      </c>
      <c r="L663" s="30">
        <v>16</v>
      </c>
      <c r="M663" s="30">
        <v>2</v>
      </c>
      <c r="N663" s="33" t="s">
        <v>4932</v>
      </c>
      <c r="O663" s="114">
        <v>44900</v>
      </c>
      <c r="P663" s="33" t="s">
        <v>4554</v>
      </c>
      <c r="Q663" s="187">
        <v>2222948.56</v>
      </c>
      <c r="R663"/>
    </row>
    <row r="664" spans="1:18" ht="23.25" hidden="1" x14ac:dyDescent="0.25">
      <c r="A664" s="80">
        <v>663</v>
      </c>
      <c r="B664" s="30" t="s">
        <v>8</v>
      </c>
      <c r="C664" s="30" t="s">
        <v>630</v>
      </c>
      <c r="D664" s="30" t="s">
        <v>16</v>
      </c>
      <c r="E664" s="30" t="s">
        <v>637</v>
      </c>
      <c r="F664" s="30" t="s">
        <v>1045</v>
      </c>
      <c r="G664" s="30" t="s">
        <v>20</v>
      </c>
      <c r="H664" s="30" t="s">
        <v>380</v>
      </c>
      <c r="I664" s="42">
        <v>4</v>
      </c>
      <c r="J664" s="33" t="str">
        <f t="shared" si="10"/>
        <v>Тугулымский р-н, Тугулымский городской округ, п.г.т. Тугулым, ул. Молодежная, д. 4</v>
      </c>
      <c r="K664" s="30">
        <v>1245.05</v>
      </c>
      <c r="L664" s="148">
        <v>24</v>
      </c>
      <c r="M664" s="30">
        <v>1</v>
      </c>
      <c r="N664" s="33" t="s">
        <v>4923</v>
      </c>
      <c r="O664" s="114">
        <v>44936</v>
      </c>
      <c r="P664" s="33" t="s">
        <v>2726</v>
      </c>
      <c r="Q664" s="210">
        <v>3767795.67</v>
      </c>
      <c r="R664"/>
    </row>
    <row r="665" spans="1:18" ht="23.25" hidden="1" x14ac:dyDescent="0.25">
      <c r="A665" s="80">
        <v>664</v>
      </c>
      <c r="B665" s="30" t="s">
        <v>8</v>
      </c>
      <c r="C665" s="30" t="s">
        <v>630</v>
      </c>
      <c r="D665" s="30" t="s">
        <v>16</v>
      </c>
      <c r="E665" s="30" t="s">
        <v>637</v>
      </c>
      <c r="F665" s="30" t="s">
        <v>1045</v>
      </c>
      <c r="G665" s="30" t="s">
        <v>20</v>
      </c>
      <c r="H665" s="30" t="s">
        <v>380</v>
      </c>
      <c r="I665" s="42">
        <v>7</v>
      </c>
      <c r="J665" s="33" t="str">
        <f t="shared" si="10"/>
        <v>Тугулымский р-н, Тугулымский городской округ, п.г.т. Тугулым, ул. Молодежная, д. 7</v>
      </c>
      <c r="K665" s="30">
        <v>1229.3</v>
      </c>
      <c r="L665" s="148">
        <v>24</v>
      </c>
      <c r="M665" s="30">
        <v>4</v>
      </c>
      <c r="N665" s="33" t="s">
        <v>4923</v>
      </c>
      <c r="O665" s="114">
        <v>44936</v>
      </c>
      <c r="P665" s="33" t="s">
        <v>2726</v>
      </c>
      <c r="Q665" s="187">
        <v>4654400.58</v>
      </c>
      <c r="R665"/>
    </row>
    <row r="666" spans="1:18" ht="23.25" hidden="1" x14ac:dyDescent="0.25">
      <c r="A666" s="80">
        <v>665</v>
      </c>
      <c r="B666" s="30" t="s">
        <v>8</v>
      </c>
      <c r="C666" s="30" t="s">
        <v>630</v>
      </c>
      <c r="D666" s="30" t="s">
        <v>16</v>
      </c>
      <c r="E666" s="30" t="s">
        <v>1500</v>
      </c>
      <c r="F666" s="30" t="s">
        <v>111</v>
      </c>
      <c r="G666" s="30" t="s">
        <v>20</v>
      </c>
      <c r="H666" s="30" t="s">
        <v>53</v>
      </c>
      <c r="I666" s="42" t="s">
        <v>4915</v>
      </c>
      <c r="J666" s="33" t="str">
        <f t="shared" si="10"/>
        <v>Тугулымский р-н, Тугулымский городской округ, пос. Юшала, ул. Комсомольская, д. 49Б</v>
      </c>
      <c r="K666" s="30">
        <v>1829.3</v>
      </c>
      <c r="L666" s="30">
        <v>35</v>
      </c>
      <c r="M666" s="30">
        <v>4</v>
      </c>
      <c r="N666" s="33" t="s">
        <v>4923</v>
      </c>
      <c r="O666" s="114">
        <v>44936</v>
      </c>
      <c r="P666" s="33" t="s">
        <v>2726</v>
      </c>
      <c r="Q666" s="187">
        <v>6601600.8700000001</v>
      </c>
      <c r="R666"/>
    </row>
    <row r="667" spans="1:18" ht="23.25" hidden="1" x14ac:dyDescent="0.25">
      <c r="A667" s="80">
        <v>666</v>
      </c>
      <c r="B667" s="30" t="s">
        <v>8</v>
      </c>
      <c r="C667" s="30" t="s">
        <v>630</v>
      </c>
      <c r="D667" s="30" t="s">
        <v>16</v>
      </c>
      <c r="E667" s="30" t="s">
        <v>1500</v>
      </c>
      <c r="F667" s="30" t="s">
        <v>111</v>
      </c>
      <c r="G667" s="30" t="s">
        <v>20</v>
      </c>
      <c r="H667" s="30" t="s">
        <v>41</v>
      </c>
      <c r="I667" s="30">
        <v>27</v>
      </c>
      <c r="J667" s="33" t="str">
        <f t="shared" si="10"/>
        <v>Тугулымский р-н, Тугулымский городской округ, пос. Юшала, ул. Садовая, д. 27</v>
      </c>
      <c r="K667" s="30">
        <v>705.8</v>
      </c>
      <c r="L667" s="148">
        <v>16</v>
      </c>
      <c r="M667" s="30">
        <v>3</v>
      </c>
      <c r="N667" s="33" t="s">
        <v>4923</v>
      </c>
      <c r="O667" s="114">
        <v>44936</v>
      </c>
      <c r="P667" s="33" t="s">
        <v>2726</v>
      </c>
      <c r="Q667" s="187">
        <v>2354306.5499999998</v>
      </c>
      <c r="R667"/>
    </row>
    <row r="668" spans="1:18" ht="23.25" hidden="1" x14ac:dyDescent="0.25">
      <c r="A668" s="80">
        <v>667</v>
      </c>
      <c r="B668" s="30" t="s">
        <v>8</v>
      </c>
      <c r="C668" s="30" t="s">
        <v>626</v>
      </c>
      <c r="D668" s="30" t="s">
        <v>17</v>
      </c>
      <c r="E668" s="30" t="s">
        <v>18</v>
      </c>
      <c r="F668" s="30" t="s">
        <v>113</v>
      </c>
      <c r="G668" s="30" t="s">
        <v>20</v>
      </c>
      <c r="H668" s="30" t="s">
        <v>34</v>
      </c>
      <c r="I668" s="42">
        <v>27</v>
      </c>
      <c r="J668" s="33" t="str">
        <f t="shared" si="10"/>
        <v>Туринский р-н, Туринский городской округ, г. Туринск, ул. Кирова, д. 27</v>
      </c>
      <c r="K668" s="30">
        <v>779.1</v>
      </c>
      <c r="L668" s="30">
        <v>16</v>
      </c>
      <c r="M668" s="30">
        <v>1</v>
      </c>
      <c r="N668" s="88" t="s">
        <v>4924</v>
      </c>
      <c r="O668" s="224">
        <v>44902</v>
      </c>
      <c r="P668" s="2" t="s">
        <v>2726</v>
      </c>
      <c r="Q668" s="210">
        <v>3351639.31</v>
      </c>
      <c r="R668"/>
    </row>
    <row r="669" spans="1:18" ht="23.25" hidden="1" x14ac:dyDescent="0.25">
      <c r="A669" s="80">
        <v>668</v>
      </c>
      <c r="B669" s="30" t="s">
        <v>8</v>
      </c>
      <c r="C669" s="30" t="s">
        <v>626</v>
      </c>
      <c r="D669" s="30" t="s">
        <v>17</v>
      </c>
      <c r="E669" s="30" t="s">
        <v>18</v>
      </c>
      <c r="F669" s="30" t="s">
        <v>113</v>
      </c>
      <c r="G669" s="30" t="s">
        <v>20</v>
      </c>
      <c r="H669" s="30" t="s">
        <v>36</v>
      </c>
      <c r="I669" s="42">
        <v>114</v>
      </c>
      <c r="J669" s="33" t="str">
        <f t="shared" si="10"/>
        <v>Туринский р-н, Туринский городской округ, г. Туринск, ул. Ленина, д. 114</v>
      </c>
      <c r="K669" s="30">
        <v>837.08</v>
      </c>
      <c r="L669" s="148">
        <v>12</v>
      </c>
      <c r="M669" s="30">
        <v>1</v>
      </c>
      <c r="N669" s="33" t="s">
        <v>4924</v>
      </c>
      <c r="O669" s="114">
        <v>44902</v>
      </c>
      <c r="P669" s="33" t="s">
        <v>2726</v>
      </c>
      <c r="Q669" s="187">
        <v>475275.14</v>
      </c>
      <c r="R669"/>
    </row>
    <row r="670" spans="1:18" ht="23.25" hidden="1" x14ac:dyDescent="0.25">
      <c r="A670" s="80">
        <v>669</v>
      </c>
      <c r="B670" s="30" t="s">
        <v>8</v>
      </c>
      <c r="C670" s="30" t="s">
        <v>626</v>
      </c>
      <c r="D670" s="30" t="s">
        <v>17</v>
      </c>
      <c r="E670" s="30" t="s">
        <v>18</v>
      </c>
      <c r="F670" s="30" t="s">
        <v>113</v>
      </c>
      <c r="G670" s="30" t="s">
        <v>20</v>
      </c>
      <c r="H670" s="30" t="s">
        <v>4901</v>
      </c>
      <c r="I670" s="42">
        <v>11</v>
      </c>
      <c r="J670" s="33" t="str">
        <f t="shared" si="10"/>
        <v>Туринский р-н, Туринский городской округ, г. Туринск, ул. Освобождения, д. 11</v>
      </c>
      <c r="K670" s="30">
        <v>527.1</v>
      </c>
      <c r="L670" s="148">
        <v>12</v>
      </c>
      <c r="M670" s="30">
        <v>1</v>
      </c>
      <c r="N670" s="33" t="s">
        <v>4924</v>
      </c>
      <c r="O670" s="114">
        <v>44902</v>
      </c>
      <c r="P670" s="33" t="s">
        <v>2726</v>
      </c>
      <c r="Q670" s="210">
        <v>2164708.92</v>
      </c>
      <c r="R670"/>
    </row>
    <row r="671" spans="1:18" ht="23.25" hidden="1" x14ac:dyDescent="0.25">
      <c r="A671" s="80">
        <v>670</v>
      </c>
      <c r="B671" s="30" t="s">
        <v>8</v>
      </c>
      <c r="C671" s="30" t="s">
        <v>626</v>
      </c>
      <c r="D671" s="30" t="s">
        <v>17</v>
      </c>
      <c r="E671" s="30" t="s">
        <v>18</v>
      </c>
      <c r="F671" s="30" t="s">
        <v>113</v>
      </c>
      <c r="G671" s="30" t="s">
        <v>20</v>
      </c>
      <c r="H671" s="30" t="s">
        <v>4907</v>
      </c>
      <c r="I671" s="42">
        <v>15</v>
      </c>
      <c r="J671" s="33" t="str">
        <f t="shared" si="10"/>
        <v>Туринский р-н, Туринский городской округ, г. Туринск, ул. Путейцев, д. 15</v>
      </c>
      <c r="K671" s="30">
        <v>680</v>
      </c>
      <c r="L671" s="148">
        <v>12</v>
      </c>
      <c r="M671" s="30">
        <v>2</v>
      </c>
      <c r="N671" s="33" t="s">
        <v>4924</v>
      </c>
      <c r="O671" s="114">
        <v>44902</v>
      </c>
      <c r="P671" s="33" t="s">
        <v>2726</v>
      </c>
      <c r="Q671" s="187">
        <v>986728.78</v>
      </c>
      <c r="R671"/>
    </row>
    <row r="672" spans="1:18" ht="23.25" hidden="1" x14ac:dyDescent="0.25">
      <c r="A672" s="80">
        <v>671</v>
      </c>
      <c r="B672" s="30" t="s">
        <v>8</v>
      </c>
      <c r="C672" s="30" t="s">
        <v>626</v>
      </c>
      <c r="D672" s="30" t="s">
        <v>17</v>
      </c>
      <c r="E672" s="30" t="s">
        <v>18</v>
      </c>
      <c r="F672" s="30" t="s">
        <v>113</v>
      </c>
      <c r="G672" s="30" t="s">
        <v>20</v>
      </c>
      <c r="H672" s="30" t="s">
        <v>4907</v>
      </c>
      <c r="I672" s="42">
        <v>17</v>
      </c>
      <c r="J672" s="33" t="str">
        <f t="shared" si="10"/>
        <v>Туринский р-н, Туринский городской округ, г. Туринск, ул. Путейцев, д. 17</v>
      </c>
      <c r="K672" s="30">
        <v>498.8</v>
      </c>
      <c r="L672" s="148">
        <v>12</v>
      </c>
      <c r="M672" s="30">
        <v>2</v>
      </c>
      <c r="N672" s="33" t="s">
        <v>4924</v>
      </c>
      <c r="O672" s="114">
        <v>44902</v>
      </c>
      <c r="P672" s="33" t="s">
        <v>2726</v>
      </c>
      <c r="Q672" s="187">
        <v>865999.63000000012</v>
      </c>
      <c r="R672"/>
    </row>
    <row r="673" spans="1:18" ht="23.25" hidden="1" x14ac:dyDescent="0.25">
      <c r="A673" s="80">
        <v>672</v>
      </c>
      <c r="B673" s="30" t="s">
        <v>8</v>
      </c>
      <c r="C673" s="30" t="s">
        <v>626</v>
      </c>
      <c r="D673" s="30" t="s">
        <v>17</v>
      </c>
      <c r="E673" s="30" t="s">
        <v>18</v>
      </c>
      <c r="F673" s="30" t="s">
        <v>113</v>
      </c>
      <c r="G673" s="30" t="s">
        <v>20</v>
      </c>
      <c r="H673" s="30" t="s">
        <v>4907</v>
      </c>
      <c r="I673" s="42">
        <v>8</v>
      </c>
      <c r="J673" s="33" t="str">
        <f t="shared" si="10"/>
        <v>Туринский р-н, Туринский городской округ, г. Туринск, ул. Путейцев, д. 8</v>
      </c>
      <c r="K673" s="30">
        <v>513.70000000000005</v>
      </c>
      <c r="L673" s="30">
        <v>12</v>
      </c>
      <c r="M673" s="30">
        <v>3</v>
      </c>
      <c r="N673" s="33" t="s">
        <v>4924</v>
      </c>
      <c r="O673" s="114">
        <v>44902</v>
      </c>
      <c r="P673" s="33" t="s">
        <v>2726</v>
      </c>
      <c r="Q673" s="187">
        <v>1563660.35</v>
      </c>
      <c r="R673"/>
    </row>
    <row r="674" spans="1:18" ht="23.25" hidden="1" x14ac:dyDescent="0.25">
      <c r="A674" s="80">
        <v>673</v>
      </c>
      <c r="B674" s="30" t="s">
        <v>8</v>
      </c>
      <c r="C674" s="30" t="s">
        <v>626</v>
      </c>
      <c r="D674" s="30" t="s">
        <v>17</v>
      </c>
      <c r="E674" s="30" t="s">
        <v>18</v>
      </c>
      <c r="F674" s="30" t="s">
        <v>113</v>
      </c>
      <c r="G674" s="30" t="s">
        <v>20</v>
      </c>
      <c r="H674" s="30" t="s">
        <v>657</v>
      </c>
      <c r="I674" s="42">
        <v>73</v>
      </c>
      <c r="J674" s="33" t="str">
        <f t="shared" si="10"/>
        <v>Туринский р-н, Туринский городской округ, г. Туринск, ул. Социалистическая, д. 73</v>
      </c>
      <c r="K674" s="30">
        <v>3892.4</v>
      </c>
      <c r="L674" s="30">
        <v>71</v>
      </c>
      <c r="M674" s="30">
        <v>2</v>
      </c>
      <c r="N674" s="33" t="s">
        <v>4933</v>
      </c>
      <c r="O674" s="114">
        <v>44902</v>
      </c>
      <c r="P674" s="33" t="s">
        <v>2726</v>
      </c>
      <c r="Q674" s="187">
        <v>5911939.0800000001</v>
      </c>
      <c r="R674"/>
    </row>
    <row r="675" spans="1:18" ht="23.25" hidden="1" x14ac:dyDescent="0.25">
      <c r="A675" s="80">
        <v>674</v>
      </c>
      <c r="B675" s="30" t="s">
        <v>8</v>
      </c>
      <c r="C675" s="30" t="s">
        <v>626</v>
      </c>
      <c r="D675" s="30" t="s">
        <v>17</v>
      </c>
      <c r="E675" s="30" t="s">
        <v>18</v>
      </c>
      <c r="F675" s="30" t="s">
        <v>113</v>
      </c>
      <c r="G675" s="30" t="s">
        <v>20</v>
      </c>
      <c r="H675" s="30" t="s">
        <v>1501</v>
      </c>
      <c r="I675" s="30">
        <v>13</v>
      </c>
      <c r="J675" s="33" t="str">
        <f t="shared" si="10"/>
        <v>Туринский р-н, Туринский городской округ, г. Туринск, ул. Спорта, д. 13</v>
      </c>
      <c r="K675" s="30">
        <v>4086.5</v>
      </c>
      <c r="L675" s="148">
        <v>80</v>
      </c>
      <c r="M675" s="30">
        <v>1</v>
      </c>
      <c r="N675" s="33" t="s">
        <v>4924</v>
      </c>
      <c r="O675" s="114">
        <v>44902</v>
      </c>
      <c r="P675" s="33" t="s">
        <v>2726</v>
      </c>
      <c r="Q675" s="187">
        <v>12296672.1</v>
      </c>
      <c r="R675"/>
    </row>
    <row r="676" spans="1:18" ht="23.25" hidden="1" x14ac:dyDescent="0.25">
      <c r="A676" s="80">
        <v>675</v>
      </c>
      <c r="B676" s="30" t="s">
        <v>8</v>
      </c>
      <c r="C676" s="30" t="s">
        <v>626</v>
      </c>
      <c r="D676" s="30" t="s">
        <v>17</v>
      </c>
      <c r="E676" s="30" t="s">
        <v>29</v>
      </c>
      <c r="F676" s="30" t="s">
        <v>2637</v>
      </c>
      <c r="G676" s="30" t="s">
        <v>20</v>
      </c>
      <c r="H676" s="30" t="s">
        <v>69</v>
      </c>
      <c r="I676" s="42">
        <v>7</v>
      </c>
      <c r="J676" s="33" t="str">
        <f t="shared" si="10"/>
        <v>Туринский р-н, Туринский городской округ, с. Шухруповское, ул. Мира, д. 7</v>
      </c>
      <c r="K676" s="30">
        <v>406.7</v>
      </c>
      <c r="L676" s="148">
        <v>12</v>
      </c>
      <c r="M676" s="30">
        <v>2</v>
      </c>
      <c r="N676" s="33" t="s">
        <v>4924</v>
      </c>
      <c r="O676" s="114">
        <v>44902</v>
      </c>
      <c r="P676" s="33" t="s">
        <v>2726</v>
      </c>
      <c r="Q676" s="187">
        <v>1506288.2</v>
      </c>
      <c r="R676"/>
    </row>
    <row r="677" spans="1:18" ht="23.25" hidden="1" x14ac:dyDescent="0.25">
      <c r="A677" s="80">
        <v>676</v>
      </c>
      <c r="B677" s="30" t="s">
        <v>227</v>
      </c>
      <c r="C677" s="30" t="s">
        <v>700</v>
      </c>
      <c r="D677" s="30" t="s">
        <v>312</v>
      </c>
      <c r="E677" s="30" t="s">
        <v>637</v>
      </c>
      <c r="F677" s="30" t="s">
        <v>313</v>
      </c>
      <c r="G677" s="30" t="s">
        <v>20</v>
      </c>
      <c r="H677" s="30" t="s">
        <v>36</v>
      </c>
      <c r="I677" s="42" t="s">
        <v>225</v>
      </c>
      <c r="J677" s="33" t="str">
        <f t="shared" si="10"/>
        <v>Шалинский р-н, Шалинский городской округ, п.г.т. Шаля, ул. Ленина, д. 15А</v>
      </c>
      <c r="K677" s="42">
        <v>300.8</v>
      </c>
      <c r="L677" s="148">
        <v>8</v>
      </c>
      <c r="M677" s="42">
        <v>1</v>
      </c>
      <c r="N677" s="33" t="s">
        <v>5021</v>
      </c>
      <c r="O677" s="114">
        <v>45096</v>
      </c>
      <c r="P677" s="33" t="s">
        <v>3340</v>
      </c>
      <c r="Q677" s="210">
        <v>807965.64</v>
      </c>
      <c r="R677"/>
    </row>
    <row r="678" spans="1:18" ht="23.25" hidden="1" x14ac:dyDescent="0.25">
      <c r="A678" s="80">
        <v>677</v>
      </c>
      <c r="B678" s="30" t="s">
        <v>227</v>
      </c>
      <c r="C678" s="30" t="s">
        <v>700</v>
      </c>
      <c r="D678" s="30" t="s">
        <v>312</v>
      </c>
      <c r="E678" s="30" t="s">
        <v>29</v>
      </c>
      <c r="F678" s="30" t="s">
        <v>4981</v>
      </c>
      <c r="G678" s="30" t="s">
        <v>20</v>
      </c>
      <c r="H678" s="30" t="s">
        <v>84</v>
      </c>
      <c r="I678" s="42">
        <v>24</v>
      </c>
      <c r="J678" s="33" t="str">
        <f t="shared" si="10"/>
        <v>Шалинский р-н, Шалинский городской округ, с. Платоново, ул. Советская, д. 24</v>
      </c>
      <c r="K678" s="42">
        <v>874.68</v>
      </c>
      <c r="L678" s="42">
        <v>16</v>
      </c>
      <c r="M678" s="42">
        <v>1</v>
      </c>
      <c r="N678" s="33" t="s">
        <v>4996</v>
      </c>
      <c r="O678" s="114">
        <v>44908</v>
      </c>
      <c r="P678" s="33" t="s">
        <v>3340</v>
      </c>
      <c r="Q678" s="210">
        <v>4051146.13</v>
      </c>
      <c r="R678"/>
    </row>
    <row r="680" spans="1:18" x14ac:dyDescent="0.25">
      <c r="K680" s="260">
        <f>SUBTOTAL(9,K2:K679)/1000</f>
        <v>2.1627999999999998</v>
      </c>
      <c r="L680" s="260">
        <f>SUM(L2:L679)</f>
        <v>26950</v>
      </c>
      <c r="M680" s="260">
        <f>SUM(M2:M679)</f>
        <v>1643</v>
      </c>
    </row>
  </sheetData>
  <autoFilter ref="A1:R678">
    <filterColumn colId="3">
      <filters>
        <filter val="Муниципальное образование «Зареченское сельское поселение» Камышловского муниципального района Свердловской области"/>
      </filters>
    </filterColumn>
  </autoFilter>
  <conditionalFormatting sqref="J1:J1048576">
    <cfRule type="duplicateValues" dxfId="37" priority="117"/>
  </conditionalFormatting>
  <conditionalFormatting sqref="J2:J678">
    <cfRule type="duplicateValues" dxfId="36" priority="116"/>
  </conditionalFormatting>
  <pageMargins left="0.7" right="0.7" top="0.75" bottom="0.75" header="0.3" footer="0.3"/>
  <ignoredErrors>
    <ignoredError sqref="I439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69"/>
  <sheetViews>
    <sheetView zoomScale="85" zoomScaleNormal="85" workbookViewId="0">
      <selection activeCell="O17" sqref="O17"/>
    </sheetView>
  </sheetViews>
  <sheetFormatPr defaultRowHeight="15" x14ac:dyDescent="0.25"/>
  <cols>
    <col min="1" max="1" width="5" customWidth="1"/>
    <col min="2" max="2" width="5" bestFit="1" customWidth="1"/>
    <col min="3" max="3" width="5.7109375" customWidth="1"/>
    <col min="4" max="4" width="9.28515625" customWidth="1"/>
    <col min="5" max="5" width="6.42578125" customWidth="1"/>
    <col min="6" max="6" width="17.140625" customWidth="1"/>
    <col min="7" max="7" width="6.42578125" customWidth="1"/>
    <col min="8" max="8" width="15.7109375" style="155" customWidth="1"/>
    <col min="9" max="9" width="10" style="155" customWidth="1"/>
    <col min="10" max="10" width="42.85546875" style="155" customWidth="1"/>
    <col min="11" max="11" width="11.42578125" style="155" customWidth="1"/>
    <col min="12" max="12" width="9.28515625" style="155" customWidth="1"/>
    <col min="13" max="13" width="11.42578125" style="155" customWidth="1"/>
    <col min="14" max="14" width="11.42578125" customWidth="1"/>
    <col min="15" max="15" width="12.85546875" customWidth="1"/>
    <col min="16" max="16" width="22.85546875" customWidth="1"/>
    <col min="17" max="17" width="13.42578125" bestFit="1" customWidth="1"/>
  </cols>
  <sheetData>
    <row r="1" spans="1:20" ht="33.75" x14ac:dyDescent="0.25">
      <c r="A1" s="93" t="s">
        <v>0</v>
      </c>
      <c r="B1" s="93" t="s">
        <v>1</v>
      </c>
      <c r="C1" s="94"/>
      <c r="D1" s="98" t="s">
        <v>2</v>
      </c>
      <c r="E1" s="95" t="s">
        <v>3</v>
      </c>
      <c r="F1" s="95" t="s">
        <v>4</v>
      </c>
      <c r="G1" s="95" t="s">
        <v>5</v>
      </c>
      <c r="H1" s="95" t="s">
        <v>6</v>
      </c>
      <c r="I1" s="97" t="s">
        <v>7</v>
      </c>
      <c r="J1" s="93" t="s">
        <v>1601</v>
      </c>
      <c r="K1" s="93" t="s">
        <v>1272</v>
      </c>
      <c r="L1" s="93" t="s">
        <v>4063</v>
      </c>
      <c r="M1" s="93" t="s">
        <v>1430</v>
      </c>
      <c r="N1" s="93" t="s">
        <v>1602</v>
      </c>
      <c r="O1" s="186" t="s">
        <v>1603</v>
      </c>
      <c r="P1" s="93" t="s">
        <v>1604</v>
      </c>
      <c r="Q1" s="93" t="s">
        <v>1600</v>
      </c>
    </row>
    <row r="2" spans="1:20" ht="23.25" x14ac:dyDescent="0.25">
      <c r="A2" s="80">
        <v>1</v>
      </c>
      <c r="B2" s="30" t="s">
        <v>8</v>
      </c>
      <c r="C2" s="30" t="s">
        <v>629</v>
      </c>
      <c r="D2" s="30" t="s">
        <v>623</v>
      </c>
      <c r="E2" s="30" t="s">
        <v>637</v>
      </c>
      <c r="F2" s="30" t="s">
        <v>4888</v>
      </c>
      <c r="G2" s="30" t="s">
        <v>20</v>
      </c>
      <c r="H2" s="30" t="s">
        <v>647</v>
      </c>
      <c r="I2" s="30">
        <v>6</v>
      </c>
      <c r="J2" s="33" t="str">
        <f t="shared" ref="J2:J65" si="0">C2&amp;""&amp;D2&amp;", "&amp;E2&amp;" "&amp;F2&amp;", "&amp;G2&amp;" "&amp;H2&amp;", д. "&amp;I2</f>
        <v>Алапаевский р-н, Махнёвское муниципальное образование, п.г.т. Махнёво, ул. Городок Карьера, д. 6</v>
      </c>
      <c r="K2" s="30">
        <v>572</v>
      </c>
      <c r="L2" s="30">
        <v>12</v>
      </c>
      <c r="M2" s="148">
        <v>1</v>
      </c>
      <c r="N2" s="33" t="s">
        <v>4555</v>
      </c>
      <c r="O2" s="114">
        <v>44572</v>
      </c>
      <c r="P2" s="33" t="s">
        <v>4554</v>
      </c>
      <c r="Q2" s="168">
        <v>1590517.3399999999</v>
      </c>
      <c r="T2" s="271"/>
    </row>
    <row r="3" spans="1:20" ht="34.5" x14ac:dyDescent="0.25">
      <c r="A3" s="80">
        <v>2</v>
      </c>
      <c r="B3" s="30" t="s">
        <v>8</v>
      </c>
      <c r="C3" s="30" t="s">
        <v>629</v>
      </c>
      <c r="D3" s="30" t="s">
        <v>2625</v>
      </c>
      <c r="E3" s="30" t="s">
        <v>1500</v>
      </c>
      <c r="F3" s="30" t="s">
        <v>2626</v>
      </c>
      <c r="G3" s="30" t="s">
        <v>20</v>
      </c>
      <c r="H3" s="30" t="s">
        <v>4541</v>
      </c>
      <c r="I3" s="30">
        <v>1</v>
      </c>
      <c r="J3" s="33" t="str">
        <f t="shared" si="0"/>
        <v>Алапаевский р-н, Муниципальное образование Алапаевское, пос. Бубчиково, ул. Геологоразведчиков, д. 1</v>
      </c>
      <c r="K3" s="30">
        <v>580.4</v>
      </c>
      <c r="L3" s="30">
        <v>12</v>
      </c>
      <c r="M3" s="148">
        <v>1</v>
      </c>
      <c r="N3" s="41" t="s">
        <v>4553</v>
      </c>
      <c r="O3" s="223">
        <v>44543</v>
      </c>
      <c r="P3" s="33" t="s">
        <v>4554</v>
      </c>
      <c r="Q3" s="168">
        <v>498188.82</v>
      </c>
    </row>
    <row r="4" spans="1:20" ht="34.5" x14ac:dyDescent="0.25">
      <c r="A4" s="80">
        <v>3</v>
      </c>
      <c r="B4" s="30" t="s">
        <v>8</v>
      </c>
      <c r="C4" s="30" t="s">
        <v>629</v>
      </c>
      <c r="D4" s="30" t="s">
        <v>2625</v>
      </c>
      <c r="E4" s="30" t="s">
        <v>1500</v>
      </c>
      <c r="F4" s="30" t="s">
        <v>2626</v>
      </c>
      <c r="G4" s="30" t="s">
        <v>20</v>
      </c>
      <c r="H4" s="30" t="s">
        <v>4541</v>
      </c>
      <c r="I4" s="30">
        <v>2</v>
      </c>
      <c r="J4" s="33" t="str">
        <f t="shared" si="0"/>
        <v>Алапаевский р-н, Муниципальное образование Алапаевское, пос. Бубчиково, ул. Геологоразведчиков, д. 2</v>
      </c>
      <c r="K4" s="30">
        <v>582.4</v>
      </c>
      <c r="L4" s="30">
        <v>12</v>
      </c>
      <c r="M4" s="148">
        <v>2</v>
      </c>
      <c r="N4" s="33" t="s">
        <v>4553</v>
      </c>
      <c r="O4" s="223">
        <v>44543</v>
      </c>
      <c r="P4" s="33" t="s">
        <v>4554</v>
      </c>
      <c r="Q4" s="167">
        <v>1304927.77</v>
      </c>
    </row>
    <row r="5" spans="1:20" ht="34.5" x14ac:dyDescent="0.25">
      <c r="A5" s="80">
        <v>4</v>
      </c>
      <c r="B5" s="30" t="s">
        <v>8</v>
      </c>
      <c r="C5" s="30" t="s">
        <v>629</v>
      </c>
      <c r="D5" s="30" t="s">
        <v>2625</v>
      </c>
      <c r="E5" s="30" t="s">
        <v>1500</v>
      </c>
      <c r="F5" s="30" t="s">
        <v>2626</v>
      </c>
      <c r="G5" s="30" t="s">
        <v>20</v>
      </c>
      <c r="H5" s="30" t="s">
        <v>4541</v>
      </c>
      <c r="I5" s="30">
        <v>3</v>
      </c>
      <c r="J5" s="33" t="str">
        <f t="shared" si="0"/>
        <v>Алапаевский р-н, Муниципальное образование Алапаевское, пос. Бубчиково, ул. Геологоразведчиков, д. 3</v>
      </c>
      <c r="K5" s="30">
        <v>526.20000000000005</v>
      </c>
      <c r="L5" s="30">
        <v>12</v>
      </c>
      <c r="M5" s="148">
        <v>1</v>
      </c>
      <c r="N5" s="33" t="s">
        <v>4553</v>
      </c>
      <c r="O5" s="223">
        <v>44543</v>
      </c>
      <c r="P5" s="33" t="s">
        <v>4554</v>
      </c>
      <c r="Q5" s="167">
        <v>1514368</v>
      </c>
    </row>
    <row r="6" spans="1:20" ht="23.25" x14ac:dyDescent="0.25">
      <c r="A6" s="80">
        <v>5</v>
      </c>
      <c r="B6" s="30" t="s">
        <v>4853</v>
      </c>
      <c r="C6" s="30"/>
      <c r="D6" s="30" t="s">
        <v>3017</v>
      </c>
      <c r="E6" s="30" t="s">
        <v>18</v>
      </c>
      <c r="F6" s="30" t="s">
        <v>500</v>
      </c>
      <c r="G6" s="30" t="s">
        <v>20</v>
      </c>
      <c r="H6" s="30" t="s">
        <v>550</v>
      </c>
      <c r="I6" s="42">
        <v>2</v>
      </c>
      <c r="J6" s="33" t="str">
        <f t="shared" si="0"/>
        <v>Арамильский городской округ Свердловской области, г. Арамиль, ул. Курчатова, д. 2</v>
      </c>
      <c r="K6" s="30">
        <v>800.2</v>
      </c>
      <c r="L6" s="30">
        <v>16</v>
      </c>
      <c r="M6" s="225">
        <v>4</v>
      </c>
      <c r="N6" s="33" t="s">
        <v>4726</v>
      </c>
      <c r="O6" s="114">
        <v>44613</v>
      </c>
      <c r="P6" s="33" t="s">
        <v>3064</v>
      </c>
      <c r="Q6" s="167">
        <v>3059164.38</v>
      </c>
    </row>
    <row r="7" spans="1:20" ht="23.25" x14ac:dyDescent="0.25">
      <c r="A7" s="80">
        <v>6</v>
      </c>
      <c r="B7" s="30" t="s">
        <v>4853</v>
      </c>
      <c r="C7" s="30"/>
      <c r="D7" s="30" t="s">
        <v>3017</v>
      </c>
      <c r="E7" s="30" t="s">
        <v>18</v>
      </c>
      <c r="F7" s="30" t="s">
        <v>500</v>
      </c>
      <c r="G7" s="30" t="s">
        <v>20</v>
      </c>
      <c r="H7" s="30" t="s">
        <v>36</v>
      </c>
      <c r="I7" s="42" t="s">
        <v>115</v>
      </c>
      <c r="J7" s="33" t="str">
        <f t="shared" si="0"/>
        <v>Арамильский городской округ Свердловской области, г. Арамиль, ул. Ленина, д. 1А</v>
      </c>
      <c r="K7" s="30">
        <v>796.6</v>
      </c>
      <c r="L7" s="30">
        <v>16</v>
      </c>
      <c r="M7" s="30">
        <v>5</v>
      </c>
      <c r="N7" s="33" t="s">
        <v>4726</v>
      </c>
      <c r="O7" s="114">
        <v>44613</v>
      </c>
      <c r="P7" s="33" t="s">
        <v>3064</v>
      </c>
      <c r="Q7" s="167">
        <v>2364099.9700000002</v>
      </c>
    </row>
    <row r="8" spans="1:20" ht="23.25" x14ac:dyDescent="0.25">
      <c r="A8" s="80">
        <v>7</v>
      </c>
      <c r="B8" s="30" t="s">
        <v>4853</v>
      </c>
      <c r="C8" s="30"/>
      <c r="D8" s="30" t="s">
        <v>3017</v>
      </c>
      <c r="E8" s="30" t="s">
        <v>18</v>
      </c>
      <c r="F8" s="30" t="s">
        <v>500</v>
      </c>
      <c r="G8" s="30" t="s">
        <v>20</v>
      </c>
      <c r="H8" s="30" t="s">
        <v>41</v>
      </c>
      <c r="I8" s="58" t="s">
        <v>999</v>
      </c>
      <c r="J8" s="33" t="str">
        <f t="shared" si="0"/>
        <v>Арамильский городской округ Свердловской области, г. Арамиль, ул. Садовая, д. 15</v>
      </c>
      <c r="K8" s="30">
        <v>3355.5</v>
      </c>
      <c r="L8" s="30">
        <v>70</v>
      </c>
      <c r="M8" s="30">
        <v>3</v>
      </c>
      <c r="N8" s="33" t="s">
        <v>4726</v>
      </c>
      <c r="O8" s="114">
        <v>44613</v>
      </c>
      <c r="P8" s="33" t="s">
        <v>3064</v>
      </c>
      <c r="Q8" s="170">
        <v>8664793.0800000001</v>
      </c>
    </row>
    <row r="9" spans="1:20" ht="23.25" x14ac:dyDescent="0.25">
      <c r="A9" s="80">
        <v>8</v>
      </c>
      <c r="B9" s="30" t="s">
        <v>8</v>
      </c>
      <c r="C9" s="30" t="s">
        <v>625</v>
      </c>
      <c r="D9" s="30" t="s">
        <v>10</v>
      </c>
      <c r="E9" s="30" t="s">
        <v>18</v>
      </c>
      <c r="F9" s="30" t="s">
        <v>50</v>
      </c>
      <c r="G9" s="30" t="s">
        <v>20</v>
      </c>
      <c r="H9" s="30" t="s">
        <v>777</v>
      </c>
      <c r="I9" s="30">
        <v>16</v>
      </c>
      <c r="J9" s="33" t="str">
        <f t="shared" si="0"/>
        <v>Артемовский р-н, Артемовский городской округ, г. Артемовский, ул. Добролюбова, д. 16</v>
      </c>
      <c r="K9" s="30">
        <v>868.5</v>
      </c>
      <c r="L9" s="30">
        <v>16</v>
      </c>
      <c r="M9" s="148">
        <v>3</v>
      </c>
      <c r="N9" s="33" t="s">
        <v>4557</v>
      </c>
      <c r="O9" s="114">
        <v>44585</v>
      </c>
      <c r="P9" s="33" t="s">
        <v>4554</v>
      </c>
      <c r="Q9" s="167">
        <v>2681442.9500000002</v>
      </c>
    </row>
    <row r="10" spans="1:20" ht="23.25" x14ac:dyDescent="0.25">
      <c r="A10" s="80">
        <v>9</v>
      </c>
      <c r="B10" s="30" t="s">
        <v>8</v>
      </c>
      <c r="C10" s="30" t="s">
        <v>625</v>
      </c>
      <c r="D10" s="30" t="s">
        <v>10</v>
      </c>
      <c r="E10" s="30" t="s">
        <v>18</v>
      </c>
      <c r="F10" s="30" t="s">
        <v>50</v>
      </c>
      <c r="G10" s="30" t="s">
        <v>20</v>
      </c>
      <c r="H10" s="30" t="s">
        <v>41</v>
      </c>
      <c r="I10" s="30">
        <v>8</v>
      </c>
      <c r="J10" s="33" t="str">
        <f t="shared" si="0"/>
        <v>Артемовский р-н, Артемовский городской округ, г. Артемовский, ул. Садовая, д. 8</v>
      </c>
      <c r="K10" s="30">
        <v>454.6</v>
      </c>
      <c r="L10" s="30">
        <v>8</v>
      </c>
      <c r="M10" s="30">
        <v>1</v>
      </c>
      <c r="N10" s="33" t="s">
        <v>4557</v>
      </c>
      <c r="O10" s="114">
        <v>44585</v>
      </c>
      <c r="P10" s="33" t="s">
        <v>4554</v>
      </c>
      <c r="Q10" s="167">
        <v>1436147.82</v>
      </c>
    </row>
    <row r="11" spans="1:20" ht="23.25" x14ac:dyDescent="0.25">
      <c r="A11" s="80">
        <v>10</v>
      </c>
      <c r="B11" s="30" t="s">
        <v>8</v>
      </c>
      <c r="C11" s="30" t="s">
        <v>625</v>
      </c>
      <c r="D11" s="30" t="s">
        <v>10</v>
      </c>
      <c r="E11" s="30" t="s">
        <v>18</v>
      </c>
      <c r="F11" s="30" t="s">
        <v>50</v>
      </c>
      <c r="G11" s="30" t="s">
        <v>20</v>
      </c>
      <c r="H11" s="30" t="s">
        <v>52</v>
      </c>
      <c r="I11" s="30">
        <v>37</v>
      </c>
      <c r="J11" s="33" t="str">
        <f t="shared" si="0"/>
        <v>Артемовский р-н, Артемовский городской округ, г. Артемовский, ул. Свободы, д. 37</v>
      </c>
      <c r="K11" s="30">
        <v>633.6</v>
      </c>
      <c r="L11" s="30">
        <v>12</v>
      </c>
      <c r="M11" s="30">
        <v>1</v>
      </c>
      <c r="N11" s="33" t="s">
        <v>4557</v>
      </c>
      <c r="O11" s="114">
        <v>44585</v>
      </c>
      <c r="P11" s="33" t="s">
        <v>4554</v>
      </c>
      <c r="Q11" s="167">
        <v>2676647.69</v>
      </c>
    </row>
    <row r="12" spans="1:20" ht="23.25" x14ac:dyDescent="0.25">
      <c r="A12" s="80">
        <v>11</v>
      </c>
      <c r="B12" s="30" t="s">
        <v>8</v>
      </c>
      <c r="C12" s="30" t="s">
        <v>625</v>
      </c>
      <c r="D12" s="30" t="s">
        <v>10</v>
      </c>
      <c r="E12" s="30" t="s">
        <v>1500</v>
      </c>
      <c r="F12" s="30" t="s">
        <v>42</v>
      </c>
      <c r="G12" s="30" t="s">
        <v>20</v>
      </c>
      <c r="H12" s="30" t="s">
        <v>48</v>
      </c>
      <c r="I12" s="30">
        <v>31</v>
      </c>
      <c r="J12" s="33" t="str">
        <f t="shared" si="0"/>
        <v>Артемовский р-н, Артемовский городской округ, пос. Буланаш, ул. Кутузова, д. 31</v>
      </c>
      <c r="K12" s="30">
        <v>554.70000000000005</v>
      </c>
      <c r="L12" s="30">
        <v>8</v>
      </c>
      <c r="M12" s="148">
        <v>1</v>
      </c>
      <c r="N12" s="88" t="s">
        <v>4557</v>
      </c>
      <c r="O12" s="224">
        <v>44585</v>
      </c>
      <c r="P12" s="2" t="s">
        <v>4554</v>
      </c>
      <c r="Q12" s="168">
        <v>1637063.6</v>
      </c>
    </row>
    <row r="13" spans="1:20" ht="23.25" x14ac:dyDescent="0.25">
      <c r="A13" s="80">
        <v>12</v>
      </c>
      <c r="B13" s="30" t="s">
        <v>8</v>
      </c>
      <c r="C13" s="30" t="s">
        <v>625</v>
      </c>
      <c r="D13" s="30" t="s">
        <v>10</v>
      </c>
      <c r="E13" s="30" t="s">
        <v>1500</v>
      </c>
      <c r="F13" s="30" t="s">
        <v>42</v>
      </c>
      <c r="G13" s="30" t="s">
        <v>20</v>
      </c>
      <c r="H13" s="30" t="s">
        <v>47</v>
      </c>
      <c r="I13" s="30">
        <v>10</v>
      </c>
      <c r="J13" s="33" t="str">
        <f t="shared" si="0"/>
        <v>Артемовский р-н, Артемовский городской округ, пос. Буланаш, ул. Максима Горького, д. 10</v>
      </c>
      <c r="K13" s="30">
        <v>462.9</v>
      </c>
      <c r="L13" s="30">
        <v>8</v>
      </c>
      <c r="M13" s="148">
        <v>1</v>
      </c>
      <c r="N13" s="33" t="s">
        <v>4557</v>
      </c>
      <c r="O13" s="114">
        <v>44585</v>
      </c>
      <c r="P13" s="33" t="s">
        <v>4554</v>
      </c>
      <c r="Q13" s="167">
        <v>2025229.48</v>
      </c>
    </row>
    <row r="14" spans="1:20" ht="23.25" x14ac:dyDescent="0.25">
      <c r="A14" s="80">
        <v>13</v>
      </c>
      <c r="B14" s="30" t="s">
        <v>8</v>
      </c>
      <c r="C14" s="30" t="s">
        <v>625</v>
      </c>
      <c r="D14" s="30" t="s">
        <v>10</v>
      </c>
      <c r="E14" s="30" t="s">
        <v>1500</v>
      </c>
      <c r="F14" s="30" t="s">
        <v>42</v>
      </c>
      <c r="G14" s="30" t="s">
        <v>20</v>
      </c>
      <c r="H14" s="30" t="s">
        <v>47</v>
      </c>
      <c r="I14" s="30">
        <v>12</v>
      </c>
      <c r="J14" s="33" t="str">
        <f t="shared" si="0"/>
        <v>Артемовский р-н, Артемовский городской округ, пос. Буланаш, ул. Максима Горького, д. 12</v>
      </c>
      <c r="K14" s="30">
        <v>540.9</v>
      </c>
      <c r="L14" s="30">
        <v>8</v>
      </c>
      <c r="M14" s="30">
        <v>1</v>
      </c>
      <c r="N14" s="33" t="s">
        <v>4557</v>
      </c>
      <c r="O14" s="114">
        <v>44585</v>
      </c>
      <c r="P14" s="33" t="s">
        <v>4554</v>
      </c>
      <c r="Q14" s="167">
        <v>1817261.68</v>
      </c>
    </row>
    <row r="15" spans="1:20" ht="23.25" x14ac:dyDescent="0.25">
      <c r="A15" s="80">
        <v>14</v>
      </c>
      <c r="B15" s="30" t="s">
        <v>8</v>
      </c>
      <c r="C15" s="30" t="s">
        <v>625</v>
      </c>
      <c r="D15" s="30" t="s">
        <v>10</v>
      </c>
      <c r="E15" s="30" t="s">
        <v>1500</v>
      </c>
      <c r="F15" s="30" t="s">
        <v>42</v>
      </c>
      <c r="G15" s="30" t="s">
        <v>20</v>
      </c>
      <c r="H15" s="30" t="s">
        <v>47</v>
      </c>
      <c r="I15" s="30">
        <v>16</v>
      </c>
      <c r="J15" s="33" t="str">
        <f t="shared" si="0"/>
        <v>Артемовский р-н, Артемовский городской округ, пос. Буланаш, ул. Максима Горького, д. 16</v>
      </c>
      <c r="K15" s="30">
        <v>536.1</v>
      </c>
      <c r="L15" s="30">
        <v>8</v>
      </c>
      <c r="M15" s="148">
        <v>1</v>
      </c>
      <c r="N15" s="33" t="s">
        <v>4557</v>
      </c>
      <c r="O15" s="114">
        <v>44585</v>
      </c>
      <c r="P15" s="33" t="s">
        <v>4554</v>
      </c>
      <c r="Q15" s="167">
        <v>1931383.09</v>
      </c>
    </row>
    <row r="16" spans="1:20" ht="23.25" x14ac:dyDescent="0.25">
      <c r="A16" s="80">
        <v>15</v>
      </c>
      <c r="B16" s="30" t="s">
        <v>8</v>
      </c>
      <c r="C16" s="30" t="s">
        <v>625</v>
      </c>
      <c r="D16" s="30" t="s">
        <v>10</v>
      </c>
      <c r="E16" s="30" t="s">
        <v>1500</v>
      </c>
      <c r="F16" s="30" t="s">
        <v>42</v>
      </c>
      <c r="G16" s="30" t="s">
        <v>20</v>
      </c>
      <c r="H16" s="30" t="s">
        <v>47</v>
      </c>
      <c r="I16" s="30">
        <v>21</v>
      </c>
      <c r="J16" s="33" t="str">
        <f t="shared" si="0"/>
        <v>Артемовский р-н, Артемовский городской округ, пос. Буланаш, ул. Максима Горького, д. 21</v>
      </c>
      <c r="K16" s="30">
        <v>508.9</v>
      </c>
      <c r="L16" s="30">
        <v>8</v>
      </c>
      <c r="M16" s="148">
        <v>1</v>
      </c>
      <c r="N16" s="33" t="s">
        <v>4557</v>
      </c>
      <c r="O16" s="114">
        <v>44585</v>
      </c>
      <c r="P16" s="33" t="s">
        <v>4554</v>
      </c>
      <c r="Q16" s="167">
        <v>2111364.13</v>
      </c>
    </row>
    <row r="17" spans="1:17" ht="23.25" x14ac:dyDescent="0.25">
      <c r="A17" s="80">
        <v>16</v>
      </c>
      <c r="B17" s="30" t="s">
        <v>8</v>
      </c>
      <c r="C17" s="30" t="s">
        <v>625</v>
      </c>
      <c r="D17" s="30" t="s">
        <v>10</v>
      </c>
      <c r="E17" s="30" t="s">
        <v>1500</v>
      </c>
      <c r="F17" s="30" t="s">
        <v>42</v>
      </c>
      <c r="G17" s="30" t="s">
        <v>20</v>
      </c>
      <c r="H17" s="30" t="s">
        <v>47</v>
      </c>
      <c r="I17" s="30">
        <v>26</v>
      </c>
      <c r="J17" s="33" t="str">
        <f t="shared" si="0"/>
        <v>Артемовский р-н, Артемовский городской округ, пос. Буланаш, ул. Максима Горького, д. 26</v>
      </c>
      <c r="K17" s="30">
        <v>498.6</v>
      </c>
      <c r="L17" s="30">
        <v>8</v>
      </c>
      <c r="M17" s="148">
        <v>1</v>
      </c>
      <c r="N17" s="33" t="s">
        <v>4557</v>
      </c>
      <c r="O17" s="114">
        <v>44585</v>
      </c>
      <c r="P17" s="33" t="s">
        <v>4554</v>
      </c>
      <c r="Q17" s="167">
        <v>2099689.33</v>
      </c>
    </row>
    <row r="18" spans="1:17" ht="23.25" x14ac:dyDescent="0.25">
      <c r="A18" s="80">
        <v>17</v>
      </c>
      <c r="B18" s="30" t="s">
        <v>8</v>
      </c>
      <c r="C18" s="30" t="s">
        <v>625</v>
      </c>
      <c r="D18" s="30" t="s">
        <v>10</v>
      </c>
      <c r="E18" s="30" t="s">
        <v>1500</v>
      </c>
      <c r="F18" s="30" t="s">
        <v>42</v>
      </c>
      <c r="G18" s="30" t="s">
        <v>20</v>
      </c>
      <c r="H18" s="30" t="s">
        <v>55</v>
      </c>
      <c r="I18" s="30">
        <v>16</v>
      </c>
      <c r="J18" s="33" t="str">
        <f t="shared" si="0"/>
        <v>Артемовский р-н, Артемовский городской округ, пос. Буланаш, ул. Механическая, д. 16</v>
      </c>
      <c r="K18" s="30">
        <v>837.3</v>
      </c>
      <c r="L18" s="30">
        <v>12</v>
      </c>
      <c r="M18" s="148">
        <v>2</v>
      </c>
      <c r="N18" s="33" t="s">
        <v>4557</v>
      </c>
      <c r="O18" s="114">
        <v>44585</v>
      </c>
      <c r="P18" s="33" t="s">
        <v>4554</v>
      </c>
      <c r="Q18" s="168">
        <v>3632898.47</v>
      </c>
    </row>
    <row r="19" spans="1:17" ht="23.25" x14ac:dyDescent="0.25">
      <c r="A19" s="80">
        <v>18</v>
      </c>
      <c r="B19" s="30" t="s">
        <v>4851</v>
      </c>
      <c r="C19" s="30" t="s">
        <v>715</v>
      </c>
      <c r="D19" s="30" t="s">
        <v>228</v>
      </c>
      <c r="E19" s="30" t="s">
        <v>637</v>
      </c>
      <c r="F19" s="30" t="s">
        <v>229</v>
      </c>
      <c r="G19" s="30" t="s">
        <v>20</v>
      </c>
      <c r="H19" s="30" t="s">
        <v>230</v>
      </c>
      <c r="I19" s="42" t="s">
        <v>117</v>
      </c>
      <c r="J19" s="33" t="str">
        <f t="shared" si="0"/>
        <v>Артинский р-н, Артинский городской округ, п.г.т. Арти, ул. Грязнова, д. 13А</v>
      </c>
      <c r="K19" s="42">
        <v>868.1</v>
      </c>
      <c r="L19" s="42">
        <v>15</v>
      </c>
      <c r="M19" s="148">
        <v>2</v>
      </c>
      <c r="N19" s="33" t="s">
        <v>4647</v>
      </c>
      <c r="O19" s="114" t="s">
        <v>4648</v>
      </c>
      <c r="P19" s="33" t="s">
        <v>1605</v>
      </c>
      <c r="Q19" s="168">
        <v>6074168.5700000003</v>
      </c>
    </row>
    <row r="20" spans="1:17" ht="23.25" x14ac:dyDescent="0.25">
      <c r="A20" s="80">
        <v>19</v>
      </c>
      <c r="B20" s="30" t="s">
        <v>4853</v>
      </c>
      <c r="C20" s="30"/>
      <c r="D20" s="30" t="s">
        <v>502</v>
      </c>
      <c r="E20" s="30" t="s">
        <v>18</v>
      </c>
      <c r="F20" s="30" t="s">
        <v>503</v>
      </c>
      <c r="G20" s="30" t="s">
        <v>143</v>
      </c>
      <c r="H20" s="30" t="s">
        <v>1383</v>
      </c>
      <c r="I20" s="42" t="s">
        <v>980</v>
      </c>
      <c r="J20" s="33" t="str">
        <f t="shared" si="0"/>
        <v>Асбестовский городской округ, г. Асбест, пр-кт имени В.И.Ленина, д. 1</v>
      </c>
      <c r="K20" s="30">
        <v>1095.7</v>
      </c>
      <c r="L20" s="30">
        <v>36</v>
      </c>
      <c r="M20" s="225">
        <v>1</v>
      </c>
      <c r="N20" s="33" t="s">
        <v>4724</v>
      </c>
      <c r="O20" s="114">
        <v>44606</v>
      </c>
      <c r="P20" s="33" t="s">
        <v>1608</v>
      </c>
      <c r="Q20" s="170">
        <v>1981762.8</v>
      </c>
    </row>
    <row r="21" spans="1:17" ht="23.25" x14ac:dyDescent="0.25">
      <c r="A21" s="80">
        <v>20</v>
      </c>
      <c r="B21" s="30" t="s">
        <v>4853</v>
      </c>
      <c r="C21" s="30"/>
      <c r="D21" s="30" t="s">
        <v>502</v>
      </c>
      <c r="E21" s="30" t="s">
        <v>18</v>
      </c>
      <c r="F21" s="30" t="s">
        <v>503</v>
      </c>
      <c r="G21" s="30" t="s">
        <v>143</v>
      </c>
      <c r="H21" s="30" t="s">
        <v>1383</v>
      </c>
      <c r="I21" s="42" t="s">
        <v>943</v>
      </c>
      <c r="J21" s="33" t="str">
        <f t="shared" si="0"/>
        <v>Асбестовский городской округ, г. Асбест, пр-кт имени В.И.Ленина, д. 3</v>
      </c>
      <c r="K21" s="30">
        <v>1922.1</v>
      </c>
      <c r="L21" s="30">
        <v>36</v>
      </c>
      <c r="M21" s="225">
        <v>1</v>
      </c>
      <c r="N21" s="33" t="s">
        <v>4724</v>
      </c>
      <c r="O21" s="114">
        <v>44606</v>
      </c>
      <c r="P21" s="33" t="s">
        <v>1608</v>
      </c>
      <c r="Q21" s="170">
        <v>3324574.8000000003</v>
      </c>
    </row>
    <row r="22" spans="1:17" ht="23.25" x14ac:dyDescent="0.25">
      <c r="A22" s="80">
        <v>21</v>
      </c>
      <c r="B22" s="30" t="s">
        <v>4853</v>
      </c>
      <c r="C22" s="30"/>
      <c r="D22" s="30" t="s">
        <v>502</v>
      </c>
      <c r="E22" s="30" t="s">
        <v>18</v>
      </c>
      <c r="F22" s="30" t="s">
        <v>503</v>
      </c>
      <c r="G22" s="30" t="s">
        <v>527</v>
      </c>
      <c r="H22" s="30" t="s">
        <v>2681</v>
      </c>
      <c r="I22" s="42" t="s">
        <v>115</v>
      </c>
      <c r="J22" s="33" t="str">
        <f t="shared" si="0"/>
        <v>Асбестовский городской округ, г. Асбест, ст. Изумруд, д. 1А</v>
      </c>
      <c r="K22" s="30">
        <v>449.8</v>
      </c>
      <c r="L22" s="30">
        <v>12</v>
      </c>
      <c r="M22" s="225">
        <v>2</v>
      </c>
      <c r="N22" s="33" t="s">
        <v>4724</v>
      </c>
      <c r="O22" s="114">
        <v>44606</v>
      </c>
      <c r="P22" s="33" t="s">
        <v>1608</v>
      </c>
      <c r="Q22" s="167">
        <v>1322488.7999999998</v>
      </c>
    </row>
    <row r="23" spans="1:17" ht="23.25" x14ac:dyDescent="0.25">
      <c r="A23" s="80">
        <v>22</v>
      </c>
      <c r="B23" s="30" t="s">
        <v>4853</v>
      </c>
      <c r="C23" s="30"/>
      <c r="D23" s="30" t="s">
        <v>502</v>
      </c>
      <c r="E23" s="30" t="s">
        <v>18</v>
      </c>
      <c r="F23" s="30" t="s">
        <v>503</v>
      </c>
      <c r="G23" s="30" t="s">
        <v>20</v>
      </c>
      <c r="H23" s="30" t="s">
        <v>801</v>
      </c>
      <c r="I23" s="42">
        <v>18</v>
      </c>
      <c r="J23" s="33" t="str">
        <f t="shared" si="0"/>
        <v>Асбестовский городской округ, г. Асбест, ул. имени Александра Королева, д. 18</v>
      </c>
      <c r="K23" s="30">
        <v>672.2</v>
      </c>
      <c r="L23" s="30">
        <v>16</v>
      </c>
      <c r="M23" s="225">
        <v>1</v>
      </c>
      <c r="N23" s="33" t="s">
        <v>4724</v>
      </c>
      <c r="O23" s="114">
        <v>44606</v>
      </c>
      <c r="P23" s="33" t="s">
        <v>1608</v>
      </c>
      <c r="Q23" s="170">
        <v>3347638.8</v>
      </c>
    </row>
    <row r="24" spans="1:17" ht="23.25" x14ac:dyDescent="0.25">
      <c r="A24" s="80">
        <v>23</v>
      </c>
      <c r="B24" s="30" t="s">
        <v>4853</v>
      </c>
      <c r="C24" s="30"/>
      <c r="D24" s="30" t="s">
        <v>502</v>
      </c>
      <c r="E24" s="30" t="s">
        <v>18</v>
      </c>
      <c r="F24" s="30" t="s">
        <v>503</v>
      </c>
      <c r="G24" s="30" t="s">
        <v>20</v>
      </c>
      <c r="H24" s="30" t="s">
        <v>801</v>
      </c>
      <c r="I24" s="58" t="s">
        <v>997</v>
      </c>
      <c r="J24" s="33" t="str">
        <f t="shared" si="0"/>
        <v>Асбестовский городской округ, г. Асбест, ул. имени Александра Королева, д. 20</v>
      </c>
      <c r="K24" s="30">
        <v>660.5</v>
      </c>
      <c r="L24" s="30">
        <v>16</v>
      </c>
      <c r="M24" s="30">
        <v>4</v>
      </c>
      <c r="N24" s="33" t="s">
        <v>4724</v>
      </c>
      <c r="O24" s="114">
        <v>44606</v>
      </c>
      <c r="P24" s="33" t="s">
        <v>1608</v>
      </c>
      <c r="Q24" s="170">
        <v>3812965.2</v>
      </c>
    </row>
    <row r="25" spans="1:17" ht="23.25" x14ac:dyDescent="0.25">
      <c r="A25" s="80">
        <v>24</v>
      </c>
      <c r="B25" s="30" t="s">
        <v>4853</v>
      </c>
      <c r="C25" s="30"/>
      <c r="D25" s="30" t="s">
        <v>502</v>
      </c>
      <c r="E25" s="30" t="s">
        <v>18</v>
      </c>
      <c r="F25" s="30" t="s">
        <v>503</v>
      </c>
      <c r="G25" s="30" t="s">
        <v>20</v>
      </c>
      <c r="H25" s="30" t="s">
        <v>801</v>
      </c>
      <c r="I25" s="42">
        <v>23</v>
      </c>
      <c r="J25" s="33" t="str">
        <f t="shared" si="0"/>
        <v>Асбестовский городской округ, г. Асбест, ул. имени Александра Королева, д. 23</v>
      </c>
      <c r="K25" s="30">
        <v>694.3</v>
      </c>
      <c r="L25" s="30">
        <v>16</v>
      </c>
      <c r="M25" s="225">
        <v>1</v>
      </c>
      <c r="N25" s="33" t="s">
        <v>4724</v>
      </c>
      <c r="O25" s="114">
        <v>44606</v>
      </c>
      <c r="P25" s="33" t="s">
        <v>1608</v>
      </c>
      <c r="Q25" s="170">
        <v>3433412.3999999994</v>
      </c>
    </row>
    <row r="26" spans="1:17" ht="23.25" x14ac:dyDescent="0.25">
      <c r="A26" s="80">
        <v>25</v>
      </c>
      <c r="B26" s="30" t="s">
        <v>4853</v>
      </c>
      <c r="C26" s="112"/>
      <c r="D26" s="112" t="s">
        <v>502</v>
      </c>
      <c r="E26" s="112" t="s">
        <v>18</v>
      </c>
      <c r="F26" s="112" t="s">
        <v>503</v>
      </c>
      <c r="G26" s="112" t="s">
        <v>20</v>
      </c>
      <c r="H26" s="112" t="s">
        <v>534</v>
      </c>
      <c r="I26" s="51">
        <v>25</v>
      </c>
      <c r="J26" s="52" t="str">
        <f t="shared" si="0"/>
        <v>Асбестовский городской округ, г. Асбест, ул. Ленинградская, д. 25</v>
      </c>
      <c r="K26" s="112">
        <v>4622.5</v>
      </c>
      <c r="L26" s="112">
        <v>103</v>
      </c>
      <c r="M26" s="232">
        <v>2</v>
      </c>
      <c r="N26" s="52" t="s">
        <v>4735</v>
      </c>
      <c r="O26" s="139">
        <v>44722</v>
      </c>
      <c r="P26" s="52" t="s">
        <v>1496</v>
      </c>
      <c r="Q26" s="167">
        <v>5470883.7599999998</v>
      </c>
    </row>
    <row r="27" spans="1:17" ht="23.25" x14ac:dyDescent="0.25">
      <c r="A27" s="80">
        <v>26</v>
      </c>
      <c r="B27" s="30" t="s">
        <v>4853</v>
      </c>
      <c r="C27" s="30"/>
      <c r="D27" s="30" t="s">
        <v>502</v>
      </c>
      <c r="E27" s="30" t="s">
        <v>18</v>
      </c>
      <c r="F27" s="30" t="s">
        <v>503</v>
      </c>
      <c r="G27" s="30" t="s">
        <v>20</v>
      </c>
      <c r="H27" s="30" t="s">
        <v>534</v>
      </c>
      <c r="I27" s="42" t="s">
        <v>1011</v>
      </c>
      <c r="J27" s="33" t="str">
        <f t="shared" si="0"/>
        <v>Асбестовский городской округ, г. Асбест, ул. Ленинградская, д. 88</v>
      </c>
      <c r="K27" s="30">
        <v>465.9</v>
      </c>
      <c r="L27" s="30">
        <v>8</v>
      </c>
      <c r="M27" s="225">
        <v>1</v>
      </c>
      <c r="N27" s="33" t="s">
        <v>4724</v>
      </c>
      <c r="O27" s="114">
        <v>44606</v>
      </c>
      <c r="P27" s="33" t="s">
        <v>1608</v>
      </c>
      <c r="Q27" s="170">
        <v>1768696.8</v>
      </c>
    </row>
    <row r="28" spans="1:17" ht="23.25" x14ac:dyDescent="0.25">
      <c r="A28" s="80">
        <v>27</v>
      </c>
      <c r="B28" s="30" t="s">
        <v>4853</v>
      </c>
      <c r="C28" s="30"/>
      <c r="D28" s="30" t="s">
        <v>502</v>
      </c>
      <c r="E28" s="30" t="s">
        <v>18</v>
      </c>
      <c r="F28" s="30" t="s">
        <v>503</v>
      </c>
      <c r="G28" s="30" t="s">
        <v>20</v>
      </c>
      <c r="H28" s="30" t="s">
        <v>534</v>
      </c>
      <c r="I28" s="42">
        <v>9</v>
      </c>
      <c r="J28" s="33" t="str">
        <f t="shared" si="0"/>
        <v>Асбестовский городской округ, г. Асбест, ул. Ленинградская, д. 9</v>
      </c>
      <c r="K28" s="30">
        <v>1273.8</v>
      </c>
      <c r="L28" s="30">
        <v>32</v>
      </c>
      <c r="M28" s="30">
        <v>6</v>
      </c>
      <c r="N28" s="33" t="s">
        <v>4724</v>
      </c>
      <c r="O28" s="114">
        <v>44606</v>
      </c>
      <c r="P28" s="33" t="s">
        <v>1608</v>
      </c>
      <c r="Q28" s="167">
        <v>8607416.4000000004</v>
      </c>
    </row>
    <row r="29" spans="1:17" ht="23.25" x14ac:dyDescent="0.25">
      <c r="A29" s="80">
        <v>28</v>
      </c>
      <c r="B29" s="30" t="s">
        <v>4853</v>
      </c>
      <c r="C29" s="30"/>
      <c r="D29" s="30" t="s">
        <v>502</v>
      </c>
      <c r="E29" s="30" t="s">
        <v>18</v>
      </c>
      <c r="F29" s="30" t="s">
        <v>503</v>
      </c>
      <c r="G29" s="30" t="s">
        <v>20</v>
      </c>
      <c r="H29" s="30" t="s">
        <v>534</v>
      </c>
      <c r="I29" s="42">
        <v>90</v>
      </c>
      <c r="J29" s="33" t="str">
        <f t="shared" si="0"/>
        <v>Асбестовский городской округ, г. Асбест, ул. Ленинградская, д. 90</v>
      </c>
      <c r="K29" s="30">
        <v>323.3</v>
      </c>
      <c r="L29" s="30">
        <v>6</v>
      </c>
      <c r="M29" s="225">
        <v>1</v>
      </c>
      <c r="N29" s="33" t="s">
        <v>4724</v>
      </c>
      <c r="O29" s="114">
        <v>44606</v>
      </c>
      <c r="P29" s="33" t="s">
        <v>1608</v>
      </c>
      <c r="Q29" s="170">
        <v>1664448</v>
      </c>
    </row>
    <row r="30" spans="1:17" x14ac:dyDescent="0.25">
      <c r="A30" s="80">
        <v>29</v>
      </c>
      <c r="B30" s="30" t="s">
        <v>4853</v>
      </c>
      <c r="C30" s="112"/>
      <c r="D30" s="112" t="s">
        <v>502</v>
      </c>
      <c r="E30" s="112" t="s">
        <v>18</v>
      </c>
      <c r="F30" s="112" t="s">
        <v>503</v>
      </c>
      <c r="G30" s="112" t="s">
        <v>20</v>
      </c>
      <c r="H30" s="112" t="s">
        <v>367</v>
      </c>
      <c r="I30" s="51">
        <v>5</v>
      </c>
      <c r="J30" s="52" t="str">
        <f t="shared" si="0"/>
        <v>Асбестовский городской округ, г. Асбест, ул. Лесная, д. 5</v>
      </c>
      <c r="K30" s="112">
        <v>3510.8</v>
      </c>
      <c r="L30" s="112">
        <v>57</v>
      </c>
      <c r="M30" s="112">
        <v>1</v>
      </c>
      <c r="N30" s="52" t="s">
        <v>4735</v>
      </c>
      <c r="O30" s="139">
        <v>44722</v>
      </c>
      <c r="P30" s="52" t="s">
        <v>1496</v>
      </c>
      <c r="Q30" s="167">
        <v>2756443.88</v>
      </c>
    </row>
    <row r="31" spans="1:17" x14ac:dyDescent="0.25">
      <c r="A31" s="80">
        <v>30</v>
      </c>
      <c r="B31" s="30" t="s">
        <v>4853</v>
      </c>
      <c r="C31" s="112"/>
      <c r="D31" s="112" t="s">
        <v>502</v>
      </c>
      <c r="E31" s="112" t="s">
        <v>18</v>
      </c>
      <c r="F31" s="112" t="s">
        <v>503</v>
      </c>
      <c r="G31" s="112" t="s">
        <v>20</v>
      </c>
      <c r="H31" s="112" t="s">
        <v>69</v>
      </c>
      <c r="I31" s="51">
        <v>1</v>
      </c>
      <c r="J31" s="52" t="str">
        <f t="shared" si="0"/>
        <v>Асбестовский городской округ, г. Асбест, ул. Мира, д. 1</v>
      </c>
      <c r="K31" s="112">
        <v>4709.3999999999996</v>
      </c>
      <c r="L31" s="112">
        <v>102</v>
      </c>
      <c r="M31" s="232">
        <v>2</v>
      </c>
      <c r="N31" s="52" t="s">
        <v>4735</v>
      </c>
      <c r="O31" s="139">
        <v>44722</v>
      </c>
      <c r="P31" s="52" t="s">
        <v>1496</v>
      </c>
      <c r="Q31" s="167">
        <v>5436333.7000000002</v>
      </c>
    </row>
    <row r="32" spans="1:17" x14ac:dyDescent="0.25">
      <c r="A32" s="80">
        <v>31</v>
      </c>
      <c r="B32" s="30" t="s">
        <v>4853</v>
      </c>
      <c r="C32" s="112"/>
      <c r="D32" s="112" t="s">
        <v>502</v>
      </c>
      <c r="E32" s="112" t="s">
        <v>18</v>
      </c>
      <c r="F32" s="112" t="s">
        <v>503</v>
      </c>
      <c r="G32" s="112" t="s">
        <v>20</v>
      </c>
      <c r="H32" s="112" t="s">
        <v>69</v>
      </c>
      <c r="I32" s="51">
        <v>13</v>
      </c>
      <c r="J32" s="52" t="str">
        <f t="shared" si="0"/>
        <v>Асбестовский городской округ, г. Асбест, ул. Мира, д. 13</v>
      </c>
      <c r="K32" s="112">
        <v>4576</v>
      </c>
      <c r="L32" s="112">
        <v>108</v>
      </c>
      <c r="M32" s="232">
        <v>2</v>
      </c>
      <c r="N32" s="52" t="s">
        <v>4735</v>
      </c>
      <c r="O32" s="139">
        <v>44722</v>
      </c>
      <c r="P32" s="52" t="s">
        <v>1496</v>
      </c>
      <c r="Q32" s="167">
        <v>5477988.1399999997</v>
      </c>
    </row>
    <row r="33" spans="1:17" x14ac:dyDescent="0.25">
      <c r="A33" s="80">
        <v>32</v>
      </c>
      <c r="B33" s="30" t="s">
        <v>4853</v>
      </c>
      <c r="C33" s="112"/>
      <c r="D33" s="112" t="s">
        <v>502</v>
      </c>
      <c r="E33" s="112" t="s">
        <v>18</v>
      </c>
      <c r="F33" s="112" t="s">
        <v>503</v>
      </c>
      <c r="G33" s="112" t="s">
        <v>20</v>
      </c>
      <c r="H33" s="112" t="s">
        <v>69</v>
      </c>
      <c r="I33" s="51">
        <v>9</v>
      </c>
      <c r="J33" s="52" t="str">
        <f t="shared" si="0"/>
        <v>Асбестовский городской округ, г. Асбест, ул. Мира, д. 9</v>
      </c>
      <c r="K33" s="112">
        <v>4610.8</v>
      </c>
      <c r="L33" s="112">
        <v>108</v>
      </c>
      <c r="M33" s="232">
        <v>2</v>
      </c>
      <c r="N33" s="52" t="s">
        <v>4735</v>
      </c>
      <c r="O33" s="139">
        <v>44722</v>
      </c>
      <c r="P33" s="52" t="s">
        <v>1496</v>
      </c>
      <c r="Q33" s="167">
        <v>5471908.1799999997</v>
      </c>
    </row>
    <row r="34" spans="1:17" ht="23.25" x14ac:dyDescent="0.25">
      <c r="A34" s="80">
        <v>33</v>
      </c>
      <c r="B34" s="30" t="s">
        <v>4853</v>
      </c>
      <c r="C34" s="30"/>
      <c r="D34" s="30" t="s">
        <v>502</v>
      </c>
      <c r="E34" s="30" t="s">
        <v>18</v>
      </c>
      <c r="F34" s="30" t="s">
        <v>503</v>
      </c>
      <c r="G34" s="30" t="s">
        <v>20</v>
      </c>
      <c r="H34" s="30" t="s">
        <v>468</v>
      </c>
      <c r="I34" s="42">
        <v>19</v>
      </c>
      <c r="J34" s="33" t="str">
        <f t="shared" si="0"/>
        <v>Асбестовский городской округ, г. Асбест, ул. Московская, д. 19</v>
      </c>
      <c r="K34" s="30">
        <v>1590.5</v>
      </c>
      <c r="L34" s="30">
        <v>36</v>
      </c>
      <c r="M34" s="225">
        <v>4</v>
      </c>
      <c r="N34" s="33" t="s">
        <v>4724</v>
      </c>
      <c r="O34" s="114">
        <v>44606</v>
      </c>
      <c r="P34" s="33" t="s">
        <v>1608</v>
      </c>
      <c r="Q34" s="170">
        <v>5628747.6000000006</v>
      </c>
    </row>
    <row r="35" spans="1:17" x14ac:dyDescent="0.25">
      <c r="A35" s="80">
        <v>34</v>
      </c>
      <c r="B35" s="30" t="s">
        <v>4853</v>
      </c>
      <c r="C35" s="30"/>
      <c r="D35" s="30" t="s">
        <v>502</v>
      </c>
      <c r="E35" s="30" t="s">
        <v>18</v>
      </c>
      <c r="F35" s="30" t="s">
        <v>503</v>
      </c>
      <c r="G35" s="30" t="s">
        <v>20</v>
      </c>
      <c r="H35" s="30" t="s">
        <v>199</v>
      </c>
      <c r="I35" s="42">
        <v>1</v>
      </c>
      <c r="J35" s="33" t="str">
        <f t="shared" si="0"/>
        <v>Асбестовский городской округ, г. Асбест, ул. Победы, д. 1</v>
      </c>
      <c r="K35" s="30">
        <v>2772.3</v>
      </c>
      <c r="L35" s="30">
        <v>59</v>
      </c>
      <c r="M35" s="30">
        <v>1</v>
      </c>
      <c r="N35" s="33" t="s">
        <v>4724</v>
      </c>
      <c r="O35" s="114">
        <v>44606</v>
      </c>
      <c r="P35" s="33" t="s">
        <v>1608</v>
      </c>
      <c r="Q35" s="170">
        <v>292678.8</v>
      </c>
    </row>
    <row r="36" spans="1:17" ht="23.25" x14ac:dyDescent="0.25">
      <c r="A36" s="80">
        <v>35</v>
      </c>
      <c r="B36" s="30" t="s">
        <v>4853</v>
      </c>
      <c r="C36" s="30"/>
      <c r="D36" s="30" t="s">
        <v>502</v>
      </c>
      <c r="E36" s="30" t="s">
        <v>18</v>
      </c>
      <c r="F36" s="30" t="s">
        <v>503</v>
      </c>
      <c r="G36" s="30" t="s">
        <v>20</v>
      </c>
      <c r="H36" s="30" t="s">
        <v>41</v>
      </c>
      <c r="I36" s="42" t="s">
        <v>767</v>
      </c>
      <c r="J36" s="33" t="str">
        <f t="shared" si="0"/>
        <v>Асбестовский городской округ, г. Асбест, ул. Садовая, д. 25А</v>
      </c>
      <c r="K36" s="30">
        <v>1489.1</v>
      </c>
      <c r="L36" s="30">
        <v>36</v>
      </c>
      <c r="M36" s="225">
        <v>1</v>
      </c>
      <c r="N36" s="33" t="s">
        <v>4724</v>
      </c>
      <c r="O36" s="114">
        <v>44606</v>
      </c>
      <c r="P36" s="33" t="s">
        <v>1608</v>
      </c>
      <c r="Q36" s="170">
        <v>5682121.2000000002</v>
      </c>
    </row>
    <row r="37" spans="1:17" x14ac:dyDescent="0.25">
      <c r="A37" s="80">
        <v>36</v>
      </c>
      <c r="B37" s="30" t="s">
        <v>4853</v>
      </c>
      <c r="C37" s="30"/>
      <c r="D37" s="30" t="s">
        <v>502</v>
      </c>
      <c r="E37" s="30" t="s">
        <v>18</v>
      </c>
      <c r="F37" s="30" t="s">
        <v>503</v>
      </c>
      <c r="G37" s="30" t="s">
        <v>20</v>
      </c>
      <c r="H37" s="30" t="s">
        <v>4710</v>
      </c>
      <c r="I37" s="42" t="s">
        <v>943</v>
      </c>
      <c r="J37" s="33" t="str">
        <f t="shared" si="0"/>
        <v>Асбестовский городской округ, г. Асбест, ул. Труда, д. 3</v>
      </c>
      <c r="K37" s="30">
        <v>700.3</v>
      </c>
      <c r="L37" s="30">
        <v>12</v>
      </c>
      <c r="M37" s="225">
        <v>2</v>
      </c>
      <c r="N37" s="33" t="s">
        <v>4724</v>
      </c>
      <c r="O37" s="114">
        <v>44606</v>
      </c>
      <c r="P37" s="33" t="s">
        <v>1608</v>
      </c>
      <c r="Q37" s="170">
        <v>757454.4</v>
      </c>
    </row>
    <row r="38" spans="1:17" x14ac:dyDescent="0.25">
      <c r="A38" s="80">
        <v>37</v>
      </c>
      <c r="B38" s="30" t="s">
        <v>4853</v>
      </c>
      <c r="C38" s="30"/>
      <c r="D38" s="30" t="s">
        <v>502</v>
      </c>
      <c r="E38" s="30" t="s">
        <v>18</v>
      </c>
      <c r="F38" s="30" t="s">
        <v>503</v>
      </c>
      <c r="G38" s="30" t="s">
        <v>20</v>
      </c>
      <c r="H38" s="30" t="s">
        <v>4710</v>
      </c>
      <c r="I38" s="42" t="s">
        <v>944</v>
      </c>
      <c r="J38" s="33" t="str">
        <f t="shared" si="0"/>
        <v>Асбестовский городской округ, г. Асбест, ул. Труда, д. 5</v>
      </c>
      <c r="K38" s="30">
        <v>703.7</v>
      </c>
      <c r="L38" s="30">
        <v>12</v>
      </c>
      <c r="M38" s="225">
        <v>5</v>
      </c>
      <c r="N38" s="33" t="s">
        <v>4724</v>
      </c>
      <c r="O38" s="114">
        <v>44606</v>
      </c>
      <c r="P38" s="33" t="s">
        <v>1608</v>
      </c>
      <c r="Q38" s="170">
        <v>2517772.7999999998</v>
      </c>
    </row>
    <row r="39" spans="1:17" ht="23.25" x14ac:dyDescent="0.25">
      <c r="A39" s="80">
        <v>38</v>
      </c>
      <c r="B39" s="30" t="s">
        <v>4853</v>
      </c>
      <c r="C39" s="30"/>
      <c r="D39" s="30" t="s">
        <v>502</v>
      </c>
      <c r="E39" s="30" t="s">
        <v>18</v>
      </c>
      <c r="F39" s="30" t="s">
        <v>503</v>
      </c>
      <c r="G39" s="30" t="s">
        <v>20</v>
      </c>
      <c r="H39" s="30" t="s">
        <v>215</v>
      </c>
      <c r="I39" s="42">
        <v>60</v>
      </c>
      <c r="J39" s="33" t="str">
        <f t="shared" si="0"/>
        <v>Асбестовский городской округ, г. Асбест, ул. Уральская, д. 60</v>
      </c>
      <c r="K39" s="30">
        <v>2516.8000000000002</v>
      </c>
      <c r="L39" s="30">
        <v>51</v>
      </c>
      <c r="M39" s="225">
        <v>2</v>
      </c>
      <c r="N39" s="33" t="s">
        <v>4724</v>
      </c>
      <c r="O39" s="114">
        <v>44606</v>
      </c>
      <c r="P39" s="33" t="s">
        <v>1608</v>
      </c>
      <c r="Q39" s="170">
        <v>5689238.4000000004</v>
      </c>
    </row>
    <row r="40" spans="1:17" ht="23.25" x14ac:dyDescent="0.25">
      <c r="A40" s="80">
        <v>39</v>
      </c>
      <c r="B40" s="30" t="s">
        <v>4853</v>
      </c>
      <c r="C40" s="30"/>
      <c r="D40" s="30" t="s">
        <v>502</v>
      </c>
      <c r="E40" s="30" t="s">
        <v>18</v>
      </c>
      <c r="F40" s="30" t="s">
        <v>503</v>
      </c>
      <c r="G40" s="30" t="s">
        <v>20</v>
      </c>
      <c r="H40" s="30" t="s">
        <v>215</v>
      </c>
      <c r="I40" s="42" t="s">
        <v>1221</v>
      </c>
      <c r="J40" s="33" t="str">
        <f t="shared" si="0"/>
        <v>Асбестовский городской округ, г. Асбест, ул. Уральская, д. 67</v>
      </c>
      <c r="K40" s="30">
        <v>3237.2</v>
      </c>
      <c r="L40" s="30">
        <v>80</v>
      </c>
      <c r="M40" s="225">
        <v>1</v>
      </c>
      <c r="N40" s="33" t="s">
        <v>4724</v>
      </c>
      <c r="O40" s="114">
        <v>44606</v>
      </c>
      <c r="P40" s="33" t="s">
        <v>1608</v>
      </c>
      <c r="Q40" s="170">
        <v>2142122.4</v>
      </c>
    </row>
    <row r="41" spans="1:17" ht="23.25" x14ac:dyDescent="0.25">
      <c r="A41" s="80">
        <v>40</v>
      </c>
      <c r="B41" s="30" t="s">
        <v>4853</v>
      </c>
      <c r="C41" s="30"/>
      <c r="D41" s="30" t="s">
        <v>502</v>
      </c>
      <c r="E41" s="30" t="s">
        <v>18</v>
      </c>
      <c r="F41" s="30" t="s">
        <v>503</v>
      </c>
      <c r="G41" s="30" t="s">
        <v>20</v>
      </c>
      <c r="H41" s="30" t="s">
        <v>215</v>
      </c>
      <c r="I41" s="42" t="s">
        <v>4715</v>
      </c>
      <c r="J41" s="33" t="str">
        <f t="shared" si="0"/>
        <v>Асбестовский городской округ, г. Асбест, ул. Уральская, д. 77</v>
      </c>
      <c r="K41" s="30">
        <v>6731.7</v>
      </c>
      <c r="L41" s="30">
        <v>86</v>
      </c>
      <c r="M41" s="225">
        <v>1</v>
      </c>
      <c r="N41" s="33" t="s">
        <v>4724</v>
      </c>
      <c r="O41" s="114">
        <v>44606</v>
      </c>
      <c r="P41" s="33" t="s">
        <v>1608</v>
      </c>
      <c r="Q41" s="170">
        <v>14890418.4</v>
      </c>
    </row>
    <row r="42" spans="1:17" ht="23.25" x14ac:dyDescent="0.25">
      <c r="A42" s="80">
        <v>41</v>
      </c>
      <c r="B42" s="30" t="s">
        <v>4851</v>
      </c>
      <c r="C42" s="30" t="s">
        <v>708</v>
      </c>
      <c r="D42" s="30" t="s">
        <v>235</v>
      </c>
      <c r="E42" s="30" t="s">
        <v>637</v>
      </c>
      <c r="F42" s="30" t="s">
        <v>237</v>
      </c>
      <c r="G42" s="30" t="s">
        <v>20</v>
      </c>
      <c r="H42" s="30" t="s">
        <v>74</v>
      </c>
      <c r="I42" s="42">
        <v>8</v>
      </c>
      <c r="J42" s="33" t="str">
        <f t="shared" si="0"/>
        <v>Ачитский р-н, Ачитский городской округ, п.г.т. Ачит, ул. Гагарина, д. 8</v>
      </c>
      <c r="K42" s="42">
        <v>853.1</v>
      </c>
      <c r="L42" s="42">
        <v>18</v>
      </c>
      <c r="M42" s="148">
        <v>2</v>
      </c>
      <c r="N42" s="33" t="s">
        <v>4632</v>
      </c>
      <c r="O42" s="114">
        <v>44613</v>
      </c>
      <c r="P42" s="33" t="s">
        <v>1605</v>
      </c>
      <c r="Q42" s="168">
        <v>2189081.9900000002</v>
      </c>
    </row>
    <row r="43" spans="1:17" ht="23.25" x14ac:dyDescent="0.25">
      <c r="A43" s="80">
        <v>42</v>
      </c>
      <c r="B43" s="30" t="s">
        <v>4851</v>
      </c>
      <c r="C43" s="30" t="s">
        <v>708</v>
      </c>
      <c r="D43" s="30" t="s">
        <v>235</v>
      </c>
      <c r="E43" s="30" t="s">
        <v>1500</v>
      </c>
      <c r="F43" s="30" t="s">
        <v>709</v>
      </c>
      <c r="G43" s="30" t="s">
        <v>20</v>
      </c>
      <c r="H43" s="30" t="s">
        <v>84</v>
      </c>
      <c r="I43" s="42" t="s">
        <v>1223</v>
      </c>
      <c r="J43" s="33" t="str">
        <f t="shared" si="0"/>
        <v>Ачитский р-н, Ачитский городской округ, пос. Уфимский, ул. Советская, д. 134</v>
      </c>
      <c r="K43" s="42">
        <v>534.70000000000005</v>
      </c>
      <c r="L43" s="42">
        <v>12</v>
      </c>
      <c r="M43" s="42">
        <v>1</v>
      </c>
      <c r="N43" s="33" t="s">
        <v>4632</v>
      </c>
      <c r="O43" s="114">
        <v>44613</v>
      </c>
      <c r="P43" s="33" t="s">
        <v>1605</v>
      </c>
      <c r="Q43" s="168">
        <v>1323470.8</v>
      </c>
    </row>
    <row r="44" spans="1:17" ht="23.25" x14ac:dyDescent="0.25">
      <c r="A44" s="80">
        <v>43</v>
      </c>
      <c r="B44" s="30" t="s">
        <v>4851</v>
      </c>
      <c r="C44" s="30" t="s">
        <v>708</v>
      </c>
      <c r="D44" s="30" t="s">
        <v>235</v>
      </c>
      <c r="E44" s="30" t="s">
        <v>29</v>
      </c>
      <c r="F44" s="30" t="s">
        <v>4617</v>
      </c>
      <c r="G44" s="30" t="s">
        <v>20</v>
      </c>
      <c r="H44" s="30" t="s">
        <v>1048</v>
      </c>
      <c r="I44" s="42" t="s">
        <v>992</v>
      </c>
      <c r="J44" s="33" t="str">
        <f t="shared" si="0"/>
        <v>Ачитский р-н, Ачитский городской округ, с. Афанасьевское, ул. Совхозная, д. 8</v>
      </c>
      <c r="K44" s="42">
        <v>575.6</v>
      </c>
      <c r="L44" s="42">
        <v>12</v>
      </c>
      <c r="M44" s="42">
        <v>3</v>
      </c>
      <c r="N44" s="33" t="s">
        <v>4633</v>
      </c>
      <c r="O44" s="114" t="s">
        <v>4634</v>
      </c>
      <c r="P44" s="33" t="s">
        <v>1605</v>
      </c>
      <c r="Q44" s="168">
        <v>1622340.4400000002</v>
      </c>
    </row>
    <row r="45" spans="1:17" ht="34.5" x14ac:dyDescent="0.25">
      <c r="A45" s="80">
        <v>44</v>
      </c>
      <c r="B45" s="30" t="s">
        <v>8</v>
      </c>
      <c r="C45" s="30" t="s">
        <v>627</v>
      </c>
      <c r="D45" s="30" t="s">
        <v>2632</v>
      </c>
      <c r="E45" s="30" t="s">
        <v>29</v>
      </c>
      <c r="F45" s="30" t="s">
        <v>57</v>
      </c>
      <c r="G45" s="30" t="s">
        <v>20</v>
      </c>
      <c r="H45" s="30" t="s">
        <v>309</v>
      </c>
      <c r="I45" s="30">
        <v>14</v>
      </c>
      <c r="J45" s="33" t="str">
        <f t="shared" si="0"/>
        <v>Байкаловский р-н, Байкаловское сельское поселение Байкаловского муниципального района Свердловской области, с. Байкалово, ул. Клубная, д. 14</v>
      </c>
      <c r="K45" s="30">
        <v>1607.7</v>
      </c>
      <c r="L45" s="30">
        <v>32</v>
      </c>
      <c r="M45" s="148">
        <v>1</v>
      </c>
      <c r="N45" s="33" t="s">
        <v>4577</v>
      </c>
      <c r="O45" s="114">
        <v>44686</v>
      </c>
      <c r="P45" s="33" t="s">
        <v>2726</v>
      </c>
      <c r="Q45" s="167">
        <v>927850.84999999986</v>
      </c>
    </row>
    <row r="46" spans="1:17" ht="34.5" x14ac:dyDescent="0.25">
      <c r="A46" s="80">
        <v>45</v>
      </c>
      <c r="B46" s="30" t="s">
        <v>8</v>
      </c>
      <c r="C46" s="30" t="s">
        <v>627</v>
      </c>
      <c r="D46" s="30" t="s">
        <v>2632</v>
      </c>
      <c r="E46" s="30" t="s">
        <v>29</v>
      </c>
      <c r="F46" s="30" t="s">
        <v>57</v>
      </c>
      <c r="G46" s="30" t="s">
        <v>20</v>
      </c>
      <c r="H46" s="30" t="s">
        <v>58</v>
      </c>
      <c r="I46" s="30" t="s">
        <v>4549</v>
      </c>
      <c r="J46" s="33" t="str">
        <f t="shared" si="0"/>
        <v>Байкаловский р-н, Байкаловское сельское поселение Байкаловского муниципального района Свердловской области, с. Байкалово, ул. Мальгина, д. 137</v>
      </c>
      <c r="K46" s="30">
        <v>1050.3</v>
      </c>
      <c r="L46" s="30">
        <v>22</v>
      </c>
      <c r="M46" s="148">
        <v>4</v>
      </c>
      <c r="N46" s="33" t="s">
        <v>4564</v>
      </c>
      <c r="O46" s="114">
        <v>44586</v>
      </c>
      <c r="P46" s="33" t="s">
        <v>2726</v>
      </c>
      <c r="Q46" s="167">
        <v>2769339.25</v>
      </c>
    </row>
    <row r="47" spans="1:17" ht="34.5" x14ac:dyDescent="0.25">
      <c r="A47" s="80">
        <v>46</v>
      </c>
      <c r="B47" s="30" t="s">
        <v>8</v>
      </c>
      <c r="C47" s="30" t="s">
        <v>627</v>
      </c>
      <c r="D47" s="30" t="s">
        <v>2632</v>
      </c>
      <c r="E47" s="30" t="s">
        <v>29</v>
      </c>
      <c r="F47" s="30" t="s">
        <v>57</v>
      </c>
      <c r="G47" s="30" t="s">
        <v>20</v>
      </c>
      <c r="H47" s="30" t="s">
        <v>61</v>
      </c>
      <c r="I47" s="30">
        <v>46</v>
      </c>
      <c r="J47" s="33" t="str">
        <f t="shared" si="0"/>
        <v>Байкаловский р-н, Байкаловское сельское поселение Байкаловского муниципального района Свердловской области, с. Байкалово, ул. Октябрьская, д. 46</v>
      </c>
      <c r="K47" s="30">
        <v>758.2</v>
      </c>
      <c r="L47" s="30">
        <v>16</v>
      </c>
      <c r="M47" s="148">
        <v>3</v>
      </c>
      <c r="N47" s="33" t="s">
        <v>4564</v>
      </c>
      <c r="O47" s="114">
        <v>44586</v>
      </c>
      <c r="P47" s="33" t="s">
        <v>2726</v>
      </c>
      <c r="Q47" s="167">
        <v>1753225.75</v>
      </c>
    </row>
    <row r="48" spans="1:17" ht="34.5" x14ac:dyDescent="0.25">
      <c r="A48" s="80">
        <v>47</v>
      </c>
      <c r="B48" s="30" t="s">
        <v>8</v>
      </c>
      <c r="C48" s="30" t="s">
        <v>627</v>
      </c>
      <c r="D48" s="30" t="s">
        <v>2632</v>
      </c>
      <c r="E48" s="30" t="s">
        <v>29</v>
      </c>
      <c r="F48" s="30" t="s">
        <v>57</v>
      </c>
      <c r="G48" s="30" t="s">
        <v>20</v>
      </c>
      <c r="H48" s="30" t="s">
        <v>83</v>
      </c>
      <c r="I48" s="30">
        <v>74</v>
      </c>
      <c r="J48" s="33" t="str">
        <f t="shared" si="0"/>
        <v>Байкаловский р-н, Байкаловское сельское поселение Байкаловского муниципального района Свердловской области, с. Байкалово, ул. Пролетарская, д. 74</v>
      </c>
      <c r="K48" s="30">
        <v>364.2</v>
      </c>
      <c r="L48" s="30">
        <v>8</v>
      </c>
      <c r="M48" s="30">
        <v>1</v>
      </c>
      <c r="N48" s="33" t="s">
        <v>4577</v>
      </c>
      <c r="O48" s="114">
        <v>44686</v>
      </c>
      <c r="P48" s="33" t="s">
        <v>2726</v>
      </c>
      <c r="Q48" s="167">
        <v>2361356.46</v>
      </c>
    </row>
    <row r="49" spans="1:17" ht="23.25" x14ac:dyDescent="0.25">
      <c r="A49" s="80">
        <v>48</v>
      </c>
      <c r="B49" s="30" t="s">
        <v>4853</v>
      </c>
      <c r="C49" s="30" t="s">
        <v>774</v>
      </c>
      <c r="D49" s="30" t="s">
        <v>507</v>
      </c>
      <c r="E49" s="30" t="s">
        <v>637</v>
      </c>
      <c r="F49" s="30" t="s">
        <v>508</v>
      </c>
      <c r="G49" s="30" t="s">
        <v>20</v>
      </c>
      <c r="H49" s="30" t="s">
        <v>332</v>
      </c>
      <c r="I49" s="42">
        <v>2</v>
      </c>
      <c r="J49" s="33" t="str">
        <f t="shared" si="0"/>
        <v>Белоярский р-н, Белоярский городской округ, п.г.т. Белоярский, ул. Мельничная, д. 2</v>
      </c>
      <c r="K49" s="30">
        <v>1134.3</v>
      </c>
      <c r="L49" s="30">
        <v>18</v>
      </c>
      <c r="M49" s="30">
        <v>1</v>
      </c>
      <c r="N49" s="33" t="s">
        <v>4721</v>
      </c>
      <c r="O49" s="114">
        <v>44607</v>
      </c>
      <c r="P49" s="33" t="s">
        <v>3149</v>
      </c>
      <c r="Q49" s="167">
        <v>6405586.3500000006</v>
      </c>
    </row>
    <row r="50" spans="1:17" ht="23.25" x14ac:dyDescent="0.25">
      <c r="A50" s="80">
        <v>49</v>
      </c>
      <c r="B50" s="30" t="s">
        <v>4853</v>
      </c>
      <c r="C50" s="30" t="s">
        <v>774</v>
      </c>
      <c r="D50" s="30" t="s">
        <v>507</v>
      </c>
      <c r="E50" s="30" t="s">
        <v>637</v>
      </c>
      <c r="F50" s="30" t="s">
        <v>508</v>
      </c>
      <c r="G50" s="30" t="s">
        <v>20</v>
      </c>
      <c r="H50" s="30" t="s">
        <v>70</v>
      </c>
      <c r="I50" s="42">
        <v>17</v>
      </c>
      <c r="J50" s="33" t="str">
        <f t="shared" si="0"/>
        <v>Белоярский р-н, Белоярский городской округ, п.г.т. Белоярский, ул. Юбилейная, д. 17</v>
      </c>
      <c r="K50" s="30">
        <v>1231.8</v>
      </c>
      <c r="L50" s="30">
        <v>24</v>
      </c>
      <c r="M50" s="225">
        <v>1</v>
      </c>
      <c r="N50" s="33" t="s">
        <v>4721</v>
      </c>
      <c r="O50" s="114">
        <v>44607</v>
      </c>
      <c r="P50" s="33" t="s">
        <v>3149</v>
      </c>
      <c r="Q50" s="167">
        <v>5631658.5200000005</v>
      </c>
    </row>
    <row r="51" spans="1:17" ht="23.25" x14ac:dyDescent="0.25">
      <c r="A51" s="80">
        <v>50</v>
      </c>
      <c r="B51" s="30" t="s">
        <v>4853</v>
      </c>
      <c r="C51" s="30" t="s">
        <v>774</v>
      </c>
      <c r="D51" s="30" t="s">
        <v>507</v>
      </c>
      <c r="E51" s="30" t="s">
        <v>637</v>
      </c>
      <c r="F51" s="30" t="s">
        <v>508</v>
      </c>
      <c r="G51" s="30" t="s">
        <v>20</v>
      </c>
      <c r="H51" s="30" t="s">
        <v>70</v>
      </c>
      <c r="I51" s="42" t="s">
        <v>411</v>
      </c>
      <c r="J51" s="33" t="str">
        <f t="shared" si="0"/>
        <v>Белоярский р-н, Белоярский городской округ, п.г.т. Белоярский, ул. Юбилейная, д. 8А</v>
      </c>
      <c r="K51" s="30">
        <v>1079.5999999999999</v>
      </c>
      <c r="L51" s="30">
        <v>24</v>
      </c>
      <c r="M51" s="225">
        <v>2</v>
      </c>
      <c r="N51" s="33" t="s">
        <v>4721</v>
      </c>
      <c r="O51" s="114">
        <v>44607</v>
      </c>
      <c r="P51" s="33" t="s">
        <v>3149</v>
      </c>
      <c r="Q51" s="170">
        <v>6871531.25</v>
      </c>
    </row>
    <row r="52" spans="1:17" ht="23.25" x14ac:dyDescent="0.25">
      <c r="A52" s="80">
        <v>51</v>
      </c>
      <c r="B52" s="30" t="s">
        <v>4853</v>
      </c>
      <c r="C52" s="30" t="s">
        <v>774</v>
      </c>
      <c r="D52" s="30" t="s">
        <v>507</v>
      </c>
      <c r="E52" s="30" t="s">
        <v>29</v>
      </c>
      <c r="F52" s="30" t="s">
        <v>510</v>
      </c>
      <c r="G52" s="30" t="s">
        <v>20</v>
      </c>
      <c r="H52" s="30" t="s">
        <v>4707</v>
      </c>
      <c r="I52" s="42">
        <v>1</v>
      </c>
      <c r="J52" s="33" t="str">
        <f t="shared" si="0"/>
        <v>Белоярский р-н, Белоярский городской округ, с. Кочневское, ул. Ударников, д. 1</v>
      </c>
      <c r="K52" s="30">
        <v>982</v>
      </c>
      <c r="L52" s="30">
        <v>16</v>
      </c>
      <c r="M52" s="225">
        <v>1</v>
      </c>
      <c r="N52" s="33" t="s">
        <v>4721</v>
      </c>
      <c r="O52" s="114">
        <v>44607</v>
      </c>
      <c r="P52" s="33" t="s">
        <v>3149</v>
      </c>
      <c r="Q52" s="170">
        <v>2418190.88</v>
      </c>
    </row>
    <row r="53" spans="1:17" ht="23.25" x14ac:dyDescent="0.25">
      <c r="A53" s="80">
        <v>52</v>
      </c>
      <c r="B53" s="30" t="s">
        <v>4853</v>
      </c>
      <c r="C53" s="30" t="s">
        <v>774</v>
      </c>
      <c r="D53" s="30" t="s">
        <v>4713</v>
      </c>
      <c r="E53" s="30" t="s">
        <v>637</v>
      </c>
      <c r="F53" s="30" t="s">
        <v>546</v>
      </c>
      <c r="G53" s="30" t="s">
        <v>20</v>
      </c>
      <c r="H53" s="30" t="s">
        <v>79</v>
      </c>
      <c r="I53" s="42">
        <v>2</v>
      </c>
      <c r="J53" s="33" t="str">
        <f t="shared" si="0"/>
        <v>Белоярский р-н, Городской округ Верхнее Дуброво, п.г.т. Верхнее Дуброво, ул. Комарова, д. 2</v>
      </c>
      <c r="K53" s="30">
        <v>163.5</v>
      </c>
      <c r="L53" s="30">
        <v>4</v>
      </c>
      <c r="M53" s="225">
        <v>4</v>
      </c>
      <c r="N53" s="33" t="s">
        <v>4741</v>
      </c>
      <c r="O53" s="114">
        <v>44574</v>
      </c>
      <c r="P53" s="33" t="s">
        <v>3065</v>
      </c>
      <c r="Q53" s="170">
        <v>1713580.16</v>
      </c>
    </row>
    <row r="54" spans="1:17" ht="23.25" x14ac:dyDescent="0.25">
      <c r="A54" s="80">
        <v>53</v>
      </c>
      <c r="B54" s="30" t="s">
        <v>4853</v>
      </c>
      <c r="C54" s="30" t="s">
        <v>774</v>
      </c>
      <c r="D54" s="30" t="s">
        <v>4713</v>
      </c>
      <c r="E54" s="30" t="s">
        <v>637</v>
      </c>
      <c r="F54" s="30" t="s">
        <v>546</v>
      </c>
      <c r="G54" s="30" t="s">
        <v>20</v>
      </c>
      <c r="H54" s="30" t="s">
        <v>79</v>
      </c>
      <c r="I54" s="42">
        <v>8</v>
      </c>
      <c r="J54" s="33" t="str">
        <f t="shared" si="0"/>
        <v>Белоярский р-н, Городской округ Верхнее Дуброво, п.г.т. Верхнее Дуброво, ул. Комарова, д. 8</v>
      </c>
      <c r="K54" s="30">
        <v>147.30000000000001</v>
      </c>
      <c r="L54" s="30">
        <v>4</v>
      </c>
      <c r="M54" s="225">
        <v>6</v>
      </c>
      <c r="N54" s="33" t="s">
        <v>4741</v>
      </c>
      <c r="O54" s="114">
        <v>44574</v>
      </c>
      <c r="P54" s="33" t="s">
        <v>3065</v>
      </c>
      <c r="Q54" s="170">
        <v>1029974.2899999998</v>
      </c>
    </row>
    <row r="55" spans="1:17" ht="23.25" x14ac:dyDescent="0.25">
      <c r="A55" s="80">
        <v>54</v>
      </c>
      <c r="B55" s="30" t="s">
        <v>4853</v>
      </c>
      <c r="C55" s="30" t="s">
        <v>774</v>
      </c>
      <c r="D55" s="30" t="s">
        <v>4713</v>
      </c>
      <c r="E55" s="30" t="s">
        <v>637</v>
      </c>
      <c r="F55" s="30" t="s">
        <v>546</v>
      </c>
      <c r="G55" s="30" t="s">
        <v>20</v>
      </c>
      <c r="H55" s="30" t="s">
        <v>199</v>
      </c>
      <c r="I55" s="29">
        <v>14</v>
      </c>
      <c r="J55" s="33" t="str">
        <f t="shared" si="0"/>
        <v>Белоярский р-н, Городской округ Верхнее Дуброво, п.г.т. Верхнее Дуброво, ул. Победы, д. 14</v>
      </c>
      <c r="K55" s="30">
        <v>651.20000000000005</v>
      </c>
      <c r="L55" s="30">
        <v>16</v>
      </c>
      <c r="M55" s="225">
        <v>7</v>
      </c>
      <c r="N55" s="33" t="s">
        <v>4741</v>
      </c>
      <c r="O55" s="114">
        <v>44574</v>
      </c>
      <c r="P55" s="33" t="s">
        <v>3065</v>
      </c>
      <c r="Q55" s="170">
        <v>4223050.87</v>
      </c>
    </row>
    <row r="56" spans="1:17" ht="23.25" x14ac:dyDescent="0.25">
      <c r="A56" s="80">
        <v>55</v>
      </c>
      <c r="B56" s="30" t="s">
        <v>4853</v>
      </c>
      <c r="C56" s="30" t="s">
        <v>778</v>
      </c>
      <c r="D56" s="30" t="s">
        <v>4706</v>
      </c>
      <c r="E56" s="30" t="s">
        <v>18</v>
      </c>
      <c r="F56" s="30" t="s">
        <v>541</v>
      </c>
      <c r="G56" s="30" t="s">
        <v>20</v>
      </c>
      <c r="H56" s="30" t="s">
        <v>74</v>
      </c>
      <c r="I56" s="42">
        <v>19</v>
      </c>
      <c r="J56" s="33" t="str">
        <f t="shared" si="0"/>
        <v>Богдановичский р-н, Городской округ Богданович, г. Богданович, ул. Гагарина, д. 19</v>
      </c>
      <c r="K56" s="30">
        <v>3333.8</v>
      </c>
      <c r="L56" s="30">
        <v>75</v>
      </c>
      <c r="M56" s="225">
        <v>7</v>
      </c>
      <c r="N56" s="33" t="s">
        <v>4722</v>
      </c>
      <c r="O56" s="114">
        <v>44586</v>
      </c>
      <c r="P56" s="33" t="s">
        <v>3065</v>
      </c>
      <c r="Q56" s="170">
        <v>14980435.369999999</v>
      </c>
    </row>
    <row r="57" spans="1:17" ht="23.25" x14ac:dyDescent="0.25">
      <c r="A57" s="80">
        <v>56</v>
      </c>
      <c r="B57" s="30" t="s">
        <v>4853</v>
      </c>
      <c r="C57" s="30" t="s">
        <v>778</v>
      </c>
      <c r="D57" s="30" t="s">
        <v>4706</v>
      </c>
      <c r="E57" s="30" t="s">
        <v>18</v>
      </c>
      <c r="F57" s="30" t="s">
        <v>541</v>
      </c>
      <c r="G57" s="30" t="s">
        <v>20</v>
      </c>
      <c r="H57" s="30" t="s">
        <v>74</v>
      </c>
      <c r="I57" s="42" t="s">
        <v>990</v>
      </c>
      <c r="J57" s="33" t="str">
        <f t="shared" si="0"/>
        <v>Богдановичский р-н, Городской округ Богданович, г. Богданович, ул. Гагарина, д. 26</v>
      </c>
      <c r="K57" s="30">
        <v>2134.1</v>
      </c>
      <c r="L57" s="30">
        <v>48</v>
      </c>
      <c r="M57" s="30">
        <v>2</v>
      </c>
      <c r="N57" s="33" t="s">
        <v>4722</v>
      </c>
      <c r="O57" s="114">
        <v>44586</v>
      </c>
      <c r="P57" s="33" t="s">
        <v>3065</v>
      </c>
      <c r="Q57" s="170">
        <v>3618851.51</v>
      </c>
    </row>
    <row r="58" spans="1:17" ht="23.25" x14ac:dyDescent="0.25">
      <c r="A58" s="80">
        <v>57</v>
      </c>
      <c r="B58" s="30" t="s">
        <v>4853</v>
      </c>
      <c r="C58" s="30" t="s">
        <v>778</v>
      </c>
      <c r="D58" s="30" t="s">
        <v>4706</v>
      </c>
      <c r="E58" s="30" t="s">
        <v>18</v>
      </c>
      <c r="F58" s="30" t="s">
        <v>541</v>
      </c>
      <c r="G58" s="30" t="s">
        <v>20</v>
      </c>
      <c r="H58" s="30" t="s">
        <v>74</v>
      </c>
      <c r="I58" s="42">
        <v>30</v>
      </c>
      <c r="J58" s="33" t="str">
        <f t="shared" si="0"/>
        <v>Богдановичский р-н, Городской округ Богданович, г. Богданович, ул. Гагарина, д. 30</v>
      </c>
      <c r="K58" s="30">
        <v>3423.9</v>
      </c>
      <c r="L58" s="30">
        <v>78</v>
      </c>
      <c r="M58" s="225">
        <v>8</v>
      </c>
      <c r="N58" s="33" t="s">
        <v>4722</v>
      </c>
      <c r="O58" s="114">
        <v>44586</v>
      </c>
      <c r="P58" s="33" t="s">
        <v>3065</v>
      </c>
      <c r="Q58" s="170">
        <v>19630147.009999998</v>
      </c>
    </row>
    <row r="59" spans="1:17" ht="23.25" x14ac:dyDescent="0.25">
      <c r="A59" s="80">
        <v>58</v>
      </c>
      <c r="B59" s="30" t="s">
        <v>4853</v>
      </c>
      <c r="C59" s="30" t="s">
        <v>778</v>
      </c>
      <c r="D59" s="30" t="s">
        <v>4706</v>
      </c>
      <c r="E59" s="30" t="s">
        <v>18</v>
      </c>
      <c r="F59" s="30" t="s">
        <v>541</v>
      </c>
      <c r="G59" s="30" t="s">
        <v>20</v>
      </c>
      <c r="H59" s="30" t="s">
        <v>74</v>
      </c>
      <c r="I59" s="42">
        <v>36</v>
      </c>
      <c r="J59" s="33" t="str">
        <f t="shared" si="0"/>
        <v>Богдановичский р-н, Городской округ Богданович, г. Богданович, ул. Гагарина, д. 36</v>
      </c>
      <c r="K59" s="30">
        <v>3560</v>
      </c>
      <c r="L59" s="30">
        <v>58</v>
      </c>
      <c r="M59" s="30">
        <v>1</v>
      </c>
      <c r="N59" s="33" t="s">
        <v>4722</v>
      </c>
      <c r="O59" s="114">
        <v>44586</v>
      </c>
      <c r="P59" s="33" t="s">
        <v>3065</v>
      </c>
      <c r="Q59" s="170">
        <v>4196142.6400000006</v>
      </c>
    </row>
    <row r="60" spans="1:17" ht="23.25" x14ac:dyDescent="0.25">
      <c r="A60" s="80">
        <v>59</v>
      </c>
      <c r="B60" s="30" t="s">
        <v>4853</v>
      </c>
      <c r="C60" s="30" t="s">
        <v>778</v>
      </c>
      <c r="D60" s="30" t="s">
        <v>4706</v>
      </c>
      <c r="E60" s="30" t="s">
        <v>18</v>
      </c>
      <c r="F60" s="30" t="s">
        <v>541</v>
      </c>
      <c r="G60" s="30" t="s">
        <v>20</v>
      </c>
      <c r="H60" s="120" t="s">
        <v>611</v>
      </c>
      <c r="I60" s="57">
        <v>13</v>
      </c>
      <c r="J60" s="33" t="str">
        <f t="shared" si="0"/>
        <v>Богдановичский р-н, Городской округ Богданович, г. Богданович, ул. Партизанская, д. 13</v>
      </c>
      <c r="K60" s="120">
        <v>1365.2</v>
      </c>
      <c r="L60" s="120">
        <v>30</v>
      </c>
      <c r="M60" s="231">
        <v>6</v>
      </c>
      <c r="N60" s="41" t="s">
        <v>4722</v>
      </c>
      <c r="O60" s="223">
        <v>44586</v>
      </c>
      <c r="P60" s="41" t="s">
        <v>3065</v>
      </c>
      <c r="Q60" s="171">
        <v>5479335.75</v>
      </c>
    </row>
    <row r="61" spans="1:17" ht="23.25" x14ac:dyDescent="0.25">
      <c r="A61" s="80">
        <v>60</v>
      </c>
      <c r="B61" s="30" t="s">
        <v>4853</v>
      </c>
      <c r="C61" s="30" t="s">
        <v>778</v>
      </c>
      <c r="D61" s="30" t="s">
        <v>4706</v>
      </c>
      <c r="E61" s="30" t="s">
        <v>18</v>
      </c>
      <c r="F61" s="30" t="s">
        <v>541</v>
      </c>
      <c r="G61" s="30" t="s">
        <v>20</v>
      </c>
      <c r="H61" s="30" t="s">
        <v>611</v>
      </c>
      <c r="I61" s="42">
        <v>15</v>
      </c>
      <c r="J61" s="33" t="str">
        <f t="shared" si="0"/>
        <v>Богдановичский р-н, Городской округ Богданович, г. Богданович, ул. Партизанская, д. 15</v>
      </c>
      <c r="K61" s="30">
        <v>1386</v>
      </c>
      <c r="L61" s="30">
        <v>25</v>
      </c>
      <c r="M61" s="225">
        <v>4</v>
      </c>
      <c r="N61" s="33" t="s">
        <v>4722</v>
      </c>
      <c r="O61" s="114">
        <v>44586</v>
      </c>
      <c r="P61" s="33" t="s">
        <v>3065</v>
      </c>
      <c r="Q61" s="170">
        <v>3899132.75</v>
      </c>
    </row>
    <row r="62" spans="1:17" ht="23.25" x14ac:dyDescent="0.25">
      <c r="A62" s="80">
        <v>61</v>
      </c>
      <c r="B62" s="30" t="s">
        <v>4853</v>
      </c>
      <c r="C62" s="30" t="s">
        <v>778</v>
      </c>
      <c r="D62" s="30" t="s">
        <v>4706</v>
      </c>
      <c r="E62" s="30" t="s">
        <v>18</v>
      </c>
      <c r="F62" s="30" t="s">
        <v>541</v>
      </c>
      <c r="G62" s="30" t="s">
        <v>20</v>
      </c>
      <c r="H62" s="30" t="s">
        <v>56</v>
      </c>
      <c r="I62" s="42">
        <v>11</v>
      </c>
      <c r="J62" s="33" t="str">
        <f t="shared" si="0"/>
        <v>Богдановичский р-н, Городской округ Богданович, г. Богданович, ул. Первомайская, д. 11</v>
      </c>
      <c r="K62" s="30">
        <v>3108.4</v>
      </c>
      <c r="L62" s="30">
        <v>64</v>
      </c>
      <c r="M62" s="225">
        <v>3</v>
      </c>
      <c r="N62" s="33" t="s">
        <v>4739</v>
      </c>
      <c r="O62" s="114" t="s">
        <v>4740</v>
      </c>
      <c r="P62" s="33" t="s">
        <v>3065</v>
      </c>
      <c r="Q62" s="167">
        <v>8407180.9700000007</v>
      </c>
    </row>
    <row r="63" spans="1:17" ht="23.25" x14ac:dyDescent="0.25">
      <c r="A63" s="80">
        <v>62</v>
      </c>
      <c r="B63" s="30" t="s">
        <v>4853</v>
      </c>
      <c r="C63" s="30" t="s">
        <v>778</v>
      </c>
      <c r="D63" s="30" t="s">
        <v>4706</v>
      </c>
      <c r="E63" s="30" t="s">
        <v>18</v>
      </c>
      <c r="F63" s="30" t="s">
        <v>541</v>
      </c>
      <c r="G63" s="30" t="s">
        <v>20</v>
      </c>
      <c r="H63" s="30" t="s">
        <v>330</v>
      </c>
      <c r="I63" s="42">
        <v>78</v>
      </c>
      <c r="J63" s="33" t="str">
        <f t="shared" si="0"/>
        <v>Богдановичский р-н, Городской округ Богданович, г. Богданович, ул. Пионерская, д. 78</v>
      </c>
      <c r="K63" s="30">
        <v>408.3</v>
      </c>
      <c r="L63" s="30">
        <v>8</v>
      </c>
      <c r="M63" s="225">
        <v>1</v>
      </c>
      <c r="N63" s="33" t="s">
        <v>4722</v>
      </c>
      <c r="O63" s="114">
        <v>44586</v>
      </c>
      <c r="P63" s="33" t="s">
        <v>3065</v>
      </c>
      <c r="Q63" s="170">
        <v>355258.98</v>
      </c>
    </row>
    <row r="64" spans="1:17" ht="23.25" x14ac:dyDescent="0.25">
      <c r="A64" s="80">
        <v>63</v>
      </c>
      <c r="B64" s="30" t="s">
        <v>4853</v>
      </c>
      <c r="C64" s="30" t="s">
        <v>778</v>
      </c>
      <c r="D64" s="30" t="s">
        <v>4706</v>
      </c>
      <c r="E64" s="30" t="s">
        <v>18</v>
      </c>
      <c r="F64" s="30" t="s">
        <v>541</v>
      </c>
      <c r="G64" s="30" t="s">
        <v>20</v>
      </c>
      <c r="H64" s="30" t="s">
        <v>25</v>
      </c>
      <c r="I64" s="42">
        <v>8</v>
      </c>
      <c r="J64" s="33" t="str">
        <f t="shared" si="0"/>
        <v>Богдановичский р-н, Городской округ Богданович, г. Богданович, ул. Школьная, д. 8</v>
      </c>
      <c r="K64" s="30">
        <v>3289.9</v>
      </c>
      <c r="L64" s="30">
        <v>60</v>
      </c>
      <c r="M64" s="30">
        <v>1</v>
      </c>
      <c r="N64" s="33" t="s">
        <v>4722</v>
      </c>
      <c r="O64" s="114">
        <v>44586</v>
      </c>
      <c r="P64" s="33" t="s">
        <v>3065</v>
      </c>
      <c r="Q64" s="170">
        <v>4718340.38</v>
      </c>
    </row>
    <row r="65" spans="1:17" ht="23.25" x14ac:dyDescent="0.25">
      <c r="A65" s="80">
        <v>64</v>
      </c>
      <c r="B65" s="30" t="s">
        <v>4853</v>
      </c>
      <c r="C65" s="30" t="s">
        <v>778</v>
      </c>
      <c r="D65" s="30" t="s">
        <v>4706</v>
      </c>
      <c r="E65" s="30" t="s">
        <v>29</v>
      </c>
      <c r="F65" s="30" t="s">
        <v>1537</v>
      </c>
      <c r="G65" s="30" t="s">
        <v>20</v>
      </c>
      <c r="H65" s="30" t="s">
        <v>36</v>
      </c>
      <c r="I65" s="42">
        <v>73</v>
      </c>
      <c r="J65" s="33" t="str">
        <f t="shared" si="0"/>
        <v>Богдановичский р-н, Городской округ Богданович, с. Грязновское, ул. Ленина, д. 73</v>
      </c>
      <c r="K65" s="30">
        <v>1424.3</v>
      </c>
      <c r="L65" s="30">
        <v>27</v>
      </c>
      <c r="M65" s="225">
        <v>1</v>
      </c>
      <c r="N65" s="33" t="s">
        <v>4719</v>
      </c>
      <c r="O65" s="114">
        <v>44529</v>
      </c>
      <c r="P65" s="33" t="s">
        <v>3065</v>
      </c>
      <c r="Q65" s="170">
        <v>858765.92</v>
      </c>
    </row>
    <row r="66" spans="1:17" ht="23.25" x14ac:dyDescent="0.25">
      <c r="A66" s="80">
        <v>65</v>
      </c>
      <c r="B66" s="30" t="s">
        <v>4850</v>
      </c>
      <c r="C66" s="30" t="s">
        <v>673</v>
      </c>
      <c r="D66" s="30" t="s">
        <v>126</v>
      </c>
      <c r="E66" s="30" t="s">
        <v>18</v>
      </c>
      <c r="F66" s="30" t="s">
        <v>127</v>
      </c>
      <c r="G66" s="30" t="s">
        <v>20</v>
      </c>
      <c r="H66" s="30" t="s">
        <v>537</v>
      </c>
      <c r="I66" s="148">
        <v>15</v>
      </c>
      <c r="J66" s="33" t="str">
        <f t="shared" ref="J66:J129" si="1">C66&amp;""&amp;D66&amp;", "&amp;E66&amp;" "&amp;F66&amp;", "&amp;G66&amp;" "&amp;H66&amp;", д. "&amp;I66</f>
        <v>Верхнесалдинский р-н, Верхнесалдинский городской округ, г. Верхняя Салда, ул. Восточная, д. 15</v>
      </c>
      <c r="K66" s="42">
        <v>4293.8</v>
      </c>
      <c r="L66" s="42">
        <v>105</v>
      </c>
      <c r="M66" s="42">
        <v>3</v>
      </c>
      <c r="N66" s="84" t="s">
        <v>4593</v>
      </c>
      <c r="O66" s="226">
        <v>44557</v>
      </c>
      <c r="P66" s="117" t="s">
        <v>1619</v>
      </c>
      <c r="Q66" s="169">
        <v>10686927.6</v>
      </c>
    </row>
    <row r="67" spans="1:17" ht="23.25" x14ac:dyDescent="0.25">
      <c r="A67" s="80">
        <v>66</v>
      </c>
      <c r="B67" s="30" t="s">
        <v>4850</v>
      </c>
      <c r="C67" s="30" t="s">
        <v>673</v>
      </c>
      <c r="D67" s="30" t="s">
        <v>126</v>
      </c>
      <c r="E67" s="30" t="s">
        <v>18</v>
      </c>
      <c r="F67" s="30" t="s">
        <v>127</v>
      </c>
      <c r="G67" s="30" t="s">
        <v>20</v>
      </c>
      <c r="H67" s="30" t="s">
        <v>537</v>
      </c>
      <c r="I67" s="148" t="s">
        <v>983</v>
      </c>
      <c r="J67" s="33" t="str">
        <f t="shared" si="1"/>
        <v>Верхнесалдинский р-н, Верхнесалдинский городской округ, г. Верхняя Салда, ул. Восточная, д. 4</v>
      </c>
      <c r="K67" s="42">
        <v>2727</v>
      </c>
      <c r="L67" s="42">
        <v>59</v>
      </c>
      <c r="M67" s="42">
        <v>3</v>
      </c>
      <c r="N67" s="84" t="s">
        <v>4593</v>
      </c>
      <c r="O67" s="226">
        <v>44557</v>
      </c>
      <c r="P67" s="117" t="s">
        <v>1619</v>
      </c>
      <c r="Q67" s="169">
        <v>8337782.4000000004</v>
      </c>
    </row>
    <row r="68" spans="1:17" ht="23.25" x14ac:dyDescent="0.25">
      <c r="A68" s="80">
        <v>67</v>
      </c>
      <c r="B68" s="30" t="s">
        <v>4850</v>
      </c>
      <c r="C68" s="30" t="s">
        <v>673</v>
      </c>
      <c r="D68" s="30" t="s">
        <v>126</v>
      </c>
      <c r="E68" s="30" t="s">
        <v>18</v>
      </c>
      <c r="F68" s="30" t="s">
        <v>127</v>
      </c>
      <c r="G68" s="30" t="s">
        <v>20</v>
      </c>
      <c r="H68" s="30" t="s">
        <v>75</v>
      </c>
      <c r="I68" s="148">
        <v>9</v>
      </c>
      <c r="J68" s="33" t="str">
        <f t="shared" si="1"/>
        <v>Верхнесалдинский р-н, Верхнесалдинский городской округ, г. Верхняя Салда, ул. Карла Маркса, д. 9</v>
      </c>
      <c r="K68" s="42">
        <v>3468.15</v>
      </c>
      <c r="L68" s="42">
        <v>64</v>
      </c>
      <c r="M68" s="148">
        <v>6</v>
      </c>
      <c r="N68" s="84" t="s">
        <v>4601</v>
      </c>
      <c r="O68" s="226" t="s">
        <v>4602</v>
      </c>
      <c r="P68" s="117" t="s">
        <v>1619</v>
      </c>
      <c r="Q68" s="168">
        <v>16372027.200000001</v>
      </c>
    </row>
    <row r="69" spans="1:17" ht="23.25" x14ac:dyDescent="0.25">
      <c r="A69" s="80">
        <v>68</v>
      </c>
      <c r="B69" s="30" t="s">
        <v>4850</v>
      </c>
      <c r="C69" s="30" t="s">
        <v>673</v>
      </c>
      <c r="D69" s="30" t="s">
        <v>126</v>
      </c>
      <c r="E69" s="30" t="s">
        <v>18</v>
      </c>
      <c r="F69" s="30" t="s">
        <v>127</v>
      </c>
      <c r="G69" s="30" t="s">
        <v>20</v>
      </c>
      <c r="H69" s="30" t="s">
        <v>96</v>
      </c>
      <c r="I69" s="148">
        <v>59</v>
      </c>
      <c r="J69" s="33" t="str">
        <f t="shared" si="1"/>
        <v>Верхнесалдинский р-н, Верхнесалдинский городской округ, г. Верхняя Салда, ул. Металлургов, д. 59</v>
      </c>
      <c r="K69" s="42">
        <v>673.2</v>
      </c>
      <c r="L69" s="42">
        <v>16</v>
      </c>
      <c r="M69" s="42">
        <v>1</v>
      </c>
      <c r="N69" s="84" t="s">
        <v>4593</v>
      </c>
      <c r="O69" s="226">
        <v>44557</v>
      </c>
      <c r="P69" s="117" t="s">
        <v>1619</v>
      </c>
      <c r="Q69" s="169">
        <v>1101314.3999999999</v>
      </c>
    </row>
    <row r="70" spans="1:17" ht="23.25" x14ac:dyDescent="0.25">
      <c r="A70" s="80">
        <v>69</v>
      </c>
      <c r="B70" s="30" t="s">
        <v>4850</v>
      </c>
      <c r="C70" s="30" t="s">
        <v>673</v>
      </c>
      <c r="D70" s="30" t="s">
        <v>126</v>
      </c>
      <c r="E70" s="30" t="s">
        <v>18</v>
      </c>
      <c r="F70" s="30" t="s">
        <v>127</v>
      </c>
      <c r="G70" s="30" t="s">
        <v>20</v>
      </c>
      <c r="H70" s="30" t="s">
        <v>83</v>
      </c>
      <c r="I70" s="148">
        <v>2</v>
      </c>
      <c r="J70" s="33" t="str">
        <f t="shared" si="1"/>
        <v>Верхнесалдинский р-н, Верхнесалдинский городской округ, г. Верхняя Салда, ул. Пролетарская, д. 2</v>
      </c>
      <c r="K70" s="42">
        <v>3444.5</v>
      </c>
      <c r="L70" s="42">
        <v>64</v>
      </c>
      <c r="M70" s="148">
        <v>7</v>
      </c>
      <c r="N70" s="84" t="s">
        <v>4601</v>
      </c>
      <c r="O70" s="226" t="s">
        <v>4602</v>
      </c>
      <c r="P70" s="117" t="s">
        <v>1619</v>
      </c>
      <c r="Q70" s="168">
        <v>18154708.800000001</v>
      </c>
    </row>
    <row r="71" spans="1:17" ht="23.25" x14ac:dyDescent="0.25">
      <c r="A71" s="80">
        <v>70</v>
      </c>
      <c r="B71" s="30" t="s">
        <v>4850</v>
      </c>
      <c r="C71" s="30" t="s">
        <v>673</v>
      </c>
      <c r="D71" s="30" t="s">
        <v>126</v>
      </c>
      <c r="E71" s="30" t="s">
        <v>18</v>
      </c>
      <c r="F71" s="30" t="s">
        <v>127</v>
      </c>
      <c r="G71" s="30" t="s">
        <v>20</v>
      </c>
      <c r="H71" s="30" t="s">
        <v>83</v>
      </c>
      <c r="I71" s="148" t="s">
        <v>402</v>
      </c>
      <c r="J71" s="33" t="str">
        <f t="shared" si="1"/>
        <v>Верхнесалдинский р-н, Верхнесалдинский городской округ, г. Верхняя Салда, ул. Пролетарская, д. 2Б</v>
      </c>
      <c r="K71" s="42">
        <v>3643.87</v>
      </c>
      <c r="L71" s="42">
        <v>70</v>
      </c>
      <c r="M71" s="148">
        <v>6</v>
      </c>
      <c r="N71" s="84" t="s">
        <v>4593</v>
      </c>
      <c r="O71" s="226">
        <v>44557</v>
      </c>
      <c r="P71" s="117" t="s">
        <v>1619</v>
      </c>
      <c r="Q71" s="169">
        <v>16801094.399999999</v>
      </c>
    </row>
    <row r="72" spans="1:17" ht="23.25" x14ac:dyDescent="0.25">
      <c r="A72" s="80">
        <v>71</v>
      </c>
      <c r="B72" s="30" t="s">
        <v>4850</v>
      </c>
      <c r="C72" s="30" t="s">
        <v>673</v>
      </c>
      <c r="D72" s="30" t="s">
        <v>126</v>
      </c>
      <c r="E72" s="30" t="s">
        <v>18</v>
      </c>
      <c r="F72" s="30" t="s">
        <v>127</v>
      </c>
      <c r="G72" s="30" t="s">
        <v>20</v>
      </c>
      <c r="H72" s="30" t="s">
        <v>132</v>
      </c>
      <c r="I72" s="148" t="s">
        <v>1203</v>
      </c>
      <c r="J72" s="33" t="str">
        <f t="shared" si="1"/>
        <v>Верхнесалдинский р-н, Верхнесалдинский городской округ, г. Верхняя Салда, ул. Энгельса, д. 34А</v>
      </c>
      <c r="K72" s="42">
        <v>1314.3</v>
      </c>
      <c r="L72" s="42">
        <v>32</v>
      </c>
      <c r="M72" s="148">
        <v>3</v>
      </c>
      <c r="N72" s="84" t="s">
        <v>4593</v>
      </c>
      <c r="O72" s="226">
        <v>44557</v>
      </c>
      <c r="P72" s="117" t="s">
        <v>1619</v>
      </c>
      <c r="Q72" s="169">
        <v>4541103.5999999996</v>
      </c>
    </row>
    <row r="73" spans="1:17" ht="23.25" x14ac:dyDescent="0.25">
      <c r="A73" s="80">
        <v>72</v>
      </c>
      <c r="B73" s="30" t="s">
        <v>4850</v>
      </c>
      <c r="C73" s="30" t="s">
        <v>673</v>
      </c>
      <c r="D73" s="30" t="s">
        <v>126</v>
      </c>
      <c r="E73" s="30" t="s">
        <v>1500</v>
      </c>
      <c r="F73" s="30" t="s">
        <v>2638</v>
      </c>
      <c r="G73" s="30" t="s">
        <v>20</v>
      </c>
      <c r="H73" s="30" t="s">
        <v>75</v>
      </c>
      <c r="I73" s="148">
        <v>2</v>
      </c>
      <c r="J73" s="33" t="str">
        <f t="shared" si="1"/>
        <v>Верхнесалдинский р-н, Верхнесалдинский городской округ, пос. Басьяновский, ул. Карла Маркса, д. 2</v>
      </c>
      <c r="K73" s="42">
        <v>674.1</v>
      </c>
      <c r="L73" s="42">
        <v>16</v>
      </c>
      <c r="M73" s="148">
        <v>1</v>
      </c>
      <c r="N73" s="84" t="s">
        <v>4593</v>
      </c>
      <c r="O73" s="226">
        <v>44557</v>
      </c>
      <c r="P73" s="117" t="s">
        <v>1619</v>
      </c>
      <c r="Q73" s="169">
        <v>4168992</v>
      </c>
    </row>
    <row r="74" spans="1:17" ht="23.25" x14ac:dyDescent="0.25">
      <c r="A74" s="80">
        <v>73</v>
      </c>
      <c r="B74" s="30" t="s">
        <v>4850</v>
      </c>
      <c r="C74" s="30" t="s">
        <v>673</v>
      </c>
      <c r="D74" s="30" t="s">
        <v>126</v>
      </c>
      <c r="E74" s="30" t="s">
        <v>1500</v>
      </c>
      <c r="F74" s="30" t="s">
        <v>2638</v>
      </c>
      <c r="G74" s="30" t="s">
        <v>20</v>
      </c>
      <c r="H74" s="30" t="s">
        <v>87</v>
      </c>
      <c r="I74" s="148">
        <v>10</v>
      </c>
      <c r="J74" s="33" t="str">
        <f t="shared" si="1"/>
        <v>Верхнесалдинский р-н, Верхнесалдинский городской округ, пос. Басьяновский, ул. Строителей, д. 10</v>
      </c>
      <c r="K74" s="42">
        <v>832.1</v>
      </c>
      <c r="L74" s="42">
        <v>8</v>
      </c>
      <c r="M74" s="148">
        <v>3</v>
      </c>
      <c r="N74" s="84" t="s">
        <v>4593</v>
      </c>
      <c r="O74" s="226">
        <v>44557</v>
      </c>
      <c r="P74" s="117" t="s">
        <v>1619</v>
      </c>
      <c r="Q74" s="168">
        <v>2893374</v>
      </c>
    </row>
    <row r="75" spans="1:17" ht="23.25" x14ac:dyDescent="0.25">
      <c r="A75" s="80">
        <v>74</v>
      </c>
      <c r="B75" s="30" t="s">
        <v>4850</v>
      </c>
      <c r="C75" s="30" t="s">
        <v>673</v>
      </c>
      <c r="D75" s="30" t="s">
        <v>126</v>
      </c>
      <c r="E75" s="30" t="s">
        <v>1500</v>
      </c>
      <c r="F75" s="30" t="s">
        <v>2638</v>
      </c>
      <c r="G75" s="30" t="s">
        <v>20</v>
      </c>
      <c r="H75" s="30" t="s">
        <v>87</v>
      </c>
      <c r="I75" s="148">
        <v>11</v>
      </c>
      <c r="J75" s="33" t="str">
        <f t="shared" si="1"/>
        <v>Верхнесалдинский р-н, Верхнесалдинский городской округ, пос. Басьяновский, ул. Строителей, д. 11</v>
      </c>
      <c r="K75" s="42">
        <v>822.4</v>
      </c>
      <c r="L75" s="42">
        <v>9</v>
      </c>
      <c r="M75" s="42">
        <v>3</v>
      </c>
      <c r="N75" s="84" t="s">
        <v>4593</v>
      </c>
      <c r="O75" s="226">
        <v>44557</v>
      </c>
      <c r="P75" s="117" t="s">
        <v>1619</v>
      </c>
      <c r="Q75" s="169">
        <v>2790355.2</v>
      </c>
    </row>
    <row r="76" spans="1:17" ht="23.25" x14ac:dyDescent="0.25">
      <c r="A76" s="80">
        <v>75</v>
      </c>
      <c r="B76" s="30" t="s">
        <v>4850</v>
      </c>
      <c r="C76" s="30" t="s">
        <v>673</v>
      </c>
      <c r="D76" s="30" t="s">
        <v>126</v>
      </c>
      <c r="E76" s="30" t="s">
        <v>1500</v>
      </c>
      <c r="F76" s="30" t="s">
        <v>2638</v>
      </c>
      <c r="G76" s="30" t="s">
        <v>20</v>
      </c>
      <c r="H76" s="30" t="s">
        <v>87</v>
      </c>
      <c r="I76" s="148">
        <v>6</v>
      </c>
      <c r="J76" s="33" t="str">
        <f t="shared" si="1"/>
        <v>Верхнесалдинский р-н, Верхнесалдинский городской округ, пос. Басьяновский, ул. Строителей, д. 6</v>
      </c>
      <c r="K76" s="42">
        <v>969.1</v>
      </c>
      <c r="L76" s="42">
        <v>22</v>
      </c>
      <c r="M76" s="42">
        <v>2</v>
      </c>
      <c r="N76" s="84" t="s">
        <v>4593</v>
      </c>
      <c r="O76" s="226">
        <v>44557</v>
      </c>
      <c r="P76" s="117" t="s">
        <v>1619</v>
      </c>
      <c r="Q76" s="168">
        <v>3607228.92</v>
      </c>
    </row>
    <row r="77" spans="1:17" ht="23.25" x14ac:dyDescent="0.25">
      <c r="A77" s="80">
        <v>76</v>
      </c>
      <c r="B77" s="30" t="s">
        <v>4850</v>
      </c>
      <c r="C77" s="30" t="s">
        <v>673</v>
      </c>
      <c r="D77" s="30" t="s">
        <v>126</v>
      </c>
      <c r="E77" s="30" t="s">
        <v>1500</v>
      </c>
      <c r="F77" s="30" t="s">
        <v>2638</v>
      </c>
      <c r="G77" s="30" t="s">
        <v>20</v>
      </c>
      <c r="H77" s="30" t="s">
        <v>87</v>
      </c>
      <c r="I77" s="148">
        <v>7</v>
      </c>
      <c r="J77" s="33" t="str">
        <f t="shared" si="1"/>
        <v>Верхнесалдинский р-н, Верхнесалдинский городской округ, пос. Басьяновский, ул. Строителей, д. 7</v>
      </c>
      <c r="K77" s="42">
        <v>788.41</v>
      </c>
      <c r="L77" s="42">
        <v>16</v>
      </c>
      <c r="M77" s="148">
        <v>2</v>
      </c>
      <c r="N77" s="84" t="s">
        <v>4593</v>
      </c>
      <c r="O77" s="226">
        <v>44557</v>
      </c>
      <c r="P77" s="117" t="s">
        <v>1619</v>
      </c>
      <c r="Q77" s="168">
        <v>2674264.7999999998</v>
      </c>
    </row>
    <row r="78" spans="1:17" ht="23.25" x14ac:dyDescent="0.25">
      <c r="A78" s="80">
        <v>77</v>
      </c>
      <c r="B78" s="30" t="s">
        <v>4852</v>
      </c>
      <c r="C78" s="30" t="s">
        <v>753</v>
      </c>
      <c r="D78" s="30" t="s">
        <v>4657</v>
      </c>
      <c r="E78" s="30" t="s">
        <v>18</v>
      </c>
      <c r="F78" s="30" t="s">
        <v>336</v>
      </c>
      <c r="G78" s="30" t="s">
        <v>20</v>
      </c>
      <c r="H78" s="30" t="s">
        <v>1364</v>
      </c>
      <c r="I78" s="42" t="s">
        <v>1162</v>
      </c>
      <c r="J78" s="33" t="str">
        <f t="shared" si="1"/>
        <v>Верхотурский р-н, Городской округ Верхотурский, г. Верхотурье, ул. 8-е Марта, д. 52А</v>
      </c>
      <c r="K78" s="30">
        <v>749.4</v>
      </c>
      <c r="L78" s="41">
        <v>16</v>
      </c>
      <c r="M78" s="41">
        <v>1</v>
      </c>
      <c r="N78" s="59" t="s">
        <v>4676</v>
      </c>
      <c r="O78" s="227">
        <v>44698</v>
      </c>
      <c r="P78" s="177" t="s">
        <v>3040</v>
      </c>
      <c r="Q78" s="169">
        <v>877856.4</v>
      </c>
    </row>
    <row r="79" spans="1:17" ht="23.25" x14ac:dyDescent="0.25">
      <c r="A79" s="80">
        <v>78</v>
      </c>
      <c r="B79" s="30" t="s">
        <v>4852</v>
      </c>
      <c r="C79" s="30" t="s">
        <v>753</v>
      </c>
      <c r="D79" s="30" t="s">
        <v>4657</v>
      </c>
      <c r="E79" s="30" t="s">
        <v>18</v>
      </c>
      <c r="F79" s="30" t="s">
        <v>336</v>
      </c>
      <c r="G79" s="30" t="s">
        <v>20</v>
      </c>
      <c r="H79" s="30" t="s">
        <v>4658</v>
      </c>
      <c r="I79" s="42" t="s">
        <v>124</v>
      </c>
      <c r="J79" s="33" t="str">
        <f t="shared" si="1"/>
        <v>Верхотурский р-н, Городской округ Верхотурский, г. Верхотурье, ул. Воинская, д. 2А</v>
      </c>
      <c r="K79" s="30">
        <v>507.6</v>
      </c>
      <c r="L79" s="41">
        <v>12</v>
      </c>
      <c r="M79" s="41">
        <v>2</v>
      </c>
      <c r="N79" s="59" t="s">
        <v>4676</v>
      </c>
      <c r="O79" s="227">
        <v>44698</v>
      </c>
      <c r="P79" s="177" t="s">
        <v>3040</v>
      </c>
      <c r="Q79" s="169">
        <v>795942</v>
      </c>
    </row>
    <row r="80" spans="1:17" ht="23.25" x14ac:dyDescent="0.25">
      <c r="A80" s="80">
        <v>79</v>
      </c>
      <c r="B80" s="30" t="s">
        <v>4852</v>
      </c>
      <c r="C80" s="30" t="s">
        <v>753</v>
      </c>
      <c r="D80" s="30" t="s">
        <v>4657</v>
      </c>
      <c r="E80" s="30" t="s">
        <v>18</v>
      </c>
      <c r="F80" s="30" t="s">
        <v>336</v>
      </c>
      <c r="G80" s="30" t="s">
        <v>20</v>
      </c>
      <c r="H80" s="30" t="s">
        <v>36</v>
      </c>
      <c r="I80" s="42">
        <v>8</v>
      </c>
      <c r="J80" s="33" t="str">
        <f t="shared" si="1"/>
        <v>Верхотурский р-н, Городской округ Верхотурский, г. Верхотурье, ул. Ленина, д. 8</v>
      </c>
      <c r="K80" s="30">
        <v>522</v>
      </c>
      <c r="L80" s="41">
        <v>12</v>
      </c>
      <c r="M80" s="41">
        <v>1</v>
      </c>
      <c r="N80" s="59" t="s">
        <v>4676</v>
      </c>
      <c r="O80" s="227">
        <v>44698</v>
      </c>
      <c r="P80" s="177" t="s">
        <v>3040</v>
      </c>
      <c r="Q80" s="169">
        <v>499066.8</v>
      </c>
    </row>
    <row r="81" spans="1:17" ht="23.25" x14ac:dyDescent="0.25">
      <c r="A81" s="80">
        <v>80</v>
      </c>
      <c r="B81" s="30" t="s">
        <v>4852</v>
      </c>
      <c r="C81" s="30" t="s">
        <v>753</v>
      </c>
      <c r="D81" s="30" t="s">
        <v>4657</v>
      </c>
      <c r="E81" s="30" t="s">
        <v>18</v>
      </c>
      <c r="F81" s="30" t="s">
        <v>336</v>
      </c>
      <c r="G81" s="30" t="s">
        <v>20</v>
      </c>
      <c r="H81" s="30" t="s">
        <v>69</v>
      </c>
      <c r="I81" s="42" t="s">
        <v>963</v>
      </c>
      <c r="J81" s="33" t="str">
        <f t="shared" si="1"/>
        <v>Верхотурский р-н, Городской округ Верхотурский, г. Верхотурье, ул. Мира, д. 16</v>
      </c>
      <c r="K81" s="30">
        <v>1290.3</v>
      </c>
      <c r="L81" s="41">
        <v>24</v>
      </c>
      <c r="M81" s="41">
        <v>1</v>
      </c>
      <c r="N81" s="59" t="s">
        <v>4676</v>
      </c>
      <c r="O81" s="227">
        <v>44698</v>
      </c>
      <c r="P81" s="177" t="s">
        <v>3040</v>
      </c>
      <c r="Q81" s="169">
        <v>724344</v>
      </c>
    </row>
    <row r="82" spans="1:17" ht="23.25" x14ac:dyDescent="0.25">
      <c r="A82" s="80">
        <v>81</v>
      </c>
      <c r="B82" s="30" t="s">
        <v>4852</v>
      </c>
      <c r="C82" s="30" t="s">
        <v>753</v>
      </c>
      <c r="D82" s="30" t="s">
        <v>4657</v>
      </c>
      <c r="E82" s="30" t="s">
        <v>18</v>
      </c>
      <c r="F82" s="30" t="s">
        <v>336</v>
      </c>
      <c r="G82" s="30" t="s">
        <v>20</v>
      </c>
      <c r="H82" s="30" t="s">
        <v>1048</v>
      </c>
      <c r="I82" s="42" t="s">
        <v>991</v>
      </c>
      <c r="J82" s="33" t="str">
        <f t="shared" si="1"/>
        <v>Верхотурский р-н, Городской округ Верхотурский, г. Верхотурье, ул. Совхозная, д. 28</v>
      </c>
      <c r="K82" s="30">
        <v>888.3</v>
      </c>
      <c r="L82" s="41">
        <v>16</v>
      </c>
      <c r="M82" s="41">
        <v>2</v>
      </c>
      <c r="N82" s="59" t="s">
        <v>4676</v>
      </c>
      <c r="O82" s="227">
        <v>44698</v>
      </c>
      <c r="P82" s="177" t="s">
        <v>3040</v>
      </c>
      <c r="Q82" s="169">
        <v>800762.4</v>
      </c>
    </row>
    <row r="83" spans="1:17" ht="23.25" x14ac:dyDescent="0.25">
      <c r="A83" s="80">
        <v>82</v>
      </c>
      <c r="B83" s="30" t="s">
        <v>4852</v>
      </c>
      <c r="C83" s="30"/>
      <c r="D83" s="30" t="s">
        <v>328</v>
      </c>
      <c r="E83" s="30" t="s">
        <v>18</v>
      </c>
      <c r="F83" s="30" t="s">
        <v>329</v>
      </c>
      <c r="G83" s="30" t="s">
        <v>20</v>
      </c>
      <c r="H83" s="30" t="s">
        <v>311</v>
      </c>
      <c r="I83" s="42">
        <v>31</v>
      </c>
      <c r="J83" s="33" t="str">
        <f t="shared" si="1"/>
        <v>Волчанский городской округ, г. Волчанск, ул. Кольцевая, д. 31</v>
      </c>
      <c r="K83" s="30">
        <v>714.2</v>
      </c>
      <c r="L83" s="41">
        <v>12</v>
      </c>
      <c r="M83" s="41">
        <v>1</v>
      </c>
      <c r="N83" s="59" t="s">
        <v>4682</v>
      </c>
      <c r="O83" s="227">
        <v>44726</v>
      </c>
      <c r="P83" s="177" t="s">
        <v>3237</v>
      </c>
      <c r="Q83" s="169">
        <v>2146163.94</v>
      </c>
    </row>
    <row r="84" spans="1:17" ht="23.25" x14ac:dyDescent="0.25">
      <c r="A84" s="80">
        <v>83</v>
      </c>
      <c r="B84" s="30" t="s">
        <v>4852</v>
      </c>
      <c r="C84" s="30"/>
      <c r="D84" s="30" t="s">
        <v>328</v>
      </c>
      <c r="E84" s="30" t="s">
        <v>18</v>
      </c>
      <c r="F84" s="30" t="s">
        <v>329</v>
      </c>
      <c r="G84" s="30" t="s">
        <v>20</v>
      </c>
      <c r="H84" s="30" t="s">
        <v>311</v>
      </c>
      <c r="I84" s="42" t="s">
        <v>621</v>
      </c>
      <c r="J84" s="33" t="str">
        <f t="shared" si="1"/>
        <v>Волчанский городской округ, г. Волчанск, ул. Кольцевая, д. 35А</v>
      </c>
      <c r="K84" s="30">
        <v>233.6</v>
      </c>
      <c r="L84" s="30">
        <v>4</v>
      </c>
      <c r="M84" s="30">
        <v>1</v>
      </c>
      <c r="N84" s="59" t="s">
        <v>4682</v>
      </c>
      <c r="O84" s="227">
        <v>44726</v>
      </c>
      <c r="P84" s="177" t="s">
        <v>3237</v>
      </c>
      <c r="Q84" s="169">
        <v>809523.09000000008</v>
      </c>
    </row>
    <row r="85" spans="1:17" ht="23.25" x14ac:dyDescent="0.25">
      <c r="A85" s="80">
        <v>84</v>
      </c>
      <c r="B85" s="30" t="s">
        <v>4852</v>
      </c>
      <c r="C85" s="30"/>
      <c r="D85" s="30" t="s">
        <v>328</v>
      </c>
      <c r="E85" s="30" t="s">
        <v>18</v>
      </c>
      <c r="F85" s="30" t="s">
        <v>329</v>
      </c>
      <c r="G85" s="30" t="s">
        <v>20</v>
      </c>
      <c r="H85" s="30" t="s">
        <v>4662</v>
      </c>
      <c r="I85" s="42">
        <v>21</v>
      </c>
      <c r="J85" s="33" t="str">
        <f t="shared" si="1"/>
        <v>Волчанский городской округ, г. Волчанск, ул. Краснотурьинская, д. 21</v>
      </c>
      <c r="K85" s="30">
        <v>1396</v>
      </c>
      <c r="L85" s="41">
        <v>18</v>
      </c>
      <c r="M85" s="41">
        <v>1</v>
      </c>
      <c r="N85" s="59" t="s">
        <v>4682</v>
      </c>
      <c r="O85" s="227">
        <v>44726</v>
      </c>
      <c r="P85" s="177" t="s">
        <v>3237</v>
      </c>
      <c r="Q85" s="169">
        <v>4666728.33</v>
      </c>
    </row>
    <row r="86" spans="1:17" ht="23.25" x14ac:dyDescent="0.25">
      <c r="A86" s="80">
        <v>85</v>
      </c>
      <c r="B86" s="30" t="s">
        <v>4852</v>
      </c>
      <c r="C86" s="30"/>
      <c r="D86" s="30" t="s">
        <v>328</v>
      </c>
      <c r="E86" s="30" t="s">
        <v>18</v>
      </c>
      <c r="F86" s="30" t="s">
        <v>329</v>
      </c>
      <c r="G86" s="30" t="s">
        <v>20</v>
      </c>
      <c r="H86" s="30" t="s">
        <v>106</v>
      </c>
      <c r="I86" s="42">
        <v>1</v>
      </c>
      <c r="J86" s="33" t="str">
        <f t="shared" si="1"/>
        <v>Волчанский городской округ, г. Волчанск, ул. Матросова, д. 1</v>
      </c>
      <c r="K86" s="30">
        <v>1028.5999999999999</v>
      </c>
      <c r="L86" s="41">
        <v>24</v>
      </c>
      <c r="M86" s="41">
        <v>2</v>
      </c>
      <c r="N86" s="59" t="s">
        <v>4682</v>
      </c>
      <c r="O86" s="227">
        <v>44726</v>
      </c>
      <c r="P86" s="177" t="s">
        <v>3237</v>
      </c>
      <c r="Q86" s="169">
        <v>2891484.99</v>
      </c>
    </row>
    <row r="87" spans="1:17" ht="23.25" x14ac:dyDescent="0.25">
      <c r="A87" s="80">
        <v>86</v>
      </c>
      <c r="B87" s="30" t="s">
        <v>4852</v>
      </c>
      <c r="C87" s="30"/>
      <c r="D87" s="30" t="s">
        <v>328</v>
      </c>
      <c r="E87" s="30" t="s">
        <v>18</v>
      </c>
      <c r="F87" s="30" t="s">
        <v>329</v>
      </c>
      <c r="G87" s="30" t="s">
        <v>20</v>
      </c>
      <c r="H87" s="30" t="s">
        <v>330</v>
      </c>
      <c r="I87" s="42">
        <v>11</v>
      </c>
      <c r="J87" s="33" t="str">
        <f t="shared" si="1"/>
        <v>Волчанский городской округ, г. Волчанск, ул. Пионерская, д. 11</v>
      </c>
      <c r="K87" s="30">
        <v>1380.9</v>
      </c>
      <c r="L87" s="41">
        <v>18</v>
      </c>
      <c r="M87" s="41">
        <v>2</v>
      </c>
      <c r="N87" s="59" t="s">
        <v>4682</v>
      </c>
      <c r="O87" s="227">
        <v>44726</v>
      </c>
      <c r="P87" s="177" t="s">
        <v>3237</v>
      </c>
      <c r="Q87" s="169">
        <v>5258403.93</v>
      </c>
    </row>
    <row r="88" spans="1:17" ht="23.25" x14ac:dyDescent="0.25">
      <c r="A88" s="80">
        <v>87</v>
      </c>
      <c r="B88" s="30" t="s">
        <v>4852</v>
      </c>
      <c r="C88" s="30"/>
      <c r="D88" s="30" t="s">
        <v>328</v>
      </c>
      <c r="E88" s="30" t="s">
        <v>18</v>
      </c>
      <c r="F88" s="30" t="s">
        <v>329</v>
      </c>
      <c r="G88" s="30" t="s">
        <v>20</v>
      </c>
      <c r="H88" s="30" t="s">
        <v>657</v>
      </c>
      <c r="I88" s="42" t="s">
        <v>981</v>
      </c>
      <c r="J88" s="33" t="str">
        <f t="shared" si="1"/>
        <v>Волчанский городской округ, г. Волчанск, ул. Социалистическая, д. 2</v>
      </c>
      <c r="K88" s="30">
        <v>216</v>
      </c>
      <c r="L88" s="41">
        <v>4</v>
      </c>
      <c r="M88" s="41">
        <v>1</v>
      </c>
      <c r="N88" s="59" t="s">
        <v>4682</v>
      </c>
      <c r="O88" s="227">
        <v>44726</v>
      </c>
      <c r="P88" s="177" t="s">
        <v>3237</v>
      </c>
      <c r="Q88" s="169">
        <v>862737.99</v>
      </c>
    </row>
    <row r="89" spans="1:17" ht="23.25" x14ac:dyDescent="0.25">
      <c r="A89" s="80">
        <v>88</v>
      </c>
      <c r="B89" s="30" t="s">
        <v>4852</v>
      </c>
      <c r="C89" s="30"/>
      <c r="D89" s="30" t="s">
        <v>328</v>
      </c>
      <c r="E89" s="30" t="s">
        <v>18</v>
      </c>
      <c r="F89" s="30" t="s">
        <v>329</v>
      </c>
      <c r="G89" s="30" t="s">
        <v>20</v>
      </c>
      <c r="H89" s="30" t="s">
        <v>657</v>
      </c>
      <c r="I89" s="42" t="s">
        <v>983</v>
      </c>
      <c r="J89" s="33" t="str">
        <f t="shared" si="1"/>
        <v>Волчанский городской округ, г. Волчанск, ул. Социалистическая, д. 4</v>
      </c>
      <c r="K89" s="30">
        <v>218.7</v>
      </c>
      <c r="L89" s="41">
        <v>4</v>
      </c>
      <c r="M89" s="41">
        <v>1</v>
      </c>
      <c r="N89" s="59" t="s">
        <v>4682</v>
      </c>
      <c r="O89" s="227">
        <v>44726</v>
      </c>
      <c r="P89" s="177" t="s">
        <v>3237</v>
      </c>
      <c r="Q89" s="169">
        <v>730134.08</v>
      </c>
    </row>
    <row r="90" spans="1:17" ht="23.25" x14ac:dyDescent="0.25">
      <c r="A90" s="80">
        <v>89</v>
      </c>
      <c r="B90" s="30" t="s">
        <v>4852</v>
      </c>
      <c r="C90" s="30"/>
      <c r="D90" s="30" t="s">
        <v>328</v>
      </c>
      <c r="E90" s="30" t="s">
        <v>18</v>
      </c>
      <c r="F90" s="30" t="s">
        <v>329</v>
      </c>
      <c r="G90" s="30" t="s">
        <v>20</v>
      </c>
      <c r="H90" s="30" t="s">
        <v>657</v>
      </c>
      <c r="I90" s="42">
        <v>5</v>
      </c>
      <c r="J90" s="33" t="str">
        <f t="shared" si="1"/>
        <v>Волчанский городской округ, г. Волчанск, ул. Социалистическая, д. 5</v>
      </c>
      <c r="K90" s="30">
        <v>618.5</v>
      </c>
      <c r="L90" s="41">
        <v>16</v>
      </c>
      <c r="M90" s="41">
        <v>2</v>
      </c>
      <c r="N90" s="59" t="s">
        <v>4682</v>
      </c>
      <c r="O90" s="227">
        <v>44726</v>
      </c>
      <c r="P90" s="177" t="s">
        <v>3237</v>
      </c>
      <c r="Q90" s="169">
        <v>2262954.0300000003</v>
      </c>
    </row>
    <row r="91" spans="1:17" ht="23.25" x14ac:dyDescent="0.25">
      <c r="A91" s="80">
        <v>90</v>
      </c>
      <c r="B91" s="30" t="s">
        <v>4852</v>
      </c>
      <c r="C91" s="30"/>
      <c r="D91" s="30" t="s">
        <v>328</v>
      </c>
      <c r="E91" s="30" t="s">
        <v>18</v>
      </c>
      <c r="F91" s="30" t="s">
        <v>329</v>
      </c>
      <c r="G91" s="30" t="s">
        <v>20</v>
      </c>
      <c r="H91" s="30" t="s">
        <v>657</v>
      </c>
      <c r="I91" s="42" t="s">
        <v>945</v>
      </c>
      <c r="J91" s="33" t="str">
        <f t="shared" si="1"/>
        <v>Волчанский городской округ, г. Волчанск, ул. Социалистическая, д. 7</v>
      </c>
      <c r="K91" s="30">
        <v>673.1</v>
      </c>
      <c r="L91" s="41">
        <v>16</v>
      </c>
      <c r="M91" s="41">
        <v>1</v>
      </c>
      <c r="N91" s="59" t="s">
        <v>4682</v>
      </c>
      <c r="O91" s="227">
        <v>44726</v>
      </c>
      <c r="P91" s="177" t="s">
        <v>3237</v>
      </c>
      <c r="Q91" s="169">
        <v>2177865.16</v>
      </c>
    </row>
    <row r="92" spans="1:17" ht="23.25" x14ac:dyDescent="0.25">
      <c r="A92" s="80">
        <v>91</v>
      </c>
      <c r="B92" s="30" t="s">
        <v>4852</v>
      </c>
      <c r="C92" s="30" t="s">
        <v>755</v>
      </c>
      <c r="D92" s="30" t="s">
        <v>756</v>
      </c>
      <c r="E92" s="30" t="s">
        <v>637</v>
      </c>
      <c r="F92" s="30" t="s">
        <v>757</v>
      </c>
      <c r="G92" s="30" t="s">
        <v>20</v>
      </c>
      <c r="H92" s="30" t="s">
        <v>758</v>
      </c>
      <c r="I92" s="42">
        <v>16</v>
      </c>
      <c r="J92" s="33" t="str">
        <f t="shared" si="1"/>
        <v>Гаринский р-н, Гаринский городской округ, п.г.т. Гари, ул. Промысловая, д. 16</v>
      </c>
      <c r="K92" s="30">
        <v>1068.5999999999999</v>
      </c>
      <c r="L92" s="41">
        <v>18</v>
      </c>
      <c r="M92" s="41">
        <v>2</v>
      </c>
      <c r="N92" s="59" t="s">
        <v>4700</v>
      </c>
      <c r="O92" s="227">
        <v>44641</v>
      </c>
      <c r="P92" s="177" t="s">
        <v>1711</v>
      </c>
      <c r="Q92" s="169">
        <v>1062026.3999999999</v>
      </c>
    </row>
    <row r="93" spans="1:17" ht="23.25" x14ac:dyDescent="0.25">
      <c r="A93" s="80">
        <v>92</v>
      </c>
      <c r="B93" s="30" t="s">
        <v>4850</v>
      </c>
      <c r="C93" s="30"/>
      <c r="D93" s="30" t="s">
        <v>4582</v>
      </c>
      <c r="E93" s="30" t="s">
        <v>18</v>
      </c>
      <c r="F93" s="30" t="s">
        <v>141</v>
      </c>
      <c r="G93" s="30" t="s">
        <v>143</v>
      </c>
      <c r="H93" s="30" t="s">
        <v>144</v>
      </c>
      <c r="I93" s="148">
        <v>21</v>
      </c>
      <c r="J93" s="33" t="str">
        <f t="shared" si="1"/>
        <v>Город Нижний Тагил, г. Нижний Тагил, пр-кт Вагоностроителей, д. 21</v>
      </c>
      <c r="K93" s="42">
        <v>6342.8</v>
      </c>
      <c r="L93" s="42">
        <v>67</v>
      </c>
      <c r="M93" s="42">
        <v>2</v>
      </c>
      <c r="N93" s="84" t="s">
        <v>4595</v>
      </c>
      <c r="O93" s="226">
        <v>44693</v>
      </c>
      <c r="P93" s="117" t="s">
        <v>1619</v>
      </c>
      <c r="Q93" s="168">
        <v>13958100</v>
      </c>
    </row>
    <row r="94" spans="1:17" x14ac:dyDescent="0.25">
      <c r="A94" s="80">
        <v>93</v>
      </c>
      <c r="B94" s="30" t="s">
        <v>4850</v>
      </c>
      <c r="C94" s="30"/>
      <c r="D94" s="30" t="s">
        <v>4582</v>
      </c>
      <c r="E94" s="30" t="s">
        <v>18</v>
      </c>
      <c r="F94" s="30" t="s">
        <v>141</v>
      </c>
      <c r="G94" s="30" t="s">
        <v>20</v>
      </c>
      <c r="H94" s="30" t="s">
        <v>1128</v>
      </c>
      <c r="I94" s="148">
        <v>74</v>
      </c>
      <c r="J94" s="33" t="str">
        <f t="shared" si="1"/>
        <v>Город Нижний Тагил, г. Нижний Тагил, ул. Газетная, д. 74</v>
      </c>
      <c r="K94" s="42">
        <v>3975</v>
      </c>
      <c r="L94" s="42">
        <v>60</v>
      </c>
      <c r="M94" s="148">
        <v>8</v>
      </c>
      <c r="N94" s="84" t="s">
        <v>4595</v>
      </c>
      <c r="O94" s="226">
        <v>44693</v>
      </c>
      <c r="P94" s="117" t="s">
        <v>1619</v>
      </c>
      <c r="Q94" s="169">
        <v>29053040.399999999</v>
      </c>
    </row>
    <row r="95" spans="1:17" ht="23.25" x14ac:dyDescent="0.25">
      <c r="A95" s="80">
        <v>94</v>
      </c>
      <c r="B95" s="30" t="s">
        <v>4850</v>
      </c>
      <c r="C95" s="30"/>
      <c r="D95" s="30" t="s">
        <v>4582</v>
      </c>
      <c r="E95" s="30" t="s">
        <v>18</v>
      </c>
      <c r="F95" s="30" t="s">
        <v>141</v>
      </c>
      <c r="G95" s="30" t="s">
        <v>20</v>
      </c>
      <c r="H95" s="30" t="s">
        <v>345</v>
      </c>
      <c r="I95" s="148">
        <v>21</v>
      </c>
      <c r="J95" s="33" t="str">
        <f t="shared" si="1"/>
        <v>Город Нижний Тагил, г. Нижний Тагил, ул. Зои Космодемьянской, д. 21</v>
      </c>
      <c r="K95" s="42">
        <v>3527.3</v>
      </c>
      <c r="L95" s="42">
        <v>60</v>
      </c>
      <c r="M95" s="148">
        <v>1</v>
      </c>
      <c r="N95" s="84" t="s">
        <v>4595</v>
      </c>
      <c r="O95" s="226">
        <v>44693</v>
      </c>
      <c r="P95" s="117" t="s">
        <v>1619</v>
      </c>
      <c r="Q95" s="169">
        <v>5340992.3999999994</v>
      </c>
    </row>
    <row r="96" spans="1:17" ht="23.25" x14ac:dyDescent="0.25">
      <c r="A96" s="80">
        <v>95</v>
      </c>
      <c r="B96" s="30" t="s">
        <v>4850</v>
      </c>
      <c r="C96" s="30"/>
      <c r="D96" s="30" t="s">
        <v>4582</v>
      </c>
      <c r="E96" s="30" t="s">
        <v>18</v>
      </c>
      <c r="F96" s="30" t="s">
        <v>141</v>
      </c>
      <c r="G96" s="30" t="s">
        <v>20</v>
      </c>
      <c r="H96" s="30" t="s">
        <v>75</v>
      </c>
      <c r="I96" s="148">
        <v>83</v>
      </c>
      <c r="J96" s="33" t="str">
        <f t="shared" si="1"/>
        <v>Город Нижний Тагил, г. Нижний Тагил, ул. Карла Маркса, д. 83</v>
      </c>
      <c r="K96" s="42">
        <v>2200.6</v>
      </c>
      <c r="L96" s="42">
        <v>33</v>
      </c>
      <c r="M96" s="148">
        <v>5</v>
      </c>
      <c r="N96" s="84" t="s">
        <v>4595</v>
      </c>
      <c r="O96" s="226">
        <v>44693</v>
      </c>
      <c r="P96" s="117" t="s">
        <v>1619</v>
      </c>
      <c r="Q96" s="169">
        <v>19152042</v>
      </c>
    </row>
    <row r="97" spans="1:17" ht="23.25" x14ac:dyDescent="0.25">
      <c r="A97" s="80">
        <v>96</v>
      </c>
      <c r="B97" s="30" t="s">
        <v>4850</v>
      </c>
      <c r="C97" s="30"/>
      <c r="D97" s="30" t="s">
        <v>4582</v>
      </c>
      <c r="E97" s="30" t="s">
        <v>18</v>
      </c>
      <c r="F97" s="30" t="s">
        <v>141</v>
      </c>
      <c r="G97" s="30" t="s">
        <v>20</v>
      </c>
      <c r="H97" s="30" t="s">
        <v>82</v>
      </c>
      <c r="I97" s="148" t="s">
        <v>1008</v>
      </c>
      <c r="J97" s="33" t="str">
        <f t="shared" si="1"/>
        <v>Город Нижний Тагил, г. Нижний Тагил, ул. Орджоникидзе, д. 22</v>
      </c>
      <c r="K97" s="42">
        <v>2761</v>
      </c>
      <c r="L97" s="42">
        <v>48</v>
      </c>
      <c r="M97" s="148">
        <v>4</v>
      </c>
      <c r="N97" s="84" t="s">
        <v>4595</v>
      </c>
      <c r="O97" s="226">
        <v>44693</v>
      </c>
      <c r="P97" s="117" t="s">
        <v>1619</v>
      </c>
      <c r="Q97" s="168">
        <v>18203451.600000001</v>
      </c>
    </row>
    <row r="98" spans="1:17" ht="23.25" x14ac:dyDescent="0.25">
      <c r="A98" s="80">
        <v>97</v>
      </c>
      <c r="B98" s="30" t="s">
        <v>4850</v>
      </c>
      <c r="C98" s="112"/>
      <c r="D98" s="112" t="s">
        <v>4582</v>
      </c>
      <c r="E98" s="112" t="s">
        <v>18</v>
      </c>
      <c r="F98" s="112" t="s">
        <v>141</v>
      </c>
      <c r="G98" s="112" t="s">
        <v>20</v>
      </c>
      <c r="H98" s="112" t="s">
        <v>474</v>
      </c>
      <c r="I98" s="150" t="s">
        <v>945</v>
      </c>
      <c r="J98" s="52" t="str">
        <f t="shared" si="1"/>
        <v>Город Нижний Тагил, г. Нижний Тагил, ул. Папанина, д. 7</v>
      </c>
      <c r="K98" s="51">
        <v>5179.7</v>
      </c>
      <c r="L98" s="51">
        <v>64</v>
      </c>
      <c r="M98" s="150">
        <v>1</v>
      </c>
      <c r="N98" s="138" t="s">
        <v>4596</v>
      </c>
      <c r="O98" s="221">
        <v>44722</v>
      </c>
      <c r="P98" s="132" t="s">
        <v>4597</v>
      </c>
      <c r="Q98" s="169">
        <v>2205546.14</v>
      </c>
    </row>
    <row r="99" spans="1:17" ht="23.25" x14ac:dyDescent="0.25">
      <c r="A99" s="80">
        <v>98</v>
      </c>
      <c r="B99" s="30" t="s">
        <v>4852</v>
      </c>
      <c r="C99" s="30"/>
      <c r="D99" s="30" t="s">
        <v>2676</v>
      </c>
      <c r="E99" s="30" t="s">
        <v>18</v>
      </c>
      <c r="F99" s="30" t="s">
        <v>333</v>
      </c>
      <c r="G99" s="30" t="s">
        <v>143</v>
      </c>
      <c r="H99" s="30" t="s">
        <v>334</v>
      </c>
      <c r="I99" s="42">
        <v>34</v>
      </c>
      <c r="J99" s="33" t="str">
        <f t="shared" si="1"/>
        <v>Городской округ «Город Лесной» Свердловской области, г. Лесной, пр-кт Коммунистический, д. 34</v>
      </c>
      <c r="K99" s="30">
        <v>1692.5</v>
      </c>
      <c r="L99" s="41">
        <v>24</v>
      </c>
      <c r="M99" s="41">
        <v>7</v>
      </c>
      <c r="N99" s="59" t="s">
        <v>4696</v>
      </c>
      <c r="O99" s="227">
        <v>44606</v>
      </c>
      <c r="P99" s="177" t="s">
        <v>3064</v>
      </c>
      <c r="Q99" s="169">
        <v>16472171.999999998</v>
      </c>
    </row>
    <row r="100" spans="1:17" ht="23.25" x14ac:dyDescent="0.25">
      <c r="A100" s="80">
        <v>99</v>
      </c>
      <c r="B100" s="30" t="s">
        <v>4852</v>
      </c>
      <c r="C100" s="30"/>
      <c r="D100" s="30" t="s">
        <v>2676</v>
      </c>
      <c r="E100" s="30" t="s">
        <v>18</v>
      </c>
      <c r="F100" s="30" t="s">
        <v>333</v>
      </c>
      <c r="G100" s="30" t="s">
        <v>143</v>
      </c>
      <c r="H100" s="30" t="s">
        <v>334</v>
      </c>
      <c r="I100" s="42">
        <v>38</v>
      </c>
      <c r="J100" s="33" t="str">
        <f t="shared" si="1"/>
        <v>Городской округ «Город Лесной» Свердловской области, г. Лесной, пр-кт Коммунистический, д. 38</v>
      </c>
      <c r="K100" s="30">
        <v>3305.9</v>
      </c>
      <c r="L100" s="41">
        <v>48</v>
      </c>
      <c r="M100" s="41">
        <v>4</v>
      </c>
      <c r="N100" s="59" t="s">
        <v>4690</v>
      </c>
      <c r="O100" s="227">
        <v>44606</v>
      </c>
      <c r="P100" s="177" t="s">
        <v>3040</v>
      </c>
      <c r="Q100" s="169">
        <v>11688960</v>
      </c>
    </row>
    <row r="101" spans="1:17" ht="23.25" x14ac:dyDescent="0.25">
      <c r="A101" s="80">
        <v>100</v>
      </c>
      <c r="B101" s="30" t="s">
        <v>4852</v>
      </c>
      <c r="C101" s="30"/>
      <c r="D101" s="30" t="s">
        <v>2676</v>
      </c>
      <c r="E101" s="30" t="s">
        <v>18</v>
      </c>
      <c r="F101" s="30" t="s">
        <v>333</v>
      </c>
      <c r="G101" s="30" t="s">
        <v>143</v>
      </c>
      <c r="H101" s="30" t="s">
        <v>334</v>
      </c>
      <c r="I101" s="42" t="s">
        <v>985</v>
      </c>
      <c r="J101" s="33" t="str">
        <f t="shared" si="1"/>
        <v>Городской округ «Город Лесной» Свердловской области, г. Лесной, пр-кт Коммунистический, д. 39</v>
      </c>
      <c r="K101" s="30">
        <v>3239.5</v>
      </c>
      <c r="L101" s="41">
        <v>48</v>
      </c>
      <c r="M101" s="41">
        <v>1</v>
      </c>
      <c r="N101" s="59" t="s">
        <v>4689</v>
      </c>
      <c r="O101" s="227">
        <v>44677</v>
      </c>
      <c r="P101" s="177" t="s">
        <v>3040</v>
      </c>
      <c r="Q101" s="169">
        <v>7775437.1999999993</v>
      </c>
    </row>
    <row r="102" spans="1:17" ht="23.25" x14ac:dyDescent="0.25">
      <c r="A102" s="80">
        <v>101</v>
      </c>
      <c r="B102" s="30" t="s">
        <v>4852</v>
      </c>
      <c r="C102" s="30"/>
      <c r="D102" s="30" t="s">
        <v>2676</v>
      </c>
      <c r="E102" s="30" t="s">
        <v>18</v>
      </c>
      <c r="F102" s="30" t="s">
        <v>333</v>
      </c>
      <c r="G102" s="30" t="s">
        <v>143</v>
      </c>
      <c r="H102" s="30" t="s">
        <v>334</v>
      </c>
      <c r="I102" s="42" t="s">
        <v>993</v>
      </c>
      <c r="J102" s="33" t="str">
        <f t="shared" si="1"/>
        <v>Городской округ «Город Лесной» Свердловской области, г. Лесной, пр-кт Коммунистический, д. 40</v>
      </c>
      <c r="K102" s="30">
        <v>3191.7</v>
      </c>
      <c r="L102" s="41">
        <v>48</v>
      </c>
      <c r="M102" s="41">
        <v>1</v>
      </c>
      <c r="N102" s="59" t="s">
        <v>4689</v>
      </c>
      <c r="O102" s="227">
        <v>44677</v>
      </c>
      <c r="P102" s="177" t="s">
        <v>3040</v>
      </c>
      <c r="Q102" s="179">
        <v>7893910.7999999998</v>
      </c>
    </row>
    <row r="103" spans="1:17" ht="23.25" x14ac:dyDescent="0.25">
      <c r="A103" s="80">
        <v>102</v>
      </c>
      <c r="B103" s="30" t="s">
        <v>4852</v>
      </c>
      <c r="C103" s="30"/>
      <c r="D103" s="30" t="s">
        <v>2676</v>
      </c>
      <c r="E103" s="30" t="s">
        <v>18</v>
      </c>
      <c r="F103" s="30" t="s">
        <v>333</v>
      </c>
      <c r="G103" s="30" t="s">
        <v>20</v>
      </c>
      <c r="H103" s="30" t="s">
        <v>378</v>
      </c>
      <c r="I103" s="42">
        <v>41</v>
      </c>
      <c r="J103" s="33" t="str">
        <f t="shared" si="1"/>
        <v>Городской округ «Город Лесной» Свердловской области, г. Лесной, ул. Белинского, д. 41</v>
      </c>
      <c r="K103" s="30">
        <v>3138.4</v>
      </c>
      <c r="L103" s="41">
        <v>48</v>
      </c>
      <c r="M103" s="41">
        <v>2</v>
      </c>
      <c r="N103" s="59" t="s">
        <v>4690</v>
      </c>
      <c r="O103" s="227">
        <v>44606</v>
      </c>
      <c r="P103" s="177" t="s">
        <v>3040</v>
      </c>
      <c r="Q103" s="169">
        <v>11440500</v>
      </c>
    </row>
    <row r="104" spans="1:17" ht="23.25" x14ac:dyDescent="0.25">
      <c r="A104" s="80">
        <v>103</v>
      </c>
      <c r="B104" s="30" t="s">
        <v>4852</v>
      </c>
      <c r="C104" s="30"/>
      <c r="D104" s="30" t="s">
        <v>2676</v>
      </c>
      <c r="E104" s="30" t="s">
        <v>18</v>
      </c>
      <c r="F104" s="30" t="s">
        <v>333</v>
      </c>
      <c r="G104" s="30" t="s">
        <v>20</v>
      </c>
      <c r="H104" s="30" t="s">
        <v>378</v>
      </c>
      <c r="I104" s="42">
        <v>43</v>
      </c>
      <c r="J104" s="33" t="str">
        <f t="shared" si="1"/>
        <v>Городской округ «Город Лесной» Свердловской области, г. Лесной, ул. Белинского, д. 43</v>
      </c>
      <c r="K104" s="30">
        <v>1420.4</v>
      </c>
      <c r="L104" s="41">
        <v>24</v>
      </c>
      <c r="M104" s="41">
        <v>6</v>
      </c>
      <c r="N104" s="59" t="s">
        <v>4690</v>
      </c>
      <c r="O104" s="227">
        <v>44606</v>
      </c>
      <c r="P104" s="177" t="s">
        <v>3040</v>
      </c>
      <c r="Q104" s="169">
        <v>10480756.800000001</v>
      </c>
    </row>
    <row r="105" spans="1:17" ht="23.25" x14ac:dyDescent="0.25">
      <c r="A105" s="80">
        <v>104</v>
      </c>
      <c r="B105" s="30" t="s">
        <v>4852</v>
      </c>
      <c r="C105" s="30"/>
      <c r="D105" s="30" t="s">
        <v>2676</v>
      </c>
      <c r="E105" s="30" t="s">
        <v>18</v>
      </c>
      <c r="F105" s="30" t="s">
        <v>333</v>
      </c>
      <c r="G105" s="30" t="s">
        <v>20</v>
      </c>
      <c r="H105" s="30" t="s">
        <v>378</v>
      </c>
      <c r="I105" s="42">
        <v>45</v>
      </c>
      <c r="J105" s="33" t="str">
        <f t="shared" si="1"/>
        <v>Городской округ «Город Лесной» Свердловской области, г. Лесной, ул. Белинского, д. 45</v>
      </c>
      <c r="K105" s="30">
        <v>2603.6999999999998</v>
      </c>
      <c r="L105" s="41">
        <v>40</v>
      </c>
      <c r="M105" s="41">
        <v>3</v>
      </c>
      <c r="N105" s="59" t="s">
        <v>4690</v>
      </c>
      <c r="O105" s="227">
        <v>44606</v>
      </c>
      <c r="P105" s="177" t="s">
        <v>3040</v>
      </c>
      <c r="Q105" s="169">
        <v>15641767.199999999</v>
      </c>
    </row>
    <row r="106" spans="1:17" ht="23.25" x14ac:dyDescent="0.25">
      <c r="A106" s="80">
        <v>105</v>
      </c>
      <c r="B106" s="30" t="s">
        <v>4852</v>
      </c>
      <c r="C106" s="30"/>
      <c r="D106" s="30" t="s">
        <v>2676</v>
      </c>
      <c r="E106" s="30" t="s">
        <v>18</v>
      </c>
      <c r="F106" s="30" t="s">
        <v>333</v>
      </c>
      <c r="G106" s="30" t="s">
        <v>20</v>
      </c>
      <c r="H106" s="30" t="s">
        <v>378</v>
      </c>
      <c r="I106" s="42" t="s">
        <v>1012</v>
      </c>
      <c r="J106" s="33" t="str">
        <f t="shared" si="1"/>
        <v>Городской округ «Город Лесной» Свердловской области, г. Лесной, ул. Белинского, д. 51</v>
      </c>
      <c r="K106" s="30">
        <v>2572.1</v>
      </c>
      <c r="L106" s="41">
        <v>40</v>
      </c>
      <c r="M106" s="41">
        <v>1</v>
      </c>
      <c r="N106" s="59" t="s">
        <v>4689</v>
      </c>
      <c r="O106" s="227">
        <v>44677</v>
      </c>
      <c r="P106" s="177" t="s">
        <v>3040</v>
      </c>
      <c r="Q106" s="169">
        <v>6956228.4000000004</v>
      </c>
    </row>
    <row r="107" spans="1:17" ht="23.25" x14ac:dyDescent="0.25">
      <c r="A107" s="80">
        <v>106</v>
      </c>
      <c r="B107" s="30" t="s">
        <v>4852</v>
      </c>
      <c r="C107" s="30"/>
      <c r="D107" s="30" t="s">
        <v>2676</v>
      </c>
      <c r="E107" s="30" t="s">
        <v>18</v>
      </c>
      <c r="F107" s="30" t="s">
        <v>333</v>
      </c>
      <c r="G107" s="30" t="s">
        <v>20</v>
      </c>
      <c r="H107" s="30" t="s">
        <v>378</v>
      </c>
      <c r="I107" s="42" t="s">
        <v>1229</v>
      </c>
      <c r="J107" s="33" t="str">
        <f t="shared" si="1"/>
        <v>Городской округ «Город Лесной» Свердловской области, г. Лесной, ул. Белинского, д. 53</v>
      </c>
      <c r="K107" s="30">
        <v>1426.6</v>
      </c>
      <c r="L107" s="41">
        <v>24</v>
      </c>
      <c r="M107" s="41">
        <v>1</v>
      </c>
      <c r="N107" s="59" t="s">
        <v>4689</v>
      </c>
      <c r="O107" s="227">
        <v>44677</v>
      </c>
      <c r="P107" s="177" t="s">
        <v>3040</v>
      </c>
      <c r="Q107" s="169">
        <v>3524439.5999999996</v>
      </c>
    </row>
    <row r="108" spans="1:17" ht="23.25" x14ac:dyDescent="0.25">
      <c r="A108" s="80">
        <v>107</v>
      </c>
      <c r="B108" s="30" t="s">
        <v>4852</v>
      </c>
      <c r="C108" s="30"/>
      <c r="D108" s="30" t="s">
        <v>2676</v>
      </c>
      <c r="E108" s="30" t="s">
        <v>18</v>
      </c>
      <c r="F108" s="30" t="s">
        <v>333</v>
      </c>
      <c r="G108" s="30" t="s">
        <v>20</v>
      </c>
      <c r="H108" s="30" t="s">
        <v>378</v>
      </c>
      <c r="I108" s="42">
        <v>55</v>
      </c>
      <c r="J108" s="33" t="str">
        <f t="shared" si="1"/>
        <v>Городской округ «Город Лесной» Свердловской области, г. Лесной, ул. Белинского, д. 55</v>
      </c>
      <c r="K108" s="30">
        <v>3488.1</v>
      </c>
      <c r="L108" s="41">
        <v>48</v>
      </c>
      <c r="M108" s="41">
        <v>3</v>
      </c>
      <c r="N108" s="59" t="s">
        <v>4690</v>
      </c>
      <c r="O108" s="227">
        <v>44606</v>
      </c>
      <c r="P108" s="177" t="s">
        <v>3040</v>
      </c>
      <c r="Q108" s="169">
        <v>4406436</v>
      </c>
    </row>
    <row r="109" spans="1:17" ht="23.25" x14ac:dyDescent="0.25">
      <c r="A109" s="80">
        <v>108</v>
      </c>
      <c r="B109" s="30" t="s">
        <v>4852</v>
      </c>
      <c r="C109" s="30"/>
      <c r="D109" s="30" t="s">
        <v>2676</v>
      </c>
      <c r="E109" s="30" t="s">
        <v>18</v>
      </c>
      <c r="F109" s="30" t="s">
        <v>333</v>
      </c>
      <c r="G109" s="30" t="s">
        <v>20</v>
      </c>
      <c r="H109" s="30" t="s">
        <v>214</v>
      </c>
      <c r="I109" s="42" t="s">
        <v>947</v>
      </c>
      <c r="J109" s="33" t="str">
        <f t="shared" si="1"/>
        <v>Городской округ «Город Лесной» Свердловской области, г. Лесной, ул. Гоголя, д. 6</v>
      </c>
      <c r="K109" s="30">
        <v>713.2</v>
      </c>
      <c r="L109" s="41">
        <v>12</v>
      </c>
      <c r="M109" s="41">
        <v>3</v>
      </c>
      <c r="N109" s="59" t="s">
        <v>4690</v>
      </c>
      <c r="O109" s="227">
        <v>44606</v>
      </c>
      <c r="P109" s="177" t="s">
        <v>3040</v>
      </c>
      <c r="Q109" s="169">
        <v>6513385.2000000002</v>
      </c>
    </row>
    <row r="110" spans="1:17" ht="23.25" x14ac:dyDescent="0.25">
      <c r="A110" s="80">
        <v>109</v>
      </c>
      <c r="B110" s="30" t="s">
        <v>4852</v>
      </c>
      <c r="C110" s="30"/>
      <c r="D110" s="30" t="s">
        <v>2676</v>
      </c>
      <c r="E110" s="30" t="s">
        <v>18</v>
      </c>
      <c r="F110" s="30" t="s">
        <v>333</v>
      </c>
      <c r="G110" s="30" t="s">
        <v>20</v>
      </c>
      <c r="H110" s="30" t="s">
        <v>214</v>
      </c>
      <c r="I110" s="42">
        <v>8</v>
      </c>
      <c r="J110" s="33" t="str">
        <f t="shared" si="1"/>
        <v>Городской округ «Город Лесной» Свердловской области, г. Лесной, ул. Гоголя, д. 8</v>
      </c>
      <c r="K110" s="30">
        <v>713.3</v>
      </c>
      <c r="L110" s="41">
        <v>12</v>
      </c>
      <c r="M110" s="41">
        <v>5</v>
      </c>
      <c r="N110" s="59" t="s">
        <v>4690</v>
      </c>
      <c r="O110" s="227">
        <v>44606</v>
      </c>
      <c r="P110" s="177" t="s">
        <v>3040</v>
      </c>
      <c r="Q110" s="169">
        <v>5319387.6000000006</v>
      </c>
    </row>
    <row r="111" spans="1:17" ht="23.25" x14ac:dyDescent="0.25">
      <c r="A111" s="80">
        <v>110</v>
      </c>
      <c r="B111" s="30" t="s">
        <v>4852</v>
      </c>
      <c r="C111" s="30"/>
      <c r="D111" s="30" t="s">
        <v>2676</v>
      </c>
      <c r="E111" s="30" t="s">
        <v>18</v>
      </c>
      <c r="F111" s="30" t="s">
        <v>333</v>
      </c>
      <c r="G111" s="30" t="s">
        <v>20</v>
      </c>
      <c r="H111" s="30" t="s">
        <v>34</v>
      </c>
      <c r="I111" s="42">
        <v>35</v>
      </c>
      <c r="J111" s="33" t="str">
        <f t="shared" si="1"/>
        <v>Городской округ «Город Лесной» Свердловской области, г. Лесной, ул. Кирова, д. 35</v>
      </c>
      <c r="K111" s="30">
        <v>2617.9</v>
      </c>
      <c r="L111" s="41">
        <v>40</v>
      </c>
      <c r="M111" s="41">
        <v>1</v>
      </c>
      <c r="N111" s="59" t="s">
        <v>4689</v>
      </c>
      <c r="O111" s="227">
        <v>44677</v>
      </c>
      <c r="P111" s="177" t="s">
        <v>3040</v>
      </c>
      <c r="Q111" s="169">
        <v>6498122.4000000004</v>
      </c>
    </row>
    <row r="112" spans="1:17" ht="23.25" x14ac:dyDescent="0.25">
      <c r="A112" s="80">
        <v>111</v>
      </c>
      <c r="B112" s="30" t="s">
        <v>4852</v>
      </c>
      <c r="C112" s="30"/>
      <c r="D112" s="30" t="s">
        <v>2676</v>
      </c>
      <c r="E112" s="30" t="s">
        <v>18</v>
      </c>
      <c r="F112" s="30" t="s">
        <v>333</v>
      </c>
      <c r="G112" s="30" t="s">
        <v>20</v>
      </c>
      <c r="H112" s="30" t="s">
        <v>34</v>
      </c>
      <c r="I112" s="42">
        <v>37</v>
      </c>
      <c r="J112" s="33" t="str">
        <f t="shared" si="1"/>
        <v>Городской округ «Город Лесной» Свердловской области, г. Лесной, ул. Кирова, д. 37</v>
      </c>
      <c r="K112" s="30">
        <v>3224.7</v>
      </c>
      <c r="L112" s="41">
        <v>48</v>
      </c>
      <c r="M112" s="41">
        <v>1</v>
      </c>
      <c r="N112" s="59" t="s">
        <v>4689</v>
      </c>
      <c r="O112" s="227">
        <v>44677</v>
      </c>
      <c r="P112" s="177" t="s">
        <v>3040</v>
      </c>
      <c r="Q112" s="169">
        <v>7983932.4000000004</v>
      </c>
    </row>
    <row r="113" spans="1:17" ht="23.25" x14ac:dyDescent="0.25">
      <c r="A113" s="80">
        <v>112</v>
      </c>
      <c r="B113" s="30" t="s">
        <v>4852</v>
      </c>
      <c r="C113" s="30"/>
      <c r="D113" s="30" t="s">
        <v>2676</v>
      </c>
      <c r="E113" s="30" t="s">
        <v>18</v>
      </c>
      <c r="F113" s="30" t="s">
        <v>333</v>
      </c>
      <c r="G113" s="30" t="s">
        <v>20</v>
      </c>
      <c r="H113" s="30" t="s">
        <v>36</v>
      </c>
      <c r="I113" s="42">
        <v>39</v>
      </c>
      <c r="J113" s="33" t="str">
        <f t="shared" si="1"/>
        <v>Городской округ «Город Лесной» Свердловской области, г. Лесной, ул. Ленина, д. 39</v>
      </c>
      <c r="K113" s="30">
        <v>1083.2</v>
      </c>
      <c r="L113" s="41">
        <v>18</v>
      </c>
      <c r="M113" s="41">
        <v>5</v>
      </c>
      <c r="N113" s="59" t="s">
        <v>4696</v>
      </c>
      <c r="O113" s="227">
        <v>44606</v>
      </c>
      <c r="P113" s="177" t="s">
        <v>3064</v>
      </c>
      <c r="Q113" s="169">
        <v>9681897.5999999996</v>
      </c>
    </row>
    <row r="114" spans="1:17" ht="23.25" x14ac:dyDescent="0.25">
      <c r="A114" s="80">
        <v>113</v>
      </c>
      <c r="B114" s="30" t="s">
        <v>4852</v>
      </c>
      <c r="C114" s="30"/>
      <c r="D114" s="30" t="s">
        <v>2676</v>
      </c>
      <c r="E114" s="30" t="s">
        <v>18</v>
      </c>
      <c r="F114" s="30" t="s">
        <v>333</v>
      </c>
      <c r="G114" s="30" t="s">
        <v>20</v>
      </c>
      <c r="H114" s="30" t="s">
        <v>36</v>
      </c>
      <c r="I114" s="42">
        <v>45</v>
      </c>
      <c r="J114" s="33" t="str">
        <f t="shared" si="1"/>
        <v>Городской округ «Город Лесной» Свердловской области, г. Лесной, ул. Ленина, д. 45</v>
      </c>
      <c r="K114" s="30">
        <v>1748.6</v>
      </c>
      <c r="L114" s="41">
        <v>36</v>
      </c>
      <c r="M114" s="41">
        <v>5</v>
      </c>
      <c r="N114" s="59" t="s">
        <v>4696</v>
      </c>
      <c r="O114" s="227">
        <v>44606</v>
      </c>
      <c r="P114" s="177" t="s">
        <v>3064</v>
      </c>
      <c r="Q114" s="169">
        <v>16229068.800000001</v>
      </c>
    </row>
    <row r="115" spans="1:17" ht="23.25" x14ac:dyDescent="0.25">
      <c r="A115" s="80">
        <v>114</v>
      </c>
      <c r="B115" s="30" t="s">
        <v>4850</v>
      </c>
      <c r="C115" s="30"/>
      <c r="D115" s="30" t="s">
        <v>4579</v>
      </c>
      <c r="E115" s="30" t="s">
        <v>18</v>
      </c>
      <c r="F115" s="30" t="s">
        <v>170</v>
      </c>
      <c r="G115" s="30" t="s">
        <v>20</v>
      </c>
      <c r="H115" s="30" t="s">
        <v>367</v>
      </c>
      <c r="I115" s="148" t="s">
        <v>977</v>
      </c>
      <c r="J115" s="33" t="str">
        <f t="shared" si="1"/>
        <v>Городской округ Верхний Тагил, г. Верхний Тагил, ул. Лесная, д. 13</v>
      </c>
      <c r="K115" s="42">
        <v>2623</v>
      </c>
      <c r="L115" s="42">
        <v>57</v>
      </c>
      <c r="M115" s="148">
        <v>1</v>
      </c>
      <c r="N115" s="84" t="s">
        <v>4589</v>
      </c>
      <c r="O115" s="226">
        <v>44550</v>
      </c>
      <c r="P115" s="117" t="s">
        <v>1716</v>
      </c>
      <c r="Q115" s="168">
        <v>4804665.5999999996</v>
      </c>
    </row>
    <row r="116" spans="1:17" ht="23.25" x14ac:dyDescent="0.25">
      <c r="A116" s="80">
        <v>115</v>
      </c>
      <c r="B116" s="30" t="s">
        <v>4850</v>
      </c>
      <c r="C116" s="30"/>
      <c r="D116" s="30" t="s">
        <v>4579</v>
      </c>
      <c r="E116" s="30" t="s">
        <v>18</v>
      </c>
      <c r="F116" s="30" t="s">
        <v>170</v>
      </c>
      <c r="G116" s="30" t="s">
        <v>20</v>
      </c>
      <c r="H116" s="30" t="s">
        <v>41</v>
      </c>
      <c r="I116" s="148">
        <v>1</v>
      </c>
      <c r="J116" s="33" t="str">
        <f t="shared" si="1"/>
        <v>Городской округ Верхний Тагил, г. Верхний Тагил, ул. Садовая, д. 1</v>
      </c>
      <c r="K116" s="42">
        <v>1014</v>
      </c>
      <c r="L116" s="42">
        <v>24</v>
      </c>
      <c r="M116" s="148">
        <v>1</v>
      </c>
      <c r="N116" s="84" t="s">
        <v>4589</v>
      </c>
      <c r="O116" s="226">
        <v>44550</v>
      </c>
      <c r="P116" s="117" t="s">
        <v>1716</v>
      </c>
      <c r="Q116" s="168">
        <v>3939459.6</v>
      </c>
    </row>
    <row r="117" spans="1:17" ht="23.25" x14ac:dyDescent="0.25">
      <c r="A117" s="80">
        <v>116</v>
      </c>
      <c r="B117" s="30" t="s">
        <v>4850</v>
      </c>
      <c r="C117" s="30"/>
      <c r="D117" s="30" t="s">
        <v>4579</v>
      </c>
      <c r="E117" s="30" t="s">
        <v>18</v>
      </c>
      <c r="F117" s="30" t="s">
        <v>170</v>
      </c>
      <c r="G117" s="30" t="s">
        <v>20</v>
      </c>
      <c r="H117" s="30" t="s">
        <v>41</v>
      </c>
      <c r="I117" s="148">
        <v>2</v>
      </c>
      <c r="J117" s="33" t="str">
        <f t="shared" si="1"/>
        <v>Городской округ Верхний Тагил, г. Верхний Тагил, ул. Садовая, д. 2</v>
      </c>
      <c r="K117" s="42">
        <v>1391.5</v>
      </c>
      <c r="L117" s="42">
        <v>32</v>
      </c>
      <c r="M117" s="148">
        <v>1</v>
      </c>
      <c r="N117" s="84" t="s">
        <v>4589</v>
      </c>
      <c r="O117" s="226">
        <v>44550</v>
      </c>
      <c r="P117" s="117" t="s">
        <v>1716</v>
      </c>
      <c r="Q117" s="168">
        <v>3543103.2</v>
      </c>
    </row>
    <row r="118" spans="1:17" ht="23.25" x14ac:dyDescent="0.25">
      <c r="A118" s="80">
        <v>117</v>
      </c>
      <c r="B118" s="30" t="s">
        <v>4850</v>
      </c>
      <c r="C118" s="30"/>
      <c r="D118" s="30" t="s">
        <v>4579</v>
      </c>
      <c r="E118" s="30" t="s">
        <v>18</v>
      </c>
      <c r="F118" s="30" t="s">
        <v>170</v>
      </c>
      <c r="G118" s="30" t="s">
        <v>20</v>
      </c>
      <c r="H118" s="30" t="s">
        <v>1085</v>
      </c>
      <c r="I118" s="148">
        <v>64</v>
      </c>
      <c r="J118" s="33" t="str">
        <f t="shared" si="1"/>
        <v>Городской округ Верхний Тагил, г. Верхний Тагил, ул. Строительная, д. 64</v>
      </c>
      <c r="K118" s="42">
        <v>444.6</v>
      </c>
      <c r="L118" s="42">
        <v>8</v>
      </c>
      <c r="M118" s="148">
        <v>1</v>
      </c>
      <c r="N118" s="84" t="s">
        <v>4589</v>
      </c>
      <c r="O118" s="226">
        <v>44550</v>
      </c>
      <c r="P118" s="117" t="s">
        <v>1716</v>
      </c>
      <c r="Q118" s="168">
        <v>2864463.6</v>
      </c>
    </row>
    <row r="119" spans="1:17" ht="23.25" x14ac:dyDescent="0.25">
      <c r="A119" s="80">
        <v>118</v>
      </c>
      <c r="B119" s="30" t="s">
        <v>4851</v>
      </c>
      <c r="C119" s="30"/>
      <c r="D119" s="30" t="s">
        <v>4618</v>
      </c>
      <c r="E119" s="30" t="s">
        <v>18</v>
      </c>
      <c r="F119" s="30" t="s">
        <v>244</v>
      </c>
      <c r="G119" s="30" t="s">
        <v>143</v>
      </c>
      <c r="H119" s="30" t="s">
        <v>251</v>
      </c>
      <c r="I119" s="42">
        <v>40</v>
      </c>
      <c r="J119" s="33" t="str">
        <f t="shared" si="1"/>
        <v>Городской округ Верхняя Пышма, г. Верхняя Пышма, пр-кт Успенский, д. 40</v>
      </c>
      <c r="K119" s="42">
        <v>2678.7</v>
      </c>
      <c r="L119" s="42">
        <v>62</v>
      </c>
      <c r="M119" s="148">
        <v>3</v>
      </c>
      <c r="N119" s="33" t="s">
        <v>4645</v>
      </c>
      <c r="O119" s="114">
        <v>44740</v>
      </c>
      <c r="P119" s="33" t="s">
        <v>3128</v>
      </c>
      <c r="Q119" s="168">
        <v>15670460.399999999</v>
      </c>
    </row>
    <row r="120" spans="1:17" ht="23.25" x14ac:dyDescent="0.25">
      <c r="A120" s="80">
        <v>119</v>
      </c>
      <c r="B120" s="30" t="s">
        <v>4851</v>
      </c>
      <c r="C120" s="30"/>
      <c r="D120" s="30" t="s">
        <v>4618</v>
      </c>
      <c r="E120" s="30" t="s">
        <v>18</v>
      </c>
      <c r="F120" s="30" t="s">
        <v>244</v>
      </c>
      <c r="G120" s="30" t="s">
        <v>20</v>
      </c>
      <c r="H120" s="30" t="s">
        <v>207</v>
      </c>
      <c r="I120" s="42">
        <v>1</v>
      </c>
      <c r="J120" s="33" t="str">
        <f t="shared" si="1"/>
        <v>Городской округ Верхняя Пышма, г. Верхняя Пышма, ул. Красноармейская, д. 1</v>
      </c>
      <c r="K120" s="42">
        <v>2246.8000000000002</v>
      </c>
      <c r="L120" s="42">
        <v>27</v>
      </c>
      <c r="M120" s="148">
        <v>3</v>
      </c>
      <c r="N120" s="33" t="s">
        <v>4646</v>
      </c>
      <c r="O120" s="114">
        <v>44629</v>
      </c>
      <c r="P120" s="33" t="s">
        <v>1619</v>
      </c>
      <c r="Q120" s="168">
        <v>16464994.73</v>
      </c>
    </row>
    <row r="121" spans="1:17" ht="23.25" x14ac:dyDescent="0.25">
      <c r="A121" s="80">
        <v>120</v>
      </c>
      <c r="B121" s="30" t="s">
        <v>4851</v>
      </c>
      <c r="C121" s="30"/>
      <c r="D121" s="30" t="s">
        <v>4618</v>
      </c>
      <c r="E121" s="30" t="s">
        <v>18</v>
      </c>
      <c r="F121" s="30" t="s">
        <v>244</v>
      </c>
      <c r="G121" s="30" t="s">
        <v>20</v>
      </c>
      <c r="H121" s="30" t="s">
        <v>207</v>
      </c>
      <c r="I121" s="42">
        <v>7</v>
      </c>
      <c r="J121" s="33" t="str">
        <f t="shared" si="1"/>
        <v>Городской округ Верхняя Пышма, г. Верхняя Пышма, ул. Красноармейская, д. 7</v>
      </c>
      <c r="K121" s="42">
        <v>1323.8</v>
      </c>
      <c r="L121" s="42">
        <v>24</v>
      </c>
      <c r="M121" s="148">
        <v>8</v>
      </c>
      <c r="N121" s="33" t="s">
        <v>4646</v>
      </c>
      <c r="O121" s="114">
        <v>44629</v>
      </c>
      <c r="P121" s="33" t="s">
        <v>1619</v>
      </c>
      <c r="Q121" s="168">
        <v>15158766.58</v>
      </c>
    </row>
    <row r="122" spans="1:17" ht="23.25" x14ac:dyDescent="0.25">
      <c r="A122" s="80">
        <v>121</v>
      </c>
      <c r="B122" s="30" t="s">
        <v>4851</v>
      </c>
      <c r="C122" s="30"/>
      <c r="D122" s="30" t="s">
        <v>4618</v>
      </c>
      <c r="E122" s="30" t="s">
        <v>18</v>
      </c>
      <c r="F122" s="30" t="s">
        <v>244</v>
      </c>
      <c r="G122" s="30" t="s">
        <v>20</v>
      </c>
      <c r="H122" s="30" t="s">
        <v>688</v>
      </c>
      <c r="I122" s="42">
        <v>2</v>
      </c>
      <c r="J122" s="33" t="str">
        <f t="shared" si="1"/>
        <v>Городской округ Верхняя Пышма, г. Верхняя Пышма, ул. Мамина-Сибиряка, д. 2</v>
      </c>
      <c r="K122" s="42">
        <v>3806</v>
      </c>
      <c r="L122" s="42">
        <v>65</v>
      </c>
      <c r="M122" s="148">
        <v>3</v>
      </c>
      <c r="N122" s="33" t="s">
        <v>4646</v>
      </c>
      <c r="O122" s="114">
        <v>44629</v>
      </c>
      <c r="P122" s="33" t="s">
        <v>1619</v>
      </c>
      <c r="Q122" s="168">
        <v>14478731.16</v>
      </c>
    </row>
    <row r="123" spans="1:17" ht="23.25" x14ac:dyDescent="0.25">
      <c r="A123" s="80">
        <v>122</v>
      </c>
      <c r="B123" s="30" t="s">
        <v>4851</v>
      </c>
      <c r="C123" s="30"/>
      <c r="D123" s="30" t="s">
        <v>4618</v>
      </c>
      <c r="E123" s="30" t="s">
        <v>18</v>
      </c>
      <c r="F123" s="30" t="s">
        <v>244</v>
      </c>
      <c r="G123" s="30" t="s">
        <v>20</v>
      </c>
      <c r="H123" s="30" t="s">
        <v>688</v>
      </c>
      <c r="I123" s="42">
        <v>4</v>
      </c>
      <c r="J123" s="33" t="str">
        <f t="shared" si="1"/>
        <v>Городской округ Верхняя Пышма, г. Верхняя Пышма, ул. Мамина-Сибиряка, д. 4</v>
      </c>
      <c r="K123" s="42">
        <v>2748</v>
      </c>
      <c r="L123" s="42">
        <v>62</v>
      </c>
      <c r="M123" s="148">
        <v>3</v>
      </c>
      <c r="N123" s="33" t="s">
        <v>4646</v>
      </c>
      <c r="O123" s="114">
        <v>44629</v>
      </c>
      <c r="P123" s="33" t="s">
        <v>1619</v>
      </c>
      <c r="Q123" s="168">
        <v>14491081.699999999</v>
      </c>
    </row>
    <row r="124" spans="1:17" ht="23.25" x14ac:dyDescent="0.25">
      <c r="A124" s="80">
        <v>123</v>
      </c>
      <c r="B124" s="30" t="s">
        <v>4851</v>
      </c>
      <c r="C124" s="30"/>
      <c r="D124" s="30" t="s">
        <v>4618</v>
      </c>
      <c r="E124" s="30" t="s">
        <v>18</v>
      </c>
      <c r="F124" s="30" t="s">
        <v>244</v>
      </c>
      <c r="G124" s="30" t="s">
        <v>20</v>
      </c>
      <c r="H124" s="30" t="s">
        <v>4622</v>
      </c>
      <c r="I124" s="42">
        <v>29</v>
      </c>
      <c r="J124" s="33" t="str">
        <f t="shared" si="1"/>
        <v>Городской округ Верхняя Пышма, г. Верхняя Пышма, ул. Уральских Рабочих, д. 29</v>
      </c>
      <c r="K124" s="42">
        <v>3403.9</v>
      </c>
      <c r="L124" s="42">
        <v>78</v>
      </c>
      <c r="M124" s="148">
        <v>8</v>
      </c>
      <c r="N124" s="33" t="s">
        <v>4650</v>
      </c>
      <c r="O124" s="114">
        <v>44676</v>
      </c>
      <c r="P124" s="33" t="s">
        <v>3128</v>
      </c>
      <c r="Q124" s="168">
        <v>28378650.000000004</v>
      </c>
    </row>
    <row r="125" spans="1:17" ht="23.25" x14ac:dyDescent="0.25">
      <c r="A125" s="80">
        <v>124</v>
      </c>
      <c r="B125" s="30" t="s">
        <v>4851</v>
      </c>
      <c r="C125" s="30"/>
      <c r="D125" s="30" t="s">
        <v>4618</v>
      </c>
      <c r="E125" s="30" t="s">
        <v>18</v>
      </c>
      <c r="F125" s="30" t="s">
        <v>244</v>
      </c>
      <c r="G125" s="30" t="s">
        <v>20</v>
      </c>
      <c r="H125" s="30" t="s">
        <v>247</v>
      </c>
      <c r="I125" s="42">
        <v>29</v>
      </c>
      <c r="J125" s="33" t="str">
        <f t="shared" si="1"/>
        <v>Городской округ Верхняя Пышма, г. Верхняя Пышма, ул. Чайковского, д. 29</v>
      </c>
      <c r="K125" s="42">
        <v>779.4</v>
      </c>
      <c r="L125" s="42">
        <v>12</v>
      </c>
      <c r="M125" s="42">
        <v>1</v>
      </c>
      <c r="N125" s="33" t="s">
        <v>4646</v>
      </c>
      <c r="O125" s="114">
        <v>44629</v>
      </c>
      <c r="P125" s="33" t="s">
        <v>1619</v>
      </c>
      <c r="Q125" s="168">
        <v>1500762.97</v>
      </c>
    </row>
    <row r="126" spans="1:17" ht="23.25" x14ac:dyDescent="0.25">
      <c r="A126" s="80">
        <v>125</v>
      </c>
      <c r="B126" s="30" t="s">
        <v>4851</v>
      </c>
      <c r="C126" s="30"/>
      <c r="D126" s="30" t="s">
        <v>4618</v>
      </c>
      <c r="E126" s="30" t="s">
        <v>18</v>
      </c>
      <c r="F126" s="30" t="s">
        <v>244</v>
      </c>
      <c r="G126" s="30" t="s">
        <v>20</v>
      </c>
      <c r="H126" s="30" t="s">
        <v>4619</v>
      </c>
      <c r="I126" s="42">
        <v>1</v>
      </c>
      <c r="J126" s="33" t="str">
        <f t="shared" si="1"/>
        <v>Городской округ Верхняя Пышма, г. Верхняя Пышма, ул. Чистова, д. 1</v>
      </c>
      <c r="K126" s="42">
        <v>3402.1</v>
      </c>
      <c r="L126" s="42">
        <v>64</v>
      </c>
      <c r="M126" s="148">
        <v>8</v>
      </c>
      <c r="N126" s="33" t="s">
        <v>4644</v>
      </c>
      <c r="O126" s="114">
        <v>44610</v>
      </c>
      <c r="P126" s="33" t="s">
        <v>3128</v>
      </c>
      <c r="Q126" s="168">
        <v>26574966.000000004</v>
      </c>
    </row>
    <row r="127" spans="1:17" ht="23.25" x14ac:dyDescent="0.25">
      <c r="A127" s="80">
        <v>126</v>
      </c>
      <c r="B127" s="30" t="s">
        <v>4851</v>
      </c>
      <c r="C127" s="30"/>
      <c r="D127" s="30" t="s">
        <v>4618</v>
      </c>
      <c r="E127" s="30" t="s">
        <v>18</v>
      </c>
      <c r="F127" s="30" t="s">
        <v>244</v>
      </c>
      <c r="G127" s="30" t="s">
        <v>20</v>
      </c>
      <c r="H127" s="30" t="s">
        <v>4619</v>
      </c>
      <c r="I127" s="42">
        <v>11</v>
      </c>
      <c r="J127" s="33" t="str">
        <f t="shared" si="1"/>
        <v>Городской округ Верхняя Пышма, г. Верхняя Пышма, ул. Чистова, д. 11</v>
      </c>
      <c r="K127" s="42">
        <v>1761.2</v>
      </c>
      <c r="L127" s="42">
        <v>40</v>
      </c>
      <c r="M127" s="148">
        <v>8</v>
      </c>
      <c r="N127" s="33" t="s">
        <v>4644</v>
      </c>
      <c r="O127" s="114">
        <v>44610</v>
      </c>
      <c r="P127" s="33" t="s">
        <v>3128</v>
      </c>
      <c r="Q127" s="168">
        <v>14910078.000000002</v>
      </c>
    </row>
    <row r="128" spans="1:17" ht="23.25" x14ac:dyDescent="0.25">
      <c r="A128" s="80">
        <v>127</v>
      </c>
      <c r="B128" s="30" t="s">
        <v>4851</v>
      </c>
      <c r="C128" s="30"/>
      <c r="D128" s="30" t="s">
        <v>4618</v>
      </c>
      <c r="E128" s="30" t="s">
        <v>18</v>
      </c>
      <c r="F128" s="30" t="s">
        <v>244</v>
      </c>
      <c r="G128" s="30" t="s">
        <v>20</v>
      </c>
      <c r="H128" s="30" t="s">
        <v>4619</v>
      </c>
      <c r="I128" s="42">
        <v>13</v>
      </c>
      <c r="J128" s="33" t="str">
        <f t="shared" si="1"/>
        <v>Городской округ Верхняя Пышма, г. Верхняя Пышма, ул. Чистова, д. 13</v>
      </c>
      <c r="K128" s="42">
        <v>3415.5</v>
      </c>
      <c r="L128" s="42">
        <v>80</v>
      </c>
      <c r="M128" s="148">
        <v>8</v>
      </c>
      <c r="N128" s="33" t="s">
        <v>4650</v>
      </c>
      <c r="O128" s="114">
        <v>44676</v>
      </c>
      <c r="P128" s="33" t="s">
        <v>3128</v>
      </c>
      <c r="Q128" s="168">
        <v>28282490.399999999</v>
      </c>
    </row>
    <row r="129" spans="1:17" ht="23.25" x14ac:dyDescent="0.25">
      <c r="A129" s="80">
        <v>128</v>
      </c>
      <c r="B129" s="30" t="s">
        <v>4851</v>
      </c>
      <c r="C129" s="30"/>
      <c r="D129" s="30" t="s">
        <v>4618</v>
      </c>
      <c r="E129" s="30" t="s">
        <v>18</v>
      </c>
      <c r="F129" s="30" t="s">
        <v>244</v>
      </c>
      <c r="G129" s="30" t="s">
        <v>20</v>
      </c>
      <c r="H129" s="30" t="s">
        <v>4619</v>
      </c>
      <c r="I129" s="42">
        <v>3</v>
      </c>
      <c r="J129" s="33" t="str">
        <f t="shared" si="1"/>
        <v>Городской округ Верхняя Пышма, г. Верхняя Пышма, ул. Чистова, д. 3</v>
      </c>
      <c r="K129" s="42">
        <v>1728.83</v>
      </c>
      <c r="L129" s="42">
        <v>40</v>
      </c>
      <c r="M129" s="148">
        <v>8</v>
      </c>
      <c r="N129" s="33" t="s">
        <v>4644</v>
      </c>
      <c r="O129" s="114">
        <v>44610</v>
      </c>
      <c r="P129" s="33" t="s">
        <v>3128</v>
      </c>
      <c r="Q129" s="168">
        <v>14296479.600000001</v>
      </c>
    </row>
    <row r="130" spans="1:17" ht="23.25" x14ac:dyDescent="0.25">
      <c r="A130" s="80">
        <v>129</v>
      </c>
      <c r="B130" s="30" t="s">
        <v>4851</v>
      </c>
      <c r="C130" s="30"/>
      <c r="D130" s="30" t="s">
        <v>4618</v>
      </c>
      <c r="E130" s="30" t="s">
        <v>18</v>
      </c>
      <c r="F130" s="30" t="s">
        <v>244</v>
      </c>
      <c r="G130" s="30" t="s">
        <v>20</v>
      </c>
      <c r="H130" s="30" t="s">
        <v>4619</v>
      </c>
      <c r="I130" s="42">
        <v>5</v>
      </c>
      <c r="J130" s="33" t="str">
        <f t="shared" ref="J130:J193" si="2">C130&amp;""&amp;D130&amp;", "&amp;E130&amp;" "&amp;F130&amp;", "&amp;G130&amp;" "&amp;H130&amp;", д. "&amp;I130</f>
        <v>Городской округ Верхняя Пышма, г. Верхняя Пышма, ул. Чистова, д. 5</v>
      </c>
      <c r="K130" s="42">
        <v>3433.4</v>
      </c>
      <c r="L130" s="42">
        <v>80</v>
      </c>
      <c r="M130" s="148">
        <v>8</v>
      </c>
      <c r="N130" s="33" t="s">
        <v>4644</v>
      </c>
      <c r="O130" s="114">
        <v>44610</v>
      </c>
      <c r="P130" s="33" t="s">
        <v>3128</v>
      </c>
      <c r="Q130" s="168">
        <v>30484371.599999994</v>
      </c>
    </row>
    <row r="131" spans="1:17" ht="23.25" x14ac:dyDescent="0.25">
      <c r="A131" s="80">
        <v>130</v>
      </c>
      <c r="B131" s="30" t="s">
        <v>4851</v>
      </c>
      <c r="C131" s="30"/>
      <c r="D131" s="30" t="s">
        <v>4618</v>
      </c>
      <c r="E131" s="30" t="s">
        <v>18</v>
      </c>
      <c r="F131" s="30" t="s">
        <v>244</v>
      </c>
      <c r="G131" s="30" t="s">
        <v>20</v>
      </c>
      <c r="H131" s="30" t="s">
        <v>4619</v>
      </c>
      <c r="I131" s="42">
        <v>7</v>
      </c>
      <c r="J131" s="33" t="str">
        <f t="shared" si="2"/>
        <v>Городской округ Верхняя Пышма, г. Верхняя Пышма, ул. Чистова, д. 7</v>
      </c>
      <c r="K131" s="42">
        <v>3411.5</v>
      </c>
      <c r="L131" s="42">
        <v>66</v>
      </c>
      <c r="M131" s="42">
        <v>8</v>
      </c>
      <c r="N131" s="33" t="s">
        <v>4644</v>
      </c>
      <c r="O131" s="114">
        <v>44610</v>
      </c>
      <c r="P131" s="33" t="s">
        <v>3128</v>
      </c>
      <c r="Q131" s="168">
        <v>29460679.199999999</v>
      </c>
    </row>
    <row r="132" spans="1:17" ht="23.25" x14ac:dyDescent="0.25">
      <c r="A132" s="80">
        <v>131</v>
      </c>
      <c r="B132" s="30" t="s">
        <v>4850</v>
      </c>
      <c r="C132" s="30"/>
      <c r="D132" s="30" t="s">
        <v>4578</v>
      </c>
      <c r="E132" s="30" t="s">
        <v>18</v>
      </c>
      <c r="F132" s="30" t="s">
        <v>175</v>
      </c>
      <c r="G132" s="30" t="s">
        <v>20</v>
      </c>
      <c r="H132" s="30" t="s">
        <v>648</v>
      </c>
      <c r="I132" s="148" t="s">
        <v>225</v>
      </c>
      <c r="J132" s="33" t="str">
        <f t="shared" si="2"/>
        <v>Городской округ Верхняя Тура, г. Верхняя Тура, ул. 8 Марта, д. 15А</v>
      </c>
      <c r="K132" s="42">
        <v>656.5</v>
      </c>
      <c r="L132" s="148">
        <v>16</v>
      </c>
      <c r="M132" s="148">
        <v>1</v>
      </c>
      <c r="N132" s="84" t="s">
        <v>4587</v>
      </c>
      <c r="O132" s="226">
        <v>44529</v>
      </c>
      <c r="P132" s="117" t="s">
        <v>3064</v>
      </c>
      <c r="Q132" s="168">
        <v>2750787.6</v>
      </c>
    </row>
    <row r="133" spans="1:17" ht="23.25" x14ac:dyDescent="0.25">
      <c r="A133" s="80">
        <v>132</v>
      </c>
      <c r="B133" s="30" t="s">
        <v>4850</v>
      </c>
      <c r="C133" s="30"/>
      <c r="D133" s="30" t="s">
        <v>4578</v>
      </c>
      <c r="E133" s="30" t="s">
        <v>18</v>
      </c>
      <c r="F133" s="30" t="s">
        <v>175</v>
      </c>
      <c r="G133" s="30" t="s">
        <v>20</v>
      </c>
      <c r="H133" s="30" t="s">
        <v>648</v>
      </c>
      <c r="I133" s="148" t="s">
        <v>120</v>
      </c>
      <c r="J133" s="33" t="str">
        <f t="shared" si="2"/>
        <v>Городской округ Верхняя Тура, г. Верхняя Тура, ул. 8 Марта, д. 7А</v>
      </c>
      <c r="K133" s="42">
        <v>753.2</v>
      </c>
      <c r="L133" s="42">
        <v>16</v>
      </c>
      <c r="M133" s="148">
        <v>1</v>
      </c>
      <c r="N133" s="84" t="s">
        <v>4587</v>
      </c>
      <c r="O133" s="226">
        <v>44529</v>
      </c>
      <c r="P133" s="117" t="s">
        <v>3064</v>
      </c>
      <c r="Q133" s="169">
        <v>6739045.2000000002</v>
      </c>
    </row>
    <row r="134" spans="1:17" ht="23.25" x14ac:dyDescent="0.25">
      <c r="A134" s="80">
        <v>133</v>
      </c>
      <c r="B134" s="30" t="s">
        <v>4850</v>
      </c>
      <c r="C134" s="30"/>
      <c r="D134" s="30" t="s">
        <v>4578</v>
      </c>
      <c r="E134" s="30" t="s">
        <v>18</v>
      </c>
      <c r="F134" s="30" t="s">
        <v>175</v>
      </c>
      <c r="G134" s="30" t="s">
        <v>20</v>
      </c>
      <c r="H134" s="30" t="s">
        <v>1513</v>
      </c>
      <c r="I134" s="58" t="s">
        <v>573</v>
      </c>
      <c r="J134" s="33" t="str">
        <f t="shared" si="2"/>
        <v>Городской округ Верхняя Тура, г. Верхняя Тура, ул. Гробова, д. 26А</v>
      </c>
      <c r="K134" s="42">
        <v>649.1</v>
      </c>
      <c r="L134" s="42">
        <v>16</v>
      </c>
      <c r="M134" s="42">
        <v>1</v>
      </c>
      <c r="N134" s="84" t="s">
        <v>4587</v>
      </c>
      <c r="O134" s="226">
        <v>44529</v>
      </c>
      <c r="P134" s="117" t="s">
        <v>3064</v>
      </c>
      <c r="Q134" s="168">
        <v>2732746.8</v>
      </c>
    </row>
    <row r="135" spans="1:17" ht="23.25" x14ac:dyDescent="0.25">
      <c r="A135" s="80">
        <v>134</v>
      </c>
      <c r="B135" s="30" t="s">
        <v>4850</v>
      </c>
      <c r="C135" s="30"/>
      <c r="D135" s="30" t="s">
        <v>4578</v>
      </c>
      <c r="E135" s="30" t="s">
        <v>18</v>
      </c>
      <c r="F135" s="30" t="s">
        <v>175</v>
      </c>
      <c r="G135" s="30" t="s">
        <v>20</v>
      </c>
      <c r="H135" s="30" t="s">
        <v>87</v>
      </c>
      <c r="I135" s="148">
        <v>10</v>
      </c>
      <c r="J135" s="33" t="str">
        <f t="shared" si="2"/>
        <v>Городской округ Верхняя Тура, г. Верхняя Тура, ул. Строителей, д. 10</v>
      </c>
      <c r="K135" s="42">
        <v>651</v>
      </c>
      <c r="L135" s="42">
        <v>16</v>
      </c>
      <c r="M135" s="148">
        <v>1</v>
      </c>
      <c r="N135" s="84" t="s">
        <v>4587</v>
      </c>
      <c r="O135" s="226">
        <v>44529</v>
      </c>
      <c r="P135" s="117" t="s">
        <v>3064</v>
      </c>
      <c r="Q135" s="168">
        <v>2718364.8</v>
      </c>
    </row>
    <row r="136" spans="1:17" ht="23.25" x14ac:dyDescent="0.25">
      <c r="A136" s="80">
        <v>135</v>
      </c>
      <c r="B136" s="30" t="s">
        <v>4850</v>
      </c>
      <c r="C136" s="30"/>
      <c r="D136" s="30" t="s">
        <v>4578</v>
      </c>
      <c r="E136" s="30" t="s">
        <v>18</v>
      </c>
      <c r="F136" s="30" t="s">
        <v>175</v>
      </c>
      <c r="G136" s="30" t="s">
        <v>20</v>
      </c>
      <c r="H136" s="30" t="s">
        <v>87</v>
      </c>
      <c r="I136" s="148">
        <v>12</v>
      </c>
      <c r="J136" s="33" t="str">
        <f t="shared" si="2"/>
        <v>Городской округ Верхняя Тура, г. Верхняя Тура, ул. Строителей, д. 12</v>
      </c>
      <c r="K136" s="42">
        <v>749</v>
      </c>
      <c r="L136" s="42">
        <v>16</v>
      </c>
      <c r="M136" s="42">
        <v>1</v>
      </c>
      <c r="N136" s="84" t="s">
        <v>4587</v>
      </c>
      <c r="O136" s="226">
        <v>44529</v>
      </c>
      <c r="P136" s="117" t="s">
        <v>3064</v>
      </c>
      <c r="Q136" s="168">
        <v>3265040.4</v>
      </c>
    </row>
    <row r="137" spans="1:17" ht="23.25" x14ac:dyDescent="0.25">
      <c r="A137" s="80">
        <v>136</v>
      </c>
      <c r="B137" s="30" t="s">
        <v>4850</v>
      </c>
      <c r="C137" s="30"/>
      <c r="D137" s="30" t="s">
        <v>4578</v>
      </c>
      <c r="E137" s="30" t="s">
        <v>18</v>
      </c>
      <c r="F137" s="30" t="s">
        <v>175</v>
      </c>
      <c r="G137" s="30" t="s">
        <v>20</v>
      </c>
      <c r="H137" s="30" t="s">
        <v>87</v>
      </c>
      <c r="I137" s="148">
        <v>8</v>
      </c>
      <c r="J137" s="33" t="str">
        <f t="shared" si="2"/>
        <v>Городской округ Верхняя Тура, г. Верхняя Тура, ул. Строителей, д. 8</v>
      </c>
      <c r="K137" s="42">
        <v>653</v>
      </c>
      <c r="L137" s="148">
        <v>16</v>
      </c>
      <c r="M137" s="148">
        <v>1</v>
      </c>
      <c r="N137" s="84" t="s">
        <v>4587</v>
      </c>
      <c r="O137" s="226">
        <v>44529</v>
      </c>
      <c r="P137" s="117" t="s">
        <v>3064</v>
      </c>
      <c r="Q137" s="168">
        <v>2746058.4</v>
      </c>
    </row>
    <row r="138" spans="1:17" ht="23.25" x14ac:dyDescent="0.25">
      <c r="A138" s="80">
        <v>137</v>
      </c>
      <c r="B138" s="30" t="s">
        <v>4851</v>
      </c>
      <c r="C138" s="30"/>
      <c r="D138" s="30" t="s">
        <v>4611</v>
      </c>
      <c r="E138" s="30" t="s">
        <v>18</v>
      </c>
      <c r="F138" s="30" t="s">
        <v>257</v>
      </c>
      <c r="G138" s="30" t="s">
        <v>20</v>
      </c>
      <c r="H138" s="30" t="s">
        <v>28</v>
      </c>
      <c r="I138" s="42">
        <v>12</v>
      </c>
      <c r="J138" s="33" t="str">
        <f t="shared" si="2"/>
        <v>Городской округ Дегтярск, г. Дегтярск, ул. Калинина, д. 12</v>
      </c>
      <c r="K138" s="42">
        <v>1370.6</v>
      </c>
      <c r="L138" s="42">
        <v>14</v>
      </c>
      <c r="M138" s="148">
        <v>1</v>
      </c>
      <c r="N138" s="33" t="s">
        <v>4623</v>
      </c>
      <c r="O138" s="114">
        <v>44603</v>
      </c>
      <c r="P138" s="33" t="s">
        <v>3064</v>
      </c>
      <c r="Q138" s="167">
        <v>5351327.6900000004</v>
      </c>
    </row>
    <row r="139" spans="1:17" ht="23.25" x14ac:dyDescent="0.25">
      <c r="A139" s="80">
        <v>138</v>
      </c>
      <c r="B139" s="30" t="s">
        <v>4851</v>
      </c>
      <c r="C139" s="30"/>
      <c r="D139" s="30" t="s">
        <v>4611</v>
      </c>
      <c r="E139" s="30" t="s">
        <v>18</v>
      </c>
      <c r="F139" s="30" t="s">
        <v>257</v>
      </c>
      <c r="G139" s="30" t="s">
        <v>20</v>
      </c>
      <c r="H139" s="30" t="s">
        <v>28</v>
      </c>
      <c r="I139" s="42">
        <v>20</v>
      </c>
      <c r="J139" s="33" t="str">
        <f t="shared" si="2"/>
        <v>Городской округ Дегтярск, г. Дегтярск, ул. Калинина, д. 20</v>
      </c>
      <c r="K139" s="42">
        <v>1316.5</v>
      </c>
      <c r="L139" s="42">
        <v>17</v>
      </c>
      <c r="M139" s="148">
        <v>1</v>
      </c>
      <c r="N139" s="33" t="s">
        <v>4635</v>
      </c>
      <c r="O139" s="114">
        <v>44585</v>
      </c>
      <c r="P139" s="33" t="s">
        <v>3340</v>
      </c>
      <c r="Q139" s="168">
        <v>6310237.4500000002</v>
      </c>
    </row>
    <row r="140" spans="1:17" ht="23.25" x14ac:dyDescent="0.25">
      <c r="A140" s="80">
        <v>139</v>
      </c>
      <c r="B140" s="30" t="s">
        <v>4851</v>
      </c>
      <c r="C140" s="30"/>
      <c r="D140" s="30" t="s">
        <v>4611</v>
      </c>
      <c r="E140" s="30" t="s">
        <v>18</v>
      </c>
      <c r="F140" s="30" t="s">
        <v>257</v>
      </c>
      <c r="G140" s="30" t="s">
        <v>20</v>
      </c>
      <c r="H140" s="30" t="s">
        <v>518</v>
      </c>
      <c r="I140" s="42" t="s">
        <v>730</v>
      </c>
      <c r="J140" s="33" t="str">
        <f t="shared" si="2"/>
        <v>Городской округ Дегтярск, г. Дегтярск, ул. Циолковского, д. 9</v>
      </c>
      <c r="K140" s="42">
        <v>631.70000000000005</v>
      </c>
      <c r="L140" s="42">
        <v>12</v>
      </c>
      <c r="M140" s="148">
        <v>2</v>
      </c>
      <c r="N140" s="33" t="s">
        <v>4635</v>
      </c>
      <c r="O140" s="114">
        <v>44585</v>
      </c>
      <c r="P140" s="33" t="s">
        <v>3340</v>
      </c>
      <c r="Q140" s="168">
        <v>3784453.44</v>
      </c>
    </row>
    <row r="141" spans="1:17" ht="23.25" x14ac:dyDescent="0.25">
      <c r="A141" s="80">
        <v>140</v>
      </c>
      <c r="B141" s="30" t="s">
        <v>4853</v>
      </c>
      <c r="C141" s="30"/>
      <c r="D141" s="30" t="s">
        <v>4708</v>
      </c>
      <c r="E141" s="30" t="s">
        <v>18</v>
      </c>
      <c r="F141" s="30" t="s">
        <v>548</v>
      </c>
      <c r="G141" s="30" t="s">
        <v>20</v>
      </c>
      <c r="H141" s="30" t="s">
        <v>781</v>
      </c>
      <c r="I141" s="42">
        <v>13</v>
      </c>
      <c r="J141" s="33" t="str">
        <f t="shared" si="2"/>
        <v>Городской округ Заречный, г. Заречный, ул. 50 лет ВЛКСМ, д. 13</v>
      </c>
      <c r="K141" s="30">
        <v>889.3</v>
      </c>
      <c r="L141" s="30">
        <v>18</v>
      </c>
      <c r="M141" s="225">
        <v>1</v>
      </c>
      <c r="N141" s="33" t="s">
        <v>4733</v>
      </c>
      <c r="O141" s="114">
        <v>44680</v>
      </c>
      <c r="P141" s="33" t="s">
        <v>4734</v>
      </c>
      <c r="Q141" s="167">
        <v>6240698.3999999994</v>
      </c>
    </row>
    <row r="142" spans="1:17" ht="23.25" x14ac:dyDescent="0.25">
      <c r="A142" s="80">
        <v>141</v>
      </c>
      <c r="B142" s="30" t="s">
        <v>4853</v>
      </c>
      <c r="C142" s="30"/>
      <c r="D142" s="30" t="s">
        <v>4708</v>
      </c>
      <c r="E142" s="30" t="s">
        <v>18</v>
      </c>
      <c r="F142" s="30" t="s">
        <v>548</v>
      </c>
      <c r="G142" s="30" t="s">
        <v>20</v>
      </c>
      <c r="H142" s="30" t="s">
        <v>1074</v>
      </c>
      <c r="I142" s="42">
        <v>25</v>
      </c>
      <c r="J142" s="33" t="str">
        <f t="shared" si="2"/>
        <v>Городской округ Заречный, г. Заречный, ул. Алещенкова, д. 25</v>
      </c>
      <c r="K142" s="30">
        <v>5037.7</v>
      </c>
      <c r="L142" s="30">
        <v>18</v>
      </c>
      <c r="M142" s="225">
        <v>1</v>
      </c>
      <c r="N142" s="33" t="s">
        <v>4723</v>
      </c>
      <c r="O142" s="114">
        <v>44617</v>
      </c>
      <c r="P142" s="33" t="s">
        <v>1608</v>
      </c>
      <c r="Q142" s="170">
        <v>5166959.6599999992</v>
      </c>
    </row>
    <row r="143" spans="1:17" ht="23.25" x14ac:dyDescent="0.25">
      <c r="A143" s="80">
        <v>142</v>
      </c>
      <c r="B143" s="30" t="s">
        <v>4853</v>
      </c>
      <c r="C143" s="30"/>
      <c r="D143" s="30" t="s">
        <v>4708</v>
      </c>
      <c r="E143" s="30" t="s">
        <v>18</v>
      </c>
      <c r="F143" s="30" t="s">
        <v>548</v>
      </c>
      <c r="G143" s="30" t="s">
        <v>20</v>
      </c>
      <c r="H143" s="30" t="s">
        <v>549</v>
      </c>
      <c r="I143" s="58" t="s">
        <v>990</v>
      </c>
      <c r="J143" s="33" t="str">
        <f t="shared" si="2"/>
        <v>Городской округ Заречный, г. Заречный, ул. Кузнецова, д. 26</v>
      </c>
      <c r="K143" s="30">
        <v>3603.6</v>
      </c>
      <c r="L143" s="30">
        <v>60</v>
      </c>
      <c r="M143" s="30">
        <v>1</v>
      </c>
      <c r="N143" s="33" t="s">
        <v>4723</v>
      </c>
      <c r="O143" s="114">
        <v>44617</v>
      </c>
      <c r="P143" s="33" t="s">
        <v>1608</v>
      </c>
      <c r="Q143" s="170">
        <v>3953914.0999999996</v>
      </c>
    </row>
    <row r="144" spans="1:17" ht="23.25" x14ac:dyDescent="0.25">
      <c r="A144" s="80">
        <v>143</v>
      </c>
      <c r="B144" s="30" t="s">
        <v>4853</v>
      </c>
      <c r="C144" s="30"/>
      <c r="D144" s="30" t="s">
        <v>4708</v>
      </c>
      <c r="E144" s="30" t="s">
        <v>18</v>
      </c>
      <c r="F144" s="30" t="s">
        <v>548</v>
      </c>
      <c r="G144" s="30" t="s">
        <v>20</v>
      </c>
      <c r="H144" s="30" t="s">
        <v>534</v>
      </c>
      <c r="I144" s="42">
        <v>17</v>
      </c>
      <c r="J144" s="33" t="str">
        <f t="shared" si="2"/>
        <v>Городской округ Заречный, г. Заречный, ул. Ленинградская, д. 17</v>
      </c>
      <c r="K144" s="30">
        <v>2113.3000000000002</v>
      </c>
      <c r="L144" s="30">
        <v>27</v>
      </c>
      <c r="M144" s="225">
        <v>1</v>
      </c>
      <c r="N144" s="33" t="s">
        <v>4723</v>
      </c>
      <c r="O144" s="114">
        <v>44617</v>
      </c>
      <c r="P144" s="33" t="s">
        <v>1608</v>
      </c>
      <c r="Q144" s="167">
        <v>1495397.49</v>
      </c>
    </row>
    <row r="145" spans="1:17" ht="23.25" x14ac:dyDescent="0.25">
      <c r="A145" s="80">
        <v>144</v>
      </c>
      <c r="B145" s="30" t="s">
        <v>4853</v>
      </c>
      <c r="C145" s="112"/>
      <c r="D145" s="112" t="s">
        <v>4708</v>
      </c>
      <c r="E145" s="112" t="s">
        <v>18</v>
      </c>
      <c r="F145" s="112" t="s">
        <v>548</v>
      </c>
      <c r="G145" s="112" t="s">
        <v>20</v>
      </c>
      <c r="H145" s="112" t="s">
        <v>534</v>
      </c>
      <c r="I145" s="51">
        <v>19</v>
      </c>
      <c r="J145" s="52" t="str">
        <f t="shared" si="2"/>
        <v>Городской округ Заречный, г. Заречный, ул. Ленинградская, д. 19</v>
      </c>
      <c r="K145" s="112">
        <v>2099.4</v>
      </c>
      <c r="L145" s="112">
        <v>36</v>
      </c>
      <c r="M145" s="232">
        <v>2</v>
      </c>
      <c r="N145" s="52" t="s">
        <v>4736</v>
      </c>
      <c r="O145" s="139" t="s">
        <v>4737</v>
      </c>
      <c r="P145" s="52" t="s">
        <v>4738</v>
      </c>
      <c r="Q145" s="167">
        <v>4164979.48</v>
      </c>
    </row>
    <row r="146" spans="1:17" ht="23.25" x14ac:dyDescent="0.25">
      <c r="A146" s="80">
        <v>145</v>
      </c>
      <c r="B146" s="30" t="s">
        <v>4853</v>
      </c>
      <c r="C146" s="112"/>
      <c r="D146" s="112" t="s">
        <v>4708</v>
      </c>
      <c r="E146" s="112" t="s">
        <v>18</v>
      </c>
      <c r="F146" s="112" t="s">
        <v>548</v>
      </c>
      <c r="G146" s="112" t="s">
        <v>20</v>
      </c>
      <c r="H146" s="112" t="s">
        <v>534</v>
      </c>
      <c r="I146" s="51" t="s">
        <v>325</v>
      </c>
      <c r="J146" s="52" t="str">
        <f t="shared" si="2"/>
        <v>Городской округ Заречный, г. Заречный, ул. Ленинградская, д. 21А</v>
      </c>
      <c r="K146" s="112">
        <v>2117.6</v>
      </c>
      <c r="L146" s="112">
        <v>36</v>
      </c>
      <c r="M146" s="232">
        <v>1</v>
      </c>
      <c r="N146" s="52" t="s">
        <v>4735</v>
      </c>
      <c r="O146" s="139">
        <v>44722</v>
      </c>
      <c r="P146" s="52" t="s">
        <v>1496</v>
      </c>
      <c r="Q146" s="167">
        <v>2761884.63</v>
      </c>
    </row>
    <row r="147" spans="1:17" ht="23.25" x14ac:dyDescent="0.25">
      <c r="A147" s="80">
        <v>146</v>
      </c>
      <c r="B147" s="30" t="s">
        <v>4853</v>
      </c>
      <c r="C147" s="30"/>
      <c r="D147" s="30" t="s">
        <v>4708</v>
      </c>
      <c r="E147" s="30" t="s">
        <v>18</v>
      </c>
      <c r="F147" s="30" t="s">
        <v>548</v>
      </c>
      <c r="G147" s="30" t="s">
        <v>20</v>
      </c>
      <c r="H147" s="30" t="s">
        <v>490</v>
      </c>
      <c r="I147" s="42">
        <v>27</v>
      </c>
      <c r="J147" s="33" t="str">
        <f t="shared" si="2"/>
        <v>Городской округ Заречный, г. Заречный, ул. Лермонтова, д. 27</v>
      </c>
      <c r="K147" s="30">
        <v>1010.8</v>
      </c>
      <c r="L147" s="30">
        <v>24</v>
      </c>
      <c r="M147" s="30">
        <v>6</v>
      </c>
      <c r="N147" s="33" t="s">
        <v>4723</v>
      </c>
      <c r="O147" s="114">
        <v>44617</v>
      </c>
      <c r="P147" s="33" t="s">
        <v>1608</v>
      </c>
      <c r="Q147" s="167">
        <v>7632000.6200000001</v>
      </c>
    </row>
    <row r="148" spans="1:17" ht="23.25" x14ac:dyDescent="0.25">
      <c r="A148" s="80">
        <v>147</v>
      </c>
      <c r="B148" s="30" t="s">
        <v>4853</v>
      </c>
      <c r="C148" s="30"/>
      <c r="D148" s="30" t="s">
        <v>4708</v>
      </c>
      <c r="E148" s="30" t="s">
        <v>18</v>
      </c>
      <c r="F148" s="30" t="s">
        <v>548</v>
      </c>
      <c r="G148" s="30" t="s">
        <v>20</v>
      </c>
      <c r="H148" s="30" t="s">
        <v>490</v>
      </c>
      <c r="I148" s="42" t="s">
        <v>404</v>
      </c>
      <c r="J148" s="33" t="str">
        <f t="shared" si="2"/>
        <v>Городской округ Заречный, г. Заречный, ул. Лермонтова, д. 29А</v>
      </c>
      <c r="K148" s="30">
        <v>2474.4</v>
      </c>
      <c r="L148" s="30">
        <v>87</v>
      </c>
      <c r="M148" s="30">
        <v>5</v>
      </c>
      <c r="N148" s="33" t="s">
        <v>4742</v>
      </c>
      <c r="O148" s="114">
        <v>44687</v>
      </c>
      <c r="P148" s="33" t="s">
        <v>3065</v>
      </c>
      <c r="Q148" s="167">
        <v>8882169.2800000012</v>
      </c>
    </row>
    <row r="149" spans="1:17" ht="23.25" x14ac:dyDescent="0.25">
      <c r="A149" s="80">
        <v>148</v>
      </c>
      <c r="B149" s="30" t="s">
        <v>4850</v>
      </c>
      <c r="C149" s="30"/>
      <c r="D149" s="30" t="s">
        <v>3024</v>
      </c>
      <c r="E149" s="30" t="s">
        <v>637</v>
      </c>
      <c r="F149" s="30" t="s">
        <v>178</v>
      </c>
      <c r="G149" s="30" t="s">
        <v>20</v>
      </c>
      <c r="H149" s="30" t="s">
        <v>36</v>
      </c>
      <c r="I149" s="148">
        <v>29</v>
      </c>
      <c r="J149" s="33" t="str">
        <f t="shared" si="2"/>
        <v>Городской округ ЗАТО Свободный Свердловской области, п.г.т. Свободный, ул. Ленина, д. 29</v>
      </c>
      <c r="K149" s="42">
        <v>2759.1</v>
      </c>
      <c r="L149" s="42">
        <v>60</v>
      </c>
      <c r="M149" s="148">
        <v>3</v>
      </c>
      <c r="N149" s="84" t="s">
        <v>4600</v>
      </c>
      <c r="O149" s="226">
        <v>44523</v>
      </c>
      <c r="P149" s="117" t="s">
        <v>1619</v>
      </c>
      <c r="Q149" s="168">
        <v>10978845.6</v>
      </c>
    </row>
    <row r="150" spans="1:17" ht="23.25" x14ac:dyDescent="0.25">
      <c r="A150" s="80">
        <v>149</v>
      </c>
      <c r="B150" s="30" t="s">
        <v>4852</v>
      </c>
      <c r="C150" s="30"/>
      <c r="D150" s="30" t="s">
        <v>4654</v>
      </c>
      <c r="E150" s="30" t="s">
        <v>18</v>
      </c>
      <c r="F150" s="30" t="s">
        <v>340</v>
      </c>
      <c r="G150" s="30" t="s">
        <v>20</v>
      </c>
      <c r="H150" s="30" t="s">
        <v>2634</v>
      </c>
      <c r="I150" s="42" t="s">
        <v>1009</v>
      </c>
      <c r="J150" s="33" t="str">
        <f t="shared" si="2"/>
        <v>Городской округ Карпинск, г. Карпинск, ул. 8-го Марта, д. 44</v>
      </c>
      <c r="K150" s="30">
        <v>540.5</v>
      </c>
      <c r="L150" s="41">
        <v>8</v>
      </c>
      <c r="M150" s="41">
        <v>3</v>
      </c>
      <c r="N150" s="59" t="s">
        <v>4673</v>
      </c>
      <c r="O150" s="227">
        <v>44606</v>
      </c>
      <c r="P150" s="177" t="s">
        <v>2046</v>
      </c>
      <c r="Q150" s="169">
        <v>1331100.0000000002</v>
      </c>
    </row>
    <row r="151" spans="1:17" ht="23.25" x14ac:dyDescent="0.25">
      <c r="A151" s="80">
        <v>150</v>
      </c>
      <c r="B151" s="30" t="s">
        <v>4852</v>
      </c>
      <c r="C151" s="30"/>
      <c r="D151" s="30" t="s">
        <v>4654</v>
      </c>
      <c r="E151" s="30" t="s">
        <v>18</v>
      </c>
      <c r="F151" s="30" t="s">
        <v>340</v>
      </c>
      <c r="G151" s="30" t="s">
        <v>20</v>
      </c>
      <c r="H151" s="30" t="s">
        <v>2634</v>
      </c>
      <c r="I151" s="42" t="s">
        <v>1341</v>
      </c>
      <c r="J151" s="33" t="str">
        <f t="shared" si="2"/>
        <v>Городской округ Карпинск, г. Карпинск, ул. 8-го Марта, д. 46</v>
      </c>
      <c r="K151" s="30">
        <v>1449.1</v>
      </c>
      <c r="L151" s="41">
        <v>18</v>
      </c>
      <c r="M151" s="41">
        <v>3</v>
      </c>
      <c r="N151" s="59" t="s">
        <v>4673</v>
      </c>
      <c r="O151" s="227">
        <v>44606</v>
      </c>
      <c r="P151" s="177" t="s">
        <v>2046</v>
      </c>
      <c r="Q151" s="169">
        <v>2243973.6</v>
      </c>
    </row>
    <row r="152" spans="1:17" ht="23.25" x14ac:dyDescent="0.25">
      <c r="A152" s="80">
        <v>151</v>
      </c>
      <c r="B152" s="30" t="s">
        <v>4852</v>
      </c>
      <c r="C152" s="30"/>
      <c r="D152" s="30" t="s">
        <v>4654</v>
      </c>
      <c r="E152" s="30" t="s">
        <v>18</v>
      </c>
      <c r="F152" s="30" t="s">
        <v>340</v>
      </c>
      <c r="G152" s="30" t="s">
        <v>20</v>
      </c>
      <c r="H152" s="30" t="s">
        <v>331</v>
      </c>
      <c r="I152" s="42">
        <v>20</v>
      </c>
      <c r="J152" s="33" t="str">
        <f t="shared" si="2"/>
        <v>Городской округ Карпинск, г. Карпинск, ул. Карпинского, д. 20</v>
      </c>
      <c r="K152" s="30">
        <v>2147.6</v>
      </c>
      <c r="L152" s="41">
        <v>48</v>
      </c>
      <c r="M152" s="41">
        <v>4</v>
      </c>
      <c r="N152" s="59" t="s">
        <v>4673</v>
      </c>
      <c r="O152" s="227">
        <v>44606</v>
      </c>
      <c r="P152" s="177" t="s">
        <v>2046</v>
      </c>
      <c r="Q152" s="169">
        <v>3763394.4</v>
      </c>
    </row>
    <row r="153" spans="1:17" ht="23.25" x14ac:dyDescent="0.25">
      <c r="A153" s="80">
        <v>152</v>
      </c>
      <c r="B153" s="30" t="s">
        <v>4852</v>
      </c>
      <c r="C153" s="30"/>
      <c r="D153" s="30" t="s">
        <v>4654</v>
      </c>
      <c r="E153" s="30" t="s">
        <v>18</v>
      </c>
      <c r="F153" s="30" t="s">
        <v>340</v>
      </c>
      <c r="G153" s="30" t="s">
        <v>20</v>
      </c>
      <c r="H153" s="30" t="s">
        <v>36</v>
      </c>
      <c r="I153" s="42" t="s">
        <v>400</v>
      </c>
      <c r="J153" s="33" t="str">
        <f t="shared" si="2"/>
        <v>Городской округ Карпинск, г. Карпинск, ул. Ленина, д. 82А</v>
      </c>
      <c r="K153" s="30">
        <v>493.5</v>
      </c>
      <c r="L153" s="41">
        <v>8</v>
      </c>
      <c r="M153" s="41">
        <v>1</v>
      </c>
      <c r="N153" s="59" t="s">
        <v>4673</v>
      </c>
      <c r="O153" s="227">
        <v>44606</v>
      </c>
      <c r="P153" s="177" t="s">
        <v>2046</v>
      </c>
      <c r="Q153" s="169">
        <v>1458177.6</v>
      </c>
    </row>
    <row r="154" spans="1:17" ht="23.25" x14ac:dyDescent="0.25">
      <c r="A154" s="80">
        <v>153</v>
      </c>
      <c r="B154" s="30" t="s">
        <v>4852</v>
      </c>
      <c r="C154" s="30"/>
      <c r="D154" s="30" t="s">
        <v>4654</v>
      </c>
      <c r="E154" s="30" t="s">
        <v>18</v>
      </c>
      <c r="F154" s="30" t="s">
        <v>340</v>
      </c>
      <c r="G154" s="30" t="s">
        <v>20</v>
      </c>
      <c r="H154" s="30" t="s">
        <v>203</v>
      </c>
      <c r="I154" s="42" t="s">
        <v>953</v>
      </c>
      <c r="J154" s="33" t="str">
        <f t="shared" si="2"/>
        <v>Городской округ Карпинск, г. Карпинск, ул. Луначарского, д. 70</v>
      </c>
      <c r="K154" s="30">
        <v>1956.6</v>
      </c>
      <c r="L154" s="41">
        <v>26</v>
      </c>
      <c r="M154" s="41">
        <v>2</v>
      </c>
      <c r="N154" s="59" t="s">
        <v>4673</v>
      </c>
      <c r="O154" s="227">
        <v>44606</v>
      </c>
      <c r="P154" s="177" t="s">
        <v>2046</v>
      </c>
      <c r="Q154" s="169">
        <v>1681924.7999999998</v>
      </c>
    </row>
    <row r="155" spans="1:17" ht="23.25" x14ac:dyDescent="0.25">
      <c r="A155" s="80">
        <v>154</v>
      </c>
      <c r="B155" s="30" t="s">
        <v>4852</v>
      </c>
      <c r="C155" s="30"/>
      <c r="D155" s="30" t="s">
        <v>4654</v>
      </c>
      <c r="E155" s="30" t="s">
        <v>18</v>
      </c>
      <c r="F155" s="30" t="s">
        <v>340</v>
      </c>
      <c r="G155" s="30" t="s">
        <v>20</v>
      </c>
      <c r="H155" s="30" t="s">
        <v>203</v>
      </c>
      <c r="I155" s="42" t="s">
        <v>1017</v>
      </c>
      <c r="J155" s="33" t="str">
        <f t="shared" si="2"/>
        <v>Городской округ Карпинск, г. Карпинск, ул. Луначарского, д. 76</v>
      </c>
      <c r="K155" s="30">
        <v>843.2</v>
      </c>
      <c r="L155" s="41">
        <v>12</v>
      </c>
      <c r="M155" s="41">
        <v>1</v>
      </c>
      <c r="N155" s="59" t="s">
        <v>4673</v>
      </c>
      <c r="O155" s="227">
        <v>44606</v>
      </c>
      <c r="P155" s="177" t="s">
        <v>2046</v>
      </c>
      <c r="Q155" s="169">
        <v>370682.4</v>
      </c>
    </row>
    <row r="156" spans="1:17" ht="23.25" x14ac:dyDescent="0.25">
      <c r="A156" s="80">
        <v>155</v>
      </c>
      <c r="B156" s="30" t="s">
        <v>4852</v>
      </c>
      <c r="C156" s="30"/>
      <c r="D156" s="30" t="s">
        <v>4654</v>
      </c>
      <c r="E156" s="30" t="s">
        <v>18</v>
      </c>
      <c r="F156" s="30" t="s">
        <v>340</v>
      </c>
      <c r="G156" s="30" t="s">
        <v>20</v>
      </c>
      <c r="H156" s="30" t="s">
        <v>203</v>
      </c>
      <c r="I156" s="42">
        <v>82</v>
      </c>
      <c r="J156" s="33" t="str">
        <f t="shared" si="2"/>
        <v>Городской округ Карпинск, г. Карпинск, ул. Луначарского, д. 82</v>
      </c>
      <c r="K156" s="30">
        <v>1786.6</v>
      </c>
      <c r="L156" s="41">
        <v>8</v>
      </c>
      <c r="M156" s="41">
        <v>3</v>
      </c>
      <c r="N156" s="59" t="s">
        <v>4673</v>
      </c>
      <c r="O156" s="227">
        <v>44606</v>
      </c>
      <c r="P156" s="177" t="s">
        <v>2046</v>
      </c>
      <c r="Q156" s="169">
        <v>1449246</v>
      </c>
    </row>
    <row r="157" spans="1:17" x14ac:dyDescent="0.25">
      <c r="A157" s="80">
        <v>156</v>
      </c>
      <c r="B157" s="30" t="s">
        <v>4852</v>
      </c>
      <c r="C157" s="30"/>
      <c r="D157" s="30" t="s">
        <v>4654</v>
      </c>
      <c r="E157" s="30" t="s">
        <v>18</v>
      </c>
      <c r="F157" s="30" t="s">
        <v>340</v>
      </c>
      <c r="G157" s="30" t="s">
        <v>20</v>
      </c>
      <c r="H157" s="30" t="s">
        <v>69</v>
      </c>
      <c r="I157" s="42">
        <v>49</v>
      </c>
      <c r="J157" s="33" t="str">
        <f t="shared" si="2"/>
        <v>Городской округ Карпинск, г. Карпинск, ул. Мира, д. 49</v>
      </c>
      <c r="K157" s="30">
        <v>1377.5</v>
      </c>
      <c r="L157" s="41">
        <v>18</v>
      </c>
      <c r="M157" s="41">
        <v>1</v>
      </c>
      <c r="N157" s="59" t="s">
        <v>4673</v>
      </c>
      <c r="O157" s="227">
        <v>44606</v>
      </c>
      <c r="P157" s="177" t="s">
        <v>2046</v>
      </c>
      <c r="Q157" s="169">
        <v>605830.80000000005</v>
      </c>
    </row>
    <row r="158" spans="1:17" x14ac:dyDescent="0.25">
      <c r="A158" s="80">
        <v>157</v>
      </c>
      <c r="B158" s="30" t="s">
        <v>4852</v>
      </c>
      <c r="C158" s="30"/>
      <c r="D158" s="30" t="s">
        <v>4654</v>
      </c>
      <c r="E158" s="30" t="s">
        <v>18</v>
      </c>
      <c r="F158" s="30" t="s">
        <v>340</v>
      </c>
      <c r="G158" s="30" t="s">
        <v>20</v>
      </c>
      <c r="H158" s="30" t="s">
        <v>69</v>
      </c>
      <c r="I158" s="42">
        <v>53</v>
      </c>
      <c r="J158" s="33" t="str">
        <f t="shared" si="2"/>
        <v>Городской округ Карпинск, г. Карпинск, ул. Мира, д. 53</v>
      </c>
      <c r="K158" s="30">
        <v>1849.7</v>
      </c>
      <c r="L158" s="41">
        <v>18</v>
      </c>
      <c r="M158" s="41">
        <v>3</v>
      </c>
      <c r="N158" s="59" t="s">
        <v>4673</v>
      </c>
      <c r="O158" s="227">
        <v>44606</v>
      </c>
      <c r="P158" s="177" t="s">
        <v>2046</v>
      </c>
      <c r="Q158" s="169">
        <v>3440599.1999999993</v>
      </c>
    </row>
    <row r="159" spans="1:17" x14ac:dyDescent="0.25">
      <c r="A159" s="80">
        <v>158</v>
      </c>
      <c r="B159" s="30" t="s">
        <v>4852</v>
      </c>
      <c r="C159" s="30"/>
      <c r="D159" s="30" t="s">
        <v>4654</v>
      </c>
      <c r="E159" s="30" t="s">
        <v>18</v>
      </c>
      <c r="F159" s="30" t="s">
        <v>340</v>
      </c>
      <c r="G159" s="30" t="s">
        <v>20</v>
      </c>
      <c r="H159" s="30" t="s">
        <v>69</v>
      </c>
      <c r="I159" s="42">
        <v>57</v>
      </c>
      <c r="J159" s="33" t="str">
        <f t="shared" si="2"/>
        <v>Городской округ Карпинск, г. Карпинск, ул. Мира, д. 57</v>
      </c>
      <c r="K159" s="30">
        <v>1890.8</v>
      </c>
      <c r="L159" s="41">
        <v>24</v>
      </c>
      <c r="M159" s="41">
        <v>1</v>
      </c>
      <c r="N159" s="59" t="s">
        <v>4673</v>
      </c>
      <c r="O159" s="227">
        <v>44606</v>
      </c>
      <c r="P159" s="177" t="s">
        <v>2046</v>
      </c>
      <c r="Q159" s="169">
        <v>510272.4</v>
      </c>
    </row>
    <row r="160" spans="1:17" ht="23.25" x14ac:dyDescent="0.25">
      <c r="A160" s="80">
        <v>159</v>
      </c>
      <c r="B160" s="30" t="s">
        <v>4852</v>
      </c>
      <c r="C160" s="30"/>
      <c r="D160" s="30" t="s">
        <v>4659</v>
      </c>
      <c r="E160" s="30" t="s">
        <v>18</v>
      </c>
      <c r="F160" s="30" t="s">
        <v>343</v>
      </c>
      <c r="G160" s="30" t="s">
        <v>20</v>
      </c>
      <c r="H160" s="30" t="s">
        <v>344</v>
      </c>
      <c r="I160" s="42">
        <v>14</v>
      </c>
      <c r="J160" s="33" t="str">
        <f t="shared" si="2"/>
        <v>Городской округ Краснотурьинск, г. Краснотурьинск, ул. Базстроевская, д. 14</v>
      </c>
      <c r="K160" s="30">
        <v>1628.2</v>
      </c>
      <c r="L160" s="30">
        <v>40</v>
      </c>
      <c r="M160" s="30">
        <v>3</v>
      </c>
      <c r="N160" s="59" t="s">
        <v>4685</v>
      </c>
      <c r="O160" s="227">
        <v>44649</v>
      </c>
      <c r="P160" s="177" t="s">
        <v>3229</v>
      </c>
      <c r="Q160" s="169">
        <v>8251119.6400000006</v>
      </c>
    </row>
    <row r="161" spans="1:18" ht="23.25" x14ac:dyDescent="0.25">
      <c r="A161" s="80">
        <v>160</v>
      </c>
      <c r="B161" s="30" t="s">
        <v>4852</v>
      </c>
      <c r="C161" s="30"/>
      <c r="D161" s="30" t="s">
        <v>4659</v>
      </c>
      <c r="E161" s="30" t="s">
        <v>18</v>
      </c>
      <c r="F161" s="30" t="s">
        <v>343</v>
      </c>
      <c r="G161" s="30" t="s">
        <v>20</v>
      </c>
      <c r="H161" s="30" t="s">
        <v>344</v>
      </c>
      <c r="I161" s="42">
        <v>16</v>
      </c>
      <c r="J161" s="33" t="str">
        <f t="shared" si="2"/>
        <v>Городской округ Краснотурьинск, г. Краснотурьинск, ул. Базстроевская, д. 16</v>
      </c>
      <c r="K161" s="30">
        <v>1646.3</v>
      </c>
      <c r="L161" s="41">
        <v>40</v>
      </c>
      <c r="M161" s="41">
        <v>3</v>
      </c>
      <c r="N161" s="59" t="s">
        <v>4685</v>
      </c>
      <c r="O161" s="227">
        <v>44649</v>
      </c>
      <c r="P161" s="177" t="s">
        <v>3229</v>
      </c>
      <c r="Q161" s="169">
        <v>7686791.9199999999</v>
      </c>
    </row>
    <row r="162" spans="1:18" ht="23.25" x14ac:dyDescent="0.25">
      <c r="A162" s="80">
        <v>161</v>
      </c>
      <c r="B162" s="30" t="s">
        <v>4852</v>
      </c>
      <c r="C162" s="30"/>
      <c r="D162" s="30" t="s">
        <v>4659</v>
      </c>
      <c r="E162" s="30" t="s">
        <v>18</v>
      </c>
      <c r="F162" s="30" t="s">
        <v>343</v>
      </c>
      <c r="G162" s="30" t="s">
        <v>20</v>
      </c>
      <c r="H162" s="30" t="s">
        <v>344</v>
      </c>
      <c r="I162" s="42">
        <v>18</v>
      </c>
      <c r="J162" s="33" t="str">
        <f t="shared" si="2"/>
        <v>Городской округ Краснотурьинск, г. Краснотурьинск, ул. Базстроевская, д. 18</v>
      </c>
      <c r="K162" s="30">
        <v>1627.2</v>
      </c>
      <c r="L162" s="41">
        <v>40</v>
      </c>
      <c r="M162" s="41">
        <v>3</v>
      </c>
      <c r="N162" s="59" t="s">
        <v>4685</v>
      </c>
      <c r="O162" s="227">
        <v>44649</v>
      </c>
      <c r="P162" s="177" t="s">
        <v>3229</v>
      </c>
      <c r="Q162" s="169">
        <v>7828786.709999999</v>
      </c>
    </row>
    <row r="163" spans="1:18" ht="23.25" x14ac:dyDescent="0.25">
      <c r="A163" s="80">
        <v>162</v>
      </c>
      <c r="B163" s="30" t="s">
        <v>4852</v>
      </c>
      <c r="C163" s="30"/>
      <c r="D163" s="30" t="s">
        <v>4659</v>
      </c>
      <c r="E163" s="30" t="s">
        <v>18</v>
      </c>
      <c r="F163" s="30" t="s">
        <v>343</v>
      </c>
      <c r="G163" s="30" t="s">
        <v>20</v>
      </c>
      <c r="H163" s="30" t="s">
        <v>344</v>
      </c>
      <c r="I163" s="42">
        <v>24</v>
      </c>
      <c r="J163" s="33" t="str">
        <f t="shared" si="2"/>
        <v>Городской округ Краснотурьинск, г. Краснотурьинск, ул. Базстроевская, д. 24</v>
      </c>
      <c r="K163" s="30">
        <v>2015.5</v>
      </c>
      <c r="L163" s="41">
        <v>48</v>
      </c>
      <c r="M163" s="41">
        <v>2</v>
      </c>
      <c r="N163" s="59" t="s">
        <v>4685</v>
      </c>
      <c r="O163" s="227">
        <v>44649</v>
      </c>
      <c r="P163" s="177" t="s">
        <v>3229</v>
      </c>
      <c r="Q163" s="169">
        <v>5894097.0899999999</v>
      </c>
    </row>
    <row r="164" spans="1:18" ht="23.25" x14ac:dyDescent="0.25">
      <c r="A164" s="80">
        <v>163</v>
      </c>
      <c r="B164" s="30" t="s">
        <v>4852</v>
      </c>
      <c r="C164" s="30"/>
      <c r="D164" s="30" t="s">
        <v>4659</v>
      </c>
      <c r="E164" s="30" t="s">
        <v>18</v>
      </c>
      <c r="F164" s="30" t="s">
        <v>343</v>
      </c>
      <c r="G164" s="30" t="s">
        <v>20</v>
      </c>
      <c r="H164" s="30" t="s">
        <v>345</v>
      </c>
      <c r="I164" s="42" t="s">
        <v>1004</v>
      </c>
      <c r="J164" s="33" t="str">
        <f t="shared" si="2"/>
        <v>Городской округ Краснотурьинск, г. Краснотурьинск, ул. Зои Космодемьянской, д. 10</v>
      </c>
      <c r="K164" s="30">
        <v>800</v>
      </c>
      <c r="L164" s="41">
        <v>12</v>
      </c>
      <c r="M164" s="41">
        <v>1</v>
      </c>
      <c r="N164" s="59" t="s">
        <v>4684</v>
      </c>
      <c r="O164" s="227">
        <v>44649</v>
      </c>
      <c r="P164" s="177" t="s">
        <v>1711</v>
      </c>
      <c r="Q164" s="169">
        <v>2472890.4</v>
      </c>
    </row>
    <row r="165" spans="1:18" ht="23.25" x14ac:dyDescent="0.25">
      <c r="A165" s="80">
        <v>164</v>
      </c>
      <c r="B165" s="30" t="s">
        <v>4852</v>
      </c>
      <c r="C165" s="30"/>
      <c r="D165" s="30" t="s">
        <v>4659</v>
      </c>
      <c r="E165" s="30" t="s">
        <v>18</v>
      </c>
      <c r="F165" s="30" t="s">
        <v>343</v>
      </c>
      <c r="G165" s="30" t="s">
        <v>20</v>
      </c>
      <c r="H165" s="30" t="s">
        <v>345</v>
      </c>
      <c r="I165" s="42" t="s">
        <v>984</v>
      </c>
      <c r="J165" s="33" t="str">
        <f t="shared" si="2"/>
        <v>Городской округ Краснотурьинск, г. Краснотурьинск, ул. Зои Космодемьянской, д. 11</v>
      </c>
      <c r="K165" s="30">
        <v>461.9</v>
      </c>
      <c r="L165" s="41">
        <v>8</v>
      </c>
      <c r="M165" s="41">
        <v>1</v>
      </c>
      <c r="N165" s="59" t="s">
        <v>4684</v>
      </c>
      <c r="O165" s="227">
        <v>44649</v>
      </c>
      <c r="P165" s="177" t="s">
        <v>1711</v>
      </c>
      <c r="Q165" s="169">
        <v>1515612</v>
      </c>
    </row>
    <row r="166" spans="1:18" ht="23.25" x14ac:dyDescent="0.25">
      <c r="A166" s="80">
        <v>165</v>
      </c>
      <c r="B166" s="30" t="s">
        <v>4852</v>
      </c>
      <c r="C166" s="30"/>
      <c r="D166" s="30" t="s">
        <v>4659</v>
      </c>
      <c r="E166" s="30" t="s">
        <v>18</v>
      </c>
      <c r="F166" s="30" t="s">
        <v>343</v>
      </c>
      <c r="G166" s="30" t="s">
        <v>20</v>
      </c>
      <c r="H166" s="30" t="s">
        <v>345</v>
      </c>
      <c r="I166" s="42" t="s">
        <v>979</v>
      </c>
      <c r="J166" s="33" t="str">
        <f t="shared" si="2"/>
        <v>Городской округ Краснотурьинск, г. Краснотурьинск, ул. Зои Космодемьянской, д. 14</v>
      </c>
      <c r="K166" s="30">
        <v>460.2</v>
      </c>
      <c r="L166" s="41">
        <v>8</v>
      </c>
      <c r="M166" s="41">
        <v>1</v>
      </c>
      <c r="N166" s="59" t="s">
        <v>4684</v>
      </c>
      <c r="O166" s="227">
        <v>44649</v>
      </c>
      <c r="P166" s="177" t="s">
        <v>1711</v>
      </c>
      <c r="Q166" s="169">
        <v>1627552.8</v>
      </c>
    </row>
    <row r="167" spans="1:18" ht="23.25" x14ac:dyDescent="0.25">
      <c r="A167" s="80">
        <v>166</v>
      </c>
      <c r="B167" s="30" t="s">
        <v>4852</v>
      </c>
      <c r="C167" s="30"/>
      <c r="D167" s="30" t="s">
        <v>4659</v>
      </c>
      <c r="E167" s="30" t="s">
        <v>18</v>
      </c>
      <c r="F167" s="30" t="s">
        <v>343</v>
      </c>
      <c r="G167" s="30" t="s">
        <v>20</v>
      </c>
      <c r="H167" s="30" t="s">
        <v>345</v>
      </c>
      <c r="I167" s="42" t="s">
        <v>981</v>
      </c>
      <c r="J167" s="33" t="str">
        <f t="shared" si="2"/>
        <v>Городской округ Краснотурьинск, г. Краснотурьинск, ул. Зои Космодемьянской, д. 2</v>
      </c>
      <c r="K167" s="30">
        <v>681.4</v>
      </c>
      <c r="L167" s="41">
        <v>16</v>
      </c>
      <c r="M167" s="41">
        <v>1</v>
      </c>
      <c r="N167" s="59" t="s">
        <v>4684</v>
      </c>
      <c r="O167" s="227">
        <v>44649</v>
      </c>
      <c r="P167" s="177" t="s">
        <v>1711</v>
      </c>
      <c r="Q167" s="169">
        <v>1676473.2</v>
      </c>
      <c r="R167" s="45"/>
    </row>
    <row r="168" spans="1:18" ht="23.25" x14ac:dyDescent="0.25">
      <c r="A168" s="80">
        <v>167</v>
      </c>
      <c r="B168" s="30" t="s">
        <v>4852</v>
      </c>
      <c r="C168" s="30"/>
      <c r="D168" s="30" t="s">
        <v>4659</v>
      </c>
      <c r="E168" s="30" t="s">
        <v>18</v>
      </c>
      <c r="F168" s="30" t="s">
        <v>343</v>
      </c>
      <c r="G168" s="30" t="s">
        <v>20</v>
      </c>
      <c r="H168" s="30" t="s">
        <v>75</v>
      </c>
      <c r="I168" s="42">
        <v>41</v>
      </c>
      <c r="J168" s="33" t="str">
        <f t="shared" si="2"/>
        <v>Городской округ Краснотурьинск, г. Краснотурьинск, ул. Карла Маркса, д. 41</v>
      </c>
      <c r="K168" s="30">
        <v>2791.8</v>
      </c>
      <c r="L168" s="41">
        <v>64</v>
      </c>
      <c r="M168" s="41">
        <v>1</v>
      </c>
      <c r="N168" s="59" t="s">
        <v>4686</v>
      </c>
      <c r="O168" s="227">
        <v>44649</v>
      </c>
      <c r="P168" s="177" t="s">
        <v>1716</v>
      </c>
      <c r="Q168" s="169">
        <v>1883659.2</v>
      </c>
      <c r="R168" s="45"/>
    </row>
    <row r="169" spans="1:18" ht="23.25" x14ac:dyDescent="0.25">
      <c r="A169" s="80">
        <v>168</v>
      </c>
      <c r="B169" s="30" t="s">
        <v>4852</v>
      </c>
      <c r="C169" s="30"/>
      <c r="D169" s="30" t="s">
        <v>4659</v>
      </c>
      <c r="E169" s="30" t="s">
        <v>18</v>
      </c>
      <c r="F169" s="30" t="s">
        <v>343</v>
      </c>
      <c r="G169" s="30" t="s">
        <v>20</v>
      </c>
      <c r="H169" s="30" t="s">
        <v>49</v>
      </c>
      <c r="I169" s="42" t="s">
        <v>947</v>
      </c>
      <c r="J169" s="33" t="str">
        <f t="shared" si="2"/>
        <v>Городской округ Краснотурьинск, г. Краснотурьинск, ул. Коммунальная, д. 6</v>
      </c>
      <c r="K169" s="30">
        <v>1283.5</v>
      </c>
      <c r="L169" s="41">
        <v>32</v>
      </c>
      <c r="M169" s="41">
        <v>2</v>
      </c>
      <c r="N169" s="59" t="s">
        <v>4685</v>
      </c>
      <c r="O169" s="227">
        <v>44649</v>
      </c>
      <c r="P169" s="177" t="s">
        <v>3229</v>
      </c>
      <c r="Q169" s="169">
        <v>4984390.87</v>
      </c>
      <c r="R169" s="155"/>
    </row>
    <row r="170" spans="1:18" ht="23.25" x14ac:dyDescent="0.25">
      <c r="A170" s="80">
        <v>169</v>
      </c>
      <c r="B170" s="30" t="s">
        <v>4852</v>
      </c>
      <c r="C170" s="30"/>
      <c r="D170" s="30" t="s">
        <v>4659</v>
      </c>
      <c r="E170" s="30" t="s">
        <v>18</v>
      </c>
      <c r="F170" s="30" t="s">
        <v>343</v>
      </c>
      <c r="G170" s="30" t="s">
        <v>20</v>
      </c>
      <c r="H170" s="30" t="s">
        <v>36</v>
      </c>
      <c r="I170" s="42" t="s">
        <v>950</v>
      </c>
      <c r="J170" s="33" t="str">
        <f t="shared" si="2"/>
        <v>Городской округ Краснотурьинск, г. Краснотурьинск, ул. Ленина, д. 27</v>
      </c>
      <c r="K170" s="30">
        <v>825.3</v>
      </c>
      <c r="L170" s="41">
        <v>12</v>
      </c>
      <c r="M170" s="41">
        <v>1</v>
      </c>
      <c r="N170" s="59" t="s">
        <v>4686</v>
      </c>
      <c r="O170" s="227">
        <v>44649</v>
      </c>
      <c r="P170" s="177" t="s">
        <v>1716</v>
      </c>
      <c r="Q170" s="169">
        <v>2092772.4</v>
      </c>
      <c r="R170" s="155"/>
    </row>
    <row r="171" spans="1:18" ht="23.25" x14ac:dyDescent="0.25">
      <c r="A171" s="80">
        <v>170</v>
      </c>
      <c r="B171" s="30" t="s">
        <v>4852</v>
      </c>
      <c r="C171" s="30"/>
      <c r="D171" s="30" t="s">
        <v>4659</v>
      </c>
      <c r="E171" s="30" t="s">
        <v>18</v>
      </c>
      <c r="F171" s="30" t="s">
        <v>343</v>
      </c>
      <c r="G171" s="30" t="s">
        <v>20</v>
      </c>
      <c r="H171" s="30" t="s">
        <v>36</v>
      </c>
      <c r="I171" s="42" t="s">
        <v>1344</v>
      </c>
      <c r="J171" s="33" t="str">
        <f t="shared" si="2"/>
        <v>Городской округ Краснотурьинск, г. Краснотурьинск, ул. Ленина, д. 37</v>
      </c>
      <c r="K171" s="30">
        <v>1423</v>
      </c>
      <c r="L171" s="41">
        <v>18</v>
      </c>
      <c r="M171" s="41">
        <v>1</v>
      </c>
      <c r="N171" s="59" t="s">
        <v>4686</v>
      </c>
      <c r="O171" s="227">
        <v>44649</v>
      </c>
      <c r="P171" s="177" t="s">
        <v>1716</v>
      </c>
      <c r="Q171" s="169">
        <v>3705073.1</v>
      </c>
      <c r="R171" s="155"/>
    </row>
    <row r="172" spans="1:18" ht="23.25" x14ac:dyDescent="0.25">
      <c r="A172" s="80">
        <v>171</v>
      </c>
      <c r="B172" s="30" t="s">
        <v>4852</v>
      </c>
      <c r="C172" s="30"/>
      <c r="D172" s="30" t="s">
        <v>4659</v>
      </c>
      <c r="E172" s="30" t="s">
        <v>18</v>
      </c>
      <c r="F172" s="30" t="s">
        <v>343</v>
      </c>
      <c r="G172" s="30" t="s">
        <v>20</v>
      </c>
      <c r="H172" s="30" t="s">
        <v>36</v>
      </c>
      <c r="I172" s="42">
        <v>39</v>
      </c>
      <c r="J172" s="33" t="str">
        <f t="shared" si="2"/>
        <v>Городской округ Краснотурьинск, г. Краснотурьинск, ул. Ленина, д. 39</v>
      </c>
      <c r="K172" s="30">
        <v>2373.6</v>
      </c>
      <c r="L172" s="41">
        <v>26</v>
      </c>
      <c r="M172" s="41">
        <v>1</v>
      </c>
      <c r="N172" s="59" t="s">
        <v>4686</v>
      </c>
      <c r="O172" s="227">
        <v>44649</v>
      </c>
      <c r="P172" s="177" t="s">
        <v>1716</v>
      </c>
      <c r="Q172" s="169">
        <v>5904866.9900000002</v>
      </c>
      <c r="R172" s="155"/>
    </row>
    <row r="173" spans="1:18" ht="23.25" x14ac:dyDescent="0.25">
      <c r="A173" s="80">
        <v>172</v>
      </c>
      <c r="B173" s="30" t="s">
        <v>4852</v>
      </c>
      <c r="C173" s="30"/>
      <c r="D173" s="30" t="s">
        <v>4659</v>
      </c>
      <c r="E173" s="30" t="s">
        <v>18</v>
      </c>
      <c r="F173" s="30" t="s">
        <v>343</v>
      </c>
      <c r="G173" s="30" t="s">
        <v>20</v>
      </c>
      <c r="H173" s="30" t="s">
        <v>36</v>
      </c>
      <c r="I173" s="42">
        <v>57</v>
      </c>
      <c r="J173" s="33" t="str">
        <f t="shared" si="2"/>
        <v>Городской округ Краснотурьинск, г. Краснотурьинск, ул. Ленина, д. 57</v>
      </c>
      <c r="K173" s="30">
        <v>5497.7</v>
      </c>
      <c r="L173" s="30">
        <v>82</v>
      </c>
      <c r="M173" s="30">
        <v>1</v>
      </c>
      <c r="N173" s="59" t="s">
        <v>4684</v>
      </c>
      <c r="O173" s="227">
        <v>44649</v>
      </c>
      <c r="P173" s="177" t="s">
        <v>1711</v>
      </c>
      <c r="Q173" s="169">
        <v>9382178.4000000004</v>
      </c>
      <c r="R173" s="155"/>
    </row>
    <row r="174" spans="1:18" ht="23.25" x14ac:dyDescent="0.25">
      <c r="A174" s="80">
        <v>173</v>
      </c>
      <c r="B174" s="30" t="s">
        <v>4852</v>
      </c>
      <c r="C174" s="112"/>
      <c r="D174" s="112" t="s">
        <v>4659</v>
      </c>
      <c r="E174" s="112" t="s">
        <v>18</v>
      </c>
      <c r="F174" s="112" t="s">
        <v>343</v>
      </c>
      <c r="G174" s="112" t="s">
        <v>20</v>
      </c>
      <c r="H174" s="112" t="s">
        <v>36</v>
      </c>
      <c r="I174" s="51">
        <v>86</v>
      </c>
      <c r="J174" s="52" t="str">
        <f t="shared" si="2"/>
        <v>Городской округ Краснотурьинск, г. Краснотурьинск, ул. Ленина, д. 86</v>
      </c>
      <c r="K174" s="112">
        <v>5688.5</v>
      </c>
      <c r="L174" s="71">
        <v>106</v>
      </c>
      <c r="M174" s="71">
        <v>3</v>
      </c>
      <c r="N174" s="136" t="s">
        <v>4596</v>
      </c>
      <c r="O174" s="228">
        <v>44722</v>
      </c>
      <c r="P174" s="178" t="s">
        <v>4597</v>
      </c>
      <c r="Q174" s="169">
        <v>8988594.2299999986</v>
      </c>
      <c r="R174" s="155"/>
    </row>
    <row r="175" spans="1:18" ht="23.25" x14ac:dyDescent="0.25">
      <c r="A175" s="80">
        <v>174</v>
      </c>
      <c r="B175" s="30" t="s">
        <v>4852</v>
      </c>
      <c r="C175" s="30"/>
      <c r="D175" s="30" t="s">
        <v>4659</v>
      </c>
      <c r="E175" s="30" t="s">
        <v>18</v>
      </c>
      <c r="F175" s="30" t="s">
        <v>343</v>
      </c>
      <c r="G175" s="30" t="s">
        <v>20</v>
      </c>
      <c r="H175" s="30" t="s">
        <v>490</v>
      </c>
      <c r="I175" s="42">
        <v>10</v>
      </c>
      <c r="J175" s="33" t="str">
        <f t="shared" si="2"/>
        <v>Городской округ Краснотурьинск, г. Краснотурьинск, ул. Лермонтова, д. 10</v>
      </c>
      <c r="K175" s="30">
        <v>416.8</v>
      </c>
      <c r="L175" s="41">
        <v>8</v>
      </c>
      <c r="M175" s="41">
        <v>3</v>
      </c>
      <c r="N175" s="59" t="s">
        <v>4685</v>
      </c>
      <c r="O175" s="227">
        <v>44649</v>
      </c>
      <c r="P175" s="177" t="s">
        <v>3229</v>
      </c>
      <c r="Q175" s="169">
        <v>3399578.08</v>
      </c>
      <c r="R175" s="155"/>
    </row>
    <row r="176" spans="1:18" ht="23.25" x14ac:dyDescent="0.25">
      <c r="A176" s="80">
        <v>175</v>
      </c>
      <c r="B176" s="30" t="s">
        <v>4852</v>
      </c>
      <c r="C176" s="30"/>
      <c r="D176" s="30" t="s">
        <v>4659</v>
      </c>
      <c r="E176" s="30" t="s">
        <v>18</v>
      </c>
      <c r="F176" s="30" t="s">
        <v>343</v>
      </c>
      <c r="G176" s="30" t="s">
        <v>20</v>
      </c>
      <c r="H176" s="30" t="s">
        <v>69</v>
      </c>
      <c r="I176" s="42" t="s">
        <v>1249</v>
      </c>
      <c r="J176" s="33" t="str">
        <f t="shared" si="2"/>
        <v>Городской округ Краснотурьинск, г. Краснотурьинск, ул. Мира, д. 41</v>
      </c>
      <c r="K176" s="30">
        <v>3169.7</v>
      </c>
      <c r="L176" s="41">
        <v>12</v>
      </c>
      <c r="M176" s="41">
        <v>2</v>
      </c>
      <c r="N176" s="59" t="s">
        <v>4684</v>
      </c>
      <c r="O176" s="227">
        <v>44649</v>
      </c>
      <c r="P176" s="177" t="s">
        <v>1711</v>
      </c>
      <c r="Q176" s="169">
        <v>2008874.4</v>
      </c>
      <c r="R176" s="155"/>
    </row>
    <row r="177" spans="1:18" ht="23.25" x14ac:dyDescent="0.25">
      <c r="A177" s="80">
        <v>176</v>
      </c>
      <c r="B177" s="30" t="s">
        <v>4852</v>
      </c>
      <c r="C177" s="30"/>
      <c r="D177" s="30" t="s">
        <v>4659</v>
      </c>
      <c r="E177" s="30" t="s">
        <v>18</v>
      </c>
      <c r="F177" s="30" t="s">
        <v>343</v>
      </c>
      <c r="G177" s="30" t="s">
        <v>20</v>
      </c>
      <c r="H177" s="30" t="s">
        <v>380</v>
      </c>
      <c r="I177" s="42" t="s">
        <v>1004</v>
      </c>
      <c r="J177" s="33" t="str">
        <f t="shared" si="2"/>
        <v>Городской округ Краснотурьинск, г. Краснотурьинск, ул. Молодежная, д. 10</v>
      </c>
      <c r="K177" s="30">
        <v>2322.6</v>
      </c>
      <c r="L177" s="41">
        <v>28</v>
      </c>
      <c r="M177" s="41">
        <v>3</v>
      </c>
      <c r="N177" s="59" t="s">
        <v>4687</v>
      </c>
      <c r="O177" s="227" t="s">
        <v>4688</v>
      </c>
      <c r="P177" s="177" t="s">
        <v>1716</v>
      </c>
      <c r="Q177" s="169">
        <v>12582542</v>
      </c>
      <c r="R177" s="155"/>
    </row>
    <row r="178" spans="1:18" ht="23.25" x14ac:dyDescent="0.25">
      <c r="A178" s="80">
        <v>177</v>
      </c>
      <c r="B178" s="30" t="s">
        <v>4852</v>
      </c>
      <c r="C178" s="30"/>
      <c r="D178" s="30" t="s">
        <v>4659</v>
      </c>
      <c r="E178" s="30" t="s">
        <v>18</v>
      </c>
      <c r="F178" s="30" t="s">
        <v>343</v>
      </c>
      <c r="G178" s="30" t="s">
        <v>20</v>
      </c>
      <c r="H178" s="30" t="s">
        <v>380</v>
      </c>
      <c r="I178" s="42" t="s">
        <v>979</v>
      </c>
      <c r="J178" s="33" t="str">
        <f t="shared" si="2"/>
        <v>Городской округ Краснотурьинск, г. Краснотурьинск, ул. Молодежная, д. 14</v>
      </c>
      <c r="K178" s="30">
        <v>791.9</v>
      </c>
      <c r="L178" s="41">
        <v>12</v>
      </c>
      <c r="M178" s="41">
        <v>1</v>
      </c>
      <c r="N178" s="59" t="s">
        <v>4686</v>
      </c>
      <c r="O178" s="227">
        <v>44649</v>
      </c>
      <c r="P178" s="177" t="s">
        <v>1716</v>
      </c>
      <c r="Q178" s="169">
        <v>2696052</v>
      </c>
      <c r="R178" s="155"/>
    </row>
    <row r="179" spans="1:18" ht="23.25" x14ac:dyDescent="0.25">
      <c r="A179" s="80">
        <v>178</v>
      </c>
      <c r="B179" s="30" t="s">
        <v>4852</v>
      </c>
      <c r="C179" s="30"/>
      <c r="D179" s="30" t="s">
        <v>4659</v>
      </c>
      <c r="E179" s="30" t="s">
        <v>18</v>
      </c>
      <c r="F179" s="30" t="s">
        <v>343</v>
      </c>
      <c r="G179" s="30" t="s">
        <v>20</v>
      </c>
      <c r="H179" s="30" t="s">
        <v>380</v>
      </c>
      <c r="I179" s="42">
        <v>5</v>
      </c>
      <c r="J179" s="33" t="str">
        <f t="shared" si="2"/>
        <v>Городской округ Краснотурьинск, г. Краснотурьинск, ул. Молодежная, д. 5</v>
      </c>
      <c r="K179" s="30">
        <v>4269.5</v>
      </c>
      <c r="L179" s="41">
        <v>60</v>
      </c>
      <c r="M179" s="41">
        <v>3</v>
      </c>
      <c r="N179" s="59" t="s">
        <v>4686</v>
      </c>
      <c r="O179" s="227">
        <v>44649</v>
      </c>
      <c r="P179" s="177" t="s">
        <v>1716</v>
      </c>
      <c r="Q179" s="169">
        <v>14034518.4</v>
      </c>
      <c r="R179" s="155"/>
    </row>
    <row r="180" spans="1:18" ht="23.25" x14ac:dyDescent="0.25">
      <c r="A180" s="80">
        <v>179</v>
      </c>
      <c r="B180" s="30" t="s">
        <v>4852</v>
      </c>
      <c r="C180" s="30"/>
      <c r="D180" s="30" t="s">
        <v>4659</v>
      </c>
      <c r="E180" s="30" t="s">
        <v>18</v>
      </c>
      <c r="F180" s="30" t="s">
        <v>343</v>
      </c>
      <c r="G180" s="30" t="s">
        <v>20</v>
      </c>
      <c r="H180" s="30" t="s">
        <v>380</v>
      </c>
      <c r="I180" s="42" t="s">
        <v>992</v>
      </c>
      <c r="J180" s="33" t="str">
        <f t="shared" si="2"/>
        <v>Городской округ Краснотурьинск, г. Краснотурьинск, ул. Молодежная, д. 8</v>
      </c>
      <c r="K180" s="30">
        <v>835.6</v>
      </c>
      <c r="L180" s="41">
        <v>12</v>
      </c>
      <c r="M180" s="41">
        <v>2</v>
      </c>
      <c r="N180" s="59" t="s">
        <v>4686</v>
      </c>
      <c r="O180" s="227">
        <v>44649</v>
      </c>
      <c r="P180" s="177" t="s">
        <v>1716</v>
      </c>
      <c r="Q180" s="169">
        <v>2516884.7999999998</v>
      </c>
      <c r="R180" s="155"/>
    </row>
    <row r="181" spans="1:18" ht="23.25" x14ac:dyDescent="0.25">
      <c r="A181" s="80">
        <v>180</v>
      </c>
      <c r="B181" s="30" t="s">
        <v>4852</v>
      </c>
      <c r="C181" s="30"/>
      <c r="D181" s="30" t="s">
        <v>4659</v>
      </c>
      <c r="E181" s="30" t="s">
        <v>18</v>
      </c>
      <c r="F181" s="30" t="s">
        <v>343</v>
      </c>
      <c r="G181" s="30" t="s">
        <v>20</v>
      </c>
      <c r="H181" s="30" t="s">
        <v>380</v>
      </c>
      <c r="I181" s="42">
        <v>9</v>
      </c>
      <c r="J181" s="33" t="str">
        <f t="shared" si="2"/>
        <v>Городской округ Краснотурьинск, г. Краснотурьинск, ул. Молодежная, д. 9</v>
      </c>
      <c r="K181" s="30">
        <v>4345</v>
      </c>
      <c r="L181" s="41">
        <v>62</v>
      </c>
      <c r="M181" s="41">
        <v>3</v>
      </c>
      <c r="N181" s="59" t="s">
        <v>4686</v>
      </c>
      <c r="O181" s="227">
        <v>44649</v>
      </c>
      <c r="P181" s="177" t="s">
        <v>1716</v>
      </c>
      <c r="Q181" s="169">
        <v>15196359.6</v>
      </c>
      <c r="R181" s="155"/>
    </row>
    <row r="182" spans="1:18" ht="23.25" x14ac:dyDescent="0.25">
      <c r="A182" s="80">
        <v>181</v>
      </c>
      <c r="B182" s="30" t="s">
        <v>4852</v>
      </c>
      <c r="C182" s="30"/>
      <c r="D182" s="30" t="s">
        <v>4659</v>
      </c>
      <c r="E182" s="30" t="s">
        <v>18</v>
      </c>
      <c r="F182" s="30" t="s">
        <v>343</v>
      </c>
      <c r="G182" s="30" t="s">
        <v>20</v>
      </c>
      <c r="H182" s="30" t="s">
        <v>187</v>
      </c>
      <c r="I182" s="42">
        <v>7</v>
      </c>
      <c r="J182" s="33" t="str">
        <f t="shared" si="2"/>
        <v>Городской округ Краснотурьинск, г. Краснотурьинск, ул. Парковая, д. 7</v>
      </c>
      <c r="K182" s="30">
        <v>4971.6000000000004</v>
      </c>
      <c r="L182" s="41">
        <v>100</v>
      </c>
      <c r="M182" s="41">
        <v>1</v>
      </c>
      <c r="N182" s="59" t="s">
        <v>4684</v>
      </c>
      <c r="O182" s="227">
        <v>44649</v>
      </c>
      <c r="P182" s="177" t="s">
        <v>1711</v>
      </c>
      <c r="Q182" s="169">
        <v>10109708.4</v>
      </c>
      <c r="R182" s="155"/>
    </row>
    <row r="183" spans="1:18" ht="23.25" x14ac:dyDescent="0.25">
      <c r="A183" s="80">
        <v>182</v>
      </c>
      <c r="B183" s="30" t="s">
        <v>4852</v>
      </c>
      <c r="C183" s="30"/>
      <c r="D183" s="30" t="s">
        <v>4659</v>
      </c>
      <c r="E183" s="30" t="s">
        <v>18</v>
      </c>
      <c r="F183" s="30" t="s">
        <v>343</v>
      </c>
      <c r="G183" s="30" t="s">
        <v>20</v>
      </c>
      <c r="H183" s="30" t="s">
        <v>187</v>
      </c>
      <c r="I183" s="42">
        <v>8</v>
      </c>
      <c r="J183" s="33" t="str">
        <f t="shared" si="2"/>
        <v>Городской округ Краснотурьинск, г. Краснотурьинск, ул. Парковая, д. 8</v>
      </c>
      <c r="K183" s="30">
        <v>6653.4</v>
      </c>
      <c r="L183" s="41">
        <v>106</v>
      </c>
      <c r="M183" s="41">
        <v>1</v>
      </c>
      <c r="N183" s="59" t="s">
        <v>4684</v>
      </c>
      <c r="O183" s="227">
        <v>44649</v>
      </c>
      <c r="P183" s="177" t="s">
        <v>1711</v>
      </c>
      <c r="Q183" s="169">
        <v>6882278.4000000004</v>
      </c>
      <c r="R183" s="155"/>
    </row>
    <row r="184" spans="1:18" ht="23.25" x14ac:dyDescent="0.25">
      <c r="A184" s="80">
        <v>183</v>
      </c>
      <c r="B184" s="30" t="s">
        <v>4852</v>
      </c>
      <c r="C184" s="30"/>
      <c r="D184" s="30" t="s">
        <v>4659</v>
      </c>
      <c r="E184" s="30" t="s">
        <v>18</v>
      </c>
      <c r="F184" s="30" t="s">
        <v>343</v>
      </c>
      <c r="G184" s="30" t="s">
        <v>20</v>
      </c>
      <c r="H184" s="30" t="s">
        <v>157</v>
      </c>
      <c r="I184" s="42">
        <v>1</v>
      </c>
      <c r="J184" s="33" t="str">
        <f t="shared" si="2"/>
        <v>Городской округ Краснотурьинск, г. Краснотурьинск, ул. Попова, д. 1</v>
      </c>
      <c r="K184" s="30">
        <v>3037.7</v>
      </c>
      <c r="L184" s="41">
        <v>64</v>
      </c>
      <c r="M184" s="41">
        <v>1</v>
      </c>
      <c r="N184" s="59" t="s">
        <v>4686</v>
      </c>
      <c r="O184" s="227">
        <v>44649</v>
      </c>
      <c r="P184" s="177" t="s">
        <v>1716</v>
      </c>
      <c r="Q184" s="169">
        <v>1926487.2000000002</v>
      </c>
      <c r="R184" s="155"/>
    </row>
    <row r="185" spans="1:18" ht="23.25" x14ac:dyDescent="0.25">
      <c r="A185" s="80">
        <v>184</v>
      </c>
      <c r="B185" s="30" t="s">
        <v>4852</v>
      </c>
      <c r="C185" s="30"/>
      <c r="D185" s="30" t="s">
        <v>4659</v>
      </c>
      <c r="E185" s="30" t="s">
        <v>18</v>
      </c>
      <c r="F185" s="30" t="s">
        <v>343</v>
      </c>
      <c r="G185" s="30" t="s">
        <v>20</v>
      </c>
      <c r="H185" s="30" t="s">
        <v>157</v>
      </c>
      <c r="I185" s="42">
        <v>3</v>
      </c>
      <c r="J185" s="33" t="str">
        <f t="shared" si="2"/>
        <v>Городской округ Краснотурьинск, г. Краснотурьинск, ул. Попова, д. 3</v>
      </c>
      <c r="K185" s="30">
        <v>1966.4</v>
      </c>
      <c r="L185" s="30">
        <v>48</v>
      </c>
      <c r="M185" s="30">
        <v>1</v>
      </c>
      <c r="N185" s="59" t="s">
        <v>4686</v>
      </c>
      <c r="O185" s="227">
        <v>44649</v>
      </c>
      <c r="P185" s="177" t="s">
        <v>1716</v>
      </c>
      <c r="Q185" s="169">
        <v>1438620</v>
      </c>
      <c r="R185" s="155"/>
    </row>
    <row r="186" spans="1:18" ht="23.25" x14ac:dyDescent="0.25">
      <c r="A186" s="80">
        <v>185</v>
      </c>
      <c r="B186" s="30" t="s">
        <v>4852</v>
      </c>
      <c r="C186" s="30"/>
      <c r="D186" s="30" t="s">
        <v>4659</v>
      </c>
      <c r="E186" s="30" t="s">
        <v>18</v>
      </c>
      <c r="F186" s="30" t="s">
        <v>343</v>
      </c>
      <c r="G186" s="30" t="s">
        <v>20</v>
      </c>
      <c r="H186" s="30" t="s">
        <v>157</v>
      </c>
      <c r="I186" s="42">
        <v>44</v>
      </c>
      <c r="J186" s="33" t="str">
        <f t="shared" si="2"/>
        <v>Городской округ Краснотурьинск, г. Краснотурьинск, ул. Попова, д. 44</v>
      </c>
      <c r="K186" s="30">
        <v>3960.8</v>
      </c>
      <c r="L186" s="41">
        <v>58</v>
      </c>
      <c r="M186" s="41">
        <v>3</v>
      </c>
      <c r="N186" s="59" t="s">
        <v>4686</v>
      </c>
      <c r="O186" s="227">
        <v>44649</v>
      </c>
      <c r="P186" s="177" t="s">
        <v>1716</v>
      </c>
      <c r="Q186" s="169">
        <v>12160089.600000001</v>
      </c>
      <c r="R186" s="155"/>
    </row>
    <row r="187" spans="1:18" ht="23.25" x14ac:dyDescent="0.25">
      <c r="A187" s="80">
        <v>186</v>
      </c>
      <c r="B187" s="30" t="s">
        <v>4852</v>
      </c>
      <c r="C187" s="30"/>
      <c r="D187" s="30" t="s">
        <v>4659</v>
      </c>
      <c r="E187" s="30" t="s">
        <v>18</v>
      </c>
      <c r="F187" s="30" t="s">
        <v>343</v>
      </c>
      <c r="G187" s="30" t="s">
        <v>20</v>
      </c>
      <c r="H187" s="30" t="s">
        <v>157</v>
      </c>
      <c r="I187" s="42">
        <v>5</v>
      </c>
      <c r="J187" s="33" t="str">
        <f t="shared" si="2"/>
        <v>Городской округ Краснотурьинск, г. Краснотурьинск, ул. Попова, д. 5</v>
      </c>
      <c r="K187" s="30">
        <v>2761.5</v>
      </c>
      <c r="L187" s="41">
        <v>64</v>
      </c>
      <c r="M187" s="41">
        <v>1</v>
      </c>
      <c r="N187" s="59" t="s">
        <v>4686</v>
      </c>
      <c r="O187" s="227">
        <v>44649</v>
      </c>
      <c r="P187" s="177" t="s">
        <v>1716</v>
      </c>
      <c r="Q187" s="169">
        <v>3133891.2</v>
      </c>
      <c r="R187" s="155"/>
    </row>
    <row r="188" spans="1:18" ht="23.25" x14ac:dyDescent="0.25">
      <c r="A188" s="80">
        <v>187</v>
      </c>
      <c r="B188" s="30" t="s">
        <v>4852</v>
      </c>
      <c r="C188" s="30"/>
      <c r="D188" s="30" t="s">
        <v>4659</v>
      </c>
      <c r="E188" s="30" t="s">
        <v>18</v>
      </c>
      <c r="F188" s="30" t="s">
        <v>343</v>
      </c>
      <c r="G188" s="30" t="s">
        <v>20</v>
      </c>
      <c r="H188" s="30" t="s">
        <v>157</v>
      </c>
      <c r="I188" s="42">
        <v>54</v>
      </c>
      <c r="J188" s="33" t="str">
        <f t="shared" si="2"/>
        <v>Городской округ Краснотурьинск, г. Краснотурьинск, ул. Попова, д. 54</v>
      </c>
      <c r="K188" s="30">
        <v>1344.6</v>
      </c>
      <c r="L188" s="41">
        <v>32</v>
      </c>
      <c r="M188" s="41">
        <v>3</v>
      </c>
      <c r="N188" s="59" t="s">
        <v>4686</v>
      </c>
      <c r="O188" s="227">
        <v>44649</v>
      </c>
      <c r="P188" s="177" t="s">
        <v>1716</v>
      </c>
      <c r="Q188" s="169">
        <v>6330852</v>
      </c>
      <c r="R188" s="155"/>
    </row>
    <row r="189" spans="1:18" ht="23.25" x14ac:dyDescent="0.25">
      <c r="A189" s="80">
        <v>188</v>
      </c>
      <c r="B189" s="30" t="s">
        <v>4852</v>
      </c>
      <c r="C189" s="30"/>
      <c r="D189" s="30" t="s">
        <v>4659</v>
      </c>
      <c r="E189" s="30" t="s">
        <v>18</v>
      </c>
      <c r="F189" s="30" t="s">
        <v>343</v>
      </c>
      <c r="G189" s="30" t="s">
        <v>20</v>
      </c>
      <c r="H189" s="30" t="s">
        <v>157</v>
      </c>
      <c r="I189" s="42">
        <v>71</v>
      </c>
      <c r="J189" s="33" t="str">
        <f t="shared" si="2"/>
        <v>Городской округ Краснотурьинск, г. Краснотурьинск, ул. Попова, д. 71</v>
      </c>
      <c r="K189" s="30">
        <v>6214.7</v>
      </c>
      <c r="L189" s="41">
        <v>102</v>
      </c>
      <c r="M189" s="41">
        <v>1</v>
      </c>
      <c r="N189" s="59" t="s">
        <v>4694</v>
      </c>
      <c r="O189" s="227">
        <v>44809</v>
      </c>
      <c r="P189" s="177" t="s">
        <v>3229</v>
      </c>
      <c r="Q189" s="169">
        <v>756341.02</v>
      </c>
      <c r="R189" s="155"/>
    </row>
    <row r="190" spans="1:18" ht="23.25" x14ac:dyDescent="0.25">
      <c r="A190" s="80">
        <v>189</v>
      </c>
      <c r="B190" s="30" t="s">
        <v>4852</v>
      </c>
      <c r="C190" s="30"/>
      <c r="D190" s="30" t="s">
        <v>4659</v>
      </c>
      <c r="E190" s="30" t="s">
        <v>18</v>
      </c>
      <c r="F190" s="30" t="s">
        <v>343</v>
      </c>
      <c r="G190" s="30" t="s">
        <v>20</v>
      </c>
      <c r="H190" s="30" t="s">
        <v>2671</v>
      </c>
      <c r="I190" s="42">
        <v>10</v>
      </c>
      <c r="J190" s="33" t="str">
        <f t="shared" si="2"/>
        <v>Городской округ Краснотурьинск, г. Краснотурьинск, ул. Радищева, д. 10</v>
      </c>
      <c r="K190" s="30">
        <v>1268.5999999999999</v>
      </c>
      <c r="L190" s="41">
        <v>24</v>
      </c>
      <c r="M190" s="41">
        <v>3</v>
      </c>
      <c r="N190" s="59" t="s">
        <v>4685</v>
      </c>
      <c r="O190" s="227">
        <v>44649</v>
      </c>
      <c r="P190" s="177" t="s">
        <v>3229</v>
      </c>
      <c r="Q190" s="169">
        <v>7277835.620000001</v>
      </c>
      <c r="R190" s="155"/>
    </row>
    <row r="191" spans="1:18" ht="23.25" x14ac:dyDescent="0.25">
      <c r="A191" s="80">
        <v>190</v>
      </c>
      <c r="B191" s="30" t="s">
        <v>4852</v>
      </c>
      <c r="C191" s="30"/>
      <c r="D191" s="30" t="s">
        <v>4659</v>
      </c>
      <c r="E191" s="30" t="s">
        <v>18</v>
      </c>
      <c r="F191" s="30" t="s">
        <v>343</v>
      </c>
      <c r="G191" s="30" t="s">
        <v>20</v>
      </c>
      <c r="H191" s="30" t="s">
        <v>347</v>
      </c>
      <c r="I191" s="42" t="s">
        <v>1005</v>
      </c>
      <c r="J191" s="33" t="str">
        <f t="shared" si="2"/>
        <v>Городской округ Краснотурьинск, г. Краснотурьинск, ул. Серова, д. 42</v>
      </c>
      <c r="K191" s="30">
        <v>2119.6</v>
      </c>
      <c r="L191" s="41">
        <v>52</v>
      </c>
      <c r="M191" s="41">
        <v>1</v>
      </c>
      <c r="N191" s="59" t="s">
        <v>4686</v>
      </c>
      <c r="O191" s="227">
        <v>44649</v>
      </c>
      <c r="P191" s="177" t="s">
        <v>1716</v>
      </c>
      <c r="Q191" s="169">
        <v>1481239.2</v>
      </c>
      <c r="R191" s="155"/>
    </row>
    <row r="192" spans="1:18" ht="23.25" x14ac:dyDescent="0.25">
      <c r="A192" s="80">
        <v>191</v>
      </c>
      <c r="B192" s="30" t="s">
        <v>4852</v>
      </c>
      <c r="C192" s="30"/>
      <c r="D192" s="30" t="s">
        <v>4659</v>
      </c>
      <c r="E192" s="30" t="s">
        <v>18</v>
      </c>
      <c r="F192" s="30" t="s">
        <v>343</v>
      </c>
      <c r="G192" s="30" t="s">
        <v>20</v>
      </c>
      <c r="H192" s="30" t="s">
        <v>162</v>
      </c>
      <c r="I192" s="42">
        <v>43</v>
      </c>
      <c r="J192" s="33" t="str">
        <f t="shared" si="2"/>
        <v>Городской округ Краснотурьинск, г. Краснотурьинск, ул. Фрунзе, д. 43</v>
      </c>
      <c r="K192" s="30">
        <v>2318.6999999999998</v>
      </c>
      <c r="L192" s="41">
        <v>36</v>
      </c>
      <c r="M192" s="41">
        <v>3</v>
      </c>
      <c r="N192" s="59" t="s">
        <v>4699</v>
      </c>
      <c r="O192" s="227" t="s">
        <v>4688</v>
      </c>
      <c r="P192" s="177" t="s">
        <v>1711</v>
      </c>
      <c r="Q192" s="169">
        <v>10566264.809999999</v>
      </c>
      <c r="R192" s="155"/>
    </row>
    <row r="193" spans="1:18" ht="23.25" x14ac:dyDescent="0.25">
      <c r="A193" s="80">
        <v>192</v>
      </c>
      <c r="B193" s="30" t="s">
        <v>4852</v>
      </c>
      <c r="C193" s="112"/>
      <c r="D193" s="112" t="s">
        <v>4659</v>
      </c>
      <c r="E193" s="112" t="s">
        <v>18</v>
      </c>
      <c r="F193" s="112" t="s">
        <v>343</v>
      </c>
      <c r="G193" s="112" t="s">
        <v>20</v>
      </c>
      <c r="H193" s="112" t="s">
        <v>99</v>
      </c>
      <c r="I193" s="51">
        <v>23</v>
      </c>
      <c r="J193" s="52" t="str">
        <f t="shared" si="2"/>
        <v>Городской округ Краснотурьинск, г. Краснотурьинск, ул. Чапаева, д. 23</v>
      </c>
      <c r="K193" s="112">
        <v>5829.8</v>
      </c>
      <c r="L193" s="71">
        <v>107</v>
      </c>
      <c r="M193" s="71">
        <v>3</v>
      </c>
      <c r="N193" s="136" t="s">
        <v>4596</v>
      </c>
      <c r="O193" s="228">
        <v>44722</v>
      </c>
      <c r="P193" s="178" t="s">
        <v>4597</v>
      </c>
      <c r="Q193" s="169">
        <v>8519214.6699999999</v>
      </c>
      <c r="R193" s="155"/>
    </row>
    <row r="194" spans="1:18" ht="23.25" x14ac:dyDescent="0.25">
      <c r="A194" s="80">
        <v>193</v>
      </c>
      <c r="B194" s="30" t="s">
        <v>4852</v>
      </c>
      <c r="C194" s="30"/>
      <c r="D194" s="30" t="s">
        <v>4659</v>
      </c>
      <c r="E194" s="30" t="s">
        <v>18</v>
      </c>
      <c r="F194" s="30" t="s">
        <v>343</v>
      </c>
      <c r="G194" s="30" t="s">
        <v>20</v>
      </c>
      <c r="H194" s="30" t="s">
        <v>274</v>
      </c>
      <c r="I194" s="42" t="s">
        <v>991</v>
      </c>
      <c r="J194" s="33" t="str">
        <f t="shared" ref="J194:J257" si="3">C194&amp;""&amp;D194&amp;", "&amp;E194&amp;" "&amp;F194&amp;", "&amp;G194&amp;" "&amp;H194&amp;", д. "&amp;I194</f>
        <v>Городской округ Краснотурьинск, г. Краснотурьинск, ул. Чкалова, д. 28</v>
      </c>
      <c r="K194" s="30">
        <v>2669.5</v>
      </c>
      <c r="L194" s="41">
        <v>40</v>
      </c>
      <c r="M194" s="41">
        <v>1</v>
      </c>
      <c r="N194" s="59" t="s">
        <v>4685</v>
      </c>
      <c r="O194" s="227">
        <v>44649</v>
      </c>
      <c r="P194" s="177" t="s">
        <v>3229</v>
      </c>
      <c r="Q194" s="169">
        <v>6276592.3100000005</v>
      </c>
      <c r="R194" s="155"/>
    </row>
    <row r="195" spans="1:18" ht="23.25" x14ac:dyDescent="0.25">
      <c r="A195" s="80">
        <v>194</v>
      </c>
      <c r="B195" s="30" t="s">
        <v>4852</v>
      </c>
      <c r="C195" s="30"/>
      <c r="D195" s="30" t="s">
        <v>4659</v>
      </c>
      <c r="E195" s="30" t="s">
        <v>1500</v>
      </c>
      <c r="F195" s="30" t="s">
        <v>747</v>
      </c>
      <c r="G195" s="30" t="s">
        <v>20</v>
      </c>
      <c r="H195" s="30" t="s">
        <v>189</v>
      </c>
      <c r="I195" s="42">
        <v>13</v>
      </c>
      <c r="J195" s="33" t="str">
        <f t="shared" si="3"/>
        <v>Городской округ Краснотурьинск, пос. Рудничный (г Краснотурьинск), ул. Некрасова, д. 13</v>
      </c>
      <c r="K195" s="30">
        <v>785.8</v>
      </c>
      <c r="L195" s="41">
        <v>12</v>
      </c>
      <c r="M195" s="41">
        <v>3</v>
      </c>
      <c r="N195" s="59" t="s">
        <v>4684</v>
      </c>
      <c r="O195" s="227">
        <v>44649</v>
      </c>
      <c r="P195" s="177" t="s">
        <v>1711</v>
      </c>
      <c r="Q195" s="169">
        <v>1198068</v>
      </c>
      <c r="R195" s="155"/>
    </row>
    <row r="196" spans="1:18" ht="23.25" x14ac:dyDescent="0.25">
      <c r="A196" s="80">
        <v>195</v>
      </c>
      <c r="B196" s="30" t="s">
        <v>4852</v>
      </c>
      <c r="C196" s="30"/>
      <c r="D196" s="30" t="s">
        <v>4659</v>
      </c>
      <c r="E196" s="30" t="s">
        <v>1500</v>
      </c>
      <c r="F196" s="30" t="s">
        <v>747</v>
      </c>
      <c r="G196" s="30" t="s">
        <v>20</v>
      </c>
      <c r="H196" s="30" t="s">
        <v>56</v>
      </c>
      <c r="I196" s="42">
        <v>13</v>
      </c>
      <c r="J196" s="33" t="str">
        <f t="shared" si="3"/>
        <v>Городской округ Краснотурьинск, пос. Рудничный (г Краснотурьинск), ул. Первомайская, д. 13</v>
      </c>
      <c r="K196" s="30">
        <v>510.9</v>
      </c>
      <c r="L196" s="41">
        <v>8</v>
      </c>
      <c r="M196" s="41">
        <v>4</v>
      </c>
      <c r="N196" s="59" t="s">
        <v>4684</v>
      </c>
      <c r="O196" s="227">
        <v>44649</v>
      </c>
      <c r="P196" s="177" t="s">
        <v>1711</v>
      </c>
      <c r="Q196" s="169">
        <v>2068418.4</v>
      </c>
      <c r="R196" s="155"/>
    </row>
    <row r="197" spans="1:18" ht="23.25" x14ac:dyDescent="0.25">
      <c r="A197" s="80">
        <v>196</v>
      </c>
      <c r="B197" s="30" t="s">
        <v>4852</v>
      </c>
      <c r="C197" s="30"/>
      <c r="D197" s="30" t="s">
        <v>4659</v>
      </c>
      <c r="E197" s="30" t="s">
        <v>1500</v>
      </c>
      <c r="F197" s="30" t="s">
        <v>747</v>
      </c>
      <c r="G197" s="30" t="s">
        <v>20</v>
      </c>
      <c r="H197" s="30" t="s">
        <v>165</v>
      </c>
      <c r="I197" s="42" t="s">
        <v>979</v>
      </c>
      <c r="J197" s="33" t="str">
        <f t="shared" si="3"/>
        <v>Городской округ Краснотурьинск, пос. Рудничный (г Краснотурьинск), ул. Чернышевского, д. 14</v>
      </c>
      <c r="K197" s="30">
        <v>472.3</v>
      </c>
      <c r="L197" s="41">
        <v>8</v>
      </c>
      <c r="M197" s="41">
        <v>1</v>
      </c>
      <c r="N197" s="59" t="s">
        <v>4684</v>
      </c>
      <c r="O197" s="227">
        <v>44649</v>
      </c>
      <c r="P197" s="177" t="s">
        <v>1711</v>
      </c>
      <c r="Q197" s="169">
        <v>261847.2</v>
      </c>
      <c r="R197" s="155"/>
    </row>
    <row r="198" spans="1:18" ht="23.25" x14ac:dyDescent="0.25">
      <c r="A198" s="80">
        <v>197</v>
      </c>
      <c r="B198" s="30" t="s">
        <v>4852</v>
      </c>
      <c r="C198" s="30"/>
      <c r="D198" s="30" t="s">
        <v>4661</v>
      </c>
      <c r="E198" s="30" t="s">
        <v>18</v>
      </c>
      <c r="F198" s="30" t="s">
        <v>351</v>
      </c>
      <c r="G198" s="30" t="s">
        <v>20</v>
      </c>
      <c r="H198" s="30" t="s">
        <v>36</v>
      </c>
      <c r="I198" s="42">
        <v>47</v>
      </c>
      <c r="J198" s="33" t="str">
        <f t="shared" si="3"/>
        <v>Городской округ Красноуральск, г. Красноуральск, ул. Ленина, д. 47</v>
      </c>
      <c r="K198" s="30">
        <v>391.2</v>
      </c>
      <c r="L198" s="41">
        <v>8</v>
      </c>
      <c r="M198" s="41">
        <v>7</v>
      </c>
      <c r="N198" s="59" t="s">
        <v>4701</v>
      </c>
      <c r="O198" s="227">
        <v>44596</v>
      </c>
      <c r="P198" s="177" t="s">
        <v>3064</v>
      </c>
      <c r="Q198" s="169">
        <v>5960206.8000000007</v>
      </c>
      <c r="R198" s="155"/>
    </row>
    <row r="199" spans="1:18" ht="23.25" x14ac:dyDescent="0.25">
      <c r="A199" s="80">
        <v>198</v>
      </c>
      <c r="B199" s="30" t="s">
        <v>4852</v>
      </c>
      <c r="C199" s="30"/>
      <c r="D199" s="30" t="s">
        <v>4661</v>
      </c>
      <c r="E199" s="30" t="s">
        <v>18</v>
      </c>
      <c r="F199" s="30" t="s">
        <v>351</v>
      </c>
      <c r="G199" s="30" t="s">
        <v>20</v>
      </c>
      <c r="H199" s="30" t="s">
        <v>172</v>
      </c>
      <c r="I199" s="42">
        <v>14</v>
      </c>
      <c r="J199" s="33" t="str">
        <f t="shared" si="3"/>
        <v>Городской округ Красноуральск, г. Красноуральск, ул. Маяковского, д. 14</v>
      </c>
      <c r="K199" s="30">
        <v>720.7</v>
      </c>
      <c r="L199" s="41">
        <v>12</v>
      </c>
      <c r="M199" s="41">
        <v>8</v>
      </c>
      <c r="N199" s="59" t="s">
        <v>4703</v>
      </c>
      <c r="O199" s="227" t="s">
        <v>4704</v>
      </c>
      <c r="P199" s="177" t="s">
        <v>3064</v>
      </c>
      <c r="Q199" s="169">
        <v>10530315.6</v>
      </c>
      <c r="R199" s="155"/>
    </row>
    <row r="200" spans="1:18" ht="23.25" x14ac:dyDescent="0.25">
      <c r="A200" s="80">
        <v>199</v>
      </c>
      <c r="B200" s="30" t="s">
        <v>4852</v>
      </c>
      <c r="C200" s="30"/>
      <c r="D200" s="30" t="s">
        <v>4661</v>
      </c>
      <c r="E200" s="30" t="s">
        <v>18</v>
      </c>
      <c r="F200" s="30" t="s">
        <v>351</v>
      </c>
      <c r="G200" s="30" t="s">
        <v>20</v>
      </c>
      <c r="H200" s="30" t="s">
        <v>84</v>
      </c>
      <c r="I200" s="42" t="s">
        <v>124</v>
      </c>
      <c r="J200" s="33" t="str">
        <f t="shared" si="3"/>
        <v>Городской округ Красноуральск, г. Красноуральск, ул. Советская, д. 2А</v>
      </c>
      <c r="K200" s="30">
        <v>2131.9</v>
      </c>
      <c r="L200" s="41">
        <v>36</v>
      </c>
      <c r="M200" s="41">
        <v>8</v>
      </c>
      <c r="N200" s="59" t="s">
        <v>4701</v>
      </c>
      <c r="O200" s="227">
        <v>44596</v>
      </c>
      <c r="P200" s="177" t="s">
        <v>3064</v>
      </c>
      <c r="Q200" s="169">
        <v>26551629.600000001</v>
      </c>
      <c r="R200" s="155"/>
    </row>
    <row r="201" spans="1:18" ht="23.25" x14ac:dyDescent="0.25">
      <c r="A201" s="80">
        <v>200</v>
      </c>
      <c r="B201" s="30" t="s">
        <v>4852</v>
      </c>
      <c r="C201" s="30"/>
      <c r="D201" s="30" t="s">
        <v>4661</v>
      </c>
      <c r="E201" s="30" t="s">
        <v>18</v>
      </c>
      <c r="F201" s="30" t="s">
        <v>351</v>
      </c>
      <c r="G201" s="30" t="s">
        <v>20</v>
      </c>
      <c r="H201" s="30" t="s">
        <v>99</v>
      </c>
      <c r="I201" s="42">
        <v>42</v>
      </c>
      <c r="J201" s="33" t="str">
        <f t="shared" si="3"/>
        <v>Городской округ Красноуральск, г. Красноуральск, ул. Чапаева, д. 42</v>
      </c>
      <c r="K201" s="30">
        <v>609.79999999999995</v>
      </c>
      <c r="L201" s="41">
        <v>12</v>
      </c>
      <c r="M201" s="41">
        <v>8</v>
      </c>
      <c r="N201" s="59" t="s">
        <v>4701</v>
      </c>
      <c r="O201" s="227">
        <v>44596</v>
      </c>
      <c r="P201" s="177" t="s">
        <v>3064</v>
      </c>
      <c r="Q201" s="169">
        <v>9864516.0000000019</v>
      </c>
      <c r="R201" s="155"/>
    </row>
    <row r="202" spans="1:18" ht="23.25" x14ac:dyDescent="0.25">
      <c r="A202" s="80">
        <v>201</v>
      </c>
      <c r="B202" s="30" t="s">
        <v>4852</v>
      </c>
      <c r="C202" s="30"/>
      <c r="D202" s="30" t="s">
        <v>4661</v>
      </c>
      <c r="E202" s="30" t="s">
        <v>18</v>
      </c>
      <c r="F202" s="30" t="s">
        <v>351</v>
      </c>
      <c r="G202" s="30" t="s">
        <v>20</v>
      </c>
      <c r="H202" s="30" t="s">
        <v>99</v>
      </c>
      <c r="I202" s="42">
        <v>46</v>
      </c>
      <c r="J202" s="33" t="str">
        <f t="shared" si="3"/>
        <v>Городской округ Красноуральск, г. Красноуральск, ул. Чапаева, д. 46</v>
      </c>
      <c r="K202" s="30">
        <v>618.6</v>
      </c>
      <c r="L202" s="41">
        <v>12</v>
      </c>
      <c r="M202" s="41">
        <v>3</v>
      </c>
      <c r="N202" s="59" t="s">
        <v>4702</v>
      </c>
      <c r="O202" s="227">
        <v>44687</v>
      </c>
      <c r="P202" s="177" t="s">
        <v>3064</v>
      </c>
      <c r="Q202" s="169">
        <v>5817525.6000000006</v>
      </c>
      <c r="R202" s="155"/>
    </row>
    <row r="203" spans="1:18" ht="23.25" x14ac:dyDescent="0.25">
      <c r="A203" s="80">
        <v>202</v>
      </c>
      <c r="B203" s="30" t="s">
        <v>4851</v>
      </c>
      <c r="C203" s="30"/>
      <c r="D203" s="30" t="s">
        <v>3020</v>
      </c>
      <c r="E203" s="30" t="s">
        <v>18</v>
      </c>
      <c r="F203" s="30" t="s">
        <v>259</v>
      </c>
      <c r="G203" s="30" t="s">
        <v>20</v>
      </c>
      <c r="H203" s="30" t="s">
        <v>1354</v>
      </c>
      <c r="I203" s="42">
        <v>13</v>
      </c>
      <c r="J203" s="33" t="str">
        <f t="shared" si="3"/>
        <v>Городской округ Красноуфимск Свердловской области, г. Красноуфимск, ул. Ачитская, д. 13</v>
      </c>
      <c r="K203" s="42">
        <v>684.5</v>
      </c>
      <c r="L203" s="42">
        <v>16</v>
      </c>
      <c r="M203" s="148">
        <v>1</v>
      </c>
      <c r="N203" s="33" t="s">
        <v>4651</v>
      </c>
      <c r="O203" s="114">
        <v>44767</v>
      </c>
      <c r="P203" s="33" t="s">
        <v>1605</v>
      </c>
      <c r="Q203" s="168">
        <v>598444.68999999994</v>
      </c>
      <c r="R203" s="155"/>
    </row>
    <row r="204" spans="1:18" ht="23.25" x14ac:dyDescent="0.25">
      <c r="A204" s="80">
        <v>203</v>
      </c>
      <c r="B204" s="30" t="s">
        <v>4851</v>
      </c>
      <c r="C204" s="30"/>
      <c r="D204" s="30" t="s">
        <v>3020</v>
      </c>
      <c r="E204" s="30" t="s">
        <v>18</v>
      </c>
      <c r="F204" s="30" t="s">
        <v>259</v>
      </c>
      <c r="G204" s="30" t="s">
        <v>20</v>
      </c>
      <c r="H204" s="30" t="s">
        <v>1354</v>
      </c>
      <c r="I204" s="42" t="s">
        <v>999</v>
      </c>
      <c r="J204" s="33" t="str">
        <f t="shared" si="3"/>
        <v>Городской округ Красноуфимск Свердловской области, г. Красноуфимск, ул. Ачитская, д. 15</v>
      </c>
      <c r="K204" s="42">
        <v>676.9</v>
      </c>
      <c r="L204" s="42">
        <v>16</v>
      </c>
      <c r="M204" s="148">
        <v>6</v>
      </c>
      <c r="N204" s="33" t="s">
        <v>4628</v>
      </c>
      <c r="O204" s="114">
        <v>44638</v>
      </c>
      <c r="P204" s="33" t="s">
        <v>1605</v>
      </c>
      <c r="Q204" s="168">
        <v>5135588.2699999996</v>
      </c>
      <c r="R204" s="155"/>
    </row>
    <row r="205" spans="1:18" ht="23.25" x14ac:dyDescent="0.25">
      <c r="A205" s="80">
        <v>204</v>
      </c>
      <c r="B205" s="30" t="s">
        <v>4851</v>
      </c>
      <c r="C205" s="30"/>
      <c r="D205" s="30" t="s">
        <v>3020</v>
      </c>
      <c r="E205" s="30" t="s">
        <v>18</v>
      </c>
      <c r="F205" s="30" t="s">
        <v>259</v>
      </c>
      <c r="G205" s="30" t="s">
        <v>20</v>
      </c>
      <c r="H205" s="30" t="s">
        <v>1061</v>
      </c>
      <c r="I205" s="42">
        <v>4</v>
      </c>
      <c r="J205" s="33" t="str">
        <f t="shared" si="3"/>
        <v>Городской округ Красноуфимск Свердловской области, г. Красноуфимск, ул. Механизаторов, д. 4</v>
      </c>
      <c r="K205" s="42">
        <v>670.8</v>
      </c>
      <c r="L205" s="42">
        <v>10</v>
      </c>
      <c r="M205" s="148">
        <v>7</v>
      </c>
      <c r="N205" s="33" t="s">
        <v>4628</v>
      </c>
      <c r="O205" s="114">
        <v>44638</v>
      </c>
      <c r="P205" s="33" t="s">
        <v>1605</v>
      </c>
      <c r="Q205" s="168">
        <v>5119317.0999999996</v>
      </c>
      <c r="R205" s="155"/>
    </row>
    <row r="206" spans="1:18" ht="23.25" x14ac:dyDescent="0.25">
      <c r="A206" s="80">
        <v>205</v>
      </c>
      <c r="B206" s="30" t="s">
        <v>4851</v>
      </c>
      <c r="C206" s="30"/>
      <c r="D206" s="30" t="s">
        <v>3020</v>
      </c>
      <c r="E206" s="30" t="s">
        <v>18</v>
      </c>
      <c r="F206" s="30" t="s">
        <v>259</v>
      </c>
      <c r="G206" s="30" t="s">
        <v>20</v>
      </c>
      <c r="H206" s="30" t="s">
        <v>707</v>
      </c>
      <c r="I206" s="42">
        <v>23</v>
      </c>
      <c r="J206" s="33" t="str">
        <f t="shared" si="3"/>
        <v>Городской округ Красноуфимск Свердловской области, г. Красноуфимск, ул. Октября, д. 23</v>
      </c>
      <c r="K206" s="42">
        <v>628.1</v>
      </c>
      <c r="L206" s="42">
        <v>20</v>
      </c>
      <c r="M206" s="42">
        <v>1</v>
      </c>
      <c r="N206" s="33" t="s">
        <v>4628</v>
      </c>
      <c r="O206" s="114">
        <v>44638</v>
      </c>
      <c r="P206" s="33" t="s">
        <v>1605</v>
      </c>
      <c r="Q206" s="167">
        <v>2126444.1799999997</v>
      </c>
      <c r="R206" s="155"/>
    </row>
    <row r="207" spans="1:18" ht="23.25" x14ac:dyDescent="0.25">
      <c r="A207" s="80">
        <v>206</v>
      </c>
      <c r="B207" s="30" t="s">
        <v>4851</v>
      </c>
      <c r="C207" s="30"/>
      <c r="D207" s="30" t="s">
        <v>3020</v>
      </c>
      <c r="E207" s="30" t="s">
        <v>18</v>
      </c>
      <c r="F207" s="30" t="s">
        <v>259</v>
      </c>
      <c r="G207" s="30" t="s">
        <v>20</v>
      </c>
      <c r="H207" s="30" t="s">
        <v>84</v>
      </c>
      <c r="I207" s="42">
        <v>69</v>
      </c>
      <c r="J207" s="33" t="str">
        <f t="shared" si="3"/>
        <v>Городской округ Красноуфимск Свердловской области, г. Красноуфимск, ул. Советская, д. 69</v>
      </c>
      <c r="K207" s="42">
        <v>2169.9</v>
      </c>
      <c r="L207" s="42">
        <v>47</v>
      </c>
      <c r="M207" s="148">
        <v>6</v>
      </c>
      <c r="N207" s="33" t="s">
        <v>4628</v>
      </c>
      <c r="O207" s="114">
        <v>44638</v>
      </c>
      <c r="P207" s="33" t="s">
        <v>1605</v>
      </c>
      <c r="Q207" s="168">
        <v>11446855.17</v>
      </c>
      <c r="R207" s="155"/>
    </row>
    <row r="208" spans="1:18" ht="23.25" x14ac:dyDescent="0.25">
      <c r="A208" s="80">
        <v>207</v>
      </c>
      <c r="B208" s="30" t="s">
        <v>4851</v>
      </c>
      <c r="C208" s="30"/>
      <c r="D208" s="30" t="s">
        <v>3020</v>
      </c>
      <c r="E208" s="30" t="s">
        <v>18</v>
      </c>
      <c r="F208" s="30" t="s">
        <v>259</v>
      </c>
      <c r="G208" s="30" t="s">
        <v>20</v>
      </c>
      <c r="H208" s="30" t="s">
        <v>712</v>
      </c>
      <c r="I208" s="42">
        <v>22</v>
      </c>
      <c r="J208" s="33" t="str">
        <f t="shared" si="3"/>
        <v>Городской округ Красноуфимск Свердловской области, г. Красноуфимск, ул. Сухобского, д. 22</v>
      </c>
      <c r="K208" s="42">
        <v>2345.1</v>
      </c>
      <c r="L208" s="42">
        <v>64</v>
      </c>
      <c r="M208" s="148">
        <v>7</v>
      </c>
      <c r="N208" s="33" t="s">
        <v>4628</v>
      </c>
      <c r="O208" s="114">
        <v>44638</v>
      </c>
      <c r="P208" s="33" t="s">
        <v>1605</v>
      </c>
      <c r="Q208" s="168">
        <v>16541351.880000001</v>
      </c>
      <c r="R208" s="155"/>
    </row>
    <row r="209" spans="1:18" ht="23.25" x14ac:dyDescent="0.25">
      <c r="A209" s="80">
        <v>208</v>
      </c>
      <c r="B209" s="30" t="s">
        <v>4852</v>
      </c>
      <c r="C209" s="30"/>
      <c r="D209" s="30" t="s">
        <v>4663</v>
      </c>
      <c r="E209" s="30" t="s">
        <v>637</v>
      </c>
      <c r="F209" s="30" t="s">
        <v>355</v>
      </c>
      <c r="G209" s="30" t="s">
        <v>20</v>
      </c>
      <c r="H209" s="30" t="s">
        <v>87</v>
      </c>
      <c r="I209" s="42">
        <v>2</v>
      </c>
      <c r="J209" s="33" t="str">
        <f t="shared" si="3"/>
        <v>Городской округ Пелым, п.г.т. Пелым (г Ивдель), ул. Строителей, д. 2</v>
      </c>
      <c r="K209" s="30">
        <v>5037.6000000000004</v>
      </c>
      <c r="L209" s="41">
        <v>100</v>
      </c>
      <c r="M209" s="41">
        <v>2</v>
      </c>
      <c r="N209" s="59" t="s">
        <v>4705</v>
      </c>
      <c r="O209" s="227">
        <v>44573</v>
      </c>
      <c r="P209" s="177" t="s">
        <v>1711</v>
      </c>
      <c r="Q209" s="169">
        <v>1891346.4</v>
      </c>
      <c r="R209" s="155"/>
    </row>
    <row r="210" spans="1:18" ht="23.25" x14ac:dyDescent="0.25">
      <c r="A210" s="80">
        <v>209</v>
      </c>
      <c r="B210" s="30" t="s">
        <v>4851</v>
      </c>
      <c r="C210" s="30"/>
      <c r="D210" s="30" t="s">
        <v>4612</v>
      </c>
      <c r="E210" s="30" t="s">
        <v>18</v>
      </c>
      <c r="F210" s="30" t="s">
        <v>267</v>
      </c>
      <c r="G210" s="30" t="s">
        <v>143</v>
      </c>
      <c r="H210" s="30" t="s">
        <v>152</v>
      </c>
      <c r="I210" s="42" t="s">
        <v>401</v>
      </c>
      <c r="J210" s="33" t="str">
        <f t="shared" si="3"/>
        <v>Городской округ Первоуральск, г. Первоуральск, пр-кт Ильича, д. 4А</v>
      </c>
      <c r="K210" s="42">
        <v>3290.4</v>
      </c>
      <c r="L210" s="42">
        <v>47</v>
      </c>
      <c r="M210" s="148">
        <v>8</v>
      </c>
      <c r="N210" s="33" t="s">
        <v>4629</v>
      </c>
      <c r="O210" s="114">
        <v>44641</v>
      </c>
      <c r="P210" s="33" t="s">
        <v>3227</v>
      </c>
      <c r="Q210" s="168">
        <v>24087414</v>
      </c>
      <c r="R210" s="155"/>
    </row>
    <row r="211" spans="1:18" ht="23.25" x14ac:dyDescent="0.25">
      <c r="A211" s="80">
        <v>210</v>
      </c>
      <c r="B211" s="30" t="s">
        <v>4851</v>
      </c>
      <c r="C211" s="30"/>
      <c r="D211" s="30" t="s">
        <v>4612</v>
      </c>
      <c r="E211" s="30" t="s">
        <v>18</v>
      </c>
      <c r="F211" s="30" t="s">
        <v>267</v>
      </c>
      <c r="G211" s="30" t="s">
        <v>20</v>
      </c>
      <c r="H211" s="30" t="s">
        <v>704</v>
      </c>
      <c r="I211" s="42">
        <v>1</v>
      </c>
      <c r="J211" s="33" t="str">
        <f t="shared" si="3"/>
        <v>Городской округ Первоуральск, г. Первоуральск, ул. 1 Мая, д. 1</v>
      </c>
      <c r="K211" s="42">
        <v>2787.6</v>
      </c>
      <c r="L211" s="42">
        <v>64</v>
      </c>
      <c r="M211" s="42">
        <v>8</v>
      </c>
      <c r="N211" s="33" t="s">
        <v>4629</v>
      </c>
      <c r="O211" s="114">
        <v>44641</v>
      </c>
      <c r="P211" s="33" t="s">
        <v>3227</v>
      </c>
      <c r="Q211" s="168">
        <v>29926600.800000001</v>
      </c>
      <c r="R211" s="155"/>
    </row>
    <row r="212" spans="1:18" ht="23.25" x14ac:dyDescent="0.25">
      <c r="A212" s="80">
        <v>211</v>
      </c>
      <c r="B212" s="30" t="s">
        <v>4851</v>
      </c>
      <c r="C212" s="30"/>
      <c r="D212" s="30" t="s">
        <v>4612</v>
      </c>
      <c r="E212" s="30" t="s">
        <v>18</v>
      </c>
      <c r="F212" s="30" t="s">
        <v>267</v>
      </c>
      <c r="G212" s="30" t="s">
        <v>20</v>
      </c>
      <c r="H212" s="30" t="s">
        <v>704</v>
      </c>
      <c r="I212" s="42">
        <v>2</v>
      </c>
      <c r="J212" s="33" t="str">
        <f t="shared" si="3"/>
        <v>Городской округ Первоуральск, г. Первоуральск, ул. 1 Мая, д. 2</v>
      </c>
      <c r="K212" s="42">
        <v>1179.7</v>
      </c>
      <c r="L212" s="42">
        <v>24</v>
      </c>
      <c r="M212" s="148">
        <v>8</v>
      </c>
      <c r="N212" s="33" t="s">
        <v>4629</v>
      </c>
      <c r="O212" s="114">
        <v>44641</v>
      </c>
      <c r="P212" s="33" t="s">
        <v>3227</v>
      </c>
      <c r="Q212" s="168">
        <v>17648126.399999999</v>
      </c>
      <c r="R212" s="155"/>
    </row>
    <row r="213" spans="1:18" ht="23.25" x14ac:dyDescent="0.25">
      <c r="A213" s="80">
        <v>212</v>
      </c>
      <c r="B213" s="30" t="s">
        <v>4851</v>
      </c>
      <c r="C213" s="30"/>
      <c r="D213" s="30" t="s">
        <v>4612</v>
      </c>
      <c r="E213" s="30" t="s">
        <v>18</v>
      </c>
      <c r="F213" s="30" t="s">
        <v>267</v>
      </c>
      <c r="G213" s="30" t="s">
        <v>20</v>
      </c>
      <c r="H213" s="30" t="s">
        <v>2662</v>
      </c>
      <c r="I213" s="42">
        <v>14</v>
      </c>
      <c r="J213" s="33" t="str">
        <f t="shared" si="3"/>
        <v>Городской округ Первоуральск, г. Первоуральск, ул. Бурильщиков, д. 14</v>
      </c>
      <c r="K213" s="42">
        <v>417.5</v>
      </c>
      <c r="L213" s="42">
        <v>8</v>
      </c>
      <c r="M213" s="148">
        <v>7</v>
      </c>
      <c r="N213" s="33" t="s">
        <v>4652</v>
      </c>
      <c r="O213" s="114">
        <v>44599</v>
      </c>
      <c r="P213" s="33" t="s">
        <v>1716</v>
      </c>
      <c r="Q213" s="168">
        <v>5062833.5999999996</v>
      </c>
      <c r="R213" s="155"/>
    </row>
    <row r="214" spans="1:18" ht="23.25" x14ac:dyDescent="0.25">
      <c r="A214" s="80">
        <v>213</v>
      </c>
      <c r="B214" s="30" t="s">
        <v>4851</v>
      </c>
      <c r="C214" s="30"/>
      <c r="D214" s="30" t="s">
        <v>4612</v>
      </c>
      <c r="E214" s="30" t="s">
        <v>18</v>
      </c>
      <c r="F214" s="30" t="s">
        <v>267</v>
      </c>
      <c r="G214" s="30" t="s">
        <v>20</v>
      </c>
      <c r="H214" s="30" t="s">
        <v>2662</v>
      </c>
      <c r="I214" s="42" t="s">
        <v>118</v>
      </c>
      <c r="J214" s="33" t="str">
        <f t="shared" si="3"/>
        <v>Городской округ Первоуральск, г. Первоуральск, ул. Бурильщиков, д. 14А</v>
      </c>
      <c r="K214" s="42">
        <v>411.5</v>
      </c>
      <c r="L214" s="42">
        <v>8</v>
      </c>
      <c r="M214" s="148">
        <v>7</v>
      </c>
      <c r="N214" s="33" t="s">
        <v>4652</v>
      </c>
      <c r="O214" s="114">
        <v>44599</v>
      </c>
      <c r="P214" s="33" t="s">
        <v>1716</v>
      </c>
      <c r="Q214" s="168">
        <v>6042396.0000000009</v>
      </c>
      <c r="R214" s="155"/>
    </row>
    <row r="215" spans="1:18" ht="23.25" x14ac:dyDescent="0.25">
      <c r="A215" s="80">
        <v>214</v>
      </c>
      <c r="B215" s="30" t="s">
        <v>4851</v>
      </c>
      <c r="C215" s="30"/>
      <c r="D215" s="30" t="s">
        <v>4612</v>
      </c>
      <c r="E215" s="30" t="s">
        <v>18</v>
      </c>
      <c r="F215" s="30" t="s">
        <v>267</v>
      </c>
      <c r="G215" s="30" t="s">
        <v>20</v>
      </c>
      <c r="H215" s="30" t="s">
        <v>2662</v>
      </c>
      <c r="I215" s="42">
        <v>15</v>
      </c>
      <c r="J215" s="33" t="str">
        <f t="shared" si="3"/>
        <v>Городской округ Первоуральск, г. Первоуральск, ул. Бурильщиков, д. 15</v>
      </c>
      <c r="K215" s="42">
        <v>750.2</v>
      </c>
      <c r="L215" s="42">
        <v>12</v>
      </c>
      <c r="M215" s="148">
        <v>7</v>
      </c>
      <c r="N215" s="33" t="s">
        <v>4652</v>
      </c>
      <c r="O215" s="114">
        <v>44599</v>
      </c>
      <c r="P215" s="33" t="s">
        <v>1716</v>
      </c>
      <c r="Q215" s="168">
        <v>10049275.199999999</v>
      </c>
      <c r="R215" s="155"/>
    </row>
    <row r="216" spans="1:18" ht="23.25" x14ac:dyDescent="0.25">
      <c r="A216" s="80">
        <v>215</v>
      </c>
      <c r="B216" s="30" t="s">
        <v>4851</v>
      </c>
      <c r="C216" s="30"/>
      <c r="D216" s="30" t="s">
        <v>4612</v>
      </c>
      <c r="E216" s="30" t="s">
        <v>18</v>
      </c>
      <c r="F216" s="30" t="s">
        <v>267</v>
      </c>
      <c r="G216" s="30" t="s">
        <v>20</v>
      </c>
      <c r="H216" s="30" t="s">
        <v>2662</v>
      </c>
      <c r="I216" s="42">
        <v>19</v>
      </c>
      <c r="J216" s="33" t="str">
        <f t="shared" si="3"/>
        <v>Городской округ Первоуральск, г. Первоуральск, ул. Бурильщиков, д. 19</v>
      </c>
      <c r="K216" s="42">
        <v>407</v>
      </c>
      <c r="L216" s="42">
        <v>8</v>
      </c>
      <c r="M216" s="148">
        <v>8</v>
      </c>
      <c r="N216" s="33" t="s">
        <v>4652</v>
      </c>
      <c r="O216" s="114">
        <v>44599</v>
      </c>
      <c r="P216" s="33" t="s">
        <v>1716</v>
      </c>
      <c r="Q216" s="168">
        <v>5973055.1999999993</v>
      </c>
      <c r="R216" s="155"/>
    </row>
    <row r="217" spans="1:18" ht="23.25" x14ac:dyDescent="0.25">
      <c r="A217" s="80">
        <v>216</v>
      </c>
      <c r="B217" s="30" t="s">
        <v>4851</v>
      </c>
      <c r="C217" s="30"/>
      <c r="D217" s="30" t="s">
        <v>4612</v>
      </c>
      <c r="E217" s="30" t="s">
        <v>18</v>
      </c>
      <c r="F217" s="30" t="s">
        <v>267</v>
      </c>
      <c r="G217" s="30" t="s">
        <v>20</v>
      </c>
      <c r="H217" s="30" t="s">
        <v>2662</v>
      </c>
      <c r="I217" s="42">
        <v>20</v>
      </c>
      <c r="J217" s="33" t="str">
        <f t="shared" si="3"/>
        <v>Городской округ Первоуральск, г. Первоуральск, ул. Бурильщиков, д. 20</v>
      </c>
      <c r="K217" s="42">
        <v>740.9</v>
      </c>
      <c r="L217" s="42">
        <v>12</v>
      </c>
      <c r="M217" s="148">
        <v>7</v>
      </c>
      <c r="N217" s="33" t="s">
        <v>4652</v>
      </c>
      <c r="O217" s="114">
        <v>44599</v>
      </c>
      <c r="P217" s="33" t="s">
        <v>1716</v>
      </c>
      <c r="Q217" s="168">
        <v>10863186</v>
      </c>
      <c r="R217" s="155"/>
    </row>
    <row r="218" spans="1:18" ht="23.25" x14ac:dyDescent="0.25">
      <c r="A218" s="80">
        <v>217</v>
      </c>
      <c r="B218" s="30" t="s">
        <v>4851</v>
      </c>
      <c r="C218" s="30"/>
      <c r="D218" s="30" t="s">
        <v>4612</v>
      </c>
      <c r="E218" s="30" t="s">
        <v>18</v>
      </c>
      <c r="F218" s="30" t="s">
        <v>267</v>
      </c>
      <c r="G218" s="30" t="s">
        <v>20</v>
      </c>
      <c r="H218" s="30" t="s">
        <v>271</v>
      </c>
      <c r="I218" s="42">
        <v>4</v>
      </c>
      <c r="J218" s="33" t="str">
        <f t="shared" si="3"/>
        <v>Городской округ Первоуральск, г. Первоуральск, ул. Герцена, д. 4</v>
      </c>
      <c r="K218" s="42">
        <v>3041.7</v>
      </c>
      <c r="L218" s="42">
        <v>48</v>
      </c>
      <c r="M218" s="148">
        <v>8</v>
      </c>
      <c r="N218" s="33" t="s">
        <v>4624</v>
      </c>
      <c r="O218" s="114">
        <v>44599</v>
      </c>
      <c r="P218" s="33" t="s">
        <v>1619</v>
      </c>
      <c r="Q218" s="167">
        <v>22641710.399999999</v>
      </c>
      <c r="R218" s="155"/>
    </row>
    <row r="219" spans="1:18" ht="23.25" x14ac:dyDescent="0.25">
      <c r="A219" s="80">
        <v>218</v>
      </c>
      <c r="B219" s="30" t="s">
        <v>4851</v>
      </c>
      <c r="C219" s="30"/>
      <c r="D219" s="30" t="s">
        <v>4612</v>
      </c>
      <c r="E219" s="30" t="s">
        <v>18</v>
      </c>
      <c r="F219" s="30" t="s">
        <v>267</v>
      </c>
      <c r="G219" s="30" t="s">
        <v>20</v>
      </c>
      <c r="H219" s="30" t="s">
        <v>271</v>
      </c>
      <c r="I219" s="42">
        <v>6</v>
      </c>
      <c r="J219" s="33" t="str">
        <f t="shared" si="3"/>
        <v>Городской округ Первоуральск, г. Первоуральск, ул. Герцена, д. 6</v>
      </c>
      <c r="K219" s="42">
        <v>3021.9</v>
      </c>
      <c r="L219" s="42">
        <v>48</v>
      </c>
      <c r="M219" s="148">
        <v>8</v>
      </c>
      <c r="N219" s="33" t="s">
        <v>4624</v>
      </c>
      <c r="O219" s="114">
        <v>44599</v>
      </c>
      <c r="P219" s="33" t="s">
        <v>1619</v>
      </c>
      <c r="Q219" s="168">
        <v>23474881.200000003</v>
      </c>
      <c r="R219" s="155"/>
    </row>
    <row r="220" spans="1:18" ht="23.25" x14ac:dyDescent="0.25">
      <c r="A220" s="80">
        <v>219</v>
      </c>
      <c r="B220" s="30" t="s">
        <v>4851</v>
      </c>
      <c r="C220" s="112"/>
      <c r="D220" s="112" t="s">
        <v>4612</v>
      </c>
      <c r="E220" s="112" t="s">
        <v>18</v>
      </c>
      <c r="F220" s="112" t="s">
        <v>267</v>
      </c>
      <c r="G220" s="112" t="s">
        <v>20</v>
      </c>
      <c r="H220" s="112" t="s">
        <v>1198</v>
      </c>
      <c r="I220" s="51">
        <v>15</v>
      </c>
      <c r="J220" s="52" t="str">
        <f t="shared" si="3"/>
        <v>Городской округ Первоуральск, г. Первоуральск, ул. Емлина, д. 15</v>
      </c>
      <c r="K220" s="51">
        <v>4514.3999999999996</v>
      </c>
      <c r="L220" s="51">
        <v>72</v>
      </c>
      <c r="M220" s="150">
        <v>2</v>
      </c>
      <c r="N220" s="52" t="s">
        <v>4640</v>
      </c>
      <c r="O220" s="139">
        <v>44722</v>
      </c>
      <c r="P220" s="52" t="s">
        <v>4641</v>
      </c>
      <c r="Q220" s="167">
        <v>4781242.5</v>
      </c>
      <c r="R220" s="155"/>
    </row>
    <row r="221" spans="1:18" ht="23.25" x14ac:dyDescent="0.25">
      <c r="A221" s="80">
        <v>220</v>
      </c>
      <c r="B221" s="30" t="s">
        <v>4851</v>
      </c>
      <c r="C221" s="30"/>
      <c r="D221" s="30" t="s">
        <v>4612</v>
      </c>
      <c r="E221" s="30" t="s">
        <v>18</v>
      </c>
      <c r="F221" s="30" t="s">
        <v>267</v>
      </c>
      <c r="G221" s="30" t="s">
        <v>20</v>
      </c>
      <c r="H221" s="30" t="s">
        <v>152</v>
      </c>
      <c r="I221" s="42">
        <v>27</v>
      </c>
      <c r="J221" s="33" t="str">
        <f t="shared" si="3"/>
        <v>Городской округ Первоуральск, г. Первоуральск, ул. Ильича, д. 27</v>
      </c>
      <c r="K221" s="42">
        <v>1707.9</v>
      </c>
      <c r="L221" s="42">
        <v>23</v>
      </c>
      <c r="M221" s="148">
        <v>7</v>
      </c>
      <c r="N221" s="33" t="s">
        <v>4652</v>
      </c>
      <c r="O221" s="114">
        <v>44599</v>
      </c>
      <c r="P221" s="33" t="s">
        <v>1716</v>
      </c>
      <c r="Q221" s="167">
        <v>17969424</v>
      </c>
      <c r="R221" s="155"/>
    </row>
    <row r="222" spans="1:18" ht="23.25" x14ac:dyDescent="0.25">
      <c r="A222" s="80">
        <v>221</v>
      </c>
      <c r="B222" s="30" t="s">
        <v>4851</v>
      </c>
      <c r="C222" s="112"/>
      <c r="D222" s="112" t="s">
        <v>4612</v>
      </c>
      <c r="E222" s="112" t="s">
        <v>18</v>
      </c>
      <c r="F222" s="112" t="s">
        <v>267</v>
      </c>
      <c r="G222" s="112" t="s">
        <v>20</v>
      </c>
      <c r="H222" s="112" t="s">
        <v>152</v>
      </c>
      <c r="I222" s="51">
        <v>34</v>
      </c>
      <c r="J222" s="52" t="str">
        <f t="shared" si="3"/>
        <v>Городской округ Первоуральск, г. Первоуральск, ул. Ильича, д. 34</v>
      </c>
      <c r="K222" s="51">
        <v>5834.7</v>
      </c>
      <c r="L222" s="51">
        <v>106</v>
      </c>
      <c r="M222" s="51">
        <v>3</v>
      </c>
      <c r="N222" s="52" t="s">
        <v>4640</v>
      </c>
      <c r="O222" s="139">
        <v>44722</v>
      </c>
      <c r="P222" s="52" t="s">
        <v>4641</v>
      </c>
      <c r="Q222" s="167">
        <v>7430720.8500000006</v>
      </c>
      <c r="R222" s="155"/>
    </row>
    <row r="223" spans="1:18" ht="23.25" x14ac:dyDescent="0.25">
      <c r="A223" s="80">
        <v>222</v>
      </c>
      <c r="B223" s="30" t="s">
        <v>4851</v>
      </c>
      <c r="C223" s="30"/>
      <c r="D223" s="30" t="s">
        <v>4612</v>
      </c>
      <c r="E223" s="30" t="s">
        <v>18</v>
      </c>
      <c r="F223" s="30" t="s">
        <v>267</v>
      </c>
      <c r="G223" s="30" t="s">
        <v>20</v>
      </c>
      <c r="H223" s="30" t="s">
        <v>274</v>
      </c>
      <c r="I223" s="42" t="s">
        <v>409</v>
      </c>
      <c r="J223" s="33" t="str">
        <f t="shared" si="3"/>
        <v>Городской округ Первоуральск, г. Первоуральск, ул. Чкалова, д. 44А</v>
      </c>
      <c r="K223" s="42">
        <v>2978.4</v>
      </c>
      <c r="L223" s="42">
        <v>48</v>
      </c>
      <c r="M223" s="148">
        <v>8</v>
      </c>
      <c r="N223" s="33" t="s">
        <v>4624</v>
      </c>
      <c r="O223" s="114">
        <v>44599</v>
      </c>
      <c r="P223" s="33" t="s">
        <v>1619</v>
      </c>
      <c r="Q223" s="168">
        <v>21338980.800000001</v>
      </c>
      <c r="R223" s="155"/>
    </row>
    <row r="224" spans="1:18" ht="23.25" x14ac:dyDescent="0.25">
      <c r="A224" s="80">
        <v>223</v>
      </c>
      <c r="B224" s="30" t="s">
        <v>4851</v>
      </c>
      <c r="C224" s="30"/>
      <c r="D224" s="30" t="s">
        <v>4612</v>
      </c>
      <c r="E224" s="30" t="s">
        <v>1500</v>
      </c>
      <c r="F224" s="30" t="s">
        <v>4616</v>
      </c>
      <c r="G224" s="30" t="s">
        <v>20</v>
      </c>
      <c r="H224" s="30"/>
      <c r="I224" s="42">
        <v>7</v>
      </c>
      <c r="J224" s="33" t="str">
        <f>C224&amp;""&amp;D224&amp;", "&amp;E224&amp;" "&amp;F224&amp;", д. "&amp;I224</f>
        <v>Городской округ Первоуральск, пос. Решеты (г Первоуральск), д. 7</v>
      </c>
      <c r="K224" s="42">
        <v>515.6</v>
      </c>
      <c r="L224" s="42">
        <v>12</v>
      </c>
      <c r="M224" s="42">
        <v>1</v>
      </c>
      <c r="N224" s="33" t="s">
        <v>4629</v>
      </c>
      <c r="O224" s="114">
        <v>44641</v>
      </c>
      <c r="P224" s="33" t="s">
        <v>3227</v>
      </c>
      <c r="Q224" s="168">
        <v>3291699.6</v>
      </c>
      <c r="R224" s="155"/>
    </row>
    <row r="225" spans="1:18" ht="23.25" x14ac:dyDescent="0.25">
      <c r="A225" s="80">
        <v>224</v>
      </c>
      <c r="B225" s="30" t="s">
        <v>4851</v>
      </c>
      <c r="C225" s="30"/>
      <c r="D225" s="30" t="s">
        <v>4612</v>
      </c>
      <c r="E225" s="30" t="s">
        <v>29</v>
      </c>
      <c r="F225" s="30" t="s">
        <v>4613</v>
      </c>
      <c r="G225" s="30" t="s">
        <v>20</v>
      </c>
      <c r="H225" s="30" t="s">
        <v>675</v>
      </c>
      <c r="I225" s="42" t="s">
        <v>411</v>
      </c>
      <c r="J225" s="33" t="str">
        <f t="shared" si="3"/>
        <v>Городской округ Первоуральск, с. Слобода (г Первоуральск), ул. Красная, д. 8А</v>
      </c>
      <c r="K225" s="42">
        <v>1904.2</v>
      </c>
      <c r="L225" s="42">
        <v>35</v>
      </c>
      <c r="M225" s="148">
        <v>1</v>
      </c>
      <c r="N225" s="33" t="s">
        <v>4624</v>
      </c>
      <c r="O225" s="114">
        <v>44599</v>
      </c>
      <c r="P225" s="33" t="s">
        <v>1619</v>
      </c>
      <c r="Q225" s="167">
        <v>3846478.8000000003</v>
      </c>
      <c r="R225" s="155"/>
    </row>
    <row r="226" spans="1:18" x14ac:dyDescent="0.25">
      <c r="A226" s="80">
        <v>225</v>
      </c>
      <c r="B226" s="30" t="s">
        <v>4851</v>
      </c>
      <c r="C226" s="30"/>
      <c r="D226" s="30" t="s">
        <v>4614</v>
      </c>
      <c r="E226" s="30" t="s">
        <v>18</v>
      </c>
      <c r="F226" s="30" t="s">
        <v>280</v>
      </c>
      <c r="G226" s="30" t="s">
        <v>20</v>
      </c>
      <c r="H226" s="30" t="s">
        <v>171</v>
      </c>
      <c r="I226" s="42">
        <v>16</v>
      </c>
      <c r="J226" s="33" t="str">
        <f t="shared" si="3"/>
        <v>Городской округ Ревда, г. Ревда, ул. Жуковского, д. 16</v>
      </c>
      <c r="K226" s="42">
        <v>1696.3</v>
      </c>
      <c r="L226" s="42">
        <v>24</v>
      </c>
      <c r="M226" s="148">
        <v>2</v>
      </c>
      <c r="N226" s="33" t="s">
        <v>4639</v>
      </c>
      <c r="O226" s="114">
        <v>44572</v>
      </c>
      <c r="P226" s="33" t="s">
        <v>1619</v>
      </c>
      <c r="Q226" s="240">
        <v>10482210</v>
      </c>
      <c r="R226" s="155"/>
    </row>
    <row r="227" spans="1:18" x14ac:dyDescent="0.25">
      <c r="A227" s="80">
        <v>226</v>
      </c>
      <c r="B227" s="30" t="s">
        <v>4851</v>
      </c>
      <c r="C227" s="30"/>
      <c r="D227" s="30" t="s">
        <v>4614</v>
      </c>
      <c r="E227" s="30" t="s">
        <v>18</v>
      </c>
      <c r="F227" s="30" t="s">
        <v>280</v>
      </c>
      <c r="G227" s="30" t="s">
        <v>20</v>
      </c>
      <c r="H227" s="30" t="s">
        <v>171</v>
      </c>
      <c r="I227" s="42">
        <v>18</v>
      </c>
      <c r="J227" s="33" t="str">
        <f t="shared" si="3"/>
        <v>Городской округ Ревда, г. Ревда, ул. Жуковского, д. 18</v>
      </c>
      <c r="K227" s="42">
        <v>1693.7</v>
      </c>
      <c r="L227" s="42">
        <v>24</v>
      </c>
      <c r="M227" s="148">
        <v>1</v>
      </c>
      <c r="N227" s="33" t="s">
        <v>4639</v>
      </c>
      <c r="O227" s="114">
        <v>44572</v>
      </c>
      <c r="P227" s="33" t="s">
        <v>1619</v>
      </c>
      <c r="Q227" s="168">
        <v>2110700.4</v>
      </c>
      <c r="R227" s="155"/>
    </row>
    <row r="228" spans="1:18" x14ac:dyDescent="0.25">
      <c r="A228" s="80">
        <v>227</v>
      </c>
      <c r="B228" s="30" t="s">
        <v>4851</v>
      </c>
      <c r="C228" s="30"/>
      <c r="D228" s="30" t="s">
        <v>4614</v>
      </c>
      <c r="E228" s="30" t="s">
        <v>18</v>
      </c>
      <c r="F228" s="30" t="s">
        <v>280</v>
      </c>
      <c r="G228" s="30" t="s">
        <v>20</v>
      </c>
      <c r="H228" s="30" t="s">
        <v>171</v>
      </c>
      <c r="I228" s="42">
        <v>20</v>
      </c>
      <c r="J228" s="33" t="str">
        <f t="shared" si="3"/>
        <v>Городской округ Ревда, г. Ревда, ул. Жуковского, д. 20</v>
      </c>
      <c r="K228" s="42">
        <v>1679.9</v>
      </c>
      <c r="L228" s="42">
        <v>24</v>
      </c>
      <c r="M228" s="148">
        <v>1</v>
      </c>
      <c r="N228" s="33" t="s">
        <v>4639</v>
      </c>
      <c r="O228" s="114">
        <v>44572</v>
      </c>
      <c r="P228" s="33" t="s">
        <v>1619</v>
      </c>
      <c r="Q228" s="168">
        <v>811698</v>
      </c>
      <c r="R228" s="155"/>
    </row>
    <row r="229" spans="1:18" x14ac:dyDescent="0.25">
      <c r="A229" s="80">
        <v>228</v>
      </c>
      <c r="B229" s="30" t="s">
        <v>4851</v>
      </c>
      <c r="C229" s="30"/>
      <c r="D229" s="30" t="s">
        <v>4614</v>
      </c>
      <c r="E229" s="30" t="s">
        <v>18</v>
      </c>
      <c r="F229" s="30" t="s">
        <v>280</v>
      </c>
      <c r="G229" s="30" t="s">
        <v>20</v>
      </c>
      <c r="H229" s="30" t="s">
        <v>171</v>
      </c>
      <c r="I229" s="42">
        <v>24</v>
      </c>
      <c r="J229" s="33" t="str">
        <f t="shared" si="3"/>
        <v>Городской округ Ревда, г. Ревда, ул. Жуковского, д. 24</v>
      </c>
      <c r="K229" s="42">
        <v>1685.8</v>
      </c>
      <c r="L229" s="42">
        <v>24</v>
      </c>
      <c r="M229" s="148">
        <v>1</v>
      </c>
      <c r="N229" s="33" t="s">
        <v>4639</v>
      </c>
      <c r="O229" s="114">
        <v>44572</v>
      </c>
      <c r="P229" s="33" t="s">
        <v>1619</v>
      </c>
      <c r="Q229" s="168">
        <v>2082298.8</v>
      </c>
      <c r="R229" s="155"/>
    </row>
    <row r="230" spans="1:18" ht="23.25" x14ac:dyDescent="0.25">
      <c r="A230" s="80">
        <v>229</v>
      </c>
      <c r="B230" s="30" t="s">
        <v>4851</v>
      </c>
      <c r="C230" s="30"/>
      <c r="D230" s="30" t="s">
        <v>4614</v>
      </c>
      <c r="E230" s="30" t="s">
        <v>18</v>
      </c>
      <c r="F230" s="30" t="s">
        <v>280</v>
      </c>
      <c r="G230" s="30" t="s">
        <v>20</v>
      </c>
      <c r="H230" s="30" t="s">
        <v>131</v>
      </c>
      <c r="I230" s="42">
        <v>66</v>
      </c>
      <c r="J230" s="33" t="str">
        <f t="shared" si="3"/>
        <v>Городской округ Ревда, г. Ревда, ул. Карла Либкнехта, д. 66</v>
      </c>
      <c r="K230" s="42">
        <v>831.5</v>
      </c>
      <c r="L230" s="42">
        <v>9</v>
      </c>
      <c r="M230" s="148">
        <v>8</v>
      </c>
      <c r="N230" s="33" t="s">
        <v>4639</v>
      </c>
      <c r="O230" s="114">
        <v>44572</v>
      </c>
      <c r="P230" s="33" t="s">
        <v>1619</v>
      </c>
      <c r="Q230" s="168">
        <v>13055582.4</v>
      </c>
      <c r="R230" s="155"/>
    </row>
    <row r="231" spans="1:18" x14ac:dyDescent="0.25">
      <c r="A231" s="80">
        <v>230</v>
      </c>
      <c r="B231" s="30" t="s">
        <v>4851</v>
      </c>
      <c r="C231" s="30"/>
      <c r="D231" s="30" t="s">
        <v>4614</v>
      </c>
      <c r="E231" s="30" t="s">
        <v>18</v>
      </c>
      <c r="F231" s="30" t="s">
        <v>280</v>
      </c>
      <c r="G231" s="30" t="s">
        <v>20</v>
      </c>
      <c r="H231" s="30" t="s">
        <v>4620</v>
      </c>
      <c r="I231" s="42">
        <v>1</v>
      </c>
      <c r="J231" s="33" t="str">
        <f t="shared" si="3"/>
        <v>Городской округ Ревда, г. Ревда, ул. Ковельская, д. 1</v>
      </c>
      <c r="K231" s="42">
        <v>4299.1000000000004</v>
      </c>
      <c r="L231" s="42">
        <v>67</v>
      </c>
      <c r="M231" s="148">
        <v>1</v>
      </c>
      <c r="N231" s="33" t="s">
        <v>4639</v>
      </c>
      <c r="O231" s="114">
        <v>44572</v>
      </c>
      <c r="P231" s="33" t="s">
        <v>1619</v>
      </c>
      <c r="Q231" s="168">
        <v>13227254.399999999</v>
      </c>
      <c r="R231" s="155"/>
    </row>
    <row r="232" spans="1:18" ht="23.25" x14ac:dyDescent="0.25">
      <c r="A232" s="80">
        <v>231</v>
      </c>
      <c r="B232" s="30" t="s">
        <v>4851</v>
      </c>
      <c r="C232" s="30"/>
      <c r="D232" s="30" t="s">
        <v>4614</v>
      </c>
      <c r="E232" s="30" t="s">
        <v>18</v>
      </c>
      <c r="F232" s="30" t="s">
        <v>280</v>
      </c>
      <c r="G232" s="30" t="s">
        <v>20</v>
      </c>
      <c r="H232" s="30" t="s">
        <v>47</v>
      </c>
      <c r="I232" s="42">
        <v>34</v>
      </c>
      <c r="J232" s="33" t="str">
        <f t="shared" si="3"/>
        <v>Городской округ Ревда, г. Ревда, ул. Максима Горького, д. 34</v>
      </c>
      <c r="K232" s="42">
        <v>2797.4</v>
      </c>
      <c r="L232" s="42">
        <v>40</v>
      </c>
      <c r="M232" s="148">
        <v>8</v>
      </c>
      <c r="N232" s="33" t="s">
        <v>4639</v>
      </c>
      <c r="O232" s="114">
        <v>44572</v>
      </c>
      <c r="P232" s="33" t="s">
        <v>1619</v>
      </c>
      <c r="Q232" s="168">
        <v>27379070.399999999</v>
      </c>
      <c r="R232" s="155"/>
    </row>
    <row r="233" spans="1:18" ht="23.25" x14ac:dyDescent="0.25">
      <c r="A233" s="80">
        <v>232</v>
      </c>
      <c r="B233" s="30" t="s">
        <v>4851</v>
      </c>
      <c r="C233" s="112"/>
      <c r="D233" s="112" t="s">
        <v>4614</v>
      </c>
      <c r="E233" s="112" t="s">
        <v>18</v>
      </c>
      <c r="F233" s="112" t="s">
        <v>280</v>
      </c>
      <c r="G233" s="112" t="s">
        <v>20</v>
      </c>
      <c r="H233" s="112" t="s">
        <v>283</v>
      </c>
      <c r="I233" s="51">
        <v>4</v>
      </c>
      <c r="J233" s="52" t="str">
        <f t="shared" si="3"/>
        <v>Городской округ Ревда, г. Ревда, ул. Павла Зыкина, д. 4</v>
      </c>
      <c r="K233" s="51">
        <v>5001.1000000000004</v>
      </c>
      <c r="L233" s="51">
        <v>78</v>
      </c>
      <c r="M233" s="150">
        <v>3</v>
      </c>
      <c r="N233" s="52" t="s">
        <v>4640</v>
      </c>
      <c r="O233" s="139">
        <v>44722</v>
      </c>
      <c r="P233" s="52" t="s">
        <v>4641</v>
      </c>
      <c r="Q233" s="167">
        <v>5995694.3700000001</v>
      </c>
      <c r="R233" s="155"/>
    </row>
    <row r="234" spans="1:18" ht="23.25" x14ac:dyDescent="0.25">
      <c r="A234" s="80">
        <v>233</v>
      </c>
      <c r="B234" s="30" t="s">
        <v>4851</v>
      </c>
      <c r="C234" s="112"/>
      <c r="D234" s="112" t="s">
        <v>4614</v>
      </c>
      <c r="E234" s="112" t="s">
        <v>18</v>
      </c>
      <c r="F234" s="112" t="s">
        <v>280</v>
      </c>
      <c r="G234" s="112" t="s">
        <v>20</v>
      </c>
      <c r="H234" s="112" t="s">
        <v>283</v>
      </c>
      <c r="I234" s="51">
        <v>6</v>
      </c>
      <c r="J234" s="52" t="str">
        <f t="shared" si="3"/>
        <v>Городской округ Ревда, г. Ревда, ул. Павла Зыкина, д. 6</v>
      </c>
      <c r="K234" s="51">
        <v>7689.1</v>
      </c>
      <c r="L234" s="51">
        <v>144</v>
      </c>
      <c r="M234" s="150">
        <v>4</v>
      </c>
      <c r="N234" s="52" t="s">
        <v>4640</v>
      </c>
      <c r="O234" s="139">
        <v>44722</v>
      </c>
      <c r="P234" s="52" t="s">
        <v>4641</v>
      </c>
      <c r="Q234" s="167">
        <v>10717300.520000001</v>
      </c>
      <c r="R234" s="155"/>
    </row>
    <row r="235" spans="1:18" x14ac:dyDescent="0.25">
      <c r="A235" s="80">
        <v>234</v>
      </c>
      <c r="B235" s="30" t="s">
        <v>4851</v>
      </c>
      <c r="C235" s="30"/>
      <c r="D235" s="30" t="s">
        <v>4614</v>
      </c>
      <c r="E235" s="30" t="s">
        <v>18</v>
      </c>
      <c r="F235" s="30" t="s">
        <v>280</v>
      </c>
      <c r="G235" s="30" t="s">
        <v>20</v>
      </c>
      <c r="H235" s="30" t="s">
        <v>1144</v>
      </c>
      <c r="I235" s="42">
        <v>19</v>
      </c>
      <c r="J235" s="33" t="str">
        <f t="shared" si="3"/>
        <v>Городской округ Ревда, г. Ревда, ул. Цветников, д. 19</v>
      </c>
      <c r="K235" s="42">
        <v>577.4</v>
      </c>
      <c r="L235" s="42">
        <v>8</v>
      </c>
      <c r="M235" s="42">
        <v>3</v>
      </c>
      <c r="N235" s="33" t="s">
        <v>4625</v>
      </c>
      <c r="O235" s="114">
        <v>44572</v>
      </c>
      <c r="P235" s="33" t="s">
        <v>3340</v>
      </c>
      <c r="Q235" s="168">
        <v>5814182.4000000004</v>
      </c>
      <c r="R235" s="155"/>
    </row>
    <row r="236" spans="1:18" x14ac:dyDescent="0.25">
      <c r="A236" s="80">
        <v>235</v>
      </c>
      <c r="B236" s="30" t="s">
        <v>4851</v>
      </c>
      <c r="C236" s="30"/>
      <c r="D236" s="30" t="s">
        <v>4614</v>
      </c>
      <c r="E236" s="30" t="s">
        <v>18</v>
      </c>
      <c r="F236" s="30" t="s">
        <v>280</v>
      </c>
      <c r="G236" s="30" t="s">
        <v>20</v>
      </c>
      <c r="H236" s="30" t="s">
        <v>1144</v>
      </c>
      <c r="I236" s="42" t="s">
        <v>1008</v>
      </c>
      <c r="J236" s="33" t="str">
        <f t="shared" si="3"/>
        <v>Городской округ Ревда, г. Ревда, ул. Цветников, д. 22</v>
      </c>
      <c r="K236" s="42">
        <v>1586.4</v>
      </c>
      <c r="L236" s="42">
        <v>8</v>
      </c>
      <c r="M236" s="148">
        <v>2</v>
      </c>
      <c r="N236" s="33" t="s">
        <v>4625</v>
      </c>
      <c r="O236" s="114">
        <v>44572</v>
      </c>
      <c r="P236" s="33" t="s">
        <v>3340</v>
      </c>
      <c r="Q236" s="168">
        <v>2983154.4</v>
      </c>
      <c r="R236" s="155"/>
    </row>
    <row r="237" spans="1:18" x14ac:dyDescent="0.25">
      <c r="A237" s="80">
        <v>236</v>
      </c>
      <c r="B237" s="30" t="s">
        <v>4851</v>
      </c>
      <c r="C237" s="30"/>
      <c r="D237" s="30" t="s">
        <v>4614</v>
      </c>
      <c r="E237" s="30" t="s">
        <v>18</v>
      </c>
      <c r="F237" s="30" t="s">
        <v>280</v>
      </c>
      <c r="G237" s="30" t="s">
        <v>20</v>
      </c>
      <c r="H237" s="30" t="s">
        <v>247</v>
      </c>
      <c r="I237" s="42">
        <v>13</v>
      </c>
      <c r="J237" s="33" t="str">
        <f t="shared" si="3"/>
        <v>Городской округ Ревда, г. Ревда, ул. Чайковского, д. 13</v>
      </c>
      <c r="K237" s="42">
        <v>529.20000000000005</v>
      </c>
      <c r="L237" s="42">
        <v>8</v>
      </c>
      <c r="M237" s="148">
        <v>1</v>
      </c>
      <c r="N237" s="33" t="s">
        <v>4625</v>
      </c>
      <c r="O237" s="114">
        <v>44572</v>
      </c>
      <c r="P237" s="33" t="s">
        <v>3340</v>
      </c>
      <c r="Q237" s="168">
        <v>390225.6</v>
      </c>
      <c r="R237" s="155"/>
    </row>
    <row r="238" spans="1:18" x14ac:dyDescent="0.25">
      <c r="A238" s="80">
        <v>237</v>
      </c>
      <c r="B238" s="30" t="s">
        <v>4851</v>
      </c>
      <c r="C238" s="30"/>
      <c r="D238" s="30" t="s">
        <v>4614</v>
      </c>
      <c r="E238" s="30" t="s">
        <v>18</v>
      </c>
      <c r="F238" s="30" t="s">
        <v>280</v>
      </c>
      <c r="G238" s="30" t="s">
        <v>20</v>
      </c>
      <c r="H238" s="30" t="s">
        <v>247</v>
      </c>
      <c r="I238" s="42" t="s">
        <v>948</v>
      </c>
      <c r="J238" s="33" t="str">
        <f t="shared" si="3"/>
        <v>Городской округ Ревда, г. Ревда, ул. Чайковского, д. 17</v>
      </c>
      <c r="K238" s="42">
        <v>528.70000000000005</v>
      </c>
      <c r="L238" s="42">
        <v>8</v>
      </c>
      <c r="M238" s="148">
        <v>7</v>
      </c>
      <c r="N238" s="33" t="s">
        <v>4625</v>
      </c>
      <c r="O238" s="114">
        <v>44572</v>
      </c>
      <c r="P238" s="33" t="s">
        <v>3340</v>
      </c>
      <c r="Q238" s="168">
        <v>6855180</v>
      </c>
      <c r="R238" s="155"/>
    </row>
    <row r="239" spans="1:18" x14ac:dyDescent="0.25">
      <c r="A239" s="80">
        <v>238</v>
      </c>
      <c r="B239" s="30" t="s">
        <v>4851</v>
      </c>
      <c r="C239" s="30"/>
      <c r="D239" s="30" t="s">
        <v>4614</v>
      </c>
      <c r="E239" s="30" t="s">
        <v>18</v>
      </c>
      <c r="F239" s="30" t="s">
        <v>280</v>
      </c>
      <c r="G239" s="30" t="s">
        <v>20</v>
      </c>
      <c r="H239" s="30" t="s">
        <v>650</v>
      </c>
      <c r="I239" s="42" t="s">
        <v>992</v>
      </c>
      <c r="J239" s="33" t="str">
        <f t="shared" si="3"/>
        <v>Городской округ Ревда, г. Ревда, ул. Чехова, д. 8</v>
      </c>
      <c r="K239" s="42">
        <v>428.6</v>
      </c>
      <c r="L239" s="42">
        <v>8</v>
      </c>
      <c r="M239" s="148">
        <v>3</v>
      </c>
      <c r="N239" s="33" t="s">
        <v>4625</v>
      </c>
      <c r="O239" s="114">
        <v>44572</v>
      </c>
      <c r="P239" s="33" t="s">
        <v>3340</v>
      </c>
      <c r="Q239" s="168">
        <v>4497073.2</v>
      </c>
      <c r="R239" s="155"/>
    </row>
    <row r="240" spans="1:18" ht="23.25" x14ac:dyDescent="0.25">
      <c r="A240" s="80">
        <v>239</v>
      </c>
      <c r="B240" s="30" t="s">
        <v>4851</v>
      </c>
      <c r="C240" s="30"/>
      <c r="D240" s="30" t="s">
        <v>4614</v>
      </c>
      <c r="E240" s="30" t="s">
        <v>18</v>
      </c>
      <c r="F240" s="30" t="s">
        <v>280</v>
      </c>
      <c r="G240" s="30" t="s">
        <v>20</v>
      </c>
      <c r="H240" s="30" t="s">
        <v>650</v>
      </c>
      <c r="I240" s="42">
        <v>9</v>
      </c>
      <c r="J240" s="33" t="str">
        <f t="shared" si="3"/>
        <v>Городской округ Ревда, г. Ревда, ул. Чехова, д. 9</v>
      </c>
      <c r="K240" s="42">
        <v>1901</v>
      </c>
      <c r="L240" s="42">
        <v>24</v>
      </c>
      <c r="M240" s="148">
        <v>8</v>
      </c>
      <c r="N240" s="33" t="s">
        <v>4642</v>
      </c>
      <c r="O240" s="114" t="s">
        <v>4643</v>
      </c>
      <c r="P240" s="33" t="s">
        <v>3340</v>
      </c>
      <c r="Q240" s="168">
        <v>23405755.200000003</v>
      </c>
      <c r="R240" s="155"/>
    </row>
    <row r="241" spans="1:18" ht="23.25" x14ac:dyDescent="0.25">
      <c r="A241" s="80">
        <v>240</v>
      </c>
      <c r="B241" s="30" t="s">
        <v>4851</v>
      </c>
      <c r="C241" s="30"/>
      <c r="D241" s="30" t="s">
        <v>4615</v>
      </c>
      <c r="E241" s="30" t="s">
        <v>18</v>
      </c>
      <c r="F241" s="30" t="s">
        <v>285</v>
      </c>
      <c r="G241" s="30" t="s">
        <v>20</v>
      </c>
      <c r="H241" s="30" t="s">
        <v>2663</v>
      </c>
      <c r="I241" s="42">
        <v>10</v>
      </c>
      <c r="J241" s="33" t="str">
        <f t="shared" si="3"/>
        <v>Городской округ Среднеуральск, г. Среднеуральск, ул. Бахтеева, д. 10</v>
      </c>
      <c r="K241" s="42">
        <v>5874</v>
      </c>
      <c r="L241" s="42">
        <v>119</v>
      </c>
      <c r="M241" s="42">
        <v>1</v>
      </c>
      <c r="N241" s="33" t="s">
        <v>4626</v>
      </c>
      <c r="O241" s="114">
        <v>44624</v>
      </c>
      <c r="P241" s="33" t="s">
        <v>3130</v>
      </c>
      <c r="Q241" s="167">
        <v>16287720</v>
      </c>
      <c r="R241" s="155"/>
    </row>
    <row r="242" spans="1:18" ht="23.25" x14ac:dyDescent="0.25">
      <c r="A242" s="80">
        <v>241</v>
      </c>
      <c r="B242" s="30" t="s">
        <v>4851</v>
      </c>
      <c r="C242" s="30"/>
      <c r="D242" s="30" t="s">
        <v>4615</v>
      </c>
      <c r="E242" s="30" t="s">
        <v>18</v>
      </c>
      <c r="F242" s="30" t="s">
        <v>285</v>
      </c>
      <c r="G242" s="30" t="s">
        <v>20</v>
      </c>
      <c r="H242" s="30" t="s">
        <v>2663</v>
      </c>
      <c r="I242" s="42">
        <v>12</v>
      </c>
      <c r="J242" s="33" t="str">
        <f t="shared" si="3"/>
        <v>Городской округ Среднеуральск, г. Среднеуральск, ул. Бахтеева, д. 12</v>
      </c>
      <c r="K242" s="42">
        <v>5895.9</v>
      </c>
      <c r="L242" s="42">
        <v>119</v>
      </c>
      <c r="M242" s="148">
        <v>1</v>
      </c>
      <c r="N242" s="33" t="s">
        <v>4626</v>
      </c>
      <c r="O242" s="114">
        <v>44624</v>
      </c>
      <c r="P242" s="33" t="s">
        <v>3130</v>
      </c>
      <c r="Q242" s="167">
        <v>17082394.799999997</v>
      </c>
      <c r="R242" s="155"/>
    </row>
    <row r="243" spans="1:18" ht="23.25" x14ac:dyDescent="0.25">
      <c r="A243" s="80">
        <v>242</v>
      </c>
      <c r="B243" s="30" t="s">
        <v>4851</v>
      </c>
      <c r="C243" s="30"/>
      <c r="D243" s="30" t="s">
        <v>4615</v>
      </c>
      <c r="E243" s="30" t="s">
        <v>18</v>
      </c>
      <c r="F243" s="30" t="s">
        <v>285</v>
      </c>
      <c r="G243" s="30" t="s">
        <v>20</v>
      </c>
      <c r="H243" s="30" t="s">
        <v>2663</v>
      </c>
      <c r="I243" s="42">
        <v>14</v>
      </c>
      <c r="J243" s="33" t="str">
        <f t="shared" si="3"/>
        <v>Городской округ Среднеуральск, г. Среднеуральск, ул. Бахтеева, д. 14</v>
      </c>
      <c r="K243" s="42">
        <v>2916</v>
      </c>
      <c r="L243" s="42">
        <v>60</v>
      </c>
      <c r="M243" s="148">
        <v>1</v>
      </c>
      <c r="N243" s="33" t="s">
        <v>4626</v>
      </c>
      <c r="O243" s="114">
        <v>44624</v>
      </c>
      <c r="P243" s="33" t="s">
        <v>3130</v>
      </c>
      <c r="Q243" s="168">
        <v>9203276.4000000004</v>
      </c>
      <c r="R243" s="155"/>
    </row>
    <row r="244" spans="1:18" ht="23.25" x14ac:dyDescent="0.25">
      <c r="A244" s="80">
        <v>243</v>
      </c>
      <c r="B244" s="30" t="s">
        <v>4851</v>
      </c>
      <c r="C244" s="30"/>
      <c r="D244" s="30" t="s">
        <v>4615</v>
      </c>
      <c r="E244" s="30" t="s">
        <v>18</v>
      </c>
      <c r="F244" s="30" t="s">
        <v>285</v>
      </c>
      <c r="G244" s="30" t="s">
        <v>20</v>
      </c>
      <c r="H244" s="30" t="s">
        <v>2663</v>
      </c>
      <c r="I244" s="42">
        <v>18</v>
      </c>
      <c r="J244" s="33" t="str">
        <f t="shared" si="3"/>
        <v>Городской округ Среднеуральск, г. Среднеуральск, ул. Бахтеева, д. 18</v>
      </c>
      <c r="K244" s="42">
        <v>2930.5</v>
      </c>
      <c r="L244" s="42">
        <v>60</v>
      </c>
      <c r="M244" s="148">
        <v>1</v>
      </c>
      <c r="N244" s="33" t="s">
        <v>4626</v>
      </c>
      <c r="O244" s="114">
        <v>44624</v>
      </c>
      <c r="P244" s="33" t="s">
        <v>3130</v>
      </c>
      <c r="Q244" s="167">
        <v>7751096.3999999994</v>
      </c>
      <c r="R244" s="155"/>
    </row>
    <row r="245" spans="1:18" ht="23.25" x14ac:dyDescent="0.25">
      <c r="A245" s="80">
        <v>244</v>
      </c>
      <c r="B245" s="30" t="s">
        <v>4851</v>
      </c>
      <c r="C245" s="30"/>
      <c r="D245" s="30" t="s">
        <v>4615</v>
      </c>
      <c r="E245" s="30" t="s">
        <v>18</v>
      </c>
      <c r="F245" s="30" t="s">
        <v>285</v>
      </c>
      <c r="G245" s="30" t="s">
        <v>20</v>
      </c>
      <c r="H245" s="30" t="s">
        <v>689</v>
      </c>
      <c r="I245" s="42">
        <v>8</v>
      </c>
      <c r="J245" s="33" t="str">
        <f t="shared" si="3"/>
        <v>Городской округ Среднеуральск, г. Среднеуральск, ул. Набережная, д. 8</v>
      </c>
      <c r="K245" s="42">
        <v>5420.5</v>
      </c>
      <c r="L245" s="42">
        <v>119</v>
      </c>
      <c r="M245" s="148">
        <v>1</v>
      </c>
      <c r="N245" s="33" t="s">
        <v>4626</v>
      </c>
      <c r="O245" s="114">
        <v>44624</v>
      </c>
      <c r="P245" s="33" t="s">
        <v>3130</v>
      </c>
      <c r="Q245" s="168">
        <v>16382940</v>
      </c>
      <c r="R245" s="155"/>
    </row>
    <row r="246" spans="1:18" ht="23.25" x14ac:dyDescent="0.25">
      <c r="A246" s="80">
        <v>245</v>
      </c>
      <c r="B246" s="30" t="s">
        <v>4851</v>
      </c>
      <c r="C246" s="30"/>
      <c r="D246" s="30" t="s">
        <v>4615</v>
      </c>
      <c r="E246" s="30" t="s">
        <v>18</v>
      </c>
      <c r="F246" s="30" t="s">
        <v>285</v>
      </c>
      <c r="G246" s="30" t="s">
        <v>20</v>
      </c>
      <c r="H246" s="30" t="s">
        <v>87</v>
      </c>
      <c r="I246" s="42">
        <v>14</v>
      </c>
      <c r="J246" s="33" t="str">
        <f t="shared" si="3"/>
        <v>Городской округ Среднеуральск, г. Среднеуральск, ул. Строителей, д. 14</v>
      </c>
      <c r="K246" s="42">
        <v>2993.4</v>
      </c>
      <c r="L246" s="42">
        <v>60</v>
      </c>
      <c r="M246" s="148">
        <v>1</v>
      </c>
      <c r="N246" s="33" t="s">
        <v>4626</v>
      </c>
      <c r="O246" s="114">
        <v>44624</v>
      </c>
      <c r="P246" s="33" t="s">
        <v>3130</v>
      </c>
      <c r="Q246" s="168">
        <v>7802816.4000000004</v>
      </c>
      <c r="R246" s="155"/>
    </row>
    <row r="247" spans="1:18" ht="23.25" x14ac:dyDescent="0.25">
      <c r="A247" s="80">
        <v>246</v>
      </c>
      <c r="B247" s="30" t="s">
        <v>4852</v>
      </c>
      <c r="C247" s="30"/>
      <c r="D247" s="30" t="s">
        <v>357</v>
      </c>
      <c r="E247" s="30" t="s">
        <v>18</v>
      </c>
      <c r="F247" s="30" t="s">
        <v>358</v>
      </c>
      <c r="G247" s="30" t="s">
        <v>20</v>
      </c>
      <c r="H247" s="30" t="s">
        <v>745</v>
      </c>
      <c r="I247" s="42" t="s">
        <v>4666</v>
      </c>
      <c r="J247" s="33" t="str">
        <f t="shared" si="3"/>
        <v>Ивдельский городской округ, г. Ивдель, ул. 22 Партсъезда, д. 12КОРПУС 27</v>
      </c>
      <c r="K247" s="30">
        <v>6409</v>
      </c>
      <c r="L247" s="41">
        <v>115</v>
      </c>
      <c r="M247" s="41">
        <v>1</v>
      </c>
      <c r="N247" s="59" t="s">
        <v>4683</v>
      </c>
      <c r="O247" s="227">
        <v>44613</v>
      </c>
      <c r="P247" s="177" t="s">
        <v>2046</v>
      </c>
      <c r="Q247" s="169">
        <v>13201521.6</v>
      </c>
      <c r="R247" s="155"/>
    </row>
    <row r="248" spans="1:18" ht="23.25" x14ac:dyDescent="0.25">
      <c r="A248" s="80">
        <v>247</v>
      </c>
      <c r="B248" s="30" t="s">
        <v>4852</v>
      </c>
      <c r="C248" s="30"/>
      <c r="D248" s="30" t="s">
        <v>357</v>
      </c>
      <c r="E248" s="30" t="s">
        <v>18</v>
      </c>
      <c r="F248" s="30" t="s">
        <v>358</v>
      </c>
      <c r="G248" s="30" t="s">
        <v>20</v>
      </c>
      <c r="H248" s="30" t="s">
        <v>292</v>
      </c>
      <c r="I248" s="42">
        <v>22</v>
      </c>
      <c r="J248" s="33" t="str">
        <f t="shared" si="3"/>
        <v>Ивдельский городской округ, г. Ивдель, ул. 50 лет Октября, д. 22</v>
      </c>
      <c r="K248" s="30">
        <v>517.1</v>
      </c>
      <c r="L248" s="30">
        <v>12</v>
      </c>
      <c r="M248" s="30">
        <v>1</v>
      </c>
      <c r="N248" s="59" t="s">
        <v>4672</v>
      </c>
      <c r="O248" s="227">
        <v>44592</v>
      </c>
      <c r="P248" s="177" t="s">
        <v>2046</v>
      </c>
      <c r="Q248" s="169">
        <v>1956445.2000000002</v>
      </c>
      <c r="R248" s="155"/>
    </row>
    <row r="249" spans="1:18" ht="23.25" x14ac:dyDescent="0.25">
      <c r="A249" s="80">
        <v>248</v>
      </c>
      <c r="B249" s="30" t="s">
        <v>4852</v>
      </c>
      <c r="C249" s="30"/>
      <c r="D249" s="30" t="s">
        <v>357</v>
      </c>
      <c r="E249" s="30" t="s">
        <v>18</v>
      </c>
      <c r="F249" s="30" t="s">
        <v>358</v>
      </c>
      <c r="G249" s="30" t="s">
        <v>20</v>
      </c>
      <c r="H249" s="30" t="s">
        <v>2670</v>
      </c>
      <c r="I249" s="42">
        <v>10</v>
      </c>
      <c r="J249" s="33" t="str">
        <f t="shared" si="3"/>
        <v>Ивдельский городской округ, г. Ивдель, ул. Терешковой, д. 10</v>
      </c>
      <c r="K249" s="30">
        <v>537.1</v>
      </c>
      <c r="L249" s="41">
        <v>12</v>
      </c>
      <c r="M249" s="41">
        <v>1</v>
      </c>
      <c r="N249" s="59" t="s">
        <v>4679</v>
      </c>
      <c r="O249" s="227">
        <v>44732</v>
      </c>
      <c r="P249" s="177" t="s">
        <v>2046</v>
      </c>
      <c r="Q249" s="169">
        <v>3018096</v>
      </c>
      <c r="R249" s="155"/>
    </row>
    <row r="250" spans="1:18" ht="23.25" x14ac:dyDescent="0.25">
      <c r="A250" s="80">
        <v>249</v>
      </c>
      <c r="B250" s="30" t="s">
        <v>4852</v>
      </c>
      <c r="C250" s="30"/>
      <c r="D250" s="30" t="s">
        <v>357</v>
      </c>
      <c r="E250" s="30" t="s">
        <v>18</v>
      </c>
      <c r="F250" s="30" t="s">
        <v>358</v>
      </c>
      <c r="G250" s="30" t="s">
        <v>20</v>
      </c>
      <c r="H250" s="30" t="s">
        <v>2670</v>
      </c>
      <c r="I250" s="42">
        <v>11</v>
      </c>
      <c r="J250" s="33" t="str">
        <f t="shared" si="3"/>
        <v>Ивдельский городской округ, г. Ивдель, ул. Терешковой, д. 11</v>
      </c>
      <c r="K250" s="30">
        <v>1981.6</v>
      </c>
      <c r="L250" s="41">
        <v>36</v>
      </c>
      <c r="M250" s="41">
        <v>1</v>
      </c>
      <c r="N250" s="59" t="s">
        <v>4672</v>
      </c>
      <c r="O250" s="227">
        <v>44592</v>
      </c>
      <c r="P250" s="177" t="s">
        <v>2046</v>
      </c>
      <c r="Q250" s="169">
        <v>13063465.199999999</v>
      </c>
      <c r="R250" s="155"/>
    </row>
    <row r="251" spans="1:18" ht="23.25" x14ac:dyDescent="0.25">
      <c r="A251" s="80">
        <v>250</v>
      </c>
      <c r="B251" s="30" t="s">
        <v>4852</v>
      </c>
      <c r="C251" s="30"/>
      <c r="D251" s="30" t="s">
        <v>357</v>
      </c>
      <c r="E251" s="30" t="s">
        <v>18</v>
      </c>
      <c r="F251" s="30" t="s">
        <v>358</v>
      </c>
      <c r="G251" s="30" t="s">
        <v>20</v>
      </c>
      <c r="H251" s="30" t="s">
        <v>2670</v>
      </c>
      <c r="I251" s="42">
        <v>4</v>
      </c>
      <c r="J251" s="33" t="str">
        <f t="shared" si="3"/>
        <v>Ивдельский городской округ, г. Ивдель, ул. Терешковой, д. 4</v>
      </c>
      <c r="K251" s="30">
        <v>559.9</v>
      </c>
      <c r="L251" s="30">
        <v>12</v>
      </c>
      <c r="M251" s="30">
        <v>2</v>
      </c>
      <c r="N251" s="59" t="s">
        <v>4672</v>
      </c>
      <c r="O251" s="227">
        <v>44592</v>
      </c>
      <c r="P251" s="177" t="s">
        <v>2046</v>
      </c>
      <c r="Q251" s="169">
        <v>2249423.7799999998</v>
      </c>
      <c r="R251" s="155"/>
    </row>
    <row r="252" spans="1:18" ht="23.25" x14ac:dyDescent="0.25">
      <c r="A252" s="80">
        <v>251</v>
      </c>
      <c r="B252" s="30" t="s">
        <v>4852</v>
      </c>
      <c r="C252" s="30"/>
      <c r="D252" s="30" t="s">
        <v>357</v>
      </c>
      <c r="E252" s="30" t="s">
        <v>18</v>
      </c>
      <c r="F252" s="30" t="s">
        <v>358</v>
      </c>
      <c r="G252" s="30" t="s">
        <v>20</v>
      </c>
      <c r="H252" s="30" t="s">
        <v>2670</v>
      </c>
      <c r="I252" s="42">
        <v>6</v>
      </c>
      <c r="J252" s="33" t="str">
        <f t="shared" si="3"/>
        <v>Ивдельский городской округ, г. Ивдель, ул. Терешковой, д. 6</v>
      </c>
      <c r="K252" s="30">
        <v>552.6</v>
      </c>
      <c r="L252" s="41">
        <v>12</v>
      </c>
      <c r="M252" s="41">
        <v>3</v>
      </c>
      <c r="N252" s="59" t="s">
        <v>4672</v>
      </c>
      <c r="O252" s="227">
        <v>44592</v>
      </c>
      <c r="P252" s="177" t="s">
        <v>2046</v>
      </c>
      <c r="Q252" s="169">
        <v>3313609.2</v>
      </c>
      <c r="R252" s="155"/>
    </row>
    <row r="253" spans="1:18" ht="23.25" x14ac:dyDescent="0.25">
      <c r="A253" s="80">
        <v>252</v>
      </c>
      <c r="B253" s="30" t="s">
        <v>4852</v>
      </c>
      <c r="C253" s="30"/>
      <c r="D253" s="30" t="s">
        <v>357</v>
      </c>
      <c r="E253" s="30" t="s">
        <v>18</v>
      </c>
      <c r="F253" s="30" t="s">
        <v>358</v>
      </c>
      <c r="G253" s="30" t="s">
        <v>20</v>
      </c>
      <c r="H253" s="30" t="s">
        <v>2670</v>
      </c>
      <c r="I253" s="42">
        <v>7</v>
      </c>
      <c r="J253" s="33" t="str">
        <f t="shared" si="3"/>
        <v>Ивдельский городской округ, г. Ивдель, ул. Терешковой, д. 7</v>
      </c>
      <c r="K253" s="30">
        <v>542.29999999999995</v>
      </c>
      <c r="L253" s="30">
        <v>12</v>
      </c>
      <c r="M253" s="30">
        <v>1</v>
      </c>
      <c r="N253" s="59" t="s">
        <v>4677</v>
      </c>
      <c r="O253" s="227" t="s">
        <v>4678</v>
      </c>
      <c r="P253" s="177" t="s">
        <v>2046</v>
      </c>
      <c r="Q253" s="169">
        <v>2195029.2000000002</v>
      </c>
      <c r="R253" s="155"/>
    </row>
    <row r="254" spans="1:18" ht="23.25" x14ac:dyDescent="0.25">
      <c r="A254" s="80">
        <v>253</v>
      </c>
      <c r="B254" s="30" t="s">
        <v>4852</v>
      </c>
      <c r="C254" s="30"/>
      <c r="D254" s="30" t="s">
        <v>357</v>
      </c>
      <c r="E254" s="30" t="s">
        <v>18</v>
      </c>
      <c r="F254" s="30" t="s">
        <v>358</v>
      </c>
      <c r="G254" s="30" t="s">
        <v>20</v>
      </c>
      <c r="H254" s="30" t="s">
        <v>2670</v>
      </c>
      <c r="I254" s="42">
        <v>9</v>
      </c>
      <c r="J254" s="33" t="str">
        <f t="shared" si="3"/>
        <v>Ивдельский городской округ, г. Ивдель, ул. Терешковой, д. 9</v>
      </c>
      <c r="K254" s="30">
        <v>555.78</v>
      </c>
      <c r="L254" s="30">
        <v>12</v>
      </c>
      <c r="M254" s="30">
        <v>1</v>
      </c>
      <c r="N254" s="59" t="s">
        <v>4679</v>
      </c>
      <c r="O254" s="227">
        <v>44732</v>
      </c>
      <c r="P254" s="177" t="s">
        <v>2046</v>
      </c>
      <c r="Q254" s="169">
        <v>2903070</v>
      </c>
      <c r="R254" s="155"/>
    </row>
    <row r="255" spans="1:18" ht="23.25" x14ac:dyDescent="0.25">
      <c r="A255" s="80">
        <v>254</v>
      </c>
      <c r="B255" s="30" t="s">
        <v>8</v>
      </c>
      <c r="C255" s="30" t="s">
        <v>628</v>
      </c>
      <c r="D255" s="30" t="s">
        <v>11</v>
      </c>
      <c r="E255" s="30" t="s">
        <v>637</v>
      </c>
      <c r="F255" s="30" t="s">
        <v>68</v>
      </c>
      <c r="G255" s="30" t="s">
        <v>20</v>
      </c>
      <c r="H255" s="30" t="s">
        <v>87</v>
      </c>
      <c r="I255" s="30" t="s">
        <v>981</v>
      </c>
      <c r="J255" s="33" t="str">
        <f t="shared" si="3"/>
        <v>Ирбитский р-н, Ирбитское муниципальное образование, п.г.т. Пионерский, ул. Строителей, д. 2</v>
      </c>
      <c r="K255" s="30">
        <v>1507.6</v>
      </c>
      <c r="L255" s="30">
        <v>24</v>
      </c>
      <c r="M255" s="148">
        <v>1</v>
      </c>
      <c r="N255" s="33" t="s">
        <v>4567</v>
      </c>
      <c r="O255" s="114">
        <v>44677</v>
      </c>
      <c r="P255" s="33" t="s">
        <v>4568</v>
      </c>
      <c r="Q255" s="167">
        <v>4842914.54</v>
      </c>
      <c r="R255" s="155"/>
    </row>
    <row r="256" spans="1:18" ht="23.25" x14ac:dyDescent="0.25">
      <c r="A256" s="80">
        <v>255</v>
      </c>
      <c r="B256" s="30" t="s">
        <v>8</v>
      </c>
      <c r="C256" s="30" t="s">
        <v>628</v>
      </c>
      <c r="D256" s="30" t="s">
        <v>11</v>
      </c>
      <c r="E256" s="30" t="s">
        <v>637</v>
      </c>
      <c r="F256" s="30" t="s">
        <v>68</v>
      </c>
      <c r="G256" s="30" t="s">
        <v>20</v>
      </c>
      <c r="H256" s="30" t="s">
        <v>87</v>
      </c>
      <c r="I256" s="30" t="s">
        <v>983</v>
      </c>
      <c r="J256" s="33" t="str">
        <f t="shared" si="3"/>
        <v>Ирбитский р-н, Ирбитское муниципальное образование, п.г.т. Пионерский, ул. Строителей, д. 4</v>
      </c>
      <c r="K256" s="30">
        <v>1557.5</v>
      </c>
      <c r="L256" s="30">
        <v>24</v>
      </c>
      <c r="M256" s="148">
        <v>2</v>
      </c>
      <c r="N256" s="33" t="s">
        <v>4562</v>
      </c>
      <c r="O256" s="114">
        <v>44592</v>
      </c>
      <c r="P256" s="33" t="s">
        <v>2726</v>
      </c>
      <c r="Q256" s="167">
        <v>3421262.2</v>
      </c>
      <c r="R256" s="155"/>
    </row>
    <row r="257" spans="1:18" ht="23.25" x14ac:dyDescent="0.25">
      <c r="A257" s="80">
        <v>256</v>
      </c>
      <c r="B257" s="30" t="s">
        <v>8</v>
      </c>
      <c r="C257" s="30" t="s">
        <v>628</v>
      </c>
      <c r="D257" s="30" t="s">
        <v>11</v>
      </c>
      <c r="E257" s="30" t="s">
        <v>1500</v>
      </c>
      <c r="F257" s="30" t="s">
        <v>640</v>
      </c>
      <c r="G257" s="30" t="s">
        <v>20</v>
      </c>
      <c r="H257" s="30" t="s">
        <v>455</v>
      </c>
      <c r="I257" s="30">
        <v>178</v>
      </c>
      <c r="J257" s="33" t="str">
        <f t="shared" si="3"/>
        <v>Ирбитский р-н, Ирбитское муниципальное образование, пос. Зайково, ул. Коммунистическая, д. 178</v>
      </c>
      <c r="K257" s="30">
        <v>3443.6</v>
      </c>
      <c r="L257" s="30">
        <v>70</v>
      </c>
      <c r="M257" s="148">
        <v>1</v>
      </c>
      <c r="N257" s="33" t="s">
        <v>4576</v>
      </c>
      <c r="O257" s="114">
        <v>44634</v>
      </c>
      <c r="P257" s="33" t="s">
        <v>2726</v>
      </c>
      <c r="Q257" s="167">
        <v>4554797.58</v>
      </c>
      <c r="R257" s="155"/>
    </row>
    <row r="258" spans="1:18" ht="23.25" x14ac:dyDescent="0.25">
      <c r="A258" s="80">
        <v>257</v>
      </c>
      <c r="B258" s="30" t="s">
        <v>8</v>
      </c>
      <c r="C258" s="30" t="s">
        <v>628</v>
      </c>
      <c r="D258" s="30" t="s">
        <v>11</v>
      </c>
      <c r="E258" s="30" t="s">
        <v>29</v>
      </c>
      <c r="F258" s="30" t="s">
        <v>1063</v>
      </c>
      <c r="G258" s="30" t="s">
        <v>20</v>
      </c>
      <c r="H258" s="30" t="s">
        <v>36</v>
      </c>
      <c r="I258" s="30" t="s">
        <v>990</v>
      </c>
      <c r="J258" s="33" t="str">
        <f t="shared" ref="J258:J321" si="4">C258&amp;""&amp;D258&amp;", "&amp;E258&amp;" "&amp;F258&amp;", "&amp;G258&amp;" "&amp;H258&amp;", д. "&amp;I258</f>
        <v>Ирбитский р-н, Ирбитское муниципальное образование, с. Килачевское, ул. Ленина, д. 26</v>
      </c>
      <c r="K258" s="30">
        <v>770.3</v>
      </c>
      <c r="L258" s="30">
        <v>26</v>
      </c>
      <c r="M258" s="148">
        <v>3</v>
      </c>
      <c r="N258" s="33" t="s">
        <v>4569</v>
      </c>
      <c r="O258" s="114" t="s">
        <v>4570</v>
      </c>
      <c r="P258" s="33" t="s">
        <v>2726</v>
      </c>
      <c r="Q258" s="167">
        <v>1526375.39</v>
      </c>
      <c r="R258" s="155"/>
    </row>
    <row r="259" spans="1:18" ht="23.25" x14ac:dyDescent="0.25">
      <c r="A259" s="80">
        <v>258</v>
      </c>
      <c r="B259" s="30" t="s">
        <v>8</v>
      </c>
      <c r="C259" s="30" t="s">
        <v>628</v>
      </c>
      <c r="D259" s="30" t="s">
        <v>11</v>
      </c>
      <c r="E259" s="30" t="s">
        <v>29</v>
      </c>
      <c r="F259" s="30" t="s">
        <v>66</v>
      </c>
      <c r="G259" s="30" t="s">
        <v>20</v>
      </c>
      <c r="H259" s="30" t="s">
        <v>67</v>
      </c>
      <c r="I259" s="30">
        <v>9</v>
      </c>
      <c r="J259" s="33" t="str">
        <f t="shared" si="4"/>
        <v>Ирбитский р-н, Ирбитское муниципальное образование, с. Ключи, ул. Урицкого, д. 9</v>
      </c>
      <c r="K259" s="30">
        <v>378</v>
      </c>
      <c r="L259" s="30">
        <v>8</v>
      </c>
      <c r="M259" s="148">
        <v>2</v>
      </c>
      <c r="N259" s="33" t="s">
        <v>4562</v>
      </c>
      <c r="O259" s="114">
        <v>44592</v>
      </c>
      <c r="P259" s="33" t="s">
        <v>2726</v>
      </c>
      <c r="Q259" s="167">
        <v>1651571.23</v>
      </c>
      <c r="R259" s="155"/>
    </row>
    <row r="260" spans="1:18" ht="23.25" x14ac:dyDescent="0.25">
      <c r="A260" s="80">
        <v>259</v>
      </c>
      <c r="B260" s="30" t="s">
        <v>8</v>
      </c>
      <c r="C260" s="30" t="s">
        <v>628</v>
      </c>
      <c r="D260" s="30" t="s">
        <v>11</v>
      </c>
      <c r="E260" s="30" t="s">
        <v>29</v>
      </c>
      <c r="F260" s="30" t="s">
        <v>4546</v>
      </c>
      <c r="G260" s="30" t="s">
        <v>20</v>
      </c>
      <c r="H260" s="30" t="s">
        <v>4547</v>
      </c>
      <c r="I260" s="30" t="s">
        <v>4550</v>
      </c>
      <c r="J260" s="33" t="str">
        <f t="shared" si="4"/>
        <v>Ирбитский р-н, Ирбитское муниципальное образование, с. Черновское, ул. 60 лет Октября, д. 35Б</v>
      </c>
      <c r="K260" s="30">
        <v>556.6</v>
      </c>
      <c r="L260" s="30">
        <v>12</v>
      </c>
      <c r="M260" s="148">
        <v>3</v>
      </c>
      <c r="N260" s="33" t="s">
        <v>4571</v>
      </c>
      <c r="O260" s="114" t="s">
        <v>4572</v>
      </c>
      <c r="P260" s="33" t="s">
        <v>4573</v>
      </c>
      <c r="Q260" s="167">
        <v>1190957.73</v>
      </c>
      <c r="R260" s="155"/>
    </row>
    <row r="261" spans="1:18" ht="23.25" x14ac:dyDescent="0.25">
      <c r="A261" s="80">
        <v>260</v>
      </c>
      <c r="B261" s="30" t="s">
        <v>4853</v>
      </c>
      <c r="C261" s="30" t="s">
        <v>793</v>
      </c>
      <c r="D261" s="30" t="s">
        <v>557</v>
      </c>
      <c r="E261" s="30" t="s">
        <v>1535</v>
      </c>
      <c r="F261" s="30" t="s">
        <v>4712</v>
      </c>
      <c r="G261" s="30" t="s">
        <v>20</v>
      </c>
      <c r="H261" s="30" t="s">
        <v>2657</v>
      </c>
      <c r="I261" s="42">
        <v>3</v>
      </c>
      <c r="J261" s="33" t="str">
        <f t="shared" si="4"/>
        <v>Каменский р-н, Каменский городской округ, дер. Соколова (Колчеданский с/с), ул. Рудничная, д. 3</v>
      </c>
      <c r="K261" s="30">
        <v>793.6</v>
      </c>
      <c r="L261" s="30">
        <v>16</v>
      </c>
      <c r="M261" s="30">
        <v>4</v>
      </c>
      <c r="N261" s="33" t="s">
        <v>4727</v>
      </c>
      <c r="O261" s="114" t="s">
        <v>4728</v>
      </c>
      <c r="P261" s="33" t="s">
        <v>2397</v>
      </c>
      <c r="Q261" s="170">
        <v>2557453.1999999997</v>
      </c>
      <c r="R261" s="155"/>
    </row>
    <row r="262" spans="1:18" ht="23.25" x14ac:dyDescent="0.25">
      <c r="A262" s="80">
        <v>261</v>
      </c>
      <c r="B262" s="30" t="s">
        <v>4853</v>
      </c>
      <c r="C262" s="30" t="s">
        <v>793</v>
      </c>
      <c r="D262" s="30" t="s">
        <v>557</v>
      </c>
      <c r="E262" s="30" t="s">
        <v>1500</v>
      </c>
      <c r="F262" s="30" t="s">
        <v>558</v>
      </c>
      <c r="G262" s="30" t="s">
        <v>20</v>
      </c>
      <c r="H262" s="30" t="s">
        <v>74</v>
      </c>
      <c r="I262" s="42" t="s">
        <v>944</v>
      </c>
      <c r="J262" s="33" t="str">
        <f t="shared" si="4"/>
        <v>Каменский р-н, Каменский городской округ, пос. Новый Быт, ул. Гагарина, д. 5</v>
      </c>
      <c r="K262" s="30">
        <v>793.2</v>
      </c>
      <c r="L262" s="30">
        <v>16</v>
      </c>
      <c r="M262" s="30">
        <v>1</v>
      </c>
      <c r="N262" s="33" t="s">
        <v>4729</v>
      </c>
      <c r="O262" s="114">
        <v>44572</v>
      </c>
      <c r="P262" s="33" t="s">
        <v>2397</v>
      </c>
      <c r="Q262" s="170">
        <v>5283828</v>
      </c>
      <c r="R262" s="155"/>
    </row>
    <row r="263" spans="1:18" ht="23.25" x14ac:dyDescent="0.25">
      <c r="A263" s="80">
        <v>262</v>
      </c>
      <c r="B263" s="30" t="s">
        <v>4853</v>
      </c>
      <c r="C263" s="30" t="s">
        <v>793</v>
      </c>
      <c r="D263" s="30" t="s">
        <v>557</v>
      </c>
      <c r="E263" s="30" t="s">
        <v>29</v>
      </c>
      <c r="F263" s="30" t="s">
        <v>559</v>
      </c>
      <c r="G263" s="30" t="s">
        <v>20</v>
      </c>
      <c r="H263" s="30" t="s">
        <v>535</v>
      </c>
      <c r="I263" s="42">
        <v>8</v>
      </c>
      <c r="J263" s="33" t="str">
        <f t="shared" si="4"/>
        <v>Каменский р-н, Каменский городской округ, с. Колчедан, ул. Беляева, д. 8</v>
      </c>
      <c r="K263" s="30">
        <v>963.1</v>
      </c>
      <c r="L263" s="30">
        <v>18</v>
      </c>
      <c r="M263" s="225">
        <v>4</v>
      </c>
      <c r="N263" s="33" t="s">
        <v>4727</v>
      </c>
      <c r="O263" s="114" t="s">
        <v>4728</v>
      </c>
      <c r="P263" s="33" t="s">
        <v>2397</v>
      </c>
      <c r="Q263" s="167">
        <v>5823834</v>
      </c>
      <c r="R263" s="155"/>
    </row>
    <row r="264" spans="1:18" ht="23.25" x14ac:dyDescent="0.25">
      <c r="A264" s="80">
        <v>263</v>
      </c>
      <c r="B264" s="30" t="s">
        <v>4853</v>
      </c>
      <c r="C264" s="30" t="s">
        <v>793</v>
      </c>
      <c r="D264" s="30" t="s">
        <v>557</v>
      </c>
      <c r="E264" s="30" t="s">
        <v>29</v>
      </c>
      <c r="F264" s="30" t="s">
        <v>1043</v>
      </c>
      <c r="G264" s="30" t="s">
        <v>20</v>
      </c>
      <c r="H264" s="30" t="s">
        <v>348</v>
      </c>
      <c r="I264" s="42">
        <v>11</v>
      </c>
      <c r="J264" s="33" t="str">
        <f t="shared" si="4"/>
        <v>Каменский р-н, Каменский городской округ, с. Маминское, ул. Фурманова, д. 11</v>
      </c>
      <c r="K264" s="30">
        <v>790.6</v>
      </c>
      <c r="L264" s="30">
        <v>16</v>
      </c>
      <c r="M264" s="30">
        <v>6</v>
      </c>
      <c r="N264" s="33" t="s">
        <v>4727</v>
      </c>
      <c r="O264" s="114" t="s">
        <v>4728</v>
      </c>
      <c r="P264" s="33" t="s">
        <v>2397</v>
      </c>
      <c r="Q264" s="170">
        <v>4796599.18</v>
      </c>
      <c r="R264" s="155"/>
    </row>
    <row r="265" spans="1:18" ht="23.25" x14ac:dyDescent="0.25">
      <c r="A265" s="80">
        <v>264</v>
      </c>
      <c r="B265" s="30" t="s">
        <v>4853</v>
      </c>
      <c r="C265" s="30" t="s">
        <v>793</v>
      </c>
      <c r="D265" s="30" t="s">
        <v>557</v>
      </c>
      <c r="E265" s="30" t="s">
        <v>29</v>
      </c>
      <c r="F265" s="30" t="s">
        <v>1043</v>
      </c>
      <c r="G265" s="30" t="s">
        <v>20</v>
      </c>
      <c r="H265" s="30" t="s">
        <v>99</v>
      </c>
      <c r="I265" s="42" t="s">
        <v>980</v>
      </c>
      <c r="J265" s="33" t="str">
        <f t="shared" si="4"/>
        <v>Каменский р-н, Каменский городской округ, с. Маминское, ул. Чапаева, д. 1</v>
      </c>
      <c r="K265" s="30">
        <v>790.6</v>
      </c>
      <c r="L265" s="30">
        <v>16</v>
      </c>
      <c r="M265" s="30">
        <v>2</v>
      </c>
      <c r="N265" s="33" t="s">
        <v>4727</v>
      </c>
      <c r="O265" s="114" t="s">
        <v>4728</v>
      </c>
      <c r="P265" s="33" t="s">
        <v>2397</v>
      </c>
      <c r="Q265" s="170">
        <v>2425394.75</v>
      </c>
      <c r="R265" s="155"/>
    </row>
    <row r="266" spans="1:18" ht="23.25" x14ac:dyDescent="0.25">
      <c r="A266" s="80">
        <v>265</v>
      </c>
      <c r="B266" s="30" t="s">
        <v>4853</v>
      </c>
      <c r="C266" s="30" t="s">
        <v>793</v>
      </c>
      <c r="D266" s="30" t="s">
        <v>557</v>
      </c>
      <c r="E266" s="30" t="s">
        <v>29</v>
      </c>
      <c r="F266" s="30" t="s">
        <v>2686</v>
      </c>
      <c r="G266" s="30" t="s">
        <v>20</v>
      </c>
      <c r="H266" s="30" t="s">
        <v>36</v>
      </c>
      <c r="I266" s="42">
        <v>13</v>
      </c>
      <c r="J266" s="33" t="str">
        <f t="shared" si="4"/>
        <v>Каменский р-н, Каменский городской округ, с. Новоисетское, ул. Ленина, д. 13</v>
      </c>
      <c r="K266" s="30">
        <v>942.6</v>
      </c>
      <c r="L266" s="30">
        <v>18</v>
      </c>
      <c r="M266" s="225">
        <v>2</v>
      </c>
      <c r="N266" s="33" t="s">
        <v>4729</v>
      </c>
      <c r="O266" s="114">
        <v>44572</v>
      </c>
      <c r="P266" s="33" t="s">
        <v>2397</v>
      </c>
      <c r="Q266" s="170">
        <v>3918469.87</v>
      </c>
      <c r="R266" s="155"/>
    </row>
    <row r="267" spans="1:18" ht="23.25" x14ac:dyDescent="0.25">
      <c r="A267" s="80">
        <v>266</v>
      </c>
      <c r="B267" s="30" t="s">
        <v>4853</v>
      </c>
      <c r="C267" s="30" t="s">
        <v>793</v>
      </c>
      <c r="D267" s="30" t="s">
        <v>557</v>
      </c>
      <c r="E267" s="30" t="s">
        <v>29</v>
      </c>
      <c r="F267" s="30" t="s">
        <v>2686</v>
      </c>
      <c r="G267" s="30" t="s">
        <v>20</v>
      </c>
      <c r="H267" s="30" t="s">
        <v>36</v>
      </c>
      <c r="I267" s="42">
        <v>3</v>
      </c>
      <c r="J267" s="33" t="str">
        <f t="shared" si="4"/>
        <v>Каменский р-н, Каменский городской округ, с. Новоисетское, ул. Ленина, д. 3</v>
      </c>
      <c r="K267" s="30">
        <v>772.7</v>
      </c>
      <c r="L267" s="30">
        <v>16</v>
      </c>
      <c r="M267" s="30">
        <v>5</v>
      </c>
      <c r="N267" s="33" t="s">
        <v>4727</v>
      </c>
      <c r="O267" s="114" t="s">
        <v>4728</v>
      </c>
      <c r="P267" s="33" t="s">
        <v>2397</v>
      </c>
      <c r="Q267" s="167">
        <v>4293552</v>
      </c>
      <c r="R267" s="155"/>
    </row>
    <row r="268" spans="1:18" ht="23.25" x14ac:dyDescent="0.25">
      <c r="A268" s="80">
        <v>267</v>
      </c>
      <c r="B268" s="30" t="s">
        <v>4853</v>
      </c>
      <c r="C268" s="30" t="s">
        <v>793</v>
      </c>
      <c r="D268" s="30" t="s">
        <v>557</v>
      </c>
      <c r="E268" s="30" t="s">
        <v>29</v>
      </c>
      <c r="F268" s="30" t="s">
        <v>1390</v>
      </c>
      <c r="G268" s="30" t="s">
        <v>20</v>
      </c>
      <c r="H268" s="30" t="s">
        <v>84</v>
      </c>
      <c r="I268" s="42">
        <v>124</v>
      </c>
      <c r="J268" s="33" t="str">
        <f t="shared" si="4"/>
        <v>Каменский р-н, Каменский городской округ, с. Рыбниковское, ул. Советская, д. 124</v>
      </c>
      <c r="K268" s="30">
        <v>801</v>
      </c>
      <c r="L268" s="30">
        <v>16</v>
      </c>
      <c r="M268" s="30">
        <v>5</v>
      </c>
      <c r="N268" s="33" t="s">
        <v>4727</v>
      </c>
      <c r="O268" s="114" t="s">
        <v>4728</v>
      </c>
      <c r="P268" s="33" t="s">
        <v>2397</v>
      </c>
      <c r="Q268" s="170">
        <v>5102464.8000000007</v>
      </c>
      <c r="R268" s="155"/>
    </row>
    <row r="269" spans="1:18" ht="23.25" x14ac:dyDescent="0.25">
      <c r="A269" s="80">
        <v>268</v>
      </c>
      <c r="B269" s="30" t="s">
        <v>4853</v>
      </c>
      <c r="C269" s="30" t="s">
        <v>793</v>
      </c>
      <c r="D269" s="30" t="s">
        <v>557</v>
      </c>
      <c r="E269" s="30" t="s">
        <v>29</v>
      </c>
      <c r="F269" s="30" t="s">
        <v>1392</v>
      </c>
      <c r="G269" s="30" t="s">
        <v>20</v>
      </c>
      <c r="H269" s="30" t="s">
        <v>74</v>
      </c>
      <c r="I269" s="42" t="s">
        <v>1214</v>
      </c>
      <c r="J269" s="33" t="str">
        <f t="shared" si="4"/>
        <v>Каменский р-н, Каменский городской округ, с. Сипавское, ул. Гагарина, д. 31</v>
      </c>
      <c r="K269" s="30">
        <v>786.5</v>
      </c>
      <c r="L269" s="30">
        <v>16</v>
      </c>
      <c r="M269" s="30">
        <v>5</v>
      </c>
      <c r="N269" s="33" t="s">
        <v>4729</v>
      </c>
      <c r="O269" s="114">
        <v>44572</v>
      </c>
      <c r="P269" s="33" t="s">
        <v>2397</v>
      </c>
      <c r="Q269" s="170">
        <v>2933146.8</v>
      </c>
      <c r="R269" s="155"/>
    </row>
    <row r="270" spans="1:18" ht="23.25" x14ac:dyDescent="0.25">
      <c r="A270" s="80">
        <v>269</v>
      </c>
      <c r="B270" s="30" t="s">
        <v>4853</v>
      </c>
      <c r="C270" s="30" t="s">
        <v>793</v>
      </c>
      <c r="D270" s="30" t="s">
        <v>557</v>
      </c>
      <c r="E270" s="30" t="s">
        <v>29</v>
      </c>
      <c r="F270" s="30" t="s">
        <v>1392</v>
      </c>
      <c r="G270" s="30" t="s">
        <v>20</v>
      </c>
      <c r="H270" s="30" t="s">
        <v>74</v>
      </c>
      <c r="I270" s="42">
        <v>32</v>
      </c>
      <c r="J270" s="33" t="str">
        <f t="shared" si="4"/>
        <v>Каменский р-н, Каменский городской округ, с. Сипавское, ул. Гагарина, д. 32</v>
      </c>
      <c r="K270" s="30">
        <v>938.6</v>
      </c>
      <c r="L270" s="30">
        <v>18</v>
      </c>
      <c r="M270" s="225">
        <v>2</v>
      </c>
      <c r="N270" s="33" t="s">
        <v>4729</v>
      </c>
      <c r="O270" s="114">
        <v>44572</v>
      </c>
      <c r="P270" s="33" t="s">
        <v>2397</v>
      </c>
      <c r="Q270" s="170">
        <v>3360756</v>
      </c>
      <c r="R270" s="155"/>
    </row>
    <row r="271" spans="1:18" ht="23.25" x14ac:dyDescent="0.25">
      <c r="A271" s="80">
        <v>270</v>
      </c>
      <c r="B271" s="30" t="s">
        <v>4853</v>
      </c>
      <c r="C271" s="30" t="s">
        <v>793</v>
      </c>
      <c r="D271" s="30" t="s">
        <v>557</v>
      </c>
      <c r="E271" s="30" t="s">
        <v>29</v>
      </c>
      <c r="F271" s="30" t="s">
        <v>1050</v>
      </c>
      <c r="G271" s="30" t="s">
        <v>20</v>
      </c>
      <c r="H271" s="30" t="s">
        <v>90</v>
      </c>
      <c r="I271" s="42">
        <v>18</v>
      </c>
      <c r="J271" s="33" t="str">
        <f t="shared" si="4"/>
        <v>Каменский р-н, Каменский городской округ, с. Травянское, ул. Ворошилова, д. 18</v>
      </c>
      <c r="K271" s="30">
        <v>661.3</v>
      </c>
      <c r="L271" s="30">
        <v>18</v>
      </c>
      <c r="M271" s="30">
        <v>4</v>
      </c>
      <c r="N271" s="33" t="s">
        <v>4727</v>
      </c>
      <c r="O271" s="114" t="s">
        <v>4728</v>
      </c>
      <c r="P271" s="33" t="s">
        <v>2397</v>
      </c>
      <c r="Q271" s="170">
        <v>2022993.6</v>
      </c>
      <c r="R271" s="155"/>
    </row>
    <row r="272" spans="1:18" ht="34.5" x14ac:dyDescent="0.25">
      <c r="A272" s="80">
        <v>271</v>
      </c>
      <c r="B272" s="30" t="s">
        <v>4853</v>
      </c>
      <c r="C272" s="30"/>
      <c r="D272" s="30" t="s">
        <v>2504</v>
      </c>
      <c r="E272" s="30" t="s">
        <v>18</v>
      </c>
      <c r="F272" s="30" t="s">
        <v>526</v>
      </c>
      <c r="G272" s="30" t="s">
        <v>190</v>
      </c>
      <c r="H272" s="30" t="s">
        <v>685</v>
      </c>
      <c r="I272" s="42">
        <v>5</v>
      </c>
      <c r="J272" s="33" t="str">
        <f t="shared" si="4"/>
        <v>Каменск-Уральский городской округ Свердловской области, г. Каменск-Уральский, б-р Парижской Коммуны, д. 5</v>
      </c>
      <c r="K272" s="30">
        <v>2687</v>
      </c>
      <c r="L272" s="30">
        <v>64</v>
      </c>
      <c r="M272" s="30">
        <v>1</v>
      </c>
      <c r="N272" s="33" t="s">
        <v>4720</v>
      </c>
      <c r="O272" s="114">
        <v>44582</v>
      </c>
      <c r="P272" s="33" t="s">
        <v>2397</v>
      </c>
      <c r="Q272" s="170">
        <v>797740.8</v>
      </c>
      <c r="R272" s="155"/>
    </row>
    <row r="273" spans="1:18" ht="23.25" x14ac:dyDescent="0.25">
      <c r="A273" s="80">
        <v>272</v>
      </c>
      <c r="B273" s="30" t="s">
        <v>4853</v>
      </c>
      <c r="C273" s="30"/>
      <c r="D273" s="30" t="s">
        <v>2504</v>
      </c>
      <c r="E273" s="30" t="s">
        <v>18</v>
      </c>
      <c r="F273" s="30" t="s">
        <v>526</v>
      </c>
      <c r="G273" s="30" t="s">
        <v>20</v>
      </c>
      <c r="H273" s="30" t="s">
        <v>529</v>
      </c>
      <c r="I273" s="42">
        <v>22</v>
      </c>
      <c r="J273" s="33" t="str">
        <f t="shared" si="4"/>
        <v>Каменск-Уральский городской округ Свердловской области, г. Каменск-Уральский, ул. Алюминиевая, д. 22</v>
      </c>
      <c r="K273" s="30">
        <v>1474.9</v>
      </c>
      <c r="L273" s="30">
        <v>20</v>
      </c>
      <c r="M273" s="225">
        <v>3</v>
      </c>
      <c r="N273" s="33" t="s">
        <v>4720</v>
      </c>
      <c r="O273" s="114">
        <v>44582</v>
      </c>
      <c r="P273" s="33" t="s">
        <v>2397</v>
      </c>
      <c r="Q273" s="170">
        <v>8087595.5999999996</v>
      </c>
      <c r="R273" s="155"/>
    </row>
    <row r="274" spans="1:18" ht="23.25" x14ac:dyDescent="0.25">
      <c r="A274" s="80">
        <v>273</v>
      </c>
      <c r="B274" s="30" t="s">
        <v>4853</v>
      </c>
      <c r="C274" s="30"/>
      <c r="D274" s="30" t="s">
        <v>2504</v>
      </c>
      <c r="E274" s="30" t="s">
        <v>18</v>
      </c>
      <c r="F274" s="30" t="s">
        <v>526</v>
      </c>
      <c r="G274" s="30" t="s">
        <v>20</v>
      </c>
      <c r="H274" s="30" t="s">
        <v>529</v>
      </c>
      <c r="I274" s="42">
        <v>23</v>
      </c>
      <c r="J274" s="33" t="str">
        <f t="shared" si="4"/>
        <v>Каменск-Уральский городской округ Свердловской области, г. Каменск-Уральский, ул. Алюминиевая, д. 23</v>
      </c>
      <c r="K274" s="30">
        <v>2031.7</v>
      </c>
      <c r="L274" s="30">
        <v>22</v>
      </c>
      <c r="M274" s="225">
        <v>2</v>
      </c>
      <c r="N274" s="33" t="s">
        <v>4720</v>
      </c>
      <c r="O274" s="114">
        <v>44582</v>
      </c>
      <c r="P274" s="33" t="s">
        <v>2397</v>
      </c>
      <c r="Q274" s="167">
        <v>6031741.2000000002</v>
      </c>
      <c r="R274" s="155"/>
    </row>
    <row r="275" spans="1:18" ht="23.25" x14ac:dyDescent="0.25">
      <c r="A275" s="80">
        <v>274</v>
      </c>
      <c r="B275" s="30" t="s">
        <v>4853</v>
      </c>
      <c r="C275" s="30"/>
      <c r="D275" s="30" t="s">
        <v>2504</v>
      </c>
      <c r="E275" s="30" t="s">
        <v>18</v>
      </c>
      <c r="F275" s="30" t="s">
        <v>526</v>
      </c>
      <c r="G275" s="30" t="s">
        <v>20</v>
      </c>
      <c r="H275" s="30" t="s">
        <v>529</v>
      </c>
      <c r="I275" s="42">
        <v>24</v>
      </c>
      <c r="J275" s="33" t="str">
        <f t="shared" si="4"/>
        <v>Каменск-Уральский городской округ Свердловской области, г. Каменск-Уральский, ул. Алюминиевая, д. 24</v>
      </c>
      <c r="K275" s="30">
        <v>1466.7</v>
      </c>
      <c r="L275" s="30">
        <v>27</v>
      </c>
      <c r="M275" s="30">
        <v>1</v>
      </c>
      <c r="N275" s="33" t="s">
        <v>4720</v>
      </c>
      <c r="O275" s="114">
        <v>44582</v>
      </c>
      <c r="P275" s="33" t="s">
        <v>2397</v>
      </c>
      <c r="Q275" s="170">
        <v>2385417.6</v>
      </c>
      <c r="R275" s="155"/>
    </row>
    <row r="276" spans="1:18" ht="23.25" x14ac:dyDescent="0.25">
      <c r="A276" s="80">
        <v>275</v>
      </c>
      <c r="B276" s="30" t="s">
        <v>4853</v>
      </c>
      <c r="C276" s="30"/>
      <c r="D276" s="30" t="s">
        <v>2504</v>
      </c>
      <c r="E276" s="30" t="s">
        <v>18</v>
      </c>
      <c r="F276" s="30" t="s">
        <v>526</v>
      </c>
      <c r="G276" s="30" t="s">
        <v>20</v>
      </c>
      <c r="H276" s="30" t="s">
        <v>529</v>
      </c>
      <c r="I276" s="42">
        <v>25</v>
      </c>
      <c r="J276" s="33" t="str">
        <f t="shared" si="4"/>
        <v>Каменск-Уральский городской округ Свердловской области, г. Каменск-Уральский, ул. Алюминиевая, д. 25</v>
      </c>
      <c r="K276" s="30">
        <v>1672.6</v>
      </c>
      <c r="L276" s="30">
        <v>27</v>
      </c>
      <c r="M276" s="225">
        <v>2</v>
      </c>
      <c r="N276" s="33" t="s">
        <v>4720</v>
      </c>
      <c r="O276" s="114">
        <v>44582</v>
      </c>
      <c r="P276" s="33" t="s">
        <v>2397</v>
      </c>
      <c r="Q276" s="167">
        <v>6354428.4000000004</v>
      </c>
      <c r="R276" s="155"/>
    </row>
    <row r="277" spans="1:18" ht="23.25" x14ac:dyDescent="0.25">
      <c r="A277" s="80">
        <v>276</v>
      </c>
      <c r="B277" s="30" t="s">
        <v>4853</v>
      </c>
      <c r="C277" s="30"/>
      <c r="D277" s="30" t="s">
        <v>2504</v>
      </c>
      <c r="E277" s="30" t="s">
        <v>18</v>
      </c>
      <c r="F277" s="30" t="s">
        <v>526</v>
      </c>
      <c r="G277" s="30" t="s">
        <v>20</v>
      </c>
      <c r="H277" s="30" t="s">
        <v>92</v>
      </c>
      <c r="I277" s="42">
        <v>15</v>
      </c>
      <c r="J277" s="33" t="str">
        <f t="shared" si="4"/>
        <v>Каменск-Уральский городской округ Свердловской области, г. Каменск-Уральский, ул. Бажова, д. 15</v>
      </c>
      <c r="K277" s="30">
        <v>700.6</v>
      </c>
      <c r="L277" s="30">
        <v>16</v>
      </c>
      <c r="M277" s="30">
        <v>4</v>
      </c>
      <c r="N277" s="33" t="s">
        <v>4720</v>
      </c>
      <c r="O277" s="114">
        <v>44582</v>
      </c>
      <c r="P277" s="33" t="s">
        <v>2397</v>
      </c>
      <c r="Q277" s="170">
        <v>3988743.6</v>
      </c>
      <c r="R277" s="155"/>
    </row>
    <row r="278" spans="1:18" ht="23.25" x14ac:dyDescent="0.25">
      <c r="A278" s="80">
        <v>277</v>
      </c>
      <c r="B278" s="30" t="s">
        <v>4853</v>
      </c>
      <c r="C278" s="30"/>
      <c r="D278" s="30" t="s">
        <v>2504</v>
      </c>
      <c r="E278" s="30" t="s">
        <v>18</v>
      </c>
      <c r="F278" s="30" t="s">
        <v>526</v>
      </c>
      <c r="G278" s="30" t="s">
        <v>20</v>
      </c>
      <c r="H278" s="30" t="s">
        <v>535</v>
      </c>
      <c r="I278" s="42" t="s">
        <v>981</v>
      </c>
      <c r="J278" s="33" t="str">
        <f t="shared" si="4"/>
        <v>Каменск-Уральский городской округ Свердловской области, г. Каменск-Уральский, ул. Беляева, д. 2</v>
      </c>
      <c r="K278" s="30">
        <v>1280.7</v>
      </c>
      <c r="L278" s="30">
        <v>15</v>
      </c>
      <c r="M278" s="30">
        <v>1</v>
      </c>
      <c r="N278" s="33" t="s">
        <v>4720</v>
      </c>
      <c r="O278" s="114">
        <v>44582</v>
      </c>
      <c r="P278" s="33" t="s">
        <v>2397</v>
      </c>
      <c r="Q278" s="170">
        <v>2735168.4</v>
      </c>
      <c r="R278" s="155"/>
    </row>
    <row r="279" spans="1:18" ht="23.25" x14ac:dyDescent="0.25">
      <c r="A279" s="80">
        <v>278</v>
      </c>
      <c r="B279" s="30" t="s">
        <v>4853</v>
      </c>
      <c r="C279" s="30"/>
      <c r="D279" s="30" t="s">
        <v>2504</v>
      </c>
      <c r="E279" s="30" t="s">
        <v>18</v>
      </c>
      <c r="F279" s="30" t="s">
        <v>526</v>
      </c>
      <c r="G279" s="30" t="s">
        <v>20</v>
      </c>
      <c r="H279" s="30" t="s">
        <v>532</v>
      </c>
      <c r="I279" s="42" t="s">
        <v>993</v>
      </c>
      <c r="J279" s="33" t="str">
        <f t="shared" si="4"/>
        <v>Каменск-Уральский городской округ Свердловской области, г. Каменск-Уральский, ул. Исетская, д. 40</v>
      </c>
      <c r="K279" s="30">
        <v>3233.6</v>
      </c>
      <c r="L279" s="30">
        <v>48</v>
      </c>
      <c r="M279" s="225">
        <v>7</v>
      </c>
      <c r="N279" s="33" t="s">
        <v>4720</v>
      </c>
      <c r="O279" s="114">
        <v>44582</v>
      </c>
      <c r="P279" s="33" t="s">
        <v>2397</v>
      </c>
      <c r="Q279" s="167">
        <v>12847840.799999999</v>
      </c>
      <c r="R279" s="155"/>
    </row>
    <row r="280" spans="1:18" ht="23.25" x14ac:dyDescent="0.25">
      <c r="A280" s="80">
        <v>279</v>
      </c>
      <c r="B280" s="30" t="s">
        <v>4853</v>
      </c>
      <c r="C280" s="30"/>
      <c r="D280" s="30" t="s">
        <v>2504</v>
      </c>
      <c r="E280" s="30" t="s">
        <v>18</v>
      </c>
      <c r="F280" s="30" t="s">
        <v>526</v>
      </c>
      <c r="G280" s="30" t="s">
        <v>20</v>
      </c>
      <c r="H280" s="30" t="s">
        <v>28</v>
      </c>
      <c r="I280" s="42">
        <v>33</v>
      </c>
      <c r="J280" s="33" t="str">
        <f t="shared" si="4"/>
        <v>Каменск-Уральский городской округ Свердловской области, г. Каменск-Уральский, ул. Калинина, д. 33</v>
      </c>
      <c r="K280" s="30">
        <v>1644.6</v>
      </c>
      <c r="L280" s="30">
        <v>47</v>
      </c>
      <c r="M280" s="225">
        <v>1</v>
      </c>
      <c r="N280" s="33" t="s">
        <v>4720</v>
      </c>
      <c r="O280" s="114">
        <v>44582</v>
      </c>
      <c r="P280" s="33" t="s">
        <v>2397</v>
      </c>
      <c r="Q280" s="170">
        <v>1945410</v>
      </c>
      <c r="R280" s="155"/>
    </row>
    <row r="281" spans="1:18" ht="23.25" x14ac:dyDescent="0.25">
      <c r="A281" s="80">
        <v>280</v>
      </c>
      <c r="B281" s="30" t="s">
        <v>4853</v>
      </c>
      <c r="C281" s="30"/>
      <c r="D281" s="30" t="s">
        <v>2504</v>
      </c>
      <c r="E281" s="30" t="s">
        <v>18</v>
      </c>
      <c r="F281" s="30" t="s">
        <v>526</v>
      </c>
      <c r="G281" s="30" t="s">
        <v>20</v>
      </c>
      <c r="H281" s="30" t="s">
        <v>75</v>
      </c>
      <c r="I281" s="42">
        <v>58</v>
      </c>
      <c r="J281" s="33" t="str">
        <f t="shared" si="4"/>
        <v>Каменск-Уральский городской округ Свердловской области, г. Каменск-Уральский, ул. Карла Маркса, д. 58</v>
      </c>
      <c r="K281" s="30">
        <v>1651.1</v>
      </c>
      <c r="L281" s="30">
        <v>23</v>
      </c>
      <c r="M281" s="30">
        <v>5</v>
      </c>
      <c r="N281" s="33" t="s">
        <v>4720</v>
      </c>
      <c r="O281" s="114">
        <v>44582</v>
      </c>
      <c r="P281" s="33" t="s">
        <v>2397</v>
      </c>
      <c r="Q281" s="167">
        <v>8375714.4000000004</v>
      </c>
      <c r="R281" s="155"/>
    </row>
    <row r="282" spans="1:18" ht="23.25" x14ac:dyDescent="0.25">
      <c r="A282" s="80">
        <v>281</v>
      </c>
      <c r="B282" s="30" t="s">
        <v>4853</v>
      </c>
      <c r="C282" s="30"/>
      <c r="D282" s="30" t="s">
        <v>2504</v>
      </c>
      <c r="E282" s="30" t="s">
        <v>18</v>
      </c>
      <c r="F282" s="30" t="s">
        <v>526</v>
      </c>
      <c r="G282" s="30" t="s">
        <v>20</v>
      </c>
      <c r="H282" s="30" t="s">
        <v>49</v>
      </c>
      <c r="I282" s="42">
        <v>10</v>
      </c>
      <c r="J282" s="33" t="str">
        <f t="shared" si="4"/>
        <v>Каменск-Уральский городской округ Свердловской области, г. Каменск-Уральский, ул. Коммунальная, д. 10</v>
      </c>
      <c r="K282" s="30">
        <v>681.5</v>
      </c>
      <c r="L282" s="30">
        <v>18</v>
      </c>
      <c r="M282" s="225">
        <v>4</v>
      </c>
      <c r="N282" s="33" t="s">
        <v>4720</v>
      </c>
      <c r="O282" s="114">
        <v>44582</v>
      </c>
      <c r="P282" s="33" t="s">
        <v>2397</v>
      </c>
      <c r="Q282" s="170">
        <v>5811009.5999999996</v>
      </c>
      <c r="R282" s="155"/>
    </row>
    <row r="283" spans="1:18" ht="23.25" x14ac:dyDescent="0.25">
      <c r="A283" s="80">
        <v>282</v>
      </c>
      <c r="B283" s="30" t="s">
        <v>4853</v>
      </c>
      <c r="C283" s="30"/>
      <c r="D283" s="30" t="s">
        <v>2504</v>
      </c>
      <c r="E283" s="30" t="s">
        <v>18</v>
      </c>
      <c r="F283" s="30" t="s">
        <v>526</v>
      </c>
      <c r="G283" s="30" t="s">
        <v>20</v>
      </c>
      <c r="H283" s="30" t="s">
        <v>49</v>
      </c>
      <c r="I283" s="42" t="s">
        <v>996</v>
      </c>
      <c r="J283" s="33" t="str">
        <f t="shared" si="4"/>
        <v>Каменск-Уральский городской округ Свердловской области, г. Каменск-Уральский, ул. Коммунальная, д. 18</v>
      </c>
      <c r="K283" s="30">
        <v>695.1</v>
      </c>
      <c r="L283" s="30">
        <v>16</v>
      </c>
      <c r="M283" s="225">
        <v>1</v>
      </c>
      <c r="N283" s="33" t="s">
        <v>4720</v>
      </c>
      <c r="O283" s="114">
        <v>44582</v>
      </c>
      <c r="P283" s="33" t="s">
        <v>2397</v>
      </c>
      <c r="Q283" s="167">
        <v>1838797.2</v>
      </c>
      <c r="R283" s="155"/>
    </row>
    <row r="284" spans="1:18" ht="23.25" x14ac:dyDescent="0.25">
      <c r="A284" s="80">
        <v>283</v>
      </c>
      <c r="B284" s="30" t="s">
        <v>4853</v>
      </c>
      <c r="C284" s="30"/>
      <c r="D284" s="30" t="s">
        <v>2504</v>
      </c>
      <c r="E284" s="30" t="s">
        <v>18</v>
      </c>
      <c r="F284" s="30" t="s">
        <v>526</v>
      </c>
      <c r="G284" s="30" t="s">
        <v>20</v>
      </c>
      <c r="H284" s="30" t="s">
        <v>49</v>
      </c>
      <c r="I284" s="42" t="s">
        <v>981</v>
      </c>
      <c r="J284" s="33" t="str">
        <f t="shared" si="4"/>
        <v>Каменск-Уральский городской округ Свердловской области, г. Каменск-Уральский, ул. Коммунальная, д. 2</v>
      </c>
      <c r="K284" s="30">
        <v>335</v>
      </c>
      <c r="L284" s="30">
        <v>8</v>
      </c>
      <c r="M284" s="30">
        <v>2</v>
      </c>
      <c r="N284" s="33" t="s">
        <v>4720</v>
      </c>
      <c r="O284" s="114">
        <v>44582</v>
      </c>
      <c r="P284" s="33" t="s">
        <v>2397</v>
      </c>
      <c r="Q284" s="170">
        <v>2270619.6</v>
      </c>
      <c r="R284" s="155"/>
    </row>
    <row r="285" spans="1:18" ht="23.25" x14ac:dyDescent="0.25">
      <c r="A285" s="80">
        <v>284</v>
      </c>
      <c r="B285" s="30" t="s">
        <v>4853</v>
      </c>
      <c r="C285" s="30"/>
      <c r="D285" s="30" t="s">
        <v>2504</v>
      </c>
      <c r="E285" s="30" t="s">
        <v>18</v>
      </c>
      <c r="F285" s="30" t="s">
        <v>526</v>
      </c>
      <c r="G285" s="30" t="s">
        <v>20</v>
      </c>
      <c r="H285" s="30" t="s">
        <v>800</v>
      </c>
      <c r="I285" s="42">
        <v>15</v>
      </c>
      <c r="J285" s="33" t="str">
        <f t="shared" si="4"/>
        <v>Каменск-Уральский городской округ Свердловской области, г. Каменск-Уральский, ул. Кунавина, д. 15</v>
      </c>
      <c r="K285" s="30">
        <v>2545.71</v>
      </c>
      <c r="L285" s="30">
        <v>64</v>
      </c>
      <c r="M285" s="30">
        <v>3</v>
      </c>
      <c r="N285" s="33" t="s">
        <v>4720</v>
      </c>
      <c r="O285" s="114">
        <v>44582</v>
      </c>
      <c r="P285" s="33" t="s">
        <v>2397</v>
      </c>
      <c r="Q285" s="170">
        <v>6864811.2000000002</v>
      </c>
      <c r="R285" s="155"/>
    </row>
    <row r="286" spans="1:18" ht="23.25" x14ac:dyDescent="0.25">
      <c r="A286" s="80">
        <v>285</v>
      </c>
      <c r="B286" s="30" t="s">
        <v>4853</v>
      </c>
      <c r="C286" s="30"/>
      <c r="D286" s="30" t="s">
        <v>2504</v>
      </c>
      <c r="E286" s="30" t="s">
        <v>18</v>
      </c>
      <c r="F286" s="30" t="s">
        <v>526</v>
      </c>
      <c r="G286" s="30" t="s">
        <v>20</v>
      </c>
      <c r="H286" s="30" t="s">
        <v>800</v>
      </c>
      <c r="I286" s="42">
        <v>17</v>
      </c>
      <c r="J286" s="33" t="str">
        <f t="shared" si="4"/>
        <v>Каменск-Уральский городской округ Свердловской области, г. Каменск-Уральский, ул. Кунавина, д. 17</v>
      </c>
      <c r="K286" s="30">
        <v>1375.5</v>
      </c>
      <c r="L286" s="225">
        <v>32</v>
      </c>
      <c r="M286" s="30">
        <v>3</v>
      </c>
      <c r="N286" s="33" t="s">
        <v>4720</v>
      </c>
      <c r="O286" s="114">
        <v>44582</v>
      </c>
      <c r="P286" s="33" t="s">
        <v>2397</v>
      </c>
      <c r="Q286" s="170">
        <v>4203248.4000000004</v>
      </c>
      <c r="R286" s="155"/>
    </row>
    <row r="287" spans="1:18" ht="23.25" x14ac:dyDescent="0.25">
      <c r="A287" s="80">
        <v>286</v>
      </c>
      <c r="B287" s="30" t="s">
        <v>4853</v>
      </c>
      <c r="C287" s="30"/>
      <c r="D287" s="30" t="s">
        <v>2504</v>
      </c>
      <c r="E287" s="30" t="s">
        <v>18</v>
      </c>
      <c r="F287" s="30" t="s">
        <v>526</v>
      </c>
      <c r="G287" s="30" t="s">
        <v>20</v>
      </c>
      <c r="H287" s="30" t="s">
        <v>534</v>
      </c>
      <c r="I287" s="42">
        <v>9</v>
      </c>
      <c r="J287" s="33" t="str">
        <f t="shared" si="4"/>
        <v>Каменск-Уральский городской округ Свердловской области, г. Каменск-Уральский, ул. Ленинградская, д. 9</v>
      </c>
      <c r="K287" s="30">
        <v>960.7</v>
      </c>
      <c r="L287" s="30">
        <v>12</v>
      </c>
      <c r="M287" s="225">
        <v>4</v>
      </c>
      <c r="N287" s="33" t="s">
        <v>4720</v>
      </c>
      <c r="O287" s="114">
        <v>44582</v>
      </c>
      <c r="P287" s="33" t="s">
        <v>2397</v>
      </c>
      <c r="Q287" s="170">
        <v>3245366.4</v>
      </c>
      <c r="R287" s="155"/>
    </row>
    <row r="288" spans="1:18" ht="23.25" x14ac:dyDescent="0.25">
      <c r="A288" s="80">
        <v>287</v>
      </c>
      <c r="B288" s="30" t="s">
        <v>4853</v>
      </c>
      <c r="C288" s="30"/>
      <c r="D288" s="30" t="s">
        <v>2504</v>
      </c>
      <c r="E288" s="30" t="s">
        <v>18</v>
      </c>
      <c r="F288" s="30" t="s">
        <v>526</v>
      </c>
      <c r="G288" s="30" t="s">
        <v>20</v>
      </c>
      <c r="H288" s="30" t="s">
        <v>490</v>
      </c>
      <c r="I288" s="42" t="s">
        <v>947</v>
      </c>
      <c r="J288" s="33" t="str">
        <f t="shared" si="4"/>
        <v>Каменск-Уральский городской округ Свердловской области, г. Каменск-Уральский, ул. Лермонтова, д. 6</v>
      </c>
      <c r="K288" s="30">
        <v>3466.1</v>
      </c>
      <c r="L288" s="30">
        <v>49</v>
      </c>
      <c r="M288" s="225">
        <v>4</v>
      </c>
      <c r="N288" s="33" t="s">
        <v>4720</v>
      </c>
      <c r="O288" s="114">
        <v>44582</v>
      </c>
      <c r="P288" s="33" t="s">
        <v>2397</v>
      </c>
      <c r="Q288" s="170">
        <v>15889616.4</v>
      </c>
      <c r="R288" s="155"/>
    </row>
    <row r="289" spans="1:18" ht="23.25" x14ac:dyDescent="0.25">
      <c r="A289" s="80">
        <v>288</v>
      </c>
      <c r="B289" s="30" t="s">
        <v>4853</v>
      </c>
      <c r="C289" s="30"/>
      <c r="D289" s="30" t="s">
        <v>2504</v>
      </c>
      <c r="E289" s="30" t="s">
        <v>18</v>
      </c>
      <c r="F289" s="30" t="s">
        <v>526</v>
      </c>
      <c r="G289" s="30" t="s">
        <v>20</v>
      </c>
      <c r="H289" s="30" t="s">
        <v>490</v>
      </c>
      <c r="I289" s="42">
        <v>8</v>
      </c>
      <c r="J289" s="33" t="str">
        <f t="shared" si="4"/>
        <v>Каменск-Уральский городской округ Свердловской области, г. Каменск-Уральский, ул. Лермонтова, д. 8</v>
      </c>
      <c r="K289" s="30">
        <v>1976.55</v>
      </c>
      <c r="L289" s="30">
        <v>23</v>
      </c>
      <c r="M289" s="225">
        <v>1</v>
      </c>
      <c r="N289" s="33" t="s">
        <v>4720</v>
      </c>
      <c r="O289" s="114">
        <v>44582</v>
      </c>
      <c r="P289" s="33" t="s">
        <v>2397</v>
      </c>
      <c r="Q289" s="170">
        <v>4777965.5999999996</v>
      </c>
      <c r="R289" s="155"/>
    </row>
    <row r="290" spans="1:18" ht="23.25" x14ac:dyDescent="0.25">
      <c r="A290" s="80">
        <v>289</v>
      </c>
      <c r="B290" s="30" t="s">
        <v>4853</v>
      </c>
      <c r="C290" s="30"/>
      <c r="D290" s="30" t="s">
        <v>2504</v>
      </c>
      <c r="E290" s="30" t="s">
        <v>18</v>
      </c>
      <c r="F290" s="30" t="s">
        <v>526</v>
      </c>
      <c r="G290" s="30" t="s">
        <v>20</v>
      </c>
      <c r="H290" s="30" t="s">
        <v>468</v>
      </c>
      <c r="I290" s="42">
        <v>2</v>
      </c>
      <c r="J290" s="33" t="str">
        <f t="shared" si="4"/>
        <v>Каменск-Уральский городской округ Свердловской области, г. Каменск-Уральский, ул. Московская, д. 2</v>
      </c>
      <c r="K290" s="30">
        <v>3534.2</v>
      </c>
      <c r="L290" s="30">
        <v>48</v>
      </c>
      <c r="M290" s="30">
        <v>4</v>
      </c>
      <c r="N290" s="33" t="s">
        <v>4720</v>
      </c>
      <c r="O290" s="114">
        <v>44582</v>
      </c>
      <c r="P290" s="33" t="s">
        <v>2397</v>
      </c>
      <c r="Q290" s="170">
        <v>13822500</v>
      </c>
      <c r="R290" s="155"/>
    </row>
    <row r="291" spans="1:18" ht="23.25" x14ac:dyDescent="0.25">
      <c r="A291" s="80">
        <v>290</v>
      </c>
      <c r="B291" s="30" t="s">
        <v>4853</v>
      </c>
      <c r="C291" s="30"/>
      <c r="D291" s="30" t="s">
        <v>2504</v>
      </c>
      <c r="E291" s="30" t="s">
        <v>18</v>
      </c>
      <c r="F291" s="30" t="s">
        <v>526</v>
      </c>
      <c r="G291" s="30" t="s">
        <v>20</v>
      </c>
      <c r="H291" s="30" t="s">
        <v>689</v>
      </c>
      <c r="I291" s="42">
        <v>15</v>
      </c>
      <c r="J291" s="33" t="str">
        <f t="shared" si="4"/>
        <v>Каменск-Уральский городской округ Свердловской области, г. Каменск-Уральский, ул. Набережная, д. 15</v>
      </c>
      <c r="K291" s="30">
        <v>4104.5</v>
      </c>
      <c r="L291" s="30">
        <v>60</v>
      </c>
      <c r="M291" s="30">
        <v>3</v>
      </c>
      <c r="N291" s="33" t="s">
        <v>4720</v>
      </c>
      <c r="O291" s="114">
        <v>44582</v>
      </c>
      <c r="P291" s="33" t="s">
        <v>2397</v>
      </c>
      <c r="Q291" s="167">
        <v>6685640.4000000004</v>
      </c>
      <c r="R291" s="155"/>
    </row>
    <row r="292" spans="1:18" ht="23.25" x14ac:dyDescent="0.25">
      <c r="A292" s="80">
        <v>291</v>
      </c>
      <c r="B292" s="30" t="s">
        <v>4853</v>
      </c>
      <c r="C292" s="30"/>
      <c r="D292" s="30" t="s">
        <v>2504</v>
      </c>
      <c r="E292" s="30" t="s">
        <v>18</v>
      </c>
      <c r="F292" s="30" t="s">
        <v>526</v>
      </c>
      <c r="G292" s="30" t="s">
        <v>20</v>
      </c>
      <c r="H292" s="30" t="s">
        <v>347</v>
      </c>
      <c r="I292" s="42">
        <v>8</v>
      </c>
      <c r="J292" s="33" t="str">
        <f t="shared" si="4"/>
        <v>Каменск-Уральский городской округ Свердловской области, г. Каменск-Уральский, ул. Серова, д. 8</v>
      </c>
      <c r="K292" s="30">
        <v>581.20000000000005</v>
      </c>
      <c r="L292" s="30">
        <v>8</v>
      </c>
      <c r="M292" s="225">
        <v>4</v>
      </c>
      <c r="N292" s="33" t="s">
        <v>4720</v>
      </c>
      <c r="O292" s="114">
        <v>44582</v>
      </c>
      <c r="P292" s="33" t="s">
        <v>2397</v>
      </c>
      <c r="Q292" s="170">
        <v>3264530.4</v>
      </c>
      <c r="R292" s="155"/>
    </row>
    <row r="293" spans="1:18" ht="23.25" x14ac:dyDescent="0.25">
      <c r="A293" s="80">
        <v>292</v>
      </c>
      <c r="B293" s="30" t="s">
        <v>4853</v>
      </c>
      <c r="C293" s="30"/>
      <c r="D293" s="30" t="s">
        <v>2504</v>
      </c>
      <c r="E293" s="30" t="s">
        <v>18</v>
      </c>
      <c r="F293" s="30" t="s">
        <v>526</v>
      </c>
      <c r="G293" s="30" t="s">
        <v>20</v>
      </c>
      <c r="H293" s="30" t="s">
        <v>2682</v>
      </c>
      <c r="I293" s="42">
        <v>1</v>
      </c>
      <c r="J293" s="33" t="str">
        <f t="shared" si="4"/>
        <v>Каменск-Уральский городской округ Свердловской области, г. Каменск-Уральский, ул. Средняя, д. 1</v>
      </c>
      <c r="K293" s="30">
        <v>1999</v>
      </c>
      <c r="L293" s="30">
        <v>30</v>
      </c>
      <c r="M293" s="30">
        <v>8</v>
      </c>
      <c r="N293" s="33" t="s">
        <v>4720</v>
      </c>
      <c r="O293" s="114">
        <v>44582</v>
      </c>
      <c r="P293" s="33" t="s">
        <v>2397</v>
      </c>
      <c r="Q293" s="167">
        <v>12563374.800000001</v>
      </c>
      <c r="R293" s="155"/>
    </row>
    <row r="294" spans="1:18" ht="23.25" x14ac:dyDescent="0.25">
      <c r="A294" s="80">
        <v>293</v>
      </c>
      <c r="B294" s="30" t="s">
        <v>4853</v>
      </c>
      <c r="C294" s="30"/>
      <c r="D294" s="30" t="s">
        <v>2504</v>
      </c>
      <c r="E294" s="30" t="s">
        <v>18</v>
      </c>
      <c r="F294" s="30" t="s">
        <v>526</v>
      </c>
      <c r="G294" s="30" t="s">
        <v>20</v>
      </c>
      <c r="H294" s="30" t="s">
        <v>87</v>
      </c>
      <c r="I294" s="42">
        <v>1</v>
      </c>
      <c r="J294" s="33" t="str">
        <f t="shared" si="4"/>
        <v>Каменск-Уральский городской округ Свердловской области, г. Каменск-Уральский, ул. Строителей, д. 1</v>
      </c>
      <c r="K294" s="30">
        <v>4081.5</v>
      </c>
      <c r="L294" s="30">
        <v>56</v>
      </c>
      <c r="M294" s="225">
        <v>8</v>
      </c>
      <c r="N294" s="33" t="s">
        <v>4720</v>
      </c>
      <c r="O294" s="114">
        <v>44582</v>
      </c>
      <c r="P294" s="33" t="s">
        <v>2397</v>
      </c>
      <c r="Q294" s="167">
        <v>18056833.199999999</v>
      </c>
      <c r="R294" s="155"/>
    </row>
    <row r="295" spans="1:18" ht="34.5" x14ac:dyDescent="0.25">
      <c r="A295" s="80">
        <v>294</v>
      </c>
      <c r="B295" s="30" t="s">
        <v>8</v>
      </c>
      <c r="C295" s="30" t="s">
        <v>634</v>
      </c>
      <c r="D295" s="30" t="s">
        <v>3022</v>
      </c>
      <c r="E295" s="30" t="s">
        <v>1535</v>
      </c>
      <c r="F295" s="30" t="s">
        <v>4545</v>
      </c>
      <c r="G295" s="30" t="s">
        <v>20</v>
      </c>
      <c r="H295" s="30" t="s">
        <v>682</v>
      </c>
      <c r="I295" s="30">
        <v>11</v>
      </c>
      <c r="J295" s="33" t="str">
        <f t="shared" si="4"/>
        <v>Камышловский р-н, Галкинское сельское поселение Камышловского муниципального района Свердловской области, дер. Бутырки, ул. Новая, д. 11</v>
      </c>
      <c r="K295" s="30">
        <v>772</v>
      </c>
      <c r="L295" s="30">
        <v>16</v>
      </c>
      <c r="M295" s="30">
        <v>3</v>
      </c>
      <c r="N295" s="33" t="s">
        <v>4540</v>
      </c>
      <c r="O295" s="114">
        <v>44551</v>
      </c>
      <c r="P295" s="33" t="s">
        <v>2726</v>
      </c>
      <c r="Q295" s="167">
        <v>4828153.63</v>
      </c>
      <c r="R295" s="155"/>
    </row>
    <row r="296" spans="1:18" ht="34.5" x14ac:dyDescent="0.25">
      <c r="A296" s="80">
        <v>295</v>
      </c>
      <c r="B296" s="30" t="s">
        <v>8</v>
      </c>
      <c r="C296" s="30" t="s">
        <v>634</v>
      </c>
      <c r="D296" s="30" t="s">
        <v>3022</v>
      </c>
      <c r="E296" s="30" t="s">
        <v>29</v>
      </c>
      <c r="F296" s="30" t="s">
        <v>1119</v>
      </c>
      <c r="G296" s="30" t="s">
        <v>20</v>
      </c>
      <c r="H296" s="30" t="s">
        <v>613</v>
      </c>
      <c r="I296" s="30">
        <v>2</v>
      </c>
      <c r="J296" s="33" t="str">
        <f t="shared" si="4"/>
        <v>Камышловский р-н, Галкинское сельское поселение Камышловского муниципального района Свердловской области, с. Квашнинское, ул. 30 лет Победы, д. 2</v>
      </c>
      <c r="K296" s="30">
        <v>775.3</v>
      </c>
      <c r="L296" s="30">
        <v>16</v>
      </c>
      <c r="M296" s="148">
        <v>2</v>
      </c>
      <c r="N296" s="33" t="s">
        <v>4540</v>
      </c>
      <c r="O296" s="114">
        <v>44551</v>
      </c>
      <c r="P296" s="33" t="s">
        <v>2726</v>
      </c>
      <c r="Q296" s="167">
        <v>769641.99</v>
      </c>
      <c r="R296" s="155"/>
    </row>
    <row r="297" spans="1:18" ht="34.5" x14ac:dyDescent="0.25">
      <c r="A297" s="80">
        <v>296</v>
      </c>
      <c r="B297" s="30" t="s">
        <v>8</v>
      </c>
      <c r="C297" s="30" t="s">
        <v>4538</v>
      </c>
      <c r="D297" s="30" t="s">
        <v>4539</v>
      </c>
      <c r="E297" s="30" t="s">
        <v>29</v>
      </c>
      <c r="F297" s="30" t="s">
        <v>1119</v>
      </c>
      <c r="G297" s="30" t="s">
        <v>20</v>
      </c>
      <c r="H297" s="30" t="s">
        <v>613</v>
      </c>
      <c r="I297" s="30">
        <v>4</v>
      </c>
      <c r="J297" s="33" t="str">
        <f t="shared" si="4"/>
        <v>Камышловский р-н, Галкинское сельское поселение Камышловского муниципального района Свердловской области, с. Квашнинское, ул. 30 лет Победы, д. 4</v>
      </c>
      <c r="K297" s="30">
        <v>674.7</v>
      </c>
      <c r="L297" s="30">
        <v>16</v>
      </c>
      <c r="M297" s="148">
        <v>1</v>
      </c>
      <c r="N297" s="33" t="s">
        <v>4540</v>
      </c>
      <c r="O297" s="227">
        <v>44551</v>
      </c>
      <c r="P297" s="30" t="s">
        <v>2726</v>
      </c>
      <c r="Q297" s="169">
        <v>414608.69999999995</v>
      </c>
      <c r="R297" s="155"/>
    </row>
    <row r="298" spans="1:18" ht="34.5" x14ac:dyDescent="0.25">
      <c r="A298" s="80">
        <v>297</v>
      </c>
      <c r="B298" s="30" t="s">
        <v>8</v>
      </c>
      <c r="C298" s="30" t="s">
        <v>634</v>
      </c>
      <c r="D298" s="30" t="s">
        <v>4543</v>
      </c>
      <c r="E298" s="30" t="s">
        <v>29</v>
      </c>
      <c r="F298" s="30" t="s">
        <v>4544</v>
      </c>
      <c r="G298" s="30" t="s">
        <v>20</v>
      </c>
      <c r="H298" s="30" t="s">
        <v>69</v>
      </c>
      <c r="I298" s="30">
        <v>26</v>
      </c>
      <c r="J298" s="33" t="str">
        <f t="shared" si="4"/>
        <v>Камышловский р-н, Обуховское сельское поселение Камышловского муниципального района Свердловской области, с. Обуховское, ул. Мира, д. 26</v>
      </c>
      <c r="K298" s="30">
        <v>520.5</v>
      </c>
      <c r="L298" s="30">
        <v>12</v>
      </c>
      <c r="M298" s="148">
        <v>1</v>
      </c>
      <c r="N298" s="33" t="s">
        <v>4558</v>
      </c>
      <c r="O298" s="114">
        <v>44536</v>
      </c>
      <c r="P298" s="33" t="s">
        <v>2726</v>
      </c>
      <c r="Q298" s="167">
        <v>1732397.05</v>
      </c>
      <c r="R298" s="155"/>
    </row>
    <row r="299" spans="1:18" ht="23.25" x14ac:dyDescent="0.25">
      <c r="A299" s="80">
        <v>298</v>
      </c>
      <c r="B299" s="30" t="s">
        <v>4852</v>
      </c>
      <c r="C299" s="30"/>
      <c r="D299" s="30" t="s">
        <v>2501</v>
      </c>
      <c r="E299" s="30" t="s">
        <v>18</v>
      </c>
      <c r="F299" s="30" t="s">
        <v>361</v>
      </c>
      <c r="G299" s="30" t="s">
        <v>362</v>
      </c>
      <c r="H299" s="30" t="s">
        <v>364</v>
      </c>
      <c r="I299" s="42">
        <v>25</v>
      </c>
      <c r="J299" s="33" t="str">
        <f t="shared" si="4"/>
        <v>Качканарский городской округ Свердловской области, г. Качканар, мкр. 4-й, д. 25</v>
      </c>
      <c r="K299" s="30">
        <v>1875.55</v>
      </c>
      <c r="L299" s="30">
        <v>70</v>
      </c>
      <c r="M299" s="30">
        <v>8</v>
      </c>
      <c r="N299" s="59" t="s">
        <v>4680</v>
      </c>
      <c r="O299" s="227">
        <v>44634</v>
      </c>
      <c r="P299" s="177" t="s">
        <v>1716</v>
      </c>
      <c r="Q299" s="169">
        <v>17696634.419999998</v>
      </c>
      <c r="R299" s="155"/>
    </row>
    <row r="300" spans="1:18" ht="23.25" x14ac:dyDescent="0.25">
      <c r="A300" s="80">
        <v>299</v>
      </c>
      <c r="B300" s="30" t="s">
        <v>4852</v>
      </c>
      <c r="C300" s="30"/>
      <c r="D300" s="30" t="s">
        <v>2501</v>
      </c>
      <c r="E300" s="30" t="s">
        <v>18</v>
      </c>
      <c r="F300" s="30" t="s">
        <v>361</v>
      </c>
      <c r="G300" s="30" t="s">
        <v>362</v>
      </c>
      <c r="H300" s="30" t="s">
        <v>364</v>
      </c>
      <c r="I300" s="42">
        <v>43</v>
      </c>
      <c r="J300" s="33" t="str">
        <f t="shared" si="4"/>
        <v>Качканарский городской округ Свердловской области, г. Качканар, мкр. 4-й, д. 43</v>
      </c>
      <c r="K300" s="41">
        <v>2531.4</v>
      </c>
      <c r="L300" s="41">
        <v>63</v>
      </c>
      <c r="M300" s="41">
        <v>8</v>
      </c>
      <c r="N300" s="59" t="s">
        <v>4680</v>
      </c>
      <c r="O300" s="227">
        <v>44634</v>
      </c>
      <c r="P300" s="177" t="s">
        <v>1716</v>
      </c>
      <c r="Q300" s="169">
        <v>17921390.559999999</v>
      </c>
      <c r="R300" s="155"/>
    </row>
    <row r="301" spans="1:18" ht="23.25" x14ac:dyDescent="0.25">
      <c r="A301" s="80">
        <v>300</v>
      </c>
      <c r="B301" s="30" t="s">
        <v>4852</v>
      </c>
      <c r="C301" s="30"/>
      <c r="D301" s="30" t="s">
        <v>2501</v>
      </c>
      <c r="E301" s="30" t="s">
        <v>18</v>
      </c>
      <c r="F301" s="30" t="s">
        <v>361</v>
      </c>
      <c r="G301" s="30" t="s">
        <v>362</v>
      </c>
      <c r="H301" s="30" t="s">
        <v>364</v>
      </c>
      <c r="I301" s="42">
        <v>56</v>
      </c>
      <c r="J301" s="33" t="str">
        <f t="shared" si="4"/>
        <v>Качканарский городской округ Свердловской области, г. Качканар, мкр. 4-й, д. 56</v>
      </c>
      <c r="K301" s="30">
        <v>3553.2</v>
      </c>
      <c r="L301" s="41">
        <v>70</v>
      </c>
      <c r="M301" s="41">
        <v>8</v>
      </c>
      <c r="N301" s="59" t="s">
        <v>4680</v>
      </c>
      <c r="O301" s="227">
        <v>44634</v>
      </c>
      <c r="P301" s="177" t="s">
        <v>1716</v>
      </c>
      <c r="Q301" s="169">
        <v>20230418.120000005</v>
      </c>
      <c r="R301" s="155"/>
    </row>
    <row r="302" spans="1:18" ht="23.25" x14ac:dyDescent="0.25">
      <c r="A302" s="80">
        <v>301</v>
      </c>
      <c r="B302" s="30" t="s">
        <v>4852</v>
      </c>
      <c r="C302" s="30"/>
      <c r="D302" s="30" t="s">
        <v>2501</v>
      </c>
      <c r="E302" s="30" t="s">
        <v>18</v>
      </c>
      <c r="F302" s="30" t="s">
        <v>361</v>
      </c>
      <c r="G302" s="30" t="s">
        <v>20</v>
      </c>
      <c r="H302" s="30" t="s">
        <v>77</v>
      </c>
      <c r="I302" s="42">
        <v>23</v>
      </c>
      <c r="J302" s="33" t="str">
        <f t="shared" si="4"/>
        <v>Качканарский городской округ Свердловской области, г. Качканар, ул. Свердлова, д. 23</v>
      </c>
      <c r="K302" s="30">
        <v>2649</v>
      </c>
      <c r="L302" s="41">
        <v>62</v>
      </c>
      <c r="M302" s="41">
        <v>8</v>
      </c>
      <c r="N302" s="59" t="s">
        <v>4680</v>
      </c>
      <c r="O302" s="227">
        <v>44634</v>
      </c>
      <c r="P302" s="177" t="s">
        <v>1716</v>
      </c>
      <c r="Q302" s="169">
        <v>17409857.609999999</v>
      </c>
      <c r="R302" s="155"/>
    </row>
    <row r="303" spans="1:18" ht="23.25" x14ac:dyDescent="0.25">
      <c r="A303" s="80">
        <v>302</v>
      </c>
      <c r="B303" s="30" t="s">
        <v>4852</v>
      </c>
      <c r="C303" s="30"/>
      <c r="D303" s="30" t="s">
        <v>2501</v>
      </c>
      <c r="E303" s="30" t="s">
        <v>18</v>
      </c>
      <c r="F303" s="30" t="s">
        <v>361</v>
      </c>
      <c r="G303" s="30" t="s">
        <v>20</v>
      </c>
      <c r="H303" s="30" t="s">
        <v>77</v>
      </c>
      <c r="I303" s="42">
        <v>29</v>
      </c>
      <c r="J303" s="33" t="str">
        <f t="shared" si="4"/>
        <v>Качканарский городской округ Свердловской области, г. Качканар, ул. Свердлова, д. 29</v>
      </c>
      <c r="K303" s="30">
        <v>1906</v>
      </c>
      <c r="L303" s="41">
        <v>59</v>
      </c>
      <c r="M303" s="41">
        <v>8</v>
      </c>
      <c r="N303" s="59" t="s">
        <v>4680</v>
      </c>
      <c r="O303" s="227">
        <v>44634</v>
      </c>
      <c r="P303" s="177" t="s">
        <v>1716</v>
      </c>
      <c r="Q303" s="169">
        <v>14966747.570000002</v>
      </c>
      <c r="R303" s="155"/>
    </row>
    <row r="304" spans="1:18" ht="23.25" x14ac:dyDescent="0.25">
      <c r="A304" s="80">
        <v>303</v>
      </c>
      <c r="B304" s="30" t="s">
        <v>4850</v>
      </c>
      <c r="C304" s="30"/>
      <c r="D304" s="30" t="s">
        <v>183</v>
      </c>
      <c r="E304" s="30" t="s">
        <v>18</v>
      </c>
      <c r="F304" s="30" t="s">
        <v>184</v>
      </c>
      <c r="G304" s="30" t="s">
        <v>190</v>
      </c>
      <c r="H304" s="30" t="s">
        <v>191</v>
      </c>
      <c r="I304" s="148">
        <v>6</v>
      </c>
      <c r="J304" s="33" t="str">
        <f t="shared" si="4"/>
        <v>Кировградский городской округ, г. Кировград, б-р Центральный, д. 6</v>
      </c>
      <c r="K304" s="42">
        <v>5012.8999999999996</v>
      </c>
      <c r="L304" s="42">
        <v>90</v>
      </c>
      <c r="M304" s="148">
        <v>1</v>
      </c>
      <c r="N304" s="84" t="s">
        <v>4594</v>
      </c>
      <c r="O304" s="226">
        <v>44592</v>
      </c>
      <c r="P304" s="117" t="s">
        <v>1619</v>
      </c>
      <c r="Q304" s="169">
        <v>14297526</v>
      </c>
      <c r="R304" s="155"/>
    </row>
    <row r="305" spans="1:18" ht="23.25" x14ac:dyDescent="0.25">
      <c r="A305" s="80">
        <v>304</v>
      </c>
      <c r="B305" s="30" t="s">
        <v>4850</v>
      </c>
      <c r="C305" s="30"/>
      <c r="D305" s="30" t="s">
        <v>183</v>
      </c>
      <c r="E305" s="30" t="s">
        <v>18</v>
      </c>
      <c r="F305" s="30" t="s">
        <v>184</v>
      </c>
      <c r="G305" s="30" t="s">
        <v>20</v>
      </c>
      <c r="H305" s="30" t="s">
        <v>240</v>
      </c>
      <c r="I305" s="148" t="s">
        <v>317</v>
      </c>
      <c r="J305" s="33" t="str">
        <f t="shared" si="4"/>
        <v>Кировградский городской округ, г. Кировград, ул. 40 лет Октября, д. 6А</v>
      </c>
      <c r="K305" s="42">
        <v>1376.1</v>
      </c>
      <c r="L305" s="42">
        <v>32</v>
      </c>
      <c r="M305" s="148">
        <v>1</v>
      </c>
      <c r="N305" s="84" t="s">
        <v>4594</v>
      </c>
      <c r="O305" s="226">
        <v>44592</v>
      </c>
      <c r="P305" s="117" t="s">
        <v>1619</v>
      </c>
      <c r="Q305" s="168">
        <v>1793827.2</v>
      </c>
      <c r="R305" s="155"/>
    </row>
    <row r="306" spans="1:18" ht="23.25" x14ac:dyDescent="0.25">
      <c r="A306" s="80">
        <v>305</v>
      </c>
      <c r="B306" s="30" t="s">
        <v>4850</v>
      </c>
      <c r="C306" s="30"/>
      <c r="D306" s="30" t="s">
        <v>183</v>
      </c>
      <c r="E306" s="30" t="s">
        <v>18</v>
      </c>
      <c r="F306" s="30" t="s">
        <v>184</v>
      </c>
      <c r="G306" s="30" t="s">
        <v>20</v>
      </c>
      <c r="H306" s="30" t="s">
        <v>185</v>
      </c>
      <c r="I306" s="148">
        <v>8</v>
      </c>
      <c r="J306" s="33" t="str">
        <f t="shared" si="4"/>
        <v>Кировградский городской округ, г. Кировград, ул. Декабристов, д. 8</v>
      </c>
      <c r="K306" s="42">
        <v>3494.8</v>
      </c>
      <c r="L306" s="42">
        <v>70</v>
      </c>
      <c r="M306" s="148">
        <v>1</v>
      </c>
      <c r="N306" s="84" t="s">
        <v>4594</v>
      </c>
      <c r="O306" s="226">
        <v>44592</v>
      </c>
      <c r="P306" s="117" t="s">
        <v>1619</v>
      </c>
      <c r="Q306" s="169">
        <v>3326480.4</v>
      </c>
      <c r="R306" s="155"/>
    </row>
    <row r="307" spans="1:18" ht="23.25" x14ac:dyDescent="0.25">
      <c r="A307" s="80">
        <v>306</v>
      </c>
      <c r="B307" s="30" t="s">
        <v>4850</v>
      </c>
      <c r="C307" s="30"/>
      <c r="D307" s="30" t="s">
        <v>183</v>
      </c>
      <c r="E307" s="30" t="s">
        <v>18</v>
      </c>
      <c r="F307" s="30" t="s">
        <v>184</v>
      </c>
      <c r="G307" s="30" t="s">
        <v>20</v>
      </c>
      <c r="H307" s="30" t="s">
        <v>146</v>
      </c>
      <c r="I307" s="148" t="s">
        <v>1001</v>
      </c>
      <c r="J307" s="33" t="str">
        <f t="shared" si="4"/>
        <v>Кировградский городской округ, г. Кировград, ул. Дзержинского, д. 21</v>
      </c>
      <c r="K307" s="42">
        <v>3017.1</v>
      </c>
      <c r="L307" s="42">
        <v>60</v>
      </c>
      <c r="M307" s="148">
        <v>1</v>
      </c>
      <c r="N307" s="84" t="s">
        <v>4594</v>
      </c>
      <c r="O307" s="226">
        <v>44592</v>
      </c>
      <c r="P307" s="117" t="s">
        <v>1619</v>
      </c>
      <c r="Q307" s="168">
        <v>7989048</v>
      </c>
      <c r="R307" s="155"/>
    </row>
    <row r="308" spans="1:18" ht="23.25" x14ac:dyDescent="0.25">
      <c r="A308" s="80">
        <v>307</v>
      </c>
      <c r="B308" s="30" t="s">
        <v>4850</v>
      </c>
      <c r="C308" s="30"/>
      <c r="D308" s="30" t="s">
        <v>183</v>
      </c>
      <c r="E308" s="30" t="s">
        <v>18</v>
      </c>
      <c r="F308" s="30" t="s">
        <v>184</v>
      </c>
      <c r="G308" s="30" t="s">
        <v>20</v>
      </c>
      <c r="H308" s="30" t="s">
        <v>146</v>
      </c>
      <c r="I308" s="148">
        <v>23</v>
      </c>
      <c r="J308" s="33" t="str">
        <f t="shared" si="4"/>
        <v>Кировградский городской округ, г. Кировград, ул. Дзержинского, д. 23</v>
      </c>
      <c r="K308" s="42">
        <v>3081.2</v>
      </c>
      <c r="L308" s="42">
        <v>60</v>
      </c>
      <c r="M308" s="42">
        <v>1</v>
      </c>
      <c r="N308" s="84" t="s">
        <v>4594</v>
      </c>
      <c r="O308" s="226">
        <v>44592</v>
      </c>
      <c r="P308" s="117" t="s">
        <v>1619</v>
      </c>
      <c r="Q308" s="169">
        <v>8199996</v>
      </c>
      <c r="R308" s="155"/>
    </row>
    <row r="309" spans="1:18" ht="23.25" x14ac:dyDescent="0.25">
      <c r="A309" s="80">
        <v>308</v>
      </c>
      <c r="B309" s="30" t="s">
        <v>4850</v>
      </c>
      <c r="C309" s="30"/>
      <c r="D309" s="30" t="s">
        <v>183</v>
      </c>
      <c r="E309" s="30" t="s">
        <v>18</v>
      </c>
      <c r="F309" s="30" t="s">
        <v>184</v>
      </c>
      <c r="G309" s="30" t="s">
        <v>20</v>
      </c>
      <c r="H309" s="30" t="s">
        <v>186</v>
      </c>
      <c r="I309" s="148" t="s">
        <v>995</v>
      </c>
      <c r="J309" s="33" t="str">
        <f t="shared" si="4"/>
        <v>Кировградский городской округ, г. Кировград, ул. Кировградская, д. 54</v>
      </c>
      <c r="K309" s="42">
        <v>3304.4</v>
      </c>
      <c r="L309" s="42">
        <v>60</v>
      </c>
      <c r="M309" s="148">
        <v>1</v>
      </c>
      <c r="N309" s="84" t="s">
        <v>4594</v>
      </c>
      <c r="O309" s="226">
        <v>44592</v>
      </c>
      <c r="P309" s="117" t="s">
        <v>1619</v>
      </c>
      <c r="Q309" s="169">
        <v>9702180</v>
      </c>
      <c r="R309" s="155"/>
    </row>
    <row r="310" spans="1:18" ht="23.25" x14ac:dyDescent="0.25">
      <c r="A310" s="80">
        <v>309</v>
      </c>
      <c r="B310" s="30" t="s">
        <v>4850</v>
      </c>
      <c r="C310" s="30"/>
      <c r="D310" s="30" t="s">
        <v>183</v>
      </c>
      <c r="E310" s="30" t="s">
        <v>18</v>
      </c>
      <c r="F310" s="30" t="s">
        <v>184</v>
      </c>
      <c r="G310" s="30" t="s">
        <v>20</v>
      </c>
      <c r="H310" s="30" t="s">
        <v>186</v>
      </c>
      <c r="I310" s="148">
        <v>9</v>
      </c>
      <c r="J310" s="33" t="str">
        <f t="shared" si="4"/>
        <v>Кировградский городской округ, г. Кировград, ул. Кировградская, д. 9</v>
      </c>
      <c r="K310" s="42">
        <v>2819.1</v>
      </c>
      <c r="L310" s="42">
        <v>64</v>
      </c>
      <c r="M310" s="42">
        <v>1</v>
      </c>
      <c r="N310" s="84" t="s">
        <v>4594</v>
      </c>
      <c r="O310" s="226">
        <v>44592</v>
      </c>
      <c r="P310" s="117" t="s">
        <v>1619</v>
      </c>
      <c r="Q310" s="169">
        <v>7115073.6000000006</v>
      </c>
      <c r="R310" s="155"/>
    </row>
    <row r="311" spans="1:18" ht="23.25" x14ac:dyDescent="0.25">
      <c r="A311" s="80">
        <v>310</v>
      </c>
      <c r="B311" s="30" t="s">
        <v>4850</v>
      </c>
      <c r="C311" s="30"/>
      <c r="D311" s="30" t="s">
        <v>183</v>
      </c>
      <c r="E311" s="30" t="s">
        <v>18</v>
      </c>
      <c r="F311" s="30" t="s">
        <v>184</v>
      </c>
      <c r="G311" s="30" t="s">
        <v>20</v>
      </c>
      <c r="H311" s="30" t="s">
        <v>490</v>
      </c>
      <c r="I311" s="148">
        <v>64</v>
      </c>
      <c r="J311" s="33" t="str">
        <f t="shared" si="4"/>
        <v>Кировградский городской округ, г. Кировград, ул. Лермонтова, д. 64</v>
      </c>
      <c r="K311" s="42">
        <v>3611</v>
      </c>
      <c r="L311" s="42">
        <v>68</v>
      </c>
      <c r="M311" s="148">
        <v>1</v>
      </c>
      <c r="N311" s="84" t="s">
        <v>4594</v>
      </c>
      <c r="O311" s="226">
        <v>44592</v>
      </c>
      <c r="P311" s="117" t="s">
        <v>1619</v>
      </c>
      <c r="Q311" s="169">
        <v>11040844.799999999</v>
      </c>
      <c r="R311" s="155"/>
    </row>
    <row r="312" spans="1:18" ht="23.25" x14ac:dyDescent="0.25">
      <c r="A312" s="80">
        <v>311</v>
      </c>
      <c r="B312" s="30" t="s">
        <v>4850</v>
      </c>
      <c r="C312" s="30"/>
      <c r="D312" s="30" t="s">
        <v>183</v>
      </c>
      <c r="E312" s="30" t="s">
        <v>1500</v>
      </c>
      <c r="F312" s="30" t="s">
        <v>684</v>
      </c>
      <c r="G312" s="30" t="s">
        <v>20</v>
      </c>
      <c r="H312" s="30" t="s">
        <v>108</v>
      </c>
      <c r="I312" s="148">
        <v>20</v>
      </c>
      <c r="J312" s="33" t="str">
        <f t="shared" si="4"/>
        <v>Кировградский городской округ, пос. Карпушиха (г Кировград), ул. Пушкина, д. 20</v>
      </c>
      <c r="K312" s="42">
        <v>518.79999999999995</v>
      </c>
      <c r="L312" s="42">
        <v>12</v>
      </c>
      <c r="M312" s="42">
        <v>1</v>
      </c>
      <c r="N312" s="84" t="s">
        <v>4594</v>
      </c>
      <c r="O312" s="226">
        <v>44592</v>
      </c>
      <c r="P312" s="117" t="s">
        <v>1619</v>
      </c>
      <c r="Q312" s="169">
        <v>2048881.2</v>
      </c>
      <c r="R312" s="155"/>
    </row>
    <row r="313" spans="1:18" ht="23.25" x14ac:dyDescent="0.25">
      <c r="A313" s="80">
        <v>312</v>
      </c>
      <c r="B313" s="30" t="s">
        <v>4850</v>
      </c>
      <c r="C313" s="30"/>
      <c r="D313" s="30" t="s">
        <v>183</v>
      </c>
      <c r="E313" s="30" t="s">
        <v>1500</v>
      </c>
      <c r="F313" s="30" t="s">
        <v>684</v>
      </c>
      <c r="G313" s="30" t="s">
        <v>20</v>
      </c>
      <c r="H313" s="30" t="s">
        <v>108</v>
      </c>
      <c r="I313" s="148" t="s">
        <v>1008</v>
      </c>
      <c r="J313" s="33" t="str">
        <f t="shared" si="4"/>
        <v>Кировградский городской округ, пос. Карпушиха (г Кировград), ул. Пушкина, д. 22</v>
      </c>
      <c r="K313" s="42">
        <v>510.5</v>
      </c>
      <c r="L313" s="42">
        <v>12</v>
      </c>
      <c r="M313" s="148">
        <v>1</v>
      </c>
      <c r="N313" s="84" t="s">
        <v>4594</v>
      </c>
      <c r="O313" s="226">
        <v>44592</v>
      </c>
      <c r="P313" s="117" t="s">
        <v>1619</v>
      </c>
      <c r="Q313" s="169">
        <v>1712086.7999999998</v>
      </c>
      <c r="R313" s="155"/>
    </row>
    <row r="314" spans="1:18" ht="23.25" x14ac:dyDescent="0.25">
      <c r="A314" s="80">
        <v>313</v>
      </c>
      <c r="B314" s="30" t="s">
        <v>4850</v>
      </c>
      <c r="C314" s="30"/>
      <c r="D314" s="30" t="s">
        <v>183</v>
      </c>
      <c r="E314" s="30" t="s">
        <v>1500</v>
      </c>
      <c r="F314" s="30" t="s">
        <v>683</v>
      </c>
      <c r="G314" s="30" t="s">
        <v>20</v>
      </c>
      <c r="H314" s="30" t="s">
        <v>86</v>
      </c>
      <c r="I314" s="148" t="s">
        <v>984</v>
      </c>
      <c r="J314" s="33" t="str">
        <f t="shared" si="4"/>
        <v>Кировградский городской округ, пос. Левиха (г Кировград), ул. Куйбышева, д. 11</v>
      </c>
      <c r="K314" s="42">
        <v>520.4</v>
      </c>
      <c r="L314" s="42">
        <v>12</v>
      </c>
      <c r="M314" s="148">
        <v>2</v>
      </c>
      <c r="N314" s="84" t="s">
        <v>4594</v>
      </c>
      <c r="O314" s="226">
        <v>44592</v>
      </c>
      <c r="P314" s="117" t="s">
        <v>1619</v>
      </c>
      <c r="Q314" s="169">
        <v>1699906.8</v>
      </c>
      <c r="R314" s="155"/>
    </row>
    <row r="315" spans="1:18" ht="23.25" x14ac:dyDescent="0.25">
      <c r="A315" s="80">
        <v>314</v>
      </c>
      <c r="B315" s="30" t="s">
        <v>4850</v>
      </c>
      <c r="C315" s="30"/>
      <c r="D315" s="30" t="s">
        <v>183</v>
      </c>
      <c r="E315" s="30" t="s">
        <v>1500</v>
      </c>
      <c r="F315" s="30" t="s">
        <v>683</v>
      </c>
      <c r="G315" s="30" t="s">
        <v>20</v>
      </c>
      <c r="H315" s="30" t="s">
        <v>86</v>
      </c>
      <c r="I315" s="148" t="s">
        <v>946</v>
      </c>
      <c r="J315" s="33" t="str">
        <f t="shared" si="4"/>
        <v>Кировградский городской округ, пос. Левиха (г Кировград), ул. Куйбышева, д. 29</v>
      </c>
      <c r="K315" s="42">
        <v>565</v>
      </c>
      <c r="L315" s="42">
        <v>12</v>
      </c>
      <c r="M315" s="148">
        <v>2</v>
      </c>
      <c r="N315" s="84" t="s">
        <v>4594</v>
      </c>
      <c r="O315" s="226">
        <v>44592</v>
      </c>
      <c r="P315" s="117" t="s">
        <v>1619</v>
      </c>
      <c r="Q315" s="169">
        <v>1772036.4</v>
      </c>
      <c r="R315" s="155"/>
    </row>
    <row r="316" spans="1:18" ht="23.25" x14ac:dyDescent="0.25">
      <c r="A316" s="80">
        <v>315</v>
      </c>
      <c r="B316" s="30" t="s">
        <v>4850</v>
      </c>
      <c r="C316" s="30"/>
      <c r="D316" s="30" t="s">
        <v>183</v>
      </c>
      <c r="E316" s="30" t="s">
        <v>1500</v>
      </c>
      <c r="F316" s="30" t="s">
        <v>683</v>
      </c>
      <c r="G316" s="30" t="s">
        <v>20</v>
      </c>
      <c r="H316" s="30" t="s">
        <v>189</v>
      </c>
      <c r="I316" s="148">
        <v>8</v>
      </c>
      <c r="J316" s="33" t="str">
        <f t="shared" si="4"/>
        <v>Кировградский городской округ, пос. Левиха (г Кировград), ул. Некрасова, д. 8</v>
      </c>
      <c r="K316" s="42">
        <v>506</v>
      </c>
      <c r="L316" s="42">
        <v>12</v>
      </c>
      <c r="M316" s="42">
        <v>1</v>
      </c>
      <c r="N316" s="84" t="s">
        <v>4594</v>
      </c>
      <c r="O316" s="226">
        <v>44592</v>
      </c>
      <c r="P316" s="117" t="s">
        <v>1619</v>
      </c>
      <c r="Q316" s="169">
        <v>1838604</v>
      </c>
      <c r="R316" s="155"/>
    </row>
    <row r="317" spans="1:18" ht="23.25" x14ac:dyDescent="0.25">
      <c r="A317" s="80">
        <v>316</v>
      </c>
      <c r="B317" s="30" t="s">
        <v>4850</v>
      </c>
      <c r="C317" s="30"/>
      <c r="D317" s="30" t="s">
        <v>192</v>
      </c>
      <c r="E317" s="30" t="s">
        <v>18</v>
      </c>
      <c r="F317" s="30" t="s">
        <v>193</v>
      </c>
      <c r="G317" s="30" t="s">
        <v>20</v>
      </c>
      <c r="H317" s="30" t="s">
        <v>22</v>
      </c>
      <c r="I317" s="148">
        <v>10</v>
      </c>
      <c r="J317" s="33" t="str">
        <f t="shared" si="4"/>
        <v>Кушвинский городской округ, г. Кушва, ул. Горняков, д. 10</v>
      </c>
      <c r="K317" s="42">
        <v>1267.0999999999999</v>
      </c>
      <c r="L317" s="42">
        <v>18</v>
      </c>
      <c r="M317" s="148">
        <v>5</v>
      </c>
      <c r="N317" s="84" t="s">
        <v>4588</v>
      </c>
      <c r="O317" s="226">
        <v>44589</v>
      </c>
      <c r="P317" s="117" t="s">
        <v>3340</v>
      </c>
      <c r="Q317" s="169">
        <v>7900940.4000000004</v>
      </c>
      <c r="R317" s="155"/>
    </row>
    <row r="318" spans="1:18" x14ac:dyDescent="0.25">
      <c r="A318" s="80">
        <v>317</v>
      </c>
      <c r="B318" s="30" t="s">
        <v>4850</v>
      </c>
      <c r="C318" s="30"/>
      <c r="D318" s="30" t="s">
        <v>192</v>
      </c>
      <c r="E318" s="30" t="s">
        <v>18</v>
      </c>
      <c r="F318" s="30" t="s">
        <v>193</v>
      </c>
      <c r="G318" s="30" t="s">
        <v>20</v>
      </c>
      <c r="H318" s="30" t="s">
        <v>22</v>
      </c>
      <c r="I318" s="148">
        <v>6</v>
      </c>
      <c r="J318" s="33" t="str">
        <f t="shared" si="4"/>
        <v>Кушвинский городской округ, г. Кушва, ул. Горняков, д. 6</v>
      </c>
      <c r="K318" s="42">
        <v>1973</v>
      </c>
      <c r="L318" s="42">
        <v>24</v>
      </c>
      <c r="M318" s="148">
        <v>7</v>
      </c>
      <c r="N318" s="84" t="s">
        <v>4588</v>
      </c>
      <c r="O318" s="226">
        <v>44589</v>
      </c>
      <c r="P318" s="117" t="s">
        <v>3340</v>
      </c>
      <c r="Q318" s="168">
        <v>12861656.399999999</v>
      </c>
      <c r="R318" s="155"/>
    </row>
    <row r="319" spans="1:18" ht="23.25" x14ac:dyDescent="0.25">
      <c r="A319" s="80">
        <v>318</v>
      </c>
      <c r="B319" s="30" t="s">
        <v>4850</v>
      </c>
      <c r="C319" s="30"/>
      <c r="D319" s="30" t="s">
        <v>192</v>
      </c>
      <c r="E319" s="30" t="s">
        <v>18</v>
      </c>
      <c r="F319" s="30" t="s">
        <v>193</v>
      </c>
      <c r="G319" s="30" t="s">
        <v>20</v>
      </c>
      <c r="H319" s="30" t="s">
        <v>87</v>
      </c>
      <c r="I319" s="148">
        <v>3</v>
      </c>
      <c r="J319" s="33" t="str">
        <f t="shared" si="4"/>
        <v>Кушвинский городской округ, г. Кушва, ул. Строителей, д. 3</v>
      </c>
      <c r="K319" s="42">
        <v>3056</v>
      </c>
      <c r="L319" s="42">
        <v>42</v>
      </c>
      <c r="M319" s="148">
        <v>3</v>
      </c>
      <c r="N319" s="84" t="s">
        <v>4588</v>
      </c>
      <c r="O319" s="226">
        <v>44589</v>
      </c>
      <c r="P319" s="117" t="s">
        <v>3340</v>
      </c>
      <c r="Q319" s="168">
        <v>11102862</v>
      </c>
      <c r="R319" s="155"/>
    </row>
    <row r="320" spans="1:18" ht="23.25" x14ac:dyDescent="0.25">
      <c r="A320" s="80">
        <v>319</v>
      </c>
      <c r="B320" s="30" t="s">
        <v>4850</v>
      </c>
      <c r="C320" s="30"/>
      <c r="D320" s="30" t="s">
        <v>192</v>
      </c>
      <c r="E320" s="30" t="s">
        <v>18</v>
      </c>
      <c r="F320" s="30" t="s">
        <v>193</v>
      </c>
      <c r="G320" s="30" t="s">
        <v>20</v>
      </c>
      <c r="H320" s="30" t="s">
        <v>196</v>
      </c>
      <c r="I320" s="148">
        <v>4</v>
      </c>
      <c r="J320" s="33" t="str">
        <f t="shared" si="4"/>
        <v>Кушвинский городской округ, г. Кушва, ул. Тургенева, д. 4</v>
      </c>
      <c r="K320" s="42">
        <v>401.1</v>
      </c>
      <c r="L320" s="42">
        <v>8</v>
      </c>
      <c r="M320" s="148">
        <v>1</v>
      </c>
      <c r="N320" s="84" t="s">
        <v>4588</v>
      </c>
      <c r="O320" s="226">
        <v>44589</v>
      </c>
      <c r="P320" s="117" t="s">
        <v>3340</v>
      </c>
      <c r="Q320" s="168">
        <v>1176841.2</v>
      </c>
      <c r="R320" s="155"/>
    </row>
    <row r="321" spans="1:18" ht="23.25" x14ac:dyDescent="0.25">
      <c r="A321" s="80">
        <v>320</v>
      </c>
      <c r="B321" s="30" t="s">
        <v>4850</v>
      </c>
      <c r="C321" s="30"/>
      <c r="D321" s="30" t="s">
        <v>192</v>
      </c>
      <c r="E321" s="30" t="s">
        <v>18</v>
      </c>
      <c r="F321" s="30" t="s">
        <v>193</v>
      </c>
      <c r="G321" s="30" t="s">
        <v>20</v>
      </c>
      <c r="H321" s="30" t="s">
        <v>215</v>
      </c>
      <c r="I321" s="148">
        <v>25</v>
      </c>
      <c r="J321" s="33" t="str">
        <f t="shared" si="4"/>
        <v>Кушвинский городской округ, г. Кушва, ул. Уральская, д. 25</v>
      </c>
      <c r="K321" s="42">
        <v>703.2</v>
      </c>
      <c r="L321" s="42">
        <v>12</v>
      </c>
      <c r="M321" s="148">
        <v>3</v>
      </c>
      <c r="N321" s="84" t="s">
        <v>4607</v>
      </c>
      <c r="O321" s="226">
        <v>44629</v>
      </c>
      <c r="P321" s="117" t="s">
        <v>3064</v>
      </c>
      <c r="Q321" s="168">
        <v>5492889.5999999996</v>
      </c>
      <c r="R321" s="155"/>
    </row>
    <row r="322" spans="1:18" ht="23.25" x14ac:dyDescent="0.25">
      <c r="A322" s="80">
        <v>321</v>
      </c>
      <c r="B322" s="30" t="s">
        <v>4850</v>
      </c>
      <c r="C322" s="30"/>
      <c r="D322" s="30" t="s">
        <v>192</v>
      </c>
      <c r="E322" s="30" t="s">
        <v>18</v>
      </c>
      <c r="F322" s="30" t="s">
        <v>193</v>
      </c>
      <c r="G322" s="30" t="s">
        <v>20</v>
      </c>
      <c r="H322" s="30" t="s">
        <v>39</v>
      </c>
      <c r="I322" s="58" t="s">
        <v>981</v>
      </c>
      <c r="J322" s="33" t="str">
        <f t="shared" ref="J322:J385" si="5">C322&amp;""&amp;D322&amp;", "&amp;E322&amp;" "&amp;F322&amp;", "&amp;G322&amp;" "&amp;H322&amp;", д. "&amp;I322</f>
        <v>Кушвинский городской округ, г. Кушва, ул. Центральная, д. 2</v>
      </c>
      <c r="K322" s="42">
        <v>1075</v>
      </c>
      <c r="L322" s="42">
        <v>16</v>
      </c>
      <c r="M322" s="148">
        <v>7</v>
      </c>
      <c r="N322" s="84" t="s">
        <v>4588</v>
      </c>
      <c r="O322" s="226">
        <v>44589</v>
      </c>
      <c r="P322" s="117" t="s">
        <v>3340</v>
      </c>
      <c r="Q322" s="168">
        <v>8590490.3999999985</v>
      </c>
      <c r="R322" s="155"/>
    </row>
    <row r="323" spans="1:18" ht="23.25" x14ac:dyDescent="0.25">
      <c r="A323" s="80">
        <v>322</v>
      </c>
      <c r="B323" s="30" t="s">
        <v>4850</v>
      </c>
      <c r="C323" s="30"/>
      <c r="D323" s="30" t="s">
        <v>192</v>
      </c>
      <c r="E323" s="30" t="s">
        <v>1500</v>
      </c>
      <c r="F323" s="30" t="s">
        <v>198</v>
      </c>
      <c r="G323" s="30" t="s">
        <v>20</v>
      </c>
      <c r="H323" s="30" t="s">
        <v>199</v>
      </c>
      <c r="I323" s="148">
        <v>27</v>
      </c>
      <c r="J323" s="33" t="str">
        <f t="shared" si="5"/>
        <v>Кушвинский городской округ, пос. Баранчинский (г Кушва), ул. Победы, д. 27</v>
      </c>
      <c r="K323" s="42">
        <v>1391</v>
      </c>
      <c r="L323" s="42">
        <v>16</v>
      </c>
      <c r="M323" s="148">
        <v>6</v>
      </c>
      <c r="N323" s="84" t="s">
        <v>4588</v>
      </c>
      <c r="O323" s="226">
        <v>44589</v>
      </c>
      <c r="P323" s="117" t="s">
        <v>3340</v>
      </c>
      <c r="Q323" s="169">
        <v>11053818</v>
      </c>
      <c r="R323" s="155"/>
    </row>
    <row r="324" spans="1:18" ht="23.25" x14ac:dyDescent="0.25">
      <c r="A324" s="80">
        <v>323</v>
      </c>
      <c r="B324" s="30" t="s">
        <v>4853</v>
      </c>
      <c r="C324" s="30"/>
      <c r="D324" s="30" t="s">
        <v>560</v>
      </c>
      <c r="E324" s="30" t="s">
        <v>637</v>
      </c>
      <c r="F324" s="30" t="s">
        <v>188</v>
      </c>
      <c r="G324" s="30" t="s">
        <v>20</v>
      </c>
      <c r="H324" s="30" t="s">
        <v>561</v>
      </c>
      <c r="I324" s="42" t="s">
        <v>997</v>
      </c>
      <c r="J324" s="33" t="str">
        <f t="shared" si="5"/>
        <v>Малышевский городской округ, п.г.т. Малышева, ул. Мопра, д. 20</v>
      </c>
      <c r="K324" s="30">
        <v>632.20000000000005</v>
      </c>
      <c r="L324" s="30">
        <v>12</v>
      </c>
      <c r="M324" s="225">
        <v>8</v>
      </c>
      <c r="N324" s="33" t="s">
        <v>4725</v>
      </c>
      <c r="O324" s="114">
        <v>44603</v>
      </c>
      <c r="P324" s="33" t="s">
        <v>3065</v>
      </c>
      <c r="Q324" s="170">
        <v>9551622.3499999996</v>
      </c>
      <c r="R324" s="155"/>
    </row>
    <row r="325" spans="1:18" ht="23.25" x14ac:dyDescent="0.25">
      <c r="A325" s="80">
        <v>324</v>
      </c>
      <c r="B325" s="30" t="s">
        <v>4853</v>
      </c>
      <c r="C325" s="30"/>
      <c r="D325" s="30" t="s">
        <v>560</v>
      </c>
      <c r="E325" s="30" t="s">
        <v>637</v>
      </c>
      <c r="F325" s="30" t="s">
        <v>188</v>
      </c>
      <c r="G325" s="30" t="s">
        <v>20</v>
      </c>
      <c r="H325" s="30" t="s">
        <v>330</v>
      </c>
      <c r="I325" s="42">
        <v>12</v>
      </c>
      <c r="J325" s="33" t="str">
        <f t="shared" si="5"/>
        <v>Малышевский городской округ, п.г.т. Малышева, ул. Пионерская, д. 12</v>
      </c>
      <c r="K325" s="30">
        <v>693.1</v>
      </c>
      <c r="L325" s="30">
        <v>12</v>
      </c>
      <c r="M325" s="30">
        <v>5</v>
      </c>
      <c r="N325" s="33" t="s">
        <v>4725</v>
      </c>
      <c r="O325" s="114">
        <v>44603</v>
      </c>
      <c r="P325" s="33" t="s">
        <v>3065</v>
      </c>
      <c r="Q325" s="170">
        <v>3208929.6500000004</v>
      </c>
      <c r="R325" s="155"/>
    </row>
    <row r="326" spans="1:18" ht="23.25" x14ac:dyDescent="0.25">
      <c r="A326" s="80">
        <v>325</v>
      </c>
      <c r="B326" s="30" t="s">
        <v>4853</v>
      </c>
      <c r="C326" s="30"/>
      <c r="D326" s="30" t="s">
        <v>560</v>
      </c>
      <c r="E326" s="30" t="s">
        <v>637</v>
      </c>
      <c r="F326" s="30" t="s">
        <v>188</v>
      </c>
      <c r="G326" s="30" t="s">
        <v>20</v>
      </c>
      <c r="H326" s="30" t="s">
        <v>84</v>
      </c>
      <c r="I326" s="42" t="s">
        <v>997</v>
      </c>
      <c r="J326" s="33" t="str">
        <f t="shared" si="5"/>
        <v>Малышевский городской округ, п.г.т. Малышева, ул. Советская, д. 20</v>
      </c>
      <c r="K326" s="30">
        <v>640.29999999999995</v>
      </c>
      <c r="L326" s="30">
        <v>12</v>
      </c>
      <c r="M326" s="225">
        <v>7</v>
      </c>
      <c r="N326" s="33" t="s">
        <v>4725</v>
      </c>
      <c r="O326" s="114">
        <v>44603</v>
      </c>
      <c r="P326" s="33" t="s">
        <v>3065</v>
      </c>
      <c r="Q326" s="170">
        <v>5228853.18</v>
      </c>
      <c r="R326" s="155"/>
    </row>
    <row r="327" spans="1:18" ht="23.25" x14ac:dyDescent="0.25">
      <c r="A327" s="80">
        <v>326</v>
      </c>
      <c r="B327" s="30" t="s">
        <v>4853</v>
      </c>
      <c r="C327" s="30"/>
      <c r="D327" s="30" t="s">
        <v>560</v>
      </c>
      <c r="E327" s="30" t="s">
        <v>1500</v>
      </c>
      <c r="F327" s="30" t="s">
        <v>783</v>
      </c>
      <c r="G327" s="30" t="s">
        <v>20</v>
      </c>
      <c r="H327" s="30" t="s">
        <v>784</v>
      </c>
      <c r="I327" s="42">
        <v>22</v>
      </c>
      <c r="J327" s="33" t="str">
        <f t="shared" si="5"/>
        <v>Малышевский городской округ, пос. Изумруд (г Асбест), ул. Садовая 5-я, д. 22</v>
      </c>
      <c r="K327" s="30">
        <v>504.5</v>
      </c>
      <c r="L327" s="30">
        <v>12</v>
      </c>
      <c r="M327" s="225">
        <v>1</v>
      </c>
      <c r="N327" s="33" t="s">
        <v>4725</v>
      </c>
      <c r="O327" s="114">
        <v>44603</v>
      </c>
      <c r="P327" s="33" t="s">
        <v>3065</v>
      </c>
      <c r="Q327" s="170">
        <v>2574701.2999999998</v>
      </c>
      <c r="R327" s="155"/>
    </row>
    <row r="328" spans="1:18" ht="23.25" x14ac:dyDescent="0.25">
      <c r="A328" s="80">
        <v>327</v>
      </c>
      <c r="B328" s="30" t="s">
        <v>4855</v>
      </c>
      <c r="C328" s="245"/>
      <c r="D328" s="134" t="s">
        <v>4744</v>
      </c>
      <c r="E328" s="134" t="s">
        <v>18</v>
      </c>
      <c r="F328" s="134" t="s">
        <v>416</v>
      </c>
      <c r="G328" s="134" t="s">
        <v>4754</v>
      </c>
      <c r="H328" s="112" t="s">
        <v>4755</v>
      </c>
      <c r="I328" s="112">
        <v>1</v>
      </c>
      <c r="J328" s="52" t="str">
        <f t="shared" si="5"/>
        <v>Муниципальное образование «город Екатеринбург», г. Екатеринбург, км. Сибирский тракт 11, д. 1</v>
      </c>
      <c r="K328" s="112">
        <v>2067.1999999999998</v>
      </c>
      <c r="L328" s="112">
        <v>33</v>
      </c>
      <c r="M328" s="112">
        <v>1</v>
      </c>
      <c r="N328" s="175" t="s">
        <v>4841</v>
      </c>
      <c r="O328" s="175">
        <v>44722</v>
      </c>
      <c r="P328" s="176" t="s">
        <v>1597</v>
      </c>
      <c r="Q328" s="167">
        <v>2088715.01</v>
      </c>
      <c r="R328" s="155"/>
    </row>
    <row r="329" spans="1:18" ht="23.25" x14ac:dyDescent="0.25">
      <c r="A329" s="80">
        <v>328</v>
      </c>
      <c r="B329" s="30" t="s">
        <v>4855</v>
      </c>
      <c r="C329" s="245"/>
      <c r="D329" s="134" t="s">
        <v>4744</v>
      </c>
      <c r="E329" s="134" t="s">
        <v>18</v>
      </c>
      <c r="F329" s="134" t="s">
        <v>416</v>
      </c>
      <c r="G329" s="134" t="s">
        <v>4754</v>
      </c>
      <c r="H329" s="112" t="s">
        <v>4755</v>
      </c>
      <c r="I329" s="112">
        <v>2</v>
      </c>
      <c r="J329" s="52" t="str">
        <f t="shared" si="5"/>
        <v>Муниципальное образование «город Екатеринбург», г. Екатеринбург, км. Сибирский тракт 11, д. 2</v>
      </c>
      <c r="K329" s="112">
        <v>4195.3</v>
      </c>
      <c r="L329" s="112">
        <v>71</v>
      </c>
      <c r="M329" s="112">
        <v>2</v>
      </c>
      <c r="N329" s="175" t="s">
        <v>4841</v>
      </c>
      <c r="O329" s="175">
        <v>44722</v>
      </c>
      <c r="P329" s="176" t="s">
        <v>1597</v>
      </c>
      <c r="Q329" s="167">
        <v>5277480.6400000006</v>
      </c>
      <c r="R329" s="155"/>
    </row>
    <row r="330" spans="1:18" ht="23.25" x14ac:dyDescent="0.25">
      <c r="A330" s="80">
        <v>329</v>
      </c>
      <c r="B330" s="30" t="s">
        <v>4855</v>
      </c>
      <c r="C330" s="245"/>
      <c r="D330" s="134" t="s">
        <v>4744</v>
      </c>
      <c r="E330" s="134" t="s">
        <v>18</v>
      </c>
      <c r="F330" s="134" t="s">
        <v>416</v>
      </c>
      <c r="G330" s="134" t="s">
        <v>64</v>
      </c>
      <c r="H330" s="112" t="s">
        <v>4756</v>
      </c>
      <c r="I330" s="112">
        <v>56</v>
      </c>
      <c r="J330" s="52" t="str">
        <f t="shared" si="5"/>
        <v>Муниципальное образование «город Екатеринбург», г. Екатеринбург, пер. Базовый, д. 56</v>
      </c>
      <c r="K330" s="112">
        <v>6031.8</v>
      </c>
      <c r="L330" s="112">
        <v>127</v>
      </c>
      <c r="M330" s="112">
        <v>3</v>
      </c>
      <c r="N330" s="175" t="s">
        <v>4842</v>
      </c>
      <c r="O330" s="175" t="s">
        <v>4843</v>
      </c>
      <c r="P330" s="176" t="s">
        <v>4844</v>
      </c>
      <c r="Q330" s="167">
        <v>11152080.050000001</v>
      </c>
      <c r="R330" s="155"/>
    </row>
    <row r="331" spans="1:18" ht="23.25" x14ac:dyDescent="0.25">
      <c r="A331" s="80">
        <v>330</v>
      </c>
      <c r="B331" s="30" t="s">
        <v>4855</v>
      </c>
      <c r="C331" s="244"/>
      <c r="D331" s="120" t="s">
        <v>4744</v>
      </c>
      <c r="E331" s="120" t="s">
        <v>18</v>
      </c>
      <c r="F331" s="120" t="s">
        <v>416</v>
      </c>
      <c r="G331" s="120" t="s">
        <v>64</v>
      </c>
      <c r="H331" s="30" t="s">
        <v>857</v>
      </c>
      <c r="I331" s="30" t="s">
        <v>948</v>
      </c>
      <c r="J331" s="33" t="str">
        <f t="shared" si="5"/>
        <v>Муниципальное образование «город Екатеринбург», г. Екатеринбург, пер. Красный, д. 17</v>
      </c>
      <c r="K331" s="30">
        <v>3421.4</v>
      </c>
      <c r="L331" s="30">
        <v>80</v>
      </c>
      <c r="M331" s="30">
        <v>5</v>
      </c>
      <c r="N331" s="33" t="s">
        <v>4776</v>
      </c>
      <c r="O331" s="114">
        <v>44621</v>
      </c>
      <c r="P331" s="33" t="s">
        <v>1696</v>
      </c>
      <c r="Q331" s="167">
        <v>24465622.670000002</v>
      </c>
      <c r="R331" s="155"/>
    </row>
    <row r="332" spans="1:18" ht="23.25" x14ac:dyDescent="0.25">
      <c r="A332" s="80">
        <v>331</v>
      </c>
      <c r="B332" s="30" t="s">
        <v>4855</v>
      </c>
      <c r="C332" s="244"/>
      <c r="D332" s="120" t="s">
        <v>4744</v>
      </c>
      <c r="E332" s="120" t="s">
        <v>18</v>
      </c>
      <c r="F332" s="120" t="s">
        <v>416</v>
      </c>
      <c r="G332" s="120" t="s">
        <v>64</v>
      </c>
      <c r="H332" s="30" t="s">
        <v>2697</v>
      </c>
      <c r="I332" s="30">
        <v>9</v>
      </c>
      <c r="J332" s="33" t="str">
        <f t="shared" si="5"/>
        <v>Муниципальное образование «город Екатеринбург», г. Екатеринбург, пер. Медицинский, д. 9</v>
      </c>
      <c r="K332" s="30">
        <v>4180.6000000000004</v>
      </c>
      <c r="L332" s="30">
        <v>80</v>
      </c>
      <c r="M332" s="30">
        <v>4</v>
      </c>
      <c r="N332" s="33" t="s">
        <v>4784</v>
      </c>
      <c r="O332" s="114">
        <v>44642</v>
      </c>
      <c r="P332" s="33" t="s">
        <v>1692</v>
      </c>
      <c r="Q332" s="167">
        <v>17225341.199999999</v>
      </c>
      <c r="R332" s="155"/>
    </row>
    <row r="333" spans="1:18" ht="23.25" x14ac:dyDescent="0.25">
      <c r="A333" s="80">
        <v>332</v>
      </c>
      <c r="B333" s="30" t="s">
        <v>4855</v>
      </c>
      <c r="C333" s="244"/>
      <c r="D333" s="120" t="s">
        <v>415</v>
      </c>
      <c r="E333" s="120" t="s">
        <v>18</v>
      </c>
      <c r="F333" s="120" t="s">
        <v>416</v>
      </c>
      <c r="G333" s="120" t="s">
        <v>64</v>
      </c>
      <c r="H333" s="30" t="s">
        <v>4743</v>
      </c>
      <c r="I333" s="30" t="s">
        <v>410</v>
      </c>
      <c r="J333" s="33" t="str">
        <f t="shared" si="5"/>
        <v>муниципальное образование «город Екатеринбург», г. Екатеринбург, пер. Низовой, д. 10А</v>
      </c>
      <c r="K333" s="30">
        <v>624.5</v>
      </c>
      <c r="L333" s="30">
        <v>16</v>
      </c>
      <c r="M333" s="225">
        <v>5</v>
      </c>
      <c r="N333" s="33" t="s">
        <v>4769</v>
      </c>
      <c r="O333" s="114">
        <v>44621</v>
      </c>
      <c r="P333" s="33" t="s">
        <v>3127</v>
      </c>
      <c r="Q333" s="167">
        <v>4229029.96</v>
      </c>
      <c r="R333" s="155"/>
    </row>
    <row r="334" spans="1:18" ht="23.25" x14ac:dyDescent="0.25">
      <c r="A334" s="80">
        <v>333</v>
      </c>
      <c r="B334" s="30" t="s">
        <v>4855</v>
      </c>
      <c r="C334" s="244"/>
      <c r="D334" s="120" t="s">
        <v>415</v>
      </c>
      <c r="E334" s="120" t="s">
        <v>18</v>
      </c>
      <c r="F334" s="120" t="s">
        <v>416</v>
      </c>
      <c r="G334" s="120" t="s">
        <v>64</v>
      </c>
      <c r="H334" s="30" t="s">
        <v>4743</v>
      </c>
      <c r="I334" s="30" t="s">
        <v>411</v>
      </c>
      <c r="J334" s="33" t="str">
        <f t="shared" si="5"/>
        <v>муниципальное образование «город Екатеринбург», г. Екатеринбург, пер. Низовой, д. 8А</v>
      </c>
      <c r="K334" s="30">
        <v>609</v>
      </c>
      <c r="L334" s="30">
        <v>16</v>
      </c>
      <c r="M334" s="225">
        <v>7</v>
      </c>
      <c r="N334" s="33" t="s">
        <v>4769</v>
      </c>
      <c r="O334" s="114">
        <v>44621</v>
      </c>
      <c r="P334" s="33" t="s">
        <v>3127</v>
      </c>
      <c r="Q334" s="167">
        <v>8012920.7800000003</v>
      </c>
      <c r="R334" s="155"/>
    </row>
    <row r="335" spans="1:18" ht="23.25" x14ac:dyDescent="0.25">
      <c r="A335" s="80">
        <v>334</v>
      </c>
      <c r="B335" s="30" t="s">
        <v>4855</v>
      </c>
      <c r="C335" s="244"/>
      <c r="D335" s="120" t="s">
        <v>4744</v>
      </c>
      <c r="E335" s="120" t="s">
        <v>18</v>
      </c>
      <c r="F335" s="120" t="s">
        <v>416</v>
      </c>
      <c r="G335" s="120" t="s">
        <v>64</v>
      </c>
      <c r="H335" s="30" t="s">
        <v>1239</v>
      </c>
      <c r="I335" s="30" t="s">
        <v>983</v>
      </c>
      <c r="J335" s="33" t="str">
        <f t="shared" si="5"/>
        <v>Муниципальное образование «город Екатеринбург», г. Екатеринбург, пер. Сухумский, д. 4</v>
      </c>
      <c r="K335" s="30">
        <v>1425.4</v>
      </c>
      <c r="L335" s="30">
        <v>32</v>
      </c>
      <c r="M335" s="225">
        <v>1</v>
      </c>
      <c r="N335" s="33" t="s">
        <v>4777</v>
      </c>
      <c r="O335" s="114">
        <v>44649</v>
      </c>
      <c r="P335" s="33" t="s">
        <v>2493</v>
      </c>
      <c r="Q335" s="167">
        <v>724880.4</v>
      </c>
      <c r="R335" s="155"/>
    </row>
    <row r="336" spans="1:18" ht="23.25" x14ac:dyDescent="0.25">
      <c r="A336" s="80">
        <v>335</v>
      </c>
      <c r="B336" s="30" t="s">
        <v>4855</v>
      </c>
      <c r="C336" s="244"/>
      <c r="D336" s="120" t="s">
        <v>4744</v>
      </c>
      <c r="E336" s="120" t="s">
        <v>18</v>
      </c>
      <c r="F336" s="120" t="s">
        <v>416</v>
      </c>
      <c r="G336" s="120" t="s">
        <v>64</v>
      </c>
      <c r="H336" s="30" t="s">
        <v>4747</v>
      </c>
      <c r="I336" s="30">
        <v>29</v>
      </c>
      <c r="J336" s="33" t="str">
        <f t="shared" si="5"/>
        <v>Муниципальное образование «город Екатеринбург», г. Екатеринбург, пер. Телефонный, д. 29</v>
      </c>
      <c r="K336" s="30">
        <v>497.7</v>
      </c>
      <c r="L336" s="30">
        <v>8</v>
      </c>
      <c r="M336" s="30">
        <v>1</v>
      </c>
      <c r="N336" s="33" t="s">
        <v>4808</v>
      </c>
      <c r="O336" s="114">
        <v>44712</v>
      </c>
      <c r="P336" s="33" t="s">
        <v>3234</v>
      </c>
      <c r="Q336" s="167">
        <v>251093.25</v>
      </c>
      <c r="R336" s="155"/>
    </row>
    <row r="337" spans="1:18" ht="23.25" x14ac:dyDescent="0.25">
      <c r="A337" s="80">
        <v>336</v>
      </c>
      <c r="B337" s="30" t="s">
        <v>4855</v>
      </c>
      <c r="C337" s="244"/>
      <c r="D337" s="120" t="s">
        <v>4744</v>
      </c>
      <c r="E337" s="120" t="s">
        <v>18</v>
      </c>
      <c r="F337" s="120" t="s">
        <v>416</v>
      </c>
      <c r="G337" s="120" t="s">
        <v>64</v>
      </c>
      <c r="H337" s="30" t="s">
        <v>4746</v>
      </c>
      <c r="I337" s="30">
        <v>2</v>
      </c>
      <c r="J337" s="33" t="str">
        <f t="shared" si="5"/>
        <v>Муниципальное образование «город Екатеринбург», г. Екатеринбург, пер. Угловой, д. 2</v>
      </c>
      <c r="K337" s="30">
        <v>3787.6</v>
      </c>
      <c r="L337" s="30">
        <v>72</v>
      </c>
      <c r="M337" s="30">
        <v>6</v>
      </c>
      <c r="N337" s="33" t="s">
        <v>4806</v>
      </c>
      <c r="O337" s="114" t="s">
        <v>4807</v>
      </c>
      <c r="P337" s="33" t="s">
        <v>2120</v>
      </c>
      <c r="Q337" s="167">
        <v>15689515.300000001</v>
      </c>
      <c r="R337" s="155"/>
    </row>
    <row r="338" spans="1:18" ht="23.25" x14ac:dyDescent="0.25">
      <c r="A338" s="80">
        <v>337</v>
      </c>
      <c r="B338" s="30" t="s">
        <v>4855</v>
      </c>
      <c r="C338" s="244"/>
      <c r="D338" s="120" t="s">
        <v>4744</v>
      </c>
      <c r="E338" s="120" t="s">
        <v>18</v>
      </c>
      <c r="F338" s="120" t="s">
        <v>416</v>
      </c>
      <c r="G338" s="120" t="s">
        <v>64</v>
      </c>
      <c r="H338" s="30" t="s">
        <v>477</v>
      </c>
      <c r="I338" s="30">
        <v>3</v>
      </c>
      <c r="J338" s="33" t="str">
        <f t="shared" si="5"/>
        <v>Муниципальное образование «город Екатеринбург», г. Екатеринбург, пер. Черниговский, д. 3</v>
      </c>
      <c r="K338" s="30">
        <v>3697.8</v>
      </c>
      <c r="L338" s="30">
        <v>60</v>
      </c>
      <c r="M338" s="225">
        <v>6</v>
      </c>
      <c r="N338" s="33" t="s">
        <v>4778</v>
      </c>
      <c r="O338" s="114">
        <v>44642</v>
      </c>
      <c r="P338" s="33" t="s">
        <v>1632</v>
      </c>
      <c r="Q338" s="167">
        <v>14733576</v>
      </c>
      <c r="R338" s="155"/>
    </row>
    <row r="339" spans="1:18" ht="23.25" x14ac:dyDescent="0.25">
      <c r="A339" s="80">
        <v>338</v>
      </c>
      <c r="B339" s="30" t="s">
        <v>4855</v>
      </c>
      <c r="C339" s="244"/>
      <c r="D339" s="120" t="s">
        <v>4744</v>
      </c>
      <c r="E339" s="120" t="s">
        <v>18</v>
      </c>
      <c r="F339" s="120" t="s">
        <v>416</v>
      </c>
      <c r="G339" s="120" t="s">
        <v>64</v>
      </c>
      <c r="H339" s="30" t="s">
        <v>829</v>
      </c>
      <c r="I339" s="30">
        <v>6</v>
      </c>
      <c r="J339" s="33" t="str">
        <f t="shared" si="5"/>
        <v>Муниципальное образование «город Екатеринбург», г. Екатеринбург, пер. Черноморский, д. 6</v>
      </c>
      <c r="K339" s="30">
        <v>3223.3</v>
      </c>
      <c r="L339" s="30">
        <v>48</v>
      </c>
      <c r="M339" s="30">
        <v>1</v>
      </c>
      <c r="N339" s="33" t="s">
        <v>4809</v>
      </c>
      <c r="O339" s="114" t="s">
        <v>4810</v>
      </c>
      <c r="P339" s="33" t="s">
        <v>3127</v>
      </c>
      <c r="Q339" s="167">
        <v>4905612.58</v>
      </c>
      <c r="R339" s="155"/>
    </row>
    <row r="340" spans="1:18" ht="23.25" x14ac:dyDescent="0.25">
      <c r="A340" s="80">
        <v>339</v>
      </c>
      <c r="B340" s="30" t="s">
        <v>4855</v>
      </c>
      <c r="C340" s="244"/>
      <c r="D340" s="120" t="s">
        <v>4744</v>
      </c>
      <c r="E340" s="120" t="s">
        <v>18</v>
      </c>
      <c r="F340" s="120" t="s">
        <v>416</v>
      </c>
      <c r="G340" s="120" t="s">
        <v>64</v>
      </c>
      <c r="H340" s="30" t="s">
        <v>1075</v>
      </c>
      <c r="I340" s="30">
        <v>3</v>
      </c>
      <c r="J340" s="33" t="str">
        <f t="shared" si="5"/>
        <v>Муниципальное образование «город Екатеринбург», г. Екатеринбург, пер. Энергетиков, д. 3</v>
      </c>
      <c r="K340" s="30">
        <v>739.8</v>
      </c>
      <c r="L340" s="30">
        <v>12</v>
      </c>
      <c r="M340" s="30">
        <v>1</v>
      </c>
      <c r="N340" s="33" t="s">
        <v>4777</v>
      </c>
      <c r="O340" s="114">
        <v>44649</v>
      </c>
      <c r="P340" s="33" t="s">
        <v>2493</v>
      </c>
      <c r="Q340" s="167">
        <v>563415.6</v>
      </c>
      <c r="R340" s="155"/>
    </row>
    <row r="341" spans="1:18" ht="23.25" x14ac:dyDescent="0.25">
      <c r="A341" s="80">
        <v>340</v>
      </c>
      <c r="B341" s="30" t="s">
        <v>4855</v>
      </c>
      <c r="C341" s="244"/>
      <c r="D341" s="120" t="s">
        <v>4744</v>
      </c>
      <c r="E341" s="120" t="s">
        <v>18</v>
      </c>
      <c r="F341" s="120" t="s">
        <v>416</v>
      </c>
      <c r="G341" s="120" t="s">
        <v>143</v>
      </c>
      <c r="H341" s="30" t="s">
        <v>36</v>
      </c>
      <c r="I341" s="30">
        <v>10</v>
      </c>
      <c r="J341" s="33" t="str">
        <f t="shared" si="5"/>
        <v>Муниципальное образование «город Екатеринбург», г. Екатеринбург, пр-кт Ленина, д. 10</v>
      </c>
      <c r="K341" s="30">
        <v>5710.4</v>
      </c>
      <c r="L341" s="30">
        <v>86</v>
      </c>
      <c r="M341" s="30">
        <v>8</v>
      </c>
      <c r="N341" s="33" t="s">
        <v>4811</v>
      </c>
      <c r="O341" s="114">
        <v>44698</v>
      </c>
      <c r="P341" s="33" t="s">
        <v>1632</v>
      </c>
      <c r="Q341" s="167">
        <v>35961733.200000003</v>
      </c>
      <c r="R341" s="155"/>
    </row>
    <row r="342" spans="1:18" ht="23.25" x14ac:dyDescent="0.25">
      <c r="A342" s="80">
        <v>341</v>
      </c>
      <c r="B342" s="30" t="s">
        <v>4855</v>
      </c>
      <c r="C342" s="245"/>
      <c r="D342" s="134" t="s">
        <v>4744</v>
      </c>
      <c r="E342" s="134" t="s">
        <v>18</v>
      </c>
      <c r="F342" s="134" t="s">
        <v>416</v>
      </c>
      <c r="G342" s="134" t="s">
        <v>147</v>
      </c>
      <c r="H342" s="112" t="s">
        <v>1070</v>
      </c>
      <c r="I342" s="112" t="s">
        <v>582</v>
      </c>
      <c r="J342" s="52" t="str">
        <f t="shared" si="5"/>
        <v>Муниципальное образование «город Екатеринбург», г. Екатеринбург, тракт Сибирский, д. 33А</v>
      </c>
      <c r="K342" s="112">
        <v>6490.4</v>
      </c>
      <c r="L342" s="112">
        <v>108</v>
      </c>
      <c r="M342" s="112">
        <v>3</v>
      </c>
      <c r="N342" s="175" t="s">
        <v>4841</v>
      </c>
      <c r="O342" s="175">
        <v>44722</v>
      </c>
      <c r="P342" s="176" t="s">
        <v>1597</v>
      </c>
      <c r="Q342" s="167">
        <v>8359900.4100000001</v>
      </c>
      <c r="R342" s="155"/>
    </row>
    <row r="343" spans="1:18" ht="23.25" x14ac:dyDescent="0.25">
      <c r="A343" s="80">
        <v>342</v>
      </c>
      <c r="B343" s="30" t="s">
        <v>4855</v>
      </c>
      <c r="C343" s="244"/>
      <c r="D343" s="120" t="s">
        <v>4744</v>
      </c>
      <c r="E343" s="120" t="s">
        <v>18</v>
      </c>
      <c r="F343" s="120" t="s">
        <v>416</v>
      </c>
      <c r="G343" s="120" t="s">
        <v>20</v>
      </c>
      <c r="H343" s="30" t="s">
        <v>745</v>
      </c>
      <c r="I343" s="30">
        <v>19</v>
      </c>
      <c r="J343" s="33" t="str">
        <f t="shared" si="5"/>
        <v>Муниципальное образование «город Екатеринбург», г. Екатеринбург, ул. 22 Партсъезда, д. 19</v>
      </c>
      <c r="K343" s="30">
        <v>3511.2</v>
      </c>
      <c r="L343" s="30">
        <v>80</v>
      </c>
      <c r="M343" s="30">
        <v>8</v>
      </c>
      <c r="N343" s="33" t="s">
        <v>4778</v>
      </c>
      <c r="O343" s="114">
        <v>44642</v>
      </c>
      <c r="P343" s="33" t="s">
        <v>1632</v>
      </c>
      <c r="Q343" s="167">
        <v>23597257.199999999</v>
      </c>
      <c r="R343" s="155"/>
    </row>
    <row r="344" spans="1:18" ht="23.25" x14ac:dyDescent="0.25">
      <c r="A344" s="80">
        <v>343</v>
      </c>
      <c r="B344" s="30" t="s">
        <v>4855</v>
      </c>
      <c r="C344" s="244"/>
      <c r="D344" s="120" t="s">
        <v>4744</v>
      </c>
      <c r="E344" s="120" t="s">
        <v>18</v>
      </c>
      <c r="F344" s="120" t="s">
        <v>416</v>
      </c>
      <c r="G344" s="120" t="s">
        <v>20</v>
      </c>
      <c r="H344" s="30" t="s">
        <v>745</v>
      </c>
      <c r="I344" s="30" t="s">
        <v>320</v>
      </c>
      <c r="J344" s="33" t="str">
        <f t="shared" si="5"/>
        <v>Муниципальное образование «город Екатеринбург», г. Екатеринбург, ул. 22 Партсъезда, д. 20Б</v>
      </c>
      <c r="K344" s="30">
        <v>1442.2</v>
      </c>
      <c r="L344" s="30">
        <v>30</v>
      </c>
      <c r="M344" s="225">
        <v>3</v>
      </c>
      <c r="N344" s="33" t="s">
        <v>4778</v>
      </c>
      <c r="O344" s="114">
        <v>44642</v>
      </c>
      <c r="P344" s="33" t="s">
        <v>1632</v>
      </c>
      <c r="Q344" s="167">
        <v>5530514.4000000004</v>
      </c>
      <c r="R344" s="155"/>
    </row>
    <row r="345" spans="1:18" ht="23.25" x14ac:dyDescent="0.25">
      <c r="A345" s="80">
        <v>344</v>
      </c>
      <c r="B345" s="30" t="s">
        <v>4855</v>
      </c>
      <c r="C345" s="244"/>
      <c r="D345" s="120" t="s">
        <v>4744</v>
      </c>
      <c r="E345" s="120" t="s">
        <v>18</v>
      </c>
      <c r="F345" s="120" t="s">
        <v>416</v>
      </c>
      <c r="G345" s="120" t="s">
        <v>20</v>
      </c>
      <c r="H345" s="30" t="s">
        <v>745</v>
      </c>
      <c r="I345" s="30">
        <v>21</v>
      </c>
      <c r="J345" s="33" t="str">
        <f t="shared" si="5"/>
        <v>Муниципальное образование «город Екатеринбург», г. Екатеринбург, ул. 22 Партсъезда, д. 21</v>
      </c>
      <c r="K345" s="30">
        <v>3525.1</v>
      </c>
      <c r="L345" s="30">
        <v>80</v>
      </c>
      <c r="M345" s="30">
        <v>8</v>
      </c>
      <c r="N345" s="33" t="s">
        <v>4778</v>
      </c>
      <c r="O345" s="114">
        <v>44642</v>
      </c>
      <c r="P345" s="33" t="s">
        <v>1632</v>
      </c>
      <c r="Q345" s="167">
        <v>23243042.399999999</v>
      </c>
      <c r="R345" s="155"/>
    </row>
    <row r="346" spans="1:18" ht="23.25" x14ac:dyDescent="0.25">
      <c r="A346" s="80">
        <v>345</v>
      </c>
      <c r="B346" s="30" t="s">
        <v>4855</v>
      </c>
      <c r="C346" s="244"/>
      <c r="D346" s="120" t="s">
        <v>4744</v>
      </c>
      <c r="E346" s="120" t="s">
        <v>18</v>
      </c>
      <c r="F346" s="120" t="s">
        <v>416</v>
      </c>
      <c r="G346" s="120" t="s">
        <v>20</v>
      </c>
      <c r="H346" s="30" t="s">
        <v>809</v>
      </c>
      <c r="I346" s="30" t="s">
        <v>984</v>
      </c>
      <c r="J346" s="33" t="str">
        <f t="shared" si="5"/>
        <v>Муниципальное образование «город Екатеринбург», г. Екатеринбург, ул. 40-летия Октября, д. 11</v>
      </c>
      <c r="K346" s="30">
        <v>2909.6</v>
      </c>
      <c r="L346" s="30">
        <v>59</v>
      </c>
      <c r="M346" s="225">
        <v>5</v>
      </c>
      <c r="N346" s="33" t="s">
        <v>4778</v>
      </c>
      <c r="O346" s="114">
        <v>44642</v>
      </c>
      <c r="P346" s="33" t="s">
        <v>1632</v>
      </c>
      <c r="Q346" s="167">
        <v>11480964</v>
      </c>
      <c r="R346" s="155"/>
    </row>
    <row r="347" spans="1:18" ht="23.25" x14ac:dyDescent="0.25">
      <c r="A347" s="80">
        <v>346</v>
      </c>
      <c r="B347" s="30" t="s">
        <v>4855</v>
      </c>
      <c r="C347" s="244"/>
      <c r="D347" s="120" t="s">
        <v>4744</v>
      </c>
      <c r="E347" s="120" t="s">
        <v>18</v>
      </c>
      <c r="F347" s="120" t="s">
        <v>416</v>
      </c>
      <c r="G347" s="120" t="s">
        <v>20</v>
      </c>
      <c r="H347" s="30" t="s">
        <v>809</v>
      </c>
      <c r="I347" s="30" t="s">
        <v>977</v>
      </c>
      <c r="J347" s="33" t="str">
        <f t="shared" si="5"/>
        <v>Муниципальное образование «город Екатеринбург», г. Екатеринбург, ул. 40-летия Октября, д. 13</v>
      </c>
      <c r="K347" s="30">
        <v>2816.4</v>
      </c>
      <c r="L347" s="30">
        <v>60</v>
      </c>
      <c r="M347" s="225">
        <v>7</v>
      </c>
      <c r="N347" s="33" t="s">
        <v>4778</v>
      </c>
      <c r="O347" s="114">
        <v>44642</v>
      </c>
      <c r="P347" s="33" t="s">
        <v>1632</v>
      </c>
      <c r="Q347" s="167">
        <v>17223066</v>
      </c>
      <c r="R347" s="155"/>
    </row>
    <row r="348" spans="1:18" ht="23.25" x14ac:dyDescent="0.25">
      <c r="A348" s="80">
        <v>347</v>
      </c>
      <c r="B348" s="30" t="s">
        <v>4855</v>
      </c>
      <c r="C348" s="244"/>
      <c r="D348" s="120" t="s">
        <v>4744</v>
      </c>
      <c r="E348" s="120" t="s">
        <v>18</v>
      </c>
      <c r="F348" s="120" t="s">
        <v>416</v>
      </c>
      <c r="G348" s="120" t="s">
        <v>20</v>
      </c>
      <c r="H348" s="30" t="s">
        <v>809</v>
      </c>
      <c r="I348" s="30">
        <v>17</v>
      </c>
      <c r="J348" s="33" t="str">
        <f t="shared" si="5"/>
        <v>Муниципальное образование «город Екатеринбург», г. Екатеринбург, ул. 40-летия Октября, д. 17</v>
      </c>
      <c r="K348" s="30">
        <v>3658.8</v>
      </c>
      <c r="L348" s="30">
        <v>80</v>
      </c>
      <c r="M348" s="30">
        <v>6</v>
      </c>
      <c r="N348" s="33" t="s">
        <v>4778</v>
      </c>
      <c r="O348" s="114">
        <v>44642</v>
      </c>
      <c r="P348" s="33" t="s">
        <v>1632</v>
      </c>
      <c r="Q348" s="167">
        <v>20896117.200000003</v>
      </c>
      <c r="R348" s="155"/>
    </row>
    <row r="349" spans="1:18" ht="23.25" x14ac:dyDescent="0.25">
      <c r="A349" s="80">
        <v>348</v>
      </c>
      <c r="B349" s="30" t="s">
        <v>4855</v>
      </c>
      <c r="C349" s="244"/>
      <c r="D349" s="120" t="s">
        <v>4744</v>
      </c>
      <c r="E349" s="120" t="s">
        <v>18</v>
      </c>
      <c r="F349" s="120" t="s">
        <v>416</v>
      </c>
      <c r="G349" s="120" t="s">
        <v>20</v>
      </c>
      <c r="H349" s="30" t="s">
        <v>809</v>
      </c>
      <c r="I349" s="30">
        <v>19</v>
      </c>
      <c r="J349" s="33" t="str">
        <f t="shared" si="5"/>
        <v>Муниципальное образование «город Екатеринбург», г. Екатеринбург, ул. 40-летия Октября, д. 19</v>
      </c>
      <c r="K349" s="30">
        <v>3179.6</v>
      </c>
      <c r="L349" s="30">
        <v>60</v>
      </c>
      <c r="M349" s="30">
        <v>6</v>
      </c>
      <c r="N349" s="33" t="s">
        <v>4778</v>
      </c>
      <c r="O349" s="114">
        <v>44642</v>
      </c>
      <c r="P349" s="33" t="s">
        <v>1632</v>
      </c>
      <c r="Q349" s="167">
        <v>15871735.199999999</v>
      </c>
      <c r="R349" s="155"/>
    </row>
    <row r="350" spans="1:18" ht="23.25" x14ac:dyDescent="0.25">
      <c r="A350" s="80">
        <v>349</v>
      </c>
      <c r="B350" s="30" t="s">
        <v>4855</v>
      </c>
      <c r="C350" s="244"/>
      <c r="D350" s="120" t="s">
        <v>4744</v>
      </c>
      <c r="E350" s="120" t="s">
        <v>18</v>
      </c>
      <c r="F350" s="120" t="s">
        <v>416</v>
      </c>
      <c r="G350" s="120" t="s">
        <v>20</v>
      </c>
      <c r="H350" s="30" t="s">
        <v>809</v>
      </c>
      <c r="I350" s="30">
        <v>30</v>
      </c>
      <c r="J350" s="33" t="str">
        <f t="shared" si="5"/>
        <v>Муниципальное образование «город Екатеринбург», г. Екатеринбург, ул. 40-летия Октября, д. 30</v>
      </c>
      <c r="K350" s="30">
        <v>2857.9</v>
      </c>
      <c r="L350" s="30">
        <v>60</v>
      </c>
      <c r="M350" s="30">
        <v>8</v>
      </c>
      <c r="N350" s="33" t="s">
        <v>4784</v>
      </c>
      <c r="O350" s="114">
        <v>44642</v>
      </c>
      <c r="P350" s="33" t="s">
        <v>1692</v>
      </c>
      <c r="Q350" s="167">
        <v>22359471.600000001</v>
      </c>
      <c r="R350" s="155"/>
    </row>
    <row r="351" spans="1:18" ht="23.25" x14ac:dyDescent="0.25">
      <c r="A351" s="80">
        <v>350</v>
      </c>
      <c r="B351" s="30" t="s">
        <v>4855</v>
      </c>
      <c r="C351" s="244"/>
      <c r="D351" s="120" t="s">
        <v>4744</v>
      </c>
      <c r="E351" s="120" t="s">
        <v>18</v>
      </c>
      <c r="F351" s="120" t="s">
        <v>416</v>
      </c>
      <c r="G351" s="120" t="s">
        <v>20</v>
      </c>
      <c r="H351" s="30" t="s">
        <v>809</v>
      </c>
      <c r="I351" s="30">
        <v>4</v>
      </c>
      <c r="J351" s="33" t="str">
        <f t="shared" si="5"/>
        <v>Муниципальное образование «город Екатеринбург», г. Екатеринбург, ул. 40-летия Октября, д. 4</v>
      </c>
      <c r="K351" s="30">
        <v>3506.7</v>
      </c>
      <c r="L351" s="30">
        <v>79</v>
      </c>
      <c r="M351" s="30">
        <v>1</v>
      </c>
      <c r="N351" s="33" t="s">
        <v>4784</v>
      </c>
      <c r="O351" s="114">
        <v>44642</v>
      </c>
      <c r="P351" s="33" t="s">
        <v>1692</v>
      </c>
      <c r="Q351" s="187">
        <v>2028262.8</v>
      </c>
      <c r="R351" s="155"/>
    </row>
    <row r="352" spans="1:18" ht="23.25" x14ac:dyDescent="0.25">
      <c r="A352" s="80">
        <v>351</v>
      </c>
      <c r="B352" s="30" t="s">
        <v>4855</v>
      </c>
      <c r="C352" s="244"/>
      <c r="D352" s="120" t="s">
        <v>4744</v>
      </c>
      <c r="E352" s="120" t="s">
        <v>18</v>
      </c>
      <c r="F352" s="120" t="s">
        <v>416</v>
      </c>
      <c r="G352" s="120" t="s">
        <v>20</v>
      </c>
      <c r="H352" s="30" t="s">
        <v>809</v>
      </c>
      <c r="I352" s="30" t="s">
        <v>730</v>
      </c>
      <c r="J352" s="33" t="str">
        <f t="shared" si="5"/>
        <v>Муниципальное образование «город Екатеринбург», г. Екатеринбург, ул. 40-летия Октября, д. 9</v>
      </c>
      <c r="K352" s="30">
        <v>2886.8</v>
      </c>
      <c r="L352" s="30">
        <v>60</v>
      </c>
      <c r="M352" s="225">
        <v>5</v>
      </c>
      <c r="N352" s="33" t="s">
        <v>4778</v>
      </c>
      <c r="O352" s="114">
        <v>44642</v>
      </c>
      <c r="P352" s="33" t="s">
        <v>1632</v>
      </c>
      <c r="Q352" s="167">
        <v>15886890.000000002</v>
      </c>
      <c r="R352" s="155"/>
    </row>
    <row r="353" spans="1:18" ht="23.25" x14ac:dyDescent="0.25">
      <c r="A353" s="80">
        <v>352</v>
      </c>
      <c r="B353" s="30" t="s">
        <v>4855</v>
      </c>
      <c r="C353" s="245"/>
      <c r="D353" s="134" t="s">
        <v>4744</v>
      </c>
      <c r="E353" s="134" t="s">
        <v>18</v>
      </c>
      <c r="F353" s="134" t="s">
        <v>416</v>
      </c>
      <c r="G353" s="134" t="s">
        <v>20</v>
      </c>
      <c r="H353" s="112" t="s">
        <v>4757</v>
      </c>
      <c r="I353" s="112">
        <v>35</v>
      </c>
      <c r="J353" s="52" t="str">
        <f t="shared" si="5"/>
        <v>Муниципальное образование «город Екатеринбург», г. Екатеринбург, ул. Автомагистральная, д. 35</v>
      </c>
      <c r="K353" s="112">
        <v>5668</v>
      </c>
      <c r="L353" s="112">
        <v>128</v>
      </c>
      <c r="M353" s="112">
        <v>2</v>
      </c>
      <c r="N353" s="175" t="s">
        <v>4845</v>
      </c>
      <c r="O353" s="175" t="s">
        <v>4843</v>
      </c>
      <c r="P353" s="176" t="s">
        <v>4846</v>
      </c>
      <c r="Q353" s="167">
        <v>7546254.9500000002</v>
      </c>
      <c r="R353" s="155"/>
    </row>
    <row r="354" spans="1:18" ht="23.25" x14ac:dyDescent="0.25">
      <c r="A354" s="80">
        <v>353</v>
      </c>
      <c r="B354" s="30" t="s">
        <v>4855</v>
      </c>
      <c r="C354" s="244"/>
      <c r="D354" s="120" t="s">
        <v>4744</v>
      </c>
      <c r="E354" s="120" t="s">
        <v>18</v>
      </c>
      <c r="F354" s="120" t="s">
        <v>416</v>
      </c>
      <c r="G354" s="120" t="s">
        <v>20</v>
      </c>
      <c r="H354" s="30" t="s">
        <v>654</v>
      </c>
      <c r="I354" s="30">
        <v>60</v>
      </c>
      <c r="J354" s="33" t="str">
        <f t="shared" si="5"/>
        <v>Муниципальное образование «город Екатеринбург», г. Екатеринбург, ул. Агрономическая, д. 60</v>
      </c>
      <c r="K354" s="30">
        <v>1396.2</v>
      </c>
      <c r="L354" s="30">
        <v>32</v>
      </c>
      <c r="M354" s="30">
        <v>2</v>
      </c>
      <c r="N354" s="33" t="s">
        <v>4812</v>
      </c>
      <c r="O354" s="114" t="s">
        <v>4813</v>
      </c>
      <c r="P354" s="33" t="s">
        <v>2493</v>
      </c>
      <c r="Q354" s="167">
        <v>7246509.4199999999</v>
      </c>
      <c r="R354" s="155"/>
    </row>
    <row r="355" spans="1:18" ht="34.5" x14ac:dyDescent="0.25">
      <c r="A355" s="80">
        <v>354</v>
      </c>
      <c r="B355" s="30" t="s">
        <v>4855</v>
      </c>
      <c r="C355" s="245"/>
      <c r="D355" s="134" t="s">
        <v>4744</v>
      </c>
      <c r="E355" s="134" t="s">
        <v>18</v>
      </c>
      <c r="F355" s="134" t="s">
        <v>416</v>
      </c>
      <c r="G355" s="134" t="s">
        <v>20</v>
      </c>
      <c r="H355" s="112" t="s">
        <v>2518</v>
      </c>
      <c r="I355" s="112" t="s">
        <v>4446</v>
      </c>
      <c r="J355" s="52" t="str">
        <f t="shared" si="5"/>
        <v>Муниципальное образование «город Екатеринбург», г. Екатеринбург, ул. Академика Шварца, д. 20КОРПУС 1</v>
      </c>
      <c r="K355" s="112">
        <v>4743.3</v>
      </c>
      <c r="L355" s="112">
        <v>77</v>
      </c>
      <c r="M355" s="112">
        <v>4</v>
      </c>
      <c r="N355" s="175" t="s">
        <v>4847</v>
      </c>
      <c r="O355" s="175" t="s">
        <v>4843</v>
      </c>
      <c r="P355" s="176" t="s">
        <v>4844</v>
      </c>
      <c r="Q355" s="167">
        <v>11245358.029999999</v>
      </c>
      <c r="R355" s="155"/>
    </row>
    <row r="356" spans="1:18" ht="23.25" x14ac:dyDescent="0.25">
      <c r="A356" s="80">
        <v>355</v>
      </c>
      <c r="B356" s="30" t="s">
        <v>4855</v>
      </c>
      <c r="C356" s="244"/>
      <c r="D356" s="120" t="s">
        <v>4744</v>
      </c>
      <c r="E356" s="120" t="s">
        <v>18</v>
      </c>
      <c r="F356" s="120" t="s">
        <v>416</v>
      </c>
      <c r="G356" s="120" t="s">
        <v>20</v>
      </c>
      <c r="H356" s="30" t="s">
        <v>461</v>
      </c>
      <c r="I356" s="30" t="s">
        <v>406</v>
      </c>
      <c r="J356" s="33" t="str">
        <f t="shared" si="5"/>
        <v>Муниципальное образование «город Екатеринбург», г. Екатеринбург, ул. Армавирская, д. 22А</v>
      </c>
      <c r="K356" s="30">
        <v>1656.3</v>
      </c>
      <c r="L356" s="30">
        <v>36</v>
      </c>
      <c r="M356" s="30">
        <v>2</v>
      </c>
      <c r="N356" s="33" t="s">
        <v>4814</v>
      </c>
      <c r="O356" s="114">
        <v>44693</v>
      </c>
      <c r="P356" s="33" t="s">
        <v>3129</v>
      </c>
      <c r="Q356" s="167">
        <v>2095714.54</v>
      </c>
      <c r="R356" s="155"/>
    </row>
    <row r="357" spans="1:18" ht="23.25" x14ac:dyDescent="0.25">
      <c r="A357" s="80">
        <v>356</v>
      </c>
      <c r="B357" s="30" t="s">
        <v>4855</v>
      </c>
      <c r="C357" s="244"/>
      <c r="D357" s="120" t="s">
        <v>4744</v>
      </c>
      <c r="E357" s="120" t="s">
        <v>18</v>
      </c>
      <c r="F357" s="120" t="s">
        <v>416</v>
      </c>
      <c r="G357" s="120" t="s">
        <v>20</v>
      </c>
      <c r="H357" s="30" t="s">
        <v>484</v>
      </c>
      <c r="I357" s="30">
        <v>12</v>
      </c>
      <c r="J357" s="33" t="str">
        <f t="shared" si="5"/>
        <v>Муниципальное образование «город Екатеринбург», г. Екатеринбург, ул. Артинская, д. 12</v>
      </c>
      <c r="K357" s="30">
        <v>599.6</v>
      </c>
      <c r="L357" s="30">
        <v>8</v>
      </c>
      <c r="M357" s="30">
        <v>1</v>
      </c>
      <c r="N357" s="33" t="s">
        <v>4815</v>
      </c>
      <c r="O357" s="114">
        <v>44767</v>
      </c>
      <c r="P357" s="33" t="s">
        <v>1644</v>
      </c>
      <c r="Q357" s="167">
        <v>38479.9</v>
      </c>
      <c r="R357" s="155"/>
    </row>
    <row r="358" spans="1:18" ht="23.25" x14ac:dyDescent="0.25">
      <c r="A358" s="80">
        <v>357</v>
      </c>
      <c r="B358" s="30" t="s">
        <v>4855</v>
      </c>
      <c r="C358" s="244"/>
      <c r="D358" s="120" t="s">
        <v>4744</v>
      </c>
      <c r="E358" s="120" t="s">
        <v>18</v>
      </c>
      <c r="F358" s="120" t="s">
        <v>416</v>
      </c>
      <c r="G358" s="120" t="s">
        <v>20</v>
      </c>
      <c r="H358" s="30" t="s">
        <v>92</v>
      </c>
      <c r="I358" s="30" t="s">
        <v>1003</v>
      </c>
      <c r="J358" s="33" t="str">
        <f t="shared" si="5"/>
        <v>Муниципальное образование «город Екатеринбург», г. Екатеринбург, ул. Бажова, д. 45</v>
      </c>
      <c r="K358" s="30">
        <v>1831</v>
      </c>
      <c r="L358" s="30">
        <v>20</v>
      </c>
      <c r="M358" s="225">
        <v>1</v>
      </c>
      <c r="N358" s="33" t="s">
        <v>3074</v>
      </c>
      <c r="O358" s="114">
        <v>44473</v>
      </c>
      <c r="P358" s="33" t="s">
        <v>4779</v>
      </c>
      <c r="Q358" s="167">
        <v>52834.01</v>
      </c>
      <c r="R358" s="155"/>
    </row>
    <row r="359" spans="1:18" ht="23.25" x14ac:dyDescent="0.25">
      <c r="A359" s="80">
        <v>358</v>
      </c>
      <c r="B359" s="30" t="s">
        <v>4855</v>
      </c>
      <c r="C359" s="244"/>
      <c r="D359" s="120" t="s">
        <v>4744</v>
      </c>
      <c r="E359" s="120" t="s">
        <v>18</v>
      </c>
      <c r="F359" s="120" t="s">
        <v>416</v>
      </c>
      <c r="G359" s="120" t="s">
        <v>20</v>
      </c>
      <c r="H359" s="30" t="s">
        <v>485</v>
      </c>
      <c r="I359" s="30">
        <v>16</v>
      </c>
      <c r="J359" s="33" t="str">
        <f t="shared" si="5"/>
        <v>Муниципальное образование «город Екатеринбург», г. Екатеринбург, ул. Баумана, д. 16</v>
      </c>
      <c r="K359" s="30">
        <v>5177.3</v>
      </c>
      <c r="L359" s="30">
        <v>120</v>
      </c>
      <c r="M359" s="30">
        <v>6</v>
      </c>
      <c r="N359" s="33" t="s">
        <v>4816</v>
      </c>
      <c r="O359" s="114">
        <v>44645</v>
      </c>
      <c r="P359" s="33" t="s">
        <v>3130</v>
      </c>
      <c r="Q359" s="167">
        <v>30122625.98</v>
      </c>
      <c r="R359" s="155"/>
    </row>
    <row r="360" spans="1:18" ht="23.25" x14ac:dyDescent="0.25">
      <c r="A360" s="80">
        <v>359</v>
      </c>
      <c r="B360" s="30" t="s">
        <v>4855</v>
      </c>
      <c r="C360" s="244"/>
      <c r="D360" s="120" t="s">
        <v>4744</v>
      </c>
      <c r="E360" s="120" t="s">
        <v>18</v>
      </c>
      <c r="F360" s="120" t="s">
        <v>416</v>
      </c>
      <c r="G360" s="120" t="s">
        <v>20</v>
      </c>
      <c r="H360" s="30" t="s">
        <v>485</v>
      </c>
      <c r="I360" s="30" t="s">
        <v>727</v>
      </c>
      <c r="J360" s="33" t="str">
        <f t="shared" si="5"/>
        <v>Муниципальное образование «город Екатеринбург», г. Екатеринбург, ул. Баумана, д. 24А</v>
      </c>
      <c r="K360" s="30">
        <v>1969.6</v>
      </c>
      <c r="L360" s="30">
        <v>25</v>
      </c>
      <c r="M360" s="30">
        <v>2</v>
      </c>
      <c r="N360" s="33" t="s">
        <v>4817</v>
      </c>
      <c r="O360" s="114">
        <v>44648</v>
      </c>
      <c r="P360" s="33" t="s">
        <v>4818</v>
      </c>
      <c r="Q360" s="167">
        <v>8372834.3999999994</v>
      </c>
      <c r="R360" s="155"/>
    </row>
    <row r="361" spans="1:18" ht="23.25" x14ac:dyDescent="0.25">
      <c r="A361" s="80">
        <v>360</v>
      </c>
      <c r="B361" s="30" t="s">
        <v>4855</v>
      </c>
      <c r="C361" s="244"/>
      <c r="D361" s="120" t="s">
        <v>4744</v>
      </c>
      <c r="E361" s="120" t="s">
        <v>18</v>
      </c>
      <c r="F361" s="120" t="s">
        <v>416</v>
      </c>
      <c r="G361" s="120" t="s">
        <v>20</v>
      </c>
      <c r="H361" s="30" t="s">
        <v>485</v>
      </c>
      <c r="I361" s="30">
        <v>45</v>
      </c>
      <c r="J361" s="33" t="str">
        <f t="shared" si="5"/>
        <v>Муниципальное образование «город Екатеринбург», г. Екатеринбург, ул. Баумана, д. 45</v>
      </c>
      <c r="K361" s="30">
        <v>1155.8</v>
      </c>
      <c r="L361" s="30">
        <v>36</v>
      </c>
      <c r="M361" s="30">
        <v>8</v>
      </c>
      <c r="N361" s="33" t="s">
        <v>4791</v>
      </c>
      <c r="O361" s="114">
        <v>44677</v>
      </c>
      <c r="P361" s="33" t="s">
        <v>2120</v>
      </c>
      <c r="Q361" s="167">
        <v>12974291.08</v>
      </c>
      <c r="R361" s="155"/>
    </row>
    <row r="362" spans="1:18" ht="23.25" x14ac:dyDescent="0.25">
      <c r="A362" s="80">
        <v>361</v>
      </c>
      <c r="B362" s="30" t="s">
        <v>4855</v>
      </c>
      <c r="C362" s="244"/>
      <c r="D362" s="120" t="s">
        <v>4744</v>
      </c>
      <c r="E362" s="120" t="s">
        <v>18</v>
      </c>
      <c r="F362" s="120" t="s">
        <v>416</v>
      </c>
      <c r="G362" s="120" t="s">
        <v>20</v>
      </c>
      <c r="H362" s="30" t="s">
        <v>463</v>
      </c>
      <c r="I362" s="30">
        <v>9</v>
      </c>
      <c r="J362" s="33" t="str">
        <f t="shared" si="5"/>
        <v>Муниципальное образование «город Екатеринбург», г. Екатеринбург, ул. Бахчиванджи, д. 9</v>
      </c>
      <c r="K362" s="30">
        <v>1507.1</v>
      </c>
      <c r="L362" s="30">
        <v>36</v>
      </c>
      <c r="M362" s="30">
        <v>7</v>
      </c>
      <c r="N362" s="33" t="s">
        <v>4819</v>
      </c>
      <c r="O362" s="114">
        <v>44680</v>
      </c>
      <c r="P362" s="33" t="s">
        <v>3064</v>
      </c>
      <c r="Q362" s="167">
        <v>19644234</v>
      </c>
      <c r="R362" s="155"/>
    </row>
    <row r="363" spans="1:18" ht="23.25" x14ac:dyDescent="0.25">
      <c r="A363" s="80">
        <v>362</v>
      </c>
      <c r="B363" s="30" t="s">
        <v>4855</v>
      </c>
      <c r="C363" s="245"/>
      <c r="D363" s="134" t="s">
        <v>4744</v>
      </c>
      <c r="E363" s="134" t="s">
        <v>18</v>
      </c>
      <c r="F363" s="134" t="s">
        <v>416</v>
      </c>
      <c r="G363" s="134" t="s">
        <v>20</v>
      </c>
      <c r="H363" s="112" t="s">
        <v>812</v>
      </c>
      <c r="I363" s="112">
        <v>152</v>
      </c>
      <c r="J363" s="52" t="str">
        <f t="shared" si="5"/>
        <v>Муниципальное образование «город Екатеринбург», г. Екатеринбург, ул. Бебеля, д. 152</v>
      </c>
      <c r="K363" s="112">
        <v>13426.83</v>
      </c>
      <c r="L363" s="112">
        <v>256</v>
      </c>
      <c r="M363" s="112">
        <v>1</v>
      </c>
      <c r="N363" s="175" t="s">
        <v>4848</v>
      </c>
      <c r="O363" s="175">
        <v>44722</v>
      </c>
      <c r="P363" s="176" t="s">
        <v>1597</v>
      </c>
      <c r="Q363" s="167">
        <v>4046663.32</v>
      </c>
      <c r="R363" s="155"/>
    </row>
    <row r="364" spans="1:18" ht="23.25" x14ac:dyDescent="0.25">
      <c r="A364" s="80">
        <v>363</v>
      </c>
      <c r="B364" s="30" t="s">
        <v>4855</v>
      </c>
      <c r="C364" s="245"/>
      <c r="D364" s="134" t="s">
        <v>4744</v>
      </c>
      <c r="E364" s="134" t="s">
        <v>18</v>
      </c>
      <c r="F364" s="134" t="s">
        <v>416</v>
      </c>
      <c r="G364" s="134" t="s">
        <v>20</v>
      </c>
      <c r="H364" s="112" t="s">
        <v>812</v>
      </c>
      <c r="I364" s="112">
        <v>164</v>
      </c>
      <c r="J364" s="52" t="str">
        <f t="shared" si="5"/>
        <v>Муниципальное образование «город Екатеринбург», г. Екатеринбург, ул. Бебеля, д. 164</v>
      </c>
      <c r="K364" s="112">
        <v>6457.5</v>
      </c>
      <c r="L364" s="112">
        <v>126</v>
      </c>
      <c r="M364" s="112">
        <v>1</v>
      </c>
      <c r="N364" s="175" t="s">
        <v>4848</v>
      </c>
      <c r="O364" s="175">
        <v>44722</v>
      </c>
      <c r="P364" s="176" t="s">
        <v>1597</v>
      </c>
      <c r="Q364" s="167">
        <v>3962635.4</v>
      </c>
      <c r="R364" s="155"/>
    </row>
    <row r="365" spans="1:18" ht="23.25" x14ac:dyDescent="0.25">
      <c r="A365" s="80">
        <v>364</v>
      </c>
      <c r="B365" s="30" t="s">
        <v>4855</v>
      </c>
      <c r="C365" s="245"/>
      <c r="D365" s="134" t="s">
        <v>4744</v>
      </c>
      <c r="E365" s="134" t="s">
        <v>18</v>
      </c>
      <c r="F365" s="134" t="s">
        <v>416</v>
      </c>
      <c r="G365" s="134" t="s">
        <v>20</v>
      </c>
      <c r="H365" s="112" t="s">
        <v>589</v>
      </c>
      <c r="I365" s="112">
        <v>8</v>
      </c>
      <c r="J365" s="52" t="str">
        <f t="shared" si="5"/>
        <v>Муниципальное образование «город Екатеринбург», г. Екатеринбург, ул. Белореченская, д. 8</v>
      </c>
      <c r="K365" s="112">
        <v>7011.5</v>
      </c>
      <c r="L365" s="112">
        <v>143</v>
      </c>
      <c r="M365" s="112">
        <v>2</v>
      </c>
      <c r="N365" s="175" t="s">
        <v>4841</v>
      </c>
      <c r="O365" s="175">
        <v>44722</v>
      </c>
      <c r="P365" s="176" t="s">
        <v>1597</v>
      </c>
      <c r="Q365" s="167">
        <v>5296500.5199999996</v>
      </c>
      <c r="R365" s="155"/>
    </row>
    <row r="366" spans="1:18" ht="23.25" x14ac:dyDescent="0.25">
      <c r="A366" s="80">
        <v>365</v>
      </c>
      <c r="B366" s="30" t="s">
        <v>4855</v>
      </c>
      <c r="C366" s="244"/>
      <c r="D366" s="120" t="s">
        <v>4744</v>
      </c>
      <c r="E366" s="120" t="s">
        <v>18</v>
      </c>
      <c r="F366" s="120" t="s">
        <v>416</v>
      </c>
      <c r="G366" s="120" t="s">
        <v>20</v>
      </c>
      <c r="H366" s="30" t="s">
        <v>813</v>
      </c>
      <c r="I366" s="30">
        <v>133</v>
      </c>
      <c r="J366" s="33" t="str">
        <f t="shared" si="5"/>
        <v>Муниципальное образование «город Екатеринбург», г. Екатеринбург, ул. Бисертская, д. 133</v>
      </c>
      <c r="K366" s="30">
        <v>3019.2</v>
      </c>
      <c r="L366" s="30">
        <v>23</v>
      </c>
      <c r="M366" s="30">
        <v>3</v>
      </c>
      <c r="N366" s="33" t="s">
        <v>4820</v>
      </c>
      <c r="O366" s="114" t="s">
        <v>4821</v>
      </c>
      <c r="P366" s="33" t="s">
        <v>3233</v>
      </c>
      <c r="Q366" s="167">
        <v>11295200.4</v>
      </c>
      <c r="R366" s="155"/>
    </row>
    <row r="367" spans="1:18" ht="23.25" x14ac:dyDescent="0.25">
      <c r="A367" s="80">
        <v>366</v>
      </c>
      <c r="B367" s="30" t="s">
        <v>4855</v>
      </c>
      <c r="C367" s="244"/>
      <c r="D367" s="120" t="s">
        <v>4744</v>
      </c>
      <c r="E367" s="120" t="s">
        <v>18</v>
      </c>
      <c r="F367" s="120" t="s">
        <v>416</v>
      </c>
      <c r="G367" s="120" t="s">
        <v>20</v>
      </c>
      <c r="H367" s="30" t="s">
        <v>813</v>
      </c>
      <c r="I367" s="30">
        <v>135</v>
      </c>
      <c r="J367" s="33" t="str">
        <f t="shared" si="5"/>
        <v>Муниципальное образование «город Екатеринбург», г. Екатеринбург, ул. Бисертская, д. 135</v>
      </c>
      <c r="K367" s="30">
        <v>2068</v>
      </c>
      <c r="L367" s="30">
        <v>21</v>
      </c>
      <c r="M367" s="30">
        <v>1</v>
      </c>
      <c r="N367" s="33" t="s">
        <v>4822</v>
      </c>
      <c r="O367" s="114">
        <v>44530</v>
      </c>
      <c r="P367" s="33" t="s">
        <v>3568</v>
      </c>
      <c r="Q367" s="167">
        <v>2107860</v>
      </c>
      <c r="R367" s="155"/>
    </row>
    <row r="368" spans="1:18" ht="23.25" x14ac:dyDescent="0.25">
      <c r="A368" s="80">
        <v>367</v>
      </c>
      <c r="B368" s="30" t="s">
        <v>4855</v>
      </c>
      <c r="C368" s="244"/>
      <c r="D368" s="120" t="s">
        <v>4744</v>
      </c>
      <c r="E368" s="120" t="s">
        <v>18</v>
      </c>
      <c r="F368" s="120" t="s">
        <v>416</v>
      </c>
      <c r="G368" s="120" t="s">
        <v>20</v>
      </c>
      <c r="H368" s="30" t="s">
        <v>841</v>
      </c>
      <c r="I368" s="30">
        <v>61</v>
      </c>
      <c r="J368" s="33" t="str">
        <f t="shared" si="5"/>
        <v>Муниципальное образование «город Екатеринбург», г. Екатеринбург, ул. Благодатская, д. 61</v>
      </c>
      <c r="K368" s="30">
        <v>3929.8</v>
      </c>
      <c r="L368" s="30">
        <v>54</v>
      </c>
      <c r="M368" s="30">
        <v>8</v>
      </c>
      <c r="N368" s="33" t="s">
        <v>4823</v>
      </c>
      <c r="O368" s="114">
        <v>44676</v>
      </c>
      <c r="P368" s="33" t="s">
        <v>3233</v>
      </c>
      <c r="Q368" s="167">
        <v>25923885.599999994</v>
      </c>
      <c r="R368" s="155"/>
    </row>
    <row r="369" spans="1:18" ht="23.25" x14ac:dyDescent="0.25">
      <c r="A369" s="80">
        <v>368</v>
      </c>
      <c r="B369" s="30" t="s">
        <v>4855</v>
      </c>
      <c r="C369" s="244"/>
      <c r="D369" s="120" t="s">
        <v>4744</v>
      </c>
      <c r="E369" s="120" t="s">
        <v>18</v>
      </c>
      <c r="F369" s="120" t="s">
        <v>416</v>
      </c>
      <c r="G369" s="120" t="s">
        <v>20</v>
      </c>
      <c r="H369" s="30" t="s">
        <v>421</v>
      </c>
      <c r="I369" s="30" t="s">
        <v>977</v>
      </c>
      <c r="J369" s="33" t="str">
        <f t="shared" si="5"/>
        <v>Муниципальное образование «город Екатеринбург», г. Екатеринбург, ул. Блюхера, д. 13</v>
      </c>
      <c r="K369" s="30">
        <v>1425.7</v>
      </c>
      <c r="L369" s="30">
        <v>12</v>
      </c>
      <c r="M369" s="225">
        <v>8</v>
      </c>
      <c r="N369" s="33" t="s">
        <v>4780</v>
      </c>
      <c r="O369" s="114">
        <v>44631</v>
      </c>
      <c r="P369" s="33" t="s">
        <v>1632</v>
      </c>
      <c r="Q369" s="167">
        <v>9667357.4399999995</v>
      </c>
      <c r="R369" s="155"/>
    </row>
    <row r="370" spans="1:18" ht="23.25" x14ac:dyDescent="0.25">
      <c r="A370" s="80">
        <v>369</v>
      </c>
      <c r="B370" s="30" t="s">
        <v>4855</v>
      </c>
      <c r="C370" s="244"/>
      <c r="D370" s="120" t="s">
        <v>4744</v>
      </c>
      <c r="E370" s="120" t="s">
        <v>18</v>
      </c>
      <c r="F370" s="120" t="s">
        <v>416</v>
      </c>
      <c r="G370" s="120" t="s">
        <v>20</v>
      </c>
      <c r="H370" s="30" t="s">
        <v>421</v>
      </c>
      <c r="I370" s="30" t="s">
        <v>564</v>
      </c>
      <c r="J370" s="33" t="str">
        <f t="shared" si="5"/>
        <v>Муниципальное образование «город Екатеринбург», г. Екатеринбург, ул. Блюхера, д. 16А</v>
      </c>
      <c r="K370" s="30">
        <v>2459.8000000000002</v>
      </c>
      <c r="L370" s="30">
        <v>77</v>
      </c>
      <c r="M370" s="30">
        <v>8</v>
      </c>
      <c r="N370" s="33" t="s">
        <v>4824</v>
      </c>
      <c r="O370" s="114">
        <v>44693</v>
      </c>
      <c r="P370" s="33" t="s">
        <v>1632</v>
      </c>
      <c r="Q370" s="167">
        <v>19747913.170000002</v>
      </c>
      <c r="R370" s="155"/>
    </row>
    <row r="371" spans="1:18" ht="23.25" x14ac:dyDescent="0.25">
      <c r="A371" s="80">
        <v>370</v>
      </c>
      <c r="B371" s="30" t="s">
        <v>4855</v>
      </c>
      <c r="C371" s="244"/>
      <c r="D371" s="120" t="s">
        <v>4744</v>
      </c>
      <c r="E371" s="120" t="s">
        <v>18</v>
      </c>
      <c r="F371" s="120" t="s">
        <v>416</v>
      </c>
      <c r="G371" s="120" t="s">
        <v>20</v>
      </c>
      <c r="H371" s="30" t="s">
        <v>877</v>
      </c>
      <c r="I371" s="30">
        <v>149</v>
      </c>
      <c r="J371" s="33" t="str">
        <f t="shared" si="5"/>
        <v>Муниципальное образование «город Екатеринбург», г. Екатеринбург, ул. Большакова, д. 149</v>
      </c>
      <c r="K371" s="30">
        <v>2118.6999999999998</v>
      </c>
      <c r="L371" s="30">
        <v>36</v>
      </c>
      <c r="M371" s="30">
        <v>8</v>
      </c>
      <c r="N371" s="33" t="s">
        <v>4802</v>
      </c>
      <c r="O371" s="114">
        <v>44620</v>
      </c>
      <c r="P371" s="33" t="s">
        <v>1683</v>
      </c>
      <c r="Q371" s="167">
        <v>19641521.239999998</v>
      </c>
      <c r="R371" s="155"/>
    </row>
    <row r="372" spans="1:18" ht="23.25" x14ac:dyDescent="0.25">
      <c r="A372" s="80">
        <v>371</v>
      </c>
      <c r="B372" s="30" t="s">
        <v>4855</v>
      </c>
      <c r="C372" s="245"/>
      <c r="D372" s="134" t="s">
        <v>4744</v>
      </c>
      <c r="E372" s="134" t="s">
        <v>18</v>
      </c>
      <c r="F372" s="134" t="s">
        <v>416</v>
      </c>
      <c r="G372" s="134" t="s">
        <v>20</v>
      </c>
      <c r="H372" s="112" t="s">
        <v>877</v>
      </c>
      <c r="I372" s="112">
        <v>9</v>
      </c>
      <c r="J372" s="52" t="str">
        <f t="shared" si="5"/>
        <v>Муниципальное образование «город Екатеринбург», г. Екатеринбург, ул. Большакова, д. 9</v>
      </c>
      <c r="K372" s="112">
        <v>5570.9</v>
      </c>
      <c r="L372" s="112">
        <v>128</v>
      </c>
      <c r="M372" s="112">
        <v>3</v>
      </c>
      <c r="N372" s="175" t="s">
        <v>4842</v>
      </c>
      <c r="O372" s="175" t="s">
        <v>4843</v>
      </c>
      <c r="P372" s="176" t="s">
        <v>4844</v>
      </c>
      <c r="Q372" s="167">
        <v>11058154.539999999</v>
      </c>
      <c r="R372" s="155"/>
    </row>
    <row r="373" spans="1:18" ht="23.25" x14ac:dyDescent="0.25">
      <c r="A373" s="80">
        <v>372</v>
      </c>
      <c r="B373" s="30" t="s">
        <v>4855</v>
      </c>
      <c r="C373" s="244"/>
      <c r="D373" s="120" t="s">
        <v>4744</v>
      </c>
      <c r="E373" s="120" t="s">
        <v>18</v>
      </c>
      <c r="F373" s="120" t="s">
        <v>416</v>
      </c>
      <c r="G373" s="120" t="s">
        <v>20</v>
      </c>
      <c r="H373" s="30" t="s">
        <v>1434</v>
      </c>
      <c r="I373" s="30" t="s">
        <v>945</v>
      </c>
      <c r="J373" s="33" t="str">
        <f t="shared" si="5"/>
        <v>Муниципальное образование «город Екатеринбург», г. Екатеринбург, ул. Большой Конный п-ов, д. 7</v>
      </c>
      <c r="K373" s="30">
        <v>513</v>
      </c>
      <c r="L373" s="30">
        <v>8</v>
      </c>
      <c r="M373" s="30">
        <v>8</v>
      </c>
      <c r="N373" s="33" t="s">
        <v>4775</v>
      </c>
      <c r="O373" s="114">
        <v>44645</v>
      </c>
      <c r="P373" s="33" t="s">
        <v>3232</v>
      </c>
      <c r="Q373" s="167">
        <v>7594945.7599999998</v>
      </c>
      <c r="R373" s="155"/>
    </row>
    <row r="374" spans="1:18" ht="23.25" x14ac:dyDescent="0.25">
      <c r="A374" s="80">
        <v>373</v>
      </c>
      <c r="B374" s="30" t="s">
        <v>4855</v>
      </c>
      <c r="C374" s="245"/>
      <c r="D374" s="134" t="s">
        <v>4744</v>
      </c>
      <c r="E374" s="134" t="s">
        <v>18</v>
      </c>
      <c r="F374" s="134" t="s">
        <v>416</v>
      </c>
      <c r="G374" s="134" t="s">
        <v>20</v>
      </c>
      <c r="H374" s="112" t="s">
        <v>1560</v>
      </c>
      <c r="I374" s="112" t="s">
        <v>1046</v>
      </c>
      <c r="J374" s="52" t="str">
        <f t="shared" si="5"/>
        <v>Муниципальное образование «город Екатеринбург», г. Екатеринбург, ул. Викулова, д. 46А</v>
      </c>
      <c r="K374" s="112">
        <v>4546</v>
      </c>
      <c r="L374" s="112">
        <v>72</v>
      </c>
      <c r="M374" s="112">
        <v>2</v>
      </c>
      <c r="N374" s="175" t="s">
        <v>4849</v>
      </c>
      <c r="O374" s="175">
        <v>44722</v>
      </c>
      <c r="P374" s="176" t="s">
        <v>1597</v>
      </c>
      <c r="Q374" s="167">
        <v>5317037.13</v>
      </c>
      <c r="R374" s="155"/>
    </row>
    <row r="375" spans="1:18" ht="34.5" x14ac:dyDescent="0.25">
      <c r="A375" s="80">
        <v>374</v>
      </c>
      <c r="B375" s="30" t="s">
        <v>4855</v>
      </c>
      <c r="C375" s="245"/>
      <c r="D375" s="134" t="s">
        <v>4744</v>
      </c>
      <c r="E375" s="134" t="s">
        <v>18</v>
      </c>
      <c r="F375" s="134" t="s">
        <v>416</v>
      </c>
      <c r="G375" s="134" t="s">
        <v>20</v>
      </c>
      <c r="H375" s="112" t="s">
        <v>1560</v>
      </c>
      <c r="I375" s="112">
        <v>57</v>
      </c>
      <c r="J375" s="52" t="str">
        <f t="shared" si="5"/>
        <v>Муниципальное образование «город Екатеринбург», г. Екатеринбург, ул. Викулова, д. 57</v>
      </c>
      <c r="K375" s="112">
        <v>10222</v>
      </c>
      <c r="L375" s="112">
        <v>144</v>
      </c>
      <c r="M375" s="112">
        <v>8</v>
      </c>
      <c r="N375" s="175" t="s">
        <v>4847</v>
      </c>
      <c r="O375" s="175" t="s">
        <v>4843</v>
      </c>
      <c r="P375" s="176" t="s">
        <v>4844</v>
      </c>
      <c r="Q375" s="167">
        <v>28258906.229999997</v>
      </c>
      <c r="R375" s="155"/>
    </row>
    <row r="376" spans="1:18" ht="23.25" x14ac:dyDescent="0.25">
      <c r="A376" s="80">
        <v>375</v>
      </c>
      <c r="B376" s="30" t="s">
        <v>4855</v>
      </c>
      <c r="C376" s="244"/>
      <c r="D376" s="120" t="s">
        <v>4744</v>
      </c>
      <c r="E376" s="120" t="s">
        <v>18</v>
      </c>
      <c r="F376" s="120" t="s">
        <v>416</v>
      </c>
      <c r="G376" s="120" t="s">
        <v>20</v>
      </c>
      <c r="H376" s="30" t="s">
        <v>537</v>
      </c>
      <c r="I376" s="30" t="s">
        <v>1373</v>
      </c>
      <c r="J376" s="33" t="str">
        <f t="shared" si="5"/>
        <v>Муниципальное образование «город Екатеринбург», г. Екатеринбург, ул. Восточная, д. 11Б</v>
      </c>
      <c r="K376" s="30">
        <v>3140.1</v>
      </c>
      <c r="L376" s="30">
        <v>64</v>
      </c>
      <c r="M376" s="225">
        <v>7</v>
      </c>
      <c r="N376" s="33" t="s">
        <v>4772</v>
      </c>
      <c r="O376" s="114">
        <v>44645</v>
      </c>
      <c r="P376" s="33" t="s">
        <v>1692</v>
      </c>
      <c r="Q376" s="167">
        <v>29680186.800000001</v>
      </c>
      <c r="R376" s="155"/>
    </row>
    <row r="377" spans="1:18" ht="23.25" x14ac:dyDescent="0.25">
      <c r="A377" s="80">
        <v>376</v>
      </c>
      <c r="B377" s="30" t="s">
        <v>4855</v>
      </c>
      <c r="C377" s="244"/>
      <c r="D377" s="120" t="s">
        <v>4744</v>
      </c>
      <c r="E377" s="120" t="s">
        <v>18</v>
      </c>
      <c r="F377" s="120" t="s">
        <v>416</v>
      </c>
      <c r="G377" s="120" t="s">
        <v>20</v>
      </c>
      <c r="H377" s="30" t="s">
        <v>537</v>
      </c>
      <c r="I377" s="30" t="s">
        <v>886</v>
      </c>
      <c r="J377" s="33" t="str">
        <f t="shared" si="5"/>
        <v>Муниципальное образование «город Екатеринбург», г. Екатеринбург, ул. Восточная, д. 11В</v>
      </c>
      <c r="K377" s="30">
        <v>3382.3</v>
      </c>
      <c r="L377" s="30">
        <v>69</v>
      </c>
      <c r="M377" s="225">
        <v>7</v>
      </c>
      <c r="N377" s="33" t="s">
        <v>4772</v>
      </c>
      <c r="O377" s="114">
        <v>44645</v>
      </c>
      <c r="P377" s="33" t="s">
        <v>1692</v>
      </c>
      <c r="Q377" s="167">
        <v>24341936.399999999</v>
      </c>
      <c r="R377" s="155"/>
    </row>
    <row r="378" spans="1:18" ht="23.25" x14ac:dyDescent="0.25">
      <c r="A378" s="80">
        <v>377</v>
      </c>
      <c r="B378" s="30" t="s">
        <v>4855</v>
      </c>
      <c r="C378" s="244"/>
      <c r="D378" s="120" t="s">
        <v>4744</v>
      </c>
      <c r="E378" s="120" t="s">
        <v>18</v>
      </c>
      <c r="F378" s="120" t="s">
        <v>416</v>
      </c>
      <c r="G378" s="120" t="s">
        <v>20</v>
      </c>
      <c r="H378" s="30" t="s">
        <v>537</v>
      </c>
      <c r="I378" s="30">
        <v>13</v>
      </c>
      <c r="J378" s="33" t="str">
        <f t="shared" si="5"/>
        <v>Муниципальное образование «город Екатеринбург», г. Екатеринбург, ул. Восточная, д. 13</v>
      </c>
      <c r="K378" s="30">
        <v>5299.9</v>
      </c>
      <c r="L378" s="30">
        <v>62</v>
      </c>
      <c r="M378" s="30">
        <v>1</v>
      </c>
      <c r="N378" s="33" t="s">
        <v>4825</v>
      </c>
      <c r="O378" s="114">
        <v>44666</v>
      </c>
      <c r="P378" s="33" t="s">
        <v>4818</v>
      </c>
      <c r="Q378" s="187">
        <v>1474392.98</v>
      </c>
      <c r="R378" s="155"/>
    </row>
    <row r="379" spans="1:18" ht="23.25" x14ac:dyDescent="0.25">
      <c r="A379" s="80">
        <v>378</v>
      </c>
      <c r="B379" s="30" t="s">
        <v>4855</v>
      </c>
      <c r="C379" s="244"/>
      <c r="D379" s="120" t="s">
        <v>4744</v>
      </c>
      <c r="E379" s="120" t="s">
        <v>18</v>
      </c>
      <c r="F379" s="120" t="s">
        <v>416</v>
      </c>
      <c r="G379" s="120" t="s">
        <v>20</v>
      </c>
      <c r="H379" s="30" t="s">
        <v>537</v>
      </c>
      <c r="I379" s="30" t="s">
        <v>4758</v>
      </c>
      <c r="J379" s="33" t="str">
        <f t="shared" si="5"/>
        <v>Муниципальное образование «город Екатеринбург», г. Екатеринбург, ул. Восточная, д. 170</v>
      </c>
      <c r="K379" s="30">
        <v>2692.2</v>
      </c>
      <c r="L379" s="30">
        <v>57</v>
      </c>
      <c r="M379" s="225">
        <v>8</v>
      </c>
      <c r="N379" s="33" t="s">
        <v>4772</v>
      </c>
      <c r="O379" s="114">
        <v>44645</v>
      </c>
      <c r="P379" s="33" t="s">
        <v>1692</v>
      </c>
      <c r="Q379" s="167">
        <v>21593209.920000002</v>
      </c>
      <c r="R379" s="155"/>
    </row>
    <row r="380" spans="1:18" ht="23.25" x14ac:dyDescent="0.25">
      <c r="A380" s="80">
        <v>379</v>
      </c>
      <c r="B380" s="30" t="s">
        <v>4855</v>
      </c>
      <c r="C380" s="244"/>
      <c r="D380" s="120" t="s">
        <v>4744</v>
      </c>
      <c r="E380" s="120" t="s">
        <v>18</v>
      </c>
      <c r="F380" s="120" t="s">
        <v>416</v>
      </c>
      <c r="G380" s="120" t="s">
        <v>20</v>
      </c>
      <c r="H380" s="30" t="s">
        <v>537</v>
      </c>
      <c r="I380" s="30" t="s">
        <v>4759</v>
      </c>
      <c r="J380" s="33" t="str">
        <f t="shared" si="5"/>
        <v>Муниципальное образование «город Екатеринбург», г. Екатеринбург, ул. Восточная, д. 232</v>
      </c>
      <c r="K380" s="30">
        <v>2498.5</v>
      </c>
      <c r="L380" s="30">
        <v>58</v>
      </c>
      <c r="M380" s="225">
        <v>5</v>
      </c>
      <c r="N380" s="33" t="s">
        <v>4781</v>
      </c>
      <c r="O380" s="114" t="s">
        <v>4782</v>
      </c>
      <c r="P380" s="33" t="s">
        <v>1692</v>
      </c>
      <c r="Q380" s="167">
        <v>15533290.799999999</v>
      </c>
      <c r="R380" s="155"/>
    </row>
    <row r="381" spans="1:18" ht="23.25" x14ac:dyDescent="0.25">
      <c r="A381" s="80">
        <v>380</v>
      </c>
      <c r="B381" s="30" t="s">
        <v>4855</v>
      </c>
      <c r="C381" s="244"/>
      <c r="D381" s="120" t="s">
        <v>4744</v>
      </c>
      <c r="E381" s="120" t="s">
        <v>18</v>
      </c>
      <c r="F381" s="120" t="s">
        <v>416</v>
      </c>
      <c r="G381" s="120" t="s">
        <v>20</v>
      </c>
      <c r="H381" s="30" t="s">
        <v>537</v>
      </c>
      <c r="I381" s="30" t="s">
        <v>1009</v>
      </c>
      <c r="J381" s="33" t="str">
        <f t="shared" si="5"/>
        <v>Муниципальное образование «город Екатеринбург», г. Екатеринбург, ул. Восточная, д. 44</v>
      </c>
      <c r="K381" s="30">
        <v>1767</v>
      </c>
      <c r="L381" s="30">
        <v>24</v>
      </c>
      <c r="M381" s="225">
        <v>1</v>
      </c>
      <c r="N381" s="33" t="s">
        <v>4783</v>
      </c>
      <c r="O381" s="114">
        <v>44726</v>
      </c>
      <c r="P381" s="33" t="s">
        <v>1683</v>
      </c>
      <c r="Q381" s="167">
        <v>543128.68000000005</v>
      </c>
      <c r="R381" s="155"/>
    </row>
    <row r="382" spans="1:18" ht="23.25" x14ac:dyDescent="0.25">
      <c r="A382" s="80">
        <v>381</v>
      </c>
      <c r="B382" s="30" t="s">
        <v>4855</v>
      </c>
      <c r="C382" s="245"/>
      <c r="D382" s="134" t="s">
        <v>4744</v>
      </c>
      <c r="E382" s="134" t="s">
        <v>18</v>
      </c>
      <c r="F382" s="134" t="s">
        <v>416</v>
      </c>
      <c r="G382" s="134" t="s">
        <v>20</v>
      </c>
      <c r="H382" s="112" t="s">
        <v>1135</v>
      </c>
      <c r="I382" s="112" t="s">
        <v>894</v>
      </c>
      <c r="J382" s="52" t="str">
        <f t="shared" si="5"/>
        <v>Муниципальное образование «город Екатеринбург», г. Екатеринбург, ул. Гражданская, д. 2КОРПУС А</v>
      </c>
      <c r="K382" s="112">
        <v>6387.1</v>
      </c>
      <c r="L382" s="112">
        <v>119</v>
      </c>
      <c r="M382" s="112">
        <v>3</v>
      </c>
      <c r="N382" s="175" t="s">
        <v>4848</v>
      </c>
      <c r="O382" s="175">
        <v>44722</v>
      </c>
      <c r="P382" s="176" t="s">
        <v>1597</v>
      </c>
      <c r="Q382" s="167">
        <v>9688439.6199999992</v>
      </c>
      <c r="R382" s="155"/>
    </row>
    <row r="383" spans="1:18" ht="23.25" x14ac:dyDescent="0.25">
      <c r="A383" s="80">
        <v>382</v>
      </c>
      <c r="B383" s="30" t="s">
        <v>4855</v>
      </c>
      <c r="C383" s="244"/>
      <c r="D383" s="120" t="s">
        <v>4744</v>
      </c>
      <c r="E383" s="120" t="s">
        <v>18</v>
      </c>
      <c r="F383" s="120" t="s">
        <v>416</v>
      </c>
      <c r="G383" s="120" t="s">
        <v>20</v>
      </c>
      <c r="H383" s="30" t="s">
        <v>45</v>
      </c>
      <c r="I383" s="30">
        <v>12</v>
      </c>
      <c r="J383" s="33" t="str">
        <f t="shared" si="5"/>
        <v>Муниципальное образование «город Екатеринбург», г. Екатеринбург, ул. Грибоедова, д. 12</v>
      </c>
      <c r="K383" s="30">
        <v>3447.8</v>
      </c>
      <c r="L383" s="30">
        <v>68</v>
      </c>
      <c r="M383" s="30">
        <v>8</v>
      </c>
      <c r="N383" s="33" t="s">
        <v>4826</v>
      </c>
      <c r="O383" s="114">
        <v>44648</v>
      </c>
      <c r="P383" s="33" t="s">
        <v>2120</v>
      </c>
      <c r="Q383" s="167">
        <v>19319006.84</v>
      </c>
      <c r="R383" s="155"/>
    </row>
    <row r="384" spans="1:18" ht="23.25" x14ac:dyDescent="0.25">
      <c r="A384" s="80">
        <v>383</v>
      </c>
      <c r="B384" s="30" t="s">
        <v>4855</v>
      </c>
      <c r="C384" s="245"/>
      <c r="D384" s="134" t="s">
        <v>4744</v>
      </c>
      <c r="E384" s="134" t="s">
        <v>18</v>
      </c>
      <c r="F384" s="134" t="s">
        <v>416</v>
      </c>
      <c r="G384" s="134" t="s">
        <v>20</v>
      </c>
      <c r="H384" s="112" t="s">
        <v>481</v>
      </c>
      <c r="I384" s="112">
        <v>2</v>
      </c>
      <c r="J384" s="52" t="str">
        <f t="shared" si="5"/>
        <v>Муниципальное образование «город Екатеринбург», г. Екатеринбург, ул. Дагестанская, д. 2</v>
      </c>
      <c r="K384" s="112">
        <v>10355.6</v>
      </c>
      <c r="L384" s="112">
        <v>214</v>
      </c>
      <c r="M384" s="112">
        <v>2</v>
      </c>
      <c r="N384" s="175" t="s">
        <v>4841</v>
      </c>
      <c r="O384" s="175">
        <v>44722</v>
      </c>
      <c r="P384" s="176" t="s">
        <v>1597</v>
      </c>
      <c r="Q384" s="167">
        <v>5276550.3499999996</v>
      </c>
      <c r="R384" s="155"/>
    </row>
    <row r="385" spans="1:18" ht="23.25" x14ac:dyDescent="0.25">
      <c r="A385" s="80">
        <v>384</v>
      </c>
      <c r="B385" s="30" t="s">
        <v>4855</v>
      </c>
      <c r="C385" s="244"/>
      <c r="D385" s="120" t="s">
        <v>4744</v>
      </c>
      <c r="E385" s="120" t="s">
        <v>18</v>
      </c>
      <c r="F385" s="120" t="s">
        <v>416</v>
      </c>
      <c r="G385" s="120" t="s">
        <v>20</v>
      </c>
      <c r="H385" s="30" t="s">
        <v>185</v>
      </c>
      <c r="I385" s="30">
        <v>2</v>
      </c>
      <c r="J385" s="33" t="str">
        <f t="shared" si="5"/>
        <v>Муниципальное образование «город Екатеринбург», г. Екатеринбург, ул. Декабристов, д. 2</v>
      </c>
      <c r="K385" s="30">
        <v>821.9</v>
      </c>
      <c r="L385" s="30">
        <v>12</v>
      </c>
      <c r="M385" s="30">
        <v>7</v>
      </c>
      <c r="N385" s="33" t="s">
        <v>4827</v>
      </c>
      <c r="O385" s="114" t="s">
        <v>4828</v>
      </c>
      <c r="P385" s="33" t="s">
        <v>1692</v>
      </c>
      <c r="Q385" s="167">
        <v>6963536.3999999994</v>
      </c>
      <c r="R385" s="155"/>
    </row>
    <row r="386" spans="1:18" ht="23.25" x14ac:dyDescent="0.25">
      <c r="A386" s="80">
        <v>385</v>
      </c>
      <c r="B386" s="30" t="s">
        <v>4855</v>
      </c>
      <c r="C386" s="244"/>
      <c r="D386" s="120" t="s">
        <v>4744</v>
      </c>
      <c r="E386" s="120" t="s">
        <v>18</v>
      </c>
      <c r="F386" s="120" t="s">
        <v>416</v>
      </c>
      <c r="G386" s="120" t="s">
        <v>20</v>
      </c>
      <c r="H386" s="30" t="s">
        <v>1409</v>
      </c>
      <c r="I386" s="30">
        <v>12</v>
      </c>
      <c r="J386" s="33" t="str">
        <f t="shared" ref="J386:J449" si="6">C386&amp;""&amp;D386&amp;", "&amp;E386&amp;" "&amp;F386&amp;", "&amp;G386&amp;" "&amp;H386&amp;", д. "&amp;I386</f>
        <v>Муниципальное образование «город Екатеринбург», г. Екатеринбург, ул. Донбасская, д. 12</v>
      </c>
      <c r="K386" s="30">
        <v>3574.5</v>
      </c>
      <c r="L386" s="30">
        <v>77</v>
      </c>
      <c r="M386" s="30">
        <v>6</v>
      </c>
      <c r="N386" s="33" t="s">
        <v>4784</v>
      </c>
      <c r="O386" s="114">
        <v>44642</v>
      </c>
      <c r="P386" s="33" t="s">
        <v>1692</v>
      </c>
      <c r="Q386" s="167">
        <v>22440483.599999998</v>
      </c>
      <c r="R386" s="155"/>
    </row>
    <row r="387" spans="1:18" ht="23.25" x14ac:dyDescent="0.25">
      <c r="A387" s="80">
        <v>386</v>
      </c>
      <c r="B387" s="30" t="s">
        <v>4855</v>
      </c>
      <c r="C387" s="244"/>
      <c r="D387" s="120" t="s">
        <v>4744</v>
      </c>
      <c r="E387" s="120" t="s">
        <v>18</v>
      </c>
      <c r="F387" s="120" t="s">
        <v>416</v>
      </c>
      <c r="G387" s="120" t="s">
        <v>20</v>
      </c>
      <c r="H387" s="30" t="s">
        <v>1409</v>
      </c>
      <c r="I387" s="30">
        <v>14</v>
      </c>
      <c r="J387" s="33" t="str">
        <f t="shared" si="6"/>
        <v>Муниципальное образование «город Екатеринбург», г. Екатеринбург, ул. Донбасская, д. 14</v>
      </c>
      <c r="K387" s="30">
        <v>3513.8</v>
      </c>
      <c r="L387" s="30">
        <v>80</v>
      </c>
      <c r="M387" s="30">
        <v>6</v>
      </c>
      <c r="N387" s="33" t="s">
        <v>4784</v>
      </c>
      <c r="O387" s="114">
        <v>44642</v>
      </c>
      <c r="P387" s="33" t="s">
        <v>1692</v>
      </c>
      <c r="Q387" s="167">
        <v>21914402.400000002</v>
      </c>
      <c r="R387" s="155"/>
    </row>
    <row r="388" spans="1:18" ht="23.25" x14ac:dyDescent="0.25">
      <c r="A388" s="80">
        <v>387</v>
      </c>
      <c r="B388" s="30" t="s">
        <v>4855</v>
      </c>
      <c r="C388" s="244"/>
      <c r="D388" s="120" t="s">
        <v>4744</v>
      </c>
      <c r="E388" s="120" t="s">
        <v>18</v>
      </c>
      <c r="F388" s="120" t="s">
        <v>416</v>
      </c>
      <c r="G388" s="120" t="s">
        <v>20</v>
      </c>
      <c r="H388" s="30" t="s">
        <v>1409</v>
      </c>
      <c r="I388" s="30">
        <v>16</v>
      </c>
      <c r="J388" s="33" t="str">
        <f t="shared" si="6"/>
        <v>Муниципальное образование «город Екатеринбург», г. Екатеринбург, ул. Донбасская, д. 16</v>
      </c>
      <c r="K388" s="30">
        <v>3487.5</v>
      </c>
      <c r="L388" s="30">
        <v>80</v>
      </c>
      <c r="M388" s="30">
        <v>6</v>
      </c>
      <c r="N388" s="33" t="s">
        <v>4784</v>
      </c>
      <c r="O388" s="114">
        <v>44642</v>
      </c>
      <c r="P388" s="33" t="s">
        <v>1692</v>
      </c>
      <c r="Q388" s="167">
        <v>21878580</v>
      </c>
      <c r="R388" s="155"/>
    </row>
    <row r="389" spans="1:18" ht="23.25" x14ac:dyDescent="0.25">
      <c r="A389" s="80">
        <v>388</v>
      </c>
      <c r="B389" s="30" t="s">
        <v>4855</v>
      </c>
      <c r="C389" s="244"/>
      <c r="D389" s="120" t="s">
        <v>4744</v>
      </c>
      <c r="E389" s="120" t="s">
        <v>18</v>
      </c>
      <c r="F389" s="120" t="s">
        <v>416</v>
      </c>
      <c r="G389" s="120" t="s">
        <v>20</v>
      </c>
      <c r="H389" s="30" t="s">
        <v>1409</v>
      </c>
      <c r="I389" s="30">
        <v>25</v>
      </c>
      <c r="J389" s="33" t="str">
        <f t="shared" si="6"/>
        <v>Муниципальное образование «город Екатеринбург», г. Екатеринбург, ул. Донбасская, д. 25</v>
      </c>
      <c r="K389" s="30">
        <v>3687.6</v>
      </c>
      <c r="L389" s="30">
        <v>79</v>
      </c>
      <c r="M389" s="30">
        <v>6</v>
      </c>
      <c r="N389" s="33" t="s">
        <v>4784</v>
      </c>
      <c r="O389" s="114">
        <v>44642</v>
      </c>
      <c r="P389" s="33" t="s">
        <v>1692</v>
      </c>
      <c r="Q389" s="167">
        <v>27460534.34</v>
      </c>
      <c r="R389" s="155"/>
    </row>
    <row r="390" spans="1:18" ht="23.25" x14ac:dyDescent="0.25">
      <c r="A390" s="80">
        <v>389</v>
      </c>
      <c r="B390" s="30" t="s">
        <v>4855</v>
      </c>
      <c r="C390" s="244"/>
      <c r="D390" s="120" t="s">
        <v>4744</v>
      </c>
      <c r="E390" s="120" t="s">
        <v>18</v>
      </c>
      <c r="F390" s="120" t="s">
        <v>416</v>
      </c>
      <c r="G390" s="120" t="s">
        <v>20</v>
      </c>
      <c r="H390" s="30" t="s">
        <v>1409</v>
      </c>
      <c r="I390" s="30" t="s">
        <v>1447</v>
      </c>
      <c r="J390" s="33" t="str">
        <f t="shared" si="6"/>
        <v>Муниципальное образование «город Екатеринбург», г. Екатеринбург, ул. Донбасская, д. 33КОРПУС А</v>
      </c>
      <c r="K390" s="30">
        <v>1418.8</v>
      </c>
      <c r="L390" s="30">
        <v>36</v>
      </c>
      <c r="M390" s="30">
        <v>8</v>
      </c>
      <c r="N390" s="33" t="s">
        <v>4784</v>
      </c>
      <c r="O390" s="114">
        <v>44642</v>
      </c>
      <c r="P390" s="33" t="s">
        <v>1692</v>
      </c>
      <c r="Q390" s="167">
        <v>13332012</v>
      </c>
      <c r="R390" s="155"/>
    </row>
    <row r="391" spans="1:18" ht="23.25" x14ac:dyDescent="0.25">
      <c r="A391" s="80">
        <v>390</v>
      </c>
      <c r="B391" s="30" t="s">
        <v>4855</v>
      </c>
      <c r="C391" s="244"/>
      <c r="D391" s="120" t="s">
        <v>4744</v>
      </c>
      <c r="E391" s="120" t="s">
        <v>18</v>
      </c>
      <c r="F391" s="120" t="s">
        <v>416</v>
      </c>
      <c r="G391" s="120" t="s">
        <v>20</v>
      </c>
      <c r="H391" s="30" t="s">
        <v>1409</v>
      </c>
      <c r="I391" s="30">
        <v>37</v>
      </c>
      <c r="J391" s="33" t="str">
        <f t="shared" si="6"/>
        <v>Муниципальное образование «город Екатеринбург», г. Екатеринбург, ул. Донбасская, д. 37</v>
      </c>
      <c r="K391" s="30">
        <v>2519.4</v>
      </c>
      <c r="L391" s="30">
        <v>63</v>
      </c>
      <c r="M391" s="30">
        <v>6</v>
      </c>
      <c r="N391" s="33" t="s">
        <v>4784</v>
      </c>
      <c r="O391" s="114">
        <v>44642</v>
      </c>
      <c r="P391" s="33" t="s">
        <v>1692</v>
      </c>
      <c r="Q391" s="167">
        <v>19225054.799999997</v>
      </c>
      <c r="R391" s="155"/>
    </row>
    <row r="392" spans="1:18" ht="23.25" x14ac:dyDescent="0.25">
      <c r="A392" s="80">
        <v>391</v>
      </c>
      <c r="B392" s="30" t="s">
        <v>4855</v>
      </c>
      <c r="C392" s="244"/>
      <c r="D392" s="120" t="s">
        <v>4744</v>
      </c>
      <c r="E392" s="120" t="s">
        <v>18</v>
      </c>
      <c r="F392" s="120" t="s">
        <v>416</v>
      </c>
      <c r="G392" s="120" t="s">
        <v>20</v>
      </c>
      <c r="H392" s="30" t="s">
        <v>831</v>
      </c>
      <c r="I392" s="30">
        <v>27</v>
      </c>
      <c r="J392" s="33" t="str">
        <f t="shared" si="6"/>
        <v>Муниципальное образование «город Екатеринбург», г. Екатеринбург, ул. Донская, д. 27</v>
      </c>
      <c r="K392" s="30">
        <v>1531.5</v>
      </c>
      <c r="L392" s="30">
        <v>36</v>
      </c>
      <c r="M392" s="30">
        <v>8</v>
      </c>
      <c r="N392" s="33" t="s">
        <v>4804</v>
      </c>
      <c r="O392" s="114">
        <v>44677</v>
      </c>
      <c r="P392" s="33" t="s">
        <v>3130</v>
      </c>
      <c r="Q392" s="167">
        <v>12299961.599999998</v>
      </c>
      <c r="R392" s="155"/>
    </row>
    <row r="393" spans="1:18" ht="23.25" x14ac:dyDescent="0.25">
      <c r="A393" s="80">
        <v>392</v>
      </c>
      <c r="B393" s="30" t="s">
        <v>4855</v>
      </c>
      <c r="C393" s="244"/>
      <c r="D393" s="120" t="s">
        <v>4744</v>
      </c>
      <c r="E393" s="120" t="s">
        <v>18</v>
      </c>
      <c r="F393" s="120" t="s">
        <v>416</v>
      </c>
      <c r="G393" s="120" t="s">
        <v>20</v>
      </c>
      <c r="H393" s="30" t="s">
        <v>426</v>
      </c>
      <c r="I393" s="30">
        <v>32</v>
      </c>
      <c r="J393" s="33" t="str">
        <f t="shared" si="6"/>
        <v>Муниципальное образование «город Екатеринбург», г. Екатеринбург, ул. Инженерная, д. 32</v>
      </c>
      <c r="K393" s="30">
        <v>3660.6</v>
      </c>
      <c r="L393" s="30">
        <v>43</v>
      </c>
      <c r="M393" s="30">
        <v>2</v>
      </c>
      <c r="N393" s="33" t="s">
        <v>4774</v>
      </c>
      <c r="O393" s="114">
        <v>44739</v>
      </c>
      <c r="P393" s="33" t="s">
        <v>2120</v>
      </c>
      <c r="Q393" s="167">
        <v>8804512.4600000009</v>
      </c>
      <c r="R393" s="155"/>
    </row>
    <row r="394" spans="1:18" ht="23.25" x14ac:dyDescent="0.25">
      <c r="A394" s="80">
        <v>393</v>
      </c>
      <c r="B394" s="30" t="s">
        <v>4855</v>
      </c>
      <c r="C394" s="244"/>
      <c r="D394" s="120" t="s">
        <v>4744</v>
      </c>
      <c r="E394" s="120" t="s">
        <v>18</v>
      </c>
      <c r="F394" s="120" t="s">
        <v>416</v>
      </c>
      <c r="G394" s="120" t="s">
        <v>20</v>
      </c>
      <c r="H394" s="30" t="s">
        <v>426</v>
      </c>
      <c r="I394" s="30">
        <v>34</v>
      </c>
      <c r="J394" s="33" t="str">
        <f t="shared" si="6"/>
        <v>Муниципальное образование «город Екатеринбург», г. Екатеринбург, ул. Инженерная, д. 34</v>
      </c>
      <c r="K394" s="30">
        <v>3606.7</v>
      </c>
      <c r="L394" s="30">
        <v>48</v>
      </c>
      <c r="M394" s="30">
        <v>2</v>
      </c>
      <c r="N394" s="33" t="s">
        <v>4774</v>
      </c>
      <c r="O394" s="114">
        <v>44739</v>
      </c>
      <c r="P394" s="33" t="s">
        <v>2120</v>
      </c>
      <c r="Q394" s="167">
        <v>9274500.0700000003</v>
      </c>
      <c r="R394" s="155"/>
    </row>
    <row r="395" spans="1:18" ht="23.25" x14ac:dyDescent="0.25">
      <c r="A395" s="80">
        <v>394</v>
      </c>
      <c r="B395" s="30" t="s">
        <v>4855</v>
      </c>
      <c r="C395" s="244"/>
      <c r="D395" s="120" t="s">
        <v>4744</v>
      </c>
      <c r="E395" s="120" t="s">
        <v>18</v>
      </c>
      <c r="F395" s="120" t="s">
        <v>416</v>
      </c>
      <c r="G395" s="120" t="s">
        <v>20</v>
      </c>
      <c r="H395" s="30" t="s">
        <v>426</v>
      </c>
      <c r="I395" s="30">
        <v>36</v>
      </c>
      <c r="J395" s="33" t="str">
        <f t="shared" si="6"/>
        <v>Муниципальное образование «город Екатеринбург», г. Екатеринбург, ул. Инженерная, д. 36</v>
      </c>
      <c r="K395" s="30">
        <v>1579.9</v>
      </c>
      <c r="L395" s="30">
        <v>24</v>
      </c>
      <c r="M395" s="30">
        <v>3</v>
      </c>
      <c r="N395" s="33" t="s">
        <v>4774</v>
      </c>
      <c r="O395" s="114">
        <v>44739</v>
      </c>
      <c r="P395" s="33" t="s">
        <v>2120</v>
      </c>
      <c r="Q395" s="167">
        <v>2002866.8200000003</v>
      </c>
      <c r="R395" s="155"/>
    </row>
    <row r="396" spans="1:18" ht="23.25" x14ac:dyDescent="0.25">
      <c r="A396" s="80">
        <v>395</v>
      </c>
      <c r="B396" s="30" t="s">
        <v>4855</v>
      </c>
      <c r="C396" s="244"/>
      <c r="D396" s="120" t="s">
        <v>4744</v>
      </c>
      <c r="E396" s="120" t="s">
        <v>18</v>
      </c>
      <c r="F396" s="120" t="s">
        <v>416</v>
      </c>
      <c r="G396" s="120" t="s">
        <v>20</v>
      </c>
      <c r="H396" s="30" t="s">
        <v>1552</v>
      </c>
      <c r="I396" s="30">
        <v>31</v>
      </c>
      <c r="J396" s="33" t="str">
        <f t="shared" si="6"/>
        <v>Муниципальное образование «город Екатеринбург», г. Екатеринбург, ул. Искровцев, д. 31</v>
      </c>
      <c r="K396" s="30">
        <v>481.3</v>
      </c>
      <c r="L396" s="30">
        <v>8</v>
      </c>
      <c r="M396" s="30">
        <v>7</v>
      </c>
      <c r="N396" s="33" t="s">
        <v>4829</v>
      </c>
      <c r="O396" s="114">
        <v>44676</v>
      </c>
      <c r="P396" s="33" t="s">
        <v>3129</v>
      </c>
      <c r="Q396" s="167">
        <v>6692156.8099999996</v>
      </c>
      <c r="R396" s="155"/>
    </row>
    <row r="397" spans="1:18" ht="23.25" x14ac:dyDescent="0.25">
      <c r="A397" s="80">
        <v>396</v>
      </c>
      <c r="B397" s="30" t="s">
        <v>4855</v>
      </c>
      <c r="C397" s="244"/>
      <c r="D397" s="120" t="s">
        <v>4744</v>
      </c>
      <c r="E397" s="120" t="s">
        <v>18</v>
      </c>
      <c r="F397" s="120" t="s">
        <v>416</v>
      </c>
      <c r="G397" s="120" t="s">
        <v>20</v>
      </c>
      <c r="H397" s="30" t="s">
        <v>832</v>
      </c>
      <c r="I397" s="30">
        <v>11</v>
      </c>
      <c r="J397" s="33" t="str">
        <f t="shared" si="6"/>
        <v>Муниципальное образование «город Екатеринбург», г. Екатеринбург, ул. Испытателей, д. 11</v>
      </c>
      <c r="K397" s="30">
        <v>2304.5</v>
      </c>
      <c r="L397" s="30">
        <v>36</v>
      </c>
      <c r="M397" s="225">
        <v>8</v>
      </c>
      <c r="N397" s="33" t="s">
        <v>4795</v>
      </c>
      <c r="O397" s="114">
        <v>44652</v>
      </c>
      <c r="P397" s="33" t="s">
        <v>3127</v>
      </c>
      <c r="Q397" s="167">
        <v>16587587.260000002</v>
      </c>
      <c r="R397" s="155"/>
    </row>
    <row r="398" spans="1:18" ht="23.25" x14ac:dyDescent="0.25">
      <c r="A398" s="80">
        <v>397</v>
      </c>
      <c r="B398" s="30" t="s">
        <v>4855</v>
      </c>
      <c r="C398" s="244"/>
      <c r="D398" s="120" t="s">
        <v>4744</v>
      </c>
      <c r="E398" s="120" t="s">
        <v>18</v>
      </c>
      <c r="F398" s="120" t="s">
        <v>416</v>
      </c>
      <c r="G398" s="120" t="s">
        <v>20</v>
      </c>
      <c r="H398" s="30" t="s">
        <v>832</v>
      </c>
      <c r="I398" s="30">
        <v>12</v>
      </c>
      <c r="J398" s="33" t="str">
        <f t="shared" si="6"/>
        <v>Муниципальное образование «город Екатеринбург», г. Екатеринбург, ул. Испытателей, д. 12</v>
      </c>
      <c r="K398" s="30">
        <v>2131.3000000000002</v>
      </c>
      <c r="L398" s="30">
        <v>44</v>
      </c>
      <c r="M398" s="30">
        <v>5</v>
      </c>
      <c r="N398" s="33" t="s">
        <v>4795</v>
      </c>
      <c r="O398" s="114">
        <v>44652</v>
      </c>
      <c r="P398" s="33" t="s">
        <v>3127</v>
      </c>
      <c r="Q398" s="167">
        <v>15158942.020000001</v>
      </c>
      <c r="R398" s="155"/>
    </row>
    <row r="399" spans="1:18" ht="23.25" x14ac:dyDescent="0.25">
      <c r="A399" s="80">
        <v>398</v>
      </c>
      <c r="B399" s="30" t="s">
        <v>4855</v>
      </c>
      <c r="C399" s="244"/>
      <c r="D399" s="120" t="s">
        <v>4744</v>
      </c>
      <c r="E399" s="120" t="s">
        <v>18</v>
      </c>
      <c r="F399" s="120" t="s">
        <v>416</v>
      </c>
      <c r="G399" s="120" t="s">
        <v>20</v>
      </c>
      <c r="H399" s="30" t="s">
        <v>4748</v>
      </c>
      <c r="I399" s="30">
        <v>3</v>
      </c>
      <c r="J399" s="33" t="str">
        <f t="shared" si="6"/>
        <v>Муниципальное образование «город Екатеринбург», г. Екатеринбург, ул. Кварцевая, д. 3</v>
      </c>
      <c r="K399" s="30">
        <v>441.1</v>
      </c>
      <c r="L399" s="30">
        <v>12</v>
      </c>
      <c r="M399" s="30">
        <v>7</v>
      </c>
      <c r="N399" s="33" t="s">
        <v>4823</v>
      </c>
      <c r="O399" s="114">
        <v>44676</v>
      </c>
      <c r="P399" s="229" t="s">
        <v>3233</v>
      </c>
      <c r="Q399" s="167">
        <v>6708040.7999999998</v>
      </c>
      <c r="R399" s="155"/>
    </row>
    <row r="400" spans="1:18" ht="23.25" x14ac:dyDescent="0.25">
      <c r="A400" s="80">
        <v>399</v>
      </c>
      <c r="B400" s="30" t="s">
        <v>4855</v>
      </c>
      <c r="C400" s="244"/>
      <c r="D400" s="120" t="s">
        <v>4744</v>
      </c>
      <c r="E400" s="120" t="s">
        <v>18</v>
      </c>
      <c r="F400" s="120" t="s">
        <v>416</v>
      </c>
      <c r="G400" s="120" t="s">
        <v>20</v>
      </c>
      <c r="H400" s="30" t="s">
        <v>4748</v>
      </c>
      <c r="I400" s="30">
        <v>6</v>
      </c>
      <c r="J400" s="33" t="str">
        <f t="shared" si="6"/>
        <v>Муниципальное образование «город Екатеринбург», г. Екатеринбург, ул. Кварцевая, д. 6</v>
      </c>
      <c r="K400" s="30">
        <v>1989</v>
      </c>
      <c r="L400" s="30">
        <v>24</v>
      </c>
      <c r="M400" s="30">
        <v>8</v>
      </c>
      <c r="N400" s="33" t="s">
        <v>4823</v>
      </c>
      <c r="O400" s="230">
        <v>44676</v>
      </c>
      <c r="P400" s="229" t="s">
        <v>3233</v>
      </c>
      <c r="Q400" s="167">
        <v>20302729.200000003</v>
      </c>
      <c r="R400" s="155"/>
    </row>
    <row r="401" spans="1:18" ht="23.25" x14ac:dyDescent="0.25">
      <c r="A401" s="80">
        <v>400</v>
      </c>
      <c r="B401" s="30" t="s">
        <v>4855</v>
      </c>
      <c r="C401" s="245"/>
      <c r="D401" s="134" t="s">
        <v>4744</v>
      </c>
      <c r="E401" s="134" t="s">
        <v>18</v>
      </c>
      <c r="F401" s="134" t="s">
        <v>416</v>
      </c>
      <c r="G401" s="134" t="s">
        <v>20</v>
      </c>
      <c r="H401" s="112" t="s">
        <v>34</v>
      </c>
      <c r="I401" s="112">
        <v>9</v>
      </c>
      <c r="J401" s="52" t="str">
        <f t="shared" si="6"/>
        <v>Муниципальное образование «город Екатеринбург», г. Екатеринбург, ул. Кирова, д. 9</v>
      </c>
      <c r="K401" s="112">
        <v>18809</v>
      </c>
      <c r="L401" s="112">
        <v>189</v>
      </c>
      <c r="M401" s="112">
        <v>1</v>
      </c>
      <c r="N401" s="175" t="s">
        <v>4848</v>
      </c>
      <c r="O401" s="246">
        <v>44722</v>
      </c>
      <c r="P401" s="247" t="s">
        <v>1597</v>
      </c>
      <c r="Q401" s="167">
        <v>3264928.49</v>
      </c>
      <c r="R401" s="155"/>
    </row>
    <row r="402" spans="1:18" ht="23.25" x14ac:dyDescent="0.25">
      <c r="A402" s="80">
        <v>401</v>
      </c>
      <c r="B402" s="30" t="s">
        <v>4855</v>
      </c>
      <c r="C402" s="244"/>
      <c r="D402" s="120" t="s">
        <v>4744</v>
      </c>
      <c r="E402" s="120" t="s">
        <v>18</v>
      </c>
      <c r="F402" s="120" t="s">
        <v>416</v>
      </c>
      <c r="G402" s="120" t="s">
        <v>20</v>
      </c>
      <c r="H402" s="30" t="s">
        <v>186</v>
      </c>
      <c r="I402" s="30" t="s">
        <v>731</v>
      </c>
      <c r="J402" s="33" t="str">
        <f t="shared" si="6"/>
        <v>Муниципальное образование «город Екатеринбург», г. Екатеринбург, ул. Кировградская, д. 23</v>
      </c>
      <c r="K402" s="30">
        <v>2450.9</v>
      </c>
      <c r="L402" s="30">
        <v>30</v>
      </c>
      <c r="M402" s="225">
        <v>1</v>
      </c>
      <c r="N402" s="33" t="s">
        <v>4784</v>
      </c>
      <c r="O402" s="230">
        <v>44642</v>
      </c>
      <c r="P402" s="229" t="s">
        <v>1692</v>
      </c>
      <c r="Q402" s="167">
        <v>90187.199999999997</v>
      </c>
      <c r="R402" s="155"/>
    </row>
    <row r="403" spans="1:18" ht="23.25" x14ac:dyDescent="0.25">
      <c r="A403" s="80">
        <v>402</v>
      </c>
      <c r="B403" s="30" t="s">
        <v>4855</v>
      </c>
      <c r="C403" s="244"/>
      <c r="D403" s="120" t="s">
        <v>4744</v>
      </c>
      <c r="E403" s="120" t="s">
        <v>18</v>
      </c>
      <c r="F403" s="120" t="s">
        <v>416</v>
      </c>
      <c r="G403" s="120" t="s">
        <v>20</v>
      </c>
      <c r="H403" s="30" t="s">
        <v>186</v>
      </c>
      <c r="I403" s="30">
        <v>65</v>
      </c>
      <c r="J403" s="33" t="str">
        <f t="shared" si="6"/>
        <v>Муниципальное образование «город Екатеринбург», г. Екатеринбург, ул. Кировградская, д. 65</v>
      </c>
      <c r="K403" s="30">
        <v>2074</v>
      </c>
      <c r="L403" s="30">
        <v>48</v>
      </c>
      <c r="M403" s="225">
        <v>8</v>
      </c>
      <c r="N403" s="33" t="s">
        <v>4800</v>
      </c>
      <c r="O403" s="230" t="s">
        <v>4801</v>
      </c>
      <c r="P403" s="229" t="s">
        <v>1632</v>
      </c>
      <c r="Q403" s="167">
        <v>23886031.199999999</v>
      </c>
      <c r="R403" s="155"/>
    </row>
    <row r="404" spans="1:18" ht="23.25" x14ac:dyDescent="0.25">
      <c r="A404" s="80">
        <v>403</v>
      </c>
      <c r="B404" s="30" t="s">
        <v>4855</v>
      </c>
      <c r="C404" s="244"/>
      <c r="D404" s="120" t="s">
        <v>4744</v>
      </c>
      <c r="E404" s="120" t="s">
        <v>18</v>
      </c>
      <c r="F404" s="120" t="s">
        <v>416</v>
      </c>
      <c r="G404" s="120" t="s">
        <v>20</v>
      </c>
      <c r="H404" s="30" t="s">
        <v>186</v>
      </c>
      <c r="I404" s="30" t="s">
        <v>955</v>
      </c>
      <c r="J404" s="33" t="str">
        <f t="shared" si="6"/>
        <v>Муниципальное образование «город Екатеринбург», г. Екатеринбург, ул. Кировградская, д. 71</v>
      </c>
      <c r="K404" s="30">
        <v>1561.4</v>
      </c>
      <c r="L404" s="30">
        <v>36</v>
      </c>
      <c r="M404" s="225">
        <v>6</v>
      </c>
      <c r="N404" s="33" t="s">
        <v>4785</v>
      </c>
      <c r="O404" s="230">
        <v>44641</v>
      </c>
      <c r="P404" s="229" t="s">
        <v>3127</v>
      </c>
      <c r="Q404" s="167">
        <v>14594645.960000001</v>
      </c>
      <c r="R404" s="155"/>
    </row>
    <row r="405" spans="1:18" ht="23.25" x14ac:dyDescent="0.25">
      <c r="A405" s="80">
        <v>404</v>
      </c>
      <c r="B405" s="30" t="s">
        <v>4855</v>
      </c>
      <c r="C405" s="244"/>
      <c r="D405" s="120" t="s">
        <v>4744</v>
      </c>
      <c r="E405" s="120" t="s">
        <v>18</v>
      </c>
      <c r="F405" s="120" t="s">
        <v>416</v>
      </c>
      <c r="G405" s="120" t="s">
        <v>20</v>
      </c>
      <c r="H405" s="30" t="s">
        <v>436</v>
      </c>
      <c r="I405" s="30" t="s">
        <v>1253</v>
      </c>
      <c r="J405" s="33" t="str">
        <f t="shared" si="6"/>
        <v>Муниципальное образование «город Екатеринбург», г. Екатеринбург, ул. Кобозева, д. 112</v>
      </c>
      <c r="K405" s="30">
        <v>1430.7</v>
      </c>
      <c r="L405" s="30">
        <v>28</v>
      </c>
      <c r="M405" s="225">
        <v>1</v>
      </c>
      <c r="N405" s="33" t="s">
        <v>4786</v>
      </c>
      <c r="O405" s="230">
        <v>44722</v>
      </c>
      <c r="P405" s="229" t="s">
        <v>2726</v>
      </c>
      <c r="Q405" s="167">
        <v>598818.81000000006</v>
      </c>
      <c r="R405" s="155"/>
    </row>
    <row r="406" spans="1:18" ht="23.25" x14ac:dyDescent="0.25">
      <c r="A406" s="80">
        <v>405</v>
      </c>
      <c r="B406" s="30" t="s">
        <v>4855</v>
      </c>
      <c r="C406" s="244"/>
      <c r="D406" s="120" t="s">
        <v>4744</v>
      </c>
      <c r="E406" s="120" t="s">
        <v>18</v>
      </c>
      <c r="F406" s="120" t="s">
        <v>416</v>
      </c>
      <c r="G406" s="120" t="s">
        <v>20</v>
      </c>
      <c r="H406" s="30" t="s">
        <v>436</v>
      </c>
      <c r="I406" s="30" t="s">
        <v>2712</v>
      </c>
      <c r="J406" s="33" t="str">
        <f t="shared" si="6"/>
        <v>Муниципальное образование «город Екатеринбург», г. Екатеринбург, ул. Кобозева, д. 112КОРПУС А</v>
      </c>
      <c r="K406" s="30">
        <v>1359.4</v>
      </c>
      <c r="L406" s="30">
        <v>25</v>
      </c>
      <c r="M406" s="30">
        <v>1</v>
      </c>
      <c r="N406" s="33" t="s">
        <v>4786</v>
      </c>
      <c r="O406" s="230">
        <v>44722</v>
      </c>
      <c r="P406" s="229" t="s">
        <v>2726</v>
      </c>
      <c r="Q406" s="167">
        <v>4831105.75</v>
      </c>
      <c r="R406" s="155"/>
    </row>
    <row r="407" spans="1:18" ht="23.25" x14ac:dyDescent="0.25">
      <c r="A407" s="80">
        <v>406</v>
      </c>
      <c r="B407" s="30" t="s">
        <v>4855</v>
      </c>
      <c r="C407" s="244"/>
      <c r="D407" s="120" t="s">
        <v>4744</v>
      </c>
      <c r="E407" s="120" t="s">
        <v>18</v>
      </c>
      <c r="F407" s="120" t="s">
        <v>416</v>
      </c>
      <c r="G407" s="120" t="s">
        <v>20</v>
      </c>
      <c r="H407" s="30" t="s">
        <v>436</v>
      </c>
      <c r="I407" s="30">
        <v>114</v>
      </c>
      <c r="J407" s="33" t="str">
        <f t="shared" si="6"/>
        <v>Муниципальное образование «город Екатеринбург», г. Екатеринбург, ул. Кобозева, д. 114</v>
      </c>
      <c r="K407" s="30">
        <v>1545.8</v>
      </c>
      <c r="L407" s="30">
        <v>32</v>
      </c>
      <c r="M407" s="30">
        <v>3</v>
      </c>
      <c r="N407" s="33" t="s">
        <v>4830</v>
      </c>
      <c r="O407" s="230" t="s">
        <v>4831</v>
      </c>
      <c r="P407" s="229" t="s">
        <v>2726</v>
      </c>
      <c r="Q407" s="167">
        <v>10123850.690000001</v>
      </c>
      <c r="R407" s="155"/>
    </row>
    <row r="408" spans="1:18" ht="23.25" x14ac:dyDescent="0.25">
      <c r="A408" s="80">
        <v>407</v>
      </c>
      <c r="B408" s="30" t="s">
        <v>4855</v>
      </c>
      <c r="C408" s="244"/>
      <c r="D408" s="120" t="s">
        <v>4744</v>
      </c>
      <c r="E408" s="120" t="s">
        <v>18</v>
      </c>
      <c r="F408" s="120" t="s">
        <v>416</v>
      </c>
      <c r="G408" s="120" t="s">
        <v>20</v>
      </c>
      <c r="H408" s="30" t="s">
        <v>436</v>
      </c>
      <c r="I408" s="30">
        <v>116</v>
      </c>
      <c r="J408" s="33" t="str">
        <f t="shared" si="6"/>
        <v>Муниципальное образование «город Екатеринбург», г. Екатеринбург, ул. Кобозева, д. 116</v>
      </c>
      <c r="K408" s="30">
        <v>1175.3</v>
      </c>
      <c r="L408" s="30">
        <v>28</v>
      </c>
      <c r="M408" s="30">
        <v>2</v>
      </c>
      <c r="N408" s="33" t="s">
        <v>4786</v>
      </c>
      <c r="O408" s="230">
        <v>44722</v>
      </c>
      <c r="P408" s="229" t="s">
        <v>2726</v>
      </c>
      <c r="Q408" s="167">
        <v>7222082.5</v>
      </c>
      <c r="R408" s="155"/>
    </row>
    <row r="409" spans="1:18" ht="23.25" x14ac:dyDescent="0.25">
      <c r="A409" s="80">
        <v>408</v>
      </c>
      <c r="B409" s="30" t="s">
        <v>4855</v>
      </c>
      <c r="C409" s="244"/>
      <c r="D409" s="120" t="s">
        <v>4744</v>
      </c>
      <c r="E409" s="120" t="s">
        <v>18</v>
      </c>
      <c r="F409" s="120" t="s">
        <v>416</v>
      </c>
      <c r="G409" s="120" t="s">
        <v>20</v>
      </c>
      <c r="H409" s="30" t="s">
        <v>4749</v>
      </c>
      <c r="I409" s="30">
        <v>82</v>
      </c>
      <c r="J409" s="33" t="str">
        <f t="shared" si="6"/>
        <v>Муниципальное образование «город Екатеринбург», г. Екатеринбург, ул. Колхозников, д. 82</v>
      </c>
      <c r="K409" s="30">
        <v>1423</v>
      </c>
      <c r="L409" s="30">
        <v>23</v>
      </c>
      <c r="M409" s="30">
        <v>8</v>
      </c>
      <c r="N409" s="33" t="s">
        <v>4823</v>
      </c>
      <c r="O409" s="230">
        <v>44676</v>
      </c>
      <c r="P409" s="229" t="s">
        <v>3233</v>
      </c>
      <c r="Q409" s="167">
        <v>12043007.199999999</v>
      </c>
      <c r="R409" s="155"/>
    </row>
    <row r="410" spans="1:18" ht="23.25" x14ac:dyDescent="0.25">
      <c r="A410" s="80">
        <v>409</v>
      </c>
      <c r="B410" s="30" t="s">
        <v>4855</v>
      </c>
      <c r="C410" s="244"/>
      <c r="D410" s="120" t="s">
        <v>4744</v>
      </c>
      <c r="E410" s="120" t="s">
        <v>18</v>
      </c>
      <c r="F410" s="120" t="s">
        <v>416</v>
      </c>
      <c r="G410" s="120" t="s">
        <v>20</v>
      </c>
      <c r="H410" s="30" t="s">
        <v>816</v>
      </c>
      <c r="I410" s="30" t="s">
        <v>4763</v>
      </c>
      <c r="J410" s="33" t="str">
        <f t="shared" si="6"/>
        <v>Муниципальное образование «город Екатеринбург», г. Екатеринбург, ул. Комвузовская, д. 21КОРПУС А</v>
      </c>
      <c r="K410" s="30">
        <v>825.5</v>
      </c>
      <c r="L410" s="30">
        <v>44</v>
      </c>
      <c r="M410" s="30">
        <v>8</v>
      </c>
      <c r="N410" s="33" t="s">
        <v>4832</v>
      </c>
      <c r="O410" s="230">
        <v>44740</v>
      </c>
      <c r="P410" s="229" t="s">
        <v>3234</v>
      </c>
      <c r="Q410" s="167">
        <v>12023393.539999999</v>
      </c>
      <c r="R410" s="155"/>
    </row>
    <row r="411" spans="1:18" ht="23.25" x14ac:dyDescent="0.25">
      <c r="A411" s="80">
        <v>410</v>
      </c>
      <c r="B411" s="30" t="s">
        <v>4855</v>
      </c>
      <c r="C411" s="244"/>
      <c r="D411" s="120" t="s">
        <v>4744</v>
      </c>
      <c r="E411" s="120" t="s">
        <v>18</v>
      </c>
      <c r="F411" s="120" t="s">
        <v>416</v>
      </c>
      <c r="G411" s="120" t="s">
        <v>20</v>
      </c>
      <c r="H411" s="30" t="s">
        <v>773</v>
      </c>
      <c r="I411" s="30">
        <v>15</v>
      </c>
      <c r="J411" s="33" t="str">
        <f t="shared" si="6"/>
        <v>Муниципальное образование «город Екатеринбург», г. Екатеринбург, ул. Коминтерна, д. 15</v>
      </c>
      <c r="K411" s="30">
        <v>2161.1</v>
      </c>
      <c r="L411" s="30">
        <v>48</v>
      </c>
      <c r="M411" s="30">
        <v>8</v>
      </c>
      <c r="N411" s="33" t="s">
        <v>4773</v>
      </c>
      <c r="O411" s="230">
        <v>44613</v>
      </c>
      <c r="P411" s="229" t="s">
        <v>1632</v>
      </c>
      <c r="Q411" s="167">
        <v>18886129.199999999</v>
      </c>
      <c r="R411" s="155"/>
    </row>
    <row r="412" spans="1:18" ht="23.25" x14ac:dyDescent="0.25">
      <c r="A412" s="80">
        <v>411</v>
      </c>
      <c r="B412" s="30" t="s">
        <v>4855</v>
      </c>
      <c r="C412" s="244"/>
      <c r="D412" s="120" t="s">
        <v>4744</v>
      </c>
      <c r="E412" s="120" t="s">
        <v>18</v>
      </c>
      <c r="F412" s="120" t="s">
        <v>416</v>
      </c>
      <c r="G412" s="120" t="s">
        <v>20</v>
      </c>
      <c r="H412" s="30" t="s">
        <v>53</v>
      </c>
      <c r="I412" s="30" t="s">
        <v>999</v>
      </c>
      <c r="J412" s="33" t="str">
        <f t="shared" si="6"/>
        <v>Муниципальное образование «город Екатеринбург», г. Екатеринбург, ул. Комсомольская, д. 15</v>
      </c>
      <c r="K412" s="30">
        <v>1397</v>
      </c>
      <c r="L412" s="30">
        <v>28</v>
      </c>
      <c r="M412" s="225">
        <v>8</v>
      </c>
      <c r="N412" s="33" t="s">
        <v>4780</v>
      </c>
      <c r="O412" s="230">
        <v>44631</v>
      </c>
      <c r="P412" s="229" t="s">
        <v>1632</v>
      </c>
      <c r="Q412" s="167">
        <v>11347093.199999999</v>
      </c>
      <c r="R412" s="155"/>
    </row>
    <row r="413" spans="1:18" ht="23.25" x14ac:dyDescent="0.25">
      <c r="A413" s="80">
        <v>412</v>
      </c>
      <c r="B413" s="30" t="s">
        <v>4855</v>
      </c>
      <c r="C413" s="244"/>
      <c r="D413" s="120" t="s">
        <v>4744</v>
      </c>
      <c r="E413" s="120" t="s">
        <v>18</v>
      </c>
      <c r="F413" s="120" t="s">
        <v>416</v>
      </c>
      <c r="G413" s="120" t="s">
        <v>20</v>
      </c>
      <c r="H413" s="30" t="s">
        <v>598</v>
      </c>
      <c r="I413" s="30">
        <v>36</v>
      </c>
      <c r="J413" s="33" t="str">
        <f t="shared" si="6"/>
        <v>Муниципальное образование «город Екатеринбург», г. Екатеринбург, ул. Корепина, д. 36</v>
      </c>
      <c r="K413" s="30">
        <v>2166.1999999999998</v>
      </c>
      <c r="L413" s="30">
        <v>46</v>
      </c>
      <c r="M413" s="30">
        <v>1</v>
      </c>
      <c r="N413" s="33" t="s">
        <v>4817</v>
      </c>
      <c r="O413" s="230">
        <v>44648</v>
      </c>
      <c r="P413" s="229" t="s">
        <v>4818</v>
      </c>
      <c r="Q413" s="167">
        <v>4456735.2</v>
      </c>
      <c r="R413" s="155"/>
    </row>
    <row r="414" spans="1:18" ht="23.25" x14ac:dyDescent="0.25">
      <c r="A414" s="80">
        <v>413</v>
      </c>
      <c r="B414" s="30" t="s">
        <v>4855</v>
      </c>
      <c r="C414" s="244"/>
      <c r="D414" s="120" t="s">
        <v>4744</v>
      </c>
      <c r="E414" s="120" t="s">
        <v>18</v>
      </c>
      <c r="F414" s="120" t="s">
        <v>416</v>
      </c>
      <c r="G414" s="120" t="s">
        <v>20</v>
      </c>
      <c r="H414" s="30" t="s">
        <v>207</v>
      </c>
      <c r="I414" s="30" t="s">
        <v>401</v>
      </c>
      <c r="J414" s="33" t="str">
        <f t="shared" si="6"/>
        <v>Муниципальное образование «город Екатеринбург», г. Екатеринбург, ул. Красноармейская, д. 4А</v>
      </c>
      <c r="K414" s="30">
        <v>2482.8000000000002</v>
      </c>
      <c r="L414" s="30">
        <v>38</v>
      </c>
      <c r="M414" s="225">
        <v>1</v>
      </c>
      <c r="N414" s="33" t="s">
        <v>4787</v>
      </c>
      <c r="O414" s="230" t="s">
        <v>4782</v>
      </c>
      <c r="P414" s="229" t="s">
        <v>1692</v>
      </c>
      <c r="Q414" s="167">
        <v>2327526.7199999997</v>
      </c>
      <c r="R414" s="155"/>
    </row>
    <row r="415" spans="1:18" ht="23.25" x14ac:dyDescent="0.25">
      <c r="A415" s="80">
        <v>414</v>
      </c>
      <c r="B415" s="30" t="s">
        <v>4855</v>
      </c>
      <c r="C415" s="244"/>
      <c r="D415" s="120" t="s">
        <v>4744</v>
      </c>
      <c r="E415" s="120" t="s">
        <v>18</v>
      </c>
      <c r="F415" s="120" t="s">
        <v>416</v>
      </c>
      <c r="G415" s="120" t="s">
        <v>20</v>
      </c>
      <c r="H415" s="30" t="s">
        <v>428</v>
      </c>
      <c r="I415" s="30">
        <v>6</v>
      </c>
      <c r="J415" s="33" t="str">
        <f t="shared" si="6"/>
        <v>Муниципальное образование «город Екатеринбург», г. Екатеринбург, ул. Краснофлотцев, д. 6</v>
      </c>
      <c r="K415" s="30">
        <v>2220</v>
      </c>
      <c r="L415" s="30">
        <v>48</v>
      </c>
      <c r="M415" s="30">
        <v>8</v>
      </c>
      <c r="N415" s="33" t="s">
        <v>4833</v>
      </c>
      <c r="O415" s="230" t="s">
        <v>4834</v>
      </c>
      <c r="P415" s="229" t="s">
        <v>3130</v>
      </c>
      <c r="Q415" s="167">
        <v>18705396.149999999</v>
      </c>
      <c r="R415" s="155"/>
    </row>
    <row r="416" spans="1:18" ht="23.25" x14ac:dyDescent="0.25">
      <c r="A416" s="80">
        <v>415</v>
      </c>
      <c r="B416" s="30" t="s">
        <v>4855</v>
      </c>
      <c r="C416" s="244"/>
      <c r="D416" s="120" t="s">
        <v>4744</v>
      </c>
      <c r="E416" s="120" t="s">
        <v>18</v>
      </c>
      <c r="F416" s="120" t="s">
        <v>416</v>
      </c>
      <c r="G416" s="120" t="s">
        <v>20</v>
      </c>
      <c r="H416" s="30" t="s">
        <v>86</v>
      </c>
      <c r="I416" s="30" t="s">
        <v>2713</v>
      </c>
      <c r="J416" s="33" t="str">
        <f t="shared" si="6"/>
        <v>Муниципальное образование «город Екатеринбург», г. Екатеринбург, ул. Куйбышева, д. 112В</v>
      </c>
      <c r="K416" s="30">
        <v>2111</v>
      </c>
      <c r="L416" s="30">
        <v>48</v>
      </c>
      <c r="M416" s="30">
        <v>3</v>
      </c>
      <c r="N416" s="33" t="s">
        <v>4825</v>
      </c>
      <c r="O416" s="230">
        <v>44666</v>
      </c>
      <c r="P416" s="229" t="s">
        <v>4818</v>
      </c>
      <c r="Q416" s="187">
        <v>10131898.32</v>
      </c>
      <c r="R416" s="155"/>
    </row>
    <row r="417" spans="1:18" ht="23.25" x14ac:dyDescent="0.25">
      <c r="A417" s="80">
        <v>416</v>
      </c>
      <c r="B417" s="30" t="s">
        <v>4855</v>
      </c>
      <c r="C417" s="244"/>
      <c r="D417" s="120" t="s">
        <v>415</v>
      </c>
      <c r="E417" s="120" t="s">
        <v>18</v>
      </c>
      <c r="F417" s="120" t="s">
        <v>416</v>
      </c>
      <c r="G417" s="120" t="s">
        <v>20</v>
      </c>
      <c r="H417" s="30" t="s">
        <v>86</v>
      </c>
      <c r="I417" s="30">
        <v>135</v>
      </c>
      <c r="J417" s="33" t="str">
        <f t="shared" si="6"/>
        <v>муниципальное образование «город Екатеринбург», г. Екатеринбург, ул. Куйбышева, д. 135</v>
      </c>
      <c r="K417" s="30">
        <v>1688.4</v>
      </c>
      <c r="L417" s="30">
        <v>34</v>
      </c>
      <c r="M417" s="225">
        <v>1</v>
      </c>
      <c r="N417" s="33" t="s">
        <v>4772</v>
      </c>
      <c r="O417" s="230">
        <v>44645</v>
      </c>
      <c r="P417" s="229" t="s">
        <v>1692</v>
      </c>
      <c r="Q417" s="167">
        <v>5015044.8</v>
      </c>
      <c r="R417" s="155"/>
    </row>
    <row r="418" spans="1:18" ht="23.25" x14ac:dyDescent="0.25">
      <c r="A418" s="80">
        <v>417</v>
      </c>
      <c r="B418" s="30" t="s">
        <v>4855</v>
      </c>
      <c r="C418" s="244"/>
      <c r="D418" s="120" t="s">
        <v>4744</v>
      </c>
      <c r="E418" s="120" t="s">
        <v>18</v>
      </c>
      <c r="F418" s="120" t="s">
        <v>416</v>
      </c>
      <c r="G418" s="120" t="s">
        <v>20</v>
      </c>
      <c r="H418" s="30" t="s">
        <v>834</v>
      </c>
      <c r="I418" s="30">
        <v>21</v>
      </c>
      <c r="J418" s="33" t="str">
        <f t="shared" si="6"/>
        <v>Муниципальное образование «город Екатеринбург», г. Екатеринбург, ул. Культуры, д. 21</v>
      </c>
      <c r="K418" s="30">
        <v>2862.8</v>
      </c>
      <c r="L418" s="30">
        <v>60</v>
      </c>
      <c r="M418" s="30">
        <v>5</v>
      </c>
      <c r="N418" s="33" t="s">
        <v>4784</v>
      </c>
      <c r="O418" s="230">
        <v>44642</v>
      </c>
      <c r="P418" s="229" t="s">
        <v>1692</v>
      </c>
      <c r="Q418" s="167">
        <v>14318335.199999999</v>
      </c>
      <c r="R418" s="155"/>
    </row>
    <row r="419" spans="1:18" ht="23.25" x14ac:dyDescent="0.25">
      <c r="A419" s="80">
        <v>418</v>
      </c>
      <c r="B419" s="30" t="s">
        <v>4855</v>
      </c>
      <c r="C419" s="244"/>
      <c r="D419" s="120" t="s">
        <v>4744</v>
      </c>
      <c r="E419" s="120" t="s">
        <v>18</v>
      </c>
      <c r="F419" s="120" t="s">
        <v>416</v>
      </c>
      <c r="G419" s="120" t="s">
        <v>20</v>
      </c>
      <c r="H419" s="30" t="s">
        <v>879</v>
      </c>
      <c r="I419" s="30">
        <v>4</v>
      </c>
      <c r="J419" s="33" t="str">
        <f t="shared" si="6"/>
        <v>Муниципальное образование «город Екатеринбург», г. Екатеринбург, ул. Кунарская, д. 4</v>
      </c>
      <c r="K419" s="30">
        <v>1648.8</v>
      </c>
      <c r="L419" s="30">
        <v>36</v>
      </c>
      <c r="M419" s="30">
        <v>3</v>
      </c>
      <c r="N419" s="191" t="s">
        <v>3206</v>
      </c>
      <c r="O419" s="235">
        <v>44298</v>
      </c>
      <c r="P419" s="238" t="s">
        <v>2107</v>
      </c>
      <c r="Q419" s="166">
        <v>3291757.1999999997</v>
      </c>
      <c r="R419" s="155"/>
    </row>
    <row r="420" spans="1:18" ht="23.25" x14ac:dyDescent="0.25">
      <c r="A420" s="80">
        <v>419</v>
      </c>
      <c r="B420" s="30" t="s">
        <v>4855</v>
      </c>
      <c r="C420" s="244"/>
      <c r="D420" s="120" t="s">
        <v>4744</v>
      </c>
      <c r="E420" s="120" t="s">
        <v>18</v>
      </c>
      <c r="F420" s="120" t="s">
        <v>416</v>
      </c>
      <c r="G420" s="120" t="s">
        <v>20</v>
      </c>
      <c r="H420" s="30" t="s">
        <v>459</v>
      </c>
      <c r="I420" s="30" t="s">
        <v>1233</v>
      </c>
      <c r="J420" s="33" t="str">
        <f t="shared" si="6"/>
        <v>Муниципальное образование «город Екатеринбург», г. Екатеринбург, ул. Летчиков, д. 34</v>
      </c>
      <c r="K420" s="30">
        <v>287</v>
      </c>
      <c r="L420" s="30">
        <v>8</v>
      </c>
      <c r="M420" s="225">
        <v>1</v>
      </c>
      <c r="N420" s="33" t="s">
        <v>4788</v>
      </c>
      <c r="O420" s="230" t="s">
        <v>4789</v>
      </c>
      <c r="P420" s="229" t="s">
        <v>1644</v>
      </c>
      <c r="Q420" s="167">
        <v>408547.69</v>
      </c>
      <c r="R420" s="155"/>
    </row>
    <row r="421" spans="1:18" ht="23.25" x14ac:dyDescent="0.25">
      <c r="A421" s="80">
        <v>420</v>
      </c>
      <c r="B421" s="30" t="s">
        <v>4855</v>
      </c>
      <c r="C421" s="244"/>
      <c r="D421" s="120" t="s">
        <v>4744</v>
      </c>
      <c r="E421" s="120" t="s">
        <v>18</v>
      </c>
      <c r="F421" s="120" t="s">
        <v>416</v>
      </c>
      <c r="G421" s="120" t="s">
        <v>20</v>
      </c>
      <c r="H421" s="30" t="s">
        <v>459</v>
      </c>
      <c r="I421" s="30" t="s">
        <v>1231</v>
      </c>
      <c r="J421" s="33" t="str">
        <f t="shared" si="6"/>
        <v>Муниципальное образование «город Екатеринбург», г. Екатеринбург, ул. Летчиков, д. 36</v>
      </c>
      <c r="K421" s="30">
        <v>289</v>
      </c>
      <c r="L421" s="30">
        <v>8</v>
      </c>
      <c r="M421" s="225">
        <v>1</v>
      </c>
      <c r="N421" s="33" t="s">
        <v>4788</v>
      </c>
      <c r="O421" s="230" t="s">
        <v>4789</v>
      </c>
      <c r="P421" s="229" t="s">
        <v>1644</v>
      </c>
      <c r="Q421" s="167">
        <v>424057.18</v>
      </c>
      <c r="R421" s="155"/>
    </row>
    <row r="422" spans="1:18" ht="23.25" x14ac:dyDescent="0.25">
      <c r="A422" s="80">
        <v>421</v>
      </c>
      <c r="B422" s="30" t="s">
        <v>4855</v>
      </c>
      <c r="C422" s="244"/>
      <c r="D422" s="120" t="s">
        <v>4744</v>
      </c>
      <c r="E422" s="120" t="s">
        <v>18</v>
      </c>
      <c r="F422" s="120" t="s">
        <v>416</v>
      </c>
      <c r="G422" s="120" t="s">
        <v>20</v>
      </c>
      <c r="H422" s="30" t="s">
        <v>1553</v>
      </c>
      <c r="I422" s="30">
        <v>20</v>
      </c>
      <c r="J422" s="33" t="str">
        <f t="shared" si="6"/>
        <v>Муниципальное образование «город Екатеринбург», г. Екатеринбург, ул. Майкопская, д. 20</v>
      </c>
      <c r="K422" s="30">
        <v>343.8</v>
      </c>
      <c r="L422" s="30">
        <v>8</v>
      </c>
      <c r="M422" s="30">
        <v>3</v>
      </c>
      <c r="N422" s="33" t="s">
        <v>4814</v>
      </c>
      <c r="O422" s="230">
        <v>44693</v>
      </c>
      <c r="P422" s="229" t="s">
        <v>3129</v>
      </c>
      <c r="Q422" s="167">
        <v>3588048.31</v>
      </c>
      <c r="R422" s="155"/>
    </row>
    <row r="423" spans="1:18" ht="23.25" x14ac:dyDescent="0.25">
      <c r="A423" s="80">
        <v>422</v>
      </c>
      <c r="B423" s="30" t="s">
        <v>4855</v>
      </c>
      <c r="C423" s="244"/>
      <c r="D423" s="120" t="s">
        <v>4744</v>
      </c>
      <c r="E423" s="120" t="s">
        <v>18</v>
      </c>
      <c r="F423" s="120" t="s">
        <v>416</v>
      </c>
      <c r="G423" s="120" t="s">
        <v>20</v>
      </c>
      <c r="H423" s="30" t="s">
        <v>188</v>
      </c>
      <c r="I423" s="30" t="s">
        <v>4764</v>
      </c>
      <c r="J423" s="33" t="str">
        <f t="shared" si="6"/>
        <v>Муниципальное образование «город Екатеринбург», г. Екатеринбург, ул. Малышева, д. 103КОРПУС 1</v>
      </c>
      <c r="K423" s="30">
        <v>3278.6</v>
      </c>
      <c r="L423" s="30">
        <v>60</v>
      </c>
      <c r="M423" s="30">
        <v>7</v>
      </c>
      <c r="N423" s="33" t="s">
        <v>4835</v>
      </c>
      <c r="O423" s="230">
        <v>44655</v>
      </c>
      <c r="P423" s="229" t="s">
        <v>3127</v>
      </c>
      <c r="Q423" s="167">
        <v>20546826.68</v>
      </c>
      <c r="R423" s="155"/>
    </row>
    <row r="424" spans="1:18" ht="23.25" x14ac:dyDescent="0.25">
      <c r="A424" s="80">
        <v>423</v>
      </c>
      <c r="B424" s="30" t="s">
        <v>4855</v>
      </c>
      <c r="C424" s="244"/>
      <c r="D424" s="120" t="s">
        <v>4744</v>
      </c>
      <c r="E424" s="120" t="s">
        <v>18</v>
      </c>
      <c r="F424" s="120" t="s">
        <v>416</v>
      </c>
      <c r="G424" s="120" t="s">
        <v>20</v>
      </c>
      <c r="H424" s="30" t="s">
        <v>188</v>
      </c>
      <c r="I424" s="30" t="s">
        <v>4765</v>
      </c>
      <c r="J424" s="33" t="str">
        <f t="shared" si="6"/>
        <v>Муниципальное образование «город Екатеринбург», г. Екатеринбург, ул. Малышева, д. 103КОРПУС 2</v>
      </c>
      <c r="K424" s="30">
        <v>3282.5</v>
      </c>
      <c r="L424" s="30">
        <v>60</v>
      </c>
      <c r="M424" s="30">
        <v>7</v>
      </c>
      <c r="N424" s="33" t="s">
        <v>4835</v>
      </c>
      <c r="O424" s="230">
        <v>44655</v>
      </c>
      <c r="P424" s="229" t="s">
        <v>3127</v>
      </c>
      <c r="Q424" s="167">
        <v>20762224.640000001</v>
      </c>
      <c r="R424" s="155"/>
    </row>
    <row r="425" spans="1:18" ht="23.25" x14ac:dyDescent="0.25">
      <c r="A425" s="80">
        <v>424</v>
      </c>
      <c r="B425" s="30" t="s">
        <v>4855</v>
      </c>
      <c r="C425" s="244"/>
      <c r="D425" s="120" t="s">
        <v>4744</v>
      </c>
      <c r="E425" s="120" t="s">
        <v>18</v>
      </c>
      <c r="F425" s="120" t="s">
        <v>416</v>
      </c>
      <c r="G425" s="120" t="s">
        <v>20</v>
      </c>
      <c r="H425" s="30" t="s">
        <v>880</v>
      </c>
      <c r="I425" s="30" t="s">
        <v>999</v>
      </c>
      <c r="J425" s="33" t="str">
        <f t="shared" si="6"/>
        <v>Муниципальное образование «город Екатеринбург», г. Екатеринбург, ул. Маневровая, д. 15</v>
      </c>
      <c r="K425" s="30">
        <v>1386.1</v>
      </c>
      <c r="L425" s="30">
        <v>32</v>
      </c>
      <c r="M425" s="225">
        <v>7</v>
      </c>
      <c r="N425" s="33" t="s">
        <v>4776</v>
      </c>
      <c r="O425" s="230">
        <v>44621</v>
      </c>
      <c r="P425" s="229" t="s">
        <v>1696</v>
      </c>
      <c r="Q425" s="167">
        <v>13227332.720000001</v>
      </c>
      <c r="R425" s="155"/>
    </row>
    <row r="426" spans="1:18" ht="23.25" x14ac:dyDescent="0.25">
      <c r="A426" s="80">
        <v>425</v>
      </c>
      <c r="B426" s="30" t="s">
        <v>4855</v>
      </c>
      <c r="C426" s="244"/>
      <c r="D426" s="120" t="s">
        <v>4744</v>
      </c>
      <c r="E426" s="120" t="s">
        <v>18</v>
      </c>
      <c r="F426" s="120" t="s">
        <v>416</v>
      </c>
      <c r="G426" s="120" t="s">
        <v>20</v>
      </c>
      <c r="H426" s="30" t="s">
        <v>176</v>
      </c>
      <c r="I426" s="30">
        <v>12</v>
      </c>
      <c r="J426" s="33" t="str">
        <f t="shared" si="6"/>
        <v>Муниципальное образование «город Екатеринбург», г. Екатеринбург, ул. Машиностроителей, д. 12</v>
      </c>
      <c r="K426" s="30">
        <v>5680.4</v>
      </c>
      <c r="L426" s="30">
        <v>61</v>
      </c>
      <c r="M426" s="30">
        <v>1</v>
      </c>
      <c r="N426" s="33" t="s">
        <v>4784</v>
      </c>
      <c r="O426" s="230">
        <v>44642</v>
      </c>
      <c r="P426" s="229" t="s">
        <v>1692</v>
      </c>
      <c r="Q426" s="167">
        <v>2830081.2</v>
      </c>
      <c r="R426" s="155"/>
    </row>
    <row r="427" spans="1:18" ht="23.25" x14ac:dyDescent="0.25">
      <c r="A427" s="80">
        <v>426</v>
      </c>
      <c r="B427" s="30" t="s">
        <v>4855</v>
      </c>
      <c r="C427" s="244"/>
      <c r="D427" s="120" t="s">
        <v>4744</v>
      </c>
      <c r="E427" s="120" t="s">
        <v>18</v>
      </c>
      <c r="F427" s="120" t="s">
        <v>416</v>
      </c>
      <c r="G427" s="120" t="s">
        <v>20</v>
      </c>
      <c r="H427" s="30" t="s">
        <v>176</v>
      </c>
      <c r="I427" s="30">
        <v>20</v>
      </c>
      <c r="J427" s="33" t="str">
        <f t="shared" si="6"/>
        <v>Муниципальное образование «город Екатеринбург», г. Екатеринбург, ул. Машиностроителей, д. 20</v>
      </c>
      <c r="K427" s="30">
        <v>2969.8</v>
      </c>
      <c r="L427" s="30">
        <v>37</v>
      </c>
      <c r="M427" s="30">
        <v>1</v>
      </c>
      <c r="N427" s="33" t="s">
        <v>4784</v>
      </c>
      <c r="O427" s="230">
        <v>44642</v>
      </c>
      <c r="P427" s="229" t="s">
        <v>1692</v>
      </c>
      <c r="Q427" s="167">
        <v>2290314</v>
      </c>
      <c r="R427" s="155"/>
    </row>
    <row r="428" spans="1:18" ht="23.25" x14ac:dyDescent="0.25">
      <c r="A428" s="80">
        <v>427</v>
      </c>
      <c r="B428" s="30" t="s">
        <v>4855</v>
      </c>
      <c r="C428" s="244"/>
      <c r="D428" s="120" t="s">
        <v>4744</v>
      </c>
      <c r="E428" s="120" t="s">
        <v>18</v>
      </c>
      <c r="F428" s="120" t="s">
        <v>416</v>
      </c>
      <c r="G428" s="120" t="s">
        <v>20</v>
      </c>
      <c r="H428" s="30" t="s">
        <v>176</v>
      </c>
      <c r="I428" s="30">
        <v>43</v>
      </c>
      <c r="J428" s="33" t="str">
        <f t="shared" si="6"/>
        <v>Муниципальное образование «город Екатеринбург», г. Екатеринбург, ул. Машиностроителей, д. 43</v>
      </c>
      <c r="K428" s="30">
        <v>1575.6</v>
      </c>
      <c r="L428" s="30">
        <v>40</v>
      </c>
      <c r="M428" s="30">
        <v>6</v>
      </c>
      <c r="N428" s="33" t="s">
        <v>4836</v>
      </c>
      <c r="O428" s="230">
        <v>44648</v>
      </c>
      <c r="P428" s="229" t="s">
        <v>3129</v>
      </c>
      <c r="Q428" s="168">
        <v>12676030.799999999</v>
      </c>
      <c r="R428" s="155"/>
    </row>
    <row r="429" spans="1:18" ht="23.25" x14ac:dyDescent="0.25">
      <c r="A429" s="80">
        <v>428</v>
      </c>
      <c r="B429" s="30" t="s">
        <v>4855</v>
      </c>
      <c r="C429" s="244"/>
      <c r="D429" s="120" t="s">
        <v>4744</v>
      </c>
      <c r="E429" s="120" t="s">
        <v>18</v>
      </c>
      <c r="F429" s="120" t="s">
        <v>416</v>
      </c>
      <c r="G429" s="120" t="s">
        <v>20</v>
      </c>
      <c r="H429" s="30" t="s">
        <v>176</v>
      </c>
      <c r="I429" s="30">
        <v>6</v>
      </c>
      <c r="J429" s="33" t="str">
        <f t="shared" si="6"/>
        <v>Муниципальное образование «город Екатеринбург», г. Екатеринбург, ул. Машиностроителей, д. 6</v>
      </c>
      <c r="K429" s="30">
        <v>3394.8</v>
      </c>
      <c r="L429" s="30">
        <v>76</v>
      </c>
      <c r="M429" s="30">
        <v>7</v>
      </c>
      <c r="N429" s="33" t="s">
        <v>4836</v>
      </c>
      <c r="O429" s="230">
        <v>44648</v>
      </c>
      <c r="P429" s="229" t="s">
        <v>3129</v>
      </c>
      <c r="Q429" s="167">
        <v>25342222.18</v>
      </c>
      <c r="R429" s="155"/>
    </row>
    <row r="430" spans="1:18" ht="23.25" x14ac:dyDescent="0.25">
      <c r="A430" s="80">
        <v>429</v>
      </c>
      <c r="B430" s="30" t="s">
        <v>4855</v>
      </c>
      <c r="C430" s="244"/>
      <c r="D430" s="120" t="s">
        <v>4744</v>
      </c>
      <c r="E430" s="120" t="s">
        <v>18</v>
      </c>
      <c r="F430" s="120" t="s">
        <v>416</v>
      </c>
      <c r="G430" s="120" t="s">
        <v>20</v>
      </c>
      <c r="H430" s="30" t="s">
        <v>176</v>
      </c>
      <c r="I430" s="30">
        <v>79</v>
      </c>
      <c r="J430" s="33" t="str">
        <f t="shared" si="6"/>
        <v>Муниципальное образование «город Екатеринбург», г. Екатеринбург, ул. Машиностроителей, д. 79</v>
      </c>
      <c r="K430" s="30">
        <v>3657.4</v>
      </c>
      <c r="L430" s="30">
        <v>80</v>
      </c>
      <c r="M430" s="30">
        <v>1</v>
      </c>
      <c r="N430" s="33" t="s">
        <v>4784</v>
      </c>
      <c r="O430" s="230">
        <v>44642</v>
      </c>
      <c r="P430" s="229" t="s">
        <v>1692</v>
      </c>
      <c r="Q430" s="167">
        <v>2569417.2000000002</v>
      </c>
      <c r="R430" s="155"/>
    </row>
    <row r="431" spans="1:18" ht="23.25" x14ac:dyDescent="0.25">
      <c r="A431" s="80">
        <v>430</v>
      </c>
      <c r="B431" s="30" t="s">
        <v>4855</v>
      </c>
      <c r="C431" s="244"/>
      <c r="D431" s="120" t="s">
        <v>4744</v>
      </c>
      <c r="E431" s="120" t="s">
        <v>18</v>
      </c>
      <c r="F431" s="120" t="s">
        <v>416</v>
      </c>
      <c r="G431" s="120" t="s">
        <v>20</v>
      </c>
      <c r="H431" s="30" t="s">
        <v>217</v>
      </c>
      <c r="I431" s="30" t="s">
        <v>1001</v>
      </c>
      <c r="J431" s="33" t="str">
        <f t="shared" si="6"/>
        <v>Муниципальное образование «город Екатеринбург», г. Екатеринбург, ул. Мичурина, д. 21</v>
      </c>
      <c r="K431" s="30">
        <v>6151.8</v>
      </c>
      <c r="L431" s="30">
        <v>69</v>
      </c>
      <c r="M431" s="225">
        <v>1</v>
      </c>
      <c r="N431" s="33" t="s">
        <v>4774</v>
      </c>
      <c r="O431" s="230">
        <v>44739</v>
      </c>
      <c r="P431" s="229" t="s">
        <v>2120</v>
      </c>
      <c r="Q431" s="167">
        <v>282958.49</v>
      </c>
      <c r="R431" s="155"/>
    </row>
    <row r="432" spans="1:18" ht="23.25" x14ac:dyDescent="0.25">
      <c r="A432" s="80">
        <v>431</v>
      </c>
      <c r="B432" s="30" t="s">
        <v>4855</v>
      </c>
      <c r="C432" s="244"/>
      <c r="D432" s="120" t="s">
        <v>415</v>
      </c>
      <c r="E432" s="120" t="s">
        <v>18</v>
      </c>
      <c r="F432" s="120" t="s">
        <v>416</v>
      </c>
      <c r="G432" s="120" t="s">
        <v>20</v>
      </c>
      <c r="H432" s="30" t="s">
        <v>217</v>
      </c>
      <c r="I432" s="30">
        <v>98</v>
      </c>
      <c r="J432" s="33" t="str">
        <f t="shared" si="6"/>
        <v>муниципальное образование «город Екатеринбург», г. Екатеринбург, ул. Мичурина, д. 98</v>
      </c>
      <c r="K432" s="30">
        <v>3243.2</v>
      </c>
      <c r="L432" s="30">
        <v>76</v>
      </c>
      <c r="M432" s="225">
        <v>1</v>
      </c>
      <c r="N432" s="33" t="s">
        <v>4768</v>
      </c>
      <c r="O432" s="230">
        <v>44487</v>
      </c>
      <c r="P432" s="229" t="s">
        <v>1696</v>
      </c>
      <c r="Q432" s="167">
        <v>9629549.0800000001</v>
      </c>
      <c r="R432" s="155"/>
    </row>
    <row r="433" spans="1:18" ht="23.25" x14ac:dyDescent="0.25">
      <c r="A433" s="80">
        <v>432</v>
      </c>
      <c r="B433" s="30" t="s">
        <v>4855</v>
      </c>
      <c r="C433" s="244"/>
      <c r="D433" s="120" t="s">
        <v>4744</v>
      </c>
      <c r="E433" s="120" t="s">
        <v>18</v>
      </c>
      <c r="F433" s="120" t="s">
        <v>416</v>
      </c>
      <c r="G433" s="120" t="s">
        <v>20</v>
      </c>
      <c r="H433" s="30" t="s">
        <v>468</v>
      </c>
      <c r="I433" s="30" t="s">
        <v>1344</v>
      </c>
      <c r="J433" s="33" t="str">
        <f t="shared" si="6"/>
        <v>Муниципальное образование «город Екатеринбург», г. Екатеринбург, ул. Московская, д. 37</v>
      </c>
      <c r="K433" s="30">
        <v>3940.9</v>
      </c>
      <c r="L433" s="30">
        <v>44</v>
      </c>
      <c r="M433" s="225">
        <v>1</v>
      </c>
      <c r="N433" s="33" t="s">
        <v>4790</v>
      </c>
      <c r="O433" s="230">
        <v>44673</v>
      </c>
      <c r="P433" s="229" t="s">
        <v>3127</v>
      </c>
      <c r="Q433" s="167">
        <v>5932077.6900000004</v>
      </c>
      <c r="R433" s="155"/>
    </row>
    <row r="434" spans="1:18" ht="23.25" x14ac:dyDescent="0.25">
      <c r="A434" s="80">
        <v>433</v>
      </c>
      <c r="B434" s="30" t="s">
        <v>4855</v>
      </c>
      <c r="C434" s="244"/>
      <c r="D434" s="120" t="s">
        <v>4744</v>
      </c>
      <c r="E434" s="120" t="s">
        <v>18</v>
      </c>
      <c r="F434" s="120" t="s">
        <v>416</v>
      </c>
      <c r="G434" s="120" t="s">
        <v>20</v>
      </c>
      <c r="H434" s="30" t="s">
        <v>4750</v>
      </c>
      <c r="I434" s="30">
        <v>60</v>
      </c>
      <c r="J434" s="33" t="str">
        <f t="shared" si="6"/>
        <v>Муниципальное образование «город Екатеринбург», г. Екатеринбург, ул. Норильская, д. 60</v>
      </c>
      <c r="K434" s="30">
        <v>575.9</v>
      </c>
      <c r="L434" s="30">
        <v>16</v>
      </c>
      <c r="M434" s="30">
        <v>7</v>
      </c>
      <c r="N434" s="33" t="s">
        <v>4829</v>
      </c>
      <c r="O434" s="230">
        <v>44676</v>
      </c>
      <c r="P434" s="229" t="s">
        <v>3129</v>
      </c>
      <c r="Q434" s="167">
        <v>9886997.3200000003</v>
      </c>
      <c r="R434" s="155"/>
    </row>
    <row r="435" spans="1:18" ht="23.25" x14ac:dyDescent="0.25">
      <c r="A435" s="80">
        <v>434</v>
      </c>
      <c r="B435" s="30" t="s">
        <v>4855</v>
      </c>
      <c r="C435" s="244"/>
      <c r="D435" s="120" t="s">
        <v>4744</v>
      </c>
      <c r="E435" s="120" t="s">
        <v>18</v>
      </c>
      <c r="F435" s="120" t="s">
        <v>416</v>
      </c>
      <c r="G435" s="120" t="s">
        <v>20</v>
      </c>
      <c r="H435" s="30" t="s">
        <v>2703</v>
      </c>
      <c r="I435" s="30" t="s">
        <v>1008</v>
      </c>
      <c r="J435" s="33" t="str">
        <f t="shared" si="6"/>
        <v>Муниципальное образование «город Екатеринбург», г. Екатеринбург, ул. Парниковая, д. 22</v>
      </c>
      <c r="K435" s="30">
        <v>3923.9</v>
      </c>
      <c r="L435" s="30">
        <v>85</v>
      </c>
      <c r="M435" s="225">
        <v>1</v>
      </c>
      <c r="N435" s="33" t="s">
        <v>4791</v>
      </c>
      <c r="O435" s="230">
        <v>44677</v>
      </c>
      <c r="P435" s="229" t="s">
        <v>2120</v>
      </c>
      <c r="Q435" s="167">
        <v>7247528.46</v>
      </c>
      <c r="R435" s="155"/>
    </row>
    <row r="436" spans="1:18" ht="23.25" x14ac:dyDescent="0.25">
      <c r="A436" s="80">
        <v>435</v>
      </c>
      <c r="B436" s="30" t="s">
        <v>4855</v>
      </c>
      <c r="C436" s="244"/>
      <c r="D436" s="120" t="s">
        <v>4744</v>
      </c>
      <c r="E436" s="120" t="s">
        <v>18</v>
      </c>
      <c r="F436" s="120" t="s">
        <v>416</v>
      </c>
      <c r="G436" s="120" t="s">
        <v>20</v>
      </c>
      <c r="H436" s="30" t="s">
        <v>2703</v>
      </c>
      <c r="I436" s="30" t="s">
        <v>943</v>
      </c>
      <c r="J436" s="33" t="str">
        <f t="shared" si="6"/>
        <v>Муниципальное образование «город Екатеринбург», г. Екатеринбург, ул. Парниковая, д. 3</v>
      </c>
      <c r="K436" s="30">
        <v>2608.6</v>
      </c>
      <c r="L436" s="30">
        <v>60</v>
      </c>
      <c r="M436" s="225">
        <v>1</v>
      </c>
      <c r="N436" s="33" t="s">
        <v>4791</v>
      </c>
      <c r="O436" s="230">
        <v>44677</v>
      </c>
      <c r="P436" s="229" t="s">
        <v>2120</v>
      </c>
      <c r="Q436" s="167">
        <v>4688029.53</v>
      </c>
      <c r="R436" s="155"/>
    </row>
    <row r="437" spans="1:18" ht="23.25" x14ac:dyDescent="0.25">
      <c r="A437" s="80">
        <v>436</v>
      </c>
      <c r="B437" s="30" t="s">
        <v>4855</v>
      </c>
      <c r="C437" s="244"/>
      <c r="D437" s="120" t="s">
        <v>4744</v>
      </c>
      <c r="E437" s="120" t="s">
        <v>18</v>
      </c>
      <c r="F437" s="120" t="s">
        <v>416</v>
      </c>
      <c r="G437" s="120" t="s">
        <v>20</v>
      </c>
      <c r="H437" s="30" t="s">
        <v>1557</v>
      </c>
      <c r="I437" s="30" t="s">
        <v>4760</v>
      </c>
      <c r="J437" s="33" t="str">
        <f t="shared" si="6"/>
        <v>Муниципальное образование «город Екатеринбург», г. Екатеринбург, ул. Патриса Лумумбы, д. 87</v>
      </c>
      <c r="K437" s="30">
        <v>377.8</v>
      </c>
      <c r="L437" s="30">
        <v>8</v>
      </c>
      <c r="M437" s="30">
        <v>3</v>
      </c>
      <c r="N437" s="33" t="s">
        <v>4777</v>
      </c>
      <c r="O437" s="230">
        <v>44649</v>
      </c>
      <c r="P437" s="229" t="s">
        <v>2493</v>
      </c>
      <c r="Q437" s="167">
        <v>1436650.8</v>
      </c>
      <c r="R437" s="155"/>
    </row>
    <row r="438" spans="1:18" ht="23.25" x14ac:dyDescent="0.25">
      <c r="A438" s="80">
        <v>437</v>
      </c>
      <c r="B438" s="30" t="s">
        <v>4855</v>
      </c>
      <c r="C438" s="244"/>
      <c r="D438" s="120" t="s">
        <v>415</v>
      </c>
      <c r="E438" s="120" t="s">
        <v>18</v>
      </c>
      <c r="F438" s="120" t="s">
        <v>416</v>
      </c>
      <c r="G438" s="120" t="s">
        <v>20</v>
      </c>
      <c r="H438" s="30" t="s">
        <v>1557</v>
      </c>
      <c r="I438" s="30">
        <v>89</v>
      </c>
      <c r="J438" s="33" t="str">
        <f t="shared" si="6"/>
        <v>муниципальное образование «город Екатеринбург», г. Екатеринбург, ул. Патриса Лумумбы, д. 89</v>
      </c>
      <c r="K438" s="30">
        <v>375.3</v>
      </c>
      <c r="L438" s="30">
        <v>8</v>
      </c>
      <c r="M438" s="225">
        <v>1</v>
      </c>
      <c r="N438" s="33" t="s">
        <v>4774</v>
      </c>
      <c r="O438" s="230">
        <v>44739</v>
      </c>
      <c r="P438" s="229" t="s">
        <v>2120</v>
      </c>
      <c r="Q438" s="167">
        <v>949722.18</v>
      </c>
      <c r="R438" s="155"/>
    </row>
    <row r="439" spans="1:18" ht="23.25" x14ac:dyDescent="0.25">
      <c r="A439" s="80">
        <v>438</v>
      </c>
      <c r="B439" s="30" t="s">
        <v>4855</v>
      </c>
      <c r="C439" s="245"/>
      <c r="D439" s="134" t="s">
        <v>4744</v>
      </c>
      <c r="E439" s="134" t="s">
        <v>18</v>
      </c>
      <c r="F439" s="134" t="s">
        <v>416</v>
      </c>
      <c r="G439" s="134" t="s">
        <v>20</v>
      </c>
      <c r="H439" s="112" t="s">
        <v>470</v>
      </c>
      <c r="I439" s="112">
        <v>18</v>
      </c>
      <c r="J439" s="52" t="str">
        <f t="shared" si="6"/>
        <v>Муниципальное образование «город Екатеринбург», г. Екатеринбург, ул. Пехотинцев, д. 18</v>
      </c>
      <c r="K439" s="112">
        <v>11387.2</v>
      </c>
      <c r="L439" s="112">
        <v>256</v>
      </c>
      <c r="M439" s="112">
        <v>5</v>
      </c>
      <c r="N439" s="175" t="s">
        <v>4845</v>
      </c>
      <c r="O439" s="246" t="s">
        <v>4843</v>
      </c>
      <c r="P439" s="247" t="s">
        <v>4846</v>
      </c>
      <c r="Q439" s="167">
        <v>23178325.419999998</v>
      </c>
      <c r="R439" s="155"/>
    </row>
    <row r="440" spans="1:18" ht="23.25" x14ac:dyDescent="0.25">
      <c r="A440" s="80">
        <v>439</v>
      </c>
      <c r="B440" s="30" t="s">
        <v>4855</v>
      </c>
      <c r="C440" s="245"/>
      <c r="D440" s="134" t="s">
        <v>4744</v>
      </c>
      <c r="E440" s="134" t="s">
        <v>18</v>
      </c>
      <c r="F440" s="134" t="s">
        <v>416</v>
      </c>
      <c r="G440" s="134" t="s">
        <v>20</v>
      </c>
      <c r="H440" s="112" t="s">
        <v>470</v>
      </c>
      <c r="I440" s="112">
        <v>6</v>
      </c>
      <c r="J440" s="52" t="str">
        <f t="shared" si="6"/>
        <v>Муниципальное образование «город Екатеринбург», г. Екатеринбург, ул. Пехотинцев, д. 6</v>
      </c>
      <c r="K440" s="112">
        <v>4479.5</v>
      </c>
      <c r="L440" s="112">
        <v>82</v>
      </c>
      <c r="M440" s="112">
        <v>2</v>
      </c>
      <c r="N440" s="175" t="s">
        <v>4845</v>
      </c>
      <c r="O440" s="246" t="s">
        <v>4843</v>
      </c>
      <c r="P440" s="247" t="s">
        <v>4846</v>
      </c>
      <c r="Q440" s="167">
        <v>5075408.6400000006</v>
      </c>
      <c r="R440" s="155"/>
    </row>
    <row r="441" spans="1:18" ht="23.25" x14ac:dyDescent="0.25">
      <c r="A441" s="80">
        <v>440</v>
      </c>
      <c r="B441" s="30" t="s">
        <v>4855</v>
      </c>
      <c r="C441" s="244"/>
      <c r="D441" s="120" t="s">
        <v>4744</v>
      </c>
      <c r="E441" s="120" t="s">
        <v>18</v>
      </c>
      <c r="F441" s="120" t="s">
        <v>416</v>
      </c>
      <c r="G441" s="120" t="s">
        <v>20</v>
      </c>
      <c r="H441" s="30" t="s">
        <v>438</v>
      </c>
      <c r="I441" s="30" t="s">
        <v>996</v>
      </c>
      <c r="J441" s="33" t="str">
        <f t="shared" si="6"/>
        <v>Муниципальное образование «город Екатеринбург», г. Екатеринбург, ул. Ползунова, д. 18</v>
      </c>
      <c r="K441" s="30">
        <v>692</v>
      </c>
      <c r="L441" s="30">
        <v>16</v>
      </c>
      <c r="M441" s="30">
        <v>1</v>
      </c>
      <c r="N441" s="33" t="s">
        <v>4786</v>
      </c>
      <c r="O441" s="230">
        <v>44722</v>
      </c>
      <c r="P441" s="229" t="s">
        <v>2726</v>
      </c>
      <c r="Q441" s="167">
        <v>1582244.81</v>
      </c>
      <c r="R441" s="155"/>
    </row>
    <row r="442" spans="1:18" ht="23.25" x14ac:dyDescent="0.25">
      <c r="A442" s="80">
        <v>441</v>
      </c>
      <c r="B442" s="30" t="s">
        <v>4855</v>
      </c>
      <c r="C442" s="244"/>
      <c r="D442" s="120" t="s">
        <v>4744</v>
      </c>
      <c r="E442" s="120" t="s">
        <v>18</v>
      </c>
      <c r="F442" s="120" t="s">
        <v>416</v>
      </c>
      <c r="G442" s="120" t="s">
        <v>20</v>
      </c>
      <c r="H442" s="30" t="s">
        <v>822</v>
      </c>
      <c r="I442" s="30">
        <v>24</v>
      </c>
      <c r="J442" s="33" t="str">
        <f t="shared" si="6"/>
        <v>Муниципальное образование «город Екатеринбург», г. Екатеринбург, ул. Профсоюзная, д. 24</v>
      </c>
      <c r="K442" s="30">
        <v>1764</v>
      </c>
      <c r="L442" s="30">
        <v>36</v>
      </c>
      <c r="M442" s="30">
        <v>5</v>
      </c>
      <c r="N442" s="33" t="s">
        <v>4826</v>
      </c>
      <c r="O442" s="230">
        <v>44648</v>
      </c>
      <c r="P442" s="229" t="s">
        <v>2120</v>
      </c>
      <c r="Q442" s="167">
        <v>14241396.42</v>
      </c>
      <c r="R442" s="155"/>
    </row>
    <row r="443" spans="1:18" ht="23.25" x14ac:dyDescent="0.25">
      <c r="A443" s="80">
        <v>442</v>
      </c>
      <c r="B443" s="30" t="s">
        <v>4855</v>
      </c>
      <c r="C443" s="244"/>
      <c r="D443" s="120" t="s">
        <v>415</v>
      </c>
      <c r="E443" s="120" t="s">
        <v>18</v>
      </c>
      <c r="F443" s="120" t="s">
        <v>416</v>
      </c>
      <c r="G443" s="120" t="s">
        <v>20</v>
      </c>
      <c r="H443" s="30" t="s">
        <v>1558</v>
      </c>
      <c r="I443" s="30">
        <v>15</v>
      </c>
      <c r="J443" s="33" t="str">
        <f t="shared" si="6"/>
        <v>муниципальное образование «город Екатеринбург», г. Екатеринбург, ул. Рабочих, д. 15</v>
      </c>
      <c r="K443" s="30">
        <v>15208.7</v>
      </c>
      <c r="L443" s="30">
        <v>251</v>
      </c>
      <c r="M443" s="225">
        <v>1</v>
      </c>
      <c r="N443" s="33" t="s">
        <v>4767</v>
      </c>
      <c r="O443" s="230">
        <v>44649</v>
      </c>
      <c r="P443" s="229" t="s">
        <v>3127</v>
      </c>
      <c r="Q443" s="167">
        <v>6577038.0999999996</v>
      </c>
      <c r="R443" s="155"/>
    </row>
    <row r="444" spans="1:18" ht="23.25" x14ac:dyDescent="0.25">
      <c r="A444" s="80">
        <v>443</v>
      </c>
      <c r="B444" s="30" t="s">
        <v>4855</v>
      </c>
      <c r="C444" s="245"/>
      <c r="D444" s="134" t="s">
        <v>4744</v>
      </c>
      <c r="E444" s="134" t="s">
        <v>18</v>
      </c>
      <c r="F444" s="134" t="s">
        <v>416</v>
      </c>
      <c r="G444" s="134" t="s">
        <v>20</v>
      </c>
      <c r="H444" s="112" t="s">
        <v>1208</v>
      </c>
      <c r="I444" s="112">
        <v>13</v>
      </c>
      <c r="J444" s="52" t="str">
        <f t="shared" si="6"/>
        <v>Муниципальное образование «город Екатеринбург», г. Екатеринбург, ул. Расточная, д. 13</v>
      </c>
      <c r="K444" s="112">
        <v>19575.5</v>
      </c>
      <c r="L444" s="112">
        <v>215</v>
      </c>
      <c r="M444" s="112">
        <v>3</v>
      </c>
      <c r="N444" s="175" t="s">
        <v>4841</v>
      </c>
      <c r="O444" s="246">
        <v>44722</v>
      </c>
      <c r="P444" s="247" t="s">
        <v>1597</v>
      </c>
      <c r="Q444" s="167">
        <v>8390012.9000000004</v>
      </c>
      <c r="R444" s="155"/>
    </row>
    <row r="445" spans="1:18" ht="23.25" x14ac:dyDescent="0.25">
      <c r="A445" s="80">
        <v>444</v>
      </c>
      <c r="B445" s="30" t="s">
        <v>4855</v>
      </c>
      <c r="C445" s="245"/>
      <c r="D445" s="134" t="s">
        <v>4744</v>
      </c>
      <c r="E445" s="134" t="s">
        <v>18</v>
      </c>
      <c r="F445" s="134" t="s">
        <v>416</v>
      </c>
      <c r="G445" s="134" t="s">
        <v>20</v>
      </c>
      <c r="H445" s="112" t="s">
        <v>2526</v>
      </c>
      <c r="I445" s="112">
        <v>16</v>
      </c>
      <c r="J445" s="52" t="str">
        <f t="shared" si="6"/>
        <v>Муниципальное образование «город Екатеринбург», г. Екатеринбург, ул. Родонитовая, д. 16</v>
      </c>
      <c r="K445" s="112">
        <v>5628.3</v>
      </c>
      <c r="L445" s="112">
        <v>111</v>
      </c>
      <c r="M445" s="112">
        <v>3</v>
      </c>
      <c r="N445" s="175" t="s">
        <v>4842</v>
      </c>
      <c r="O445" s="246" t="s">
        <v>4843</v>
      </c>
      <c r="P445" s="247" t="s">
        <v>4844</v>
      </c>
      <c r="Q445" s="167">
        <v>10666652.15</v>
      </c>
      <c r="R445" s="155"/>
    </row>
    <row r="446" spans="1:18" ht="23.25" x14ac:dyDescent="0.25">
      <c r="A446" s="80">
        <v>445</v>
      </c>
      <c r="B446" s="30" t="s">
        <v>4855</v>
      </c>
      <c r="C446" s="244"/>
      <c r="D446" s="120" t="s">
        <v>4744</v>
      </c>
      <c r="E446" s="120" t="s">
        <v>18</v>
      </c>
      <c r="F446" s="120" t="s">
        <v>416</v>
      </c>
      <c r="G446" s="120" t="s">
        <v>20</v>
      </c>
      <c r="H446" s="30" t="s">
        <v>491</v>
      </c>
      <c r="I446" s="30" t="s">
        <v>1227</v>
      </c>
      <c r="J446" s="33" t="str">
        <f t="shared" si="6"/>
        <v>Муниципальное образование «город Екатеринбург», г. Екатеринбург, ул. Сакко и Ванцетти, д. 35</v>
      </c>
      <c r="K446" s="30">
        <v>1742.4</v>
      </c>
      <c r="L446" s="30">
        <v>33</v>
      </c>
      <c r="M446" s="30">
        <v>8</v>
      </c>
      <c r="N446" s="33" t="s">
        <v>4792</v>
      </c>
      <c r="O446" s="230">
        <v>44620</v>
      </c>
      <c r="P446" s="229" t="s">
        <v>1632</v>
      </c>
      <c r="Q446" s="167">
        <v>11785796.4</v>
      </c>
      <c r="R446" s="155"/>
    </row>
    <row r="447" spans="1:18" ht="23.25" x14ac:dyDescent="0.25">
      <c r="A447" s="80">
        <v>446</v>
      </c>
      <c r="B447" s="30" t="s">
        <v>4855</v>
      </c>
      <c r="C447" s="244"/>
      <c r="D447" s="120" t="s">
        <v>4744</v>
      </c>
      <c r="E447" s="120" t="s">
        <v>18</v>
      </c>
      <c r="F447" s="120" t="s">
        <v>416</v>
      </c>
      <c r="G447" s="120" t="s">
        <v>20</v>
      </c>
      <c r="H447" s="30" t="s">
        <v>450</v>
      </c>
      <c r="I447" s="30">
        <v>8</v>
      </c>
      <c r="J447" s="33" t="str">
        <f t="shared" si="6"/>
        <v>Муниципальное образование «город Екатеринбург», г. Екатеринбург, ул. Санаторная, д. 8</v>
      </c>
      <c r="K447" s="30">
        <v>1620.6</v>
      </c>
      <c r="L447" s="30">
        <v>20</v>
      </c>
      <c r="M447" s="30">
        <v>1</v>
      </c>
      <c r="N447" s="33" t="s">
        <v>4774</v>
      </c>
      <c r="O447" s="230">
        <v>44739</v>
      </c>
      <c r="P447" s="229" t="s">
        <v>2120</v>
      </c>
      <c r="Q447" s="167">
        <v>2805149.36</v>
      </c>
      <c r="R447" s="155"/>
    </row>
    <row r="448" spans="1:18" ht="23.25" x14ac:dyDescent="0.25">
      <c r="A448" s="80">
        <v>447</v>
      </c>
      <c r="B448" s="30" t="s">
        <v>4855</v>
      </c>
      <c r="C448" s="245"/>
      <c r="D448" s="134" t="s">
        <v>4744</v>
      </c>
      <c r="E448" s="134" t="s">
        <v>18</v>
      </c>
      <c r="F448" s="134" t="s">
        <v>416</v>
      </c>
      <c r="G448" s="134" t="s">
        <v>20</v>
      </c>
      <c r="H448" s="112" t="s">
        <v>77</v>
      </c>
      <c r="I448" s="112">
        <v>2</v>
      </c>
      <c r="J448" s="52" t="str">
        <f t="shared" si="6"/>
        <v>Муниципальное образование «город Екатеринбург», г. Екатеринбург, ул. Свердлова, д. 2</v>
      </c>
      <c r="K448" s="112">
        <v>3960.7</v>
      </c>
      <c r="L448" s="112">
        <v>81</v>
      </c>
      <c r="M448" s="112">
        <v>3</v>
      </c>
      <c r="N448" s="175" t="s">
        <v>4845</v>
      </c>
      <c r="O448" s="246" t="s">
        <v>4843</v>
      </c>
      <c r="P448" s="247" t="s">
        <v>4846</v>
      </c>
      <c r="Q448" s="167">
        <v>8354989.1400000006</v>
      </c>
      <c r="R448" s="155"/>
    </row>
    <row r="449" spans="1:18" ht="34.5" x14ac:dyDescent="0.25">
      <c r="A449" s="80">
        <v>448</v>
      </c>
      <c r="B449" s="30" t="s">
        <v>4855</v>
      </c>
      <c r="C449" s="244"/>
      <c r="D449" s="120" t="s">
        <v>4744</v>
      </c>
      <c r="E449" s="120" t="s">
        <v>18</v>
      </c>
      <c r="F449" s="120" t="s">
        <v>416</v>
      </c>
      <c r="G449" s="120" t="s">
        <v>20</v>
      </c>
      <c r="H449" s="30" t="s">
        <v>824</v>
      </c>
      <c r="I449" s="30">
        <v>112</v>
      </c>
      <c r="J449" s="33" t="str">
        <f t="shared" si="6"/>
        <v>Муниципальное образование «город Екатеринбург», г. Екатеринбург, ул. Селькоровская, д. 112</v>
      </c>
      <c r="K449" s="30">
        <v>699.6</v>
      </c>
      <c r="L449" s="30">
        <v>23</v>
      </c>
      <c r="M449" s="30">
        <v>8</v>
      </c>
      <c r="N449" s="33" t="s">
        <v>4837</v>
      </c>
      <c r="O449" s="230" t="s">
        <v>4838</v>
      </c>
      <c r="P449" s="229" t="s">
        <v>2493</v>
      </c>
      <c r="Q449" s="167">
        <v>11726168.4</v>
      </c>
      <c r="R449" s="155"/>
    </row>
    <row r="450" spans="1:18" ht="23.25" x14ac:dyDescent="0.25">
      <c r="A450" s="80">
        <v>449</v>
      </c>
      <c r="B450" s="30" t="s">
        <v>4855</v>
      </c>
      <c r="C450" s="244"/>
      <c r="D450" s="120" t="s">
        <v>4744</v>
      </c>
      <c r="E450" s="120" t="s">
        <v>18</v>
      </c>
      <c r="F450" s="120" t="s">
        <v>416</v>
      </c>
      <c r="G450" s="120" t="s">
        <v>20</v>
      </c>
      <c r="H450" s="30" t="s">
        <v>824</v>
      </c>
      <c r="I450" s="30" t="s">
        <v>1007</v>
      </c>
      <c r="J450" s="33" t="str">
        <f t="shared" ref="J450:J513" si="7">C450&amp;""&amp;D450&amp;", "&amp;E450&amp;" "&amp;F450&amp;", "&amp;G450&amp;" "&amp;H450&amp;", д. "&amp;I450</f>
        <v>Муниципальное образование «город Екатеринбург», г. Екатеринбург, ул. Селькоровская, д. 64</v>
      </c>
      <c r="K450" s="30">
        <v>456.9</v>
      </c>
      <c r="L450" s="30">
        <v>16</v>
      </c>
      <c r="M450" s="30">
        <v>8</v>
      </c>
      <c r="N450" s="33" t="s">
        <v>4793</v>
      </c>
      <c r="O450" s="230">
        <v>44693</v>
      </c>
      <c r="P450" s="229" t="s">
        <v>3129</v>
      </c>
      <c r="Q450" s="167">
        <v>9661295.1799999997</v>
      </c>
      <c r="R450" s="155"/>
    </row>
    <row r="451" spans="1:18" ht="23.25" x14ac:dyDescent="0.25">
      <c r="A451" s="80">
        <v>450</v>
      </c>
      <c r="B451" s="30" t="s">
        <v>4855</v>
      </c>
      <c r="C451" s="244"/>
      <c r="D451" s="120" t="s">
        <v>4744</v>
      </c>
      <c r="E451" s="120" t="s">
        <v>18</v>
      </c>
      <c r="F451" s="120" t="s">
        <v>416</v>
      </c>
      <c r="G451" s="120" t="s">
        <v>20</v>
      </c>
      <c r="H451" s="30" t="s">
        <v>838</v>
      </c>
      <c r="I451" s="30">
        <v>27</v>
      </c>
      <c r="J451" s="33" t="str">
        <f t="shared" si="7"/>
        <v>Муниципальное образование «город Екатеринбург», г. Екатеринбург, ул. Симферопольская, д. 27</v>
      </c>
      <c r="K451" s="30">
        <v>2788</v>
      </c>
      <c r="L451" s="30">
        <v>64</v>
      </c>
      <c r="M451" s="30">
        <v>4</v>
      </c>
      <c r="N451" s="33" t="s">
        <v>4793</v>
      </c>
      <c r="O451" s="230">
        <v>44693</v>
      </c>
      <c r="P451" s="229" t="s">
        <v>3129</v>
      </c>
      <c r="Q451" s="167">
        <v>21030083.130000003</v>
      </c>
      <c r="R451" s="155"/>
    </row>
    <row r="452" spans="1:18" ht="23.25" x14ac:dyDescent="0.25">
      <c r="A452" s="80">
        <v>451</v>
      </c>
      <c r="B452" s="30" t="s">
        <v>4855</v>
      </c>
      <c r="C452" s="244"/>
      <c r="D452" s="120" t="s">
        <v>415</v>
      </c>
      <c r="E452" s="120" t="s">
        <v>18</v>
      </c>
      <c r="F452" s="120" t="s">
        <v>416</v>
      </c>
      <c r="G452" s="120" t="s">
        <v>20</v>
      </c>
      <c r="H452" s="30" t="s">
        <v>84</v>
      </c>
      <c r="I452" s="30" t="s">
        <v>895</v>
      </c>
      <c r="J452" s="33" t="str">
        <f t="shared" si="7"/>
        <v>муниципальное образование «город Екатеринбург», г. Екатеринбург, ул. Советская, д. 2КОРПУС Б</v>
      </c>
      <c r="K452" s="30">
        <v>332.6</v>
      </c>
      <c r="L452" s="30">
        <v>8</v>
      </c>
      <c r="M452" s="30">
        <v>9</v>
      </c>
      <c r="N452" s="33" t="s">
        <v>4770</v>
      </c>
      <c r="O452" s="230" t="s">
        <v>4771</v>
      </c>
      <c r="P452" s="229" t="s">
        <v>1632</v>
      </c>
      <c r="Q452" s="167">
        <v>4581498</v>
      </c>
      <c r="R452" s="155"/>
    </row>
    <row r="453" spans="1:18" ht="23.25" x14ac:dyDescent="0.25">
      <c r="A453" s="80">
        <v>452</v>
      </c>
      <c r="B453" s="30" t="s">
        <v>4855</v>
      </c>
      <c r="C453" s="244"/>
      <c r="D453" s="120" t="s">
        <v>4744</v>
      </c>
      <c r="E453" s="120" t="s">
        <v>18</v>
      </c>
      <c r="F453" s="120" t="s">
        <v>416</v>
      </c>
      <c r="G453" s="120" t="s">
        <v>20</v>
      </c>
      <c r="H453" s="30" t="s">
        <v>1054</v>
      </c>
      <c r="I453" s="30">
        <v>23</v>
      </c>
      <c r="J453" s="33" t="str">
        <f t="shared" si="7"/>
        <v>Муниципальное образование «город Екатеринбург», г. Екатеринбург, ул. Сортировочная, д. 23</v>
      </c>
      <c r="K453" s="30">
        <v>1375.9</v>
      </c>
      <c r="L453" s="30">
        <v>32</v>
      </c>
      <c r="M453" s="30">
        <v>1</v>
      </c>
      <c r="N453" s="33" t="s">
        <v>4839</v>
      </c>
      <c r="O453" s="230">
        <v>44768</v>
      </c>
      <c r="P453" s="229" t="s">
        <v>1696</v>
      </c>
      <c r="Q453" s="167">
        <v>977382.83</v>
      </c>
      <c r="R453" s="155"/>
    </row>
    <row r="454" spans="1:18" ht="23.25" x14ac:dyDescent="0.25">
      <c r="A454" s="80">
        <v>453</v>
      </c>
      <c r="B454" s="30" t="s">
        <v>4855</v>
      </c>
      <c r="C454" s="244"/>
      <c r="D454" s="120" t="s">
        <v>415</v>
      </c>
      <c r="E454" s="120" t="s">
        <v>18</v>
      </c>
      <c r="F454" s="120" t="s">
        <v>416</v>
      </c>
      <c r="G454" s="120" t="s">
        <v>20</v>
      </c>
      <c r="H454" s="30" t="s">
        <v>863</v>
      </c>
      <c r="I454" s="30">
        <v>8</v>
      </c>
      <c r="J454" s="33" t="str">
        <f t="shared" si="7"/>
        <v>муниципальное образование «город Екатеринбург», г. Екатеринбург, ул. Спутников, д. 8</v>
      </c>
      <c r="K454" s="30">
        <v>1557.9</v>
      </c>
      <c r="L454" s="30">
        <v>18</v>
      </c>
      <c r="M454" s="225">
        <v>2</v>
      </c>
      <c r="N454" s="33" t="s">
        <v>4766</v>
      </c>
      <c r="O454" s="230">
        <v>43817</v>
      </c>
      <c r="P454" s="229" t="s">
        <v>1632</v>
      </c>
      <c r="Q454" s="167">
        <v>8497485.5199999996</v>
      </c>
      <c r="R454" s="155"/>
    </row>
    <row r="455" spans="1:18" ht="23.25" x14ac:dyDescent="0.25">
      <c r="A455" s="80">
        <v>454</v>
      </c>
      <c r="B455" s="30" t="s">
        <v>4855</v>
      </c>
      <c r="C455" s="244"/>
      <c r="D455" s="120" t="s">
        <v>4744</v>
      </c>
      <c r="E455" s="120" t="s">
        <v>18</v>
      </c>
      <c r="F455" s="120" t="s">
        <v>416</v>
      </c>
      <c r="G455" s="120" t="s">
        <v>20</v>
      </c>
      <c r="H455" s="30" t="s">
        <v>430</v>
      </c>
      <c r="I455" s="30" t="s">
        <v>764</v>
      </c>
      <c r="J455" s="33" t="str">
        <f t="shared" si="7"/>
        <v>Муниципальное образование «город Екатеринбург», г. Екатеринбург, ул. Студенческая, д. 32А</v>
      </c>
      <c r="K455" s="30">
        <v>494.5</v>
      </c>
      <c r="L455" s="30">
        <v>8</v>
      </c>
      <c r="M455" s="30">
        <v>1</v>
      </c>
      <c r="N455" s="33" t="s">
        <v>4794</v>
      </c>
      <c r="O455" s="230">
        <v>44746</v>
      </c>
      <c r="P455" s="229" t="s">
        <v>1632</v>
      </c>
      <c r="Q455" s="167">
        <v>34807.199999999997</v>
      </c>
      <c r="R455" s="241"/>
    </row>
    <row r="456" spans="1:18" ht="23.25" x14ac:dyDescent="0.25">
      <c r="A456" s="80">
        <v>455</v>
      </c>
      <c r="B456" s="30" t="s">
        <v>4855</v>
      </c>
      <c r="C456" s="244"/>
      <c r="D456" s="120" t="s">
        <v>415</v>
      </c>
      <c r="E456" s="120" t="s">
        <v>18</v>
      </c>
      <c r="F456" s="120" t="s">
        <v>416</v>
      </c>
      <c r="G456" s="120" t="s">
        <v>20</v>
      </c>
      <c r="H456" s="30" t="s">
        <v>430</v>
      </c>
      <c r="I456" s="30">
        <v>62</v>
      </c>
      <c r="J456" s="33" t="str">
        <f t="shared" si="7"/>
        <v>муниципальное образование «город Екатеринбург», г. Екатеринбург, ул. Студенческая, д. 62</v>
      </c>
      <c r="K456" s="30">
        <v>3482.7</v>
      </c>
      <c r="L456" s="45">
        <v>70</v>
      </c>
      <c r="M456" s="30">
        <v>1</v>
      </c>
      <c r="N456" s="33" t="s">
        <v>4773</v>
      </c>
      <c r="O456" s="230">
        <v>44613</v>
      </c>
      <c r="P456" s="229" t="s">
        <v>1632</v>
      </c>
      <c r="Q456" s="167">
        <v>9765344.4000000004</v>
      </c>
      <c r="R456" s="155"/>
    </row>
    <row r="457" spans="1:18" ht="23.25" x14ac:dyDescent="0.25">
      <c r="A457" s="80">
        <v>456</v>
      </c>
      <c r="B457" s="30" t="s">
        <v>4855</v>
      </c>
      <c r="C457" s="245"/>
      <c r="D457" s="134" t="s">
        <v>4744</v>
      </c>
      <c r="E457" s="134" t="s">
        <v>18</v>
      </c>
      <c r="F457" s="134" t="s">
        <v>416</v>
      </c>
      <c r="G457" s="134" t="s">
        <v>20</v>
      </c>
      <c r="H457" s="112" t="s">
        <v>826</v>
      </c>
      <c r="I457" s="112" t="s">
        <v>4763</v>
      </c>
      <c r="J457" s="52" t="str">
        <f t="shared" si="7"/>
        <v>Муниципальное образование «город Екатеринбург», г. Екатеринбург, ул. Сыромолотова, д. 21КОРПУС А</v>
      </c>
      <c r="K457" s="112">
        <v>4111.2</v>
      </c>
      <c r="L457" s="112">
        <v>62</v>
      </c>
      <c r="M457" s="112">
        <v>3</v>
      </c>
      <c r="N457" s="175" t="s">
        <v>4842</v>
      </c>
      <c r="O457" s="246" t="s">
        <v>4843</v>
      </c>
      <c r="P457" s="247" t="s">
        <v>4844</v>
      </c>
      <c r="Q457" s="167">
        <v>10369010.139999999</v>
      </c>
      <c r="R457" s="155"/>
    </row>
    <row r="458" spans="1:18" ht="23.25" x14ac:dyDescent="0.25">
      <c r="A458" s="80">
        <v>457</v>
      </c>
      <c r="B458" s="30" t="s">
        <v>4855</v>
      </c>
      <c r="C458" s="245"/>
      <c r="D458" s="134" t="s">
        <v>4744</v>
      </c>
      <c r="E458" s="134" t="s">
        <v>18</v>
      </c>
      <c r="F458" s="134" t="s">
        <v>416</v>
      </c>
      <c r="G458" s="134" t="s">
        <v>20</v>
      </c>
      <c r="H458" s="112" t="s">
        <v>827</v>
      </c>
      <c r="I458" s="112">
        <v>6</v>
      </c>
      <c r="J458" s="52" t="str">
        <f t="shared" si="7"/>
        <v>Муниципальное образование «город Екатеринбург», г. Екатеринбург, ул. Таватуйская, д. 6</v>
      </c>
      <c r="K458" s="112">
        <v>9951.5</v>
      </c>
      <c r="L458" s="112">
        <v>176</v>
      </c>
      <c r="M458" s="112">
        <v>2</v>
      </c>
      <c r="N458" s="175" t="s">
        <v>4849</v>
      </c>
      <c r="O458" s="246">
        <v>44722</v>
      </c>
      <c r="P458" s="247" t="s">
        <v>1597</v>
      </c>
      <c r="Q458" s="167">
        <v>5561789.46</v>
      </c>
      <c r="R458" s="155"/>
    </row>
    <row r="459" spans="1:18" ht="23.25" x14ac:dyDescent="0.25">
      <c r="A459" s="80">
        <v>458</v>
      </c>
      <c r="B459" s="30" t="s">
        <v>4855</v>
      </c>
      <c r="C459" s="245"/>
      <c r="D459" s="134" t="s">
        <v>4744</v>
      </c>
      <c r="E459" s="134" t="s">
        <v>18</v>
      </c>
      <c r="F459" s="134" t="s">
        <v>416</v>
      </c>
      <c r="G459" s="134" t="s">
        <v>20</v>
      </c>
      <c r="H459" s="112" t="s">
        <v>1555</v>
      </c>
      <c r="I459" s="112">
        <v>7</v>
      </c>
      <c r="J459" s="52" t="str">
        <f t="shared" si="7"/>
        <v>Муниципальное образование «город Екатеринбург», г. Екатеринбург, ул. Таежная, д. 7</v>
      </c>
      <c r="K459" s="112">
        <v>9024.4</v>
      </c>
      <c r="L459" s="112">
        <v>166</v>
      </c>
      <c r="M459" s="112">
        <v>3</v>
      </c>
      <c r="N459" s="175" t="s">
        <v>4841</v>
      </c>
      <c r="O459" s="246">
        <v>44722</v>
      </c>
      <c r="P459" s="247" t="s">
        <v>1597</v>
      </c>
      <c r="Q459" s="167">
        <v>8371980.9399999995</v>
      </c>
      <c r="R459" s="155"/>
    </row>
    <row r="460" spans="1:18" ht="23.25" x14ac:dyDescent="0.25">
      <c r="A460" s="80">
        <v>459</v>
      </c>
      <c r="B460" s="30" t="s">
        <v>4855</v>
      </c>
      <c r="C460" s="245"/>
      <c r="D460" s="134" t="s">
        <v>4744</v>
      </c>
      <c r="E460" s="134" t="s">
        <v>18</v>
      </c>
      <c r="F460" s="134" t="s">
        <v>416</v>
      </c>
      <c r="G460" s="134" t="s">
        <v>20</v>
      </c>
      <c r="H460" s="112" t="s">
        <v>2520</v>
      </c>
      <c r="I460" s="112">
        <v>6</v>
      </c>
      <c r="J460" s="52" t="str">
        <f t="shared" si="7"/>
        <v>Муниципальное образование «город Екатеринбург», г. Екатеринбург, ул. Татищева, д. 6</v>
      </c>
      <c r="K460" s="112">
        <v>9528.7000000000007</v>
      </c>
      <c r="L460" s="112">
        <v>251</v>
      </c>
      <c r="M460" s="112">
        <v>2</v>
      </c>
      <c r="N460" s="175" t="s">
        <v>4848</v>
      </c>
      <c r="O460" s="246">
        <v>44722</v>
      </c>
      <c r="P460" s="247" t="s">
        <v>1597</v>
      </c>
      <c r="Q460" s="167">
        <v>7754375.71</v>
      </c>
      <c r="R460" s="155"/>
    </row>
    <row r="461" spans="1:18" ht="23.25" x14ac:dyDescent="0.25">
      <c r="A461" s="80">
        <v>460</v>
      </c>
      <c r="B461" s="30" t="s">
        <v>4855</v>
      </c>
      <c r="C461" s="245"/>
      <c r="D461" s="134" t="s">
        <v>4744</v>
      </c>
      <c r="E461" s="134" t="s">
        <v>18</v>
      </c>
      <c r="F461" s="134" t="s">
        <v>416</v>
      </c>
      <c r="G461" s="134" t="s">
        <v>20</v>
      </c>
      <c r="H461" s="112" t="s">
        <v>594</v>
      </c>
      <c r="I461" s="112">
        <v>18</v>
      </c>
      <c r="J461" s="52" t="str">
        <f t="shared" si="7"/>
        <v>Муниципальное образование «город Екатеринбург», г. Екатеринбург, ул. Техническая, д. 18</v>
      </c>
      <c r="K461" s="112">
        <v>8262.2000000000007</v>
      </c>
      <c r="L461" s="112">
        <v>139</v>
      </c>
      <c r="M461" s="112">
        <v>4</v>
      </c>
      <c r="N461" s="175" t="s">
        <v>4841</v>
      </c>
      <c r="O461" s="246">
        <v>44722</v>
      </c>
      <c r="P461" s="247" t="s">
        <v>1597</v>
      </c>
      <c r="Q461" s="167">
        <v>11217255.23</v>
      </c>
      <c r="R461" s="155"/>
    </row>
    <row r="462" spans="1:18" ht="23.25" x14ac:dyDescent="0.25">
      <c r="A462" s="80">
        <v>461</v>
      </c>
      <c r="B462" s="30" t="s">
        <v>4855</v>
      </c>
      <c r="C462" s="245"/>
      <c r="D462" s="134" t="s">
        <v>4744</v>
      </c>
      <c r="E462" s="134" t="s">
        <v>18</v>
      </c>
      <c r="F462" s="134" t="s">
        <v>416</v>
      </c>
      <c r="G462" s="134" t="s">
        <v>20</v>
      </c>
      <c r="H462" s="112" t="s">
        <v>594</v>
      </c>
      <c r="I462" s="112">
        <v>67</v>
      </c>
      <c r="J462" s="52" t="str">
        <f t="shared" si="7"/>
        <v>Муниципальное образование «город Екатеринбург», г. Екатеринбург, ул. Техническая, д. 67</v>
      </c>
      <c r="K462" s="112">
        <v>22334.400000000001</v>
      </c>
      <c r="L462" s="112">
        <v>332</v>
      </c>
      <c r="M462" s="112">
        <v>2</v>
      </c>
      <c r="N462" s="175" t="s">
        <v>4841</v>
      </c>
      <c r="O462" s="246">
        <v>44722</v>
      </c>
      <c r="P462" s="247" t="s">
        <v>1597</v>
      </c>
      <c r="Q462" s="167">
        <v>5575255.7599999998</v>
      </c>
      <c r="R462" s="155"/>
    </row>
    <row r="463" spans="1:18" ht="23.25" x14ac:dyDescent="0.25">
      <c r="A463" s="80">
        <v>462</v>
      </c>
      <c r="B463" s="30" t="s">
        <v>4855</v>
      </c>
      <c r="C463" s="244"/>
      <c r="D463" s="120" t="s">
        <v>4744</v>
      </c>
      <c r="E463" s="120" t="s">
        <v>18</v>
      </c>
      <c r="F463" s="120" t="s">
        <v>416</v>
      </c>
      <c r="G463" s="120" t="s">
        <v>20</v>
      </c>
      <c r="H463" s="30" t="s">
        <v>161</v>
      </c>
      <c r="I463" s="30">
        <v>13</v>
      </c>
      <c r="J463" s="33" t="str">
        <f t="shared" si="7"/>
        <v>Муниципальное образование «город Екатеринбург», г. Екатеринбург, ул. Тимирязева, д. 13</v>
      </c>
      <c r="K463" s="30">
        <v>1944.4</v>
      </c>
      <c r="L463" s="30">
        <v>25</v>
      </c>
      <c r="M463" s="225">
        <v>4</v>
      </c>
      <c r="N463" s="33" t="s">
        <v>4796</v>
      </c>
      <c r="O463" s="230" t="s">
        <v>4797</v>
      </c>
      <c r="P463" s="229" t="s">
        <v>1632</v>
      </c>
      <c r="Q463" s="167">
        <v>10177233.6</v>
      </c>
      <c r="R463" s="155"/>
    </row>
    <row r="464" spans="1:18" ht="23.25" x14ac:dyDescent="0.25">
      <c r="A464" s="80">
        <v>463</v>
      </c>
      <c r="B464" s="30" t="s">
        <v>4855</v>
      </c>
      <c r="C464" s="244"/>
      <c r="D464" s="120" t="s">
        <v>4744</v>
      </c>
      <c r="E464" s="120" t="s">
        <v>18</v>
      </c>
      <c r="F464" s="120" t="s">
        <v>416</v>
      </c>
      <c r="G464" s="120" t="s">
        <v>20</v>
      </c>
      <c r="H464" s="30" t="s">
        <v>295</v>
      </c>
      <c r="I464" s="30">
        <v>13</v>
      </c>
      <c r="J464" s="33" t="str">
        <f t="shared" si="7"/>
        <v>Муниципальное образование «город Екатеринбург», г. Екатеринбург, ул. Титова, д. 13</v>
      </c>
      <c r="K464" s="30">
        <v>3472.4</v>
      </c>
      <c r="L464" s="30">
        <v>79</v>
      </c>
      <c r="M464" s="30">
        <v>4</v>
      </c>
      <c r="N464" s="33" t="s">
        <v>4793</v>
      </c>
      <c r="O464" s="230">
        <v>44693</v>
      </c>
      <c r="P464" s="229" t="s">
        <v>3129</v>
      </c>
      <c r="Q464" s="167">
        <v>21208689.619999997</v>
      </c>
      <c r="R464" s="155"/>
    </row>
    <row r="465" spans="1:18" ht="23.25" x14ac:dyDescent="0.25">
      <c r="A465" s="80">
        <v>464</v>
      </c>
      <c r="B465" s="30" t="s">
        <v>4855</v>
      </c>
      <c r="C465" s="244"/>
      <c r="D465" s="120" t="s">
        <v>4744</v>
      </c>
      <c r="E465" s="120" t="s">
        <v>18</v>
      </c>
      <c r="F465" s="120" t="s">
        <v>416</v>
      </c>
      <c r="G465" s="120" t="s">
        <v>20</v>
      </c>
      <c r="H465" s="30" t="s">
        <v>295</v>
      </c>
      <c r="I465" s="30" t="s">
        <v>948</v>
      </c>
      <c r="J465" s="33" t="str">
        <f t="shared" si="7"/>
        <v>Муниципальное образование «город Екатеринбург», г. Екатеринбург, ул. Титова, д. 17</v>
      </c>
      <c r="K465" s="30">
        <v>2115.8000000000002</v>
      </c>
      <c r="L465" s="30">
        <v>18</v>
      </c>
      <c r="M465" s="30">
        <v>1</v>
      </c>
      <c r="N465" s="33" t="s">
        <v>4777</v>
      </c>
      <c r="O465" s="230">
        <v>44649</v>
      </c>
      <c r="P465" s="229" t="s">
        <v>2493</v>
      </c>
      <c r="Q465" s="167">
        <v>5568158.4000000004</v>
      </c>
      <c r="R465" s="155"/>
    </row>
    <row r="466" spans="1:18" ht="23.25" x14ac:dyDescent="0.25">
      <c r="A466" s="80">
        <v>465</v>
      </c>
      <c r="B466" s="30" t="s">
        <v>4855</v>
      </c>
      <c r="C466" s="244"/>
      <c r="D466" s="120" t="s">
        <v>4744</v>
      </c>
      <c r="E466" s="120" t="s">
        <v>18</v>
      </c>
      <c r="F466" s="120" t="s">
        <v>416</v>
      </c>
      <c r="G466" s="120" t="s">
        <v>20</v>
      </c>
      <c r="H466" s="30" t="s">
        <v>295</v>
      </c>
      <c r="I466" s="30" t="s">
        <v>1436</v>
      </c>
      <c r="J466" s="33" t="str">
        <f t="shared" si="7"/>
        <v>Муниципальное образование «город Екатеринбург», г. Екатеринбург, ул. Титова, д. 25КОРПУС А</v>
      </c>
      <c r="K466" s="30">
        <v>5502.9</v>
      </c>
      <c r="L466" s="30">
        <v>143</v>
      </c>
      <c r="M466" s="30">
        <v>3</v>
      </c>
      <c r="N466" s="33" t="s">
        <v>4777</v>
      </c>
      <c r="O466" s="230">
        <v>44649</v>
      </c>
      <c r="P466" s="229" t="s">
        <v>2493</v>
      </c>
      <c r="Q466" s="167">
        <v>16336207.199999999</v>
      </c>
      <c r="R466" s="155"/>
    </row>
    <row r="467" spans="1:18" ht="23.25" x14ac:dyDescent="0.25">
      <c r="A467" s="80">
        <v>466</v>
      </c>
      <c r="B467" s="30" t="s">
        <v>4855</v>
      </c>
      <c r="C467" s="244"/>
      <c r="D467" s="120" t="s">
        <v>4744</v>
      </c>
      <c r="E467" s="120" t="s">
        <v>18</v>
      </c>
      <c r="F467" s="120" t="s">
        <v>416</v>
      </c>
      <c r="G467" s="120" t="s">
        <v>20</v>
      </c>
      <c r="H467" s="30" t="s">
        <v>1284</v>
      </c>
      <c r="I467" s="30" t="s">
        <v>4761</v>
      </c>
      <c r="J467" s="33" t="str">
        <f t="shared" si="7"/>
        <v>Муниципальное образование «город Екатеринбург», г. Екатеринбург, ул. Тобольская, д. 76Г КОРПУС 1</v>
      </c>
      <c r="K467" s="30">
        <v>303.10000000000002</v>
      </c>
      <c r="L467" s="30">
        <v>8</v>
      </c>
      <c r="M467" s="30">
        <v>6</v>
      </c>
      <c r="N467" s="33" t="s">
        <v>4780</v>
      </c>
      <c r="O467" s="230">
        <v>44631</v>
      </c>
      <c r="P467" s="229" t="s">
        <v>1632</v>
      </c>
      <c r="Q467" s="167">
        <v>4774556.4000000004</v>
      </c>
      <c r="R467" s="155"/>
    </row>
    <row r="468" spans="1:18" ht="23.25" x14ac:dyDescent="0.25">
      <c r="A468" s="80">
        <v>467</v>
      </c>
      <c r="B468" s="30" t="s">
        <v>4855</v>
      </c>
      <c r="C468" s="244"/>
      <c r="D468" s="120" t="s">
        <v>4744</v>
      </c>
      <c r="E468" s="120" t="s">
        <v>18</v>
      </c>
      <c r="F468" s="120" t="s">
        <v>416</v>
      </c>
      <c r="G468" s="120" t="s">
        <v>20</v>
      </c>
      <c r="H468" s="30" t="s">
        <v>1284</v>
      </c>
      <c r="I468" s="30" t="s">
        <v>4762</v>
      </c>
      <c r="J468" s="33" t="str">
        <f t="shared" si="7"/>
        <v>Муниципальное образование «город Екатеринбург», г. Екатеринбург, ул. Тобольская, д. 76Г КОРПУС 2</v>
      </c>
      <c r="K468" s="30">
        <v>302.2</v>
      </c>
      <c r="L468" s="30">
        <v>8</v>
      </c>
      <c r="M468" s="30">
        <v>6</v>
      </c>
      <c r="N468" s="33" t="s">
        <v>4780</v>
      </c>
      <c r="O468" s="230">
        <v>44631</v>
      </c>
      <c r="P468" s="229" t="s">
        <v>1632</v>
      </c>
      <c r="Q468" s="167">
        <v>4688056.8</v>
      </c>
      <c r="R468" s="155"/>
    </row>
    <row r="469" spans="1:18" ht="23.25" x14ac:dyDescent="0.25">
      <c r="A469" s="80">
        <v>468</v>
      </c>
      <c r="B469" s="30" t="s">
        <v>4855</v>
      </c>
      <c r="C469" s="244"/>
      <c r="D469" s="120" t="s">
        <v>4744</v>
      </c>
      <c r="E469" s="120" t="s">
        <v>18</v>
      </c>
      <c r="F469" s="120" t="s">
        <v>416</v>
      </c>
      <c r="G469" s="120" t="s">
        <v>20</v>
      </c>
      <c r="H469" s="30" t="s">
        <v>1071</v>
      </c>
      <c r="I469" s="30">
        <v>19</v>
      </c>
      <c r="J469" s="33" t="str">
        <f t="shared" si="7"/>
        <v>Муниципальное образование «город Екатеринбург», г. Екатеринбург, ул. Фабричная, д. 19</v>
      </c>
      <c r="K469" s="30">
        <v>495.4</v>
      </c>
      <c r="L469" s="30">
        <v>8</v>
      </c>
      <c r="M469" s="30">
        <v>3</v>
      </c>
      <c r="N469" s="191" t="s">
        <v>4808</v>
      </c>
      <c r="O469" s="235">
        <v>44712</v>
      </c>
      <c r="P469" s="238" t="s">
        <v>3234</v>
      </c>
      <c r="Q469" s="167">
        <v>1945951.1</v>
      </c>
      <c r="R469" s="155"/>
    </row>
    <row r="470" spans="1:18" ht="23.25" x14ac:dyDescent="0.25">
      <c r="A470" s="80">
        <v>469</v>
      </c>
      <c r="B470" s="30" t="s">
        <v>4855</v>
      </c>
      <c r="C470" s="244"/>
      <c r="D470" s="120" t="s">
        <v>4744</v>
      </c>
      <c r="E470" s="120" t="s">
        <v>18</v>
      </c>
      <c r="F470" s="120" t="s">
        <v>416</v>
      </c>
      <c r="G470" s="120" t="s">
        <v>20</v>
      </c>
      <c r="H470" s="30" t="s">
        <v>348</v>
      </c>
      <c r="I470" s="30">
        <v>52</v>
      </c>
      <c r="J470" s="33" t="str">
        <f t="shared" si="7"/>
        <v>Муниципальное образование «город Екатеринбург», г. Екатеринбург, ул. Фурманова, д. 52</v>
      </c>
      <c r="K470" s="30">
        <v>4320</v>
      </c>
      <c r="L470" s="30">
        <v>80</v>
      </c>
      <c r="M470" s="225">
        <v>8</v>
      </c>
      <c r="N470" s="33" t="s">
        <v>4803</v>
      </c>
      <c r="O470" s="230">
        <v>44635</v>
      </c>
      <c r="P470" s="229" t="s">
        <v>3127</v>
      </c>
      <c r="Q470" s="167">
        <v>27934485.150000002</v>
      </c>
      <c r="R470" s="155"/>
    </row>
    <row r="471" spans="1:18" ht="23.25" x14ac:dyDescent="0.25">
      <c r="A471" s="80">
        <v>470</v>
      </c>
      <c r="B471" s="30" t="s">
        <v>4855</v>
      </c>
      <c r="C471" s="244"/>
      <c r="D471" s="120" t="s">
        <v>4744</v>
      </c>
      <c r="E471" s="120" t="s">
        <v>18</v>
      </c>
      <c r="F471" s="120" t="s">
        <v>416</v>
      </c>
      <c r="G471" s="120" t="s">
        <v>20</v>
      </c>
      <c r="H471" s="30" t="s">
        <v>2705</v>
      </c>
      <c r="I471" s="30">
        <v>24</v>
      </c>
      <c r="J471" s="33" t="str">
        <f t="shared" si="7"/>
        <v>Муниципальное образование «город Екатеринбург», г. Екатеринбург, ул. Черноярская, д. 24</v>
      </c>
      <c r="K471" s="30">
        <v>1978.3</v>
      </c>
      <c r="L471" s="30">
        <v>43</v>
      </c>
      <c r="M471" s="225">
        <v>2</v>
      </c>
      <c r="N471" s="33" t="s">
        <v>4786</v>
      </c>
      <c r="O471" s="230">
        <v>44722</v>
      </c>
      <c r="P471" s="229" t="s">
        <v>2726</v>
      </c>
      <c r="Q471" s="167">
        <v>6054455.8500000006</v>
      </c>
      <c r="R471" s="155"/>
    </row>
    <row r="472" spans="1:18" ht="23.25" x14ac:dyDescent="0.25">
      <c r="A472" s="80">
        <v>471</v>
      </c>
      <c r="B472" s="30" t="s">
        <v>4855</v>
      </c>
      <c r="C472" s="244"/>
      <c r="D472" s="120" t="s">
        <v>4744</v>
      </c>
      <c r="E472" s="120" t="s">
        <v>18</v>
      </c>
      <c r="F472" s="120" t="s">
        <v>416</v>
      </c>
      <c r="G472" s="120" t="s">
        <v>20</v>
      </c>
      <c r="H472" s="30" t="s">
        <v>2705</v>
      </c>
      <c r="I472" s="30">
        <v>28</v>
      </c>
      <c r="J472" s="33" t="str">
        <f t="shared" si="7"/>
        <v>Муниципальное образование «город Екатеринбург», г. Екатеринбург, ул. Черноярская, д. 28</v>
      </c>
      <c r="K472" s="30">
        <v>1618.4</v>
      </c>
      <c r="L472" s="30">
        <v>36</v>
      </c>
      <c r="M472" s="225">
        <v>2</v>
      </c>
      <c r="N472" s="33" t="s">
        <v>4786</v>
      </c>
      <c r="O472" s="230">
        <v>44722</v>
      </c>
      <c r="P472" s="229" t="s">
        <v>2726</v>
      </c>
      <c r="Q472" s="167">
        <v>5040557.93</v>
      </c>
      <c r="R472" s="155"/>
    </row>
    <row r="473" spans="1:18" ht="23.25" x14ac:dyDescent="0.25">
      <c r="A473" s="80">
        <v>472</v>
      </c>
      <c r="B473" s="30" t="s">
        <v>4855</v>
      </c>
      <c r="C473" s="245"/>
      <c r="D473" s="134" t="s">
        <v>4744</v>
      </c>
      <c r="E473" s="134" t="s">
        <v>18</v>
      </c>
      <c r="F473" s="134" t="s">
        <v>416</v>
      </c>
      <c r="G473" s="134" t="s">
        <v>20</v>
      </c>
      <c r="H473" s="112" t="s">
        <v>166</v>
      </c>
      <c r="I473" s="112">
        <v>12</v>
      </c>
      <c r="J473" s="52" t="str">
        <f t="shared" si="7"/>
        <v>Муниципальное образование «город Екатеринбург», г. Екатеринбург, ул. Шевченко, д. 12</v>
      </c>
      <c r="K473" s="112">
        <v>4105.3</v>
      </c>
      <c r="L473" s="112">
        <v>38</v>
      </c>
      <c r="M473" s="112">
        <v>3</v>
      </c>
      <c r="N473" s="175" t="s">
        <v>4842</v>
      </c>
      <c r="O473" s="246" t="s">
        <v>4843</v>
      </c>
      <c r="P473" s="247" t="s">
        <v>4844</v>
      </c>
      <c r="Q473" s="167">
        <v>9400272.4699999988</v>
      </c>
      <c r="R473" s="155"/>
    </row>
    <row r="474" spans="1:18" ht="23.25" x14ac:dyDescent="0.25">
      <c r="A474" s="80">
        <v>473</v>
      </c>
      <c r="B474" s="30" t="s">
        <v>4855</v>
      </c>
      <c r="C474" s="244"/>
      <c r="D474" s="120" t="s">
        <v>4744</v>
      </c>
      <c r="E474" s="120" t="s">
        <v>18</v>
      </c>
      <c r="F474" s="120" t="s">
        <v>416</v>
      </c>
      <c r="G474" s="120" t="s">
        <v>20</v>
      </c>
      <c r="H474" s="30" t="s">
        <v>494</v>
      </c>
      <c r="I474" s="30">
        <v>30</v>
      </c>
      <c r="J474" s="33" t="str">
        <f t="shared" si="7"/>
        <v>Муниципальное образование «город Екатеринбург», г. Екатеринбург, ул. Шейнкмана, д. 30</v>
      </c>
      <c r="K474" s="30">
        <v>4511.8</v>
      </c>
      <c r="L474" s="30">
        <v>84</v>
      </c>
      <c r="M474" s="225">
        <v>2</v>
      </c>
      <c r="N474" s="33" t="s">
        <v>4798</v>
      </c>
      <c r="O474" s="230" t="s">
        <v>4799</v>
      </c>
      <c r="P474" s="229" t="s">
        <v>3340</v>
      </c>
      <c r="Q474" s="167">
        <v>10389240</v>
      </c>
      <c r="R474" s="155"/>
    </row>
    <row r="475" spans="1:18" ht="23.25" x14ac:dyDescent="0.25">
      <c r="A475" s="80">
        <v>474</v>
      </c>
      <c r="B475" s="30" t="s">
        <v>4855</v>
      </c>
      <c r="C475" s="244"/>
      <c r="D475" s="120" t="s">
        <v>4744</v>
      </c>
      <c r="E475" s="120" t="s">
        <v>1500</v>
      </c>
      <c r="F475" s="30" t="s">
        <v>4751</v>
      </c>
      <c r="G475" s="120" t="s">
        <v>64</v>
      </c>
      <c r="H475" s="30" t="s">
        <v>4752</v>
      </c>
      <c r="I475" s="30">
        <v>2</v>
      </c>
      <c r="J475" s="33" t="str">
        <f t="shared" si="7"/>
        <v>Муниципальное образование «город Екатеринбург», пос. Садовый (г Екатеринбург), пер. Сентябрьский, д. 2</v>
      </c>
      <c r="K475" s="30">
        <v>794.6</v>
      </c>
      <c r="L475" s="30">
        <v>16</v>
      </c>
      <c r="M475" s="30">
        <v>1</v>
      </c>
      <c r="N475" s="191" t="s">
        <v>4840</v>
      </c>
      <c r="O475" s="235">
        <v>44677</v>
      </c>
      <c r="P475" s="238" t="s">
        <v>4818</v>
      </c>
      <c r="Q475" s="167">
        <v>4186027.2</v>
      </c>
      <c r="R475" s="155"/>
    </row>
    <row r="476" spans="1:18" ht="23.25" x14ac:dyDescent="0.25">
      <c r="A476" s="80">
        <v>475</v>
      </c>
      <c r="B476" s="30" t="s">
        <v>4855</v>
      </c>
      <c r="C476" s="244"/>
      <c r="D476" s="120" t="s">
        <v>4744</v>
      </c>
      <c r="E476" s="120" t="s">
        <v>1500</v>
      </c>
      <c r="F476" s="30" t="s">
        <v>4751</v>
      </c>
      <c r="G476" s="120" t="s">
        <v>20</v>
      </c>
      <c r="H476" s="30" t="s">
        <v>4753</v>
      </c>
      <c r="I476" s="30">
        <v>28</v>
      </c>
      <c r="J476" s="33" t="str">
        <f t="shared" si="7"/>
        <v>Муниципальное образование «город Екатеринбург», пос. Садовый (г Екатеринбург), ул. Сибирка, д. 28</v>
      </c>
      <c r="K476" s="30">
        <v>2652.6</v>
      </c>
      <c r="L476" s="30">
        <v>56</v>
      </c>
      <c r="M476" s="30">
        <v>1</v>
      </c>
      <c r="N476" s="191" t="s">
        <v>4840</v>
      </c>
      <c r="O476" s="235">
        <v>44677</v>
      </c>
      <c r="P476" s="238" t="s">
        <v>4818</v>
      </c>
      <c r="Q476" s="167">
        <v>2927557.2</v>
      </c>
      <c r="R476" s="155"/>
    </row>
    <row r="477" spans="1:18" ht="23.25" x14ac:dyDescent="0.25">
      <c r="A477" s="80">
        <v>476</v>
      </c>
      <c r="B477" s="30" t="s">
        <v>4855</v>
      </c>
      <c r="C477" s="244"/>
      <c r="D477" s="120" t="s">
        <v>4744</v>
      </c>
      <c r="E477" s="120" t="s">
        <v>1500</v>
      </c>
      <c r="F477" s="120" t="s">
        <v>1412</v>
      </c>
      <c r="G477" s="120" t="s">
        <v>20</v>
      </c>
      <c r="H477" s="30" t="s">
        <v>4745</v>
      </c>
      <c r="I477" s="30">
        <v>20</v>
      </c>
      <c r="J477" s="33" t="str">
        <f t="shared" si="7"/>
        <v>Муниципальное образование «город Екатеринбург», пос. Совхозный (г Екатеринбург), ул. Предельная, д. 20</v>
      </c>
      <c r="K477" s="30">
        <v>1416</v>
      </c>
      <c r="L477" s="30">
        <v>32</v>
      </c>
      <c r="M477" s="30">
        <v>8</v>
      </c>
      <c r="N477" s="33" t="s">
        <v>4805</v>
      </c>
      <c r="O477" s="230">
        <v>44624</v>
      </c>
      <c r="P477" s="229" t="s">
        <v>3232</v>
      </c>
      <c r="Q477" s="167">
        <v>13273685.560000001</v>
      </c>
      <c r="R477" s="155"/>
    </row>
    <row r="478" spans="1:18" ht="23.25" x14ac:dyDescent="0.25">
      <c r="A478" s="80">
        <v>477</v>
      </c>
      <c r="B478" s="30" t="s">
        <v>4855</v>
      </c>
      <c r="C478" s="244"/>
      <c r="D478" s="120" t="s">
        <v>4744</v>
      </c>
      <c r="E478" s="120" t="s">
        <v>1500</v>
      </c>
      <c r="F478" s="120" t="s">
        <v>1412</v>
      </c>
      <c r="G478" s="120" t="s">
        <v>20</v>
      </c>
      <c r="H478" s="30" t="s">
        <v>4745</v>
      </c>
      <c r="I478" s="30">
        <v>22</v>
      </c>
      <c r="J478" s="33" t="str">
        <f t="shared" si="7"/>
        <v>Муниципальное образование «город Екатеринбург», пос. Совхозный (г Екатеринбург), ул. Предельная, д. 22</v>
      </c>
      <c r="K478" s="30">
        <v>606.1</v>
      </c>
      <c r="L478" s="30">
        <v>16</v>
      </c>
      <c r="M478" s="30">
        <v>3</v>
      </c>
      <c r="N478" s="33" t="s">
        <v>4805</v>
      </c>
      <c r="O478" s="230">
        <v>44624</v>
      </c>
      <c r="P478" s="229" t="s">
        <v>3232</v>
      </c>
      <c r="Q478" s="167">
        <v>3247308.9</v>
      </c>
      <c r="R478" s="155"/>
    </row>
    <row r="479" spans="1:18" ht="23.25" x14ac:dyDescent="0.25">
      <c r="A479" s="80">
        <v>478</v>
      </c>
      <c r="B479" s="30" t="s">
        <v>8</v>
      </c>
      <c r="C479" s="30"/>
      <c r="D479" s="30" t="s">
        <v>2613</v>
      </c>
      <c r="E479" s="30" t="s">
        <v>18</v>
      </c>
      <c r="F479" s="30" t="s">
        <v>19</v>
      </c>
      <c r="G479" s="30" t="s">
        <v>20</v>
      </c>
      <c r="H479" s="30" t="s">
        <v>4542</v>
      </c>
      <c r="I479" s="30">
        <v>180</v>
      </c>
      <c r="J479" s="33" t="str">
        <f t="shared" si="7"/>
        <v>Муниципальное образование город Алапаевск, г. Алапаевск, ул. Защиты, д. 180</v>
      </c>
      <c r="K479" s="30">
        <v>695.4</v>
      </c>
      <c r="L479" s="30">
        <v>12</v>
      </c>
      <c r="M479" s="148">
        <v>1</v>
      </c>
      <c r="N479" s="33" t="s">
        <v>4556</v>
      </c>
      <c r="O479" s="230">
        <v>44592</v>
      </c>
      <c r="P479" s="229" t="s">
        <v>4554</v>
      </c>
      <c r="Q479" s="168">
        <v>1987237.71</v>
      </c>
      <c r="R479" s="155"/>
    </row>
    <row r="480" spans="1:18" ht="23.25" x14ac:dyDescent="0.25">
      <c r="A480" s="80">
        <v>479</v>
      </c>
      <c r="B480" s="30" t="s">
        <v>8</v>
      </c>
      <c r="C480" s="30"/>
      <c r="D480" s="30" t="s">
        <v>2613</v>
      </c>
      <c r="E480" s="30" t="s">
        <v>18</v>
      </c>
      <c r="F480" s="30" t="s">
        <v>19</v>
      </c>
      <c r="G480" s="30" t="s">
        <v>20</v>
      </c>
      <c r="H480" s="30" t="s">
        <v>4542</v>
      </c>
      <c r="I480" s="30">
        <v>184</v>
      </c>
      <c r="J480" s="33" t="str">
        <f t="shared" si="7"/>
        <v>Муниципальное образование город Алапаевск, г. Алапаевск, ул. Защиты, д. 184</v>
      </c>
      <c r="K480" s="30">
        <v>679.7</v>
      </c>
      <c r="L480" s="30">
        <v>12</v>
      </c>
      <c r="M480" s="148">
        <v>1</v>
      </c>
      <c r="N480" s="33" t="s">
        <v>4556</v>
      </c>
      <c r="O480" s="230">
        <v>44592</v>
      </c>
      <c r="P480" s="229" t="s">
        <v>4554</v>
      </c>
      <c r="Q480" s="168">
        <v>1817497.14</v>
      </c>
      <c r="R480" s="155"/>
    </row>
    <row r="481" spans="1:18" ht="23.25" x14ac:dyDescent="0.25">
      <c r="A481" s="80">
        <v>480</v>
      </c>
      <c r="B481" s="30" t="s">
        <v>8</v>
      </c>
      <c r="C481" s="30"/>
      <c r="D481" s="30" t="s">
        <v>2613</v>
      </c>
      <c r="E481" s="30" t="s">
        <v>18</v>
      </c>
      <c r="F481" s="30" t="s">
        <v>19</v>
      </c>
      <c r="G481" s="30" t="s">
        <v>20</v>
      </c>
      <c r="H481" s="30" t="s">
        <v>2614</v>
      </c>
      <c r="I481" s="30">
        <v>12</v>
      </c>
      <c r="J481" s="33" t="str">
        <f t="shared" si="7"/>
        <v>Муниципальное образование город Алапаевск, г. Алапаевск, ул. Павла Абрамова, д. 12</v>
      </c>
      <c r="K481" s="30">
        <v>236.5</v>
      </c>
      <c r="L481" s="30">
        <v>4</v>
      </c>
      <c r="M481" s="148">
        <v>2</v>
      </c>
      <c r="N481" s="33" t="s">
        <v>4556</v>
      </c>
      <c r="O481" s="230">
        <v>44592</v>
      </c>
      <c r="P481" s="229" t="s">
        <v>4554</v>
      </c>
      <c r="Q481" s="168">
        <v>949895.6</v>
      </c>
      <c r="R481" s="155"/>
    </row>
    <row r="482" spans="1:18" ht="23.25" x14ac:dyDescent="0.25">
      <c r="A482" s="80">
        <v>481</v>
      </c>
      <c r="B482" s="30" t="s">
        <v>8</v>
      </c>
      <c r="C482" s="30"/>
      <c r="D482" s="30" t="s">
        <v>2613</v>
      </c>
      <c r="E482" s="30" t="s">
        <v>18</v>
      </c>
      <c r="F482" s="30" t="s">
        <v>19</v>
      </c>
      <c r="G482" s="30" t="s">
        <v>20</v>
      </c>
      <c r="H482" s="30" t="s">
        <v>162</v>
      </c>
      <c r="I482" s="30">
        <v>33</v>
      </c>
      <c r="J482" s="33" t="str">
        <f t="shared" si="7"/>
        <v>Муниципальное образование город Алапаевск, г. Алапаевск, ул. Фрунзе, д. 33</v>
      </c>
      <c r="K482" s="30">
        <v>776.2</v>
      </c>
      <c r="L482" s="30">
        <v>13</v>
      </c>
      <c r="M482" s="148">
        <v>2</v>
      </c>
      <c r="N482" s="33" t="s">
        <v>4556</v>
      </c>
      <c r="O482" s="230">
        <v>44592</v>
      </c>
      <c r="P482" s="229" t="s">
        <v>4554</v>
      </c>
      <c r="Q482" s="167">
        <v>2992075.28</v>
      </c>
      <c r="R482" s="155"/>
    </row>
    <row r="483" spans="1:18" ht="23.25" x14ac:dyDescent="0.25">
      <c r="A483" s="80">
        <v>482</v>
      </c>
      <c r="B483" s="30" t="s">
        <v>4850</v>
      </c>
      <c r="C483" s="30" t="s">
        <v>5237</v>
      </c>
      <c r="D483" s="30" t="s">
        <v>4581</v>
      </c>
      <c r="E483" s="30" t="s">
        <v>637</v>
      </c>
      <c r="F483" s="30" t="s">
        <v>168</v>
      </c>
      <c r="G483" s="30" t="s">
        <v>20</v>
      </c>
      <c r="H483" s="30" t="s">
        <v>75</v>
      </c>
      <c r="I483" s="148">
        <v>26</v>
      </c>
      <c r="J483" s="33" t="str">
        <f t="shared" si="7"/>
        <v>Невьянский р-н, Городской округ Верх-Нейвинский, п.г.т. Верх-Нейвинский, ул. Карла Маркса, д. 26</v>
      </c>
      <c r="K483" s="42">
        <v>562</v>
      </c>
      <c r="L483" s="42">
        <v>12</v>
      </c>
      <c r="M483" s="42">
        <v>1</v>
      </c>
      <c r="N483" s="84" t="s">
        <v>4592</v>
      </c>
      <c r="O483" s="233">
        <v>44572</v>
      </c>
      <c r="P483" s="236" t="s">
        <v>1786</v>
      </c>
      <c r="Q483" s="168">
        <v>3656128.67</v>
      </c>
      <c r="R483" s="155"/>
    </row>
    <row r="484" spans="1:18" ht="23.25" x14ac:dyDescent="0.25">
      <c r="A484" s="80">
        <v>483</v>
      </c>
      <c r="B484" s="30" t="s">
        <v>4850</v>
      </c>
      <c r="C484" s="30" t="s">
        <v>5237</v>
      </c>
      <c r="D484" s="30" t="s">
        <v>4581</v>
      </c>
      <c r="E484" s="30" t="s">
        <v>637</v>
      </c>
      <c r="F484" s="30" t="s">
        <v>168</v>
      </c>
      <c r="G484" s="30" t="s">
        <v>20</v>
      </c>
      <c r="H484" s="30" t="s">
        <v>53</v>
      </c>
      <c r="I484" s="148">
        <v>2</v>
      </c>
      <c r="J484" s="33" t="str">
        <f t="shared" si="7"/>
        <v>Невьянский р-н, Городской округ Верх-Нейвинский, п.г.т. Верх-Нейвинский, ул. Комсомольская, д. 2</v>
      </c>
      <c r="K484" s="42">
        <v>586.67999999999995</v>
      </c>
      <c r="L484" s="42">
        <v>11</v>
      </c>
      <c r="M484" s="42">
        <v>1</v>
      </c>
      <c r="N484" s="84" t="s">
        <v>4592</v>
      </c>
      <c r="O484" s="233">
        <v>44572</v>
      </c>
      <c r="P484" s="236" t="s">
        <v>1786</v>
      </c>
      <c r="Q484" s="168">
        <v>3837624.17</v>
      </c>
      <c r="R484" s="155"/>
    </row>
    <row r="485" spans="1:18" ht="23.25" x14ac:dyDescent="0.25">
      <c r="A485" s="80">
        <v>484</v>
      </c>
      <c r="B485" s="30" t="s">
        <v>4850</v>
      </c>
      <c r="C485" s="30" t="s">
        <v>5237</v>
      </c>
      <c r="D485" s="30" t="s">
        <v>204</v>
      </c>
      <c r="E485" s="30" t="s">
        <v>18</v>
      </c>
      <c r="F485" s="30" t="s">
        <v>205</v>
      </c>
      <c r="G485" s="30" t="s">
        <v>20</v>
      </c>
      <c r="H485" s="30" t="s">
        <v>36</v>
      </c>
      <c r="I485" s="148">
        <v>17</v>
      </c>
      <c r="J485" s="33" t="str">
        <f t="shared" si="7"/>
        <v>Невьянский р-н, Невьянский городской округ, г. Невьянск, ул. Ленина, д. 17</v>
      </c>
      <c r="K485" s="42">
        <v>3475.4</v>
      </c>
      <c r="L485" s="42">
        <v>70</v>
      </c>
      <c r="M485" s="42">
        <v>1</v>
      </c>
      <c r="N485" s="84" t="s">
        <v>4590</v>
      </c>
      <c r="O485" s="233">
        <v>44540</v>
      </c>
      <c r="P485" s="236" t="s">
        <v>1619</v>
      </c>
      <c r="Q485" s="168">
        <v>7035896.4000000004</v>
      </c>
      <c r="R485" s="155"/>
    </row>
    <row r="486" spans="1:18" ht="23.25" x14ac:dyDescent="0.25">
      <c r="A486" s="80">
        <v>485</v>
      </c>
      <c r="B486" s="30" t="s">
        <v>4850</v>
      </c>
      <c r="C486" s="30" t="s">
        <v>5237</v>
      </c>
      <c r="D486" s="30" t="s">
        <v>204</v>
      </c>
      <c r="E486" s="30" t="s">
        <v>18</v>
      </c>
      <c r="F486" s="30" t="s">
        <v>205</v>
      </c>
      <c r="G486" s="30" t="s">
        <v>20</v>
      </c>
      <c r="H486" s="30" t="s">
        <v>36</v>
      </c>
      <c r="I486" s="148" t="s">
        <v>996</v>
      </c>
      <c r="J486" s="33" t="str">
        <f t="shared" si="7"/>
        <v>Невьянский р-н, Невьянский городской округ, г. Невьянск, ул. Ленина, д. 18</v>
      </c>
      <c r="K486" s="42">
        <v>5243.8</v>
      </c>
      <c r="L486" s="42">
        <v>97</v>
      </c>
      <c r="M486" s="148">
        <v>1</v>
      </c>
      <c r="N486" s="84" t="s">
        <v>4590</v>
      </c>
      <c r="O486" s="233">
        <v>44540</v>
      </c>
      <c r="P486" s="236" t="s">
        <v>1619</v>
      </c>
      <c r="Q486" s="169">
        <v>11377989.6</v>
      </c>
      <c r="R486" s="155"/>
    </row>
    <row r="487" spans="1:18" ht="23.25" x14ac:dyDescent="0.25">
      <c r="A487" s="80">
        <v>486</v>
      </c>
      <c r="B487" s="30" t="s">
        <v>4850</v>
      </c>
      <c r="C487" s="30" t="s">
        <v>5237</v>
      </c>
      <c r="D487" s="30" t="s">
        <v>204</v>
      </c>
      <c r="E487" s="30" t="s">
        <v>18</v>
      </c>
      <c r="F487" s="30" t="s">
        <v>205</v>
      </c>
      <c r="G487" s="30" t="s">
        <v>20</v>
      </c>
      <c r="H487" s="30" t="s">
        <v>36</v>
      </c>
      <c r="I487" s="148" t="s">
        <v>1008</v>
      </c>
      <c r="J487" s="33" t="str">
        <f t="shared" si="7"/>
        <v>Невьянский р-н, Невьянский городской округ, г. Невьянск, ул. Ленина, д. 22</v>
      </c>
      <c r="K487" s="42">
        <v>4939.3</v>
      </c>
      <c r="L487" s="42">
        <v>98</v>
      </c>
      <c r="M487" s="148">
        <v>1</v>
      </c>
      <c r="N487" s="84" t="s">
        <v>4590</v>
      </c>
      <c r="O487" s="233">
        <v>44540</v>
      </c>
      <c r="P487" s="236" t="s">
        <v>1619</v>
      </c>
      <c r="Q487" s="169">
        <v>11322853.199999999</v>
      </c>
      <c r="R487" s="155"/>
    </row>
    <row r="488" spans="1:18" ht="23.25" x14ac:dyDescent="0.25">
      <c r="A488" s="80">
        <v>487</v>
      </c>
      <c r="B488" s="30" t="s">
        <v>4850</v>
      </c>
      <c r="C488" s="30" t="s">
        <v>5237</v>
      </c>
      <c r="D488" s="30" t="s">
        <v>204</v>
      </c>
      <c r="E488" s="30" t="s">
        <v>18</v>
      </c>
      <c r="F488" s="30" t="s">
        <v>205</v>
      </c>
      <c r="G488" s="30" t="s">
        <v>20</v>
      </c>
      <c r="H488" s="30" t="s">
        <v>1323</v>
      </c>
      <c r="I488" s="148">
        <v>13</v>
      </c>
      <c r="J488" s="33" t="str">
        <f t="shared" si="7"/>
        <v>Невьянский р-н, Невьянский городской округ, г. Невьянск, ул. Профсоюзов, д. 13</v>
      </c>
      <c r="K488" s="42">
        <v>4463.7</v>
      </c>
      <c r="L488" s="42">
        <v>80</v>
      </c>
      <c r="M488" s="148">
        <v>1</v>
      </c>
      <c r="N488" s="84" t="s">
        <v>4590</v>
      </c>
      <c r="O488" s="233">
        <v>44540</v>
      </c>
      <c r="P488" s="236" t="s">
        <v>1619</v>
      </c>
      <c r="Q488" s="169">
        <v>3517405.2</v>
      </c>
      <c r="R488" s="155"/>
    </row>
    <row r="489" spans="1:18" ht="23.25" x14ac:dyDescent="0.25">
      <c r="A489" s="80">
        <v>488</v>
      </c>
      <c r="B489" s="30" t="s">
        <v>4850</v>
      </c>
      <c r="C489" s="30" t="s">
        <v>5237</v>
      </c>
      <c r="D489" s="30" t="s">
        <v>204</v>
      </c>
      <c r="E489" s="30" t="s">
        <v>18</v>
      </c>
      <c r="F489" s="30" t="s">
        <v>205</v>
      </c>
      <c r="G489" s="30" t="s">
        <v>20</v>
      </c>
      <c r="H489" s="30" t="s">
        <v>41</v>
      </c>
      <c r="I489" s="148">
        <v>41</v>
      </c>
      <c r="J489" s="33" t="str">
        <f t="shared" si="7"/>
        <v>Невьянский р-н, Невьянский городской округ, г. Невьянск, ул. Садовая, д. 41</v>
      </c>
      <c r="K489" s="42">
        <v>529.20000000000005</v>
      </c>
      <c r="L489" s="42">
        <v>12</v>
      </c>
      <c r="M489" s="148">
        <v>5</v>
      </c>
      <c r="N489" s="84" t="s">
        <v>4590</v>
      </c>
      <c r="O489" s="233">
        <v>44540</v>
      </c>
      <c r="P489" s="236" t="s">
        <v>1619</v>
      </c>
      <c r="Q489" s="168">
        <v>6299878.7999999998</v>
      </c>
      <c r="R489" s="155"/>
    </row>
    <row r="490" spans="1:18" ht="23.25" x14ac:dyDescent="0.25">
      <c r="A490" s="80">
        <v>489</v>
      </c>
      <c r="B490" s="30" t="s">
        <v>4850</v>
      </c>
      <c r="C490" s="30" t="s">
        <v>5237</v>
      </c>
      <c r="D490" s="30" t="s">
        <v>204</v>
      </c>
      <c r="E490" s="30" t="s">
        <v>18</v>
      </c>
      <c r="F490" s="30" t="s">
        <v>205</v>
      </c>
      <c r="G490" s="30" t="s">
        <v>20</v>
      </c>
      <c r="H490" s="30" t="s">
        <v>249</v>
      </c>
      <c r="I490" s="148">
        <v>7</v>
      </c>
      <c r="J490" s="33" t="str">
        <f t="shared" si="7"/>
        <v>Невьянский р-н, Невьянский городской округ, г. Невьянск, ул. Северная, д. 7</v>
      </c>
      <c r="K490" s="42">
        <v>548.5</v>
      </c>
      <c r="L490" s="42">
        <v>12</v>
      </c>
      <c r="M490" s="42">
        <v>7</v>
      </c>
      <c r="N490" s="84" t="s">
        <v>4590</v>
      </c>
      <c r="O490" s="233">
        <v>44540</v>
      </c>
      <c r="P490" s="236" t="s">
        <v>1619</v>
      </c>
      <c r="Q490" s="168">
        <v>7353260.4000000004</v>
      </c>
      <c r="R490" s="155"/>
    </row>
    <row r="491" spans="1:18" ht="23.25" x14ac:dyDescent="0.25">
      <c r="A491" s="80">
        <v>490</v>
      </c>
      <c r="B491" s="30" t="s">
        <v>4850</v>
      </c>
      <c r="C491" s="30" t="s">
        <v>5237</v>
      </c>
      <c r="D491" s="30" t="s">
        <v>204</v>
      </c>
      <c r="E491" s="30" t="s">
        <v>18</v>
      </c>
      <c r="F491" s="30" t="s">
        <v>205</v>
      </c>
      <c r="G491" s="30" t="s">
        <v>20</v>
      </c>
      <c r="H491" s="30" t="s">
        <v>274</v>
      </c>
      <c r="I491" s="148" t="s">
        <v>997</v>
      </c>
      <c r="J491" s="33" t="str">
        <f t="shared" si="7"/>
        <v>Невьянский р-н, Невьянский городской округ, г. Невьянск, ул. Чкалова, д. 20</v>
      </c>
      <c r="K491" s="42">
        <v>480</v>
      </c>
      <c r="L491" s="42">
        <v>12</v>
      </c>
      <c r="M491" s="148">
        <v>6</v>
      </c>
      <c r="N491" s="84" t="s">
        <v>4590</v>
      </c>
      <c r="O491" s="233">
        <v>44540</v>
      </c>
      <c r="P491" s="236" t="s">
        <v>1619</v>
      </c>
      <c r="Q491" s="169">
        <v>6705666</v>
      </c>
      <c r="R491" s="155"/>
    </row>
    <row r="492" spans="1:18" ht="23.25" x14ac:dyDescent="0.25">
      <c r="A492" s="80">
        <v>491</v>
      </c>
      <c r="B492" s="30" t="s">
        <v>4850</v>
      </c>
      <c r="C492" s="30" t="s">
        <v>5237</v>
      </c>
      <c r="D492" s="30" t="s">
        <v>204</v>
      </c>
      <c r="E492" s="30" t="s">
        <v>1500</v>
      </c>
      <c r="F492" s="30" t="s">
        <v>686</v>
      </c>
      <c r="G492" s="30" t="s">
        <v>64</v>
      </c>
      <c r="H492" s="30" t="s">
        <v>87</v>
      </c>
      <c r="I492" s="148" t="s">
        <v>980</v>
      </c>
      <c r="J492" s="33" t="str">
        <f t="shared" si="7"/>
        <v>Невьянский р-н, Невьянский городской округ, пос. Цементный, пер. Строителей, д. 1</v>
      </c>
      <c r="K492" s="42">
        <v>583</v>
      </c>
      <c r="L492" s="42">
        <v>12</v>
      </c>
      <c r="M492" s="148">
        <v>7</v>
      </c>
      <c r="N492" s="84" t="s">
        <v>4590</v>
      </c>
      <c r="O492" s="233">
        <v>44540</v>
      </c>
      <c r="P492" s="236" t="s">
        <v>1619</v>
      </c>
      <c r="Q492" s="169">
        <v>6729547.2000000002</v>
      </c>
      <c r="R492" s="155"/>
    </row>
    <row r="493" spans="1:18" ht="23.25" x14ac:dyDescent="0.25">
      <c r="A493" s="80">
        <v>492</v>
      </c>
      <c r="B493" s="30" t="s">
        <v>4850</v>
      </c>
      <c r="C493" s="30" t="s">
        <v>5237</v>
      </c>
      <c r="D493" s="30" t="s">
        <v>204</v>
      </c>
      <c r="E493" s="30" t="s">
        <v>1500</v>
      </c>
      <c r="F493" s="30" t="s">
        <v>686</v>
      </c>
      <c r="G493" s="30" t="s">
        <v>20</v>
      </c>
      <c r="H493" s="30" t="s">
        <v>84</v>
      </c>
      <c r="I493" s="148">
        <v>5</v>
      </c>
      <c r="J493" s="33" t="str">
        <f t="shared" si="7"/>
        <v>Невьянский р-н, Невьянский городской округ, пос. Цементный, ул. Советская, д. 5</v>
      </c>
      <c r="K493" s="42">
        <v>577.70000000000005</v>
      </c>
      <c r="L493" s="42">
        <v>12</v>
      </c>
      <c r="M493" s="148">
        <v>7</v>
      </c>
      <c r="N493" s="84" t="s">
        <v>4590</v>
      </c>
      <c r="O493" s="233">
        <v>44540</v>
      </c>
      <c r="P493" s="236" t="s">
        <v>1619</v>
      </c>
      <c r="Q493" s="168">
        <v>6383545.2000000011</v>
      </c>
      <c r="R493" s="155"/>
    </row>
    <row r="494" spans="1:18" ht="23.25" x14ac:dyDescent="0.25">
      <c r="A494" s="80">
        <v>493</v>
      </c>
      <c r="B494" s="30" t="s">
        <v>4851</v>
      </c>
      <c r="C494" s="30" t="s">
        <v>702</v>
      </c>
      <c r="D494" s="30" t="s">
        <v>238</v>
      </c>
      <c r="E494" s="30" t="s">
        <v>637</v>
      </c>
      <c r="F494" s="30" t="s">
        <v>239</v>
      </c>
      <c r="G494" s="30" t="s">
        <v>20</v>
      </c>
      <c r="H494" s="30" t="s">
        <v>240</v>
      </c>
      <c r="I494" s="42">
        <v>3</v>
      </c>
      <c r="J494" s="33" t="str">
        <f t="shared" si="7"/>
        <v>Нижнесергинский р-н, Бисертский городской округ, п.г.т. Бисерть, ул. 40 лет Октября, д. 3</v>
      </c>
      <c r="K494" s="42">
        <v>739.3</v>
      </c>
      <c r="L494" s="42">
        <v>16</v>
      </c>
      <c r="M494" s="148">
        <v>3</v>
      </c>
      <c r="N494" s="33" t="s">
        <v>4649</v>
      </c>
      <c r="O494" s="230">
        <v>44625</v>
      </c>
      <c r="P494" s="229" t="s">
        <v>1605</v>
      </c>
      <c r="Q494" s="168">
        <v>6110891.7499999991</v>
      </c>
      <c r="R494" s="155"/>
    </row>
    <row r="495" spans="1:18" ht="23.25" x14ac:dyDescent="0.25">
      <c r="A495" s="80">
        <v>494</v>
      </c>
      <c r="B495" s="30" t="s">
        <v>4851</v>
      </c>
      <c r="C495" s="30" t="s">
        <v>702</v>
      </c>
      <c r="D495" s="30" t="s">
        <v>238</v>
      </c>
      <c r="E495" s="30" t="s">
        <v>637</v>
      </c>
      <c r="F495" s="30" t="s">
        <v>239</v>
      </c>
      <c r="G495" s="30" t="s">
        <v>20</v>
      </c>
      <c r="H495" s="30" t="s">
        <v>240</v>
      </c>
      <c r="I495" s="42">
        <v>4</v>
      </c>
      <c r="J495" s="33" t="str">
        <f t="shared" si="7"/>
        <v>Нижнесергинский р-н, Бисертский городской округ, п.г.т. Бисерть, ул. 40 лет Октября, д. 4</v>
      </c>
      <c r="K495" s="42">
        <v>756.9</v>
      </c>
      <c r="L495" s="42">
        <v>16</v>
      </c>
      <c r="M495" s="148">
        <v>4</v>
      </c>
      <c r="N495" s="33" t="s">
        <v>4649</v>
      </c>
      <c r="O495" s="230">
        <v>44625</v>
      </c>
      <c r="P495" s="229" t="s">
        <v>1605</v>
      </c>
      <c r="Q495" s="168">
        <v>6837325.6799999997</v>
      </c>
      <c r="R495" s="155"/>
    </row>
    <row r="496" spans="1:18" ht="34.5" x14ac:dyDescent="0.25">
      <c r="A496" s="80">
        <v>495</v>
      </c>
      <c r="B496" s="30" t="s">
        <v>4851</v>
      </c>
      <c r="C496" s="30" t="s">
        <v>702</v>
      </c>
      <c r="D496" s="30" t="s">
        <v>2654</v>
      </c>
      <c r="E496" s="30" t="s">
        <v>637</v>
      </c>
      <c r="F496" s="30" t="s">
        <v>291</v>
      </c>
      <c r="G496" s="30" t="s">
        <v>20</v>
      </c>
      <c r="H496" s="30" t="s">
        <v>67</v>
      </c>
      <c r="I496" s="42">
        <v>17</v>
      </c>
      <c r="J496" s="33" t="str">
        <f t="shared" si="7"/>
        <v>Нижнесергинский р-н, Городское поселение Атиг Нижнесергинского муниципального района Свердловской области, п.г.т. Атиг, ул. Урицкого, д. 17</v>
      </c>
      <c r="K496" s="42">
        <v>4920.3999999999996</v>
      </c>
      <c r="L496" s="42">
        <v>89</v>
      </c>
      <c r="M496" s="42">
        <v>1</v>
      </c>
      <c r="N496" s="33" t="s">
        <v>4630</v>
      </c>
      <c r="O496" s="230">
        <v>44635</v>
      </c>
      <c r="P496" s="229" t="s">
        <v>3129</v>
      </c>
      <c r="Q496" s="167">
        <v>7093198.1699999999</v>
      </c>
      <c r="R496" s="241"/>
    </row>
    <row r="497" spans="1:18" ht="45.75" x14ac:dyDescent="0.25">
      <c r="A497" s="80">
        <v>496</v>
      </c>
      <c r="B497" s="30" t="s">
        <v>4851</v>
      </c>
      <c r="C497" s="30" t="s">
        <v>702</v>
      </c>
      <c r="D497" s="30" t="s">
        <v>2645</v>
      </c>
      <c r="E497" s="30" t="s">
        <v>637</v>
      </c>
      <c r="F497" s="30" t="s">
        <v>242</v>
      </c>
      <c r="G497" s="30" t="s">
        <v>20</v>
      </c>
      <c r="H497" s="30" t="s">
        <v>199</v>
      </c>
      <c r="I497" s="42" t="s">
        <v>945</v>
      </c>
      <c r="J497" s="33" t="str">
        <f t="shared" si="7"/>
        <v>Нижнесергинский р-н, Городское поселение Верхние Серги Нижнесергинского муниципального района Свердловской области, п.г.т. Верхние Серги, ул. Победы, д. 7</v>
      </c>
      <c r="K497" s="42">
        <v>397.67</v>
      </c>
      <c r="L497" s="42">
        <v>8</v>
      </c>
      <c r="M497" s="148">
        <v>2</v>
      </c>
      <c r="N497" s="33" t="s">
        <v>4637</v>
      </c>
      <c r="O497" s="230">
        <v>44557</v>
      </c>
      <c r="P497" s="229" t="s">
        <v>3340</v>
      </c>
      <c r="Q497" s="168">
        <v>1884584.4</v>
      </c>
      <c r="R497" s="155"/>
    </row>
    <row r="498" spans="1:18" ht="45.75" x14ac:dyDescent="0.25">
      <c r="A498" s="80">
        <v>497</v>
      </c>
      <c r="B498" s="30" t="s">
        <v>4851</v>
      </c>
      <c r="C498" s="30" t="s">
        <v>702</v>
      </c>
      <c r="D498" s="30" t="s">
        <v>2644</v>
      </c>
      <c r="E498" s="30" t="s">
        <v>18</v>
      </c>
      <c r="F498" s="30" t="s">
        <v>287</v>
      </c>
      <c r="G498" s="30" t="s">
        <v>20</v>
      </c>
      <c r="H498" s="30" t="s">
        <v>34</v>
      </c>
      <c r="I498" s="42">
        <v>14</v>
      </c>
      <c r="J498" s="33" t="str">
        <f t="shared" si="7"/>
        <v>Нижнесергинский р-н, Городское поселение Михайловское муниципальное образование Нижнесергинского муниципального района Свердловской области, г. Михайловск, ул. Кирова, д. 14</v>
      </c>
      <c r="K498" s="42">
        <v>2321.1999999999998</v>
      </c>
      <c r="L498" s="42">
        <v>17</v>
      </c>
      <c r="M498" s="148">
        <v>4</v>
      </c>
      <c r="N498" s="33" t="s">
        <v>4627</v>
      </c>
      <c r="O498" s="230">
        <v>44603</v>
      </c>
      <c r="P498" s="229" t="s">
        <v>3127</v>
      </c>
      <c r="Q498" s="168">
        <v>4580678.24</v>
      </c>
      <c r="R498" s="155"/>
    </row>
    <row r="499" spans="1:18" ht="45.75" x14ac:dyDescent="0.25">
      <c r="A499" s="80">
        <v>498</v>
      </c>
      <c r="B499" s="30" t="s">
        <v>4851</v>
      </c>
      <c r="C499" s="30" t="s">
        <v>702</v>
      </c>
      <c r="D499" s="30" t="s">
        <v>2644</v>
      </c>
      <c r="E499" s="30" t="s">
        <v>18</v>
      </c>
      <c r="F499" s="30" t="s">
        <v>287</v>
      </c>
      <c r="G499" s="30" t="s">
        <v>20</v>
      </c>
      <c r="H499" s="30" t="s">
        <v>34</v>
      </c>
      <c r="I499" s="42">
        <v>47</v>
      </c>
      <c r="J499" s="33" t="str">
        <f t="shared" si="7"/>
        <v>Нижнесергинский р-н, Городское поселение Михайловское муниципальное образование Нижнесергинского муниципального района Свердловской области, г. Михайловск, ул. Кирова, д. 47</v>
      </c>
      <c r="K499" s="42">
        <v>3447.7</v>
      </c>
      <c r="L499" s="42">
        <v>64</v>
      </c>
      <c r="M499" s="42">
        <v>4</v>
      </c>
      <c r="N499" s="33" t="s">
        <v>4627</v>
      </c>
      <c r="O499" s="230">
        <v>44603</v>
      </c>
      <c r="P499" s="229" t="s">
        <v>3127</v>
      </c>
      <c r="Q499" s="168">
        <v>8391594.8699999992</v>
      </c>
      <c r="R499" s="155"/>
    </row>
    <row r="500" spans="1:18" ht="45.75" x14ac:dyDescent="0.25">
      <c r="A500" s="80">
        <v>499</v>
      </c>
      <c r="B500" s="30" t="s">
        <v>4851</v>
      </c>
      <c r="C500" s="30" t="s">
        <v>702</v>
      </c>
      <c r="D500" s="30" t="s">
        <v>2644</v>
      </c>
      <c r="E500" s="30" t="s">
        <v>18</v>
      </c>
      <c r="F500" s="30" t="s">
        <v>287</v>
      </c>
      <c r="G500" s="30" t="s">
        <v>20</v>
      </c>
      <c r="H500" s="30" t="s">
        <v>34</v>
      </c>
      <c r="I500" s="42">
        <v>53</v>
      </c>
      <c r="J500" s="33" t="str">
        <f t="shared" si="7"/>
        <v>Нижнесергинский р-н, Городское поселение Михайловское муниципальное образование Нижнесергинского муниципального района Свердловской области, г. Михайловск, ул. Кирова, д. 53</v>
      </c>
      <c r="K500" s="42">
        <v>1374.7</v>
      </c>
      <c r="L500" s="42">
        <v>26</v>
      </c>
      <c r="M500" s="148">
        <v>1</v>
      </c>
      <c r="N500" s="33" t="s">
        <v>4627</v>
      </c>
      <c r="O500" s="230">
        <v>44603</v>
      </c>
      <c r="P500" s="229" t="s">
        <v>3127</v>
      </c>
      <c r="Q500" s="168">
        <v>4102570.65</v>
      </c>
      <c r="R500" s="155"/>
    </row>
    <row r="501" spans="1:18" ht="45.75" x14ac:dyDescent="0.25">
      <c r="A501" s="80">
        <v>500</v>
      </c>
      <c r="B501" s="30" t="s">
        <v>4851</v>
      </c>
      <c r="C501" s="30" t="s">
        <v>702</v>
      </c>
      <c r="D501" s="30" t="s">
        <v>2647</v>
      </c>
      <c r="E501" s="30" t="s">
        <v>18</v>
      </c>
      <c r="F501" s="30" t="s">
        <v>293</v>
      </c>
      <c r="G501" s="30" t="s">
        <v>20</v>
      </c>
      <c r="H501" s="30" t="s">
        <v>306</v>
      </c>
      <c r="I501" s="42">
        <v>77</v>
      </c>
      <c r="J501" s="33" t="str">
        <f t="shared" si="7"/>
        <v>Нижнесергинский р-н, Нижнесергинское городское поселение Нижнесергинского муниципального района Свердловской области, г. Нижние Серги, ул. Розы Люксембург, д. 77</v>
      </c>
      <c r="K501" s="42">
        <v>1030.8</v>
      </c>
      <c r="L501" s="42">
        <v>22</v>
      </c>
      <c r="M501" s="148">
        <v>3</v>
      </c>
      <c r="N501" s="33" t="s">
        <v>4631</v>
      </c>
      <c r="O501" s="230">
        <v>44641</v>
      </c>
      <c r="P501" s="229" t="s">
        <v>3127</v>
      </c>
      <c r="Q501" s="167">
        <v>7471549.4199999999</v>
      </c>
      <c r="R501" s="155"/>
    </row>
    <row r="502" spans="1:18" ht="34.5" x14ac:dyDescent="0.25">
      <c r="A502" s="80">
        <v>501</v>
      </c>
      <c r="B502" s="30" t="s">
        <v>4851</v>
      </c>
      <c r="C502" s="30" t="s">
        <v>702</v>
      </c>
      <c r="D502" s="30" t="s">
        <v>2647</v>
      </c>
      <c r="E502" s="30" t="s">
        <v>18</v>
      </c>
      <c r="F502" s="30" t="s">
        <v>293</v>
      </c>
      <c r="G502" s="30" t="s">
        <v>20</v>
      </c>
      <c r="H502" s="30" t="s">
        <v>295</v>
      </c>
      <c r="I502" s="42">
        <v>66</v>
      </c>
      <c r="J502" s="33" t="str">
        <f t="shared" si="7"/>
        <v>Нижнесергинский р-н, Нижнесергинское городское поселение Нижнесергинского муниципального района Свердловской области, г. Нижние Серги, ул. Титова, д. 66</v>
      </c>
      <c r="K502" s="42">
        <v>488.1</v>
      </c>
      <c r="L502" s="42">
        <v>8</v>
      </c>
      <c r="M502" s="42">
        <v>2</v>
      </c>
      <c r="N502" s="33" t="s">
        <v>4631</v>
      </c>
      <c r="O502" s="230">
        <v>44641</v>
      </c>
      <c r="P502" s="229" t="s">
        <v>3127</v>
      </c>
      <c r="Q502" s="168">
        <v>1996858.21</v>
      </c>
      <c r="R502" s="155"/>
    </row>
    <row r="503" spans="1:18" ht="34.5" x14ac:dyDescent="0.25">
      <c r="A503" s="80">
        <v>502</v>
      </c>
      <c r="B503" s="30" t="s">
        <v>4851</v>
      </c>
      <c r="C503" s="30" t="s">
        <v>702</v>
      </c>
      <c r="D503" s="30" t="s">
        <v>2647</v>
      </c>
      <c r="E503" s="30" t="s">
        <v>18</v>
      </c>
      <c r="F503" s="30" t="s">
        <v>293</v>
      </c>
      <c r="G503" s="30" t="s">
        <v>20</v>
      </c>
      <c r="H503" s="30" t="s">
        <v>295</v>
      </c>
      <c r="I503" s="42">
        <v>68</v>
      </c>
      <c r="J503" s="33" t="str">
        <f t="shared" si="7"/>
        <v>Нижнесергинский р-н, Нижнесергинское городское поселение Нижнесергинского муниципального района Свердловской области, г. Нижние Серги, ул. Титова, д. 68</v>
      </c>
      <c r="K503" s="42">
        <v>533.79999999999995</v>
      </c>
      <c r="L503" s="42">
        <v>10</v>
      </c>
      <c r="M503" s="42">
        <v>3</v>
      </c>
      <c r="N503" s="33" t="s">
        <v>4631</v>
      </c>
      <c r="O503" s="230">
        <v>44641</v>
      </c>
      <c r="P503" s="229" t="s">
        <v>3127</v>
      </c>
      <c r="Q503" s="167">
        <v>4201524.1399999997</v>
      </c>
      <c r="R503" s="155"/>
    </row>
    <row r="504" spans="1:18" ht="34.5" x14ac:dyDescent="0.25">
      <c r="A504" s="80">
        <v>503</v>
      </c>
      <c r="B504" s="30" t="s">
        <v>4851</v>
      </c>
      <c r="C504" s="30" t="s">
        <v>702</v>
      </c>
      <c r="D504" s="30" t="s">
        <v>2647</v>
      </c>
      <c r="E504" s="30" t="s">
        <v>18</v>
      </c>
      <c r="F504" s="30" t="s">
        <v>293</v>
      </c>
      <c r="G504" s="30" t="s">
        <v>20</v>
      </c>
      <c r="H504" s="30" t="s">
        <v>295</v>
      </c>
      <c r="I504" s="42">
        <v>74</v>
      </c>
      <c r="J504" s="33" t="str">
        <f t="shared" si="7"/>
        <v>Нижнесергинский р-н, Нижнесергинское городское поселение Нижнесергинского муниципального района Свердловской области, г. Нижние Серги, ул. Титова, д. 74</v>
      </c>
      <c r="K504" s="42">
        <v>460.3</v>
      </c>
      <c r="L504" s="42">
        <v>11</v>
      </c>
      <c r="M504" s="148">
        <v>1</v>
      </c>
      <c r="N504" s="33" t="s">
        <v>4631</v>
      </c>
      <c r="O504" s="230">
        <v>44641</v>
      </c>
      <c r="P504" s="229" t="s">
        <v>3127</v>
      </c>
      <c r="Q504" s="168">
        <v>2429309.29</v>
      </c>
      <c r="R504" s="155"/>
    </row>
    <row r="505" spans="1:18" ht="23.25" x14ac:dyDescent="0.25">
      <c r="A505" s="80">
        <v>504</v>
      </c>
      <c r="B505" s="30" t="s">
        <v>4852</v>
      </c>
      <c r="C505" s="30"/>
      <c r="D505" s="30" t="s">
        <v>369</v>
      </c>
      <c r="E505" s="30" t="s">
        <v>18</v>
      </c>
      <c r="F505" s="30" t="s">
        <v>370</v>
      </c>
      <c r="G505" s="30" t="s">
        <v>20</v>
      </c>
      <c r="H505" s="30" t="s">
        <v>240</v>
      </c>
      <c r="I505" s="42" t="s">
        <v>4669</v>
      </c>
      <c r="J505" s="33" t="str">
        <f t="shared" si="7"/>
        <v>Нижнетуринский городской округ, г. Нижняя Тура, ул. 40 лет Октября, д. 1Г</v>
      </c>
      <c r="K505" s="30">
        <v>2115.1</v>
      </c>
      <c r="L505" s="41">
        <v>48</v>
      </c>
      <c r="M505" s="41">
        <v>4</v>
      </c>
      <c r="N505" s="59" t="s">
        <v>4695</v>
      </c>
      <c r="O505" s="234">
        <v>44557</v>
      </c>
      <c r="P505" s="237" t="s">
        <v>1711</v>
      </c>
      <c r="Q505" s="169">
        <v>13446874.800000001</v>
      </c>
      <c r="R505" s="155"/>
    </row>
    <row r="506" spans="1:18" ht="23.25" x14ac:dyDescent="0.25">
      <c r="A506" s="80">
        <v>505</v>
      </c>
      <c r="B506" s="30" t="s">
        <v>4852</v>
      </c>
      <c r="C506" s="30"/>
      <c r="D506" s="30" t="s">
        <v>369</v>
      </c>
      <c r="E506" s="30" t="s">
        <v>18</v>
      </c>
      <c r="F506" s="30" t="s">
        <v>370</v>
      </c>
      <c r="G506" s="30" t="s">
        <v>20</v>
      </c>
      <c r="H506" s="30" t="s">
        <v>240</v>
      </c>
      <c r="I506" s="42">
        <v>3</v>
      </c>
      <c r="J506" s="33" t="str">
        <f t="shared" si="7"/>
        <v>Нижнетуринский городской округ, г. Нижняя Тура, ул. 40 лет Октября, д. 3</v>
      </c>
      <c r="K506" s="30">
        <v>1443.6</v>
      </c>
      <c r="L506" s="41">
        <v>16</v>
      </c>
      <c r="M506" s="41">
        <v>3</v>
      </c>
      <c r="N506" s="59" t="s">
        <v>4695</v>
      </c>
      <c r="O506" s="234">
        <v>44557</v>
      </c>
      <c r="P506" s="237" t="s">
        <v>1711</v>
      </c>
      <c r="Q506" s="169">
        <v>6824568</v>
      </c>
      <c r="R506" s="155"/>
    </row>
    <row r="507" spans="1:18" ht="23.25" x14ac:dyDescent="0.25">
      <c r="A507" s="80">
        <v>506</v>
      </c>
      <c r="B507" s="30" t="s">
        <v>4852</v>
      </c>
      <c r="C507" s="30"/>
      <c r="D507" s="30" t="s">
        <v>369</v>
      </c>
      <c r="E507" s="30" t="s">
        <v>18</v>
      </c>
      <c r="F507" s="30" t="s">
        <v>370</v>
      </c>
      <c r="G507" s="30" t="s">
        <v>20</v>
      </c>
      <c r="H507" s="30" t="s">
        <v>240</v>
      </c>
      <c r="I507" s="42">
        <v>35</v>
      </c>
      <c r="J507" s="33" t="str">
        <f t="shared" si="7"/>
        <v>Нижнетуринский городской округ, г. Нижняя Тура, ул. 40 лет Октября, д. 35</v>
      </c>
      <c r="K507" s="30">
        <v>567.79999999999995</v>
      </c>
      <c r="L507" s="41">
        <v>7</v>
      </c>
      <c r="M507" s="41">
        <v>2</v>
      </c>
      <c r="N507" s="59" t="s">
        <v>4695</v>
      </c>
      <c r="O507" s="234">
        <v>44557</v>
      </c>
      <c r="P507" s="237" t="s">
        <v>1711</v>
      </c>
      <c r="Q507" s="169">
        <v>1950394.8</v>
      </c>
      <c r="R507" s="155"/>
    </row>
    <row r="508" spans="1:18" ht="23.25" x14ac:dyDescent="0.25">
      <c r="A508" s="80">
        <v>507</v>
      </c>
      <c r="B508" s="30" t="s">
        <v>4852</v>
      </c>
      <c r="C508" s="30"/>
      <c r="D508" s="30" t="s">
        <v>369</v>
      </c>
      <c r="E508" s="30" t="s">
        <v>18</v>
      </c>
      <c r="F508" s="30" t="s">
        <v>370</v>
      </c>
      <c r="G508" s="30" t="s">
        <v>20</v>
      </c>
      <c r="H508" s="30" t="s">
        <v>240</v>
      </c>
      <c r="I508" s="42" t="s">
        <v>220</v>
      </c>
      <c r="J508" s="33" t="str">
        <f t="shared" si="7"/>
        <v>Нижнетуринский городской округ, г. Нижняя Тура, ул. 40 лет Октября, д. 39А</v>
      </c>
      <c r="K508" s="30">
        <v>380.3</v>
      </c>
      <c r="L508" s="41">
        <v>6</v>
      </c>
      <c r="M508" s="41">
        <v>2</v>
      </c>
      <c r="N508" s="59" t="s">
        <v>4695</v>
      </c>
      <c r="O508" s="234">
        <v>44557</v>
      </c>
      <c r="P508" s="237" t="s">
        <v>1711</v>
      </c>
      <c r="Q508" s="169">
        <v>1621686</v>
      </c>
      <c r="R508" s="155"/>
    </row>
    <row r="509" spans="1:18" ht="23.25" x14ac:dyDescent="0.25">
      <c r="A509" s="80">
        <v>508</v>
      </c>
      <c r="B509" s="30" t="s">
        <v>4852</v>
      </c>
      <c r="C509" s="30"/>
      <c r="D509" s="30" t="s">
        <v>369</v>
      </c>
      <c r="E509" s="30" t="s">
        <v>18</v>
      </c>
      <c r="F509" s="30" t="s">
        <v>370</v>
      </c>
      <c r="G509" s="30" t="s">
        <v>20</v>
      </c>
      <c r="H509" s="30" t="s">
        <v>240</v>
      </c>
      <c r="I509" s="42">
        <v>7</v>
      </c>
      <c r="J509" s="33" t="str">
        <f t="shared" si="7"/>
        <v>Нижнетуринский городской округ, г. Нижняя Тура, ул. 40 лет Октября, д. 7</v>
      </c>
      <c r="K509" s="30">
        <v>1331.3</v>
      </c>
      <c r="L509" s="41">
        <v>23</v>
      </c>
      <c r="M509" s="41">
        <v>3</v>
      </c>
      <c r="N509" s="59" t="s">
        <v>4695</v>
      </c>
      <c r="O509" s="234">
        <v>44557</v>
      </c>
      <c r="P509" s="237" t="s">
        <v>1711</v>
      </c>
      <c r="Q509" s="169">
        <v>7979835.5999999996</v>
      </c>
      <c r="R509" s="155"/>
    </row>
    <row r="510" spans="1:18" ht="23.25" x14ac:dyDescent="0.25">
      <c r="A510" s="80">
        <v>509</v>
      </c>
      <c r="B510" s="30" t="s">
        <v>4852</v>
      </c>
      <c r="C510" s="30"/>
      <c r="D510" s="30" t="s">
        <v>369</v>
      </c>
      <c r="E510" s="30" t="s">
        <v>18</v>
      </c>
      <c r="F510" s="30" t="s">
        <v>370</v>
      </c>
      <c r="G510" s="30" t="s">
        <v>20</v>
      </c>
      <c r="H510" s="30" t="s">
        <v>112</v>
      </c>
      <c r="I510" s="42">
        <v>9</v>
      </c>
      <c r="J510" s="33" t="str">
        <f t="shared" si="7"/>
        <v>Нижнетуринский городской округ, г. Нижняя Тура, ул. Заводская, д. 9</v>
      </c>
      <c r="K510" s="30">
        <v>797.1</v>
      </c>
      <c r="L510" s="41">
        <v>12</v>
      </c>
      <c r="M510" s="41">
        <v>4</v>
      </c>
      <c r="N510" s="59" t="s">
        <v>4695</v>
      </c>
      <c r="O510" s="234">
        <v>44557</v>
      </c>
      <c r="P510" s="237" t="s">
        <v>1711</v>
      </c>
      <c r="Q510" s="169">
        <v>4694295.6000000006</v>
      </c>
      <c r="R510" s="155"/>
    </row>
    <row r="511" spans="1:18" ht="23.25" x14ac:dyDescent="0.25">
      <c r="A511" s="80">
        <v>510</v>
      </c>
      <c r="B511" s="30" t="s">
        <v>4852</v>
      </c>
      <c r="C511" s="30"/>
      <c r="D511" s="30" t="s">
        <v>369</v>
      </c>
      <c r="E511" s="30" t="s">
        <v>18</v>
      </c>
      <c r="F511" s="30" t="s">
        <v>370</v>
      </c>
      <c r="G511" s="30" t="s">
        <v>20</v>
      </c>
      <c r="H511" s="30" t="s">
        <v>480</v>
      </c>
      <c r="I511" s="42">
        <v>8</v>
      </c>
      <c r="J511" s="33" t="str">
        <f t="shared" si="7"/>
        <v>Нижнетуринский городской округ, г. Нижняя Тура, ул. Нагорная, д. 8</v>
      </c>
      <c r="K511" s="30">
        <v>567.29999999999995</v>
      </c>
      <c r="L511" s="41">
        <v>8</v>
      </c>
      <c r="M511" s="41">
        <v>3</v>
      </c>
      <c r="N511" s="59" t="s">
        <v>4695</v>
      </c>
      <c r="O511" s="234">
        <v>44557</v>
      </c>
      <c r="P511" s="237" t="s">
        <v>1711</v>
      </c>
      <c r="Q511" s="169">
        <v>3486668.4000000004</v>
      </c>
      <c r="R511" s="155"/>
    </row>
    <row r="512" spans="1:18" ht="23.25" x14ac:dyDescent="0.25">
      <c r="A512" s="80">
        <v>511</v>
      </c>
      <c r="B512" s="30" t="s">
        <v>4852</v>
      </c>
      <c r="C512" s="30"/>
      <c r="D512" s="30" t="s">
        <v>369</v>
      </c>
      <c r="E512" s="30" t="s">
        <v>18</v>
      </c>
      <c r="F512" s="30" t="s">
        <v>370</v>
      </c>
      <c r="G512" s="30" t="s">
        <v>20</v>
      </c>
      <c r="H512" s="30" t="s">
        <v>480</v>
      </c>
      <c r="I512" s="42">
        <v>9</v>
      </c>
      <c r="J512" s="33" t="str">
        <f t="shared" si="7"/>
        <v>Нижнетуринский городской округ, г. Нижняя Тура, ул. Нагорная, д. 9</v>
      </c>
      <c r="K512" s="30">
        <v>565.5</v>
      </c>
      <c r="L512" s="41">
        <v>8</v>
      </c>
      <c r="M512" s="41">
        <v>3</v>
      </c>
      <c r="N512" s="59" t="s">
        <v>4695</v>
      </c>
      <c r="O512" s="234">
        <v>44557</v>
      </c>
      <c r="P512" s="237" t="s">
        <v>1711</v>
      </c>
      <c r="Q512" s="169">
        <v>3543031.2</v>
      </c>
      <c r="R512" s="155"/>
    </row>
    <row r="513" spans="1:18" ht="23.25" x14ac:dyDescent="0.25">
      <c r="A513" s="80">
        <v>512</v>
      </c>
      <c r="B513" s="30" t="s">
        <v>4852</v>
      </c>
      <c r="C513" s="30"/>
      <c r="D513" s="30" t="s">
        <v>369</v>
      </c>
      <c r="E513" s="30" t="s">
        <v>18</v>
      </c>
      <c r="F513" s="30" t="s">
        <v>370</v>
      </c>
      <c r="G513" s="30" t="s">
        <v>20</v>
      </c>
      <c r="H513" s="30" t="s">
        <v>84</v>
      </c>
      <c r="I513" s="42">
        <v>16</v>
      </c>
      <c r="J513" s="33" t="str">
        <f t="shared" si="7"/>
        <v>Нижнетуринский городской округ, г. Нижняя Тура, ул. Советская, д. 16</v>
      </c>
      <c r="K513" s="30">
        <v>494</v>
      </c>
      <c r="L513" s="41">
        <v>8</v>
      </c>
      <c r="M513" s="41">
        <v>4</v>
      </c>
      <c r="N513" s="59" t="s">
        <v>4695</v>
      </c>
      <c r="O513" s="234">
        <v>44557</v>
      </c>
      <c r="P513" s="237" t="s">
        <v>1711</v>
      </c>
      <c r="Q513" s="169">
        <v>4002644.3999999994</v>
      </c>
      <c r="R513" s="155"/>
    </row>
    <row r="514" spans="1:18" ht="23.25" x14ac:dyDescent="0.25">
      <c r="A514" s="80">
        <v>513</v>
      </c>
      <c r="B514" s="30" t="s">
        <v>4852</v>
      </c>
      <c r="C514" s="30"/>
      <c r="D514" s="30" t="s">
        <v>369</v>
      </c>
      <c r="E514" s="30" t="s">
        <v>18</v>
      </c>
      <c r="F514" s="30" t="s">
        <v>370</v>
      </c>
      <c r="G514" s="30" t="s">
        <v>20</v>
      </c>
      <c r="H514" s="30" t="s">
        <v>84</v>
      </c>
      <c r="I514" s="42">
        <v>23</v>
      </c>
      <c r="J514" s="33" t="str">
        <f t="shared" ref="J514:J577" si="8">C514&amp;""&amp;D514&amp;", "&amp;E514&amp;" "&amp;F514&amp;", "&amp;G514&amp;" "&amp;H514&amp;", д. "&amp;I514</f>
        <v>Нижнетуринский городской округ, г. Нижняя Тура, ул. Советская, д. 23</v>
      </c>
      <c r="K514" s="30">
        <v>849.7</v>
      </c>
      <c r="L514" s="41">
        <v>12</v>
      </c>
      <c r="M514" s="41">
        <v>3</v>
      </c>
      <c r="N514" s="59" t="s">
        <v>4695</v>
      </c>
      <c r="O514" s="234">
        <v>44557</v>
      </c>
      <c r="P514" s="237" t="s">
        <v>1711</v>
      </c>
      <c r="Q514" s="169">
        <v>5868188.4000000004</v>
      </c>
      <c r="R514" s="155"/>
    </row>
    <row r="515" spans="1:18" ht="23.25" x14ac:dyDescent="0.25">
      <c r="A515" s="80">
        <v>514</v>
      </c>
      <c r="B515" s="30" t="s">
        <v>4852</v>
      </c>
      <c r="C515" s="30"/>
      <c r="D515" s="30" t="s">
        <v>369</v>
      </c>
      <c r="E515" s="30" t="s">
        <v>18</v>
      </c>
      <c r="F515" s="30" t="s">
        <v>370</v>
      </c>
      <c r="G515" s="30" t="s">
        <v>20</v>
      </c>
      <c r="H515" s="30" t="s">
        <v>84</v>
      </c>
      <c r="I515" s="42">
        <v>25</v>
      </c>
      <c r="J515" s="33" t="str">
        <f t="shared" si="8"/>
        <v>Нижнетуринский городской округ, г. Нижняя Тура, ул. Советская, д. 25</v>
      </c>
      <c r="K515" s="30">
        <v>520.6</v>
      </c>
      <c r="L515" s="41">
        <v>4</v>
      </c>
      <c r="M515" s="41">
        <v>3</v>
      </c>
      <c r="N515" s="59" t="s">
        <v>4695</v>
      </c>
      <c r="O515" s="234">
        <v>44557</v>
      </c>
      <c r="P515" s="237" t="s">
        <v>1711</v>
      </c>
      <c r="Q515" s="169">
        <v>3514569.5999999996</v>
      </c>
      <c r="R515" s="155"/>
    </row>
    <row r="516" spans="1:18" ht="23.25" x14ac:dyDescent="0.25">
      <c r="A516" s="80">
        <v>515</v>
      </c>
      <c r="B516" s="30" t="s">
        <v>4852</v>
      </c>
      <c r="C516" s="30"/>
      <c r="D516" s="30" t="s">
        <v>369</v>
      </c>
      <c r="E516" s="30" t="s">
        <v>18</v>
      </c>
      <c r="F516" s="30" t="s">
        <v>370</v>
      </c>
      <c r="G516" s="30" t="s">
        <v>20</v>
      </c>
      <c r="H516" s="30" t="s">
        <v>84</v>
      </c>
      <c r="I516" s="42">
        <v>29</v>
      </c>
      <c r="J516" s="33" t="str">
        <f t="shared" si="8"/>
        <v>Нижнетуринский городской округ, г. Нижняя Тура, ул. Советская, д. 29</v>
      </c>
      <c r="K516" s="30">
        <v>484.8</v>
      </c>
      <c r="L516" s="41">
        <v>8</v>
      </c>
      <c r="M516" s="41">
        <v>3</v>
      </c>
      <c r="N516" s="59" t="s">
        <v>4695</v>
      </c>
      <c r="O516" s="234">
        <v>44557</v>
      </c>
      <c r="P516" s="237" t="s">
        <v>1711</v>
      </c>
      <c r="Q516" s="169">
        <v>3366901.2</v>
      </c>
      <c r="R516" s="155"/>
    </row>
    <row r="517" spans="1:18" ht="23.25" x14ac:dyDescent="0.25">
      <c r="A517" s="80">
        <v>516</v>
      </c>
      <c r="B517" s="30" t="s">
        <v>4852</v>
      </c>
      <c r="C517" s="30" t="s">
        <v>743</v>
      </c>
      <c r="D517" s="30" t="s">
        <v>373</v>
      </c>
      <c r="E517" s="30" t="s">
        <v>18</v>
      </c>
      <c r="F517" s="30" t="s">
        <v>374</v>
      </c>
      <c r="G517" s="30" t="s">
        <v>20</v>
      </c>
      <c r="H517" s="30" t="s">
        <v>4655</v>
      </c>
      <c r="I517" s="42">
        <v>79</v>
      </c>
      <c r="J517" s="33" t="str">
        <f t="shared" si="8"/>
        <v>Новолялинский р-н, Новолялинский городской округ, г. Новая Ляля, ул. Гайдара, д. 79</v>
      </c>
      <c r="K517" s="30">
        <v>746.9</v>
      </c>
      <c r="L517" s="30">
        <v>16</v>
      </c>
      <c r="M517" s="30">
        <v>1</v>
      </c>
      <c r="N517" s="59" t="s">
        <v>4674</v>
      </c>
      <c r="O517" s="227">
        <v>44753</v>
      </c>
      <c r="P517" s="177" t="s">
        <v>3340</v>
      </c>
      <c r="Q517" s="169">
        <v>3889585.2</v>
      </c>
      <c r="R517" s="155"/>
    </row>
    <row r="518" spans="1:18" ht="23.25" x14ac:dyDescent="0.25">
      <c r="A518" s="80">
        <v>517</v>
      </c>
      <c r="B518" s="30" t="s">
        <v>4852</v>
      </c>
      <c r="C518" s="30" t="s">
        <v>743</v>
      </c>
      <c r="D518" s="30" t="s">
        <v>373</v>
      </c>
      <c r="E518" s="30" t="s">
        <v>18</v>
      </c>
      <c r="F518" s="30" t="s">
        <v>374</v>
      </c>
      <c r="G518" s="30" t="s">
        <v>20</v>
      </c>
      <c r="H518" s="30" t="s">
        <v>112</v>
      </c>
      <c r="I518" s="30" t="s">
        <v>319</v>
      </c>
      <c r="J518" s="33" t="str">
        <f t="shared" si="8"/>
        <v>Новолялинский р-н, Новолялинский городской округ, г. Новая Ляля, ул. Заводская, д. 18А</v>
      </c>
      <c r="K518" s="30">
        <v>549.20000000000005</v>
      </c>
      <c r="L518" s="30">
        <v>12</v>
      </c>
      <c r="M518" s="148">
        <v>1</v>
      </c>
      <c r="N518" s="33" t="s">
        <v>4670</v>
      </c>
      <c r="O518" s="114">
        <v>44631</v>
      </c>
      <c r="P518" s="33" t="s">
        <v>3064</v>
      </c>
      <c r="Q518" s="168">
        <v>1663683.6</v>
      </c>
      <c r="R518" s="155"/>
    </row>
    <row r="519" spans="1:18" ht="23.25" x14ac:dyDescent="0.25">
      <c r="A519" s="80">
        <v>518</v>
      </c>
      <c r="B519" s="30" t="s">
        <v>4852</v>
      </c>
      <c r="C519" s="30" t="s">
        <v>743</v>
      </c>
      <c r="D519" s="30" t="s">
        <v>373</v>
      </c>
      <c r="E519" s="30" t="s">
        <v>18</v>
      </c>
      <c r="F519" s="30" t="s">
        <v>374</v>
      </c>
      <c r="G519" s="30" t="s">
        <v>20</v>
      </c>
      <c r="H519" s="30" t="s">
        <v>306</v>
      </c>
      <c r="I519" s="42">
        <v>77</v>
      </c>
      <c r="J519" s="33" t="str">
        <f t="shared" si="8"/>
        <v>Новолялинский р-н, Новолялинский городской округ, г. Новая Ляля, ул. Розы Люксембург, д. 77</v>
      </c>
      <c r="K519" s="30">
        <v>3055</v>
      </c>
      <c r="L519" s="41">
        <v>70</v>
      </c>
      <c r="M519" s="41">
        <v>3</v>
      </c>
      <c r="N519" s="59" t="s">
        <v>4670</v>
      </c>
      <c r="O519" s="227">
        <v>44631</v>
      </c>
      <c r="P519" s="177" t="s">
        <v>3064</v>
      </c>
      <c r="Q519" s="169">
        <v>6495728.4000000004</v>
      </c>
      <c r="R519" s="155"/>
    </row>
    <row r="520" spans="1:18" ht="23.25" x14ac:dyDescent="0.25">
      <c r="A520" s="80">
        <v>519</v>
      </c>
      <c r="B520" s="30" t="s">
        <v>4852</v>
      </c>
      <c r="C520" s="30" t="s">
        <v>743</v>
      </c>
      <c r="D520" s="30" t="s">
        <v>373</v>
      </c>
      <c r="E520" s="30" t="s">
        <v>1500</v>
      </c>
      <c r="F520" s="30" t="s">
        <v>375</v>
      </c>
      <c r="G520" s="30" t="s">
        <v>20</v>
      </c>
      <c r="H520" s="30" t="s">
        <v>92</v>
      </c>
      <c r="I520" s="42">
        <v>27</v>
      </c>
      <c r="J520" s="33" t="str">
        <f t="shared" si="8"/>
        <v>Новолялинский р-н, Новолялинский городской округ, пос. Лобва, ул. Бажова, д. 27</v>
      </c>
      <c r="K520" s="30">
        <v>504.6</v>
      </c>
      <c r="L520" s="41">
        <v>12</v>
      </c>
      <c r="M520" s="41">
        <v>2</v>
      </c>
      <c r="N520" s="59" t="s">
        <v>4670</v>
      </c>
      <c r="O520" s="227">
        <v>44631</v>
      </c>
      <c r="P520" s="177" t="s">
        <v>3064</v>
      </c>
      <c r="Q520" s="169">
        <v>1493878.8</v>
      </c>
      <c r="R520" s="155"/>
    </row>
    <row r="521" spans="1:18" ht="23.25" x14ac:dyDescent="0.25">
      <c r="A521" s="80">
        <v>520</v>
      </c>
      <c r="B521" s="30" t="s">
        <v>4852</v>
      </c>
      <c r="C521" s="30" t="s">
        <v>743</v>
      </c>
      <c r="D521" s="30" t="s">
        <v>373</v>
      </c>
      <c r="E521" s="30" t="s">
        <v>1500</v>
      </c>
      <c r="F521" s="30" t="s">
        <v>375</v>
      </c>
      <c r="G521" s="30" t="s">
        <v>20</v>
      </c>
      <c r="H521" s="30" t="s">
        <v>92</v>
      </c>
      <c r="I521" s="42">
        <v>29</v>
      </c>
      <c r="J521" s="33" t="str">
        <f t="shared" si="8"/>
        <v>Новолялинский р-н, Новолялинский городской округ, пос. Лобва, ул. Бажова, д. 29</v>
      </c>
      <c r="K521" s="30">
        <v>501.7</v>
      </c>
      <c r="L521" s="41">
        <v>12</v>
      </c>
      <c r="M521" s="41">
        <v>3</v>
      </c>
      <c r="N521" s="59" t="s">
        <v>4670</v>
      </c>
      <c r="O521" s="227">
        <v>44631</v>
      </c>
      <c r="P521" s="177" t="s">
        <v>3064</v>
      </c>
      <c r="Q521" s="169">
        <v>2028825.6000000001</v>
      </c>
      <c r="R521" s="155"/>
    </row>
    <row r="522" spans="1:18" ht="23.25" x14ac:dyDescent="0.25">
      <c r="A522" s="80">
        <v>521</v>
      </c>
      <c r="B522" s="30" t="s">
        <v>4852</v>
      </c>
      <c r="C522" s="30" t="s">
        <v>743</v>
      </c>
      <c r="D522" s="30" t="s">
        <v>373</v>
      </c>
      <c r="E522" s="30" t="s">
        <v>1500</v>
      </c>
      <c r="F522" s="30" t="s">
        <v>375</v>
      </c>
      <c r="G522" s="30" t="s">
        <v>20</v>
      </c>
      <c r="H522" s="30" t="s">
        <v>309</v>
      </c>
      <c r="I522" s="42" t="s">
        <v>317</v>
      </c>
      <c r="J522" s="33" t="str">
        <f t="shared" si="8"/>
        <v>Новолялинский р-н, Новолялинский городской округ, пос. Лобва, ул. Клубная, д. 6А</v>
      </c>
      <c r="K522" s="30">
        <v>524.79999999999995</v>
      </c>
      <c r="L522" s="41">
        <v>12</v>
      </c>
      <c r="M522" s="41">
        <v>1</v>
      </c>
      <c r="N522" s="59" t="s">
        <v>4670</v>
      </c>
      <c r="O522" s="227">
        <v>44631</v>
      </c>
      <c r="P522" s="177" t="s">
        <v>3064</v>
      </c>
      <c r="Q522" s="169">
        <v>1402066.7999999998</v>
      </c>
      <c r="R522" s="155"/>
    </row>
    <row r="523" spans="1:18" ht="23.25" x14ac:dyDescent="0.25">
      <c r="A523" s="80">
        <v>522</v>
      </c>
      <c r="B523" s="30" t="s">
        <v>4852</v>
      </c>
      <c r="C523" s="30" t="s">
        <v>743</v>
      </c>
      <c r="D523" s="30" t="s">
        <v>373</v>
      </c>
      <c r="E523" s="30" t="s">
        <v>1500</v>
      </c>
      <c r="F523" s="30" t="s">
        <v>375</v>
      </c>
      <c r="G523" s="30" t="s">
        <v>20</v>
      </c>
      <c r="H523" s="30" t="s">
        <v>2669</v>
      </c>
      <c r="I523" s="42" t="s">
        <v>115</v>
      </c>
      <c r="J523" s="33" t="str">
        <f t="shared" si="8"/>
        <v>Новолялинский р-н, Новолялинский городской округ, пос. Лобва, ул. Ханкевича, д. 1А</v>
      </c>
      <c r="K523" s="30">
        <v>550</v>
      </c>
      <c r="L523" s="41">
        <v>12</v>
      </c>
      <c r="M523" s="41">
        <v>2</v>
      </c>
      <c r="N523" s="59" t="s">
        <v>4670</v>
      </c>
      <c r="O523" s="227">
        <v>44631</v>
      </c>
      <c r="P523" s="177" t="s">
        <v>3064</v>
      </c>
      <c r="Q523" s="169">
        <v>2276602.7999999998</v>
      </c>
      <c r="R523" s="155"/>
    </row>
    <row r="524" spans="1:18" ht="23.25" x14ac:dyDescent="0.25">
      <c r="A524" s="80">
        <v>523</v>
      </c>
      <c r="B524" s="30" t="s">
        <v>4852</v>
      </c>
      <c r="C524" s="30" t="s">
        <v>743</v>
      </c>
      <c r="D524" s="30" t="s">
        <v>373</v>
      </c>
      <c r="E524" s="30" t="s">
        <v>1500</v>
      </c>
      <c r="F524" s="30" t="s">
        <v>375</v>
      </c>
      <c r="G524" s="30" t="s">
        <v>20</v>
      </c>
      <c r="H524" s="30" t="s">
        <v>70</v>
      </c>
      <c r="I524" s="42">
        <v>11</v>
      </c>
      <c r="J524" s="33" t="str">
        <f t="shared" si="8"/>
        <v>Новолялинский р-н, Новолялинский городской округ, пос. Лобва, ул. Юбилейная, д. 11</v>
      </c>
      <c r="K524" s="30">
        <v>359.6</v>
      </c>
      <c r="L524" s="41">
        <v>8</v>
      </c>
      <c r="M524" s="41">
        <v>1</v>
      </c>
      <c r="N524" s="59" t="s">
        <v>4670</v>
      </c>
      <c r="O524" s="227">
        <v>44631</v>
      </c>
      <c r="P524" s="177" t="s">
        <v>3064</v>
      </c>
      <c r="Q524" s="169">
        <v>1150250.3999999999</v>
      </c>
      <c r="R524" s="155"/>
    </row>
    <row r="525" spans="1:18" ht="23.25" x14ac:dyDescent="0.25">
      <c r="A525" s="80">
        <v>524</v>
      </c>
      <c r="B525" s="30" t="s">
        <v>4850</v>
      </c>
      <c r="C525" s="112"/>
      <c r="D525" s="112" t="s">
        <v>2511</v>
      </c>
      <c r="E525" s="112" t="s">
        <v>18</v>
      </c>
      <c r="F525" s="112" t="s">
        <v>213</v>
      </c>
      <c r="G525" s="112" t="s">
        <v>190</v>
      </c>
      <c r="H525" s="112" t="s">
        <v>1519</v>
      </c>
      <c r="I525" s="150" t="s">
        <v>962</v>
      </c>
      <c r="J525" s="52" t="str">
        <f t="shared" si="8"/>
        <v>Новоуральский городской округ Свердловской области, г. Новоуральск, б-р Академика Кикоина, д. 12</v>
      </c>
      <c r="K525" s="51">
        <v>24465.9</v>
      </c>
      <c r="L525" s="51">
        <v>312</v>
      </c>
      <c r="M525" s="150">
        <v>1</v>
      </c>
      <c r="N525" s="138" t="s">
        <v>4598</v>
      </c>
      <c r="O525" s="221">
        <v>44673</v>
      </c>
      <c r="P525" s="132" t="s">
        <v>2604</v>
      </c>
      <c r="Q525" s="169">
        <v>2511307.21</v>
      </c>
      <c r="R525" s="155"/>
    </row>
    <row r="526" spans="1:18" ht="23.25" x14ac:dyDescent="0.25">
      <c r="A526" s="80">
        <v>525</v>
      </c>
      <c r="B526" s="30" t="s">
        <v>4850</v>
      </c>
      <c r="C526" s="112"/>
      <c r="D526" s="112" t="s">
        <v>2511</v>
      </c>
      <c r="E526" s="112" t="s">
        <v>18</v>
      </c>
      <c r="F526" s="112" t="s">
        <v>213</v>
      </c>
      <c r="G526" s="112" t="s">
        <v>190</v>
      </c>
      <c r="H526" s="112" t="s">
        <v>1519</v>
      </c>
      <c r="I526" s="150" t="s">
        <v>730</v>
      </c>
      <c r="J526" s="52" t="str">
        <f t="shared" si="8"/>
        <v>Новоуральский городской округ Свердловской области, г. Новоуральск, б-р Академика Кикоина, д. 9</v>
      </c>
      <c r="K526" s="51">
        <v>16968.2</v>
      </c>
      <c r="L526" s="51">
        <v>205</v>
      </c>
      <c r="M526" s="150">
        <v>2</v>
      </c>
      <c r="N526" s="138" t="s">
        <v>4598</v>
      </c>
      <c r="O526" s="221">
        <v>44673</v>
      </c>
      <c r="P526" s="132" t="s">
        <v>2604</v>
      </c>
      <c r="Q526" s="169">
        <v>5118295.58</v>
      </c>
      <c r="R526" s="155"/>
    </row>
    <row r="527" spans="1:18" ht="23.25" x14ac:dyDescent="0.25">
      <c r="A527" s="80">
        <v>526</v>
      </c>
      <c r="B527" s="30" t="s">
        <v>4850</v>
      </c>
      <c r="C527" s="30"/>
      <c r="D527" s="30" t="s">
        <v>2511</v>
      </c>
      <c r="E527" s="30" t="s">
        <v>18</v>
      </c>
      <c r="F527" s="30" t="s">
        <v>213</v>
      </c>
      <c r="G527" s="30" t="s">
        <v>20</v>
      </c>
      <c r="H527" s="30" t="s">
        <v>74</v>
      </c>
      <c r="I527" s="148">
        <v>13</v>
      </c>
      <c r="J527" s="33" t="str">
        <f t="shared" si="8"/>
        <v>Новоуральский городской округ Свердловской области, г. Новоуральск, ул. Гагарина, д. 13</v>
      </c>
      <c r="K527" s="42">
        <v>2112.9</v>
      </c>
      <c r="L527" s="42">
        <v>21</v>
      </c>
      <c r="M527" s="148">
        <v>1</v>
      </c>
      <c r="N527" s="84" t="s">
        <v>4591</v>
      </c>
      <c r="O527" s="226">
        <v>44607</v>
      </c>
      <c r="P527" s="117" t="s">
        <v>3091</v>
      </c>
      <c r="Q527" s="168">
        <v>4880774.08</v>
      </c>
      <c r="R527" s="155"/>
    </row>
    <row r="528" spans="1:18" ht="23.25" x14ac:dyDescent="0.25">
      <c r="A528" s="80">
        <v>527</v>
      </c>
      <c r="B528" s="30" t="s">
        <v>4850</v>
      </c>
      <c r="C528" s="30"/>
      <c r="D528" s="30" t="s">
        <v>2511</v>
      </c>
      <c r="E528" s="30" t="s">
        <v>18</v>
      </c>
      <c r="F528" s="30" t="s">
        <v>213</v>
      </c>
      <c r="G528" s="30" t="s">
        <v>20</v>
      </c>
      <c r="H528" s="30" t="s">
        <v>74</v>
      </c>
      <c r="I528" s="148" t="s">
        <v>997</v>
      </c>
      <c r="J528" s="33" t="str">
        <f t="shared" si="8"/>
        <v>Новоуральский городской округ Свердловской области, г. Новоуральск, ул. Гагарина, д. 20</v>
      </c>
      <c r="K528" s="42">
        <v>3766.2</v>
      </c>
      <c r="L528" s="42">
        <v>32</v>
      </c>
      <c r="M528" s="148">
        <v>2</v>
      </c>
      <c r="N528" s="84" t="s">
        <v>4591</v>
      </c>
      <c r="O528" s="226">
        <v>44607</v>
      </c>
      <c r="P528" s="117" t="s">
        <v>3091</v>
      </c>
      <c r="Q528" s="169">
        <v>2594003.84</v>
      </c>
      <c r="R528" s="155"/>
    </row>
    <row r="529" spans="1:18" ht="23.25" x14ac:dyDescent="0.25">
      <c r="A529" s="80">
        <v>528</v>
      </c>
      <c r="B529" s="30" t="s">
        <v>4850</v>
      </c>
      <c r="C529" s="30"/>
      <c r="D529" s="30" t="s">
        <v>2511</v>
      </c>
      <c r="E529" s="30" t="s">
        <v>18</v>
      </c>
      <c r="F529" s="30" t="s">
        <v>213</v>
      </c>
      <c r="G529" s="30" t="s">
        <v>20</v>
      </c>
      <c r="H529" s="30" t="s">
        <v>74</v>
      </c>
      <c r="I529" s="148">
        <v>7</v>
      </c>
      <c r="J529" s="33" t="str">
        <f t="shared" si="8"/>
        <v>Новоуральский городской округ Свердловской области, г. Новоуральск, ул. Гагарина, д. 7</v>
      </c>
      <c r="K529" s="42">
        <v>2494.9</v>
      </c>
      <c r="L529" s="42">
        <v>29</v>
      </c>
      <c r="M529" s="148">
        <v>5</v>
      </c>
      <c r="N529" s="84" t="s">
        <v>4599</v>
      </c>
      <c r="O529" s="226">
        <v>44607</v>
      </c>
      <c r="P529" s="117" t="s">
        <v>3091</v>
      </c>
      <c r="Q529" s="169">
        <v>19756498.670000002</v>
      </c>
      <c r="R529" s="155"/>
    </row>
    <row r="530" spans="1:18" ht="23.25" x14ac:dyDescent="0.25">
      <c r="A530" s="80">
        <v>529</v>
      </c>
      <c r="B530" s="30" t="s">
        <v>4850</v>
      </c>
      <c r="C530" s="112"/>
      <c r="D530" s="112" t="s">
        <v>2511</v>
      </c>
      <c r="E530" s="112" t="s">
        <v>18</v>
      </c>
      <c r="F530" s="112" t="s">
        <v>213</v>
      </c>
      <c r="G530" s="112" t="s">
        <v>20</v>
      </c>
      <c r="H530" s="112" t="s">
        <v>4583</v>
      </c>
      <c r="I530" s="150" t="s">
        <v>4584</v>
      </c>
      <c r="J530" s="52" t="str">
        <f t="shared" si="8"/>
        <v>Новоуральский городской округ Свердловской области, г. Новоуральск, ул. Жигаловского, д. 2КОРПУС 3</v>
      </c>
      <c r="K530" s="51">
        <v>5332.8</v>
      </c>
      <c r="L530" s="51">
        <v>72</v>
      </c>
      <c r="M530" s="150">
        <v>2</v>
      </c>
      <c r="N530" s="138" t="s">
        <v>4598</v>
      </c>
      <c r="O530" s="221">
        <v>44673</v>
      </c>
      <c r="P530" s="132" t="s">
        <v>2604</v>
      </c>
      <c r="Q530" s="168">
        <v>5039616.99</v>
      </c>
      <c r="R530" s="155"/>
    </row>
    <row r="531" spans="1:18" ht="23.25" x14ac:dyDescent="0.25">
      <c r="A531" s="80">
        <v>530</v>
      </c>
      <c r="B531" s="30" t="s">
        <v>4850</v>
      </c>
      <c r="C531" s="112"/>
      <c r="D531" s="112" t="s">
        <v>2511</v>
      </c>
      <c r="E531" s="112" t="s">
        <v>18</v>
      </c>
      <c r="F531" s="112" t="s">
        <v>213</v>
      </c>
      <c r="G531" s="112" t="s">
        <v>20</v>
      </c>
      <c r="H531" s="112" t="s">
        <v>4583</v>
      </c>
      <c r="I531" s="67" t="s">
        <v>983</v>
      </c>
      <c r="J531" s="52" t="str">
        <f t="shared" si="8"/>
        <v>Новоуральский городской округ Свердловской области, г. Новоуральск, ул. Жигаловского, д. 4</v>
      </c>
      <c r="K531" s="51">
        <v>4305.7</v>
      </c>
      <c r="L531" s="51">
        <v>56</v>
      </c>
      <c r="M531" s="150">
        <v>2</v>
      </c>
      <c r="N531" s="138" t="s">
        <v>4598</v>
      </c>
      <c r="O531" s="221">
        <v>44673</v>
      </c>
      <c r="P531" s="132" t="s">
        <v>2604</v>
      </c>
      <c r="Q531" s="168">
        <v>4647527.7799999993</v>
      </c>
      <c r="R531" s="155"/>
    </row>
    <row r="532" spans="1:18" ht="23.25" x14ac:dyDescent="0.25">
      <c r="A532" s="80">
        <v>531</v>
      </c>
      <c r="B532" s="30" t="s">
        <v>4850</v>
      </c>
      <c r="C532" s="112"/>
      <c r="D532" s="112" t="s">
        <v>2511</v>
      </c>
      <c r="E532" s="112" t="s">
        <v>18</v>
      </c>
      <c r="F532" s="112" t="s">
        <v>213</v>
      </c>
      <c r="G532" s="112" t="s">
        <v>20</v>
      </c>
      <c r="H532" s="112" t="s">
        <v>4583</v>
      </c>
      <c r="I532" s="150" t="s">
        <v>4585</v>
      </c>
      <c r="J532" s="52" t="str">
        <f t="shared" si="8"/>
        <v>Новоуральский городской округ Свердловской области, г. Новоуральск, ул. Жигаловского, д. 4/1</v>
      </c>
      <c r="K532" s="51">
        <v>5274.5</v>
      </c>
      <c r="L532" s="51">
        <v>72</v>
      </c>
      <c r="M532" s="150">
        <v>1</v>
      </c>
      <c r="N532" s="138" t="s">
        <v>4598</v>
      </c>
      <c r="O532" s="221">
        <v>44673</v>
      </c>
      <c r="P532" s="132" t="s">
        <v>2604</v>
      </c>
      <c r="Q532" s="168">
        <v>2515862.13</v>
      </c>
      <c r="R532" s="155"/>
    </row>
    <row r="533" spans="1:18" ht="23.25" x14ac:dyDescent="0.25">
      <c r="A533" s="80">
        <v>532</v>
      </c>
      <c r="B533" s="30" t="s">
        <v>4850</v>
      </c>
      <c r="C533" s="112"/>
      <c r="D533" s="112" t="s">
        <v>2511</v>
      </c>
      <c r="E533" s="112" t="s">
        <v>18</v>
      </c>
      <c r="F533" s="112" t="s">
        <v>213</v>
      </c>
      <c r="G533" s="112" t="s">
        <v>20</v>
      </c>
      <c r="H533" s="112" t="s">
        <v>4583</v>
      </c>
      <c r="I533" s="150">
        <v>6</v>
      </c>
      <c r="J533" s="52" t="str">
        <f t="shared" si="8"/>
        <v>Новоуральский городской округ Свердловской области, г. Новоуральск, ул. Жигаловского, д. 6</v>
      </c>
      <c r="K533" s="51">
        <v>6991.8</v>
      </c>
      <c r="L533" s="51">
        <v>76</v>
      </c>
      <c r="M533" s="150">
        <v>3</v>
      </c>
      <c r="N533" s="138" t="s">
        <v>4604</v>
      </c>
      <c r="O533" s="221" t="s">
        <v>4605</v>
      </c>
      <c r="P533" s="132" t="s">
        <v>4606</v>
      </c>
      <c r="Q533" s="168">
        <v>6270469.9800000004</v>
      </c>
      <c r="R533" s="155"/>
    </row>
    <row r="534" spans="1:18" ht="23.25" x14ac:dyDescent="0.25">
      <c r="A534" s="80">
        <v>533</v>
      </c>
      <c r="B534" s="30" t="s">
        <v>4850</v>
      </c>
      <c r="C534" s="112"/>
      <c r="D534" s="112" t="s">
        <v>2511</v>
      </c>
      <c r="E534" s="112" t="s">
        <v>18</v>
      </c>
      <c r="F534" s="112" t="s">
        <v>213</v>
      </c>
      <c r="G534" s="112" t="s">
        <v>20</v>
      </c>
      <c r="H534" s="112" t="s">
        <v>53</v>
      </c>
      <c r="I534" s="150">
        <v>21</v>
      </c>
      <c r="J534" s="52" t="str">
        <f t="shared" si="8"/>
        <v>Новоуральский городской округ Свердловской области, г. Новоуральск, ул. Комсомольская, д. 21</v>
      </c>
      <c r="K534" s="51">
        <v>2666.5</v>
      </c>
      <c r="L534" s="51">
        <v>44</v>
      </c>
      <c r="M534" s="51">
        <v>1</v>
      </c>
      <c r="N534" s="138" t="s">
        <v>4598</v>
      </c>
      <c r="O534" s="221">
        <v>44673</v>
      </c>
      <c r="P534" s="132" t="s">
        <v>2604</v>
      </c>
      <c r="Q534" s="168">
        <v>2578216.08</v>
      </c>
      <c r="R534" s="155"/>
    </row>
    <row r="535" spans="1:18" ht="23.25" x14ac:dyDescent="0.25">
      <c r="A535" s="80">
        <v>534</v>
      </c>
      <c r="B535" s="30" t="s">
        <v>4850</v>
      </c>
      <c r="C535" s="30"/>
      <c r="D535" s="30" t="s">
        <v>2511</v>
      </c>
      <c r="E535" s="30" t="s">
        <v>18</v>
      </c>
      <c r="F535" s="30" t="s">
        <v>213</v>
      </c>
      <c r="G535" s="30" t="s">
        <v>20</v>
      </c>
      <c r="H535" s="30" t="s">
        <v>36</v>
      </c>
      <c r="I535" s="148">
        <v>110</v>
      </c>
      <c r="J535" s="33" t="str">
        <f t="shared" si="8"/>
        <v>Новоуральский городской округ Свердловской области, г. Новоуральск, ул. Ленина, д. 110</v>
      </c>
      <c r="K535" s="42">
        <v>2198.6</v>
      </c>
      <c r="L535" s="42">
        <v>40</v>
      </c>
      <c r="M535" s="148">
        <v>8</v>
      </c>
      <c r="N535" s="84" t="s">
        <v>4591</v>
      </c>
      <c r="O535" s="226">
        <v>44607</v>
      </c>
      <c r="P535" s="117" t="s">
        <v>3091</v>
      </c>
      <c r="Q535" s="169">
        <v>12620395.9</v>
      </c>
      <c r="R535" s="155"/>
    </row>
    <row r="536" spans="1:18" ht="23.25" x14ac:dyDescent="0.25">
      <c r="A536" s="80">
        <v>535</v>
      </c>
      <c r="B536" s="30" t="s">
        <v>4850</v>
      </c>
      <c r="C536" s="30"/>
      <c r="D536" s="30" t="s">
        <v>2511</v>
      </c>
      <c r="E536" s="30" t="s">
        <v>18</v>
      </c>
      <c r="F536" s="30" t="s">
        <v>213</v>
      </c>
      <c r="G536" s="30" t="s">
        <v>20</v>
      </c>
      <c r="H536" s="30" t="s">
        <v>36</v>
      </c>
      <c r="I536" s="148">
        <v>80</v>
      </c>
      <c r="J536" s="33" t="str">
        <f t="shared" si="8"/>
        <v>Новоуральский городской округ Свердловской области, г. Новоуральск, ул. Ленина, д. 80</v>
      </c>
      <c r="K536" s="42">
        <v>2336.9</v>
      </c>
      <c r="L536" s="42">
        <v>33</v>
      </c>
      <c r="M536" s="42">
        <v>7</v>
      </c>
      <c r="N536" s="84" t="s">
        <v>4599</v>
      </c>
      <c r="O536" s="226">
        <v>44607</v>
      </c>
      <c r="P536" s="117" t="s">
        <v>3091</v>
      </c>
      <c r="Q536" s="169">
        <v>18476602.649999999</v>
      </c>
      <c r="R536" s="155"/>
    </row>
    <row r="537" spans="1:18" ht="23.25" x14ac:dyDescent="0.25">
      <c r="A537" s="80">
        <v>536</v>
      </c>
      <c r="B537" s="30" t="s">
        <v>4850</v>
      </c>
      <c r="C537" s="30"/>
      <c r="D537" s="30" t="s">
        <v>2511</v>
      </c>
      <c r="E537" s="30" t="s">
        <v>18</v>
      </c>
      <c r="F537" s="30" t="s">
        <v>213</v>
      </c>
      <c r="G537" s="30" t="s">
        <v>20</v>
      </c>
      <c r="H537" s="30" t="s">
        <v>388</v>
      </c>
      <c r="I537" s="58" t="s">
        <v>996</v>
      </c>
      <c r="J537" s="33" t="str">
        <f t="shared" si="8"/>
        <v>Новоуральский городской округ Свердловской области, г. Новоуральск, ул. Льва Толстого, д. 18</v>
      </c>
      <c r="K537" s="42">
        <v>2504.6</v>
      </c>
      <c r="L537" s="42">
        <v>24</v>
      </c>
      <c r="M537" s="148">
        <v>1</v>
      </c>
      <c r="N537" s="84" t="s">
        <v>4608</v>
      </c>
      <c r="O537" s="226">
        <v>44607</v>
      </c>
      <c r="P537" s="117" t="s">
        <v>2752</v>
      </c>
      <c r="Q537" s="168">
        <v>6449098.3599999994</v>
      </c>
      <c r="R537" s="155"/>
    </row>
    <row r="538" spans="1:18" ht="23.25" x14ac:dyDescent="0.25">
      <c r="A538" s="80">
        <v>537</v>
      </c>
      <c r="B538" s="30" t="s">
        <v>4850</v>
      </c>
      <c r="C538" s="30"/>
      <c r="D538" s="30" t="s">
        <v>2511</v>
      </c>
      <c r="E538" s="30" t="s">
        <v>18</v>
      </c>
      <c r="F538" s="30" t="s">
        <v>213</v>
      </c>
      <c r="G538" s="30" t="s">
        <v>20</v>
      </c>
      <c r="H538" s="30" t="s">
        <v>388</v>
      </c>
      <c r="I538" s="58" t="s">
        <v>997</v>
      </c>
      <c r="J538" s="33" t="str">
        <f t="shared" si="8"/>
        <v>Новоуральский городской округ Свердловской области, г. Новоуральск, ул. Льва Толстого, д. 20</v>
      </c>
      <c r="K538" s="42">
        <v>3493.7</v>
      </c>
      <c r="L538" s="42">
        <v>32</v>
      </c>
      <c r="M538" s="148">
        <v>8</v>
      </c>
      <c r="N538" s="84" t="s">
        <v>4609</v>
      </c>
      <c r="O538" s="226">
        <v>44607</v>
      </c>
      <c r="P538" s="117" t="s">
        <v>2752</v>
      </c>
      <c r="Q538" s="168">
        <v>18997723.41</v>
      </c>
      <c r="R538" s="155"/>
    </row>
    <row r="539" spans="1:18" ht="23.25" x14ac:dyDescent="0.25">
      <c r="A539" s="80">
        <v>538</v>
      </c>
      <c r="B539" s="30" t="s">
        <v>4850</v>
      </c>
      <c r="C539" s="30"/>
      <c r="D539" s="30" t="s">
        <v>2511</v>
      </c>
      <c r="E539" s="30" t="s">
        <v>18</v>
      </c>
      <c r="F539" s="30" t="s">
        <v>213</v>
      </c>
      <c r="G539" s="30" t="s">
        <v>20</v>
      </c>
      <c r="H539" s="30" t="s">
        <v>388</v>
      </c>
      <c r="I539" s="148" t="s">
        <v>1008</v>
      </c>
      <c r="J539" s="33" t="str">
        <f t="shared" si="8"/>
        <v>Новоуральский городской округ Свердловской области, г. Новоуральск, ул. Льва Толстого, д. 22</v>
      </c>
      <c r="K539" s="42">
        <v>2730.4</v>
      </c>
      <c r="L539" s="42">
        <v>31</v>
      </c>
      <c r="M539" s="148">
        <v>8</v>
      </c>
      <c r="N539" s="84" t="s">
        <v>4599</v>
      </c>
      <c r="O539" s="226">
        <v>44607</v>
      </c>
      <c r="P539" s="117" t="s">
        <v>3091</v>
      </c>
      <c r="Q539" s="168">
        <v>20749115.210000001</v>
      </c>
      <c r="R539" s="155"/>
    </row>
    <row r="540" spans="1:18" ht="23.25" x14ac:dyDescent="0.25">
      <c r="A540" s="80">
        <v>539</v>
      </c>
      <c r="B540" s="30" t="s">
        <v>4850</v>
      </c>
      <c r="C540" s="30"/>
      <c r="D540" s="30" t="s">
        <v>2511</v>
      </c>
      <c r="E540" s="30" t="s">
        <v>18</v>
      </c>
      <c r="F540" s="30" t="s">
        <v>213</v>
      </c>
      <c r="G540" s="30" t="s">
        <v>20</v>
      </c>
      <c r="H540" s="30" t="s">
        <v>388</v>
      </c>
      <c r="I540" s="58" t="s">
        <v>731</v>
      </c>
      <c r="J540" s="33" t="str">
        <f t="shared" si="8"/>
        <v>Новоуральский городской округ Свердловской области, г. Новоуральск, ул. Льва Толстого, д. 23</v>
      </c>
      <c r="K540" s="42">
        <v>1207.58</v>
      </c>
      <c r="L540" s="42">
        <v>18</v>
      </c>
      <c r="M540" s="148">
        <v>2</v>
      </c>
      <c r="N540" s="84" t="s">
        <v>4610</v>
      </c>
      <c r="O540" s="226">
        <v>44686</v>
      </c>
      <c r="P540" s="117" t="s">
        <v>2752</v>
      </c>
      <c r="Q540" s="168">
        <v>4119872.26</v>
      </c>
      <c r="R540" s="155"/>
    </row>
    <row r="541" spans="1:18" ht="23.25" x14ac:dyDescent="0.25">
      <c r="A541" s="80">
        <v>540</v>
      </c>
      <c r="B541" s="30" t="s">
        <v>4850</v>
      </c>
      <c r="C541" s="30"/>
      <c r="D541" s="30" t="s">
        <v>2511</v>
      </c>
      <c r="E541" s="30" t="s">
        <v>18</v>
      </c>
      <c r="F541" s="30" t="s">
        <v>213</v>
      </c>
      <c r="G541" s="30" t="s">
        <v>20</v>
      </c>
      <c r="H541" s="30" t="s">
        <v>47</v>
      </c>
      <c r="I541" s="148" t="s">
        <v>730</v>
      </c>
      <c r="J541" s="33" t="str">
        <f t="shared" si="8"/>
        <v>Новоуральский городской округ Свердловской области, г. Новоуральск, ул. Максима Горького, д. 9</v>
      </c>
      <c r="K541" s="42">
        <v>1670.6</v>
      </c>
      <c r="L541" s="42">
        <v>22</v>
      </c>
      <c r="M541" s="148">
        <v>1</v>
      </c>
      <c r="N541" s="84" t="s">
        <v>4591</v>
      </c>
      <c r="O541" s="226">
        <v>44607</v>
      </c>
      <c r="P541" s="117" t="s">
        <v>3091</v>
      </c>
      <c r="Q541" s="169">
        <v>560747.93999999994</v>
      </c>
      <c r="R541" s="155"/>
    </row>
    <row r="542" spans="1:18" ht="23.25" x14ac:dyDescent="0.25">
      <c r="A542" s="80">
        <v>541</v>
      </c>
      <c r="B542" s="30" t="s">
        <v>4850</v>
      </c>
      <c r="C542" s="112"/>
      <c r="D542" s="112" t="s">
        <v>2511</v>
      </c>
      <c r="E542" s="112" t="s">
        <v>18</v>
      </c>
      <c r="F542" s="112" t="s">
        <v>213</v>
      </c>
      <c r="G542" s="112" t="s">
        <v>20</v>
      </c>
      <c r="H542" s="112" t="s">
        <v>56</v>
      </c>
      <c r="I542" s="150" t="s">
        <v>1257</v>
      </c>
      <c r="J542" s="52" t="str">
        <f t="shared" si="8"/>
        <v>Новоуральский городской округ Свердловской области, г. Новоуральск, ул. Первомайская, д. 85</v>
      </c>
      <c r="K542" s="51">
        <v>2775.6</v>
      </c>
      <c r="L542" s="51">
        <v>45</v>
      </c>
      <c r="M542" s="150">
        <v>1</v>
      </c>
      <c r="N542" s="138" t="s">
        <v>4598</v>
      </c>
      <c r="O542" s="221">
        <v>44673</v>
      </c>
      <c r="P542" s="132" t="s">
        <v>2604</v>
      </c>
      <c r="Q542" s="168">
        <v>2650990.5499999998</v>
      </c>
      <c r="R542" s="155"/>
    </row>
    <row r="543" spans="1:18" ht="23.25" x14ac:dyDescent="0.25">
      <c r="A543" s="80">
        <v>542</v>
      </c>
      <c r="B543" s="30" t="s">
        <v>4850</v>
      </c>
      <c r="C543" s="30"/>
      <c r="D543" s="30" t="s">
        <v>2511</v>
      </c>
      <c r="E543" s="30" t="s">
        <v>18</v>
      </c>
      <c r="F543" s="30" t="s">
        <v>213</v>
      </c>
      <c r="G543" s="30" t="s">
        <v>20</v>
      </c>
      <c r="H543" s="30" t="s">
        <v>41</v>
      </c>
      <c r="I543" s="148">
        <v>24</v>
      </c>
      <c r="J543" s="33" t="str">
        <f t="shared" si="8"/>
        <v>Новоуральский городской округ Свердловской области, г. Новоуральск, ул. Садовая, д. 24</v>
      </c>
      <c r="K543" s="42">
        <v>1395.1</v>
      </c>
      <c r="L543" s="42">
        <v>24</v>
      </c>
      <c r="M543" s="148">
        <v>7</v>
      </c>
      <c r="N543" s="84" t="s">
        <v>4608</v>
      </c>
      <c r="O543" s="226">
        <v>44607</v>
      </c>
      <c r="P543" s="117" t="s">
        <v>2752</v>
      </c>
      <c r="Q543" s="169">
        <v>8821460.3399999999</v>
      </c>
      <c r="R543" s="155"/>
    </row>
    <row r="544" spans="1:18" ht="23.25" x14ac:dyDescent="0.25">
      <c r="A544" s="80">
        <v>543</v>
      </c>
      <c r="B544" s="30" t="s">
        <v>4850</v>
      </c>
      <c r="C544" s="30"/>
      <c r="D544" s="30" t="s">
        <v>2511</v>
      </c>
      <c r="E544" s="30" t="s">
        <v>18</v>
      </c>
      <c r="F544" s="30" t="s">
        <v>213</v>
      </c>
      <c r="G544" s="30" t="s">
        <v>20</v>
      </c>
      <c r="H544" s="30" t="s">
        <v>41</v>
      </c>
      <c r="I544" s="148">
        <v>33</v>
      </c>
      <c r="J544" s="33" t="str">
        <f t="shared" si="8"/>
        <v>Новоуральский городской округ Свердловской области, г. Новоуральск, ул. Садовая, д. 33</v>
      </c>
      <c r="K544" s="42">
        <v>1329.8</v>
      </c>
      <c r="L544" s="42">
        <v>23</v>
      </c>
      <c r="M544" s="148">
        <v>8</v>
      </c>
      <c r="N544" s="84" t="s">
        <v>4608</v>
      </c>
      <c r="O544" s="226">
        <v>44607</v>
      </c>
      <c r="P544" s="117" t="s">
        <v>2752</v>
      </c>
      <c r="Q544" s="169">
        <v>8200528.2000000011</v>
      </c>
      <c r="R544" s="155"/>
    </row>
    <row r="545" spans="1:18" ht="23.25" x14ac:dyDescent="0.25">
      <c r="A545" s="80">
        <v>544</v>
      </c>
      <c r="B545" s="30" t="s">
        <v>4850</v>
      </c>
      <c r="C545" s="30"/>
      <c r="D545" s="30" t="s">
        <v>2511</v>
      </c>
      <c r="E545" s="30" t="s">
        <v>18</v>
      </c>
      <c r="F545" s="30" t="s">
        <v>213</v>
      </c>
      <c r="G545" s="30" t="s">
        <v>20</v>
      </c>
      <c r="H545" s="30" t="s">
        <v>2516</v>
      </c>
      <c r="I545" s="148">
        <v>11</v>
      </c>
      <c r="J545" s="33" t="str">
        <f t="shared" si="8"/>
        <v>Новоуральский городской округ Свердловской области, г. Новоуральск, ул. Сергея Дудина, д. 11</v>
      </c>
      <c r="K545" s="42">
        <v>5316</v>
      </c>
      <c r="L545" s="42">
        <v>83</v>
      </c>
      <c r="M545" s="148">
        <v>1</v>
      </c>
      <c r="N545" s="84" t="s">
        <v>4603</v>
      </c>
      <c r="O545" s="226">
        <v>44809</v>
      </c>
      <c r="P545" s="117" t="s">
        <v>1786</v>
      </c>
      <c r="Q545" s="169">
        <v>3004668.96</v>
      </c>
      <c r="R545" s="155"/>
    </row>
    <row r="546" spans="1:18" ht="23.25" x14ac:dyDescent="0.25">
      <c r="A546" s="80">
        <v>545</v>
      </c>
      <c r="B546" s="30" t="s">
        <v>4850</v>
      </c>
      <c r="C546" s="30"/>
      <c r="D546" s="30" t="s">
        <v>2511</v>
      </c>
      <c r="E546" s="30" t="s">
        <v>18</v>
      </c>
      <c r="F546" s="30" t="s">
        <v>213</v>
      </c>
      <c r="G546" s="30" t="s">
        <v>20</v>
      </c>
      <c r="H546" s="30" t="s">
        <v>2516</v>
      </c>
      <c r="I546" s="148">
        <v>8</v>
      </c>
      <c r="J546" s="33" t="str">
        <f t="shared" si="8"/>
        <v>Новоуральский городской округ Свердловской области, г. Новоуральск, ул. Сергея Дудина, д. 8</v>
      </c>
      <c r="K546" s="42">
        <v>5434.7</v>
      </c>
      <c r="L546" s="42">
        <v>83</v>
      </c>
      <c r="M546" s="148">
        <v>1</v>
      </c>
      <c r="N546" s="84" t="s">
        <v>4603</v>
      </c>
      <c r="O546" s="226">
        <v>44809</v>
      </c>
      <c r="P546" s="117" t="s">
        <v>1786</v>
      </c>
      <c r="Q546" s="168">
        <v>2900998.04</v>
      </c>
      <c r="R546" s="155"/>
    </row>
    <row r="547" spans="1:18" ht="23.25" x14ac:dyDescent="0.25">
      <c r="A547" s="80">
        <v>546</v>
      </c>
      <c r="B547" s="30" t="s">
        <v>4850</v>
      </c>
      <c r="C547" s="30"/>
      <c r="D547" s="30" t="s">
        <v>2511</v>
      </c>
      <c r="E547" s="30" t="s">
        <v>18</v>
      </c>
      <c r="F547" s="30" t="s">
        <v>213</v>
      </c>
      <c r="G547" s="30" t="s">
        <v>20</v>
      </c>
      <c r="H547" s="30" t="s">
        <v>162</v>
      </c>
      <c r="I547" s="148" t="s">
        <v>408</v>
      </c>
      <c r="J547" s="33" t="str">
        <f t="shared" si="8"/>
        <v>Новоуральский городской округ Свердловской области, г. Новоуральск, ул. Фрунзе, д. 3А</v>
      </c>
      <c r="K547" s="42">
        <v>858.4</v>
      </c>
      <c r="L547" s="42">
        <v>10</v>
      </c>
      <c r="M547" s="148">
        <v>1</v>
      </c>
      <c r="N547" s="84" t="s">
        <v>4591</v>
      </c>
      <c r="O547" s="226">
        <v>44607</v>
      </c>
      <c r="P547" s="117" t="s">
        <v>3091</v>
      </c>
      <c r="Q547" s="169">
        <v>2913253.26</v>
      </c>
      <c r="R547" s="155"/>
    </row>
    <row r="548" spans="1:18" ht="23.25" x14ac:dyDescent="0.25">
      <c r="A548" s="80">
        <v>547</v>
      </c>
      <c r="B548" s="30" t="s">
        <v>4850</v>
      </c>
      <c r="C548" s="112"/>
      <c r="D548" s="112" t="s">
        <v>2511</v>
      </c>
      <c r="E548" s="112" t="s">
        <v>18</v>
      </c>
      <c r="F548" s="112" t="s">
        <v>213</v>
      </c>
      <c r="G548" s="112" t="s">
        <v>20</v>
      </c>
      <c r="H548" s="112" t="s">
        <v>348</v>
      </c>
      <c r="I548" s="150" t="s">
        <v>1227</v>
      </c>
      <c r="J548" s="52" t="str">
        <f t="shared" si="8"/>
        <v>Новоуральский городской округ Свердловской области, г. Новоуральск, ул. Фурманова, д. 35</v>
      </c>
      <c r="K548" s="51">
        <v>2785.1</v>
      </c>
      <c r="L548" s="51">
        <v>45</v>
      </c>
      <c r="M548" s="150">
        <v>1</v>
      </c>
      <c r="N548" s="138" t="s">
        <v>4598</v>
      </c>
      <c r="O548" s="221">
        <v>44673</v>
      </c>
      <c r="P548" s="132" t="s">
        <v>2604</v>
      </c>
      <c r="Q548" s="168">
        <v>2615966.04</v>
      </c>
      <c r="R548" s="155"/>
    </row>
    <row r="549" spans="1:18" ht="23.25" x14ac:dyDescent="0.25">
      <c r="A549" s="80">
        <v>548</v>
      </c>
      <c r="B549" s="30" t="s">
        <v>4850</v>
      </c>
      <c r="C549" s="112"/>
      <c r="D549" s="112" t="s">
        <v>2511</v>
      </c>
      <c r="E549" s="112" t="s">
        <v>18</v>
      </c>
      <c r="F549" s="112" t="s">
        <v>213</v>
      </c>
      <c r="G549" s="112" t="s">
        <v>20</v>
      </c>
      <c r="H549" s="112" t="s">
        <v>348</v>
      </c>
      <c r="I549" s="150" t="s">
        <v>621</v>
      </c>
      <c r="J549" s="52" t="str">
        <f t="shared" si="8"/>
        <v>Новоуральский городской округ Свердловской области, г. Новоуральск, ул. Фурманова, д. 35А</v>
      </c>
      <c r="K549" s="51">
        <v>2769.1</v>
      </c>
      <c r="L549" s="51">
        <v>45</v>
      </c>
      <c r="M549" s="150">
        <v>1</v>
      </c>
      <c r="N549" s="138" t="s">
        <v>4598</v>
      </c>
      <c r="O549" s="221">
        <v>44673</v>
      </c>
      <c r="P549" s="132" t="s">
        <v>2604</v>
      </c>
      <c r="Q549" s="168">
        <v>2603000.7599999998</v>
      </c>
      <c r="R549" s="155"/>
    </row>
    <row r="550" spans="1:18" ht="23.25" x14ac:dyDescent="0.25">
      <c r="A550" s="80">
        <v>549</v>
      </c>
      <c r="B550" s="30" t="s">
        <v>4851</v>
      </c>
      <c r="C550" s="112"/>
      <c r="D550" s="112" t="s">
        <v>297</v>
      </c>
      <c r="E550" s="112" t="s">
        <v>18</v>
      </c>
      <c r="F550" s="112" t="s">
        <v>298</v>
      </c>
      <c r="G550" s="112" t="s">
        <v>362</v>
      </c>
      <c r="H550" s="112" t="s">
        <v>579</v>
      </c>
      <c r="I550" s="51">
        <v>22</v>
      </c>
      <c r="J550" s="52" t="str">
        <f t="shared" si="8"/>
        <v>Полевской городской округ, г. Полевской, мкр. Зеленый Бор-1, д. 22</v>
      </c>
      <c r="K550" s="51">
        <v>8424.7000000000007</v>
      </c>
      <c r="L550" s="51">
        <v>138</v>
      </c>
      <c r="M550" s="150">
        <v>1</v>
      </c>
      <c r="N550" s="52" t="s">
        <v>4640</v>
      </c>
      <c r="O550" s="139">
        <v>44722</v>
      </c>
      <c r="P550" s="52" t="s">
        <v>4641</v>
      </c>
      <c r="Q550" s="167">
        <v>2721722.6</v>
      </c>
      <c r="R550" s="155"/>
    </row>
    <row r="551" spans="1:18" ht="23.25" x14ac:dyDescent="0.25">
      <c r="A551" s="80">
        <v>550</v>
      </c>
      <c r="B551" s="30" t="s">
        <v>4851</v>
      </c>
      <c r="C551" s="112"/>
      <c r="D551" s="112" t="s">
        <v>297</v>
      </c>
      <c r="E551" s="112" t="s">
        <v>18</v>
      </c>
      <c r="F551" s="112" t="s">
        <v>298</v>
      </c>
      <c r="G551" s="112" t="s">
        <v>362</v>
      </c>
      <c r="H551" s="112" t="s">
        <v>4621</v>
      </c>
      <c r="I551" s="51">
        <v>2</v>
      </c>
      <c r="J551" s="52" t="str">
        <f t="shared" si="8"/>
        <v>Полевской городской округ, г. Полевской, мкр. Зеленый Бор-2, д. 2</v>
      </c>
      <c r="K551" s="51">
        <v>4286.3</v>
      </c>
      <c r="L551" s="51">
        <v>66</v>
      </c>
      <c r="M551" s="150">
        <v>2</v>
      </c>
      <c r="N551" s="52" t="s">
        <v>4640</v>
      </c>
      <c r="O551" s="139">
        <v>44722</v>
      </c>
      <c r="P551" s="52" t="s">
        <v>4641</v>
      </c>
      <c r="Q551" s="167">
        <v>5222219.29</v>
      </c>
      <c r="R551" s="155"/>
    </row>
    <row r="552" spans="1:18" ht="23.25" x14ac:dyDescent="0.25">
      <c r="A552" s="80">
        <v>551</v>
      </c>
      <c r="B552" s="30" t="s">
        <v>4851</v>
      </c>
      <c r="C552" s="112"/>
      <c r="D552" s="112" t="s">
        <v>297</v>
      </c>
      <c r="E552" s="112" t="s">
        <v>18</v>
      </c>
      <c r="F552" s="112" t="s">
        <v>298</v>
      </c>
      <c r="G552" s="112" t="s">
        <v>362</v>
      </c>
      <c r="H552" s="112" t="s">
        <v>4621</v>
      </c>
      <c r="I552" s="51">
        <v>38</v>
      </c>
      <c r="J552" s="52" t="str">
        <f t="shared" si="8"/>
        <v>Полевской городской округ, г. Полевской, мкр. Зеленый Бор-2, д. 38</v>
      </c>
      <c r="K552" s="51">
        <v>3849.5</v>
      </c>
      <c r="L552" s="51">
        <v>54</v>
      </c>
      <c r="M552" s="150">
        <v>1</v>
      </c>
      <c r="N552" s="52" t="s">
        <v>4640</v>
      </c>
      <c r="O552" s="139">
        <v>44722</v>
      </c>
      <c r="P552" s="52" t="s">
        <v>4641</v>
      </c>
      <c r="Q552" s="167">
        <v>2598980.7000000002</v>
      </c>
      <c r="R552" s="155"/>
    </row>
    <row r="553" spans="1:18" ht="23.25" x14ac:dyDescent="0.25">
      <c r="A553" s="80">
        <v>552</v>
      </c>
      <c r="B553" s="30" t="s">
        <v>4851</v>
      </c>
      <c r="C553" s="30"/>
      <c r="D553" s="30" t="s">
        <v>297</v>
      </c>
      <c r="E553" s="30" t="s">
        <v>18</v>
      </c>
      <c r="F553" s="30" t="s">
        <v>298</v>
      </c>
      <c r="G553" s="30" t="s">
        <v>362</v>
      </c>
      <c r="H553" s="30" t="s">
        <v>1524</v>
      </c>
      <c r="I553" s="42" t="s">
        <v>947</v>
      </c>
      <c r="J553" s="33" t="str">
        <f t="shared" si="8"/>
        <v>Полевской городской округ, г. Полевской, мкр. Черемушки, д. 6</v>
      </c>
      <c r="K553" s="42">
        <v>1406.9</v>
      </c>
      <c r="L553" s="42">
        <v>32</v>
      </c>
      <c r="M553" s="148">
        <v>8</v>
      </c>
      <c r="N553" s="33" t="s">
        <v>4636</v>
      </c>
      <c r="O553" s="114">
        <v>44574</v>
      </c>
      <c r="P553" s="33" t="s">
        <v>3340</v>
      </c>
      <c r="Q553" s="168">
        <v>14303793.6</v>
      </c>
      <c r="R553" s="155"/>
    </row>
    <row r="554" spans="1:18" ht="23.25" x14ac:dyDescent="0.25">
      <c r="A554" s="80">
        <v>553</v>
      </c>
      <c r="B554" s="30" t="s">
        <v>4851</v>
      </c>
      <c r="C554" s="30"/>
      <c r="D554" s="30" t="s">
        <v>297</v>
      </c>
      <c r="E554" s="30" t="s">
        <v>18</v>
      </c>
      <c r="F554" s="30" t="s">
        <v>298</v>
      </c>
      <c r="G554" s="30" t="s">
        <v>362</v>
      </c>
      <c r="H554" s="30" t="s">
        <v>1524</v>
      </c>
      <c r="I554" s="42">
        <v>7</v>
      </c>
      <c r="J554" s="33" t="str">
        <f t="shared" si="8"/>
        <v>Полевской городской округ, г. Полевской, мкр. Черемушки, д. 7</v>
      </c>
      <c r="K554" s="42">
        <v>2226.6</v>
      </c>
      <c r="L554" s="42">
        <v>48</v>
      </c>
      <c r="M554" s="42">
        <v>8</v>
      </c>
      <c r="N554" s="33" t="s">
        <v>4636</v>
      </c>
      <c r="O554" s="114">
        <v>44574</v>
      </c>
      <c r="P554" s="33" t="s">
        <v>3340</v>
      </c>
      <c r="Q554" s="168">
        <v>21002338.800000004</v>
      </c>
      <c r="R554" s="155"/>
    </row>
    <row r="555" spans="1:18" ht="23.25" x14ac:dyDescent="0.25">
      <c r="A555" s="80">
        <v>554</v>
      </c>
      <c r="B555" s="30" t="s">
        <v>4851</v>
      </c>
      <c r="C555" s="30"/>
      <c r="D555" s="30" t="s">
        <v>297</v>
      </c>
      <c r="E555" s="30" t="s">
        <v>18</v>
      </c>
      <c r="F555" s="30" t="s">
        <v>298</v>
      </c>
      <c r="G555" s="30" t="s">
        <v>20</v>
      </c>
      <c r="H555" s="30" t="s">
        <v>299</v>
      </c>
      <c r="I555" s="42">
        <v>10</v>
      </c>
      <c r="J555" s="33" t="str">
        <f t="shared" si="8"/>
        <v>Полевской городской округ, г. Полевской, ул. К.Маркса, д. 10</v>
      </c>
      <c r="K555" s="42">
        <v>1306.3</v>
      </c>
      <c r="L555" s="42">
        <v>29</v>
      </c>
      <c r="M555" s="148">
        <v>8</v>
      </c>
      <c r="N555" s="33" t="s">
        <v>4636</v>
      </c>
      <c r="O555" s="114">
        <v>44574</v>
      </c>
      <c r="P555" s="33" t="s">
        <v>3340</v>
      </c>
      <c r="Q555" s="168">
        <v>14577532.800000001</v>
      </c>
      <c r="R555" s="155"/>
    </row>
    <row r="556" spans="1:18" ht="23.25" x14ac:dyDescent="0.25">
      <c r="A556" s="80">
        <v>555</v>
      </c>
      <c r="B556" s="30" t="s">
        <v>4851</v>
      </c>
      <c r="C556" s="30"/>
      <c r="D556" s="30" t="s">
        <v>297</v>
      </c>
      <c r="E556" s="30" t="s">
        <v>18</v>
      </c>
      <c r="F556" s="30" t="s">
        <v>298</v>
      </c>
      <c r="G556" s="30" t="s">
        <v>20</v>
      </c>
      <c r="H556" s="30" t="s">
        <v>299</v>
      </c>
      <c r="I556" s="42">
        <v>14</v>
      </c>
      <c r="J556" s="33" t="str">
        <f t="shared" si="8"/>
        <v>Полевской городской округ, г. Полевской, ул. К.Маркса, д. 14</v>
      </c>
      <c r="K556" s="42">
        <v>1396.2</v>
      </c>
      <c r="L556" s="42">
        <v>28</v>
      </c>
      <c r="M556" s="42">
        <v>8</v>
      </c>
      <c r="N556" s="33" t="s">
        <v>4636</v>
      </c>
      <c r="O556" s="114">
        <v>44574</v>
      </c>
      <c r="P556" s="33" t="s">
        <v>3340</v>
      </c>
      <c r="Q556" s="168">
        <v>13708966.800000001</v>
      </c>
      <c r="R556" s="155"/>
    </row>
    <row r="557" spans="1:18" ht="23.25" x14ac:dyDescent="0.25">
      <c r="A557" s="80">
        <v>556</v>
      </c>
      <c r="B557" s="30" t="s">
        <v>4851</v>
      </c>
      <c r="C557" s="30"/>
      <c r="D557" s="30" t="s">
        <v>297</v>
      </c>
      <c r="E557" s="30" t="s">
        <v>18</v>
      </c>
      <c r="F557" s="30" t="s">
        <v>298</v>
      </c>
      <c r="G557" s="30" t="s">
        <v>20</v>
      </c>
      <c r="H557" s="30" t="s">
        <v>299</v>
      </c>
      <c r="I557" s="42">
        <v>16</v>
      </c>
      <c r="J557" s="33" t="str">
        <f t="shared" si="8"/>
        <v>Полевской городской округ, г. Полевской, ул. К.Маркса, д. 16</v>
      </c>
      <c r="K557" s="42">
        <v>1394.2</v>
      </c>
      <c r="L557" s="42">
        <v>29</v>
      </c>
      <c r="M557" s="148">
        <v>8</v>
      </c>
      <c r="N557" s="33" t="s">
        <v>4636</v>
      </c>
      <c r="O557" s="114">
        <v>44574</v>
      </c>
      <c r="P557" s="33" t="s">
        <v>3340</v>
      </c>
      <c r="Q557" s="168">
        <v>12610903.199999999</v>
      </c>
      <c r="R557" s="155"/>
    </row>
    <row r="558" spans="1:18" ht="23.25" x14ac:dyDescent="0.25">
      <c r="A558" s="80">
        <v>557</v>
      </c>
      <c r="B558" s="30" t="s">
        <v>4851</v>
      </c>
      <c r="C558" s="30"/>
      <c r="D558" s="30" t="s">
        <v>297</v>
      </c>
      <c r="E558" s="30" t="s">
        <v>18</v>
      </c>
      <c r="F558" s="30" t="s">
        <v>298</v>
      </c>
      <c r="G558" s="30" t="s">
        <v>20</v>
      </c>
      <c r="H558" s="30" t="s">
        <v>299</v>
      </c>
      <c r="I558" s="42">
        <v>5</v>
      </c>
      <c r="J558" s="33" t="str">
        <f t="shared" si="8"/>
        <v>Полевской городской округ, г. Полевской, ул. К.Маркса, д. 5</v>
      </c>
      <c r="K558" s="42">
        <v>1392.2</v>
      </c>
      <c r="L558" s="42">
        <v>26</v>
      </c>
      <c r="M558" s="148">
        <v>8</v>
      </c>
      <c r="N558" s="33" t="s">
        <v>4636</v>
      </c>
      <c r="O558" s="114">
        <v>44574</v>
      </c>
      <c r="P558" s="33" t="s">
        <v>3340</v>
      </c>
      <c r="Q558" s="168">
        <v>14446320</v>
      </c>
      <c r="R558" s="155"/>
    </row>
    <row r="559" spans="1:18" ht="23.25" x14ac:dyDescent="0.25">
      <c r="A559" s="80">
        <v>558</v>
      </c>
      <c r="B559" s="30" t="s">
        <v>4851</v>
      </c>
      <c r="C559" s="30"/>
      <c r="D559" s="30" t="s">
        <v>297</v>
      </c>
      <c r="E559" s="30" t="s">
        <v>18</v>
      </c>
      <c r="F559" s="30" t="s">
        <v>298</v>
      </c>
      <c r="G559" s="30" t="s">
        <v>20</v>
      </c>
      <c r="H559" s="30" t="s">
        <v>306</v>
      </c>
      <c r="I559" s="42">
        <v>61</v>
      </c>
      <c r="J559" s="33" t="str">
        <f t="shared" si="8"/>
        <v>Полевской городской округ, г. Полевской, ул. Розы Люксембург, д. 61</v>
      </c>
      <c r="K559" s="42">
        <v>1396.6</v>
      </c>
      <c r="L559" s="42">
        <v>31</v>
      </c>
      <c r="M559" s="42">
        <v>8</v>
      </c>
      <c r="N559" s="33" t="s">
        <v>4638</v>
      </c>
      <c r="O559" s="114">
        <v>44599</v>
      </c>
      <c r="P559" s="33" t="s">
        <v>1644</v>
      </c>
      <c r="Q559" s="168">
        <v>13361699.52</v>
      </c>
      <c r="R559" s="155"/>
    </row>
    <row r="560" spans="1:18" ht="23.25" x14ac:dyDescent="0.25">
      <c r="A560" s="80">
        <v>559</v>
      </c>
      <c r="B560" s="30" t="s">
        <v>4851</v>
      </c>
      <c r="C560" s="30"/>
      <c r="D560" s="30" t="s">
        <v>297</v>
      </c>
      <c r="E560" s="30" t="s">
        <v>18</v>
      </c>
      <c r="F560" s="30" t="s">
        <v>298</v>
      </c>
      <c r="G560" s="30" t="s">
        <v>20</v>
      </c>
      <c r="H560" s="30" t="s">
        <v>306</v>
      </c>
      <c r="I560" s="42">
        <v>63</v>
      </c>
      <c r="J560" s="33" t="str">
        <f t="shared" si="8"/>
        <v>Полевской городской округ, г. Полевской, ул. Розы Люксембург, д. 63</v>
      </c>
      <c r="K560" s="42">
        <v>1388.5</v>
      </c>
      <c r="L560" s="42">
        <v>32</v>
      </c>
      <c r="M560" s="148">
        <v>8</v>
      </c>
      <c r="N560" s="33" t="s">
        <v>4638</v>
      </c>
      <c r="O560" s="114">
        <v>44599</v>
      </c>
      <c r="P560" s="33" t="s">
        <v>1644</v>
      </c>
      <c r="Q560" s="168">
        <v>13371962.760000002</v>
      </c>
      <c r="R560" s="155"/>
    </row>
    <row r="561" spans="1:18" ht="23.25" x14ac:dyDescent="0.25">
      <c r="A561" s="80">
        <v>560</v>
      </c>
      <c r="B561" s="30" t="s">
        <v>4851</v>
      </c>
      <c r="C561" s="30"/>
      <c r="D561" s="30" t="s">
        <v>297</v>
      </c>
      <c r="E561" s="30" t="s">
        <v>18</v>
      </c>
      <c r="F561" s="30" t="s">
        <v>298</v>
      </c>
      <c r="G561" s="30" t="s">
        <v>20</v>
      </c>
      <c r="H561" s="30" t="s">
        <v>77</v>
      </c>
      <c r="I561" s="42">
        <v>15</v>
      </c>
      <c r="J561" s="33" t="str">
        <f t="shared" si="8"/>
        <v>Полевской городской округ, г. Полевской, ул. Свердлова, д. 15</v>
      </c>
      <c r="K561" s="42">
        <v>1631.7</v>
      </c>
      <c r="L561" s="42">
        <v>35</v>
      </c>
      <c r="M561" s="148">
        <v>8</v>
      </c>
      <c r="N561" s="33" t="s">
        <v>4653</v>
      </c>
      <c r="O561" s="114">
        <v>44729</v>
      </c>
      <c r="P561" s="33" t="s">
        <v>1644</v>
      </c>
      <c r="Q561" s="167">
        <v>18352523.629999999</v>
      </c>
      <c r="R561" s="155"/>
    </row>
    <row r="562" spans="1:18" ht="23.25" x14ac:dyDescent="0.25">
      <c r="A562" s="80">
        <v>561</v>
      </c>
      <c r="B562" s="30" t="s">
        <v>4850</v>
      </c>
      <c r="C562" s="30" t="s">
        <v>680</v>
      </c>
      <c r="D562" s="30" t="s">
        <v>133</v>
      </c>
      <c r="E562" s="30" t="s">
        <v>637</v>
      </c>
      <c r="F562" s="30" t="s">
        <v>4580</v>
      </c>
      <c r="G562" s="30"/>
      <c r="H562" s="30"/>
      <c r="I562" s="148">
        <v>18</v>
      </c>
      <c r="J562" s="33" t="str">
        <f>C562&amp;""&amp;D562&amp;", "&amp;E562&amp;" "&amp;F562&amp;", д. "&amp;I562</f>
        <v>Пригородный р-н, Горноуральский городской округ, п.г.т. Горноуральский, д. 18</v>
      </c>
      <c r="K562" s="42">
        <v>790.4</v>
      </c>
      <c r="L562" s="42">
        <v>16</v>
      </c>
      <c r="M562" s="148">
        <v>2</v>
      </c>
      <c r="N562" s="84" t="s">
        <v>4586</v>
      </c>
      <c r="O562" s="226">
        <v>44554</v>
      </c>
      <c r="P562" s="117" t="s">
        <v>1619</v>
      </c>
      <c r="Q562" s="168">
        <v>6243693.6000000006</v>
      </c>
      <c r="R562" s="155"/>
    </row>
    <row r="563" spans="1:18" ht="23.25" x14ac:dyDescent="0.25">
      <c r="A563" s="80">
        <v>562</v>
      </c>
      <c r="B563" s="30" t="s">
        <v>4850</v>
      </c>
      <c r="C563" s="30" t="s">
        <v>680</v>
      </c>
      <c r="D563" s="30" t="s">
        <v>133</v>
      </c>
      <c r="E563" s="30" t="s">
        <v>637</v>
      </c>
      <c r="F563" s="30" t="s">
        <v>4580</v>
      </c>
      <c r="G563" s="30"/>
      <c r="H563" s="30"/>
      <c r="I563" s="148">
        <v>22</v>
      </c>
      <c r="J563" s="33" t="str">
        <f>C563&amp;""&amp;D563&amp;", "&amp;E563&amp;" "&amp;F563&amp;", д. "&amp;I563</f>
        <v>Пригородный р-н, Горноуральский городской округ, п.г.т. Горноуральский, д. 22</v>
      </c>
      <c r="K563" s="42">
        <v>798.2</v>
      </c>
      <c r="L563" s="42">
        <v>16</v>
      </c>
      <c r="M563" s="148">
        <v>2</v>
      </c>
      <c r="N563" s="84" t="s">
        <v>4586</v>
      </c>
      <c r="O563" s="226">
        <v>44554</v>
      </c>
      <c r="P563" s="117" t="s">
        <v>1619</v>
      </c>
      <c r="Q563" s="168">
        <v>6518974.8000000007</v>
      </c>
      <c r="R563" s="155"/>
    </row>
    <row r="564" spans="1:18" ht="23.25" x14ac:dyDescent="0.25">
      <c r="A564" s="80">
        <v>563</v>
      </c>
      <c r="B564" s="30" t="s">
        <v>4850</v>
      </c>
      <c r="C564" s="30" t="s">
        <v>680</v>
      </c>
      <c r="D564" s="30" t="s">
        <v>133</v>
      </c>
      <c r="E564" s="30" t="s">
        <v>1500</v>
      </c>
      <c r="F564" s="30" t="s">
        <v>1084</v>
      </c>
      <c r="G564" s="30" t="s">
        <v>20</v>
      </c>
      <c r="H564" s="30" t="s">
        <v>49</v>
      </c>
      <c r="I564" s="148">
        <v>4</v>
      </c>
      <c r="J564" s="33" t="str">
        <f t="shared" si="8"/>
        <v>Пригородный р-н, Горноуральский городской округ, пос. Новоасбест, ул. Коммунальная, д. 4</v>
      </c>
      <c r="K564" s="42">
        <v>455.58</v>
      </c>
      <c r="L564" s="42">
        <v>8</v>
      </c>
      <c r="M564" s="148">
        <v>2</v>
      </c>
      <c r="N564" s="84" t="s">
        <v>4586</v>
      </c>
      <c r="O564" s="226">
        <v>44554</v>
      </c>
      <c r="P564" s="117" t="s">
        <v>1619</v>
      </c>
      <c r="Q564" s="168">
        <v>215586</v>
      </c>
      <c r="R564" s="155"/>
    </row>
    <row r="565" spans="1:18" ht="23.25" x14ac:dyDescent="0.25">
      <c r="A565" s="80">
        <v>564</v>
      </c>
      <c r="B565" s="30" t="s">
        <v>4850</v>
      </c>
      <c r="C565" s="30" t="s">
        <v>680</v>
      </c>
      <c r="D565" s="30" t="s">
        <v>133</v>
      </c>
      <c r="E565" s="30" t="s">
        <v>1500</v>
      </c>
      <c r="F565" s="30" t="s">
        <v>1084</v>
      </c>
      <c r="G565" s="30" t="s">
        <v>20</v>
      </c>
      <c r="H565" s="30" t="s">
        <v>49</v>
      </c>
      <c r="I565" s="148">
        <v>6</v>
      </c>
      <c r="J565" s="33" t="str">
        <f t="shared" si="8"/>
        <v>Пригородный р-н, Горноуральский городской округ, пос. Новоасбест, ул. Коммунальная, д. 6</v>
      </c>
      <c r="K565" s="42">
        <v>441.93</v>
      </c>
      <c r="L565" s="42">
        <v>8</v>
      </c>
      <c r="M565" s="148">
        <v>2</v>
      </c>
      <c r="N565" s="84" t="s">
        <v>4586</v>
      </c>
      <c r="O565" s="226">
        <v>44554</v>
      </c>
      <c r="P565" s="117" t="s">
        <v>1619</v>
      </c>
      <c r="Q565" s="169">
        <v>2729122.8000000003</v>
      </c>
      <c r="R565" s="155"/>
    </row>
    <row r="566" spans="1:18" ht="23.25" x14ac:dyDescent="0.25">
      <c r="A566" s="80">
        <v>565</v>
      </c>
      <c r="B566" s="30" t="s">
        <v>4850</v>
      </c>
      <c r="C566" s="30" t="s">
        <v>680</v>
      </c>
      <c r="D566" s="30" t="s">
        <v>133</v>
      </c>
      <c r="E566" s="30" t="s">
        <v>1500</v>
      </c>
      <c r="F566" s="30" t="s">
        <v>1084</v>
      </c>
      <c r="G566" s="30" t="s">
        <v>20</v>
      </c>
      <c r="H566" s="30" t="s">
        <v>36</v>
      </c>
      <c r="I566" s="148">
        <v>1</v>
      </c>
      <c r="J566" s="33" t="str">
        <f t="shared" si="8"/>
        <v>Пригородный р-н, Горноуральский городской округ, пос. Новоасбест, ул. Ленина, д. 1</v>
      </c>
      <c r="K566" s="42">
        <v>772.22</v>
      </c>
      <c r="L566" s="42">
        <v>16</v>
      </c>
      <c r="M566" s="148">
        <v>2</v>
      </c>
      <c r="N566" s="84" t="s">
        <v>4586</v>
      </c>
      <c r="O566" s="226">
        <v>44554</v>
      </c>
      <c r="P566" s="117" t="s">
        <v>1619</v>
      </c>
      <c r="Q566" s="168">
        <v>2584550.3999999999</v>
      </c>
      <c r="R566" s="155"/>
    </row>
    <row r="567" spans="1:18" ht="23.25" x14ac:dyDescent="0.25">
      <c r="A567" s="80">
        <v>566</v>
      </c>
      <c r="B567" s="30" t="s">
        <v>4850</v>
      </c>
      <c r="C567" s="30" t="s">
        <v>680</v>
      </c>
      <c r="D567" s="30" t="s">
        <v>133</v>
      </c>
      <c r="E567" s="30" t="s">
        <v>1500</v>
      </c>
      <c r="F567" s="30" t="s">
        <v>1084</v>
      </c>
      <c r="G567" s="30" t="s">
        <v>20</v>
      </c>
      <c r="H567" s="30" t="s">
        <v>36</v>
      </c>
      <c r="I567" s="148">
        <v>3</v>
      </c>
      <c r="J567" s="33" t="str">
        <f t="shared" si="8"/>
        <v>Пригородный р-н, Горноуральский городской округ, пос. Новоасбест, ул. Ленина, д. 3</v>
      </c>
      <c r="K567" s="42">
        <v>770.16</v>
      </c>
      <c r="L567" s="42">
        <v>16</v>
      </c>
      <c r="M567" s="148">
        <v>2</v>
      </c>
      <c r="N567" s="84" t="s">
        <v>4586</v>
      </c>
      <c r="O567" s="226">
        <v>44554</v>
      </c>
      <c r="P567" s="117" t="s">
        <v>1619</v>
      </c>
      <c r="Q567" s="168">
        <v>2606162.4000000004</v>
      </c>
      <c r="R567" s="155"/>
    </row>
    <row r="568" spans="1:18" ht="23.25" x14ac:dyDescent="0.25">
      <c r="A568" s="80">
        <v>567</v>
      </c>
      <c r="B568" s="30" t="s">
        <v>4850</v>
      </c>
      <c r="C568" s="30" t="s">
        <v>680</v>
      </c>
      <c r="D568" s="30" t="s">
        <v>133</v>
      </c>
      <c r="E568" s="30" t="s">
        <v>1500</v>
      </c>
      <c r="F568" s="30" t="s">
        <v>517</v>
      </c>
      <c r="G568" s="30" t="s">
        <v>20</v>
      </c>
      <c r="H568" s="30" t="s">
        <v>367</v>
      </c>
      <c r="I568" s="148">
        <v>7</v>
      </c>
      <c r="J568" s="33" t="str">
        <f t="shared" si="8"/>
        <v>Пригородный р-н, Горноуральский городской округ, пос. Первомайский, ул. Лесная, д. 7</v>
      </c>
      <c r="K568" s="42">
        <v>543</v>
      </c>
      <c r="L568" s="42">
        <v>12</v>
      </c>
      <c r="M568" s="148">
        <v>3</v>
      </c>
      <c r="N568" s="84" t="s">
        <v>4586</v>
      </c>
      <c r="O568" s="226">
        <v>44554</v>
      </c>
      <c r="P568" s="117" t="s">
        <v>1619</v>
      </c>
      <c r="Q568" s="169">
        <v>3038518.8</v>
      </c>
      <c r="R568" s="155"/>
    </row>
    <row r="569" spans="1:18" ht="23.25" x14ac:dyDescent="0.25">
      <c r="A569" s="80">
        <v>568</v>
      </c>
      <c r="B569" s="30" t="s">
        <v>4850</v>
      </c>
      <c r="C569" s="30" t="s">
        <v>680</v>
      </c>
      <c r="D569" s="30" t="s">
        <v>133</v>
      </c>
      <c r="E569" s="30" t="s">
        <v>29</v>
      </c>
      <c r="F569" s="30" t="s">
        <v>967</v>
      </c>
      <c r="G569" s="30" t="s">
        <v>20</v>
      </c>
      <c r="H569" s="30" t="s">
        <v>968</v>
      </c>
      <c r="I569" s="148">
        <v>16</v>
      </c>
      <c r="J569" s="33" t="str">
        <f t="shared" si="8"/>
        <v>Пригородный р-н, Горноуральский городской округ, с. Покровское, ул. Птицеводов, д. 16</v>
      </c>
      <c r="K569" s="42">
        <v>781.2</v>
      </c>
      <c r="L569" s="42">
        <v>16</v>
      </c>
      <c r="M569" s="42">
        <v>2</v>
      </c>
      <c r="N569" s="84" t="s">
        <v>4586</v>
      </c>
      <c r="O569" s="226">
        <v>44554</v>
      </c>
      <c r="P569" s="117" t="s">
        <v>1619</v>
      </c>
      <c r="Q569" s="168">
        <v>3261576</v>
      </c>
      <c r="R569" s="155"/>
    </row>
    <row r="570" spans="1:18" ht="23.25" x14ac:dyDescent="0.25">
      <c r="A570" s="80">
        <v>569</v>
      </c>
      <c r="B570" s="30" t="s">
        <v>8</v>
      </c>
      <c r="C570" s="30" t="s">
        <v>632</v>
      </c>
      <c r="D570" s="30" t="s">
        <v>12</v>
      </c>
      <c r="E570" s="30" t="s">
        <v>1535</v>
      </c>
      <c r="F570" s="30" t="s">
        <v>89</v>
      </c>
      <c r="G570" s="30" t="s">
        <v>20</v>
      </c>
      <c r="H570" s="30" t="s">
        <v>84</v>
      </c>
      <c r="I570" s="30">
        <v>39</v>
      </c>
      <c r="J570" s="33" t="str">
        <f t="shared" si="8"/>
        <v>Пышминский р-н, Пышминский городской округ, дер. Родина, ул. Советская, д. 39</v>
      </c>
      <c r="K570" s="30">
        <v>777.34</v>
      </c>
      <c r="L570" s="30">
        <v>16</v>
      </c>
      <c r="M570" s="148">
        <v>3</v>
      </c>
      <c r="N570" s="33" t="s">
        <v>4563</v>
      </c>
      <c r="O570" s="114">
        <v>44599</v>
      </c>
      <c r="P570" s="33" t="s">
        <v>2726</v>
      </c>
      <c r="Q570" s="167">
        <v>3072035.11</v>
      </c>
      <c r="R570" s="155"/>
    </row>
    <row r="571" spans="1:18" ht="23.25" x14ac:dyDescent="0.25">
      <c r="A571" s="80">
        <v>570</v>
      </c>
      <c r="B571" s="30" t="s">
        <v>8</v>
      </c>
      <c r="C571" s="30" t="s">
        <v>632</v>
      </c>
      <c r="D571" s="30" t="s">
        <v>12</v>
      </c>
      <c r="E571" s="30" t="s">
        <v>637</v>
      </c>
      <c r="F571" s="30" t="s">
        <v>85</v>
      </c>
      <c r="G571" s="30" t="s">
        <v>64</v>
      </c>
      <c r="H571" s="30" t="s">
        <v>1312</v>
      </c>
      <c r="I571" s="30" t="s">
        <v>992</v>
      </c>
      <c r="J571" s="33" t="str">
        <f t="shared" si="8"/>
        <v>Пышминский р-н, Пышминский городской округ, п.г.т. Пышма, пер. Речной, д. 8</v>
      </c>
      <c r="K571" s="30">
        <v>507.74</v>
      </c>
      <c r="L571" s="30">
        <v>9</v>
      </c>
      <c r="M571" s="148">
        <v>2</v>
      </c>
      <c r="N571" s="33" t="s">
        <v>4563</v>
      </c>
      <c r="O571" s="114">
        <v>44599</v>
      </c>
      <c r="P571" s="33" t="s">
        <v>2726</v>
      </c>
      <c r="Q571" s="167">
        <v>1024461.13</v>
      </c>
      <c r="R571" s="155"/>
    </row>
    <row r="572" spans="1:18" ht="23.25" x14ac:dyDescent="0.25">
      <c r="A572" s="80">
        <v>571</v>
      </c>
      <c r="B572" s="30" t="s">
        <v>8</v>
      </c>
      <c r="C572" s="30" t="s">
        <v>632</v>
      </c>
      <c r="D572" s="30" t="s">
        <v>12</v>
      </c>
      <c r="E572" s="30" t="s">
        <v>637</v>
      </c>
      <c r="F572" s="30" t="s">
        <v>85</v>
      </c>
      <c r="G572" s="30" t="s">
        <v>20</v>
      </c>
      <c r="H572" s="30" t="s">
        <v>34</v>
      </c>
      <c r="I572" s="30" t="s">
        <v>4552</v>
      </c>
      <c r="J572" s="33" t="str">
        <f t="shared" si="8"/>
        <v>Пышминский р-н, Пышминский городской округ, п.г.т. Пышма, ул. Кирова, д. 62Б</v>
      </c>
      <c r="K572" s="30">
        <v>571.20000000000005</v>
      </c>
      <c r="L572" s="30">
        <v>12</v>
      </c>
      <c r="M572" s="148">
        <v>2</v>
      </c>
      <c r="N572" s="33" t="s">
        <v>4563</v>
      </c>
      <c r="O572" s="114">
        <v>44599</v>
      </c>
      <c r="P572" s="33" t="s">
        <v>2726</v>
      </c>
      <c r="Q572" s="167">
        <v>1350905.29</v>
      </c>
      <c r="R572" s="155"/>
    </row>
    <row r="573" spans="1:18" ht="23.25" x14ac:dyDescent="0.25">
      <c r="A573" s="80">
        <v>572</v>
      </c>
      <c r="B573" s="30" t="s">
        <v>8</v>
      </c>
      <c r="C573" s="30" t="s">
        <v>632</v>
      </c>
      <c r="D573" s="30" t="s">
        <v>12</v>
      </c>
      <c r="E573" s="30" t="s">
        <v>637</v>
      </c>
      <c r="F573" s="30" t="s">
        <v>85</v>
      </c>
      <c r="G573" s="30" t="s">
        <v>20</v>
      </c>
      <c r="H573" s="30" t="s">
        <v>34</v>
      </c>
      <c r="I573" s="30">
        <v>76</v>
      </c>
      <c r="J573" s="33" t="str">
        <f t="shared" si="8"/>
        <v>Пышминский р-н, Пышминский городской округ, п.г.т. Пышма, ул. Кирова, д. 76</v>
      </c>
      <c r="K573" s="30">
        <v>522.70000000000005</v>
      </c>
      <c r="L573" s="30">
        <v>12</v>
      </c>
      <c r="M573" s="30">
        <v>1</v>
      </c>
      <c r="N573" s="33" t="s">
        <v>4563</v>
      </c>
      <c r="O573" s="114">
        <v>44599</v>
      </c>
      <c r="P573" s="33" t="s">
        <v>2726</v>
      </c>
      <c r="Q573" s="167">
        <v>1546177.6600000001</v>
      </c>
      <c r="R573" s="155"/>
    </row>
    <row r="574" spans="1:18" ht="23.25" x14ac:dyDescent="0.25">
      <c r="A574" s="80">
        <v>573</v>
      </c>
      <c r="B574" s="30" t="s">
        <v>8</v>
      </c>
      <c r="C574" s="30" t="s">
        <v>632</v>
      </c>
      <c r="D574" s="30" t="s">
        <v>12</v>
      </c>
      <c r="E574" s="30" t="s">
        <v>637</v>
      </c>
      <c r="F574" s="30" t="s">
        <v>85</v>
      </c>
      <c r="G574" s="30" t="s">
        <v>20</v>
      </c>
      <c r="H574" s="30" t="s">
        <v>87</v>
      </c>
      <c r="I574" s="30" t="s">
        <v>996</v>
      </c>
      <c r="J574" s="33" t="str">
        <f t="shared" si="8"/>
        <v>Пышминский р-н, Пышминский городской округ, п.г.т. Пышма, ул. Строителей, д. 18</v>
      </c>
      <c r="K574" s="30">
        <v>376.17</v>
      </c>
      <c r="L574" s="30">
        <v>8</v>
      </c>
      <c r="M574" s="148">
        <v>3</v>
      </c>
      <c r="N574" s="33" t="s">
        <v>4563</v>
      </c>
      <c r="O574" s="114">
        <v>44599</v>
      </c>
      <c r="P574" s="33" t="s">
        <v>2726</v>
      </c>
      <c r="Q574" s="167">
        <v>2700900.07</v>
      </c>
      <c r="R574" s="155"/>
    </row>
    <row r="575" spans="1:18" ht="23.25" x14ac:dyDescent="0.25">
      <c r="A575" s="80">
        <v>574</v>
      </c>
      <c r="B575" s="30" t="s">
        <v>8</v>
      </c>
      <c r="C575" s="30" t="s">
        <v>632</v>
      </c>
      <c r="D575" s="30" t="s">
        <v>12</v>
      </c>
      <c r="E575" s="30" t="s">
        <v>29</v>
      </c>
      <c r="F575" s="30" t="s">
        <v>4548</v>
      </c>
      <c r="G575" s="30" t="s">
        <v>20</v>
      </c>
      <c r="H575" s="30" t="s">
        <v>556</v>
      </c>
      <c r="I575" s="30">
        <v>28</v>
      </c>
      <c r="J575" s="33" t="str">
        <f t="shared" si="8"/>
        <v>Пышминский р-н, Пышминский городской округ, с. Печеркино, ул. Буденного, д. 28</v>
      </c>
      <c r="K575" s="30">
        <v>399.34</v>
      </c>
      <c r="L575" s="30">
        <v>8</v>
      </c>
      <c r="M575" s="148">
        <v>3</v>
      </c>
      <c r="N575" s="33" t="s">
        <v>4563</v>
      </c>
      <c r="O575" s="114">
        <v>44599</v>
      </c>
      <c r="P575" s="33" t="s">
        <v>2726</v>
      </c>
      <c r="Q575" s="167">
        <v>1009516.1</v>
      </c>
      <c r="R575" s="155"/>
    </row>
    <row r="576" spans="1:18" ht="23.25" x14ac:dyDescent="0.25">
      <c r="A576" s="80">
        <v>575</v>
      </c>
      <c r="B576" s="30" t="s">
        <v>8</v>
      </c>
      <c r="C576" s="30" t="s">
        <v>632</v>
      </c>
      <c r="D576" s="30" t="s">
        <v>12</v>
      </c>
      <c r="E576" s="30" t="s">
        <v>29</v>
      </c>
      <c r="F576" s="30" t="s">
        <v>4548</v>
      </c>
      <c r="G576" s="30" t="s">
        <v>20</v>
      </c>
      <c r="H576" s="30" t="s">
        <v>556</v>
      </c>
      <c r="I576" s="30">
        <v>34</v>
      </c>
      <c r="J576" s="33" t="str">
        <f t="shared" si="8"/>
        <v>Пышминский р-н, Пышминский городской округ, с. Печеркино, ул. Буденного, д. 34</v>
      </c>
      <c r="K576" s="30">
        <v>395.24</v>
      </c>
      <c r="L576" s="30">
        <v>8</v>
      </c>
      <c r="M576" s="148">
        <v>3</v>
      </c>
      <c r="N576" s="33" t="s">
        <v>4563</v>
      </c>
      <c r="O576" s="114">
        <v>44599</v>
      </c>
      <c r="P576" s="33" t="s">
        <v>2726</v>
      </c>
      <c r="Q576" s="167">
        <v>1032302.91</v>
      </c>
      <c r="R576" s="155"/>
    </row>
    <row r="577" spans="1:18" ht="23.25" x14ac:dyDescent="0.25">
      <c r="A577" s="80">
        <v>576</v>
      </c>
      <c r="B577" s="30" t="s">
        <v>8</v>
      </c>
      <c r="C577" s="30" t="s">
        <v>632</v>
      </c>
      <c r="D577" s="30" t="s">
        <v>12</v>
      </c>
      <c r="E577" s="30" t="s">
        <v>29</v>
      </c>
      <c r="F577" s="30" t="s">
        <v>2630</v>
      </c>
      <c r="G577" s="30" t="s">
        <v>20</v>
      </c>
      <c r="H577" s="30" t="s">
        <v>34</v>
      </c>
      <c r="I577" s="30">
        <v>3</v>
      </c>
      <c r="J577" s="33" t="str">
        <f t="shared" si="8"/>
        <v>Пышминский р-н, Пышминский городской округ, с. Черемыш, ул. Кирова, д. 3</v>
      </c>
      <c r="K577" s="30">
        <v>774.51</v>
      </c>
      <c r="L577" s="30">
        <v>16</v>
      </c>
      <c r="M577" s="148">
        <v>3</v>
      </c>
      <c r="N577" s="33" t="s">
        <v>4563</v>
      </c>
      <c r="O577" s="114">
        <v>44599</v>
      </c>
      <c r="P577" s="33" t="s">
        <v>2726</v>
      </c>
      <c r="Q577" s="167">
        <v>2741524.36</v>
      </c>
      <c r="R577" s="155"/>
    </row>
    <row r="578" spans="1:18" ht="23.25" x14ac:dyDescent="0.25">
      <c r="A578" s="80">
        <v>577</v>
      </c>
      <c r="B578" s="30" t="s">
        <v>8</v>
      </c>
      <c r="C578" s="30" t="s">
        <v>631</v>
      </c>
      <c r="D578" s="30" t="s">
        <v>13</v>
      </c>
      <c r="E578" s="30" t="s">
        <v>18</v>
      </c>
      <c r="F578" s="30" t="s">
        <v>91</v>
      </c>
      <c r="G578" s="30" t="s">
        <v>64</v>
      </c>
      <c r="H578" s="30" t="s">
        <v>428</v>
      </c>
      <c r="I578" s="30">
        <v>9</v>
      </c>
      <c r="J578" s="33" t="str">
        <f t="shared" ref="J578:J641" si="9">C578&amp;""&amp;D578&amp;", "&amp;E578&amp;" "&amp;F578&amp;", "&amp;G578&amp;" "&amp;H578&amp;", д. "&amp;I578</f>
        <v>Режевской р-н, Режевской городской округ, г. Реж, пер. Краснофлотцев, д. 9</v>
      </c>
      <c r="K578" s="30">
        <v>790.1</v>
      </c>
      <c r="L578" s="30">
        <v>16</v>
      </c>
      <c r="M578" s="30">
        <v>3</v>
      </c>
      <c r="N578" s="33" t="s">
        <v>4560</v>
      </c>
      <c r="O578" s="114">
        <v>44600</v>
      </c>
      <c r="P578" s="33" t="s">
        <v>3064</v>
      </c>
      <c r="Q578" s="168">
        <v>1107034.8</v>
      </c>
      <c r="R578" s="155"/>
    </row>
    <row r="579" spans="1:18" ht="23.25" x14ac:dyDescent="0.25">
      <c r="A579" s="80">
        <v>578</v>
      </c>
      <c r="B579" s="30" t="s">
        <v>8</v>
      </c>
      <c r="C579" s="30" t="s">
        <v>631</v>
      </c>
      <c r="D579" s="30" t="s">
        <v>13</v>
      </c>
      <c r="E579" s="30" t="s">
        <v>18</v>
      </c>
      <c r="F579" s="30" t="s">
        <v>91</v>
      </c>
      <c r="G579" s="30" t="s">
        <v>64</v>
      </c>
      <c r="H579" s="30" t="s">
        <v>97</v>
      </c>
      <c r="I579" s="30">
        <v>2</v>
      </c>
      <c r="J579" s="33" t="str">
        <f t="shared" si="9"/>
        <v>Режевской р-н, Режевской городской округ, г. Реж, пер. О.Кошевого, д. 2</v>
      </c>
      <c r="K579" s="30">
        <v>642</v>
      </c>
      <c r="L579" s="30">
        <v>22</v>
      </c>
      <c r="M579" s="225">
        <v>1</v>
      </c>
      <c r="N579" s="33" t="s">
        <v>4560</v>
      </c>
      <c r="O579" s="114">
        <v>44600</v>
      </c>
      <c r="P579" s="33" t="s">
        <v>3064</v>
      </c>
      <c r="Q579" s="167">
        <v>2085594</v>
      </c>
      <c r="R579" s="155"/>
    </row>
    <row r="580" spans="1:18" ht="23.25" x14ac:dyDescent="0.25">
      <c r="A580" s="80">
        <v>579</v>
      </c>
      <c r="B580" s="30" t="s">
        <v>8</v>
      </c>
      <c r="C580" s="30" t="s">
        <v>631</v>
      </c>
      <c r="D580" s="30" t="s">
        <v>13</v>
      </c>
      <c r="E580" s="30" t="s">
        <v>18</v>
      </c>
      <c r="F580" s="30" t="s">
        <v>91</v>
      </c>
      <c r="G580" s="30" t="s">
        <v>64</v>
      </c>
      <c r="H580" s="30" t="s">
        <v>97</v>
      </c>
      <c r="I580" s="30">
        <v>4</v>
      </c>
      <c r="J580" s="33" t="str">
        <f t="shared" si="9"/>
        <v>Режевской р-н, Режевской городской округ, г. Реж, пер. О.Кошевого, д. 4</v>
      </c>
      <c r="K580" s="30">
        <v>642.4</v>
      </c>
      <c r="L580" s="30">
        <v>22</v>
      </c>
      <c r="M580" s="148">
        <v>1</v>
      </c>
      <c r="N580" s="33" t="s">
        <v>4560</v>
      </c>
      <c r="O580" s="114">
        <v>44600</v>
      </c>
      <c r="P580" s="33" t="s">
        <v>3064</v>
      </c>
      <c r="Q580" s="167">
        <v>2156716.7999999998</v>
      </c>
      <c r="R580" s="155"/>
    </row>
    <row r="581" spans="1:18" ht="23.25" x14ac:dyDescent="0.25">
      <c r="A581" s="80">
        <v>580</v>
      </c>
      <c r="B581" s="30" t="s">
        <v>8</v>
      </c>
      <c r="C581" s="30" t="s">
        <v>631</v>
      </c>
      <c r="D581" s="30" t="s">
        <v>13</v>
      </c>
      <c r="E581" s="30" t="s">
        <v>18</v>
      </c>
      <c r="F581" s="30" t="s">
        <v>91</v>
      </c>
      <c r="G581" s="30" t="s">
        <v>64</v>
      </c>
      <c r="H581" s="30" t="s">
        <v>458</v>
      </c>
      <c r="I581" s="30">
        <v>2</v>
      </c>
      <c r="J581" s="33" t="str">
        <f t="shared" si="9"/>
        <v>Режевской р-н, Режевской городской округ, г. Реж, пер. Черняховского, д. 2</v>
      </c>
      <c r="K581" s="30">
        <v>2140.8000000000002</v>
      </c>
      <c r="L581" s="30">
        <v>36</v>
      </c>
      <c r="M581" s="148">
        <v>3</v>
      </c>
      <c r="N581" s="33" t="s">
        <v>4560</v>
      </c>
      <c r="O581" s="114">
        <v>44600</v>
      </c>
      <c r="P581" s="33" t="s">
        <v>3064</v>
      </c>
      <c r="Q581" s="167">
        <v>5537884.7999999998</v>
      </c>
      <c r="R581" s="155"/>
    </row>
    <row r="582" spans="1:18" ht="23.25" x14ac:dyDescent="0.25">
      <c r="A582" s="80">
        <v>581</v>
      </c>
      <c r="B582" s="30" t="s">
        <v>8</v>
      </c>
      <c r="C582" s="30" t="s">
        <v>631</v>
      </c>
      <c r="D582" s="30" t="s">
        <v>13</v>
      </c>
      <c r="E582" s="30" t="s">
        <v>18</v>
      </c>
      <c r="F582" s="30" t="s">
        <v>91</v>
      </c>
      <c r="G582" s="30" t="s">
        <v>20</v>
      </c>
      <c r="H582" s="30" t="s">
        <v>648</v>
      </c>
      <c r="I582" s="30">
        <v>16</v>
      </c>
      <c r="J582" s="33" t="str">
        <f t="shared" si="9"/>
        <v>Режевской р-н, Режевской городской округ, г. Реж, ул. 8 Марта, д. 16</v>
      </c>
      <c r="K582" s="30">
        <v>700.3</v>
      </c>
      <c r="L582" s="30">
        <v>40</v>
      </c>
      <c r="M582" s="148">
        <v>1</v>
      </c>
      <c r="N582" s="33" t="s">
        <v>4559</v>
      </c>
      <c r="O582" s="114">
        <v>44600</v>
      </c>
      <c r="P582" s="33" t="s">
        <v>3064</v>
      </c>
      <c r="Q582" s="167">
        <v>1357631.3</v>
      </c>
      <c r="R582" s="155"/>
    </row>
    <row r="583" spans="1:18" ht="23.25" x14ac:dyDescent="0.25">
      <c r="A583" s="80">
        <v>582</v>
      </c>
      <c r="B583" s="30" t="s">
        <v>8</v>
      </c>
      <c r="C583" s="30" t="s">
        <v>631</v>
      </c>
      <c r="D583" s="30" t="s">
        <v>13</v>
      </c>
      <c r="E583" s="30" t="s">
        <v>18</v>
      </c>
      <c r="F583" s="30" t="s">
        <v>91</v>
      </c>
      <c r="G583" s="30" t="s">
        <v>20</v>
      </c>
      <c r="H583" s="30" t="s">
        <v>28</v>
      </c>
      <c r="I583" s="30">
        <v>32</v>
      </c>
      <c r="J583" s="33" t="str">
        <f t="shared" si="9"/>
        <v>Режевской р-н, Режевской городской округ, г. Реж, ул. Калинина, д. 32</v>
      </c>
      <c r="K583" s="30">
        <v>3582.6</v>
      </c>
      <c r="L583" s="30">
        <v>70</v>
      </c>
      <c r="M583" s="30">
        <v>1</v>
      </c>
      <c r="N583" s="33" t="s">
        <v>4560</v>
      </c>
      <c r="O583" s="114">
        <v>44600</v>
      </c>
      <c r="P583" s="33" t="s">
        <v>3064</v>
      </c>
      <c r="Q583" s="167">
        <v>4340252.4000000004</v>
      </c>
      <c r="R583" s="155"/>
    </row>
    <row r="584" spans="1:18" ht="23.25" x14ac:dyDescent="0.25">
      <c r="A584" s="80">
        <v>583</v>
      </c>
      <c r="B584" s="30" t="s">
        <v>8</v>
      </c>
      <c r="C584" s="30" t="s">
        <v>631</v>
      </c>
      <c r="D584" s="30" t="s">
        <v>13</v>
      </c>
      <c r="E584" s="30" t="s">
        <v>18</v>
      </c>
      <c r="F584" s="30" t="s">
        <v>91</v>
      </c>
      <c r="G584" s="30" t="s">
        <v>20</v>
      </c>
      <c r="H584" s="30" t="s">
        <v>28</v>
      </c>
      <c r="I584" s="30">
        <v>36</v>
      </c>
      <c r="J584" s="33" t="str">
        <f t="shared" si="9"/>
        <v>Режевской р-н, Режевской городской округ, г. Реж, ул. Калинина, д. 36</v>
      </c>
      <c r="K584" s="30">
        <v>3776.1</v>
      </c>
      <c r="L584" s="30">
        <v>70</v>
      </c>
      <c r="M584" s="30">
        <v>1</v>
      </c>
      <c r="N584" s="33" t="s">
        <v>4559</v>
      </c>
      <c r="O584" s="114">
        <v>44600</v>
      </c>
      <c r="P584" s="33" t="s">
        <v>3064</v>
      </c>
      <c r="Q584" s="167">
        <v>2159001.8199999998</v>
      </c>
      <c r="R584" s="155"/>
    </row>
    <row r="585" spans="1:18" ht="23.25" x14ac:dyDescent="0.25">
      <c r="A585" s="80">
        <v>584</v>
      </c>
      <c r="B585" s="30" t="s">
        <v>8</v>
      </c>
      <c r="C585" s="30" t="s">
        <v>631</v>
      </c>
      <c r="D585" s="30" t="s">
        <v>13</v>
      </c>
      <c r="E585" s="30" t="s">
        <v>18</v>
      </c>
      <c r="F585" s="30" t="s">
        <v>91</v>
      </c>
      <c r="G585" s="30" t="s">
        <v>20</v>
      </c>
      <c r="H585" s="30" t="s">
        <v>36</v>
      </c>
      <c r="I585" s="30">
        <v>26</v>
      </c>
      <c r="J585" s="33" t="str">
        <f t="shared" si="9"/>
        <v>Режевской р-н, Режевской городской округ, г. Реж, ул. Ленина, д. 26</v>
      </c>
      <c r="K585" s="30">
        <v>3630.3</v>
      </c>
      <c r="L585" s="30">
        <v>60</v>
      </c>
      <c r="M585" s="225">
        <v>2</v>
      </c>
      <c r="N585" s="33" t="s">
        <v>4559</v>
      </c>
      <c r="O585" s="114">
        <v>44600</v>
      </c>
      <c r="P585" s="33" t="s">
        <v>3064</v>
      </c>
      <c r="Q585" s="167">
        <v>1961868.6</v>
      </c>
      <c r="R585" s="155"/>
    </row>
    <row r="586" spans="1:18" ht="23.25" x14ac:dyDescent="0.25">
      <c r="A586" s="80">
        <v>585</v>
      </c>
      <c r="B586" s="30" t="s">
        <v>8</v>
      </c>
      <c r="C586" s="30" t="s">
        <v>631</v>
      </c>
      <c r="D586" s="30" t="s">
        <v>13</v>
      </c>
      <c r="E586" s="30" t="s">
        <v>18</v>
      </c>
      <c r="F586" s="30" t="s">
        <v>91</v>
      </c>
      <c r="G586" s="30" t="s">
        <v>20</v>
      </c>
      <c r="H586" s="30" t="s">
        <v>36</v>
      </c>
      <c r="I586" s="30">
        <v>33</v>
      </c>
      <c r="J586" s="33" t="str">
        <f t="shared" si="9"/>
        <v>Режевской р-н, Режевской городской округ, г. Реж, ул. Ленина, д. 33</v>
      </c>
      <c r="K586" s="30">
        <v>4869.8999999999996</v>
      </c>
      <c r="L586" s="30">
        <v>80</v>
      </c>
      <c r="M586" s="148">
        <v>1</v>
      </c>
      <c r="N586" s="33" t="s">
        <v>4559</v>
      </c>
      <c r="O586" s="114">
        <v>44600</v>
      </c>
      <c r="P586" s="33" t="s">
        <v>3064</v>
      </c>
      <c r="Q586" s="167">
        <v>5074578.7600000007</v>
      </c>
      <c r="R586" s="155"/>
    </row>
    <row r="587" spans="1:18" ht="23.25" x14ac:dyDescent="0.25">
      <c r="A587" s="80">
        <v>586</v>
      </c>
      <c r="B587" s="30" t="s">
        <v>8</v>
      </c>
      <c r="C587" s="30" t="s">
        <v>631</v>
      </c>
      <c r="D587" s="30" t="s">
        <v>13</v>
      </c>
      <c r="E587" s="30" t="s">
        <v>18</v>
      </c>
      <c r="F587" s="30" t="s">
        <v>91</v>
      </c>
      <c r="G587" s="30" t="s">
        <v>20</v>
      </c>
      <c r="H587" s="30" t="s">
        <v>490</v>
      </c>
      <c r="I587" s="30">
        <v>12</v>
      </c>
      <c r="J587" s="33" t="str">
        <f t="shared" si="9"/>
        <v>Режевской р-н, Режевской городской округ, г. Реж, ул. Лермонтова, д. 12</v>
      </c>
      <c r="K587" s="30">
        <v>3693.8</v>
      </c>
      <c r="L587" s="30">
        <v>67</v>
      </c>
      <c r="M587" s="148">
        <v>3</v>
      </c>
      <c r="N587" s="33" t="s">
        <v>4560</v>
      </c>
      <c r="O587" s="114">
        <v>44600</v>
      </c>
      <c r="P587" s="33" t="s">
        <v>3064</v>
      </c>
      <c r="Q587" s="167">
        <v>4700918.4000000004</v>
      </c>
      <c r="R587" s="155"/>
    </row>
    <row r="588" spans="1:18" ht="23.25" x14ac:dyDescent="0.25">
      <c r="A588" s="80">
        <v>587</v>
      </c>
      <c r="B588" s="30" t="s">
        <v>8</v>
      </c>
      <c r="C588" s="30" t="s">
        <v>631</v>
      </c>
      <c r="D588" s="30" t="s">
        <v>13</v>
      </c>
      <c r="E588" s="30" t="s">
        <v>18</v>
      </c>
      <c r="F588" s="30" t="s">
        <v>91</v>
      </c>
      <c r="G588" s="30" t="s">
        <v>20</v>
      </c>
      <c r="H588" s="30" t="s">
        <v>490</v>
      </c>
      <c r="I588" s="30">
        <v>5</v>
      </c>
      <c r="J588" s="33" t="str">
        <f t="shared" si="9"/>
        <v>Режевской р-н, Режевской городской округ, г. Реж, ул. Лермонтова, д. 5</v>
      </c>
      <c r="K588" s="30">
        <v>3684.4</v>
      </c>
      <c r="L588" s="30">
        <v>70</v>
      </c>
      <c r="M588" s="148">
        <v>1</v>
      </c>
      <c r="N588" s="33" t="s">
        <v>4559</v>
      </c>
      <c r="O588" s="114">
        <v>44600</v>
      </c>
      <c r="P588" s="33" t="s">
        <v>3064</v>
      </c>
      <c r="Q588" s="167">
        <v>4426738.6899999995</v>
      </c>
      <c r="R588" s="155"/>
    </row>
    <row r="589" spans="1:18" ht="23.25" x14ac:dyDescent="0.25">
      <c r="A589" s="80">
        <v>588</v>
      </c>
      <c r="B589" s="30" t="s">
        <v>8</v>
      </c>
      <c r="C589" s="30" t="s">
        <v>631</v>
      </c>
      <c r="D589" s="30" t="s">
        <v>13</v>
      </c>
      <c r="E589" s="30" t="s">
        <v>18</v>
      </c>
      <c r="F589" s="30" t="s">
        <v>91</v>
      </c>
      <c r="G589" s="30" t="s">
        <v>20</v>
      </c>
      <c r="H589" s="30" t="s">
        <v>137</v>
      </c>
      <c r="I589" s="30">
        <v>2</v>
      </c>
      <c r="J589" s="33" t="str">
        <f t="shared" si="9"/>
        <v>Режевской р-н, Режевской городской округ, г. Реж, ул. Ломоносова, д. 2</v>
      </c>
      <c r="K589" s="30">
        <v>422.5</v>
      </c>
      <c r="L589" s="30">
        <v>8</v>
      </c>
      <c r="M589" s="30">
        <v>1</v>
      </c>
      <c r="N589" s="33" t="s">
        <v>4559</v>
      </c>
      <c r="O589" s="114">
        <v>44600</v>
      </c>
      <c r="P589" s="33" t="s">
        <v>3064</v>
      </c>
      <c r="Q589" s="167">
        <v>484575.02999999997</v>
      </c>
      <c r="R589" s="155"/>
    </row>
    <row r="590" spans="1:18" ht="23.25" x14ac:dyDescent="0.25">
      <c r="A590" s="80">
        <v>589</v>
      </c>
      <c r="B590" s="30" t="s">
        <v>8</v>
      </c>
      <c r="C590" s="30" t="s">
        <v>631</v>
      </c>
      <c r="D590" s="30" t="s">
        <v>13</v>
      </c>
      <c r="E590" s="30" t="s">
        <v>18</v>
      </c>
      <c r="F590" s="30" t="s">
        <v>91</v>
      </c>
      <c r="G590" s="30" t="s">
        <v>20</v>
      </c>
      <c r="H590" s="30" t="s">
        <v>360</v>
      </c>
      <c r="I590" s="30">
        <v>4</v>
      </c>
      <c r="J590" s="33" t="str">
        <f t="shared" si="9"/>
        <v>Режевской р-н, Режевской городской округ, г. Реж, ул. Трудовая, д. 4</v>
      </c>
      <c r="K590" s="30">
        <v>770.6</v>
      </c>
      <c r="L590" s="30">
        <v>12</v>
      </c>
      <c r="M590" s="148">
        <v>3</v>
      </c>
      <c r="N590" s="33" t="s">
        <v>4559</v>
      </c>
      <c r="O590" s="114">
        <v>44600</v>
      </c>
      <c r="P590" s="33" t="s">
        <v>3064</v>
      </c>
      <c r="Q590" s="167">
        <v>1593677.26</v>
      </c>
      <c r="R590" s="155"/>
    </row>
    <row r="591" spans="1:18" ht="23.25" x14ac:dyDescent="0.25">
      <c r="A591" s="80">
        <v>590</v>
      </c>
      <c r="B591" s="30" t="s">
        <v>8</v>
      </c>
      <c r="C591" s="30" t="s">
        <v>631</v>
      </c>
      <c r="D591" s="30" t="s">
        <v>13</v>
      </c>
      <c r="E591" s="30" t="s">
        <v>18</v>
      </c>
      <c r="F591" s="30" t="s">
        <v>91</v>
      </c>
      <c r="G591" s="30" t="s">
        <v>20</v>
      </c>
      <c r="H591" s="30" t="s">
        <v>301</v>
      </c>
      <c r="I591" s="30">
        <v>24</v>
      </c>
      <c r="J591" s="33" t="str">
        <f t="shared" si="9"/>
        <v>Режевской р-н, Режевской городской округ, г. Реж, ул. Хохрякова, д. 24</v>
      </c>
      <c r="K591" s="30">
        <v>1119.8</v>
      </c>
      <c r="L591" s="30">
        <v>22</v>
      </c>
      <c r="M591" s="148">
        <v>1</v>
      </c>
      <c r="N591" s="33" t="s">
        <v>4560</v>
      </c>
      <c r="O591" s="114">
        <v>44600</v>
      </c>
      <c r="P591" s="30" t="s">
        <v>3064</v>
      </c>
      <c r="Q591" s="169">
        <v>3019042.8</v>
      </c>
      <c r="R591" s="155"/>
    </row>
    <row r="592" spans="1:18" ht="23.25" x14ac:dyDescent="0.25">
      <c r="A592" s="80">
        <v>591</v>
      </c>
      <c r="B592" s="30" t="s">
        <v>8</v>
      </c>
      <c r="C592" s="30" t="s">
        <v>631</v>
      </c>
      <c r="D592" s="30" t="s">
        <v>13</v>
      </c>
      <c r="E592" s="30" t="s">
        <v>18</v>
      </c>
      <c r="F592" s="30" t="s">
        <v>91</v>
      </c>
      <c r="G592" s="30" t="s">
        <v>20</v>
      </c>
      <c r="H592" s="30" t="s">
        <v>99</v>
      </c>
      <c r="I592" s="30">
        <v>19</v>
      </c>
      <c r="J592" s="33" t="str">
        <f t="shared" si="9"/>
        <v>Режевской р-н, Режевской городской округ, г. Реж, ул. Чапаева, д. 19</v>
      </c>
      <c r="K592" s="30">
        <v>4915.2</v>
      </c>
      <c r="L592" s="30">
        <v>100</v>
      </c>
      <c r="M592" s="30">
        <v>1</v>
      </c>
      <c r="N592" s="33" t="s">
        <v>4560</v>
      </c>
      <c r="O592" s="114">
        <v>44600</v>
      </c>
      <c r="P592" s="33" t="s">
        <v>3064</v>
      </c>
      <c r="Q592" s="167">
        <v>3349375.2</v>
      </c>
      <c r="R592" s="155"/>
    </row>
    <row r="593" spans="1:18" ht="23.25" x14ac:dyDescent="0.25">
      <c r="A593" s="80">
        <v>592</v>
      </c>
      <c r="B593" s="30" t="s">
        <v>4852</v>
      </c>
      <c r="C593" s="30"/>
      <c r="D593" s="30" t="s">
        <v>376</v>
      </c>
      <c r="E593" s="30" t="s">
        <v>18</v>
      </c>
      <c r="F593" s="30" t="s">
        <v>377</v>
      </c>
      <c r="G593" s="30" t="s">
        <v>20</v>
      </c>
      <c r="H593" s="30" t="s">
        <v>270</v>
      </c>
      <c r="I593" s="42" t="s">
        <v>963</v>
      </c>
      <c r="J593" s="33" t="str">
        <f t="shared" si="9"/>
        <v>Североуральский городской округ, г. Североуральск, ул. Ватутина, д. 16</v>
      </c>
      <c r="K593" s="30">
        <v>717.3</v>
      </c>
      <c r="L593" s="41">
        <v>6</v>
      </c>
      <c r="M593" s="41">
        <v>5</v>
      </c>
      <c r="N593" s="59" t="s">
        <v>4691</v>
      </c>
      <c r="O593" s="227">
        <v>44620</v>
      </c>
      <c r="P593" s="177" t="s">
        <v>4692</v>
      </c>
      <c r="Q593" s="169">
        <v>4629936</v>
      </c>
      <c r="R593" s="155"/>
    </row>
    <row r="594" spans="1:18" ht="23.25" x14ac:dyDescent="0.25">
      <c r="A594" s="80">
        <v>593</v>
      </c>
      <c r="B594" s="30" t="s">
        <v>4852</v>
      </c>
      <c r="C594" s="30"/>
      <c r="D594" s="30" t="s">
        <v>376</v>
      </c>
      <c r="E594" s="30" t="s">
        <v>18</v>
      </c>
      <c r="F594" s="30" t="s">
        <v>377</v>
      </c>
      <c r="G594" s="30" t="s">
        <v>20</v>
      </c>
      <c r="H594" s="30" t="s">
        <v>36</v>
      </c>
      <c r="I594" s="42">
        <v>43</v>
      </c>
      <c r="J594" s="33" t="str">
        <f t="shared" si="9"/>
        <v>Североуральский городской округ, г. Североуральск, ул. Ленина, д. 43</v>
      </c>
      <c r="K594" s="30">
        <v>13032.6</v>
      </c>
      <c r="L594" s="41">
        <v>162</v>
      </c>
      <c r="M594" s="41">
        <v>1</v>
      </c>
      <c r="N594" s="59" t="s">
        <v>4691</v>
      </c>
      <c r="O594" s="227">
        <v>44620</v>
      </c>
      <c r="P594" s="177" t="s">
        <v>4692</v>
      </c>
      <c r="Q594" s="169">
        <v>9370263.5999999996</v>
      </c>
      <c r="R594" s="155"/>
    </row>
    <row r="595" spans="1:18" ht="23.25" x14ac:dyDescent="0.25">
      <c r="A595" s="80">
        <v>594</v>
      </c>
      <c r="B595" s="30" t="s">
        <v>4852</v>
      </c>
      <c r="C595" s="30"/>
      <c r="D595" s="30" t="s">
        <v>376</v>
      </c>
      <c r="E595" s="30" t="s">
        <v>18</v>
      </c>
      <c r="F595" s="30" t="s">
        <v>377</v>
      </c>
      <c r="G595" s="30" t="s">
        <v>20</v>
      </c>
      <c r="H595" s="30" t="s">
        <v>69</v>
      </c>
      <c r="I595" s="42">
        <v>5</v>
      </c>
      <c r="J595" s="33" t="str">
        <f t="shared" si="9"/>
        <v>Североуральский городской округ, г. Североуральск, ул. Мира, д. 5</v>
      </c>
      <c r="K595" s="30">
        <v>4516.1000000000004</v>
      </c>
      <c r="L595" s="41">
        <v>59</v>
      </c>
      <c r="M595" s="41">
        <v>7</v>
      </c>
      <c r="N595" s="59" t="s">
        <v>4691</v>
      </c>
      <c r="O595" s="227">
        <v>44620</v>
      </c>
      <c r="P595" s="177" t="s">
        <v>4692</v>
      </c>
      <c r="Q595" s="169">
        <v>30052497.599999998</v>
      </c>
      <c r="R595" s="155"/>
    </row>
    <row r="596" spans="1:18" ht="23.25" x14ac:dyDescent="0.25">
      <c r="A596" s="80">
        <v>595</v>
      </c>
      <c r="B596" s="30" t="s">
        <v>4852</v>
      </c>
      <c r="C596" s="30"/>
      <c r="D596" s="30" t="s">
        <v>376</v>
      </c>
      <c r="E596" s="30" t="s">
        <v>18</v>
      </c>
      <c r="F596" s="30" t="s">
        <v>377</v>
      </c>
      <c r="G596" s="30" t="s">
        <v>20</v>
      </c>
      <c r="H596" s="30" t="s">
        <v>69</v>
      </c>
      <c r="I596" s="42">
        <v>6</v>
      </c>
      <c r="J596" s="33" t="str">
        <f t="shared" si="9"/>
        <v>Североуральский городской округ, г. Североуральск, ул. Мира, д. 6</v>
      </c>
      <c r="K596" s="30">
        <v>6938.9</v>
      </c>
      <c r="L596" s="41">
        <v>59</v>
      </c>
      <c r="M596" s="41">
        <v>8</v>
      </c>
      <c r="N596" s="59" t="s">
        <v>4691</v>
      </c>
      <c r="O596" s="227">
        <v>44620</v>
      </c>
      <c r="P596" s="177" t="s">
        <v>4692</v>
      </c>
      <c r="Q596" s="169">
        <v>31694046</v>
      </c>
      <c r="R596" s="155"/>
    </row>
    <row r="597" spans="1:18" ht="23.25" x14ac:dyDescent="0.25">
      <c r="A597" s="80">
        <v>596</v>
      </c>
      <c r="B597" s="30" t="s">
        <v>4852</v>
      </c>
      <c r="C597" s="30"/>
      <c r="D597" s="30" t="s">
        <v>376</v>
      </c>
      <c r="E597" s="30" t="s">
        <v>18</v>
      </c>
      <c r="F597" s="30" t="s">
        <v>377</v>
      </c>
      <c r="G597" s="30" t="s">
        <v>20</v>
      </c>
      <c r="H597" s="30" t="s">
        <v>247</v>
      </c>
      <c r="I597" s="42">
        <v>20</v>
      </c>
      <c r="J597" s="33" t="str">
        <f t="shared" si="9"/>
        <v>Североуральский городской округ, г. Североуральск, ул. Чайковского, д. 20</v>
      </c>
      <c r="K597" s="30">
        <v>1423.3</v>
      </c>
      <c r="L597" s="41">
        <v>21</v>
      </c>
      <c r="M597" s="41">
        <v>5</v>
      </c>
      <c r="N597" s="59" t="s">
        <v>4691</v>
      </c>
      <c r="O597" s="227">
        <v>44620</v>
      </c>
      <c r="P597" s="177" t="s">
        <v>4692</v>
      </c>
      <c r="Q597" s="169">
        <v>6884341.2000000002</v>
      </c>
      <c r="R597" s="155"/>
    </row>
    <row r="598" spans="1:18" ht="23.25" x14ac:dyDescent="0.25">
      <c r="A598" s="80">
        <v>597</v>
      </c>
      <c r="B598" s="30" t="s">
        <v>4852</v>
      </c>
      <c r="C598" s="30"/>
      <c r="D598" s="30" t="s">
        <v>376</v>
      </c>
      <c r="E598" s="30" t="s">
        <v>1500</v>
      </c>
      <c r="F598" s="30" t="s">
        <v>746</v>
      </c>
      <c r="G598" s="30" t="s">
        <v>64</v>
      </c>
      <c r="H598" s="30" t="s">
        <v>716</v>
      </c>
      <c r="I598" s="42" t="s">
        <v>947</v>
      </c>
      <c r="J598" s="33" t="str">
        <f t="shared" si="9"/>
        <v>Североуральский городской округ, пос. Калья (г Североуральск), пер. Больничный, д. 6</v>
      </c>
      <c r="K598" s="30">
        <v>695.6</v>
      </c>
      <c r="L598" s="41">
        <v>8</v>
      </c>
      <c r="M598" s="41">
        <v>7</v>
      </c>
      <c r="N598" s="59" t="s">
        <v>4691</v>
      </c>
      <c r="O598" s="227">
        <v>44620</v>
      </c>
      <c r="P598" s="177" t="s">
        <v>4692</v>
      </c>
      <c r="Q598" s="169">
        <v>5397325.2000000002</v>
      </c>
      <c r="R598" s="155"/>
    </row>
    <row r="599" spans="1:18" x14ac:dyDescent="0.25">
      <c r="A599" s="80">
        <v>598</v>
      </c>
      <c r="B599" s="30" t="s">
        <v>4852</v>
      </c>
      <c r="C599" s="30"/>
      <c r="D599" s="30" t="s">
        <v>382</v>
      </c>
      <c r="E599" s="30" t="s">
        <v>18</v>
      </c>
      <c r="F599" s="30" t="s">
        <v>383</v>
      </c>
      <c r="G599" s="30" t="s">
        <v>37</v>
      </c>
      <c r="H599" s="30" t="s">
        <v>4656</v>
      </c>
      <c r="I599" s="42">
        <v>13</v>
      </c>
      <c r="J599" s="33" t="str">
        <f t="shared" si="9"/>
        <v>Серовский городской округ, г. Серов, п. Вятчино, д. 13</v>
      </c>
      <c r="K599" s="30">
        <v>1401.7</v>
      </c>
      <c r="L599" s="41">
        <v>24</v>
      </c>
      <c r="M599" s="41">
        <v>1</v>
      </c>
      <c r="N599" s="59" t="s">
        <v>4675</v>
      </c>
      <c r="O599" s="227">
        <v>44634</v>
      </c>
      <c r="P599" s="177" t="s">
        <v>1610</v>
      </c>
      <c r="Q599" s="169">
        <v>4557248.3999999994</v>
      </c>
      <c r="R599" s="155"/>
    </row>
    <row r="600" spans="1:18" ht="23.25" x14ac:dyDescent="0.25">
      <c r="A600" s="80">
        <v>599</v>
      </c>
      <c r="B600" s="30" t="s">
        <v>4852</v>
      </c>
      <c r="C600" s="30"/>
      <c r="D600" s="30" t="s">
        <v>382</v>
      </c>
      <c r="E600" s="30" t="s">
        <v>18</v>
      </c>
      <c r="F600" s="30" t="s">
        <v>383</v>
      </c>
      <c r="G600" s="30" t="s">
        <v>20</v>
      </c>
      <c r="H600" s="30" t="s">
        <v>393</v>
      </c>
      <c r="I600" s="42" t="s">
        <v>977</v>
      </c>
      <c r="J600" s="33" t="str">
        <f t="shared" si="9"/>
        <v>Серовский городской округ, г. Серов, ул. Автодорожная, д. 13</v>
      </c>
      <c r="K600" s="30">
        <v>983.9</v>
      </c>
      <c r="L600" s="41">
        <v>12</v>
      </c>
      <c r="M600" s="41">
        <v>3</v>
      </c>
      <c r="N600" s="59" t="s">
        <v>4671</v>
      </c>
      <c r="O600" s="227">
        <v>44634</v>
      </c>
      <c r="P600" s="177" t="s">
        <v>3229</v>
      </c>
      <c r="Q600" s="169">
        <v>5533471.6799999997</v>
      </c>
      <c r="R600" s="155"/>
    </row>
    <row r="601" spans="1:18" ht="34.5" x14ac:dyDescent="0.25">
      <c r="A601" s="80">
        <v>600</v>
      </c>
      <c r="B601" s="30" t="s">
        <v>4852</v>
      </c>
      <c r="C601" s="30"/>
      <c r="D601" s="30" t="s">
        <v>382</v>
      </c>
      <c r="E601" s="30" t="s">
        <v>18</v>
      </c>
      <c r="F601" s="30" t="s">
        <v>383</v>
      </c>
      <c r="G601" s="30" t="s">
        <v>20</v>
      </c>
      <c r="H601" s="30" t="s">
        <v>393</v>
      </c>
      <c r="I601" s="42">
        <v>3</v>
      </c>
      <c r="J601" s="33" t="str">
        <f t="shared" si="9"/>
        <v>Серовский городской округ, г. Серов, ул. Автодорожная, д. 3</v>
      </c>
      <c r="K601" s="30">
        <v>983.25</v>
      </c>
      <c r="L601" s="41">
        <v>12</v>
      </c>
      <c r="M601" s="41">
        <v>3</v>
      </c>
      <c r="N601" s="59" t="s">
        <v>4697</v>
      </c>
      <c r="O601" s="227" t="s">
        <v>4698</v>
      </c>
      <c r="P601" s="177" t="s">
        <v>3229</v>
      </c>
      <c r="Q601" s="169">
        <v>7330063.8899999997</v>
      </c>
      <c r="R601" s="155"/>
    </row>
    <row r="602" spans="1:18" ht="23.25" x14ac:dyDescent="0.25">
      <c r="A602" s="80">
        <v>601</v>
      </c>
      <c r="B602" s="30" t="s">
        <v>4852</v>
      </c>
      <c r="C602" s="30"/>
      <c r="D602" s="30" t="s">
        <v>382</v>
      </c>
      <c r="E602" s="30" t="s">
        <v>18</v>
      </c>
      <c r="F602" s="30" t="s">
        <v>383</v>
      </c>
      <c r="G602" s="30" t="s">
        <v>20</v>
      </c>
      <c r="H602" s="30" t="s">
        <v>589</v>
      </c>
      <c r="I602" s="42">
        <v>1</v>
      </c>
      <c r="J602" s="33" t="str">
        <f t="shared" si="9"/>
        <v>Серовский городской округ, г. Серов, ул. Белореченская, д. 1</v>
      </c>
      <c r="K602" s="30">
        <v>1617.6</v>
      </c>
      <c r="L602" s="41">
        <v>35</v>
      </c>
      <c r="M602" s="41">
        <v>3</v>
      </c>
      <c r="N602" s="59" t="s">
        <v>4675</v>
      </c>
      <c r="O602" s="227">
        <v>44634</v>
      </c>
      <c r="P602" s="177" t="s">
        <v>1610</v>
      </c>
      <c r="Q602" s="169">
        <v>5551908.0000000009</v>
      </c>
      <c r="R602" s="155"/>
    </row>
    <row r="603" spans="1:18" ht="23.25" x14ac:dyDescent="0.25">
      <c r="A603" s="80">
        <v>602</v>
      </c>
      <c r="B603" s="30" t="s">
        <v>4852</v>
      </c>
      <c r="C603" s="30"/>
      <c r="D603" s="30" t="s">
        <v>382</v>
      </c>
      <c r="E603" s="30" t="s">
        <v>18</v>
      </c>
      <c r="F603" s="30" t="s">
        <v>383</v>
      </c>
      <c r="G603" s="30" t="s">
        <v>20</v>
      </c>
      <c r="H603" s="30" t="s">
        <v>589</v>
      </c>
      <c r="I603" s="42">
        <v>3</v>
      </c>
      <c r="J603" s="33" t="str">
        <f t="shared" si="9"/>
        <v>Серовский городской округ, г. Серов, ул. Белореченская, д. 3</v>
      </c>
      <c r="K603" s="30">
        <v>1439.6</v>
      </c>
      <c r="L603" s="41">
        <v>32</v>
      </c>
      <c r="M603" s="41">
        <v>5</v>
      </c>
      <c r="N603" s="59" t="s">
        <v>4675</v>
      </c>
      <c r="O603" s="227">
        <v>44634</v>
      </c>
      <c r="P603" s="177" t="s">
        <v>1610</v>
      </c>
      <c r="Q603" s="169">
        <v>5061715.2</v>
      </c>
      <c r="R603" s="155"/>
    </row>
    <row r="604" spans="1:18" x14ac:dyDescent="0.25">
      <c r="A604" s="80">
        <v>603</v>
      </c>
      <c r="B604" s="30" t="s">
        <v>4852</v>
      </c>
      <c r="C604" s="30"/>
      <c r="D604" s="30" t="s">
        <v>382</v>
      </c>
      <c r="E604" s="30" t="s">
        <v>18</v>
      </c>
      <c r="F604" s="30" t="s">
        <v>383</v>
      </c>
      <c r="G604" s="30" t="s">
        <v>20</v>
      </c>
      <c r="H604" s="30" t="s">
        <v>74</v>
      </c>
      <c r="I604" s="42">
        <v>12</v>
      </c>
      <c r="J604" s="33" t="str">
        <f t="shared" si="9"/>
        <v>Серовский городской округ, г. Серов, ул. Гагарина, д. 12</v>
      </c>
      <c r="K604" s="30">
        <v>505.6</v>
      </c>
      <c r="L604" s="41">
        <v>8</v>
      </c>
      <c r="M604" s="41">
        <v>1</v>
      </c>
      <c r="N604" s="59" t="s">
        <v>4671</v>
      </c>
      <c r="O604" s="227">
        <v>44634</v>
      </c>
      <c r="P604" s="177" t="s">
        <v>3229</v>
      </c>
      <c r="Q604" s="169">
        <v>2592220.85</v>
      </c>
      <c r="R604" s="155"/>
    </row>
    <row r="605" spans="1:18" x14ac:dyDescent="0.25">
      <c r="A605" s="80">
        <v>604</v>
      </c>
      <c r="B605" s="30" t="s">
        <v>4852</v>
      </c>
      <c r="C605" s="30"/>
      <c r="D605" s="30" t="s">
        <v>382</v>
      </c>
      <c r="E605" s="30" t="s">
        <v>18</v>
      </c>
      <c r="F605" s="30" t="s">
        <v>383</v>
      </c>
      <c r="G605" s="30" t="s">
        <v>20</v>
      </c>
      <c r="H605" s="30" t="s">
        <v>34</v>
      </c>
      <c r="I605" s="42">
        <v>140</v>
      </c>
      <c r="J605" s="33" t="str">
        <f t="shared" si="9"/>
        <v>Серовский городской округ, г. Серов, ул. Кирова, д. 140</v>
      </c>
      <c r="K605" s="30">
        <v>1586.92</v>
      </c>
      <c r="L605" s="41">
        <v>18</v>
      </c>
      <c r="M605" s="41">
        <v>1</v>
      </c>
      <c r="N605" s="59" t="s">
        <v>4675</v>
      </c>
      <c r="O605" s="227">
        <v>44634</v>
      </c>
      <c r="P605" s="177" t="s">
        <v>1610</v>
      </c>
      <c r="Q605" s="169">
        <v>2649170.4</v>
      </c>
      <c r="R605" s="155"/>
    </row>
    <row r="606" spans="1:18" ht="23.25" x14ac:dyDescent="0.25">
      <c r="A606" s="80">
        <v>605</v>
      </c>
      <c r="B606" s="30" t="s">
        <v>4852</v>
      </c>
      <c r="C606" s="30"/>
      <c r="D606" s="30" t="s">
        <v>382</v>
      </c>
      <c r="E606" s="30" t="s">
        <v>18</v>
      </c>
      <c r="F606" s="30" t="s">
        <v>383</v>
      </c>
      <c r="G606" s="30" t="s">
        <v>20</v>
      </c>
      <c r="H606" s="30" t="s">
        <v>751</v>
      </c>
      <c r="I606" s="58" t="s">
        <v>4664</v>
      </c>
      <c r="J606" s="33" t="str">
        <f t="shared" si="9"/>
        <v>Серовский городской округ, г. Серов, ул. Короленко, д. 7/29</v>
      </c>
      <c r="K606" s="30">
        <v>4634.5</v>
      </c>
      <c r="L606" s="41">
        <v>70</v>
      </c>
      <c r="M606" s="41">
        <v>1</v>
      </c>
      <c r="N606" s="59" t="s">
        <v>4681</v>
      </c>
      <c r="O606" s="227">
        <v>44635</v>
      </c>
      <c r="P606" s="177" t="s">
        <v>1716</v>
      </c>
      <c r="Q606" s="169">
        <v>6749572.7999999998</v>
      </c>
      <c r="R606" s="155"/>
    </row>
    <row r="607" spans="1:18" ht="23.25" x14ac:dyDescent="0.25">
      <c r="A607" s="80">
        <v>606</v>
      </c>
      <c r="B607" s="30" t="s">
        <v>4852</v>
      </c>
      <c r="C607" s="30"/>
      <c r="D607" s="30" t="s">
        <v>382</v>
      </c>
      <c r="E607" s="30" t="s">
        <v>18</v>
      </c>
      <c r="F607" s="30" t="s">
        <v>383</v>
      </c>
      <c r="G607" s="30" t="s">
        <v>20</v>
      </c>
      <c r="H607" s="30" t="s">
        <v>36</v>
      </c>
      <c r="I607" s="42">
        <v>132</v>
      </c>
      <c r="J607" s="33" t="str">
        <f t="shared" si="9"/>
        <v>Серовский городской округ, г. Серов, ул. Ленина, д. 132</v>
      </c>
      <c r="K607" s="30">
        <v>3766.4</v>
      </c>
      <c r="L607" s="41">
        <v>59</v>
      </c>
      <c r="M607" s="41">
        <v>2</v>
      </c>
      <c r="N607" s="59" t="s">
        <v>4681</v>
      </c>
      <c r="O607" s="227">
        <v>44635</v>
      </c>
      <c r="P607" s="177" t="s">
        <v>1716</v>
      </c>
      <c r="Q607" s="169">
        <v>10161915.6</v>
      </c>
      <c r="R607" s="155"/>
    </row>
    <row r="608" spans="1:18" ht="23.25" x14ac:dyDescent="0.25">
      <c r="A608" s="80">
        <v>607</v>
      </c>
      <c r="B608" s="30" t="s">
        <v>4852</v>
      </c>
      <c r="C608" s="30"/>
      <c r="D608" s="30" t="s">
        <v>382</v>
      </c>
      <c r="E608" s="30" t="s">
        <v>18</v>
      </c>
      <c r="F608" s="30" t="s">
        <v>383</v>
      </c>
      <c r="G608" s="30" t="s">
        <v>20</v>
      </c>
      <c r="H608" s="30" t="s">
        <v>36</v>
      </c>
      <c r="I608" s="42" t="s">
        <v>4665</v>
      </c>
      <c r="J608" s="33" t="str">
        <f t="shared" si="9"/>
        <v>Серовский городской округ, г. Серов, ул. Ленина, д. 134А</v>
      </c>
      <c r="K608" s="30">
        <v>1367.3</v>
      </c>
      <c r="L608" s="30">
        <v>30</v>
      </c>
      <c r="M608" s="30">
        <v>3</v>
      </c>
      <c r="N608" s="59" t="s">
        <v>4681</v>
      </c>
      <c r="O608" s="227">
        <v>44635</v>
      </c>
      <c r="P608" s="177" t="s">
        <v>1716</v>
      </c>
      <c r="Q608" s="169">
        <v>6203367.5999999996</v>
      </c>
      <c r="R608" s="155"/>
    </row>
    <row r="609" spans="1:18" ht="23.25" x14ac:dyDescent="0.25">
      <c r="A609" s="80">
        <v>608</v>
      </c>
      <c r="B609" s="30" t="s">
        <v>4852</v>
      </c>
      <c r="C609" s="30"/>
      <c r="D609" s="30" t="s">
        <v>382</v>
      </c>
      <c r="E609" s="30" t="s">
        <v>18</v>
      </c>
      <c r="F609" s="30" t="s">
        <v>383</v>
      </c>
      <c r="G609" s="30" t="s">
        <v>20</v>
      </c>
      <c r="H609" s="30" t="s">
        <v>36</v>
      </c>
      <c r="I609" s="42">
        <v>165</v>
      </c>
      <c r="J609" s="33" t="str">
        <f t="shared" si="9"/>
        <v>Серовский городской округ, г. Серов, ул. Ленина, д. 165</v>
      </c>
      <c r="K609" s="30">
        <v>1994.7</v>
      </c>
      <c r="L609" s="41">
        <v>38</v>
      </c>
      <c r="M609" s="41">
        <v>2</v>
      </c>
      <c r="N609" s="59" t="s">
        <v>4681</v>
      </c>
      <c r="O609" s="227">
        <v>44635</v>
      </c>
      <c r="P609" s="177" t="s">
        <v>1716</v>
      </c>
      <c r="Q609" s="169">
        <v>4926456</v>
      </c>
      <c r="R609" s="155"/>
    </row>
    <row r="610" spans="1:18" ht="23.25" x14ac:dyDescent="0.25">
      <c r="A610" s="80">
        <v>609</v>
      </c>
      <c r="B610" s="30" t="s">
        <v>4852</v>
      </c>
      <c r="C610" s="30"/>
      <c r="D610" s="30" t="s">
        <v>382</v>
      </c>
      <c r="E610" s="30" t="s">
        <v>18</v>
      </c>
      <c r="F610" s="30" t="s">
        <v>383</v>
      </c>
      <c r="G610" s="30" t="s">
        <v>20</v>
      </c>
      <c r="H610" s="30" t="s">
        <v>36</v>
      </c>
      <c r="I610" s="42">
        <v>171</v>
      </c>
      <c r="J610" s="33" t="str">
        <f t="shared" si="9"/>
        <v>Серовский городской округ, г. Серов, ул. Ленина, д. 171</v>
      </c>
      <c r="K610" s="30">
        <v>2731.8</v>
      </c>
      <c r="L610" s="41">
        <v>57</v>
      </c>
      <c r="M610" s="41">
        <v>3</v>
      </c>
      <c r="N610" s="59" t="s">
        <v>4681</v>
      </c>
      <c r="O610" s="227">
        <v>44635</v>
      </c>
      <c r="P610" s="177" t="s">
        <v>1716</v>
      </c>
      <c r="Q610" s="169">
        <v>10643871.6</v>
      </c>
      <c r="R610" s="155"/>
    </row>
    <row r="611" spans="1:18" ht="23.25" x14ac:dyDescent="0.25">
      <c r="A611" s="80">
        <v>610</v>
      </c>
      <c r="B611" s="30" t="s">
        <v>4852</v>
      </c>
      <c r="C611" s="30"/>
      <c r="D611" s="30" t="s">
        <v>382</v>
      </c>
      <c r="E611" s="30" t="s">
        <v>18</v>
      </c>
      <c r="F611" s="30" t="s">
        <v>383</v>
      </c>
      <c r="G611" s="30" t="s">
        <v>20</v>
      </c>
      <c r="H611" s="30" t="s">
        <v>36</v>
      </c>
      <c r="I611" s="42" t="s">
        <v>4667</v>
      </c>
      <c r="J611" s="33" t="str">
        <f t="shared" si="9"/>
        <v>Серовский городской округ, г. Серов, ул. Ленина, д. 250</v>
      </c>
      <c r="K611" s="30">
        <v>2561.9</v>
      </c>
      <c r="L611" s="41">
        <v>62</v>
      </c>
      <c r="M611" s="41">
        <v>3</v>
      </c>
      <c r="N611" s="59" t="s">
        <v>4681</v>
      </c>
      <c r="O611" s="227">
        <v>44635</v>
      </c>
      <c r="P611" s="177" t="s">
        <v>1716</v>
      </c>
      <c r="Q611" s="169">
        <v>10902193.199999999</v>
      </c>
      <c r="R611" s="155"/>
    </row>
    <row r="612" spans="1:18" ht="23.25" x14ac:dyDescent="0.25">
      <c r="A612" s="80">
        <v>611</v>
      </c>
      <c r="B612" s="30" t="s">
        <v>4852</v>
      </c>
      <c r="C612" s="30"/>
      <c r="D612" s="30" t="s">
        <v>382</v>
      </c>
      <c r="E612" s="30" t="s">
        <v>18</v>
      </c>
      <c r="F612" s="30" t="s">
        <v>383</v>
      </c>
      <c r="G612" s="30" t="s">
        <v>20</v>
      </c>
      <c r="H612" s="30" t="s">
        <v>203</v>
      </c>
      <c r="I612" s="42" t="s">
        <v>1338</v>
      </c>
      <c r="J612" s="33" t="str">
        <f t="shared" si="9"/>
        <v>Серовский городской округ, г. Серов, ул. Луначарского, д. 96</v>
      </c>
      <c r="K612" s="30">
        <v>3466</v>
      </c>
      <c r="L612" s="41">
        <v>75</v>
      </c>
      <c r="M612" s="41">
        <v>3</v>
      </c>
      <c r="N612" s="59" t="s">
        <v>4681</v>
      </c>
      <c r="O612" s="227">
        <v>44635</v>
      </c>
      <c r="P612" s="177" t="s">
        <v>1716</v>
      </c>
      <c r="Q612" s="169">
        <v>11650216.800000001</v>
      </c>
      <c r="R612" s="155"/>
    </row>
    <row r="613" spans="1:18" x14ac:dyDescent="0.25">
      <c r="A613" s="80">
        <v>612</v>
      </c>
      <c r="B613" s="30" t="s">
        <v>4852</v>
      </c>
      <c r="C613" s="30"/>
      <c r="D613" s="30" t="s">
        <v>382</v>
      </c>
      <c r="E613" s="30" t="s">
        <v>18</v>
      </c>
      <c r="F613" s="30" t="s">
        <v>383</v>
      </c>
      <c r="G613" s="30" t="s">
        <v>20</v>
      </c>
      <c r="H613" s="30" t="s">
        <v>4660</v>
      </c>
      <c r="I613" s="42" t="s">
        <v>115</v>
      </c>
      <c r="J613" s="33" t="str">
        <f t="shared" si="9"/>
        <v>Серовский городской округ, г. Серов, ул. Малыгина, д. 1А</v>
      </c>
      <c r="K613" s="30">
        <v>380.8</v>
      </c>
      <c r="L613" s="41">
        <v>8</v>
      </c>
      <c r="M613" s="41">
        <v>1</v>
      </c>
      <c r="N613" s="59" t="s">
        <v>4675</v>
      </c>
      <c r="O613" s="227">
        <v>44634</v>
      </c>
      <c r="P613" s="177" t="s">
        <v>1610</v>
      </c>
      <c r="Q613" s="169">
        <v>1043899.2</v>
      </c>
      <c r="R613" s="155"/>
    </row>
    <row r="614" spans="1:18" x14ac:dyDescent="0.25">
      <c r="A614" s="80">
        <v>613</v>
      </c>
      <c r="B614" s="30" t="s">
        <v>4852</v>
      </c>
      <c r="C614" s="30"/>
      <c r="D614" s="30" t="s">
        <v>382</v>
      </c>
      <c r="E614" s="30" t="s">
        <v>18</v>
      </c>
      <c r="F614" s="30" t="s">
        <v>383</v>
      </c>
      <c r="G614" s="30" t="s">
        <v>20</v>
      </c>
      <c r="H614" s="30" t="s">
        <v>480</v>
      </c>
      <c r="I614" s="42" t="s">
        <v>115</v>
      </c>
      <c r="J614" s="33" t="str">
        <f t="shared" si="9"/>
        <v>Серовский городской округ, г. Серов, ул. Нагорная, д. 1А</v>
      </c>
      <c r="K614" s="30">
        <v>1618.4</v>
      </c>
      <c r="L614" s="41">
        <v>24</v>
      </c>
      <c r="M614" s="41">
        <v>1</v>
      </c>
      <c r="N614" s="59" t="s">
        <v>4693</v>
      </c>
      <c r="O614" s="227">
        <v>44768</v>
      </c>
      <c r="P614" s="177" t="s">
        <v>3064</v>
      </c>
      <c r="Q614" s="169">
        <v>7421534.4000000004</v>
      </c>
      <c r="R614" s="155"/>
    </row>
    <row r="615" spans="1:18" ht="23.25" x14ac:dyDescent="0.25">
      <c r="A615" s="80">
        <v>614</v>
      </c>
      <c r="B615" s="30" t="s">
        <v>4852</v>
      </c>
      <c r="C615" s="30"/>
      <c r="D615" s="30" t="s">
        <v>382</v>
      </c>
      <c r="E615" s="30" t="s">
        <v>18</v>
      </c>
      <c r="F615" s="30" t="s">
        <v>383</v>
      </c>
      <c r="G615" s="30" t="s">
        <v>20</v>
      </c>
      <c r="H615" s="30" t="s">
        <v>154</v>
      </c>
      <c r="I615" s="42" t="s">
        <v>4668</v>
      </c>
      <c r="J615" s="33" t="str">
        <f t="shared" si="9"/>
        <v>Серовский городской округ, г. Серов, ул. Октябрьской Революции, д. 31А</v>
      </c>
      <c r="K615" s="30">
        <v>688.9</v>
      </c>
      <c r="L615" s="41">
        <v>16</v>
      </c>
      <c r="M615" s="41">
        <v>3</v>
      </c>
      <c r="N615" s="59" t="s">
        <v>4681</v>
      </c>
      <c r="O615" s="227">
        <v>44635</v>
      </c>
      <c r="P615" s="177" t="s">
        <v>1716</v>
      </c>
      <c r="Q615" s="169">
        <v>6090728.4000000004</v>
      </c>
      <c r="R615" s="155"/>
    </row>
    <row r="616" spans="1:18" ht="23.25" x14ac:dyDescent="0.25">
      <c r="A616" s="80">
        <v>615</v>
      </c>
      <c r="B616" s="30" t="s">
        <v>4852</v>
      </c>
      <c r="C616" s="30"/>
      <c r="D616" s="30" t="s">
        <v>382</v>
      </c>
      <c r="E616" s="30" t="s">
        <v>18</v>
      </c>
      <c r="F616" s="30" t="s">
        <v>383</v>
      </c>
      <c r="G616" s="30" t="s">
        <v>20</v>
      </c>
      <c r="H616" s="30" t="s">
        <v>576</v>
      </c>
      <c r="I616" s="42" t="s">
        <v>1004</v>
      </c>
      <c r="J616" s="33" t="str">
        <f t="shared" si="9"/>
        <v>Серовский городской округ, г. Серов, ул. Олега Кошевого, д. 10</v>
      </c>
      <c r="K616" s="30">
        <v>1619.1</v>
      </c>
      <c r="L616" s="41">
        <v>32</v>
      </c>
      <c r="M616" s="41">
        <v>2</v>
      </c>
      <c r="N616" s="59" t="s">
        <v>4671</v>
      </c>
      <c r="O616" s="227">
        <v>44634</v>
      </c>
      <c r="P616" s="177" t="s">
        <v>3229</v>
      </c>
      <c r="Q616" s="169">
        <v>3873874.03</v>
      </c>
      <c r="R616" s="155"/>
    </row>
    <row r="617" spans="1:18" ht="23.25" x14ac:dyDescent="0.25">
      <c r="A617" s="80">
        <v>616</v>
      </c>
      <c r="B617" s="30" t="s">
        <v>4852</v>
      </c>
      <c r="C617" s="30"/>
      <c r="D617" s="30" t="s">
        <v>382</v>
      </c>
      <c r="E617" s="30" t="s">
        <v>18</v>
      </c>
      <c r="F617" s="30" t="s">
        <v>383</v>
      </c>
      <c r="G617" s="30" t="s">
        <v>20</v>
      </c>
      <c r="H617" s="30" t="s">
        <v>576</v>
      </c>
      <c r="I617" s="42" t="s">
        <v>983</v>
      </c>
      <c r="J617" s="33" t="str">
        <f t="shared" si="9"/>
        <v>Серовский городской округ, г. Серов, ул. Олега Кошевого, д. 4</v>
      </c>
      <c r="K617" s="30">
        <v>1606.2</v>
      </c>
      <c r="L617" s="41">
        <v>32</v>
      </c>
      <c r="M617" s="41">
        <v>3</v>
      </c>
      <c r="N617" s="59" t="s">
        <v>4671</v>
      </c>
      <c r="O617" s="227">
        <v>44634</v>
      </c>
      <c r="P617" s="177" t="s">
        <v>3229</v>
      </c>
      <c r="Q617" s="169">
        <v>5858635.75</v>
      </c>
      <c r="R617" s="155"/>
    </row>
    <row r="618" spans="1:18" ht="23.25" x14ac:dyDescent="0.25">
      <c r="A618" s="80">
        <v>617</v>
      </c>
      <c r="B618" s="30" t="s">
        <v>4852</v>
      </c>
      <c r="C618" s="30"/>
      <c r="D618" s="30" t="s">
        <v>382</v>
      </c>
      <c r="E618" s="30" t="s">
        <v>18</v>
      </c>
      <c r="F618" s="30" t="s">
        <v>383</v>
      </c>
      <c r="G618" s="30" t="s">
        <v>20</v>
      </c>
      <c r="H618" s="30" t="s">
        <v>389</v>
      </c>
      <c r="I618" s="42" t="s">
        <v>404</v>
      </c>
      <c r="J618" s="33" t="str">
        <f t="shared" si="9"/>
        <v>Серовский городской округ, г. Серов, ул. Сосьвинская, д. 29А</v>
      </c>
      <c r="K618" s="30">
        <v>524.70000000000005</v>
      </c>
      <c r="L618" s="41">
        <v>12</v>
      </c>
      <c r="M618" s="41">
        <v>1</v>
      </c>
      <c r="N618" s="59" t="s">
        <v>4671</v>
      </c>
      <c r="O618" s="227">
        <v>44634</v>
      </c>
      <c r="P618" s="177" t="s">
        <v>3229</v>
      </c>
      <c r="Q618" s="169">
        <v>1171004.1300000001</v>
      </c>
      <c r="R618" s="155"/>
    </row>
    <row r="619" spans="1:18" ht="23.25" x14ac:dyDescent="0.25">
      <c r="A619" s="80">
        <v>618</v>
      </c>
      <c r="B619" s="30" t="s">
        <v>4852</v>
      </c>
      <c r="C619" s="30"/>
      <c r="D619" s="30" t="s">
        <v>382</v>
      </c>
      <c r="E619" s="30" t="s">
        <v>18</v>
      </c>
      <c r="F619" s="30" t="s">
        <v>383</v>
      </c>
      <c r="G619" s="30" t="s">
        <v>20</v>
      </c>
      <c r="H619" s="30" t="s">
        <v>39</v>
      </c>
      <c r="I619" s="42" t="s">
        <v>1004</v>
      </c>
      <c r="J619" s="33" t="str">
        <f t="shared" si="9"/>
        <v>Серовский городской округ, г. Серов, ул. Центральная, д. 10</v>
      </c>
      <c r="K619" s="30">
        <v>1618</v>
      </c>
      <c r="L619" s="41">
        <v>36</v>
      </c>
      <c r="M619" s="41">
        <v>2</v>
      </c>
      <c r="N619" s="59" t="s">
        <v>4681</v>
      </c>
      <c r="O619" s="227">
        <v>44635</v>
      </c>
      <c r="P619" s="177" t="s">
        <v>1716</v>
      </c>
      <c r="Q619" s="169">
        <v>5808169.2000000002</v>
      </c>
      <c r="R619" s="155"/>
    </row>
    <row r="620" spans="1:18" ht="23.25" x14ac:dyDescent="0.25">
      <c r="A620" s="80">
        <v>619</v>
      </c>
      <c r="B620" s="30" t="s">
        <v>4852</v>
      </c>
      <c r="C620" s="30"/>
      <c r="D620" s="30" t="s">
        <v>382</v>
      </c>
      <c r="E620" s="30" t="s">
        <v>18</v>
      </c>
      <c r="F620" s="30" t="s">
        <v>383</v>
      </c>
      <c r="G620" s="30" t="s">
        <v>20</v>
      </c>
      <c r="H620" s="30" t="s">
        <v>39</v>
      </c>
      <c r="I620" s="42" t="s">
        <v>979</v>
      </c>
      <c r="J620" s="33" t="str">
        <f t="shared" si="9"/>
        <v>Серовский городской округ, г. Серов, ул. Центральная, д. 14</v>
      </c>
      <c r="K620" s="30">
        <v>1615.74</v>
      </c>
      <c r="L620" s="41">
        <v>35</v>
      </c>
      <c r="M620" s="41">
        <v>2</v>
      </c>
      <c r="N620" s="59" t="s">
        <v>4681</v>
      </c>
      <c r="O620" s="227">
        <v>44635</v>
      </c>
      <c r="P620" s="177" t="s">
        <v>1716</v>
      </c>
      <c r="Q620" s="169">
        <v>6196786.8000000007</v>
      </c>
      <c r="R620" s="155"/>
    </row>
    <row r="621" spans="1:18" ht="45.75" x14ac:dyDescent="0.25">
      <c r="A621" s="80">
        <v>620</v>
      </c>
      <c r="B621" s="30" t="s">
        <v>8</v>
      </c>
      <c r="C621" s="30" t="s">
        <v>633</v>
      </c>
      <c r="D621" s="30" t="s">
        <v>2619</v>
      </c>
      <c r="E621" s="30" t="s">
        <v>29</v>
      </c>
      <c r="F621" s="30" t="s">
        <v>100</v>
      </c>
      <c r="G621" s="30" t="s">
        <v>20</v>
      </c>
      <c r="H621" s="30" t="s">
        <v>84</v>
      </c>
      <c r="I621" s="30">
        <v>93</v>
      </c>
      <c r="J621" s="33" t="str">
        <f t="shared" si="9"/>
        <v>Слободо-Туринский р-н, Слободо-Туринское сельское поселение Слободо-Туринского муниципального района Свердловской области, с. Туринская Слобода, ул. Советская, д. 93</v>
      </c>
      <c r="K621" s="30">
        <v>960.7</v>
      </c>
      <c r="L621" s="30">
        <v>24</v>
      </c>
      <c r="M621" s="148">
        <v>1</v>
      </c>
      <c r="N621" s="33" t="s">
        <v>4565</v>
      </c>
      <c r="O621" s="114">
        <v>44554</v>
      </c>
      <c r="P621" s="33" t="s">
        <v>2726</v>
      </c>
      <c r="Q621" s="167">
        <v>4442835.58</v>
      </c>
      <c r="R621" s="155"/>
    </row>
    <row r="622" spans="1:18" ht="23.25" x14ac:dyDescent="0.25">
      <c r="A622" s="80">
        <v>621</v>
      </c>
      <c r="B622" s="30" t="s">
        <v>4853</v>
      </c>
      <c r="C622" s="30" t="s">
        <v>787</v>
      </c>
      <c r="D622" s="30" t="s">
        <v>4709</v>
      </c>
      <c r="E622" s="30" t="s">
        <v>18</v>
      </c>
      <c r="F622" s="30" t="s">
        <v>553</v>
      </c>
      <c r="G622" s="30" t="s">
        <v>64</v>
      </c>
      <c r="H622" s="30" t="s">
        <v>556</v>
      </c>
      <c r="I622" s="42">
        <v>1</v>
      </c>
      <c r="J622" s="33" t="str">
        <f t="shared" si="9"/>
        <v>Сухоложский р-н, Городской округ Сухой Лог, г. Сухой Лог, пер. Буденного, д. 1</v>
      </c>
      <c r="K622" s="30">
        <v>3683.2</v>
      </c>
      <c r="L622" s="30">
        <v>70</v>
      </c>
      <c r="M622" s="30">
        <v>1</v>
      </c>
      <c r="N622" s="33" t="s">
        <v>4730</v>
      </c>
      <c r="O622" s="114">
        <v>44589</v>
      </c>
      <c r="P622" s="33" t="s">
        <v>4731</v>
      </c>
      <c r="Q622" s="170">
        <v>9362732.4299999997</v>
      </c>
      <c r="R622" s="155"/>
    </row>
    <row r="623" spans="1:18" ht="23.25" x14ac:dyDescent="0.25">
      <c r="A623" s="80">
        <v>622</v>
      </c>
      <c r="B623" s="30" t="s">
        <v>4853</v>
      </c>
      <c r="C623" s="30" t="s">
        <v>787</v>
      </c>
      <c r="D623" s="30" t="s">
        <v>4709</v>
      </c>
      <c r="E623" s="30" t="s">
        <v>18</v>
      </c>
      <c r="F623" s="30" t="s">
        <v>553</v>
      </c>
      <c r="G623" s="30" t="s">
        <v>20</v>
      </c>
      <c r="H623" s="30" t="s">
        <v>74</v>
      </c>
      <c r="I623" s="42">
        <v>7</v>
      </c>
      <c r="J623" s="33" t="str">
        <f t="shared" si="9"/>
        <v>Сухоложский р-н, Городской округ Сухой Лог, г. Сухой Лог, ул. Гагарина, д. 7</v>
      </c>
      <c r="K623" s="30">
        <v>2812</v>
      </c>
      <c r="L623" s="30">
        <v>56</v>
      </c>
      <c r="M623" s="30">
        <v>7</v>
      </c>
      <c r="N623" s="33" t="s">
        <v>4730</v>
      </c>
      <c r="O623" s="114">
        <v>44589</v>
      </c>
      <c r="P623" s="33" t="s">
        <v>4731</v>
      </c>
      <c r="Q623" s="170">
        <v>19565988.260000002</v>
      </c>
      <c r="R623" s="155"/>
    </row>
    <row r="624" spans="1:18" ht="23.25" x14ac:dyDescent="0.25">
      <c r="A624" s="80">
        <v>623</v>
      </c>
      <c r="B624" s="30" t="s">
        <v>4853</v>
      </c>
      <c r="C624" s="30" t="s">
        <v>787</v>
      </c>
      <c r="D624" s="30" t="s">
        <v>4709</v>
      </c>
      <c r="E624" s="30" t="s">
        <v>18</v>
      </c>
      <c r="F624" s="30" t="s">
        <v>553</v>
      </c>
      <c r="G624" s="30" t="s">
        <v>20</v>
      </c>
      <c r="H624" s="30" t="s">
        <v>214</v>
      </c>
      <c r="I624" s="42">
        <v>17</v>
      </c>
      <c r="J624" s="33" t="str">
        <f t="shared" si="9"/>
        <v>Сухоложский р-н, Городской округ Сухой Лог, г. Сухой Лог, ул. Гоголя, д. 17</v>
      </c>
      <c r="K624" s="30">
        <v>765.2</v>
      </c>
      <c r="L624" s="30">
        <v>12</v>
      </c>
      <c r="M624" s="30">
        <v>8</v>
      </c>
      <c r="N624" s="33" t="s">
        <v>4730</v>
      </c>
      <c r="O624" s="114">
        <v>44589</v>
      </c>
      <c r="P624" s="33" t="s">
        <v>4731</v>
      </c>
      <c r="Q624" s="167">
        <v>8441167.0999999996</v>
      </c>
      <c r="R624" s="155"/>
    </row>
    <row r="625" spans="1:18" ht="23.25" x14ac:dyDescent="0.25">
      <c r="A625" s="80">
        <v>624</v>
      </c>
      <c r="B625" s="30" t="s">
        <v>4853</v>
      </c>
      <c r="C625" s="30" t="s">
        <v>787</v>
      </c>
      <c r="D625" s="30" t="s">
        <v>4709</v>
      </c>
      <c r="E625" s="30" t="s">
        <v>18</v>
      </c>
      <c r="F625" s="30" t="s">
        <v>553</v>
      </c>
      <c r="G625" s="30" t="s">
        <v>20</v>
      </c>
      <c r="H625" s="30" t="s">
        <v>214</v>
      </c>
      <c r="I625" s="42" t="s">
        <v>729</v>
      </c>
      <c r="J625" s="33" t="str">
        <f t="shared" si="9"/>
        <v>Сухоложский р-н, Городской округ Сухой Лог, г. Сухой Лог, ул. Гоголя, д. 17Б</v>
      </c>
      <c r="K625" s="30">
        <v>777</v>
      </c>
      <c r="L625" s="30">
        <v>16</v>
      </c>
      <c r="M625" s="225">
        <v>8</v>
      </c>
      <c r="N625" s="33" t="s">
        <v>4730</v>
      </c>
      <c r="O625" s="114">
        <v>44589</v>
      </c>
      <c r="P625" s="33" t="s">
        <v>4731</v>
      </c>
      <c r="Q625" s="170">
        <v>9654301.1699999999</v>
      </c>
      <c r="R625" s="155"/>
    </row>
    <row r="626" spans="1:18" ht="23.25" x14ac:dyDescent="0.25">
      <c r="A626" s="80">
        <v>625</v>
      </c>
      <c r="B626" s="30" t="s">
        <v>4853</v>
      </c>
      <c r="C626" s="30" t="s">
        <v>787</v>
      </c>
      <c r="D626" s="30" t="s">
        <v>4709</v>
      </c>
      <c r="E626" s="30" t="s">
        <v>18</v>
      </c>
      <c r="F626" s="30" t="s">
        <v>553</v>
      </c>
      <c r="G626" s="30" t="s">
        <v>20</v>
      </c>
      <c r="H626" s="30" t="s">
        <v>70</v>
      </c>
      <c r="I626" s="42" t="s">
        <v>325</v>
      </c>
      <c r="J626" s="33" t="str">
        <f t="shared" si="9"/>
        <v>Сухоложский р-н, Городской округ Сухой Лог, г. Сухой Лог, ул. Юбилейная, д. 21А</v>
      </c>
      <c r="K626" s="30">
        <v>5760.8</v>
      </c>
      <c r="L626" s="30">
        <v>119</v>
      </c>
      <c r="M626" s="225">
        <v>2</v>
      </c>
      <c r="N626" s="33" t="s">
        <v>4730</v>
      </c>
      <c r="O626" s="114">
        <v>44589</v>
      </c>
      <c r="P626" s="33" t="s">
        <v>4731</v>
      </c>
      <c r="Q626" s="170">
        <v>10870340.07</v>
      </c>
      <c r="R626" s="155"/>
    </row>
    <row r="627" spans="1:18" ht="23.25" x14ac:dyDescent="0.25">
      <c r="A627" s="80">
        <v>626</v>
      </c>
      <c r="B627" s="30" t="s">
        <v>4853</v>
      </c>
      <c r="C627" s="30" t="s">
        <v>787</v>
      </c>
      <c r="D627" s="30" t="s">
        <v>4709</v>
      </c>
      <c r="E627" s="30" t="s">
        <v>18</v>
      </c>
      <c r="F627" s="30" t="s">
        <v>553</v>
      </c>
      <c r="G627" s="30" t="s">
        <v>20</v>
      </c>
      <c r="H627" s="30" t="s">
        <v>70</v>
      </c>
      <c r="I627" s="42">
        <v>29</v>
      </c>
      <c r="J627" s="33" t="str">
        <f t="shared" si="9"/>
        <v>Сухоложский р-н, Городской округ Сухой Лог, г. Сухой Лог, ул. Юбилейная, д. 29</v>
      </c>
      <c r="K627" s="30">
        <v>3649.2</v>
      </c>
      <c r="L627" s="30">
        <v>69</v>
      </c>
      <c r="M627" s="30">
        <v>1</v>
      </c>
      <c r="N627" s="33" t="s">
        <v>4730</v>
      </c>
      <c r="O627" s="114">
        <v>44589</v>
      </c>
      <c r="P627" s="33" t="s">
        <v>4731</v>
      </c>
      <c r="Q627" s="170">
        <v>8286124.5300000003</v>
      </c>
      <c r="R627" s="155"/>
    </row>
    <row r="628" spans="1:18" ht="23.25" x14ac:dyDescent="0.25">
      <c r="A628" s="80">
        <v>627</v>
      </c>
      <c r="B628" s="30" t="s">
        <v>4853</v>
      </c>
      <c r="C628" s="30" t="s">
        <v>787</v>
      </c>
      <c r="D628" s="30" t="s">
        <v>4709</v>
      </c>
      <c r="E628" s="30" t="s">
        <v>18</v>
      </c>
      <c r="F628" s="30" t="s">
        <v>553</v>
      </c>
      <c r="G628" s="30" t="s">
        <v>20</v>
      </c>
      <c r="H628" s="30" t="s">
        <v>70</v>
      </c>
      <c r="I628" s="42">
        <v>9</v>
      </c>
      <c r="J628" s="33" t="str">
        <f t="shared" si="9"/>
        <v>Сухоложский р-н, Городской округ Сухой Лог, г. Сухой Лог, ул. Юбилейная, д. 9</v>
      </c>
      <c r="K628" s="30">
        <v>2704.7</v>
      </c>
      <c r="L628" s="30">
        <v>57</v>
      </c>
      <c r="M628" s="30">
        <v>7</v>
      </c>
      <c r="N628" s="33" t="s">
        <v>4730</v>
      </c>
      <c r="O628" s="114">
        <v>44589</v>
      </c>
      <c r="P628" s="33" t="s">
        <v>4731</v>
      </c>
      <c r="Q628" s="170">
        <v>18590801.510000002</v>
      </c>
      <c r="R628" s="155"/>
    </row>
    <row r="629" spans="1:18" ht="23.25" x14ac:dyDescent="0.25">
      <c r="A629" s="80">
        <v>628</v>
      </c>
      <c r="B629" s="30" t="s">
        <v>4853</v>
      </c>
      <c r="C629" s="30" t="s">
        <v>772</v>
      </c>
      <c r="D629" s="30" t="s">
        <v>3017</v>
      </c>
      <c r="E629" s="30" t="s">
        <v>1500</v>
      </c>
      <c r="F629" s="30" t="s">
        <v>501</v>
      </c>
      <c r="G629" s="30"/>
      <c r="H629" s="30"/>
      <c r="I629" s="42">
        <v>4</v>
      </c>
      <c r="J629" s="33" t="str">
        <f>C629&amp;""&amp;D629&amp;", "&amp;E629&amp;" "&amp;F629&amp;", д. "&amp;I629</f>
        <v>Сысертский р-н, Арамильский городской округ Свердловской области, пос. Светлый, д. 4</v>
      </c>
      <c r="K629" s="30">
        <v>764.8</v>
      </c>
      <c r="L629" s="30">
        <v>18</v>
      </c>
      <c r="M629" s="225">
        <v>1</v>
      </c>
      <c r="N629" s="33" t="s">
        <v>4726</v>
      </c>
      <c r="O629" s="114">
        <v>44613</v>
      </c>
      <c r="P629" s="33" t="s">
        <v>3064</v>
      </c>
      <c r="Q629" s="170">
        <v>5166918.32</v>
      </c>
      <c r="R629" s="155"/>
    </row>
    <row r="630" spans="1:18" ht="23.25" x14ac:dyDescent="0.25">
      <c r="A630" s="80">
        <v>629</v>
      </c>
      <c r="B630" s="30" t="s">
        <v>4853</v>
      </c>
      <c r="C630" s="30" t="s">
        <v>772</v>
      </c>
      <c r="D630" s="30" t="s">
        <v>3017</v>
      </c>
      <c r="E630" s="30" t="s">
        <v>1500</v>
      </c>
      <c r="F630" s="30" t="s">
        <v>501</v>
      </c>
      <c r="G630" s="30"/>
      <c r="H630" s="30"/>
      <c r="I630" s="42">
        <v>5</v>
      </c>
      <c r="J630" s="33" t="str">
        <f>C630&amp;""&amp;D630&amp;", "&amp;E630&amp;" "&amp;F630&amp;", д. "&amp;I630</f>
        <v>Сысертский р-н, Арамильский городской округ Свердловской области, пос. Светлый, д. 5</v>
      </c>
      <c r="K630" s="30">
        <v>784.6</v>
      </c>
      <c r="L630" s="30">
        <v>18</v>
      </c>
      <c r="M630" s="225">
        <v>1</v>
      </c>
      <c r="N630" s="33" t="s">
        <v>4726</v>
      </c>
      <c r="O630" s="114">
        <v>44613</v>
      </c>
      <c r="P630" s="33" t="s">
        <v>3064</v>
      </c>
      <c r="Q630" s="170">
        <v>5166151.3800000008</v>
      </c>
      <c r="R630" s="155"/>
    </row>
    <row r="631" spans="1:18" ht="23.25" x14ac:dyDescent="0.25">
      <c r="A631" s="80">
        <v>630</v>
      </c>
      <c r="B631" s="30" t="s">
        <v>4853</v>
      </c>
      <c r="C631" s="30" t="s">
        <v>772</v>
      </c>
      <c r="D631" s="30" t="s">
        <v>304</v>
      </c>
      <c r="E631" s="30" t="s">
        <v>18</v>
      </c>
      <c r="F631" s="30" t="s">
        <v>305</v>
      </c>
      <c r="G631" s="30" t="s">
        <v>362</v>
      </c>
      <c r="H631" s="30" t="s">
        <v>4714</v>
      </c>
      <c r="I631" s="42">
        <v>1</v>
      </c>
      <c r="J631" s="33" t="str">
        <f t="shared" si="9"/>
        <v>Сысертский р-н, Сысертский городской округ, г. Сысерть, мкр. Уральские самоцветы, д. 1</v>
      </c>
      <c r="K631" s="30">
        <v>337.7</v>
      </c>
      <c r="L631" s="30">
        <v>8</v>
      </c>
      <c r="M631" s="30">
        <v>1</v>
      </c>
      <c r="N631" s="33" t="s">
        <v>4732</v>
      </c>
      <c r="O631" s="114">
        <v>44663</v>
      </c>
      <c r="P631" s="33" t="s">
        <v>1608</v>
      </c>
      <c r="Q631" s="167">
        <v>257707.2</v>
      </c>
      <c r="R631" s="155"/>
    </row>
    <row r="632" spans="1:18" ht="23.25" x14ac:dyDescent="0.25">
      <c r="A632" s="80">
        <v>631</v>
      </c>
      <c r="B632" s="30" t="s">
        <v>4853</v>
      </c>
      <c r="C632" s="30" t="s">
        <v>772</v>
      </c>
      <c r="D632" s="30" t="s">
        <v>304</v>
      </c>
      <c r="E632" s="30" t="s">
        <v>18</v>
      </c>
      <c r="F632" s="30" t="s">
        <v>305</v>
      </c>
      <c r="G632" s="30" t="s">
        <v>20</v>
      </c>
      <c r="H632" s="30" t="s">
        <v>306</v>
      </c>
      <c r="I632" s="42">
        <v>47</v>
      </c>
      <c r="J632" s="33" t="str">
        <f t="shared" si="9"/>
        <v>Сысертский р-н, Сысертский городской округ, г. Сысерть, ул. Розы Люксембург, д. 47</v>
      </c>
      <c r="K632" s="30">
        <v>3447.4</v>
      </c>
      <c r="L632" s="30">
        <v>80</v>
      </c>
      <c r="M632" s="225">
        <v>2</v>
      </c>
      <c r="N632" s="33" t="s">
        <v>4732</v>
      </c>
      <c r="O632" s="114">
        <v>44663</v>
      </c>
      <c r="P632" s="33" t="s">
        <v>1608</v>
      </c>
      <c r="Q632" s="167">
        <v>9806952</v>
      </c>
      <c r="R632" s="155"/>
    </row>
    <row r="633" spans="1:18" ht="23.25" x14ac:dyDescent="0.25">
      <c r="A633" s="80">
        <v>632</v>
      </c>
      <c r="B633" s="30" t="s">
        <v>4853</v>
      </c>
      <c r="C633" s="30" t="s">
        <v>772</v>
      </c>
      <c r="D633" s="30" t="s">
        <v>304</v>
      </c>
      <c r="E633" s="30" t="s">
        <v>18</v>
      </c>
      <c r="F633" s="30" t="s">
        <v>305</v>
      </c>
      <c r="G633" s="30" t="s">
        <v>20</v>
      </c>
      <c r="H633" s="30" t="s">
        <v>306</v>
      </c>
      <c r="I633" s="42">
        <v>49</v>
      </c>
      <c r="J633" s="33" t="str">
        <f t="shared" si="9"/>
        <v>Сысертский р-н, Сысертский городской округ, г. Сысерть, ул. Розы Люксембург, д. 49</v>
      </c>
      <c r="K633" s="30">
        <v>3453.5</v>
      </c>
      <c r="L633" s="30">
        <v>80</v>
      </c>
      <c r="M633" s="225">
        <v>2</v>
      </c>
      <c r="N633" s="33" t="s">
        <v>4732</v>
      </c>
      <c r="O633" s="114">
        <v>44663</v>
      </c>
      <c r="P633" s="33" t="s">
        <v>1608</v>
      </c>
      <c r="Q633" s="167">
        <v>6484418.4000000004</v>
      </c>
      <c r="R633" s="155"/>
    </row>
    <row r="634" spans="1:18" ht="23.25" x14ac:dyDescent="0.25">
      <c r="A634" s="80">
        <v>633</v>
      </c>
      <c r="B634" s="30" t="s">
        <v>4853</v>
      </c>
      <c r="C634" s="30" t="s">
        <v>772</v>
      </c>
      <c r="D634" s="30" t="s">
        <v>304</v>
      </c>
      <c r="E634" s="30" t="s">
        <v>18</v>
      </c>
      <c r="F634" s="30" t="s">
        <v>305</v>
      </c>
      <c r="G634" s="30" t="s">
        <v>20</v>
      </c>
      <c r="H634" s="30" t="s">
        <v>306</v>
      </c>
      <c r="I634" s="42">
        <v>60</v>
      </c>
      <c r="J634" s="33" t="str">
        <f t="shared" si="9"/>
        <v>Сысертский р-н, Сысертский городской округ, г. Сысерть, ул. Розы Люксембург, д. 60</v>
      </c>
      <c r="K634" s="30">
        <v>2246.4</v>
      </c>
      <c r="L634" s="30">
        <v>52</v>
      </c>
      <c r="M634" s="225">
        <v>1</v>
      </c>
      <c r="N634" s="33" t="s">
        <v>4732</v>
      </c>
      <c r="O634" s="114">
        <v>44663</v>
      </c>
      <c r="P634" s="33" t="s">
        <v>1608</v>
      </c>
      <c r="Q634" s="170">
        <v>1033198.8</v>
      </c>
      <c r="R634" s="155"/>
    </row>
    <row r="635" spans="1:18" ht="23.25" x14ac:dyDescent="0.25">
      <c r="A635" s="80">
        <v>634</v>
      </c>
      <c r="B635" s="30" t="s">
        <v>4853</v>
      </c>
      <c r="C635" s="30" t="s">
        <v>772</v>
      </c>
      <c r="D635" s="30" t="s">
        <v>304</v>
      </c>
      <c r="E635" s="30" t="s">
        <v>1500</v>
      </c>
      <c r="F635" s="30" t="s">
        <v>785</v>
      </c>
      <c r="G635" s="30" t="s">
        <v>64</v>
      </c>
      <c r="H635" s="30" t="s">
        <v>866</v>
      </c>
      <c r="I635" s="42">
        <v>3</v>
      </c>
      <c r="J635" s="33" t="str">
        <f t="shared" si="9"/>
        <v>Сысертский р-н, Сысертский городской округ, пос. Бобровский, пер. Дружбы, д. 3</v>
      </c>
      <c r="K635" s="30">
        <v>683.2</v>
      </c>
      <c r="L635" s="30">
        <v>16</v>
      </c>
      <c r="M635" s="30">
        <v>1</v>
      </c>
      <c r="N635" s="33" t="s">
        <v>4732</v>
      </c>
      <c r="O635" s="114">
        <v>44663</v>
      </c>
      <c r="P635" s="33" t="s">
        <v>1608</v>
      </c>
      <c r="Q635" s="167">
        <v>568729.19999999995</v>
      </c>
      <c r="R635" s="155"/>
    </row>
    <row r="636" spans="1:18" ht="23.25" x14ac:dyDescent="0.25">
      <c r="A636" s="80">
        <v>635</v>
      </c>
      <c r="B636" s="30" t="s">
        <v>4853</v>
      </c>
      <c r="C636" s="30" t="s">
        <v>772</v>
      </c>
      <c r="D636" s="30" t="s">
        <v>304</v>
      </c>
      <c r="E636" s="30" t="s">
        <v>1500</v>
      </c>
      <c r="F636" s="30" t="s">
        <v>785</v>
      </c>
      <c r="G636" s="30" t="s">
        <v>20</v>
      </c>
      <c r="H636" s="30" t="s">
        <v>786</v>
      </c>
      <c r="I636" s="42">
        <v>7</v>
      </c>
      <c r="J636" s="33" t="str">
        <f t="shared" si="9"/>
        <v>Сысертский р-н, Сысертский городской округ, пос. Бобровский, ул. Демина, д. 7</v>
      </c>
      <c r="K636" s="30">
        <v>2761</v>
      </c>
      <c r="L636" s="30">
        <v>43</v>
      </c>
      <c r="M636" s="225">
        <v>1</v>
      </c>
      <c r="N636" s="33" t="s">
        <v>4732</v>
      </c>
      <c r="O636" s="114">
        <v>44663</v>
      </c>
      <c r="P636" s="33" t="s">
        <v>1608</v>
      </c>
      <c r="Q636" s="170">
        <v>1301035.2000000002</v>
      </c>
      <c r="R636" s="155"/>
    </row>
    <row r="637" spans="1:18" ht="23.25" x14ac:dyDescent="0.25">
      <c r="A637" s="80">
        <v>636</v>
      </c>
      <c r="B637" s="30" t="s">
        <v>4853</v>
      </c>
      <c r="C637" s="30" t="s">
        <v>772</v>
      </c>
      <c r="D637" s="30" t="s">
        <v>304</v>
      </c>
      <c r="E637" s="30" t="s">
        <v>1500</v>
      </c>
      <c r="F637" s="30" t="s">
        <v>785</v>
      </c>
      <c r="G637" s="30" t="s">
        <v>20</v>
      </c>
      <c r="H637" s="30" t="s">
        <v>1544</v>
      </c>
      <c r="I637" s="42">
        <v>3</v>
      </c>
      <c r="J637" s="33" t="str">
        <f t="shared" si="9"/>
        <v>Сысертский р-н, Сысертский городской округ, пос. Бобровский, ул. Чернавских, д. 3</v>
      </c>
      <c r="K637" s="30">
        <v>677.7</v>
      </c>
      <c r="L637" s="30">
        <v>16</v>
      </c>
      <c r="M637" s="225">
        <v>4</v>
      </c>
      <c r="N637" s="33" t="s">
        <v>4732</v>
      </c>
      <c r="O637" s="114">
        <v>44663</v>
      </c>
      <c r="P637" s="33" t="s">
        <v>1608</v>
      </c>
      <c r="Q637" s="167">
        <v>2675961.5999999996</v>
      </c>
      <c r="R637" s="155"/>
    </row>
    <row r="638" spans="1:18" ht="23.25" x14ac:dyDescent="0.25">
      <c r="A638" s="80">
        <v>637</v>
      </c>
      <c r="B638" s="30" t="s">
        <v>4853</v>
      </c>
      <c r="C638" s="30" t="s">
        <v>772</v>
      </c>
      <c r="D638" s="30" t="s">
        <v>304</v>
      </c>
      <c r="E638" s="30" t="s">
        <v>1500</v>
      </c>
      <c r="F638" s="30" t="s">
        <v>310</v>
      </c>
      <c r="G638" s="30" t="s">
        <v>20</v>
      </c>
      <c r="H638" s="30" t="s">
        <v>207</v>
      </c>
      <c r="I638" s="42">
        <v>56</v>
      </c>
      <c r="J638" s="33" t="str">
        <f t="shared" si="9"/>
        <v>Сысертский р-н, Сысертский городской округ, пос. Большой Исток, ул. Красноармейская, д. 56</v>
      </c>
      <c r="K638" s="30">
        <v>520</v>
      </c>
      <c r="L638" s="30">
        <v>12</v>
      </c>
      <c r="M638" s="30">
        <v>3</v>
      </c>
      <c r="N638" s="33" t="s">
        <v>4732</v>
      </c>
      <c r="O638" s="114">
        <v>44663</v>
      </c>
      <c r="P638" s="33" t="s">
        <v>1608</v>
      </c>
      <c r="Q638" s="170">
        <v>3767024.4</v>
      </c>
      <c r="R638" s="155"/>
    </row>
    <row r="639" spans="1:18" ht="23.25" x14ac:dyDescent="0.25">
      <c r="A639" s="80">
        <v>638</v>
      </c>
      <c r="B639" s="30" t="s">
        <v>4853</v>
      </c>
      <c r="C639" s="30" t="s">
        <v>772</v>
      </c>
      <c r="D639" s="30" t="s">
        <v>304</v>
      </c>
      <c r="E639" s="30" t="s">
        <v>1500</v>
      </c>
      <c r="F639" s="30" t="s">
        <v>310</v>
      </c>
      <c r="G639" s="30" t="s">
        <v>20</v>
      </c>
      <c r="H639" s="30" t="s">
        <v>36</v>
      </c>
      <c r="I639" s="58" t="s">
        <v>4716</v>
      </c>
      <c r="J639" s="33" t="str">
        <f t="shared" si="9"/>
        <v>Сысертский р-н, Сысертский городской округ, пос. Большой Исток, ул. Ленина, д. 127</v>
      </c>
      <c r="K639" s="30">
        <v>483.8</v>
      </c>
      <c r="L639" s="30">
        <v>8</v>
      </c>
      <c r="M639" s="30">
        <v>2</v>
      </c>
      <c r="N639" s="33" t="s">
        <v>4732</v>
      </c>
      <c r="O639" s="114">
        <v>44663</v>
      </c>
      <c r="P639" s="33" t="s">
        <v>1608</v>
      </c>
      <c r="Q639" s="167">
        <v>794344.8</v>
      </c>
      <c r="R639" s="155"/>
    </row>
    <row r="640" spans="1:18" ht="23.25" x14ac:dyDescent="0.25">
      <c r="A640" s="80">
        <v>639</v>
      </c>
      <c r="B640" s="30" t="s">
        <v>4853</v>
      </c>
      <c r="C640" s="30" t="s">
        <v>772</v>
      </c>
      <c r="D640" s="30" t="s">
        <v>304</v>
      </c>
      <c r="E640" s="30" t="s">
        <v>1500</v>
      </c>
      <c r="F640" s="30" t="s">
        <v>310</v>
      </c>
      <c r="G640" s="30" t="s">
        <v>20</v>
      </c>
      <c r="H640" s="30" t="s">
        <v>36</v>
      </c>
      <c r="I640" s="42">
        <v>135</v>
      </c>
      <c r="J640" s="33" t="str">
        <f t="shared" si="9"/>
        <v>Сысертский р-н, Сысертский городской округ, пос. Большой Исток, ул. Ленина, д. 135</v>
      </c>
      <c r="K640" s="30">
        <v>520.9</v>
      </c>
      <c r="L640" s="30">
        <v>12</v>
      </c>
      <c r="M640" s="30">
        <v>3</v>
      </c>
      <c r="N640" s="33" t="s">
        <v>4732</v>
      </c>
      <c r="O640" s="114">
        <v>44663</v>
      </c>
      <c r="P640" s="33" t="s">
        <v>1608</v>
      </c>
      <c r="Q640" s="170">
        <v>4221802.8</v>
      </c>
      <c r="R640" s="155"/>
    </row>
    <row r="641" spans="1:18" ht="23.25" x14ac:dyDescent="0.25">
      <c r="A641" s="80">
        <v>640</v>
      </c>
      <c r="B641" s="30" t="s">
        <v>4853</v>
      </c>
      <c r="C641" s="30" t="s">
        <v>772</v>
      </c>
      <c r="D641" s="30" t="s">
        <v>304</v>
      </c>
      <c r="E641" s="30" t="s">
        <v>1500</v>
      </c>
      <c r="F641" s="30" t="s">
        <v>310</v>
      </c>
      <c r="G641" s="30" t="s">
        <v>20</v>
      </c>
      <c r="H641" s="30" t="s">
        <v>36</v>
      </c>
      <c r="I641" s="58" t="s">
        <v>1261</v>
      </c>
      <c r="J641" s="33" t="str">
        <f t="shared" si="9"/>
        <v>Сысертский р-н, Сысертский городской округ, пос. Большой Исток, ул. Ленина, д. 141</v>
      </c>
      <c r="K641" s="30">
        <v>509.1</v>
      </c>
      <c r="L641" s="30">
        <v>12</v>
      </c>
      <c r="M641" s="30">
        <v>2</v>
      </c>
      <c r="N641" s="33" t="s">
        <v>4732</v>
      </c>
      <c r="O641" s="114">
        <v>44663</v>
      </c>
      <c r="P641" s="33" t="s">
        <v>1608</v>
      </c>
      <c r="Q641" s="167">
        <v>1463788.8</v>
      </c>
      <c r="R641" s="155"/>
    </row>
    <row r="642" spans="1:18" ht="23.25" x14ac:dyDescent="0.25">
      <c r="A642" s="80">
        <v>641</v>
      </c>
      <c r="B642" s="30" t="s">
        <v>4853</v>
      </c>
      <c r="C642" s="30" t="s">
        <v>772</v>
      </c>
      <c r="D642" s="30" t="s">
        <v>304</v>
      </c>
      <c r="E642" s="30" t="s">
        <v>1500</v>
      </c>
      <c r="F642" s="30" t="s">
        <v>310</v>
      </c>
      <c r="G642" s="30" t="s">
        <v>20</v>
      </c>
      <c r="H642" s="30" t="s">
        <v>36</v>
      </c>
      <c r="I642" s="42" t="s">
        <v>4717</v>
      </c>
      <c r="J642" s="33" t="str">
        <f t="shared" ref="J642:J667" si="10">C642&amp;""&amp;D642&amp;", "&amp;E642&amp;" "&amp;F642&amp;", "&amp;G642&amp;" "&amp;H642&amp;", д. "&amp;I642</f>
        <v>Сысертский р-н, Сысертский городской округ, пос. Большой Исток, ул. Ленина, д. 143</v>
      </c>
      <c r="K642" s="30">
        <v>506.8</v>
      </c>
      <c r="L642" s="30">
        <v>12</v>
      </c>
      <c r="M642" s="225">
        <v>1</v>
      </c>
      <c r="N642" s="33" t="s">
        <v>4732</v>
      </c>
      <c r="O642" s="114">
        <v>44663</v>
      </c>
      <c r="P642" s="33" t="s">
        <v>1608</v>
      </c>
      <c r="Q642" s="170">
        <v>439621.2</v>
      </c>
      <c r="R642" s="155"/>
    </row>
    <row r="643" spans="1:18" ht="23.25" x14ac:dyDescent="0.25">
      <c r="A643" s="80">
        <v>642</v>
      </c>
      <c r="B643" s="30" t="s">
        <v>4853</v>
      </c>
      <c r="C643" s="30" t="s">
        <v>772</v>
      </c>
      <c r="D643" s="30" t="s">
        <v>304</v>
      </c>
      <c r="E643" s="30" t="s">
        <v>1500</v>
      </c>
      <c r="F643" s="30" t="s">
        <v>310</v>
      </c>
      <c r="G643" s="30" t="s">
        <v>20</v>
      </c>
      <c r="H643" s="30" t="s">
        <v>36</v>
      </c>
      <c r="I643" s="42" t="s">
        <v>4718</v>
      </c>
      <c r="J643" s="33" t="str">
        <f t="shared" si="10"/>
        <v>Сысертский р-н, Сысертский городской округ, пос. Большой Исток, ул. Ленина, д. 153</v>
      </c>
      <c r="K643" s="30">
        <v>492.3</v>
      </c>
      <c r="L643" s="30">
        <v>12</v>
      </c>
      <c r="M643" s="30">
        <v>3</v>
      </c>
      <c r="N643" s="33" t="s">
        <v>4732</v>
      </c>
      <c r="O643" s="114">
        <v>44663</v>
      </c>
      <c r="P643" s="33" t="s">
        <v>1608</v>
      </c>
      <c r="Q643" s="170">
        <v>4487643.5999999996</v>
      </c>
      <c r="R643" s="155"/>
    </row>
    <row r="644" spans="1:18" ht="23.25" x14ac:dyDescent="0.25">
      <c r="A644" s="80">
        <v>643</v>
      </c>
      <c r="B644" s="30" t="s">
        <v>4853</v>
      </c>
      <c r="C644" s="30" t="s">
        <v>772</v>
      </c>
      <c r="D644" s="30" t="s">
        <v>304</v>
      </c>
      <c r="E644" s="30" t="s">
        <v>1500</v>
      </c>
      <c r="F644" s="30" t="s">
        <v>310</v>
      </c>
      <c r="G644" s="30" t="s">
        <v>20</v>
      </c>
      <c r="H644" s="30" t="s">
        <v>36</v>
      </c>
      <c r="I644" s="42">
        <v>160</v>
      </c>
      <c r="J644" s="33" t="str">
        <f t="shared" si="10"/>
        <v>Сысертский р-н, Сысертский городской округ, пос. Большой Исток, ул. Ленина, д. 160</v>
      </c>
      <c r="K644" s="30">
        <v>611.29999999999995</v>
      </c>
      <c r="L644" s="30">
        <v>12</v>
      </c>
      <c r="M644" s="225">
        <v>1</v>
      </c>
      <c r="N644" s="33" t="s">
        <v>4886</v>
      </c>
      <c r="O644" s="114" t="s">
        <v>4887</v>
      </c>
      <c r="P644" s="33" t="s">
        <v>1608</v>
      </c>
      <c r="Q644" s="170">
        <v>635390.4</v>
      </c>
      <c r="R644" s="155"/>
    </row>
    <row r="645" spans="1:18" ht="23.25" x14ac:dyDescent="0.25">
      <c r="A645" s="80">
        <v>644</v>
      </c>
      <c r="B645" s="30" t="s">
        <v>4853</v>
      </c>
      <c r="C645" s="30" t="s">
        <v>772</v>
      </c>
      <c r="D645" s="30" t="s">
        <v>304</v>
      </c>
      <c r="E645" s="30" t="s">
        <v>1500</v>
      </c>
      <c r="F645" s="120" t="s">
        <v>310</v>
      </c>
      <c r="G645" s="30" t="s">
        <v>20</v>
      </c>
      <c r="H645" s="120" t="s">
        <v>36</v>
      </c>
      <c r="I645" s="57">
        <v>170</v>
      </c>
      <c r="J645" s="33" t="str">
        <f t="shared" si="10"/>
        <v>Сысертский р-н, Сысертский городской округ, пос. Большой Исток, ул. Ленина, д. 170</v>
      </c>
      <c r="K645" s="120">
        <v>609.5</v>
      </c>
      <c r="L645" s="120">
        <v>12</v>
      </c>
      <c r="M645" s="231">
        <v>2</v>
      </c>
      <c r="N645" s="41" t="s">
        <v>4732</v>
      </c>
      <c r="O645" s="223">
        <v>44663</v>
      </c>
      <c r="P645" s="41" t="s">
        <v>1608</v>
      </c>
      <c r="Q645" s="171">
        <v>4049518.8</v>
      </c>
      <c r="R645" s="155"/>
    </row>
    <row r="646" spans="1:18" ht="23.25" x14ac:dyDescent="0.25">
      <c r="A646" s="80">
        <v>645</v>
      </c>
      <c r="B646" s="30" t="s">
        <v>4853</v>
      </c>
      <c r="C646" s="30" t="s">
        <v>772</v>
      </c>
      <c r="D646" s="30" t="s">
        <v>304</v>
      </c>
      <c r="E646" s="30" t="s">
        <v>1500</v>
      </c>
      <c r="F646" s="30" t="s">
        <v>310</v>
      </c>
      <c r="G646" s="30" t="s">
        <v>20</v>
      </c>
      <c r="H646" s="30" t="s">
        <v>187</v>
      </c>
      <c r="I646" s="42">
        <v>4</v>
      </c>
      <c r="J646" s="33" t="str">
        <f t="shared" si="10"/>
        <v>Сысертский р-н, Сысертский городской округ, пос. Большой Исток, ул. Парковая, д. 4</v>
      </c>
      <c r="K646" s="30">
        <v>522.9</v>
      </c>
      <c r="L646" s="30">
        <v>12</v>
      </c>
      <c r="M646" s="225">
        <v>1</v>
      </c>
      <c r="N646" s="33" t="s">
        <v>4732</v>
      </c>
      <c r="O646" s="114">
        <v>44663</v>
      </c>
      <c r="P646" s="33" t="s">
        <v>1608</v>
      </c>
      <c r="Q646" s="170">
        <v>605850</v>
      </c>
      <c r="R646" s="155"/>
    </row>
    <row r="647" spans="1:18" ht="23.25" x14ac:dyDescent="0.25">
      <c r="A647" s="80">
        <v>646</v>
      </c>
      <c r="B647" s="30" t="s">
        <v>4853</v>
      </c>
      <c r="C647" s="30" t="s">
        <v>772</v>
      </c>
      <c r="D647" s="30" t="s">
        <v>304</v>
      </c>
      <c r="E647" s="30" t="s">
        <v>1500</v>
      </c>
      <c r="F647" s="30" t="s">
        <v>308</v>
      </c>
      <c r="G647" s="30" t="s">
        <v>20</v>
      </c>
      <c r="H647" s="30" t="s">
        <v>309</v>
      </c>
      <c r="I647" s="42" t="s">
        <v>115</v>
      </c>
      <c r="J647" s="33" t="str">
        <f t="shared" si="10"/>
        <v>Сысертский р-н, Сысертский городской округ, пос. Двуреченск, ул. Клубная, д. 1А</v>
      </c>
      <c r="K647" s="30">
        <v>4104.3</v>
      </c>
      <c r="L647" s="30">
        <v>64</v>
      </c>
      <c r="M647" s="225">
        <v>1</v>
      </c>
      <c r="N647" s="33" t="s">
        <v>4732</v>
      </c>
      <c r="O647" s="114">
        <v>44663</v>
      </c>
      <c r="P647" s="33" t="s">
        <v>1608</v>
      </c>
      <c r="Q647" s="170">
        <v>1707560.4</v>
      </c>
      <c r="R647" s="155"/>
    </row>
    <row r="648" spans="1:18" ht="23.25" x14ac:dyDescent="0.25">
      <c r="A648" s="80">
        <v>647</v>
      </c>
      <c r="B648" s="30" t="s">
        <v>4853</v>
      </c>
      <c r="C648" s="30" t="s">
        <v>772</v>
      </c>
      <c r="D648" s="30" t="s">
        <v>304</v>
      </c>
      <c r="E648" s="30" t="s">
        <v>1500</v>
      </c>
      <c r="F648" s="30" t="s">
        <v>308</v>
      </c>
      <c r="G648" s="30" t="s">
        <v>20</v>
      </c>
      <c r="H648" s="30" t="s">
        <v>309</v>
      </c>
      <c r="I648" s="58" t="s">
        <v>981</v>
      </c>
      <c r="J648" s="33" t="str">
        <f t="shared" si="10"/>
        <v>Сысертский р-н, Сысертский городской округ, пос. Двуреченск, ул. Клубная, д. 2</v>
      </c>
      <c r="K648" s="30">
        <v>966.4</v>
      </c>
      <c r="L648" s="30">
        <v>14</v>
      </c>
      <c r="M648" s="30">
        <v>1</v>
      </c>
      <c r="N648" s="33" t="s">
        <v>4732</v>
      </c>
      <c r="O648" s="114">
        <v>44663</v>
      </c>
      <c r="P648" s="33" t="s">
        <v>1608</v>
      </c>
      <c r="Q648" s="170">
        <v>575127.6</v>
      </c>
      <c r="R648" s="155"/>
    </row>
    <row r="649" spans="1:18" ht="23.25" x14ac:dyDescent="0.25">
      <c r="A649" s="80">
        <v>648</v>
      </c>
      <c r="B649" s="30" t="s">
        <v>4853</v>
      </c>
      <c r="C649" s="30" t="s">
        <v>772</v>
      </c>
      <c r="D649" s="30" t="s">
        <v>304</v>
      </c>
      <c r="E649" s="30" t="s">
        <v>1500</v>
      </c>
      <c r="F649" s="30" t="s">
        <v>308</v>
      </c>
      <c r="G649" s="30" t="s">
        <v>20</v>
      </c>
      <c r="H649" s="30" t="s">
        <v>540</v>
      </c>
      <c r="I649" s="42" t="s">
        <v>408</v>
      </c>
      <c r="J649" s="33" t="str">
        <f t="shared" si="10"/>
        <v>Сысертский р-н, Сысертский городской округ, пос. Двуреченск, ул. Озерная, д. 3А</v>
      </c>
      <c r="K649" s="30">
        <v>423.4</v>
      </c>
      <c r="L649" s="30">
        <v>8</v>
      </c>
      <c r="M649" s="30">
        <v>1</v>
      </c>
      <c r="N649" s="33" t="s">
        <v>4732</v>
      </c>
      <c r="O649" s="114">
        <v>44663</v>
      </c>
      <c r="P649" s="33" t="s">
        <v>1608</v>
      </c>
      <c r="Q649" s="170">
        <v>302809.2</v>
      </c>
      <c r="R649" s="155"/>
    </row>
    <row r="650" spans="1:18" ht="23.25" x14ac:dyDescent="0.25">
      <c r="A650" s="80">
        <v>649</v>
      </c>
      <c r="B650" s="30" t="s">
        <v>4853</v>
      </c>
      <c r="C650" s="30" t="s">
        <v>772</v>
      </c>
      <c r="D650" s="30" t="s">
        <v>304</v>
      </c>
      <c r="E650" s="30" t="s">
        <v>1500</v>
      </c>
      <c r="F650" s="30" t="s">
        <v>206</v>
      </c>
      <c r="G650" s="30" t="s">
        <v>20</v>
      </c>
      <c r="H650" s="30" t="s">
        <v>99</v>
      </c>
      <c r="I650" s="42" t="s">
        <v>115</v>
      </c>
      <c r="J650" s="33" t="str">
        <f t="shared" si="10"/>
        <v>Сысертский р-н, Сысертский городской округ, пос. Октябрьский, ул. Чапаева, д. 1А</v>
      </c>
      <c r="K650" s="30">
        <v>573</v>
      </c>
      <c r="L650" s="30">
        <v>18</v>
      </c>
      <c r="M650" s="225">
        <v>1</v>
      </c>
      <c r="N650" s="33" t="s">
        <v>4732</v>
      </c>
      <c r="O650" s="114">
        <v>44663</v>
      </c>
      <c r="P650" s="33" t="s">
        <v>1608</v>
      </c>
      <c r="Q650" s="167">
        <v>471616.8</v>
      </c>
      <c r="R650" s="155"/>
    </row>
    <row r="651" spans="1:18" ht="23.25" x14ac:dyDescent="0.25">
      <c r="A651" s="80">
        <v>650</v>
      </c>
      <c r="B651" s="30" t="s">
        <v>4853</v>
      </c>
      <c r="C651" s="30" t="s">
        <v>772</v>
      </c>
      <c r="D651" s="30" t="s">
        <v>304</v>
      </c>
      <c r="E651" s="30" t="s">
        <v>29</v>
      </c>
      <c r="F651" s="30" t="s">
        <v>4711</v>
      </c>
      <c r="G651" s="30" t="s">
        <v>20</v>
      </c>
      <c r="H651" s="30" t="s">
        <v>966</v>
      </c>
      <c r="I651" s="42">
        <v>81</v>
      </c>
      <c r="J651" s="33" t="str">
        <f t="shared" si="10"/>
        <v>Сысертский р-н, Сысертский городской округ, с. Патруши, ул. Революции, д. 81</v>
      </c>
      <c r="K651" s="30">
        <v>608.70000000000005</v>
      </c>
      <c r="L651" s="30">
        <v>12</v>
      </c>
      <c r="M651" s="225">
        <v>2</v>
      </c>
      <c r="N651" s="33" t="s">
        <v>4732</v>
      </c>
      <c r="O651" s="114">
        <v>44663</v>
      </c>
      <c r="P651" s="33" t="s">
        <v>1608</v>
      </c>
      <c r="Q651" s="170">
        <v>3958746</v>
      </c>
      <c r="R651" s="155"/>
    </row>
    <row r="652" spans="1:18" x14ac:dyDescent="0.25">
      <c r="A652" s="80">
        <v>651</v>
      </c>
      <c r="B652" s="30" t="s">
        <v>8</v>
      </c>
      <c r="C652" s="30"/>
      <c r="D652" s="30" t="s">
        <v>14</v>
      </c>
      <c r="E652" s="30" t="s">
        <v>18</v>
      </c>
      <c r="F652" s="30" t="s">
        <v>102</v>
      </c>
      <c r="G652" s="30" t="s">
        <v>20</v>
      </c>
      <c r="H652" s="30" t="s">
        <v>36</v>
      </c>
      <c r="I652" s="30" t="s">
        <v>951</v>
      </c>
      <c r="J652" s="33" t="str">
        <f t="shared" si="10"/>
        <v>Тавдинский городской округ, г. Тавда, ул. Ленина, д. 32</v>
      </c>
      <c r="K652" s="30">
        <v>673.3</v>
      </c>
      <c r="L652" s="30">
        <v>16</v>
      </c>
      <c r="M652" s="148">
        <v>7</v>
      </c>
      <c r="N652" s="33" t="s">
        <v>4574</v>
      </c>
      <c r="O652" s="114">
        <v>44575</v>
      </c>
      <c r="P652" s="33" t="s">
        <v>2726</v>
      </c>
      <c r="Q652" s="167">
        <v>7527609.4299999997</v>
      </c>
      <c r="R652" s="155"/>
    </row>
    <row r="653" spans="1:18" x14ac:dyDescent="0.25">
      <c r="A653" s="80">
        <v>652</v>
      </c>
      <c r="B653" s="30" t="s">
        <v>8</v>
      </c>
      <c r="C653" s="30"/>
      <c r="D653" s="30" t="s">
        <v>14</v>
      </c>
      <c r="E653" s="30" t="s">
        <v>18</v>
      </c>
      <c r="F653" s="30" t="s">
        <v>102</v>
      </c>
      <c r="G653" s="30" t="s">
        <v>20</v>
      </c>
      <c r="H653" s="30" t="s">
        <v>36</v>
      </c>
      <c r="I653" s="30" t="s">
        <v>1233</v>
      </c>
      <c r="J653" s="33" t="str">
        <f t="shared" si="10"/>
        <v>Тавдинский городской округ, г. Тавда, ул. Ленина, д. 34</v>
      </c>
      <c r="K653" s="30">
        <v>665.1</v>
      </c>
      <c r="L653" s="30">
        <v>16</v>
      </c>
      <c r="M653" s="148">
        <v>8</v>
      </c>
      <c r="N653" s="33" t="s">
        <v>4574</v>
      </c>
      <c r="O653" s="114">
        <v>44575</v>
      </c>
      <c r="P653" s="33" t="s">
        <v>2726</v>
      </c>
      <c r="Q653" s="167">
        <v>7607405.3300000001</v>
      </c>
      <c r="R653" s="155"/>
    </row>
    <row r="654" spans="1:18" ht="23.25" x14ac:dyDescent="0.25">
      <c r="A654" s="80">
        <v>653</v>
      </c>
      <c r="B654" s="30" t="s">
        <v>8</v>
      </c>
      <c r="C654" s="30" t="s">
        <v>635</v>
      </c>
      <c r="D654" s="30" t="s">
        <v>15</v>
      </c>
      <c r="E654" s="30" t="s">
        <v>18</v>
      </c>
      <c r="F654" s="30" t="s">
        <v>104</v>
      </c>
      <c r="G654" s="30" t="s">
        <v>20</v>
      </c>
      <c r="H654" s="30" t="s">
        <v>36</v>
      </c>
      <c r="I654" s="30">
        <v>37</v>
      </c>
      <c r="J654" s="33" t="str">
        <f t="shared" si="10"/>
        <v>Талицкий р-н, Талицкий городской округ, г. Талица, ул. Ленина, д. 37</v>
      </c>
      <c r="K654" s="30">
        <v>916.5</v>
      </c>
      <c r="L654" s="30">
        <v>35</v>
      </c>
      <c r="M654" s="148">
        <v>2</v>
      </c>
      <c r="N654" s="33" t="s">
        <v>4566</v>
      </c>
      <c r="O654" s="114">
        <v>44575</v>
      </c>
      <c r="P654" s="33" t="s">
        <v>4554</v>
      </c>
      <c r="Q654" s="167">
        <v>812667.81</v>
      </c>
      <c r="R654" s="155"/>
    </row>
    <row r="655" spans="1:18" ht="23.25" x14ac:dyDescent="0.25">
      <c r="A655" s="80">
        <v>654</v>
      </c>
      <c r="B655" s="30" t="s">
        <v>8</v>
      </c>
      <c r="C655" s="30" t="s">
        <v>635</v>
      </c>
      <c r="D655" s="30" t="s">
        <v>15</v>
      </c>
      <c r="E655" s="30" t="s">
        <v>18</v>
      </c>
      <c r="F655" s="30" t="s">
        <v>104</v>
      </c>
      <c r="G655" s="30" t="s">
        <v>20</v>
      </c>
      <c r="H655" s="30" t="s">
        <v>388</v>
      </c>
      <c r="I655" s="30">
        <v>22</v>
      </c>
      <c r="J655" s="33" t="str">
        <f t="shared" si="10"/>
        <v>Талицкий р-н, Талицкий городской округ, г. Талица, ул. Льва Толстого, д. 22</v>
      </c>
      <c r="K655" s="30">
        <v>765.5</v>
      </c>
      <c r="L655" s="30">
        <v>16</v>
      </c>
      <c r="M655" s="148">
        <v>6</v>
      </c>
      <c r="N655" s="33" t="s">
        <v>4566</v>
      </c>
      <c r="O655" s="114">
        <v>44575</v>
      </c>
      <c r="P655" s="33" t="s">
        <v>4554</v>
      </c>
      <c r="Q655" s="167">
        <v>9407409.2200000007</v>
      </c>
    </row>
    <row r="656" spans="1:18" ht="23.25" x14ac:dyDescent="0.25">
      <c r="A656" s="80">
        <v>655</v>
      </c>
      <c r="B656" s="30" t="s">
        <v>8</v>
      </c>
      <c r="C656" s="30" t="s">
        <v>635</v>
      </c>
      <c r="D656" s="30" t="s">
        <v>15</v>
      </c>
      <c r="E656" s="30" t="s">
        <v>18</v>
      </c>
      <c r="F656" s="30" t="s">
        <v>104</v>
      </c>
      <c r="G656" s="30" t="s">
        <v>20</v>
      </c>
      <c r="H656" s="30" t="s">
        <v>84</v>
      </c>
      <c r="I656" s="30" t="s">
        <v>4551</v>
      </c>
      <c r="J656" s="33" t="str">
        <f t="shared" si="10"/>
        <v>Талицкий р-н, Талицкий городской округ, г. Талица, ул. Советская, д. 65КОРПУС 2</v>
      </c>
      <c r="K656" s="30">
        <v>513.1</v>
      </c>
      <c r="L656" s="30">
        <v>12</v>
      </c>
      <c r="M656" s="148">
        <v>6</v>
      </c>
      <c r="N656" s="33" t="s">
        <v>4566</v>
      </c>
      <c r="O656" s="114">
        <v>44575</v>
      </c>
      <c r="P656" s="33" t="s">
        <v>4554</v>
      </c>
      <c r="Q656" s="167">
        <v>4483373.17</v>
      </c>
    </row>
    <row r="657" spans="1:17" ht="23.25" x14ac:dyDescent="0.25">
      <c r="A657" s="80">
        <v>656</v>
      </c>
      <c r="B657" s="30" t="s">
        <v>8</v>
      </c>
      <c r="C657" s="30" t="s">
        <v>635</v>
      </c>
      <c r="D657" s="30" t="s">
        <v>15</v>
      </c>
      <c r="E657" s="30" t="s">
        <v>18</v>
      </c>
      <c r="F657" s="30" t="s">
        <v>104</v>
      </c>
      <c r="G657" s="30" t="s">
        <v>20</v>
      </c>
      <c r="H657" s="30" t="s">
        <v>162</v>
      </c>
      <c r="I657" s="30">
        <v>30</v>
      </c>
      <c r="J657" s="33" t="str">
        <f t="shared" si="10"/>
        <v>Талицкий р-н, Талицкий городской округ, г. Талица, ул. Фрунзе, д. 30</v>
      </c>
      <c r="K657" s="30">
        <v>1159.4000000000001</v>
      </c>
      <c r="L657" s="30">
        <v>24</v>
      </c>
      <c r="M657" s="148">
        <v>8</v>
      </c>
      <c r="N657" s="33" t="s">
        <v>4566</v>
      </c>
      <c r="O657" s="114">
        <v>44575</v>
      </c>
      <c r="P657" s="33" t="s">
        <v>4554</v>
      </c>
      <c r="Q657" s="167">
        <v>12160024.229999999</v>
      </c>
    </row>
    <row r="658" spans="1:17" ht="23.25" x14ac:dyDescent="0.25">
      <c r="A658" s="80">
        <v>657</v>
      </c>
      <c r="B658" s="30" t="s">
        <v>8</v>
      </c>
      <c r="C658" s="30" t="s">
        <v>630</v>
      </c>
      <c r="D658" s="30" t="s">
        <v>16</v>
      </c>
      <c r="E658" s="30" t="s">
        <v>637</v>
      </c>
      <c r="F658" s="30" t="s">
        <v>1045</v>
      </c>
      <c r="G658" s="30" t="s">
        <v>20</v>
      </c>
      <c r="H658" s="30" t="s">
        <v>330</v>
      </c>
      <c r="I658" s="30" t="s">
        <v>952</v>
      </c>
      <c r="J658" s="33" t="str">
        <f t="shared" si="10"/>
        <v>Тугулымский р-н, Тугулымский городской округ, п.г.т. Тугулым, ул. Пионерская, д. 52</v>
      </c>
      <c r="K658" s="30">
        <v>1317.7</v>
      </c>
      <c r="L658" s="30">
        <v>24</v>
      </c>
      <c r="M658" s="148">
        <v>2</v>
      </c>
      <c r="N658" s="33" t="s">
        <v>4561</v>
      </c>
      <c r="O658" s="114">
        <v>44551</v>
      </c>
      <c r="P658" s="33" t="s">
        <v>2726</v>
      </c>
      <c r="Q658" s="167">
        <v>1648248.26</v>
      </c>
    </row>
    <row r="659" spans="1:17" ht="23.25" x14ac:dyDescent="0.25">
      <c r="A659" s="80">
        <v>658</v>
      </c>
      <c r="B659" s="30" t="s">
        <v>8</v>
      </c>
      <c r="C659" s="30" t="s">
        <v>630</v>
      </c>
      <c r="D659" s="30" t="s">
        <v>16</v>
      </c>
      <c r="E659" s="30" t="s">
        <v>637</v>
      </c>
      <c r="F659" s="30" t="s">
        <v>1045</v>
      </c>
      <c r="G659" s="30" t="s">
        <v>20</v>
      </c>
      <c r="H659" s="30" t="s">
        <v>330</v>
      </c>
      <c r="I659" s="30" t="s">
        <v>995</v>
      </c>
      <c r="J659" s="33" t="str">
        <f t="shared" si="10"/>
        <v>Тугулымский р-н, Тугулымский городской округ, п.г.т. Тугулым, ул. Пионерская, д. 54</v>
      </c>
      <c r="K659" s="30">
        <v>796.3</v>
      </c>
      <c r="L659" s="30">
        <v>18</v>
      </c>
      <c r="M659" s="148">
        <v>1</v>
      </c>
      <c r="N659" s="33" t="s">
        <v>4561</v>
      </c>
      <c r="O659" s="114">
        <v>44551</v>
      </c>
      <c r="P659" s="33" t="s">
        <v>2726</v>
      </c>
      <c r="Q659" s="167">
        <v>873405.33</v>
      </c>
    </row>
    <row r="660" spans="1:17" ht="23.25" x14ac:dyDescent="0.25">
      <c r="A660" s="80">
        <v>659</v>
      </c>
      <c r="B660" s="30" t="s">
        <v>8</v>
      </c>
      <c r="C660" s="30" t="s">
        <v>630</v>
      </c>
      <c r="D660" s="30" t="s">
        <v>16</v>
      </c>
      <c r="E660" s="30" t="s">
        <v>1500</v>
      </c>
      <c r="F660" s="30" t="s">
        <v>2620</v>
      </c>
      <c r="G660" s="30" t="s">
        <v>20</v>
      </c>
      <c r="H660" s="30" t="s">
        <v>36</v>
      </c>
      <c r="I660" s="30">
        <v>3</v>
      </c>
      <c r="J660" s="33" t="str">
        <f t="shared" si="10"/>
        <v>Тугулымский р-н, Тугулымский городской округ, пос. Заводоуспенское, ул. Ленина, д. 3</v>
      </c>
      <c r="K660" s="30">
        <v>712.9</v>
      </c>
      <c r="L660" s="30">
        <v>16</v>
      </c>
      <c r="M660" s="148">
        <v>1</v>
      </c>
      <c r="N660" s="33" t="s">
        <v>4561</v>
      </c>
      <c r="O660" s="114">
        <v>44551</v>
      </c>
      <c r="P660" s="33" t="s">
        <v>2726</v>
      </c>
      <c r="Q660" s="168">
        <v>2473142.04</v>
      </c>
    </row>
    <row r="661" spans="1:17" ht="23.25" x14ac:dyDescent="0.25">
      <c r="A661" s="80">
        <v>660</v>
      </c>
      <c r="B661" s="30" t="s">
        <v>8</v>
      </c>
      <c r="C661" s="30" t="s">
        <v>626</v>
      </c>
      <c r="D661" s="30" t="s">
        <v>17</v>
      </c>
      <c r="E661" s="30" t="s">
        <v>18</v>
      </c>
      <c r="F661" s="30" t="s">
        <v>113</v>
      </c>
      <c r="G661" s="30" t="s">
        <v>20</v>
      </c>
      <c r="H661" s="30" t="s">
        <v>513</v>
      </c>
      <c r="I661" s="30" t="s">
        <v>224</v>
      </c>
      <c r="J661" s="33" t="str">
        <f t="shared" si="10"/>
        <v>Туринский р-н, Туринский городской округ, г. Туринск, ул. Железнодорожная, д. 9А</v>
      </c>
      <c r="K661" s="30">
        <v>1305.2</v>
      </c>
      <c r="L661" s="30">
        <v>24</v>
      </c>
      <c r="M661" s="148">
        <v>1</v>
      </c>
      <c r="N661" s="33" t="s">
        <v>4575</v>
      </c>
      <c r="O661" s="114">
        <v>44603</v>
      </c>
      <c r="P661" s="33" t="s">
        <v>2726</v>
      </c>
      <c r="Q661" s="167">
        <v>6689540.4100000001</v>
      </c>
    </row>
    <row r="662" spans="1:17" ht="23.25" x14ac:dyDescent="0.25">
      <c r="A662" s="80">
        <v>661</v>
      </c>
      <c r="B662" s="30" t="s">
        <v>8</v>
      </c>
      <c r="C662" s="30" t="s">
        <v>626</v>
      </c>
      <c r="D662" s="30" t="s">
        <v>17</v>
      </c>
      <c r="E662" s="30" t="s">
        <v>18</v>
      </c>
      <c r="F662" s="30" t="s">
        <v>113</v>
      </c>
      <c r="G662" s="30" t="s">
        <v>20</v>
      </c>
      <c r="H662" s="30" t="s">
        <v>34</v>
      </c>
      <c r="I662" s="30" t="s">
        <v>950</v>
      </c>
      <c r="J662" s="33" t="str">
        <f t="shared" si="10"/>
        <v>Туринский р-н, Туринский городской округ, г. Туринск, ул. Кирова, д. 27</v>
      </c>
      <c r="K662" s="30">
        <v>779.1</v>
      </c>
      <c r="L662" s="30">
        <v>16</v>
      </c>
      <c r="M662" s="148">
        <v>1</v>
      </c>
      <c r="N662" s="33" t="s">
        <v>4575</v>
      </c>
      <c r="O662" s="114">
        <v>44603</v>
      </c>
      <c r="P662" s="33" t="s">
        <v>2726</v>
      </c>
      <c r="Q662" s="167">
        <v>1352924.04</v>
      </c>
    </row>
    <row r="663" spans="1:17" ht="23.25" x14ac:dyDescent="0.25">
      <c r="A663" s="80">
        <v>662</v>
      </c>
      <c r="B663" s="30" t="s">
        <v>8</v>
      </c>
      <c r="C663" s="30" t="s">
        <v>626</v>
      </c>
      <c r="D663" s="30" t="s">
        <v>17</v>
      </c>
      <c r="E663" s="30" t="s">
        <v>18</v>
      </c>
      <c r="F663" s="30" t="s">
        <v>113</v>
      </c>
      <c r="G663" s="30" t="s">
        <v>20</v>
      </c>
      <c r="H663" s="30" t="s">
        <v>36</v>
      </c>
      <c r="I663" s="30">
        <v>48</v>
      </c>
      <c r="J663" s="33" t="str">
        <f t="shared" si="10"/>
        <v>Туринский р-н, Туринский городской округ, г. Туринск, ул. Ленина, д. 48</v>
      </c>
      <c r="K663" s="30">
        <v>3313.37</v>
      </c>
      <c r="L663" s="30">
        <v>69</v>
      </c>
      <c r="M663" s="148">
        <v>2</v>
      </c>
      <c r="N663" s="33" t="s">
        <v>4575</v>
      </c>
      <c r="O663" s="114">
        <v>44603</v>
      </c>
      <c r="P663" s="33" t="s">
        <v>2726</v>
      </c>
      <c r="Q663" s="167">
        <v>6018592.29</v>
      </c>
    </row>
    <row r="664" spans="1:17" ht="23.25" x14ac:dyDescent="0.25">
      <c r="A664" s="80">
        <v>663</v>
      </c>
      <c r="B664" s="30" t="s">
        <v>8</v>
      </c>
      <c r="C664" s="30" t="s">
        <v>626</v>
      </c>
      <c r="D664" s="30" t="s">
        <v>17</v>
      </c>
      <c r="E664" s="30" t="s">
        <v>18</v>
      </c>
      <c r="F664" s="30" t="s">
        <v>113</v>
      </c>
      <c r="G664" s="30" t="s">
        <v>20</v>
      </c>
      <c r="H664" s="30" t="s">
        <v>36</v>
      </c>
      <c r="I664" s="30">
        <v>52</v>
      </c>
      <c r="J664" s="33" t="str">
        <f t="shared" si="10"/>
        <v>Туринский р-н, Туринский городской округ, г. Туринск, ул. Ленина, д. 52</v>
      </c>
      <c r="K664" s="30">
        <v>3377.04</v>
      </c>
      <c r="L664" s="30">
        <v>70</v>
      </c>
      <c r="M664" s="148">
        <v>2</v>
      </c>
      <c r="N664" s="33" t="s">
        <v>4575</v>
      </c>
      <c r="O664" s="114">
        <v>44603</v>
      </c>
      <c r="P664" s="33" t="s">
        <v>2726</v>
      </c>
      <c r="Q664" s="167">
        <v>6066295.290000001</v>
      </c>
    </row>
    <row r="665" spans="1:17" ht="23.25" x14ac:dyDescent="0.25">
      <c r="A665" s="80">
        <v>664</v>
      </c>
      <c r="B665" s="30" t="s">
        <v>8</v>
      </c>
      <c r="C665" s="30" t="s">
        <v>626</v>
      </c>
      <c r="D665" s="30" t="s">
        <v>17</v>
      </c>
      <c r="E665" s="30" t="s">
        <v>18</v>
      </c>
      <c r="F665" s="30" t="s">
        <v>113</v>
      </c>
      <c r="G665" s="30" t="s">
        <v>20</v>
      </c>
      <c r="H665" s="30" t="s">
        <v>36</v>
      </c>
      <c r="I665" s="30">
        <v>54</v>
      </c>
      <c r="J665" s="33" t="str">
        <f t="shared" si="10"/>
        <v>Туринский р-н, Туринский городской округ, г. Туринск, ул. Ленина, д. 54</v>
      </c>
      <c r="K665" s="30">
        <v>3604.79</v>
      </c>
      <c r="L665" s="30">
        <v>69</v>
      </c>
      <c r="M665" s="148">
        <v>2</v>
      </c>
      <c r="N665" s="33" t="s">
        <v>4575</v>
      </c>
      <c r="O665" s="114">
        <v>44603</v>
      </c>
      <c r="P665" s="33" t="s">
        <v>2726</v>
      </c>
      <c r="Q665" s="167">
        <v>4633409.13</v>
      </c>
    </row>
    <row r="666" spans="1:17" ht="23.25" x14ac:dyDescent="0.25">
      <c r="A666" s="80">
        <v>665</v>
      </c>
      <c r="B666" s="30" t="s">
        <v>8</v>
      </c>
      <c r="C666" s="30" t="s">
        <v>626</v>
      </c>
      <c r="D666" s="30" t="s">
        <v>17</v>
      </c>
      <c r="E666" s="30" t="s">
        <v>18</v>
      </c>
      <c r="F666" s="30" t="s">
        <v>113</v>
      </c>
      <c r="G666" s="30" t="s">
        <v>20</v>
      </c>
      <c r="H666" s="30" t="s">
        <v>1501</v>
      </c>
      <c r="I666" s="30">
        <v>13</v>
      </c>
      <c r="J666" s="33" t="str">
        <f t="shared" si="10"/>
        <v>Туринский р-н, Туринский городской округ, г. Туринск, ул. Спорта, д. 13</v>
      </c>
      <c r="K666" s="30">
        <v>4086.5</v>
      </c>
      <c r="L666" s="30">
        <v>80</v>
      </c>
      <c r="M666" s="148">
        <v>1</v>
      </c>
      <c r="N666" s="33" t="s">
        <v>4575</v>
      </c>
      <c r="O666" s="114">
        <v>44603</v>
      </c>
      <c r="P666" s="33" t="s">
        <v>2726</v>
      </c>
      <c r="Q666" s="167">
        <v>905475.57000000007</v>
      </c>
    </row>
    <row r="667" spans="1:17" ht="23.25" x14ac:dyDescent="0.25">
      <c r="A667" s="80">
        <v>666</v>
      </c>
      <c r="B667" s="30" t="s">
        <v>8</v>
      </c>
      <c r="C667" s="30" t="s">
        <v>626</v>
      </c>
      <c r="D667" s="30" t="s">
        <v>17</v>
      </c>
      <c r="E667" s="30" t="s">
        <v>29</v>
      </c>
      <c r="F667" s="30" t="s">
        <v>2637</v>
      </c>
      <c r="G667" s="30" t="s">
        <v>20</v>
      </c>
      <c r="H667" s="30" t="s">
        <v>53</v>
      </c>
      <c r="I667" s="30" t="s">
        <v>962</v>
      </c>
      <c r="J667" s="33" t="str">
        <f t="shared" si="10"/>
        <v>Туринский р-н, Туринский городской округ, с. Шухруповское, ул. Комсомольская, д. 12</v>
      </c>
      <c r="K667" s="30">
        <v>518.9</v>
      </c>
      <c r="L667" s="30">
        <v>12</v>
      </c>
      <c r="M667" s="148">
        <v>2</v>
      </c>
      <c r="N667" s="33" t="s">
        <v>4575</v>
      </c>
      <c r="O667" s="114">
        <v>44603</v>
      </c>
      <c r="P667" s="33" t="s">
        <v>2726</v>
      </c>
      <c r="Q667" s="167">
        <v>844128.49</v>
      </c>
    </row>
    <row r="669" spans="1:17" x14ac:dyDescent="0.25">
      <c r="K669" s="155">
        <f>SUM(K2:K668)</f>
        <v>1507965.85</v>
      </c>
      <c r="M669" s="155">
        <f>SUM(M2:M668)</f>
        <v>2121</v>
      </c>
      <c r="Q669" s="155">
        <f>SUM(Q2:Q668)</f>
        <v>4863339238.420002</v>
      </c>
    </row>
  </sheetData>
  <autoFilter ref="A1:S667"/>
  <conditionalFormatting sqref="J2:J667">
    <cfRule type="duplicateValues" dxfId="35" priority="113"/>
    <cfRule type="duplicateValues" dxfId="34" priority="114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59"/>
  <sheetViews>
    <sheetView zoomScale="85" zoomScaleNormal="85" workbookViewId="0">
      <selection activeCell="M14" sqref="M14"/>
    </sheetView>
  </sheetViews>
  <sheetFormatPr defaultRowHeight="15" x14ac:dyDescent="0.25"/>
  <cols>
    <col min="1" max="1" width="5" customWidth="1"/>
    <col min="2" max="2" width="5" bestFit="1" customWidth="1"/>
    <col min="3" max="3" width="5.7109375" customWidth="1"/>
    <col min="4" max="4" width="9.28515625" customWidth="1"/>
    <col min="5" max="5" width="6.42578125" customWidth="1"/>
    <col min="6" max="6" width="17.140625" customWidth="1"/>
    <col min="7" max="7" width="6.42578125" customWidth="1"/>
    <col min="8" max="8" width="15.7109375" customWidth="1"/>
    <col min="9" max="9" width="10" customWidth="1"/>
    <col min="10" max="10" width="42.85546875" customWidth="1"/>
    <col min="11" max="12" width="11.42578125" customWidth="1"/>
    <col min="13" max="13" width="9.28515625" customWidth="1"/>
    <col min="14" max="14" width="11.42578125" customWidth="1"/>
    <col min="15" max="15" width="12.85546875" style="218" customWidth="1"/>
    <col min="16" max="16" width="22.85546875" customWidth="1"/>
    <col min="17" max="17" width="13.42578125" style="155" bestFit="1" customWidth="1"/>
    <col min="18" max="18" width="10.28515625" bestFit="1" customWidth="1"/>
    <col min="19" max="19" width="45.5703125" customWidth="1"/>
  </cols>
  <sheetData>
    <row r="1" spans="1:17" ht="33.75" x14ac:dyDescent="0.25">
      <c r="A1" s="93" t="s">
        <v>0</v>
      </c>
      <c r="B1" s="93" t="s">
        <v>1</v>
      </c>
      <c r="C1" s="94"/>
      <c r="D1" s="98" t="s">
        <v>2</v>
      </c>
      <c r="E1" s="95" t="s">
        <v>3</v>
      </c>
      <c r="F1" s="95" t="s">
        <v>4</v>
      </c>
      <c r="G1" s="95" t="s">
        <v>5</v>
      </c>
      <c r="H1" s="95" t="s">
        <v>6</v>
      </c>
      <c r="I1" s="97" t="s">
        <v>7</v>
      </c>
      <c r="J1" s="93" t="s">
        <v>1601</v>
      </c>
      <c r="K1" s="93" t="s">
        <v>1272</v>
      </c>
      <c r="L1" s="93" t="s">
        <v>4063</v>
      </c>
      <c r="M1" s="93" t="s">
        <v>1430</v>
      </c>
      <c r="N1" s="93" t="s">
        <v>1602</v>
      </c>
      <c r="O1" s="186" t="s">
        <v>1603</v>
      </c>
      <c r="P1" s="93" t="s">
        <v>1604</v>
      </c>
      <c r="Q1" s="93" t="s">
        <v>1600</v>
      </c>
    </row>
    <row r="2" spans="1:17" ht="23.25" x14ac:dyDescent="0.25">
      <c r="A2" s="80">
        <v>1</v>
      </c>
      <c r="B2" s="30" t="s">
        <v>8</v>
      </c>
      <c r="C2" s="30" t="s">
        <v>629</v>
      </c>
      <c r="D2" s="30" t="s">
        <v>623</v>
      </c>
      <c r="E2" s="30" t="s">
        <v>637</v>
      </c>
      <c r="F2" s="30" t="s">
        <v>646</v>
      </c>
      <c r="G2" s="30" t="s">
        <v>20</v>
      </c>
      <c r="H2" s="30" t="s">
        <v>647</v>
      </c>
      <c r="I2" s="30">
        <v>3</v>
      </c>
      <c r="J2" s="88" t="str">
        <f>C2&amp;""&amp;D2&amp;", "&amp;E2&amp;" "&amp;F2&amp;", "&amp;G2&amp;" "&amp;H2&amp;", д. "&amp;I2</f>
        <v>Алапаевский р-н, Махнёвское муниципальное образование, п.г.т. Махнево, ул. Городок Карьера, д. 3</v>
      </c>
      <c r="K2" s="30">
        <v>504.9</v>
      </c>
      <c r="L2" s="30">
        <v>12</v>
      </c>
      <c r="M2" s="30">
        <v>4</v>
      </c>
      <c r="N2" s="117" t="s">
        <v>3062</v>
      </c>
      <c r="O2" s="219">
        <v>44176</v>
      </c>
      <c r="P2" s="117" t="s">
        <v>1846</v>
      </c>
      <c r="Q2" s="187">
        <v>2000846.48</v>
      </c>
    </row>
    <row r="3" spans="1:17" ht="23.25" x14ac:dyDescent="0.25">
      <c r="A3" s="80">
        <v>2</v>
      </c>
      <c r="B3" s="30" t="s">
        <v>8</v>
      </c>
      <c r="C3" s="30" t="s">
        <v>629</v>
      </c>
      <c r="D3" s="30" t="s">
        <v>623</v>
      </c>
      <c r="E3" s="30" t="s">
        <v>637</v>
      </c>
      <c r="F3" s="30" t="s">
        <v>646</v>
      </c>
      <c r="G3" s="30" t="s">
        <v>20</v>
      </c>
      <c r="H3" s="30" t="s">
        <v>647</v>
      </c>
      <c r="I3" s="30">
        <v>6</v>
      </c>
      <c r="J3" s="88" t="str">
        <f>C3&amp;""&amp;D3&amp;", "&amp;E3&amp;" "&amp;F3&amp;", "&amp;G3&amp;" "&amp;H3&amp;", д. "&amp;I3</f>
        <v>Алапаевский р-н, Махнёвское муниципальное образование, п.г.т. Махнево, ул. Городок Карьера, д. 6</v>
      </c>
      <c r="K3" s="30">
        <v>572</v>
      </c>
      <c r="L3" s="30">
        <v>12</v>
      </c>
      <c r="M3" s="30">
        <v>4</v>
      </c>
      <c r="N3" s="117" t="s">
        <v>3062</v>
      </c>
      <c r="O3" s="219">
        <v>44176</v>
      </c>
      <c r="P3" s="117" t="s">
        <v>1846</v>
      </c>
      <c r="Q3" s="187">
        <v>2173759.5499999998</v>
      </c>
    </row>
    <row r="4" spans="1:17" ht="23.25" x14ac:dyDescent="0.25">
      <c r="A4" s="80">
        <v>3</v>
      </c>
      <c r="B4" s="30" t="s">
        <v>8</v>
      </c>
      <c r="C4" s="30" t="s">
        <v>629</v>
      </c>
      <c r="D4" s="30" t="s">
        <v>2625</v>
      </c>
      <c r="E4" s="30" t="s">
        <v>637</v>
      </c>
      <c r="F4" s="30" t="s">
        <v>32</v>
      </c>
      <c r="G4" s="30" t="s">
        <v>20</v>
      </c>
      <c r="H4" s="30" t="s">
        <v>36</v>
      </c>
      <c r="I4" s="30">
        <v>72</v>
      </c>
      <c r="J4" s="88" t="str">
        <f t="shared" ref="J4:J65" si="0">C4&amp;""&amp;D4&amp;", "&amp;E4&amp;" "&amp;F4&amp;", "&amp;G4&amp;" "&amp;H4&amp;", д. "&amp;I4</f>
        <v>Алапаевский р-н, Муниципальное образование Алапаевское, п.г.т. Верхняя Синячиха, ул. Ленина, д. 72</v>
      </c>
      <c r="K4" s="30">
        <v>510.9</v>
      </c>
      <c r="L4" s="30">
        <v>11</v>
      </c>
      <c r="M4" s="30">
        <v>1</v>
      </c>
      <c r="N4" s="117" t="s">
        <v>3057</v>
      </c>
      <c r="O4" s="219">
        <v>44151</v>
      </c>
      <c r="P4" s="117" t="s">
        <v>1846</v>
      </c>
      <c r="Q4" s="187">
        <v>1922829.09</v>
      </c>
    </row>
    <row r="5" spans="1:17" ht="23.25" x14ac:dyDescent="0.25">
      <c r="A5" s="80">
        <v>4</v>
      </c>
      <c r="B5" s="30" t="s">
        <v>8</v>
      </c>
      <c r="C5" s="30" t="s">
        <v>629</v>
      </c>
      <c r="D5" s="30" t="s">
        <v>2625</v>
      </c>
      <c r="E5" s="30" t="s">
        <v>1500</v>
      </c>
      <c r="F5" s="30" t="s">
        <v>2626</v>
      </c>
      <c r="G5" s="30" t="s">
        <v>20</v>
      </c>
      <c r="H5" s="30" t="s">
        <v>84</v>
      </c>
      <c r="I5" s="30">
        <v>10</v>
      </c>
      <c r="J5" s="88" t="str">
        <f t="shared" si="0"/>
        <v>Алапаевский р-н, Муниципальное образование Алапаевское, пос. Бубчиково, ул. Советская, д. 10</v>
      </c>
      <c r="K5" s="30">
        <v>797.6</v>
      </c>
      <c r="L5" s="30">
        <v>16</v>
      </c>
      <c r="M5" s="30">
        <v>1</v>
      </c>
      <c r="N5" s="117" t="s">
        <v>3057</v>
      </c>
      <c r="O5" s="219">
        <v>44151</v>
      </c>
      <c r="P5" s="117" t="s">
        <v>1846</v>
      </c>
      <c r="Q5" s="187">
        <v>1675613.85</v>
      </c>
    </row>
    <row r="6" spans="1:17" ht="22.5" x14ac:dyDescent="0.25">
      <c r="A6" s="80">
        <v>5</v>
      </c>
      <c r="B6" s="30" t="s">
        <v>8</v>
      </c>
      <c r="C6" s="30" t="s">
        <v>625</v>
      </c>
      <c r="D6" s="30" t="s">
        <v>10</v>
      </c>
      <c r="E6" s="30" t="s">
        <v>18</v>
      </c>
      <c r="F6" s="30" t="s">
        <v>50</v>
      </c>
      <c r="G6" s="30" t="s">
        <v>20</v>
      </c>
      <c r="H6" s="30" t="s">
        <v>51</v>
      </c>
      <c r="I6" s="30">
        <v>1</v>
      </c>
      <c r="J6" s="88" t="str">
        <f t="shared" si="0"/>
        <v>Артемовский р-н, Артемовский городской округ, г. Артемовский, ул. Достоевского, д. 1</v>
      </c>
      <c r="K6" s="30">
        <v>507.7</v>
      </c>
      <c r="L6" s="30">
        <v>8</v>
      </c>
      <c r="M6" s="30">
        <v>1</v>
      </c>
      <c r="N6" s="117" t="s">
        <v>3044</v>
      </c>
      <c r="O6" s="219">
        <v>44092</v>
      </c>
      <c r="P6" s="42" t="s">
        <v>2110</v>
      </c>
      <c r="Q6" s="209">
        <v>1199668.29</v>
      </c>
    </row>
    <row r="7" spans="1:17" ht="22.5" x14ac:dyDescent="0.25">
      <c r="A7" s="80">
        <v>6</v>
      </c>
      <c r="B7" s="30" t="s">
        <v>8</v>
      </c>
      <c r="C7" s="30" t="s">
        <v>625</v>
      </c>
      <c r="D7" s="30" t="s">
        <v>10</v>
      </c>
      <c r="E7" s="30" t="s">
        <v>18</v>
      </c>
      <c r="F7" s="30" t="s">
        <v>50</v>
      </c>
      <c r="G7" s="30" t="s">
        <v>20</v>
      </c>
      <c r="H7" s="30" t="s">
        <v>36</v>
      </c>
      <c r="I7" s="30">
        <v>2</v>
      </c>
      <c r="J7" s="88" t="str">
        <f t="shared" si="0"/>
        <v>Артемовский р-н, Артемовский городской округ, г. Артемовский, ул. Ленина, д. 2</v>
      </c>
      <c r="K7" s="30">
        <v>1081.9000000000001</v>
      </c>
      <c r="L7" s="30">
        <v>15</v>
      </c>
      <c r="M7" s="30">
        <v>1</v>
      </c>
      <c r="N7" s="117" t="s">
        <v>3052</v>
      </c>
      <c r="O7" s="219">
        <v>44166</v>
      </c>
      <c r="P7" s="42" t="s">
        <v>2110</v>
      </c>
      <c r="Q7" s="209">
        <v>4050458.67</v>
      </c>
    </row>
    <row r="8" spans="1:17" ht="23.25" x14ac:dyDescent="0.25">
      <c r="A8" s="80">
        <v>7</v>
      </c>
      <c r="B8" s="30" t="s">
        <v>227</v>
      </c>
      <c r="C8" s="30" t="s">
        <v>715</v>
      </c>
      <c r="D8" s="30" t="s">
        <v>228</v>
      </c>
      <c r="E8" s="30" t="s">
        <v>637</v>
      </c>
      <c r="F8" s="30" t="s">
        <v>229</v>
      </c>
      <c r="G8" s="30" t="s">
        <v>20</v>
      </c>
      <c r="H8" s="30" t="s">
        <v>36</v>
      </c>
      <c r="I8" s="42" t="s">
        <v>2664</v>
      </c>
      <c r="J8" s="88" t="str">
        <f t="shared" si="0"/>
        <v>Артинский р-н, Артинский городской округ, п.г.т. Арти, ул. Ленина, д. 60/66</v>
      </c>
      <c r="K8" s="42">
        <v>2509.1999999999998</v>
      </c>
      <c r="L8" s="30">
        <v>35</v>
      </c>
      <c r="M8" s="42">
        <v>1</v>
      </c>
      <c r="N8" s="117" t="s">
        <v>3101</v>
      </c>
      <c r="O8" s="219">
        <v>44169</v>
      </c>
      <c r="P8" s="117" t="s">
        <v>4447</v>
      </c>
      <c r="Q8" s="210">
        <v>3422403.65</v>
      </c>
    </row>
    <row r="9" spans="1:17" ht="23.25" x14ac:dyDescent="0.25">
      <c r="A9" s="80">
        <v>8</v>
      </c>
      <c r="B9" s="30" t="s">
        <v>227</v>
      </c>
      <c r="C9" s="30" t="s">
        <v>715</v>
      </c>
      <c r="D9" s="30" t="s">
        <v>228</v>
      </c>
      <c r="E9" s="30" t="s">
        <v>637</v>
      </c>
      <c r="F9" s="30" t="s">
        <v>229</v>
      </c>
      <c r="G9" s="30" t="s">
        <v>20</v>
      </c>
      <c r="H9" s="30" t="s">
        <v>2651</v>
      </c>
      <c r="I9" s="42" t="s">
        <v>2665</v>
      </c>
      <c r="J9" s="88" t="str">
        <f t="shared" si="0"/>
        <v>Артинский р-н, Артинский городской округ, п.г.т. Арти, ул. Рабочей Молодежи, д. 85/89</v>
      </c>
      <c r="K9" s="42">
        <v>2241.8000000000002</v>
      </c>
      <c r="L9" s="30">
        <v>36</v>
      </c>
      <c r="M9" s="42">
        <v>1</v>
      </c>
      <c r="N9" s="117" t="s">
        <v>3101</v>
      </c>
      <c r="O9" s="219">
        <v>44169</v>
      </c>
      <c r="P9" s="117" t="s">
        <v>4447</v>
      </c>
      <c r="Q9" s="210">
        <v>923898.96</v>
      </c>
    </row>
    <row r="10" spans="1:17" ht="22.5" x14ac:dyDescent="0.25">
      <c r="A10" s="80">
        <v>9</v>
      </c>
      <c r="B10" s="106" t="s">
        <v>499</v>
      </c>
      <c r="C10" s="30"/>
      <c r="D10" s="30" t="s">
        <v>502</v>
      </c>
      <c r="E10" s="30" t="s">
        <v>18</v>
      </c>
      <c r="F10" s="30" t="s">
        <v>503</v>
      </c>
      <c r="G10" s="30" t="s">
        <v>143</v>
      </c>
      <c r="H10" s="30" t="s">
        <v>1383</v>
      </c>
      <c r="I10" s="42">
        <v>3</v>
      </c>
      <c r="J10" s="88" t="str">
        <f t="shared" si="0"/>
        <v>Асбестовский городской округ, г. Асбест, пр-кт имени В.И.Ленина, д. 3</v>
      </c>
      <c r="K10" s="30">
        <v>1922.1</v>
      </c>
      <c r="L10" s="30">
        <v>36</v>
      </c>
      <c r="M10" s="30">
        <v>5</v>
      </c>
      <c r="N10" s="117" t="s">
        <v>3132</v>
      </c>
      <c r="O10" s="219">
        <v>44158</v>
      </c>
      <c r="P10" s="117" t="s">
        <v>1608</v>
      </c>
      <c r="Q10" s="194">
        <v>7032328.7999999998</v>
      </c>
    </row>
    <row r="11" spans="1:17" ht="22.5" x14ac:dyDescent="0.25">
      <c r="A11" s="80">
        <v>10</v>
      </c>
      <c r="B11" s="106" t="s">
        <v>499</v>
      </c>
      <c r="C11" s="30"/>
      <c r="D11" s="30" t="s">
        <v>502</v>
      </c>
      <c r="E11" s="30" t="s">
        <v>18</v>
      </c>
      <c r="F11" s="30" t="s">
        <v>503</v>
      </c>
      <c r="G11" s="30" t="s">
        <v>143</v>
      </c>
      <c r="H11" s="30" t="s">
        <v>1383</v>
      </c>
      <c r="I11" s="42">
        <v>6</v>
      </c>
      <c r="J11" s="88" t="str">
        <f t="shared" si="0"/>
        <v>Асбестовский городской округ, г. Асбест, пр-кт имени В.И.Ленина, д. 6</v>
      </c>
      <c r="K11" s="30">
        <v>2349.8000000000002</v>
      </c>
      <c r="L11" s="30">
        <v>36</v>
      </c>
      <c r="M11" s="30">
        <v>6</v>
      </c>
      <c r="N11" s="117" t="s">
        <v>3132</v>
      </c>
      <c r="O11" s="219">
        <v>44158</v>
      </c>
      <c r="P11" s="117" t="s">
        <v>1608</v>
      </c>
      <c r="Q11" s="194">
        <v>9302456.4000000004</v>
      </c>
    </row>
    <row r="12" spans="1:17" ht="22.5" x14ac:dyDescent="0.25">
      <c r="A12" s="80">
        <v>11</v>
      </c>
      <c r="B12" s="106" t="s">
        <v>499</v>
      </c>
      <c r="C12" s="30"/>
      <c r="D12" s="30" t="s">
        <v>502</v>
      </c>
      <c r="E12" s="30" t="s">
        <v>18</v>
      </c>
      <c r="F12" s="30" t="s">
        <v>503</v>
      </c>
      <c r="G12" s="30" t="s">
        <v>527</v>
      </c>
      <c r="H12" s="30" t="s">
        <v>2681</v>
      </c>
      <c r="I12" s="42" t="s">
        <v>115</v>
      </c>
      <c r="J12" s="88" t="str">
        <f t="shared" si="0"/>
        <v>Асбестовский городской округ, г. Асбест, ст. Изумруд, д. 1А</v>
      </c>
      <c r="K12" s="30">
        <v>449.8</v>
      </c>
      <c r="L12" s="30">
        <v>12</v>
      </c>
      <c r="M12" s="30">
        <v>1</v>
      </c>
      <c r="N12" s="117" t="s">
        <v>3132</v>
      </c>
      <c r="O12" s="219">
        <v>44158</v>
      </c>
      <c r="P12" s="117" t="s">
        <v>1608</v>
      </c>
      <c r="Q12" s="194">
        <v>2425584</v>
      </c>
    </row>
    <row r="13" spans="1:17" ht="22.5" x14ac:dyDescent="0.25">
      <c r="A13" s="80">
        <v>12</v>
      </c>
      <c r="B13" s="106" t="s">
        <v>499</v>
      </c>
      <c r="C13" s="30"/>
      <c r="D13" s="30" t="s">
        <v>502</v>
      </c>
      <c r="E13" s="30" t="s">
        <v>18</v>
      </c>
      <c r="F13" s="30" t="s">
        <v>503</v>
      </c>
      <c r="G13" s="30" t="s">
        <v>20</v>
      </c>
      <c r="H13" s="30" t="s">
        <v>801</v>
      </c>
      <c r="I13" s="42">
        <v>27</v>
      </c>
      <c r="J13" s="88" t="str">
        <f t="shared" si="0"/>
        <v>Асбестовский городской округ, г. Асбест, ул. имени Александра Королева, д. 27</v>
      </c>
      <c r="K13" s="30">
        <v>693.7</v>
      </c>
      <c r="L13" s="30">
        <v>16</v>
      </c>
      <c r="M13" s="30">
        <v>5</v>
      </c>
      <c r="N13" s="117" t="s">
        <v>3132</v>
      </c>
      <c r="O13" s="219">
        <v>44158</v>
      </c>
      <c r="P13" s="117" t="s">
        <v>1608</v>
      </c>
      <c r="Q13" s="194">
        <v>2662122</v>
      </c>
    </row>
    <row r="14" spans="1:17" ht="22.5" x14ac:dyDescent="0.25">
      <c r="A14" s="80">
        <v>13</v>
      </c>
      <c r="B14" s="106" t="s">
        <v>499</v>
      </c>
      <c r="C14" s="30"/>
      <c r="D14" s="30" t="s">
        <v>502</v>
      </c>
      <c r="E14" s="30" t="s">
        <v>18</v>
      </c>
      <c r="F14" s="30" t="s">
        <v>503</v>
      </c>
      <c r="G14" s="30" t="s">
        <v>20</v>
      </c>
      <c r="H14" s="30" t="s">
        <v>801</v>
      </c>
      <c r="I14" s="42">
        <v>4</v>
      </c>
      <c r="J14" s="88" t="str">
        <f t="shared" si="0"/>
        <v>Асбестовский городской округ, г. Асбест, ул. имени Александра Королева, д. 4</v>
      </c>
      <c r="K14" s="30">
        <v>440.6</v>
      </c>
      <c r="L14" s="30">
        <v>8</v>
      </c>
      <c r="M14" s="30">
        <v>1</v>
      </c>
      <c r="N14" s="117" t="s">
        <v>3132</v>
      </c>
      <c r="O14" s="219">
        <v>44158</v>
      </c>
      <c r="P14" s="117" t="s">
        <v>1608</v>
      </c>
      <c r="Q14" s="194">
        <v>956031.6</v>
      </c>
    </row>
    <row r="15" spans="1:17" ht="22.5" x14ac:dyDescent="0.25">
      <c r="A15" s="80">
        <v>14</v>
      </c>
      <c r="B15" s="106" t="s">
        <v>499</v>
      </c>
      <c r="C15" s="30"/>
      <c r="D15" s="30" t="s">
        <v>502</v>
      </c>
      <c r="E15" s="30" t="s">
        <v>18</v>
      </c>
      <c r="F15" s="30" t="s">
        <v>503</v>
      </c>
      <c r="G15" s="30" t="s">
        <v>20</v>
      </c>
      <c r="H15" s="30" t="s">
        <v>534</v>
      </c>
      <c r="I15" s="42">
        <v>3</v>
      </c>
      <c r="J15" s="88" t="str">
        <f t="shared" si="0"/>
        <v>Асбестовский городской округ, г. Асбест, ул. Ленинградская, д. 3</v>
      </c>
      <c r="K15" s="30">
        <v>2189.6</v>
      </c>
      <c r="L15" s="30">
        <v>48</v>
      </c>
      <c r="M15" s="30">
        <v>8</v>
      </c>
      <c r="N15" s="117" t="s">
        <v>3132</v>
      </c>
      <c r="O15" s="219">
        <v>44158</v>
      </c>
      <c r="P15" s="117" t="s">
        <v>1608</v>
      </c>
      <c r="Q15" s="194">
        <v>14315113.199999999</v>
      </c>
    </row>
    <row r="16" spans="1:17" ht="22.5" x14ac:dyDescent="0.25">
      <c r="A16" s="80">
        <v>15</v>
      </c>
      <c r="B16" s="106" t="s">
        <v>499</v>
      </c>
      <c r="C16" s="30"/>
      <c r="D16" s="30" t="s">
        <v>502</v>
      </c>
      <c r="E16" s="30" t="s">
        <v>18</v>
      </c>
      <c r="F16" s="30" t="s">
        <v>503</v>
      </c>
      <c r="G16" s="30" t="s">
        <v>20</v>
      </c>
      <c r="H16" s="30" t="s">
        <v>534</v>
      </c>
      <c r="I16" s="42">
        <v>31</v>
      </c>
      <c r="J16" s="88" t="str">
        <f t="shared" si="0"/>
        <v>Асбестовский городской округ, г. Асбест, ул. Ленинградская, д. 31</v>
      </c>
      <c r="K16" s="30">
        <v>2883.9</v>
      </c>
      <c r="L16" s="30">
        <v>70</v>
      </c>
      <c r="M16" s="30">
        <v>1</v>
      </c>
      <c r="N16" s="117" t="s">
        <v>3132</v>
      </c>
      <c r="O16" s="219">
        <v>44158</v>
      </c>
      <c r="P16" s="117" t="s">
        <v>1608</v>
      </c>
      <c r="Q16" s="194">
        <v>5121266.4000000004</v>
      </c>
    </row>
    <row r="17" spans="1:17" ht="22.5" x14ac:dyDescent="0.25">
      <c r="A17" s="80">
        <v>16</v>
      </c>
      <c r="B17" s="106" t="s">
        <v>499</v>
      </c>
      <c r="C17" s="30"/>
      <c r="D17" s="30" t="s">
        <v>502</v>
      </c>
      <c r="E17" s="30" t="s">
        <v>18</v>
      </c>
      <c r="F17" s="30" t="s">
        <v>503</v>
      </c>
      <c r="G17" s="30" t="s">
        <v>20</v>
      </c>
      <c r="H17" s="30" t="s">
        <v>534</v>
      </c>
      <c r="I17" s="42">
        <v>8</v>
      </c>
      <c r="J17" s="88" t="str">
        <f t="shared" si="0"/>
        <v>Асбестовский городской округ, г. Асбест, ул. Ленинградская, д. 8</v>
      </c>
      <c r="K17" s="30">
        <v>2659.4</v>
      </c>
      <c r="L17" s="30">
        <v>36</v>
      </c>
      <c r="M17" s="30">
        <v>5</v>
      </c>
      <c r="N17" s="117" t="s">
        <v>3132</v>
      </c>
      <c r="O17" s="219">
        <v>44158</v>
      </c>
      <c r="P17" s="117" t="s">
        <v>1608</v>
      </c>
      <c r="Q17" s="194">
        <v>6223171.1999999993</v>
      </c>
    </row>
    <row r="18" spans="1:17" x14ac:dyDescent="0.25">
      <c r="A18" s="80">
        <v>17</v>
      </c>
      <c r="B18" s="106" t="s">
        <v>499</v>
      </c>
      <c r="C18" s="112"/>
      <c r="D18" s="112" t="s">
        <v>502</v>
      </c>
      <c r="E18" s="112" t="s">
        <v>18</v>
      </c>
      <c r="F18" s="112" t="s">
        <v>503</v>
      </c>
      <c r="G18" s="112" t="s">
        <v>20</v>
      </c>
      <c r="H18" s="112" t="s">
        <v>367</v>
      </c>
      <c r="I18" s="51">
        <v>3</v>
      </c>
      <c r="J18" s="88" t="str">
        <f t="shared" si="0"/>
        <v>Асбестовский городской округ, г. Асбест, ул. Лесная, д. 3</v>
      </c>
      <c r="K18" s="112">
        <v>10791.7</v>
      </c>
      <c r="L18" s="30">
        <v>180</v>
      </c>
      <c r="M18" s="112">
        <v>5</v>
      </c>
      <c r="N18" s="132" t="s">
        <v>2570</v>
      </c>
      <c r="O18" s="219">
        <v>44228</v>
      </c>
      <c r="P18" s="132" t="s">
        <v>1307</v>
      </c>
      <c r="Q18" s="187">
        <v>10297886.93</v>
      </c>
    </row>
    <row r="19" spans="1:17" ht="22.5" x14ac:dyDescent="0.25">
      <c r="A19" s="80">
        <v>18</v>
      </c>
      <c r="B19" s="106" t="s">
        <v>499</v>
      </c>
      <c r="C19" s="30"/>
      <c r="D19" s="30" t="s">
        <v>502</v>
      </c>
      <c r="E19" s="30" t="s">
        <v>18</v>
      </c>
      <c r="F19" s="30" t="s">
        <v>503</v>
      </c>
      <c r="G19" s="30" t="s">
        <v>20</v>
      </c>
      <c r="H19" s="30" t="s">
        <v>468</v>
      </c>
      <c r="I19" s="42">
        <v>28</v>
      </c>
      <c r="J19" s="88" t="str">
        <f t="shared" si="0"/>
        <v>Асбестовский городской округ, г. Асбест, ул. Московская, д. 28</v>
      </c>
      <c r="K19" s="30">
        <v>1024.8</v>
      </c>
      <c r="L19" s="30">
        <v>23</v>
      </c>
      <c r="M19" s="30">
        <v>5</v>
      </c>
      <c r="N19" s="117" t="s">
        <v>3132</v>
      </c>
      <c r="O19" s="219">
        <v>44158</v>
      </c>
      <c r="P19" s="117" t="s">
        <v>1608</v>
      </c>
      <c r="Q19" s="194">
        <v>2982530.4</v>
      </c>
    </row>
    <row r="20" spans="1:17" ht="22.5" x14ac:dyDescent="0.25">
      <c r="A20" s="80">
        <v>19</v>
      </c>
      <c r="B20" s="106" t="s">
        <v>499</v>
      </c>
      <c r="C20" s="112"/>
      <c r="D20" s="112" t="s">
        <v>502</v>
      </c>
      <c r="E20" s="112" t="s">
        <v>18</v>
      </c>
      <c r="F20" s="112" t="s">
        <v>503</v>
      </c>
      <c r="G20" s="112" t="s">
        <v>20</v>
      </c>
      <c r="H20" s="112" t="s">
        <v>1065</v>
      </c>
      <c r="I20" s="51">
        <v>6</v>
      </c>
      <c r="J20" s="88" t="str">
        <f t="shared" si="0"/>
        <v>Асбестовский городской округ, г. Асбест, ул. Пархоменко, д. 6</v>
      </c>
      <c r="K20" s="112">
        <v>3320</v>
      </c>
      <c r="L20" s="30">
        <v>70</v>
      </c>
      <c r="M20" s="112">
        <v>1</v>
      </c>
      <c r="N20" s="132" t="s">
        <v>2570</v>
      </c>
      <c r="O20" s="219">
        <v>44228</v>
      </c>
      <c r="P20" s="132" t="s">
        <v>1307</v>
      </c>
      <c r="Q20" s="187">
        <v>2394149.63</v>
      </c>
    </row>
    <row r="21" spans="1:17" x14ac:dyDescent="0.25">
      <c r="A21" s="80">
        <v>20</v>
      </c>
      <c r="B21" s="106" t="s">
        <v>499</v>
      </c>
      <c r="C21" s="30"/>
      <c r="D21" s="30" t="s">
        <v>502</v>
      </c>
      <c r="E21" s="30" t="s">
        <v>18</v>
      </c>
      <c r="F21" s="30" t="s">
        <v>503</v>
      </c>
      <c r="G21" s="30" t="s">
        <v>20</v>
      </c>
      <c r="H21" s="30" t="s">
        <v>199</v>
      </c>
      <c r="I21" s="42">
        <v>1</v>
      </c>
      <c r="J21" s="88" t="str">
        <f t="shared" si="0"/>
        <v>Асбестовский городской округ, г. Асбест, ул. Победы, д. 1</v>
      </c>
      <c r="K21" s="30">
        <v>2772.3</v>
      </c>
      <c r="L21" s="30">
        <v>59</v>
      </c>
      <c r="M21" s="30">
        <v>6</v>
      </c>
      <c r="N21" s="117" t="s">
        <v>3132</v>
      </c>
      <c r="O21" s="219">
        <v>44158</v>
      </c>
      <c r="P21" s="117" t="s">
        <v>1608</v>
      </c>
      <c r="Q21" s="194">
        <v>14320966.800000001</v>
      </c>
    </row>
    <row r="22" spans="1:17" ht="22.5" x14ac:dyDescent="0.25">
      <c r="A22" s="80">
        <v>21</v>
      </c>
      <c r="B22" s="106" t="s">
        <v>499</v>
      </c>
      <c r="C22" s="30"/>
      <c r="D22" s="30" t="s">
        <v>502</v>
      </c>
      <c r="E22" s="30" t="s">
        <v>18</v>
      </c>
      <c r="F22" s="30" t="s">
        <v>503</v>
      </c>
      <c r="G22" s="30" t="s">
        <v>20</v>
      </c>
      <c r="H22" s="30" t="s">
        <v>711</v>
      </c>
      <c r="I22" s="42">
        <v>21</v>
      </c>
      <c r="J22" s="88" t="str">
        <f t="shared" si="0"/>
        <v>Асбестовский городской округ, г. Асбест, ул. Промышленная, д. 21</v>
      </c>
      <c r="K22" s="30">
        <v>1201.3</v>
      </c>
      <c r="L22" s="30">
        <v>36</v>
      </c>
      <c r="M22" s="30">
        <v>7</v>
      </c>
      <c r="N22" s="117" t="s">
        <v>3132</v>
      </c>
      <c r="O22" s="219">
        <v>44158</v>
      </c>
      <c r="P22" s="117" t="s">
        <v>1608</v>
      </c>
      <c r="Q22" s="194">
        <v>7238944.7999999998</v>
      </c>
    </row>
    <row r="23" spans="1:17" ht="22.5" x14ac:dyDescent="0.25">
      <c r="A23" s="80">
        <v>22</v>
      </c>
      <c r="B23" s="106" t="s">
        <v>499</v>
      </c>
      <c r="C23" s="30"/>
      <c r="D23" s="30" t="s">
        <v>502</v>
      </c>
      <c r="E23" s="30" t="s">
        <v>18</v>
      </c>
      <c r="F23" s="30" t="s">
        <v>503</v>
      </c>
      <c r="G23" s="30" t="s">
        <v>20</v>
      </c>
      <c r="H23" s="30" t="s">
        <v>41</v>
      </c>
      <c r="I23" s="42">
        <v>15</v>
      </c>
      <c r="J23" s="88" t="str">
        <f t="shared" si="0"/>
        <v>Асбестовский городской округ, г. Асбест, ул. Садовая, д. 15</v>
      </c>
      <c r="K23" s="30">
        <v>1301.7</v>
      </c>
      <c r="L23" s="30">
        <v>32</v>
      </c>
      <c r="M23" s="30">
        <v>1</v>
      </c>
      <c r="N23" s="117" t="s">
        <v>3132</v>
      </c>
      <c r="O23" s="219">
        <v>44158</v>
      </c>
      <c r="P23" s="117" t="s">
        <v>1608</v>
      </c>
      <c r="Q23" s="194">
        <v>252019.20000000001</v>
      </c>
    </row>
    <row r="24" spans="1:17" ht="22.5" x14ac:dyDescent="0.25">
      <c r="A24" s="80">
        <v>23</v>
      </c>
      <c r="B24" s="106" t="s">
        <v>499</v>
      </c>
      <c r="C24" s="30"/>
      <c r="D24" s="30" t="s">
        <v>502</v>
      </c>
      <c r="E24" s="30" t="s">
        <v>18</v>
      </c>
      <c r="F24" s="30" t="s">
        <v>503</v>
      </c>
      <c r="G24" s="30" t="s">
        <v>20</v>
      </c>
      <c r="H24" s="30" t="s">
        <v>41</v>
      </c>
      <c r="I24" s="42">
        <v>23</v>
      </c>
      <c r="J24" s="88" t="str">
        <f t="shared" si="0"/>
        <v>Асбестовский городской округ, г. Асбест, ул. Садовая, д. 23</v>
      </c>
      <c r="K24" s="30">
        <v>1277.0999999999999</v>
      </c>
      <c r="L24" s="30">
        <v>32</v>
      </c>
      <c r="M24" s="30">
        <v>5</v>
      </c>
      <c r="N24" s="117" t="s">
        <v>3132</v>
      </c>
      <c r="O24" s="219">
        <v>44158</v>
      </c>
      <c r="P24" s="117" t="s">
        <v>1608</v>
      </c>
      <c r="Q24" s="194">
        <v>4046084.4</v>
      </c>
    </row>
    <row r="25" spans="1:17" ht="22.5" x14ac:dyDescent="0.25">
      <c r="A25" s="80">
        <v>24</v>
      </c>
      <c r="B25" s="106" t="s">
        <v>499</v>
      </c>
      <c r="C25" s="30"/>
      <c r="D25" s="30" t="s">
        <v>502</v>
      </c>
      <c r="E25" s="30" t="s">
        <v>18</v>
      </c>
      <c r="F25" s="30" t="s">
        <v>503</v>
      </c>
      <c r="G25" s="30" t="s">
        <v>20</v>
      </c>
      <c r="H25" s="30" t="s">
        <v>41</v>
      </c>
      <c r="I25" s="42">
        <v>37</v>
      </c>
      <c r="J25" s="88" t="str">
        <f t="shared" si="0"/>
        <v>Асбестовский городской округ, г. Асбест, ул. Садовая, д. 37</v>
      </c>
      <c r="K25" s="30">
        <v>401.6</v>
      </c>
      <c r="L25" s="30">
        <v>8</v>
      </c>
      <c r="M25" s="30">
        <v>5</v>
      </c>
      <c r="N25" s="117" t="s">
        <v>3132</v>
      </c>
      <c r="O25" s="219">
        <v>44158</v>
      </c>
      <c r="P25" s="117" t="s">
        <v>1608</v>
      </c>
      <c r="Q25" s="194">
        <v>3111196.8</v>
      </c>
    </row>
    <row r="26" spans="1:17" ht="22.5" x14ac:dyDescent="0.25">
      <c r="A26" s="80">
        <v>25</v>
      </c>
      <c r="B26" s="106" t="s">
        <v>499</v>
      </c>
      <c r="C26" s="30"/>
      <c r="D26" s="30" t="s">
        <v>502</v>
      </c>
      <c r="E26" s="30" t="s">
        <v>18</v>
      </c>
      <c r="F26" s="30" t="s">
        <v>503</v>
      </c>
      <c r="G26" s="30" t="s">
        <v>20</v>
      </c>
      <c r="H26" s="30" t="s">
        <v>41</v>
      </c>
      <c r="I26" s="42">
        <v>39</v>
      </c>
      <c r="J26" s="88" t="str">
        <f t="shared" si="0"/>
        <v>Асбестовский городской округ, г. Асбест, ул. Садовая, д. 39</v>
      </c>
      <c r="K26" s="30">
        <v>415.2</v>
      </c>
      <c r="L26" s="30">
        <v>8</v>
      </c>
      <c r="M26" s="30">
        <v>1</v>
      </c>
      <c r="N26" s="117" t="s">
        <v>3132</v>
      </c>
      <c r="O26" s="219">
        <v>44158</v>
      </c>
      <c r="P26" s="117" t="s">
        <v>1608</v>
      </c>
      <c r="Q26" s="194">
        <v>166183.20000000001</v>
      </c>
    </row>
    <row r="27" spans="1:17" ht="22.5" x14ac:dyDescent="0.25">
      <c r="A27" s="80">
        <v>26</v>
      </c>
      <c r="B27" s="106" t="s">
        <v>499</v>
      </c>
      <c r="C27" s="30"/>
      <c r="D27" s="30" t="s">
        <v>502</v>
      </c>
      <c r="E27" s="30" t="s">
        <v>18</v>
      </c>
      <c r="F27" s="30" t="s">
        <v>503</v>
      </c>
      <c r="G27" s="30" t="s">
        <v>20</v>
      </c>
      <c r="H27" s="30" t="s">
        <v>41</v>
      </c>
      <c r="I27" s="42">
        <v>45</v>
      </c>
      <c r="J27" s="88" t="str">
        <f t="shared" si="0"/>
        <v>Асбестовский городской округ, г. Асбест, ул. Садовая, д. 45</v>
      </c>
      <c r="K27" s="30">
        <v>642.6</v>
      </c>
      <c r="L27" s="30">
        <v>16</v>
      </c>
      <c r="M27" s="30">
        <v>5</v>
      </c>
      <c r="N27" s="117" t="s">
        <v>3132</v>
      </c>
      <c r="O27" s="219">
        <v>44158</v>
      </c>
      <c r="P27" s="117" t="s">
        <v>1608</v>
      </c>
      <c r="Q27" s="194">
        <v>2897859.6</v>
      </c>
    </row>
    <row r="28" spans="1:17" ht="22.5" x14ac:dyDescent="0.25">
      <c r="A28" s="80">
        <v>27</v>
      </c>
      <c r="B28" s="106" t="s">
        <v>499</v>
      </c>
      <c r="C28" s="30"/>
      <c r="D28" s="30" t="s">
        <v>502</v>
      </c>
      <c r="E28" s="30" t="s">
        <v>18</v>
      </c>
      <c r="F28" s="30" t="s">
        <v>503</v>
      </c>
      <c r="G28" s="30" t="s">
        <v>20</v>
      </c>
      <c r="H28" s="30" t="s">
        <v>41</v>
      </c>
      <c r="I28" s="42">
        <v>47</v>
      </c>
      <c r="J28" s="88" t="str">
        <f t="shared" si="0"/>
        <v>Асбестовский городской округ, г. Асбест, ул. Садовая, д. 47</v>
      </c>
      <c r="K28" s="30">
        <v>640.5</v>
      </c>
      <c r="L28" s="30">
        <v>16</v>
      </c>
      <c r="M28" s="30">
        <v>5</v>
      </c>
      <c r="N28" s="117" t="s">
        <v>3132</v>
      </c>
      <c r="O28" s="219">
        <v>44158</v>
      </c>
      <c r="P28" s="117" t="s">
        <v>1608</v>
      </c>
      <c r="Q28" s="194">
        <v>3078757.2</v>
      </c>
    </row>
    <row r="29" spans="1:17" ht="22.5" x14ac:dyDescent="0.25">
      <c r="A29" s="80">
        <v>28</v>
      </c>
      <c r="B29" s="106" t="s">
        <v>499</v>
      </c>
      <c r="C29" s="30"/>
      <c r="D29" s="30" t="s">
        <v>502</v>
      </c>
      <c r="E29" s="30" t="s">
        <v>18</v>
      </c>
      <c r="F29" s="30" t="s">
        <v>503</v>
      </c>
      <c r="G29" s="30" t="s">
        <v>20</v>
      </c>
      <c r="H29" s="30" t="s">
        <v>215</v>
      </c>
      <c r="I29" s="42">
        <v>62</v>
      </c>
      <c r="J29" s="88" t="str">
        <f t="shared" si="0"/>
        <v>Асбестовский городской округ, г. Асбест, ул. Уральская, д. 62</v>
      </c>
      <c r="K29" s="30">
        <v>2467.5</v>
      </c>
      <c r="L29" s="30">
        <v>60</v>
      </c>
      <c r="M29" s="30">
        <v>6</v>
      </c>
      <c r="N29" s="117" t="s">
        <v>3132</v>
      </c>
      <c r="O29" s="219">
        <v>44158</v>
      </c>
      <c r="P29" s="117" t="s">
        <v>1608</v>
      </c>
      <c r="Q29" s="194">
        <v>13072360.800000001</v>
      </c>
    </row>
    <row r="30" spans="1:17" ht="22.5" x14ac:dyDescent="0.25">
      <c r="A30" s="80">
        <v>29</v>
      </c>
      <c r="B30" s="106" t="s">
        <v>499</v>
      </c>
      <c r="C30" s="30"/>
      <c r="D30" s="30" t="s">
        <v>502</v>
      </c>
      <c r="E30" s="30" t="s">
        <v>18</v>
      </c>
      <c r="F30" s="30" t="s">
        <v>503</v>
      </c>
      <c r="G30" s="30" t="s">
        <v>20</v>
      </c>
      <c r="H30" s="30" t="s">
        <v>215</v>
      </c>
      <c r="I30" s="42">
        <v>64</v>
      </c>
      <c r="J30" s="88" t="str">
        <f t="shared" si="0"/>
        <v>Асбестовский городской округ, г. Асбест, ул. Уральская, д. 64</v>
      </c>
      <c r="K30" s="30">
        <v>2512.6999999999998</v>
      </c>
      <c r="L30" s="30">
        <v>60</v>
      </c>
      <c r="M30" s="30">
        <v>8</v>
      </c>
      <c r="N30" s="117" t="s">
        <v>3132</v>
      </c>
      <c r="O30" s="219">
        <v>44158</v>
      </c>
      <c r="P30" s="117" t="s">
        <v>1608</v>
      </c>
      <c r="Q30" s="194">
        <v>15838815.6</v>
      </c>
    </row>
    <row r="31" spans="1:17" ht="22.5" x14ac:dyDescent="0.25">
      <c r="A31" s="80">
        <v>30</v>
      </c>
      <c r="B31" s="106" t="s">
        <v>499</v>
      </c>
      <c r="C31" s="30"/>
      <c r="D31" s="30" t="s">
        <v>502</v>
      </c>
      <c r="E31" s="30" t="s">
        <v>18</v>
      </c>
      <c r="F31" s="30" t="s">
        <v>503</v>
      </c>
      <c r="G31" s="30" t="s">
        <v>20</v>
      </c>
      <c r="H31" s="30" t="s">
        <v>215</v>
      </c>
      <c r="I31" s="42">
        <v>68</v>
      </c>
      <c r="J31" s="88" t="str">
        <f t="shared" si="0"/>
        <v>Асбестовский городской округ, г. Асбест, ул. Уральская, д. 68</v>
      </c>
      <c r="K31" s="30">
        <v>1165.3</v>
      </c>
      <c r="L31" s="30">
        <v>30</v>
      </c>
      <c r="M31" s="30">
        <v>5</v>
      </c>
      <c r="N31" s="117" t="s">
        <v>3132</v>
      </c>
      <c r="O31" s="219">
        <v>44158</v>
      </c>
      <c r="P31" s="117" t="s">
        <v>1608</v>
      </c>
      <c r="Q31" s="194">
        <v>4665295.2</v>
      </c>
    </row>
    <row r="32" spans="1:17" ht="22.5" x14ac:dyDescent="0.25">
      <c r="A32" s="80">
        <v>31</v>
      </c>
      <c r="B32" s="106" t="s">
        <v>499</v>
      </c>
      <c r="C32" s="30"/>
      <c r="D32" s="30" t="s">
        <v>502</v>
      </c>
      <c r="E32" s="30" t="s">
        <v>18</v>
      </c>
      <c r="F32" s="30" t="s">
        <v>503</v>
      </c>
      <c r="G32" s="30" t="s">
        <v>20</v>
      </c>
      <c r="H32" s="30" t="s">
        <v>215</v>
      </c>
      <c r="I32" s="42">
        <v>72</v>
      </c>
      <c r="J32" s="88" t="str">
        <f t="shared" si="0"/>
        <v>Асбестовский городской округ, г. Асбест, ул. Уральская, д. 72</v>
      </c>
      <c r="K32" s="30">
        <v>2122</v>
      </c>
      <c r="L32" s="30">
        <v>64</v>
      </c>
      <c r="M32" s="30">
        <v>6</v>
      </c>
      <c r="N32" s="117" t="s">
        <v>3132</v>
      </c>
      <c r="O32" s="219">
        <v>44158</v>
      </c>
      <c r="P32" s="117" t="s">
        <v>1608</v>
      </c>
      <c r="Q32" s="194">
        <v>12298711.199999999</v>
      </c>
    </row>
    <row r="33" spans="1:17" ht="22.5" x14ac:dyDescent="0.25">
      <c r="A33" s="80">
        <v>32</v>
      </c>
      <c r="B33" s="106" t="s">
        <v>499</v>
      </c>
      <c r="C33" s="30"/>
      <c r="D33" s="30" t="s">
        <v>502</v>
      </c>
      <c r="E33" s="30" t="s">
        <v>1500</v>
      </c>
      <c r="F33" s="30" t="s">
        <v>2680</v>
      </c>
      <c r="G33" s="30" t="s">
        <v>20</v>
      </c>
      <c r="H33" s="30" t="s">
        <v>53</v>
      </c>
      <c r="I33" s="42">
        <v>19</v>
      </c>
      <c r="J33" s="88" t="str">
        <f t="shared" si="0"/>
        <v>Асбестовский городской округ, пос. Белокаменный (г Асбест), ул. Комсомольская, д. 19</v>
      </c>
      <c r="K33" s="30">
        <v>771.9</v>
      </c>
      <c r="L33" s="30">
        <v>16</v>
      </c>
      <c r="M33" s="30">
        <v>1</v>
      </c>
      <c r="N33" s="117" t="s">
        <v>3132</v>
      </c>
      <c r="O33" s="219">
        <v>44158</v>
      </c>
      <c r="P33" s="117" t="s">
        <v>1608</v>
      </c>
      <c r="Q33" s="194">
        <v>2831925.56</v>
      </c>
    </row>
    <row r="34" spans="1:17" ht="22.5" x14ac:dyDescent="0.25">
      <c r="A34" s="80">
        <v>33</v>
      </c>
      <c r="B34" s="106" t="s">
        <v>499</v>
      </c>
      <c r="C34" s="30"/>
      <c r="D34" s="30" t="s">
        <v>502</v>
      </c>
      <c r="E34" s="30" t="s">
        <v>1500</v>
      </c>
      <c r="F34" s="30" t="s">
        <v>2680</v>
      </c>
      <c r="G34" s="30" t="s">
        <v>20</v>
      </c>
      <c r="H34" s="30" t="s">
        <v>53</v>
      </c>
      <c r="I34" s="42">
        <v>21</v>
      </c>
      <c r="J34" s="88" t="str">
        <f t="shared" si="0"/>
        <v>Асбестовский городской округ, пос. Белокаменный (г Асбест), ул. Комсомольская, д. 21</v>
      </c>
      <c r="K34" s="30">
        <v>754.3</v>
      </c>
      <c r="L34" s="30">
        <v>16</v>
      </c>
      <c r="M34" s="30">
        <v>1</v>
      </c>
      <c r="N34" s="117" t="s">
        <v>3132</v>
      </c>
      <c r="O34" s="219">
        <v>44158</v>
      </c>
      <c r="P34" s="117" t="s">
        <v>1608</v>
      </c>
      <c r="Q34" s="194">
        <v>2807490.54</v>
      </c>
    </row>
    <row r="35" spans="1:17" ht="22.5" x14ac:dyDescent="0.25">
      <c r="A35" s="80">
        <v>34</v>
      </c>
      <c r="B35" s="106" t="s">
        <v>499</v>
      </c>
      <c r="C35" s="30"/>
      <c r="D35" s="30" t="s">
        <v>502</v>
      </c>
      <c r="E35" s="30" t="s">
        <v>1500</v>
      </c>
      <c r="F35" s="30" t="s">
        <v>2680</v>
      </c>
      <c r="G35" s="30" t="s">
        <v>20</v>
      </c>
      <c r="H35" s="30" t="s">
        <v>25</v>
      </c>
      <c r="I35" s="42">
        <v>1</v>
      </c>
      <c r="J35" s="88" t="str">
        <f t="shared" si="0"/>
        <v>Асбестовский городской округ, пос. Белокаменный (г Асбест), ул. Школьная, д. 1</v>
      </c>
      <c r="K35" s="30">
        <v>762</v>
      </c>
      <c r="L35" s="30">
        <v>16</v>
      </c>
      <c r="M35" s="30">
        <v>1</v>
      </c>
      <c r="N35" s="117" t="s">
        <v>3132</v>
      </c>
      <c r="O35" s="219">
        <v>44158</v>
      </c>
      <c r="P35" s="117" t="s">
        <v>1608</v>
      </c>
      <c r="Q35" s="194">
        <v>2690694.52</v>
      </c>
    </row>
    <row r="36" spans="1:17" ht="22.5" x14ac:dyDescent="0.25">
      <c r="A36" s="80">
        <v>35</v>
      </c>
      <c r="B36" s="106" t="s">
        <v>499</v>
      </c>
      <c r="C36" s="30"/>
      <c r="D36" s="30" t="s">
        <v>502</v>
      </c>
      <c r="E36" s="30" t="s">
        <v>1500</v>
      </c>
      <c r="F36" s="30" t="s">
        <v>4091</v>
      </c>
      <c r="G36" s="30" t="s">
        <v>20</v>
      </c>
      <c r="H36" s="30" t="s">
        <v>4065</v>
      </c>
      <c r="I36" s="42">
        <v>1</v>
      </c>
      <c r="J36" s="88" t="str">
        <f t="shared" si="0"/>
        <v>Асбестовский городской округ, пос. Красноармейский, ул. имени Владимира Королева, д. 1</v>
      </c>
      <c r="K36" s="30">
        <v>1214.8</v>
      </c>
      <c r="L36" s="30">
        <v>24</v>
      </c>
      <c r="M36" s="30">
        <v>1</v>
      </c>
      <c r="N36" s="117" t="s">
        <v>3132</v>
      </c>
      <c r="O36" s="219">
        <v>44158</v>
      </c>
      <c r="P36" s="117" t="s">
        <v>1608</v>
      </c>
      <c r="Q36" s="194">
        <v>4486219.2</v>
      </c>
    </row>
    <row r="37" spans="1:17" ht="22.5" x14ac:dyDescent="0.25">
      <c r="A37" s="80">
        <v>36</v>
      </c>
      <c r="B37" s="106" t="s">
        <v>499</v>
      </c>
      <c r="C37" s="30"/>
      <c r="D37" s="30" t="s">
        <v>502</v>
      </c>
      <c r="E37" s="30" t="s">
        <v>1500</v>
      </c>
      <c r="F37" s="30" t="s">
        <v>4091</v>
      </c>
      <c r="G37" s="30" t="s">
        <v>20</v>
      </c>
      <c r="H37" s="30" t="s">
        <v>4065</v>
      </c>
      <c r="I37" s="42">
        <v>2</v>
      </c>
      <c r="J37" s="88" t="str">
        <f t="shared" si="0"/>
        <v>Асбестовский городской округ, пос. Красноармейский, ул. имени Владимира Королева, д. 2</v>
      </c>
      <c r="K37" s="30">
        <v>1206.8</v>
      </c>
      <c r="L37" s="30">
        <v>24</v>
      </c>
      <c r="M37" s="30">
        <v>1</v>
      </c>
      <c r="N37" s="117" t="s">
        <v>3132</v>
      </c>
      <c r="O37" s="219">
        <v>44158</v>
      </c>
      <c r="P37" s="117" t="s">
        <v>1608</v>
      </c>
      <c r="Q37" s="194">
        <v>4181442</v>
      </c>
    </row>
    <row r="38" spans="1:17" ht="22.5" x14ac:dyDescent="0.25">
      <c r="A38" s="80">
        <v>37</v>
      </c>
      <c r="B38" s="106" t="s">
        <v>499</v>
      </c>
      <c r="C38" s="30"/>
      <c r="D38" s="30" t="s">
        <v>502</v>
      </c>
      <c r="E38" s="30" t="s">
        <v>1500</v>
      </c>
      <c r="F38" s="30" t="s">
        <v>4091</v>
      </c>
      <c r="G38" s="30" t="s">
        <v>20</v>
      </c>
      <c r="H38" s="30" t="s">
        <v>4065</v>
      </c>
      <c r="I38" s="42">
        <v>6</v>
      </c>
      <c r="J38" s="88" t="str">
        <f t="shared" si="0"/>
        <v>Асбестовский городской округ, пос. Красноармейский, ул. имени Владимира Королева, д. 6</v>
      </c>
      <c r="K38" s="30">
        <v>1225.4000000000001</v>
      </c>
      <c r="L38" s="30">
        <v>24</v>
      </c>
      <c r="M38" s="30">
        <v>1</v>
      </c>
      <c r="N38" s="117" t="s">
        <v>3132</v>
      </c>
      <c r="O38" s="219">
        <v>44158</v>
      </c>
      <c r="P38" s="117" t="s">
        <v>1608</v>
      </c>
      <c r="Q38" s="194">
        <v>3890215.2</v>
      </c>
    </row>
    <row r="39" spans="1:17" ht="22.5" x14ac:dyDescent="0.25">
      <c r="A39" s="80">
        <v>38</v>
      </c>
      <c r="B39" s="30" t="s">
        <v>227</v>
      </c>
      <c r="C39" s="30" t="s">
        <v>708</v>
      </c>
      <c r="D39" s="30" t="s">
        <v>235</v>
      </c>
      <c r="E39" s="30" t="s">
        <v>637</v>
      </c>
      <c r="F39" s="30" t="s">
        <v>237</v>
      </c>
      <c r="G39" s="30" t="s">
        <v>20</v>
      </c>
      <c r="H39" s="30" t="s">
        <v>1348</v>
      </c>
      <c r="I39" s="42">
        <v>16</v>
      </c>
      <c r="J39" s="88" t="str">
        <f t="shared" si="0"/>
        <v>Ачитский р-н, Ачитский городской округ, п.г.т. Ачит, ул. Кривозубова, д. 16</v>
      </c>
      <c r="K39" s="42">
        <v>506.3</v>
      </c>
      <c r="L39" s="30">
        <v>8</v>
      </c>
      <c r="M39" s="42">
        <v>1</v>
      </c>
      <c r="N39" s="117" t="s">
        <v>3107</v>
      </c>
      <c r="O39" s="219">
        <v>44151</v>
      </c>
      <c r="P39" s="117" t="s">
        <v>1605</v>
      </c>
      <c r="Q39" s="210">
        <v>199059.59</v>
      </c>
    </row>
    <row r="40" spans="1:17" ht="22.5" x14ac:dyDescent="0.25">
      <c r="A40" s="80">
        <v>39</v>
      </c>
      <c r="B40" s="30" t="s">
        <v>227</v>
      </c>
      <c r="C40" s="30" t="s">
        <v>708</v>
      </c>
      <c r="D40" s="30" t="s">
        <v>235</v>
      </c>
      <c r="E40" s="30" t="s">
        <v>1500</v>
      </c>
      <c r="F40" s="30" t="s">
        <v>709</v>
      </c>
      <c r="G40" s="30" t="s">
        <v>20</v>
      </c>
      <c r="H40" s="30" t="s">
        <v>112</v>
      </c>
      <c r="I40" s="42">
        <v>1</v>
      </c>
      <c r="J40" s="88" t="str">
        <f t="shared" si="0"/>
        <v>Ачитский р-н, Ачитский городской округ, пос. Уфимский, ул. Заводская, д. 1</v>
      </c>
      <c r="K40" s="42">
        <v>536.20000000000005</v>
      </c>
      <c r="L40" s="30">
        <v>12</v>
      </c>
      <c r="M40" s="42">
        <v>7</v>
      </c>
      <c r="N40" s="117" t="s">
        <v>3107</v>
      </c>
      <c r="O40" s="219">
        <v>44151</v>
      </c>
      <c r="P40" s="117" t="s">
        <v>1605</v>
      </c>
      <c r="Q40" s="210">
        <v>3329390.74</v>
      </c>
    </row>
    <row r="41" spans="1:17" ht="22.5" x14ac:dyDescent="0.25">
      <c r="A41" s="80">
        <v>40</v>
      </c>
      <c r="B41" s="30" t="s">
        <v>227</v>
      </c>
      <c r="C41" s="30" t="s">
        <v>708</v>
      </c>
      <c r="D41" s="30" t="s">
        <v>235</v>
      </c>
      <c r="E41" s="30" t="s">
        <v>1500</v>
      </c>
      <c r="F41" s="30" t="s">
        <v>709</v>
      </c>
      <c r="G41" s="30" t="s">
        <v>20</v>
      </c>
      <c r="H41" s="30" t="s">
        <v>2650</v>
      </c>
      <c r="I41" s="42" t="s">
        <v>115</v>
      </c>
      <c r="J41" s="88" t="str">
        <f t="shared" si="0"/>
        <v>Ачитский р-н, Ачитский городской округ, пос. Уфимский, ул. Специалистов, д. 1А</v>
      </c>
      <c r="K41" s="42">
        <v>535.78</v>
      </c>
      <c r="L41" s="30">
        <v>12</v>
      </c>
      <c r="M41" s="42">
        <v>8</v>
      </c>
      <c r="N41" s="117" t="s">
        <v>3107</v>
      </c>
      <c r="O41" s="219">
        <v>44151</v>
      </c>
      <c r="P41" s="117" t="s">
        <v>1605</v>
      </c>
      <c r="Q41" s="210">
        <v>3806839.19</v>
      </c>
    </row>
    <row r="42" spans="1:17" ht="33.75" x14ac:dyDescent="0.25">
      <c r="A42" s="80">
        <v>41</v>
      </c>
      <c r="B42" s="30" t="s">
        <v>8</v>
      </c>
      <c r="C42" s="30" t="s">
        <v>627</v>
      </c>
      <c r="D42" s="30" t="s">
        <v>2632</v>
      </c>
      <c r="E42" s="30" t="s">
        <v>29</v>
      </c>
      <c r="F42" s="30" t="s">
        <v>57</v>
      </c>
      <c r="G42" s="30" t="s">
        <v>20</v>
      </c>
      <c r="H42" s="30" t="s">
        <v>61</v>
      </c>
      <c r="I42" s="30">
        <v>48</v>
      </c>
      <c r="J42" s="88" t="str">
        <f t="shared" si="0"/>
        <v>Байкаловский р-н, Байкаловское сельское поселение Байкаловского муниципального района Свердловской области, с. Байкалово, ул. Октябрьская, д. 48</v>
      </c>
      <c r="K42" s="30">
        <v>700.1</v>
      </c>
      <c r="L42" s="30">
        <v>16</v>
      </c>
      <c r="M42" s="30">
        <v>7</v>
      </c>
      <c r="N42" s="117" t="s">
        <v>3061</v>
      </c>
      <c r="O42" s="219">
        <v>44151</v>
      </c>
      <c r="P42" s="117" t="s">
        <v>1630</v>
      </c>
      <c r="Q42" s="187">
        <v>6127960.9900000002</v>
      </c>
    </row>
    <row r="43" spans="1:17" ht="22.5" x14ac:dyDescent="0.25">
      <c r="A43" s="80">
        <v>42</v>
      </c>
      <c r="B43" s="106" t="s">
        <v>499</v>
      </c>
      <c r="C43" s="30" t="s">
        <v>774</v>
      </c>
      <c r="D43" s="30" t="s">
        <v>507</v>
      </c>
      <c r="E43" s="30" t="s">
        <v>637</v>
      </c>
      <c r="F43" s="30" t="s">
        <v>508</v>
      </c>
      <c r="G43" s="30" t="s">
        <v>20</v>
      </c>
      <c r="H43" s="30" t="s">
        <v>2684</v>
      </c>
      <c r="I43" s="42" t="s">
        <v>124</v>
      </c>
      <c r="J43" s="88" t="str">
        <f t="shared" si="0"/>
        <v>Белоярский р-н, Белоярский городской округ, п.г.т. Белоярский, ул. Горем-35, д. 2А</v>
      </c>
      <c r="K43" s="30">
        <v>550</v>
      </c>
      <c r="L43" s="30">
        <v>12</v>
      </c>
      <c r="M43" s="30">
        <v>7</v>
      </c>
      <c r="N43" s="117" t="s">
        <v>3141</v>
      </c>
      <c r="O43" s="219">
        <v>44159</v>
      </c>
      <c r="P43" s="117" t="s">
        <v>3149</v>
      </c>
      <c r="Q43" s="194">
        <v>5055489.1100000003</v>
      </c>
    </row>
    <row r="44" spans="1:17" ht="22.5" x14ac:dyDescent="0.25">
      <c r="A44" s="80">
        <v>43</v>
      </c>
      <c r="B44" s="106" t="s">
        <v>499</v>
      </c>
      <c r="C44" s="30" t="s">
        <v>774</v>
      </c>
      <c r="D44" s="30" t="s">
        <v>507</v>
      </c>
      <c r="E44" s="30" t="s">
        <v>637</v>
      </c>
      <c r="F44" s="30" t="s">
        <v>508</v>
      </c>
      <c r="G44" s="30" t="s">
        <v>20</v>
      </c>
      <c r="H44" s="30" t="s">
        <v>1062</v>
      </c>
      <c r="I44" s="42">
        <v>4</v>
      </c>
      <c r="J44" s="88" t="str">
        <f t="shared" si="0"/>
        <v>Белоярский р-н, Белоярский городской округ, п.г.т. Белоярский, ул. Милицейская, д. 4</v>
      </c>
      <c r="K44" s="30">
        <v>680</v>
      </c>
      <c r="L44" s="30">
        <v>16</v>
      </c>
      <c r="M44" s="30">
        <v>6</v>
      </c>
      <c r="N44" s="117" t="s">
        <v>3141</v>
      </c>
      <c r="O44" s="219">
        <v>44159</v>
      </c>
      <c r="P44" s="117" t="s">
        <v>3149</v>
      </c>
      <c r="Q44" s="194">
        <v>5498118.0199999996</v>
      </c>
    </row>
    <row r="45" spans="1:17" ht="22.5" x14ac:dyDescent="0.25">
      <c r="A45" s="80">
        <v>44</v>
      </c>
      <c r="B45" s="106" t="s">
        <v>499</v>
      </c>
      <c r="C45" s="30" t="s">
        <v>774</v>
      </c>
      <c r="D45" s="30" t="s">
        <v>507</v>
      </c>
      <c r="E45" s="30" t="s">
        <v>637</v>
      </c>
      <c r="F45" s="30" t="s">
        <v>508</v>
      </c>
      <c r="G45" s="30" t="s">
        <v>20</v>
      </c>
      <c r="H45" s="30" t="s">
        <v>1062</v>
      </c>
      <c r="I45" s="42">
        <v>6</v>
      </c>
      <c r="J45" s="88" t="str">
        <f t="shared" si="0"/>
        <v>Белоярский р-н, Белоярский городской округ, п.г.т. Белоярский, ул. Милицейская, д. 6</v>
      </c>
      <c r="K45" s="30">
        <v>700</v>
      </c>
      <c r="L45" s="30">
        <v>16</v>
      </c>
      <c r="M45" s="30">
        <v>6</v>
      </c>
      <c r="N45" s="117" t="s">
        <v>3141</v>
      </c>
      <c r="O45" s="219">
        <v>44159</v>
      </c>
      <c r="P45" s="117" t="s">
        <v>3149</v>
      </c>
      <c r="Q45" s="194">
        <v>5321230.6100000003</v>
      </c>
    </row>
    <row r="46" spans="1:17" ht="22.5" x14ac:dyDescent="0.25">
      <c r="A46" s="80">
        <v>45</v>
      </c>
      <c r="B46" s="106" t="s">
        <v>499</v>
      </c>
      <c r="C46" s="30" t="s">
        <v>774</v>
      </c>
      <c r="D46" s="30" t="s">
        <v>507</v>
      </c>
      <c r="E46" s="30" t="s">
        <v>29</v>
      </c>
      <c r="F46" s="30" t="s">
        <v>1386</v>
      </c>
      <c r="G46" s="30" t="s">
        <v>20</v>
      </c>
      <c r="H46" s="30" t="s">
        <v>152</v>
      </c>
      <c r="I46" s="42">
        <v>20</v>
      </c>
      <c r="J46" s="88" t="str">
        <f t="shared" si="0"/>
        <v>Белоярский р-н, Белоярский городской округ, с. Бруснятское, ул. Ильича, д. 20</v>
      </c>
      <c r="K46" s="30">
        <v>2050</v>
      </c>
      <c r="L46" s="30">
        <v>24</v>
      </c>
      <c r="M46" s="30">
        <v>7</v>
      </c>
      <c r="N46" s="117" t="s">
        <v>3141</v>
      </c>
      <c r="O46" s="219">
        <v>44159</v>
      </c>
      <c r="P46" s="117" t="s">
        <v>3149</v>
      </c>
      <c r="Q46" s="194">
        <v>9040501.0099999998</v>
      </c>
    </row>
    <row r="47" spans="1:17" ht="22.5" x14ac:dyDescent="0.25">
      <c r="A47" s="80">
        <v>46</v>
      </c>
      <c r="B47" s="106" t="s">
        <v>499</v>
      </c>
      <c r="C47" s="30" t="s">
        <v>774</v>
      </c>
      <c r="D47" s="30" t="s">
        <v>545</v>
      </c>
      <c r="E47" s="30" t="s">
        <v>637</v>
      </c>
      <c r="F47" s="30" t="s">
        <v>546</v>
      </c>
      <c r="G47" s="30" t="s">
        <v>20</v>
      </c>
      <c r="H47" s="30" t="s">
        <v>199</v>
      </c>
      <c r="I47" s="42">
        <v>18</v>
      </c>
      <c r="J47" s="88" t="str">
        <f t="shared" si="0"/>
        <v>Белоярский р-н, городской округ Верхнее Дуброво, п.г.т. Верхнее Дуброво, ул. Победы, д. 18</v>
      </c>
      <c r="K47" s="30">
        <v>1505</v>
      </c>
      <c r="L47" s="30">
        <v>31</v>
      </c>
      <c r="M47" s="30">
        <v>6</v>
      </c>
      <c r="N47" s="117" t="s">
        <v>3147</v>
      </c>
      <c r="O47" s="219">
        <v>44174</v>
      </c>
      <c r="P47" s="117" t="s">
        <v>3065</v>
      </c>
      <c r="Q47" s="194">
        <v>6881793.8700000001</v>
      </c>
    </row>
    <row r="48" spans="1:17" ht="22.5" x14ac:dyDescent="0.25">
      <c r="A48" s="80">
        <v>47</v>
      </c>
      <c r="B48" s="106" t="s">
        <v>499</v>
      </c>
      <c r="C48" s="30" t="s">
        <v>778</v>
      </c>
      <c r="D48" s="30" t="s">
        <v>610</v>
      </c>
      <c r="E48" s="30" t="s">
        <v>18</v>
      </c>
      <c r="F48" s="30" t="s">
        <v>541</v>
      </c>
      <c r="G48" s="30" t="s">
        <v>790</v>
      </c>
      <c r="H48" s="30" t="s">
        <v>791</v>
      </c>
      <c r="I48" s="42">
        <v>7</v>
      </c>
      <c r="J48" s="88" t="str">
        <f t="shared" si="0"/>
        <v>Богдановичский р-н, городской округ Богданович, г. Богданович, кв. 1-й, д. 7</v>
      </c>
      <c r="K48" s="30">
        <v>2930.4</v>
      </c>
      <c r="L48" s="30">
        <v>60</v>
      </c>
      <c r="M48" s="30">
        <v>1</v>
      </c>
      <c r="N48" s="117" t="s">
        <v>3137</v>
      </c>
      <c r="O48" s="219">
        <v>44155</v>
      </c>
      <c r="P48" s="117" t="s">
        <v>3065</v>
      </c>
      <c r="Q48" s="194">
        <v>2670254.9899999998</v>
      </c>
    </row>
    <row r="49" spans="1:17" ht="22.5" x14ac:dyDescent="0.25">
      <c r="A49" s="80">
        <v>48</v>
      </c>
      <c r="B49" s="106" t="s">
        <v>499</v>
      </c>
      <c r="C49" s="30" t="s">
        <v>778</v>
      </c>
      <c r="D49" s="30" t="s">
        <v>610</v>
      </c>
      <c r="E49" s="30" t="s">
        <v>18</v>
      </c>
      <c r="F49" s="30" t="s">
        <v>541</v>
      </c>
      <c r="G49" s="30" t="s">
        <v>790</v>
      </c>
      <c r="H49" s="30" t="s">
        <v>1387</v>
      </c>
      <c r="I49" s="42">
        <v>10</v>
      </c>
      <c r="J49" s="88" t="str">
        <f t="shared" si="0"/>
        <v>Богдановичский р-н, городской округ Богданович, г. Богданович, кв. 3-й, д. 10</v>
      </c>
      <c r="K49" s="30">
        <v>4351.5</v>
      </c>
      <c r="L49" s="30">
        <v>79</v>
      </c>
      <c r="M49" s="30">
        <v>1</v>
      </c>
      <c r="N49" s="117" t="s">
        <v>3144</v>
      </c>
      <c r="O49" s="219">
        <v>44459</v>
      </c>
      <c r="P49" s="117" t="s">
        <v>2724</v>
      </c>
      <c r="Q49" s="194">
        <v>220078.8</v>
      </c>
    </row>
    <row r="50" spans="1:17" ht="22.5" x14ac:dyDescent="0.25">
      <c r="A50" s="80">
        <v>49</v>
      </c>
      <c r="B50" s="106" t="s">
        <v>499</v>
      </c>
      <c r="C50" s="30" t="s">
        <v>778</v>
      </c>
      <c r="D50" s="30" t="s">
        <v>610</v>
      </c>
      <c r="E50" s="30" t="s">
        <v>18</v>
      </c>
      <c r="F50" s="30" t="s">
        <v>541</v>
      </c>
      <c r="G50" s="30" t="s">
        <v>20</v>
      </c>
      <c r="H50" s="30" t="s">
        <v>74</v>
      </c>
      <c r="I50" s="42" t="s">
        <v>410</v>
      </c>
      <c r="J50" s="88" t="str">
        <f t="shared" si="0"/>
        <v>Богдановичский р-н, городской округ Богданович, г. Богданович, ул. Гагарина, д. 10А</v>
      </c>
      <c r="K50" s="30">
        <v>2457.7399999999998</v>
      </c>
      <c r="L50" s="30">
        <v>36</v>
      </c>
      <c r="M50" s="30">
        <v>6</v>
      </c>
      <c r="N50" s="117" t="s">
        <v>3137</v>
      </c>
      <c r="O50" s="219">
        <v>44155</v>
      </c>
      <c r="P50" s="117" t="s">
        <v>3065</v>
      </c>
      <c r="Q50" s="194">
        <v>9895400.5</v>
      </c>
    </row>
    <row r="51" spans="1:17" ht="22.5" x14ac:dyDescent="0.25">
      <c r="A51" s="80">
        <v>50</v>
      </c>
      <c r="B51" s="106" t="s">
        <v>499</v>
      </c>
      <c r="C51" s="30" t="s">
        <v>778</v>
      </c>
      <c r="D51" s="30" t="s">
        <v>610</v>
      </c>
      <c r="E51" s="30" t="s">
        <v>18</v>
      </c>
      <c r="F51" s="30" t="s">
        <v>541</v>
      </c>
      <c r="G51" s="30" t="s">
        <v>20</v>
      </c>
      <c r="H51" s="30" t="s">
        <v>74</v>
      </c>
      <c r="I51" s="42">
        <v>15</v>
      </c>
      <c r="J51" s="88" t="str">
        <f t="shared" si="0"/>
        <v>Богдановичский р-н, городской округ Богданович, г. Богданович, ул. Гагарина, д. 15</v>
      </c>
      <c r="K51" s="30">
        <v>3311.2</v>
      </c>
      <c r="L51" s="30">
        <v>74</v>
      </c>
      <c r="M51" s="30">
        <v>4</v>
      </c>
      <c r="N51" s="117" t="s">
        <v>3137</v>
      </c>
      <c r="O51" s="219">
        <v>44155</v>
      </c>
      <c r="P51" s="117" t="s">
        <v>3065</v>
      </c>
      <c r="Q51" s="194">
        <v>5057779.88</v>
      </c>
    </row>
    <row r="52" spans="1:17" ht="23.25" x14ac:dyDescent="0.25">
      <c r="A52" s="80">
        <v>51</v>
      </c>
      <c r="B52" s="106" t="s">
        <v>499</v>
      </c>
      <c r="C52" s="30" t="s">
        <v>778</v>
      </c>
      <c r="D52" s="30" t="s">
        <v>610</v>
      </c>
      <c r="E52" s="30" t="s">
        <v>18</v>
      </c>
      <c r="F52" s="30" t="s">
        <v>541</v>
      </c>
      <c r="G52" s="30" t="s">
        <v>20</v>
      </c>
      <c r="H52" s="30" t="s">
        <v>74</v>
      </c>
      <c r="I52" s="42">
        <v>18</v>
      </c>
      <c r="J52" s="88" t="str">
        <f t="shared" si="0"/>
        <v>Богдановичский р-н, городской округ Богданович, г. Богданович, ул. Гагарина, д. 18</v>
      </c>
      <c r="K52" s="30">
        <v>1355.42</v>
      </c>
      <c r="L52" s="30">
        <v>32</v>
      </c>
      <c r="M52" s="30">
        <v>5</v>
      </c>
      <c r="N52" s="117" t="s">
        <v>3145</v>
      </c>
      <c r="O52" s="219" t="s">
        <v>4450</v>
      </c>
      <c r="P52" s="117" t="s">
        <v>3065</v>
      </c>
      <c r="Q52" s="194">
        <f>2800610.13+3239319.61</f>
        <v>6039929.7400000002</v>
      </c>
    </row>
    <row r="53" spans="1:17" ht="23.25" x14ac:dyDescent="0.25">
      <c r="A53" s="80">
        <v>52</v>
      </c>
      <c r="B53" s="106" t="s">
        <v>499</v>
      </c>
      <c r="C53" s="30" t="s">
        <v>778</v>
      </c>
      <c r="D53" s="30" t="s">
        <v>610</v>
      </c>
      <c r="E53" s="30" t="s">
        <v>18</v>
      </c>
      <c r="F53" s="30" t="s">
        <v>541</v>
      </c>
      <c r="G53" s="30" t="s">
        <v>20</v>
      </c>
      <c r="H53" s="30" t="s">
        <v>74</v>
      </c>
      <c r="I53" s="42">
        <v>21</v>
      </c>
      <c r="J53" s="88" t="str">
        <f t="shared" si="0"/>
        <v>Богдановичский р-н, городской округ Богданович, г. Богданович, ул. Гагарина, д. 21</v>
      </c>
      <c r="K53" s="30">
        <v>2134.62</v>
      </c>
      <c r="L53" s="30">
        <v>36</v>
      </c>
      <c r="M53" s="30">
        <v>7</v>
      </c>
      <c r="N53" s="117" t="s">
        <v>3146</v>
      </c>
      <c r="O53" s="219" t="s">
        <v>4451</v>
      </c>
      <c r="P53" s="117" t="s">
        <v>3065</v>
      </c>
      <c r="Q53" s="194">
        <f>6814146.8+694992.32</f>
        <v>7509139.1200000001</v>
      </c>
    </row>
    <row r="54" spans="1:17" ht="23.25" x14ac:dyDescent="0.25">
      <c r="A54" s="80">
        <v>53</v>
      </c>
      <c r="B54" s="106" t="s">
        <v>499</v>
      </c>
      <c r="C54" s="30" t="s">
        <v>778</v>
      </c>
      <c r="D54" s="30" t="s">
        <v>610</v>
      </c>
      <c r="E54" s="30" t="s">
        <v>18</v>
      </c>
      <c r="F54" s="30" t="s">
        <v>541</v>
      </c>
      <c r="G54" s="30" t="s">
        <v>20</v>
      </c>
      <c r="H54" s="30" t="s">
        <v>74</v>
      </c>
      <c r="I54" s="42">
        <v>22</v>
      </c>
      <c r="J54" s="88" t="str">
        <f t="shared" si="0"/>
        <v>Богдановичский р-н, городской округ Богданович, г. Богданович, ул. Гагарина, д. 22</v>
      </c>
      <c r="K54" s="30">
        <v>1374.22</v>
      </c>
      <c r="L54" s="30">
        <v>29</v>
      </c>
      <c r="M54" s="30">
        <v>6</v>
      </c>
      <c r="N54" s="117" t="s">
        <v>3145</v>
      </c>
      <c r="O54" s="219" t="s">
        <v>4450</v>
      </c>
      <c r="P54" s="117" t="s">
        <v>3065</v>
      </c>
      <c r="Q54" s="194">
        <f>3047259.86+3106560.24</f>
        <v>6153820.0999999996</v>
      </c>
    </row>
    <row r="55" spans="1:17" ht="22.5" x14ac:dyDescent="0.25">
      <c r="A55" s="80">
        <v>54</v>
      </c>
      <c r="B55" s="106" t="s">
        <v>499</v>
      </c>
      <c r="C55" s="30" t="s">
        <v>778</v>
      </c>
      <c r="D55" s="30" t="s">
        <v>610</v>
      </c>
      <c r="E55" s="30" t="s">
        <v>18</v>
      </c>
      <c r="F55" s="30" t="s">
        <v>541</v>
      </c>
      <c r="G55" s="30" t="s">
        <v>20</v>
      </c>
      <c r="H55" s="30" t="s">
        <v>61</v>
      </c>
      <c r="I55" s="42">
        <v>12</v>
      </c>
      <c r="J55" s="88" t="str">
        <f t="shared" si="0"/>
        <v>Богдановичский р-н, городской округ Богданович, г. Богданович, ул. Октябрьская, д. 12</v>
      </c>
      <c r="K55" s="30">
        <v>6597.9</v>
      </c>
      <c r="L55" s="30">
        <v>125</v>
      </c>
      <c r="M55" s="30">
        <v>1</v>
      </c>
      <c r="N55" s="117" t="s">
        <v>3137</v>
      </c>
      <c r="O55" s="219">
        <v>44155</v>
      </c>
      <c r="P55" s="117" t="s">
        <v>3065</v>
      </c>
      <c r="Q55" s="194">
        <v>6900557.1199999992</v>
      </c>
    </row>
    <row r="56" spans="1:17" ht="22.5" x14ac:dyDescent="0.25">
      <c r="A56" s="80">
        <v>55</v>
      </c>
      <c r="B56" s="106" t="s">
        <v>499</v>
      </c>
      <c r="C56" s="30" t="s">
        <v>778</v>
      </c>
      <c r="D56" s="30" t="s">
        <v>610</v>
      </c>
      <c r="E56" s="30" t="s">
        <v>18</v>
      </c>
      <c r="F56" s="30" t="s">
        <v>541</v>
      </c>
      <c r="G56" s="30" t="s">
        <v>20</v>
      </c>
      <c r="H56" s="30" t="s">
        <v>56</v>
      </c>
      <c r="I56" s="42">
        <v>13</v>
      </c>
      <c r="J56" s="88" t="str">
        <f t="shared" si="0"/>
        <v>Богдановичский р-н, городской округ Богданович, г. Богданович, ул. Первомайская, д. 13</v>
      </c>
      <c r="K56" s="30">
        <v>2065.9</v>
      </c>
      <c r="L56" s="30">
        <v>48</v>
      </c>
      <c r="M56" s="30">
        <v>1</v>
      </c>
      <c r="N56" s="117" t="s">
        <v>3137</v>
      </c>
      <c r="O56" s="219">
        <v>44155</v>
      </c>
      <c r="P56" s="117" t="s">
        <v>3065</v>
      </c>
      <c r="Q56" s="194">
        <v>2336109.0100000002</v>
      </c>
    </row>
    <row r="57" spans="1:17" ht="23.25" x14ac:dyDescent="0.25">
      <c r="A57" s="80">
        <v>56</v>
      </c>
      <c r="B57" s="106" t="s">
        <v>499</v>
      </c>
      <c r="C57" s="30" t="s">
        <v>778</v>
      </c>
      <c r="D57" s="30" t="s">
        <v>610</v>
      </c>
      <c r="E57" s="30" t="s">
        <v>18</v>
      </c>
      <c r="F57" s="30" t="s">
        <v>541</v>
      </c>
      <c r="G57" s="30" t="s">
        <v>20</v>
      </c>
      <c r="H57" s="30" t="s">
        <v>1394</v>
      </c>
      <c r="I57" s="42">
        <v>6</v>
      </c>
      <c r="J57" s="88" t="str">
        <f t="shared" si="0"/>
        <v>Богдановичский р-н, городской округ Богданович, г. Богданович, ул. Рокицанская, д. 6</v>
      </c>
      <c r="K57" s="30">
        <v>341.2</v>
      </c>
      <c r="L57" s="30">
        <v>8</v>
      </c>
      <c r="M57" s="30">
        <v>6</v>
      </c>
      <c r="N57" s="117" t="s">
        <v>3145</v>
      </c>
      <c r="O57" s="219" t="s">
        <v>4450</v>
      </c>
      <c r="P57" s="117" t="s">
        <v>3065</v>
      </c>
      <c r="Q57" s="194">
        <f>785499.48+1314480.83</f>
        <v>2099980.31</v>
      </c>
    </row>
    <row r="58" spans="1:17" ht="22.5" x14ac:dyDescent="0.25">
      <c r="A58" s="80">
        <v>57</v>
      </c>
      <c r="B58" s="106" t="s">
        <v>499</v>
      </c>
      <c r="C58" s="30" t="s">
        <v>778</v>
      </c>
      <c r="D58" s="30" t="s">
        <v>610</v>
      </c>
      <c r="E58" s="30" t="s">
        <v>18</v>
      </c>
      <c r="F58" s="30" t="s">
        <v>541</v>
      </c>
      <c r="G58" s="30" t="s">
        <v>20</v>
      </c>
      <c r="H58" s="30" t="s">
        <v>87</v>
      </c>
      <c r="I58" s="42">
        <v>51</v>
      </c>
      <c r="J58" s="88" t="str">
        <f t="shared" si="0"/>
        <v>Богдановичский р-н, городской округ Богданович, г. Богданович, ул. Строителей, д. 51</v>
      </c>
      <c r="K58" s="30">
        <v>407.1</v>
      </c>
      <c r="L58" s="30">
        <v>8</v>
      </c>
      <c r="M58" s="30">
        <v>4</v>
      </c>
      <c r="N58" s="117" t="s">
        <v>3137</v>
      </c>
      <c r="O58" s="219">
        <v>44155</v>
      </c>
      <c r="P58" s="117" t="s">
        <v>3065</v>
      </c>
      <c r="Q58" s="194">
        <v>1879772.83</v>
      </c>
    </row>
    <row r="59" spans="1:17" ht="22.5" x14ac:dyDescent="0.25">
      <c r="A59" s="80">
        <v>58</v>
      </c>
      <c r="B59" s="30" t="s">
        <v>218</v>
      </c>
      <c r="C59" s="30" t="s">
        <v>673</v>
      </c>
      <c r="D59" s="30" t="s">
        <v>126</v>
      </c>
      <c r="E59" s="30" t="s">
        <v>18</v>
      </c>
      <c r="F59" s="30" t="s">
        <v>127</v>
      </c>
      <c r="G59" s="30" t="s">
        <v>20</v>
      </c>
      <c r="H59" s="30" t="s">
        <v>28</v>
      </c>
      <c r="I59" s="148">
        <v>5</v>
      </c>
      <c r="J59" s="88" t="str">
        <f t="shared" si="0"/>
        <v>Верхнесалдинский р-н, Верхнесалдинский городской округ, г. Верхняя Салда, ул. Калинина, д. 5</v>
      </c>
      <c r="K59" s="42">
        <v>3485.5</v>
      </c>
      <c r="L59" s="30">
        <v>80</v>
      </c>
      <c r="M59" s="42">
        <v>8</v>
      </c>
      <c r="N59" s="84" t="s">
        <v>3081</v>
      </c>
      <c r="O59" s="219">
        <v>44133</v>
      </c>
      <c r="P59" s="117" t="s">
        <v>1619</v>
      </c>
      <c r="Q59" s="209">
        <v>17356746</v>
      </c>
    </row>
    <row r="60" spans="1:17" ht="22.5" x14ac:dyDescent="0.25">
      <c r="A60" s="80">
        <v>59</v>
      </c>
      <c r="B60" s="30" t="s">
        <v>218</v>
      </c>
      <c r="C60" s="30" t="s">
        <v>673</v>
      </c>
      <c r="D60" s="30" t="s">
        <v>126</v>
      </c>
      <c r="E60" s="30" t="s">
        <v>18</v>
      </c>
      <c r="F60" s="30" t="s">
        <v>127</v>
      </c>
      <c r="G60" s="30" t="s">
        <v>20</v>
      </c>
      <c r="H60" s="30" t="s">
        <v>131</v>
      </c>
      <c r="I60" s="148" t="s">
        <v>115</v>
      </c>
      <c r="J60" s="88" t="str">
        <f t="shared" si="0"/>
        <v>Верхнесалдинский р-н, Верхнесалдинский городской округ, г. Верхняя Салда, ул. Карла Либкнехта, д. 1А</v>
      </c>
      <c r="K60" s="42">
        <v>2753.5</v>
      </c>
      <c r="L60" s="30">
        <v>64</v>
      </c>
      <c r="M60" s="42">
        <v>2</v>
      </c>
      <c r="N60" s="84" t="s">
        <v>3081</v>
      </c>
      <c r="O60" s="219">
        <v>44133</v>
      </c>
      <c r="P60" s="117" t="s">
        <v>1619</v>
      </c>
      <c r="Q60" s="209">
        <v>4658917.2</v>
      </c>
    </row>
    <row r="61" spans="1:17" ht="22.5" x14ac:dyDescent="0.25">
      <c r="A61" s="80">
        <v>60</v>
      </c>
      <c r="B61" s="30" t="s">
        <v>218</v>
      </c>
      <c r="C61" s="30" t="s">
        <v>673</v>
      </c>
      <c r="D61" s="30" t="s">
        <v>126</v>
      </c>
      <c r="E61" s="30" t="s">
        <v>18</v>
      </c>
      <c r="F61" s="30" t="s">
        <v>127</v>
      </c>
      <c r="G61" s="30" t="s">
        <v>20</v>
      </c>
      <c r="H61" s="30" t="s">
        <v>131</v>
      </c>
      <c r="I61" s="148" t="s">
        <v>762</v>
      </c>
      <c r="J61" s="88" t="str">
        <f t="shared" si="0"/>
        <v>Верхнесалдинский р-н, Верхнесалдинский городской округ, г. Верхняя Салда, ул. Карла Либкнехта, д. 1Б</v>
      </c>
      <c r="K61" s="42">
        <v>2188.4</v>
      </c>
      <c r="L61" s="30">
        <v>47</v>
      </c>
      <c r="M61" s="42">
        <v>2</v>
      </c>
      <c r="N61" s="84" t="s">
        <v>3081</v>
      </c>
      <c r="O61" s="219">
        <v>44133</v>
      </c>
      <c r="P61" s="117" t="s">
        <v>1619</v>
      </c>
      <c r="Q61" s="209">
        <v>3631551.6</v>
      </c>
    </row>
    <row r="62" spans="1:17" ht="22.5" x14ac:dyDescent="0.25">
      <c r="A62" s="80">
        <v>61</v>
      </c>
      <c r="B62" s="30" t="s">
        <v>218</v>
      </c>
      <c r="C62" s="30" t="s">
        <v>673</v>
      </c>
      <c r="D62" s="30" t="s">
        <v>126</v>
      </c>
      <c r="E62" s="30" t="s">
        <v>18</v>
      </c>
      <c r="F62" s="30" t="s">
        <v>127</v>
      </c>
      <c r="G62" s="30" t="s">
        <v>20</v>
      </c>
      <c r="H62" s="30" t="s">
        <v>75</v>
      </c>
      <c r="I62" s="148">
        <v>5</v>
      </c>
      <c r="J62" s="88" t="str">
        <f t="shared" si="0"/>
        <v>Верхнесалдинский р-н, Верхнесалдинский городской округ, г. Верхняя Салда, ул. Карла Маркса, д. 5</v>
      </c>
      <c r="K62" s="42">
        <v>3722.34</v>
      </c>
      <c r="L62" s="30">
        <v>70</v>
      </c>
      <c r="M62" s="42">
        <v>8</v>
      </c>
      <c r="N62" s="84" t="s">
        <v>3081</v>
      </c>
      <c r="O62" s="219">
        <v>44133</v>
      </c>
      <c r="P62" s="117" t="s">
        <v>1619</v>
      </c>
      <c r="Q62" s="209">
        <v>18849981.600000001</v>
      </c>
    </row>
    <row r="63" spans="1:17" ht="22.5" x14ac:dyDescent="0.25">
      <c r="A63" s="80">
        <v>62</v>
      </c>
      <c r="B63" s="30" t="s">
        <v>218</v>
      </c>
      <c r="C63" s="30" t="s">
        <v>673</v>
      </c>
      <c r="D63" s="30" t="s">
        <v>126</v>
      </c>
      <c r="E63" s="30" t="s">
        <v>18</v>
      </c>
      <c r="F63" s="30" t="s">
        <v>127</v>
      </c>
      <c r="G63" s="30" t="s">
        <v>20</v>
      </c>
      <c r="H63" s="30" t="s">
        <v>132</v>
      </c>
      <c r="I63" s="148">
        <v>73</v>
      </c>
      <c r="J63" s="88" t="str">
        <f t="shared" si="0"/>
        <v>Верхнесалдинский р-н, Верхнесалдинский городской округ, г. Верхняя Салда, ул. Энгельса, д. 73</v>
      </c>
      <c r="K63" s="42">
        <v>3293.6</v>
      </c>
      <c r="L63" s="30">
        <v>64</v>
      </c>
      <c r="M63" s="42">
        <v>3</v>
      </c>
      <c r="N63" s="84" t="s">
        <v>3081</v>
      </c>
      <c r="O63" s="219">
        <v>44133</v>
      </c>
      <c r="P63" s="117" t="s">
        <v>1619</v>
      </c>
      <c r="Q63" s="209">
        <v>10258194</v>
      </c>
    </row>
    <row r="64" spans="1:17" ht="22.5" x14ac:dyDescent="0.25">
      <c r="A64" s="80">
        <v>63</v>
      </c>
      <c r="B64" s="30" t="s">
        <v>218</v>
      </c>
      <c r="C64" s="30" t="s">
        <v>673</v>
      </c>
      <c r="D64" s="30" t="s">
        <v>126</v>
      </c>
      <c r="E64" s="30" t="s">
        <v>18</v>
      </c>
      <c r="F64" s="30" t="s">
        <v>127</v>
      </c>
      <c r="G64" s="30" t="s">
        <v>20</v>
      </c>
      <c r="H64" s="30" t="s">
        <v>132</v>
      </c>
      <c r="I64" s="148">
        <v>77</v>
      </c>
      <c r="J64" s="88" t="str">
        <f t="shared" si="0"/>
        <v>Верхнесалдинский р-н, Верхнесалдинский городской округ, г. Верхняя Салда, ул. Энгельса, д. 77</v>
      </c>
      <c r="K64" s="42">
        <v>2532.9</v>
      </c>
      <c r="L64" s="30">
        <v>64</v>
      </c>
      <c r="M64" s="42">
        <v>3</v>
      </c>
      <c r="N64" s="84" t="s">
        <v>3081</v>
      </c>
      <c r="O64" s="219">
        <v>44133</v>
      </c>
      <c r="P64" s="117" t="s">
        <v>1619</v>
      </c>
      <c r="Q64" s="209">
        <v>10064625.6</v>
      </c>
    </row>
    <row r="65" spans="1:17" ht="22.5" x14ac:dyDescent="0.25">
      <c r="A65" s="80">
        <v>64</v>
      </c>
      <c r="B65" s="30" t="s">
        <v>218</v>
      </c>
      <c r="C65" s="30" t="s">
        <v>673</v>
      </c>
      <c r="D65" s="30" t="s">
        <v>126</v>
      </c>
      <c r="E65" s="30" t="s">
        <v>1500</v>
      </c>
      <c r="F65" s="30" t="s">
        <v>2638</v>
      </c>
      <c r="G65" s="30" t="s">
        <v>20</v>
      </c>
      <c r="H65" s="30" t="s">
        <v>1508</v>
      </c>
      <c r="I65" s="148">
        <v>2</v>
      </c>
      <c r="J65" s="88" t="str">
        <f t="shared" si="0"/>
        <v>Верхнесалдинский р-н, Верхнесалдинский городской округ, пос. Басьяновский, ул. Жукова, д. 2</v>
      </c>
      <c r="K65" s="42">
        <v>680.9</v>
      </c>
      <c r="L65" s="30">
        <v>16</v>
      </c>
      <c r="M65" s="42">
        <v>7</v>
      </c>
      <c r="N65" s="84" t="s">
        <v>3081</v>
      </c>
      <c r="O65" s="219">
        <v>44133</v>
      </c>
      <c r="P65" s="117" t="s">
        <v>1619</v>
      </c>
      <c r="Q65" s="209">
        <v>6095038.7999999998</v>
      </c>
    </row>
    <row r="66" spans="1:17" ht="22.5" x14ac:dyDescent="0.25">
      <c r="A66" s="80">
        <v>65</v>
      </c>
      <c r="B66" s="30" t="s">
        <v>218</v>
      </c>
      <c r="C66" s="30" t="s">
        <v>673</v>
      </c>
      <c r="D66" s="30" t="s">
        <v>126</v>
      </c>
      <c r="E66" s="30" t="s">
        <v>1500</v>
      </c>
      <c r="F66" s="30" t="s">
        <v>2638</v>
      </c>
      <c r="G66" s="30" t="s">
        <v>20</v>
      </c>
      <c r="H66" s="30" t="s">
        <v>1508</v>
      </c>
      <c r="I66" s="148">
        <v>4</v>
      </c>
      <c r="J66" s="88" t="str">
        <f t="shared" ref="J66:J129" si="1">C66&amp;""&amp;D66&amp;", "&amp;E66&amp;" "&amp;F66&amp;", "&amp;G66&amp;" "&amp;H66&amp;", д. "&amp;I66</f>
        <v>Верхнесалдинский р-н, Верхнесалдинский городской округ, пос. Басьяновский, ул. Жукова, д. 4</v>
      </c>
      <c r="K66" s="42">
        <v>685</v>
      </c>
      <c r="L66" s="30">
        <v>16</v>
      </c>
      <c r="M66" s="42">
        <v>7</v>
      </c>
      <c r="N66" s="84" t="s">
        <v>3081</v>
      </c>
      <c r="O66" s="219">
        <v>44133</v>
      </c>
      <c r="P66" s="117" t="s">
        <v>1619</v>
      </c>
      <c r="Q66" s="209">
        <v>6201114</v>
      </c>
    </row>
    <row r="67" spans="1:17" ht="22.5" x14ac:dyDescent="0.25">
      <c r="A67" s="80">
        <v>66</v>
      </c>
      <c r="B67" s="106" t="s">
        <v>327</v>
      </c>
      <c r="C67" s="30" t="s">
        <v>753</v>
      </c>
      <c r="D67" s="30" t="s">
        <v>335</v>
      </c>
      <c r="E67" s="30" t="s">
        <v>18</v>
      </c>
      <c r="F67" s="30" t="s">
        <v>336</v>
      </c>
      <c r="G67" s="30" t="s">
        <v>20</v>
      </c>
      <c r="H67" s="30" t="s">
        <v>1364</v>
      </c>
      <c r="I67" s="42" t="s">
        <v>1162</v>
      </c>
      <c r="J67" s="88" t="str">
        <f t="shared" si="1"/>
        <v>Верхотурский р-н, городской округ Верхотурский, г. Верхотурье, ул. 8-е Марта, д. 52А</v>
      </c>
      <c r="K67" s="30">
        <v>749.4</v>
      </c>
      <c r="L67" s="30">
        <v>16</v>
      </c>
      <c r="M67" s="41">
        <v>3</v>
      </c>
      <c r="N67" s="59" t="s">
        <v>3257</v>
      </c>
      <c r="O67" s="219">
        <v>44243</v>
      </c>
      <c r="P67" s="84" t="s">
        <v>3040</v>
      </c>
      <c r="Q67" s="209">
        <v>1496638.8</v>
      </c>
    </row>
    <row r="68" spans="1:17" ht="22.5" x14ac:dyDescent="0.25">
      <c r="A68" s="80">
        <v>67</v>
      </c>
      <c r="B68" s="106" t="s">
        <v>327</v>
      </c>
      <c r="C68" s="30" t="s">
        <v>753</v>
      </c>
      <c r="D68" s="30" t="s">
        <v>335</v>
      </c>
      <c r="E68" s="30" t="s">
        <v>18</v>
      </c>
      <c r="F68" s="30" t="s">
        <v>336</v>
      </c>
      <c r="G68" s="30" t="s">
        <v>20</v>
      </c>
      <c r="H68" s="30" t="s">
        <v>338</v>
      </c>
      <c r="I68" s="42">
        <v>5</v>
      </c>
      <c r="J68" s="88" t="str">
        <f t="shared" si="1"/>
        <v>Верхотурский р-н, городской округ Верхотурский, г. Верхотурье, ул. Ершова, д. 5</v>
      </c>
      <c r="K68" s="30">
        <v>632.12</v>
      </c>
      <c r="L68" s="30">
        <v>16</v>
      </c>
      <c r="M68" s="41">
        <v>1</v>
      </c>
      <c r="N68" s="59" t="s">
        <v>3251</v>
      </c>
      <c r="O68" s="219">
        <v>44173</v>
      </c>
      <c r="P68" s="84" t="s">
        <v>3040</v>
      </c>
      <c r="Q68" s="209">
        <v>590946</v>
      </c>
    </row>
    <row r="69" spans="1:17" ht="22.5" x14ac:dyDescent="0.25">
      <c r="A69" s="80">
        <v>68</v>
      </c>
      <c r="B69" s="106" t="s">
        <v>327</v>
      </c>
      <c r="C69" s="30" t="s">
        <v>753</v>
      </c>
      <c r="D69" s="30" t="s">
        <v>335</v>
      </c>
      <c r="E69" s="30" t="s">
        <v>18</v>
      </c>
      <c r="F69" s="30" t="s">
        <v>336</v>
      </c>
      <c r="G69" s="30" t="s">
        <v>20</v>
      </c>
      <c r="H69" s="30" t="s">
        <v>1048</v>
      </c>
      <c r="I69" s="42">
        <v>28</v>
      </c>
      <c r="J69" s="88" t="str">
        <f t="shared" si="1"/>
        <v>Верхотурский р-н, городской округ Верхотурский, г. Верхотурье, ул. Совхозная, д. 28</v>
      </c>
      <c r="K69" s="30">
        <v>888.3</v>
      </c>
      <c r="L69" s="30">
        <v>16</v>
      </c>
      <c r="M69" s="41">
        <v>2</v>
      </c>
      <c r="N69" s="59" t="s">
        <v>3251</v>
      </c>
      <c r="O69" s="219">
        <v>44173</v>
      </c>
      <c r="P69" s="84" t="s">
        <v>3040</v>
      </c>
      <c r="Q69" s="209">
        <v>1408837.2</v>
      </c>
    </row>
    <row r="70" spans="1:17" ht="22.5" x14ac:dyDescent="0.25">
      <c r="A70" s="80">
        <v>69</v>
      </c>
      <c r="B70" s="106" t="s">
        <v>327</v>
      </c>
      <c r="C70" s="30"/>
      <c r="D70" s="30" t="s">
        <v>328</v>
      </c>
      <c r="E70" s="30" t="s">
        <v>18</v>
      </c>
      <c r="F70" s="30" t="s">
        <v>329</v>
      </c>
      <c r="G70" s="30" t="s">
        <v>20</v>
      </c>
      <c r="H70" s="30" t="s">
        <v>311</v>
      </c>
      <c r="I70" s="30">
        <v>33</v>
      </c>
      <c r="J70" s="88" t="str">
        <f t="shared" si="1"/>
        <v>Волчанский городской округ, г. Волчанск, ул. Кольцевая, д. 33</v>
      </c>
      <c r="K70" s="30">
        <v>862.9</v>
      </c>
      <c r="L70" s="30">
        <v>12</v>
      </c>
      <c r="M70" s="30">
        <v>1</v>
      </c>
      <c r="N70" s="117" t="s">
        <v>3236</v>
      </c>
      <c r="O70" s="219">
        <v>44159</v>
      </c>
      <c r="P70" s="117" t="s">
        <v>3237</v>
      </c>
      <c r="Q70" s="210">
        <v>2195880.9500000002</v>
      </c>
    </row>
    <row r="71" spans="1:17" ht="22.5" x14ac:dyDescent="0.25">
      <c r="A71" s="80">
        <v>70</v>
      </c>
      <c r="B71" s="106" t="s">
        <v>327</v>
      </c>
      <c r="C71" s="30"/>
      <c r="D71" s="30" t="s">
        <v>328</v>
      </c>
      <c r="E71" s="30" t="s">
        <v>18</v>
      </c>
      <c r="F71" s="30" t="s">
        <v>329</v>
      </c>
      <c r="G71" s="30" t="s">
        <v>20</v>
      </c>
      <c r="H71" s="30" t="s">
        <v>187</v>
      </c>
      <c r="I71" s="30">
        <v>10</v>
      </c>
      <c r="J71" s="88" t="str">
        <f t="shared" si="1"/>
        <v>Волчанский городской округ, г. Волчанск, ул. Парковая, д. 10</v>
      </c>
      <c r="K71" s="30">
        <v>562.70000000000005</v>
      </c>
      <c r="L71" s="30">
        <v>8</v>
      </c>
      <c r="M71" s="30">
        <v>1</v>
      </c>
      <c r="N71" s="117" t="s">
        <v>3236</v>
      </c>
      <c r="O71" s="219">
        <v>44159</v>
      </c>
      <c r="P71" s="117" t="s">
        <v>3237</v>
      </c>
      <c r="Q71" s="209">
        <v>1338944.7799999998</v>
      </c>
    </row>
    <row r="72" spans="1:17" ht="22.5" x14ac:dyDescent="0.25">
      <c r="A72" s="80">
        <v>71</v>
      </c>
      <c r="B72" s="106" t="s">
        <v>327</v>
      </c>
      <c r="C72" s="30"/>
      <c r="D72" s="30" t="s">
        <v>328</v>
      </c>
      <c r="E72" s="30" t="s">
        <v>18</v>
      </c>
      <c r="F72" s="30" t="s">
        <v>329</v>
      </c>
      <c r="G72" s="30" t="s">
        <v>20</v>
      </c>
      <c r="H72" s="30" t="s">
        <v>187</v>
      </c>
      <c r="I72" s="30">
        <v>9</v>
      </c>
      <c r="J72" s="88" t="str">
        <f t="shared" si="1"/>
        <v>Волчанский городской округ, г. Волчанск, ул. Парковая, д. 9</v>
      </c>
      <c r="K72" s="30">
        <v>567.70000000000005</v>
      </c>
      <c r="L72" s="30">
        <v>8</v>
      </c>
      <c r="M72" s="30">
        <v>1</v>
      </c>
      <c r="N72" s="117" t="s">
        <v>3236</v>
      </c>
      <c r="O72" s="219">
        <v>44159</v>
      </c>
      <c r="P72" s="117" t="s">
        <v>3237</v>
      </c>
      <c r="Q72" s="210">
        <v>1392759.1199999999</v>
      </c>
    </row>
    <row r="73" spans="1:17" ht="22.5" x14ac:dyDescent="0.25">
      <c r="A73" s="80">
        <v>72</v>
      </c>
      <c r="B73" s="30" t="s">
        <v>218</v>
      </c>
      <c r="C73" s="30"/>
      <c r="D73" s="30" t="s">
        <v>140</v>
      </c>
      <c r="E73" s="30" t="s">
        <v>18</v>
      </c>
      <c r="F73" s="30" t="s">
        <v>141</v>
      </c>
      <c r="G73" s="30" t="s">
        <v>143</v>
      </c>
      <c r="H73" s="30" t="s">
        <v>144</v>
      </c>
      <c r="I73" s="58" t="s">
        <v>1001</v>
      </c>
      <c r="J73" s="88" t="str">
        <f t="shared" si="1"/>
        <v>город Нижний Тагил, г. Нижний Тагил, пр-кт Вагоностроителей, д. 21</v>
      </c>
      <c r="K73" s="42">
        <v>6342.8</v>
      </c>
      <c r="L73" s="30">
        <v>67</v>
      </c>
      <c r="M73" s="42">
        <v>2</v>
      </c>
      <c r="N73" s="84" t="s">
        <v>3071</v>
      </c>
      <c r="O73" s="219">
        <v>44131</v>
      </c>
      <c r="P73" s="117" t="s">
        <v>1619</v>
      </c>
      <c r="Q73" s="210">
        <v>21856315.199999999</v>
      </c>
    </row>
    <row r="74" spans="1:17" ht="22.5" x14ac:dyDescent="0.25">
      <c r="A74" s="80">
        <v>73</v>
      </c>
      <c r="B74" s="30" t="s">
        <v>218</v>
      </c>
      <c r="C74" s="30"/>
      <c r="D74" s="30" t="s">
        <v>140</v>
      </c>
      <c r="E74" s="30" t="s">
        <v>18</v>
      </c>
      <c r="F74" s="30" t="s">
        <v>141</v>
      </c>
      <c r="G74" s="30" t="s">
        <v>143</v>
      </c>
      <c r="H74" s="30" t="s">
        <v>146</v>
      </c>
      <c r="I74" s="148">
        <v>34</v>
      </c>
      <c r="J74" s="88" t="str">
        <f t="shared" si="1"/>
        <v>город Нижний Тагил, г. Нижний Тагил, пр-кт Дзержинского, д. 34</v>
      </c>
      <c r="K74" s="42">
        <v>2146.9</v>
      </c>
      <c r="L74" s="30">
        <v>34</v>
      </c>
      <c r="M74" s="42">
        <v>1</v>
      </c>
      <c r="N74" s="84" t="s">
        <v>3071</v>
      </c>
      <c r="O74" s="219">
        <v>44131</v>
      </c>
      <c r="P74" s="117" t="s">
        <v>1619</v>
      </c>
      <c r="Q74" s="210">
        <v>5052136.8</v>
      </c>
    </row>
    <row r="75" spans="1:17" ht="22.5" x14ac:dyDescent="0.25">
      <c r="A75" s="80">
        <v>74</v>
      </c>
      <c r="B75" s="30" t="s">
        <v>218</v>
      </c>
      <c r="C75" s="112"/>
      <c r="D75" s="112" t="s">
        <v>140</v>
      </c>
      <c r="E75" s="112" t="s">
        <v>18</v>
      </c>
      <c r="F75" s="112" t="s">
        <v>141</v>
      </c>
      <c r="G75" s="112" t="s">
        <v>143</v>
      </c>
      <c r="H75" s="112" t="s">
        <v>674</v>
      </c>
      <c r="I75" s="150">
        <v>34</v>
      </c>
      <c r="J75" s="88" t="str">
        <f t="shared" si="1"/>
        <v>город Нижний Тагил, г. Нижний Тагил, пр-кт Ленинградский, д. 34</v>
      </c>
      <c r="K75" s="51">
        <v>4573.8</v>
      </c>
      <c r="L75" s="30">
        <v>72</v>
      </c>
      <c r="M75" s="51">
        <v>2</v>
      </c>
      <c r="N75" s="138" t="s">
        <v>2566</v>
      </c>
      <c r="O75" s="219">
        <v>44247</v>
      </c>
      <c r="P75" s="132" t="s">
        <v>2603</v>
      </c>
      <c r="Q75" s="209">
        <v>3874844.54</v>
      </c>
    </row>
    <row r="76" spans="1:17" ht="22.5" x14ac:dyDescent="0.25">
      <c r="A76" s="80">
        <v>75</v>
      </c>
      <c r="B76" s="30" t="s">
        <v>218</v>
      </c>
      <c r="C76" s="30"/>
      <c r="D76" s="30" t="s">
        <v>140</v>
      </c>
      <c r="E76" s="30" t="s">
        <v>18</v>
      </c>
      <c r="F76" s="30" t="s">
        <v>141</v>
      </c>
      <c r="G76" s="30" t="s">
        <v>143</v>
      </c>
      <c r="H76" s="30" t="s">
        <v>674</v>
      </c>
      <c r="I76" s="148">
        <v>59</v>
      </c>
      <c r="J76" s="88" t="str">
        <f t="shared" si="1"/>
        <v>город Нижний Тагил, г. Нижний Тагил, пр-кт Ленинградский, д. 59</v>
      </c>
      <c r="K76" s="42">
        <v>504</v>
      </c>
      <c r="L76" s="30">
        <v>8</v>
      </c>
      <c r="M76" s="42">
        <v>2</v>
      </c>
      <c r="N76" s="84" t="s">
        <v>3071</v>
      </c>
      <c r="O76" s="219">
        <v>44131</v>
      </c>
      <c r="P76" s="117" t="s">
        <v>1619</v>
      </c>
      <c r="Q76" s="210">
        <v>2949516</v>
      </c>
    </row>
    <row r="77" spans="1:17" ht="22.5" x14ac:dyDescent="0.25">
      <c r="A77" s="80">
        <v>76</v>
      </c>
      <c r="B77" s="30" t="s">
        <v>218</v>
      </c>
      <c r="C77" s="30"/>
      <c r="D77" s="30" t="s">
        <v>140</v>
      </c>
      <c r="E77" s="30" t="s">
        <v>18</v>
      </c>
      <c r="F77" s="30" t="s">
        <v>141</v>
      </c>
      <c r="G77" s="30" t="s">
        <v>143</v>
      </c>
      <c r="H77" s="30" t="s">
        <v>674</v>
      </c>
      <c r="I77" s="148">
        <v>71</v>
      </c>
      <c r="J77" s="88" t="str">
        <f t="shared" si="1"/>
        <v>город Нижний Тагил, г. Нижний Тагил, пр-кт Ленинградский, д. 71</v>
      </c>
      <c r="K77" s="42">
        <v>496.5</v>
      </c>
      <c r="L77" s="30">
        <v>8</v>
      </c>
      <c r="M77" s="42">
        <v>1</v>
      </c>
      <c r="N77" s="84" t="s">
        <v>3071</v>
      </c>
      <c r="O77" s="219">
        <v>44131</v>
      </c>
      <c r="P77" s="117" t="s">
        <v>1619</v>
      </c>
      <c r="Q77" s="210">
        <v>810460.8</v>
      </c>
    </row>
    <row r="78" spans="1:17" ht="22.5" x14ac:dyDescent="0.25">
      <c r="A78" s="80">
        <v>77</v>
      </c>
      <c r="B78" s="30" t="s">
        <v>218</v>
      </c>
      <c r="C78" s="112"/>
      <c r="D78" s="112" t="s">
        <v>140</v>
      </c>
      <c r="E78" s="112" t="s">
        <v>18</v>
      </c>
      <c r="F78" s="112" t="s">
        <v>141</v>
      </c>
      <c r="G78" s="112" t="s">
        <v>143</v>
      </c>
      <c r="H78" s="112" t="s">
        <v>674</v>
      </c>
      <c r="I78" s="150">
        <v>8</v>
      </c>
      <c r="J78" s="88" t="str">
        <f t="shared" si="1"/>
        <v>город Нижний Тагил, г. Нижний Тагил, пр-кт Ленинградский, д. 8</v>
      </c>
      <c r="K78" s="51">
        <v>4497.8</v>
      </c>
      <c r="L78" s="30">
        <v>72</v>
      </c>
      <c r="M78" s="51">
        <v>2</v>
      </c>
      <c r="N78" s="138" t="s">
        <v>2566</v>
      </c>
      <c r="O78" s="219">
        <v>44247</v>
      </c>
      <c r="P78" s="132" t="s">
        <v>2603</v>
      </c>
      <c r="Q78" s="209">
        <v>3881692.0999999996</v>
      </c>
    </row>
    <row r="79" spans="1:17" ht="23.25" x14ac:dyDescent="0.25">
      <c r="A79" s="80">
        <v>78</v>
      </c>
      <c r="B79" s="30" t="s">
        <v>218</v>
      </c>
      <c r="C79" s="112"/>
      <c r="D79" s="112" t="s">
        <v>140</v>
      </c>
      <c r="E79" s="112" t="s">
        <v>18</v>
      </c>
      <c r="F79" s="112" t="s">
        <v>141</v>
      </c>
      <c r="G79" s="112" t="s">
        <v>143</v>
      </c>
      <c r="H79" s="112" t="s">
        <v>206</v>
      </c>
      <c r="I79" s="150">
        <v>10</v>
      </c>
      <c r="J79" s="88" t="str">
        <f t="shared" si="1"/>
        <v>город Нижний Тагил, г. Нижний Тагил, пр-кт Октябрьский, д. 10</v>
      </c>
      <c r="K79" s="51">
        <v>7934.6</v>
      </c>
      <c r="L79" s="30">
        <v>127</v>
      </c>
      <c r="M79" s="51">
        <v>3</v>
      </c>
      <c r="N79" s="138" t="s">
        <v>3078</v>
      </c>
      <c r="O79" s="219" t="s">
        <v>4452</v>
      </c>
      <c r="P79" s="132" t="s">
        <v>3092</v>
      </c>
      <c r="Q79" s="209">
        <f>5684094.56+1436615.73</f>
        <v>7120710.2899999991</v>
      </c>
    </row>
    <row r="80" spans="1:17" ht="22.5" x14ac:dyDescent="0.25">
      <c r="A80" s="80">
        <v>79</v>
      </c>
      <c r="B80" s="30" t="s">
        <v>218</v>
      </c>
      <c r="C80" s="112"/>
      <c r="D80" s="112" t="s">
        <v>140</v>
      </c>
      <c r="E80" s="112" t="s">
        <v>18</v>
      </c>
      <c r="F80" s="112" t="s">
        <v>141</v>
      </c>
      <c r="G80" s="112" t="s">
        <v>143</v>
      </c>
      <c r="H80" s="112" t="s">
        <v>206</v>
      </c>
      <c r="I80" s="150">
        <v>11</v>
      </c>
      <c r="J80" s="88" t="str">
        <f t="shared" si="1"/>
        <v>город Нижний Тагил, г. Нижний Тагил, пр-кт Октябрьский, д. 11</v>
      </c>
      <c r="K80" s="51">
        <v>2863.7</v>
      </c>
      <c r="L80" s="30">
        <v>71</v>
      </c>
      <c r="M80" s="51">
        <v>1</v>
      </c>
      <c r="N80" s="138" t="s">
        <v>2566</v>
      </c>
      <c r="O80" s="219">
        <v>44247</v>
      </c>
      <c r="P80" s="132" t="s">
        <v>2603</v>
      </c>
      <c r="Q80" s="209">
        <v>1950928.74</v>
      </c>
    </row>
    <row r="81" spans="1:17" ht="22.5" x14ac:dyDescent="0.25">
      <c r="A81" s="80">
        <v>80</v>
      </c>
      <c r="B81" s="30" t="s">
        <v>218</v>
      </c>
      <c r="C81" s="112"/>
      <c r="D81" s="112" t="s">
        <v>140</v>
      </c>
      <c r="E81" s="112" t="s">
        <v>18</v>
      </c>
      <c r="F81" s="112" t="s">
        <v>141</v>
      </c>
      <c r="G81" s="112" t="s">
        <v>143</v>
      </c>
      <c r="H81" s="112" t="s">
        <v>206</v>
      </c>
      <c r="I81" s="150">
        <v>5</v>
      </c>
      <c r="J81" s="88" t="str">
        <f t="shared" si="1"/>
        <v>город Нижний Тагил, г. Нижний Тагил, пр-кт Октябрьский, д. 5</v>
      </c>
      <c r="K81" s="51">
        <v>20863.599999999999</v>
      </c>
      <c r="L81" s="30">
        <v>323</v>
      </c>
      <c r="M81" s="51">
        <v>9</v>
      </c>
      <c r="N81" s="138" t="s">
        <v>2566</v>
      </c>
      <c r="O81" s="219">
        <v>44247</v>
      </c>
      <c r="P81" s="132" t="s">
        <v>2603</v>
      </c>
      <c r="Q81" s="209">
        <v>17463826.620000001</v>
      </c>
    </row>
    <row r="82" spans="1:17" ht="22.5" x14ac:dyDescent="0.25">
      <c r="A82" s="80">
        <v>81</v>
      </c>
      <c r="B82" s="30" t="s">
        <v>218</v>
      </c>
      <c r="C82" s="30"/>
      <c r="D82" s="30" t="s">
        <v>140</v>
      </c>
      <c r="E82" s="30" t="s">
        <v>18</v>
      </c>
      <c r="F82" s="30" t="s">
        <v>141</v>
      </c>
      <c r="G82" s="30" t="s">
        <v>143</v>
      </c>
      <c r="H82" s="30" t="s">
        <v>87</v>
      </c>
      <c r="I82" s="58" t="s">
        <v>2642</v>
      </c>
      <c r="J82" s="88" t="str">
        <f t="shared" si="1"/>
        <v>город Нижний Тагил, г. Нижний Тагил, пр-кт Строителей, д. 10/15</v>
      </c>
      <c r="K82" s="42">
        <v>12577.6</v>
      </c>
      <c r="L82" s="30">
        <v>147</v>
      </c>
      <c r="M82" s="42">
        <v>2</v>
      </c>
      <c r="N82" s="84" t="s">
        <v>3071</v>
      </c>
      <c r="O82" s="219">
        <v>44131</v>
      </c>
      <c r="P82" s="117" t="s">
        <v>1619</v>
      </c>
      <c r="Q82" s="210">
        <v>27375655.200000003</v>
      </c>
    </row>
    <row r="83" spans="1:17" ht="22.5" x14ac:dyDescent="0.25">
      <c r="A83" s="80">
        <v>82</v>
      </c>
      <c r="B83" s="30" t="s">
        <v>218</v>
      </c>
      <c r="C83" s="112"/>
      <c r="D83" s="112" t="s">
        <v>140</v>
      </c>
      <c r="E83" s="112" t="s">
        <v>18</v>
      </c>
      <c r="F83" s="112" t="s">
        <v>141</v>
      </c>
      <c r="G83" s="112" t="s">
        <v>143</v>
      </c>
      <c r="H83" s="112" t="s">
        <v>87</v>
      </c>
      <c r="I83" s="150">
        <v>6</v>
      </c>
      <c r="J83" s="88" t="str">
        <f t="shared" si="1"/>
        <v>город Нижний Тагил, г. Нижний Тагил, пр-кт Строителей, д. 6</v>
      </c>
      <c r="K83" s="51">
        <v>3195.8</v>
      </c>
      <c r="L83" s="30">
        <v>46</v>
      </c>
      <c r="M83" s="51">
        <v>2</v>
      </c>
      <c r="N83" s="138" t="s">
        <v>2566</v>
      </c>
      <c r="O83" s="219">
        <v>44247</v>
      </c>
      <c r="P83" s="132" t="s">
        <v>2603</v>
      </c>
      <c r="Q83" s="210">
        <v>3978278.26</v>
      </c>
    </row>
    <row r="84" spans="1:17" ht="22.5" x14ac:dyDescent="0.25">
      <c r="A84" s="80">
        <v>83</v>
      </c>
      <c r="B84" s="30" t="s">
        <v>218</v>
      </c>
      <c r="C84" s="112"/>
      <c r="D84" s="112" t="s">
        <v>140</v>
      </c>
      <c r="E84" s="112" t="s">
        <v>18</v>
      </c>
      <c r="F84" s="112" t="s">
        <v>141</v>
      </c>
      <c r="G84" s="112" t="s">
        <v>143</v>
      </c>
      <c r="H84" s="112" t="s">
        <v>562</v>
      </c>
      <c r="I84" s="150">
        <v>66</v>
      </c>
      <c r="J84" s="88" t="str">
        <f t="shared" si="1"/>
        <v>город Нижний Тагил, г. Нижний Тагил, пр-кт Уральский, д. 66</v>
      </c>
      <c r="K84" s="51">
        <v>4554.7</v>
      </c>
      <c r="L84" s="30">
        <v>72</v>
      </c>
      <c r="M84" s="51">
        <v>2</v>
      </c>
      <c r="N84" s="138" t="s">
        <v>2566</v>
      </c>
      <c r="O84" s="219">
        <v>44247</v>
      </c>
      <c r="P84" s="132" t="s">
        <v>2603</v>
      </c>
      <c r="Q84" s="209">
        <v>3875594.88</v>
      </c>
    </row>
    <row r="85" spans="1:17" ht="22.5" x14ac:dyDescent="0.25">
      <c r="A85" s="80">
        <v>84</v>
      </c>
      <c r="B85" s="30" t="s">
        <v>218</v>
      </c>
      <c r="C85" s="112"/>
      <c r="D85" s="112" t="s">
        <v>140</v>
      </c>
      <c r="E85" s="112" t="s">
        <v>18</v>
      </c>
      <c r="F85" s="112" t="s">
        <v>141</v>
      </c>
      <c r="G85" s="112" t="s">
        <v>143</v>
      </c>
      <c r="H85" s="112" t="s">
        <v>562</v>
      </c>
      <c r="I85" s="150">
        <v>70</v>
      </c>
      <c r="J85" s="88" t="str">
        <f t="shared" si="1"/>
        <v>город Нижний Тагил, г. Нижний Тагил, пр-кт Уральский, д. 70</v>
      </c>
      <c r="K85" s="51">
        <v>28867.200000000001</v>
      </c>
      <c r="L85" s="30">
        <v>464</v>
      </c>
      <c r="M85" s="51">
        <v>13</v>
      </c>
      <c r="N85" s="138" t="s">
        <v>2566</v>
      </c>
      <c r="O85" s="219">
        <v>44247</v>
      </c>
      <c r="P85" s="132" t="s">
        <v>2603</v>
      </c>
      <c r="Q85" s="210">
        <v>25256958.050000001</v>
      </c>
    </row>
    <row r="86" spans="1:17" ht="22.5" x14ac:dyDescent="0.25">
      <c r="A86" s="80">
        <v>85</v>
      </c>
      <c r="B86" s="30" t="s">
        <v>218</v>
      </c>
      <c r="C86" s="112"/>
      <c r="D86" s="112" t="s">
        <v>140</v>
      </c>
      <c r="E86" s="112" t="s">
        <v>18</v>
      </c>
      <c r="F86" s="112" t="s">
        <v>141</v>
      </c>
      <c r="G86" s="112" t="s">
        <v>143</v>
      </c>
      <c r="H86" s="112" t="s">
        <v>562</v>
      </c>
      <c r="I86" s="150">
        <v>74</v>
      </c>
      <c r="J86" s="88" t="str">
        <f t="shared" si="1"/>
        <v>город Нижний Тагил, г. Нижний Тагил, пр-кт Уральский, д. 74</v>
      </c>
      <c r="K86" s="51">
        <v>4536.6000000000004</v>
      </c>
      <c r="L86" s="30">
        <v>72</v>
      </c>
      <c r="M86" s="51">
        <v>2</v>
      </c>
      <c r="N86" s="138" t="s">
        <v>2566</v>
      </c>
      <c r="O86" s="219">
        <v>44247</v>
      </c>
      <c r="P86" s="132" t="s">
        <v>2603</v>
      </c>
      <c r="Q86" s="209">
        <v>3875936.76</v>
      </c>
    </row>
    <row r="87" spans="1:17" ht="22.5" x14ac:dyDescent="0.25">
      <c r="A87" s="80">
        <v>86</v>
      </c>
      <c r="B87" s="30" t="s">
        <v>218</v>
      </c>
      <c r="C87" s="112"/>
      <c r="D87" s="112" t="s">
        <v>140</v>
      </c>
      <c r="E87" s="112" t="s">
        <v>18</v>
      </c>
      <c r="F87" s="112" t="s">
        <v>141</v>
      </c>
      <c r="G87" s="112" t="s">
        <v>143</v>
      </c>
      <c r="H87" s="112" t="s">
        <v>562</v>
      </c>
      <c r="I87" s="150">
        <v>78</v>
      </c>
      <c r="J87" s="88" t="str">
        <f t="shared" si="1"/>
        <v>город Нижний Тагил, г. Нижний Тагил, пр-кт Уральский, д. 78</v>
      </c>
      <c r="K87" s="51">
        <v>28303.9</v>
      </c>
      <c r="L87" s="30">
        <v>468</v>
      </c>
      <c r="M87" s="51">
        <v>10</v>
      </c>
      <c r="N87" s="138" t="s">
        <v>2566</v>
      </c>
      <c r="O87" s="219">
        <v>44247</v>
      </c>
      <c r="P87" s="132" t="s">
        <v>2603</v>
      </c>
      <c r="Q87" s="209">
        <v>19394665.459999997</v>
      </c>
    </row>
    <row r="88" spans="1:17" ht="22.5" x14ac:dyDescent="0.25">
      <c r="A88" s="80">
        <v>87</v>
      </c>
      <c r="B88" s="30" t="s">
        <v>218</v>
      </c>
      <c r="C88" s="112"/>
      <c r="D88" s="112" t="s">
        <v>140</v>
      </c>
      <c r="E88" s="112" t="s">
        <v>18</v>
      </c>
      <c r="F88" s="112" t="s">
        <v>141</v>
      </c>
      <c r="G88" s="112" t="s">
        <v>20</v>
      </c>
      <c r="H88" s="112" t="s">
        <v>1137</v>
      </c>
      <c r="I88" s="150">
        <v>39</v>
      </c>
      <c r="J88" s="88" t="str">
        <f t="shared" si="1"/>
        <v>город Нижний Тагил, г. Нижний Тагил, ул. Алтайская, д. 39</v>
      </c>
      <c r="K88" s="51">
        <v>4538.3</v>
      </c>
      <c r="L88" s="30">
        <v>72</v>
      </c>
      <c r="M88" s="51">
        <v>2</v>
      </c>
      <c r="N88" s="138" t="s">
        <v>2566</v>
      </c>
      <c r="O88" s="219">
        <v>44247</v>
      </c>
      <c r="P88" s="132" t="s">
        <v>2603</v>
      </c>
      <c r="Q88" s="209">
        <v>3869484.34</v>
      </c>
    </row>
    <row r="89" spans="1:17" x14ac:dyDescent="0.25">
      <c r="A89" s="80">
        <v>88</v>
      </c>
      <c r="B89" s="30" t="s">
        <v>218</v>
      </c>
      <c r="C89" s="112"/>
      <c r="D89" s="112" t="s">
        <v>140</v>
      </c>
      <c r="E89" s="112" t="s">
        <v>18</v>
      </c>
      <c r="F89" s="112" t="s">
        <v>141</v>
      </c>
      <c r="G89" s="112" t="s">
        <v>20</v>
      </c>
      <c r="H89" s="112" t="s">
        <v>2512</v>
      </c>
      <c r="I89" s="150">
        <v>10</v>
      </c>
      <c r="J89" s="88" t="str">
        <f t="shared" si="1"/>
        <v>город Нижний Тагил, г. Нижний Тагил, ул. Бобкова, д. 10</v>
      </c>
      <c r="K89" s="51">
        <v>4993.7</v>
      </c>
      <c r="L89" s="30">
        <v>80</v>
      </c>
      <c r="M89" s="51">
        <v>2</v>
      </c>
      <c r="N89" s="138" t="s">
        <v>2566</v>
      </c>
      <c r="O89" s="219">
        <v>44247</v>
      </c>
      <c r="P89" s="132" t="s">
        <v>2603</v>
      </c>
      <c r="Q89" s="209">
        <v>4010906.5599999996</v>
      </c>
    </row>
    <row r="90" spans="1:17" x14ac:dyDescent="0.25">
      <c r="A90" s="80">
        <v>89</v>
      </c>
      <c r="B90" s="30" t="s">
        <v>218</v>
      </c>
      <c r="C90" s="112"/>
      <c r="D90" s="112" t="s">
        <v>140</v>
      </c>
      <c r="E90" s="112" t="s">
        <v>18</v>
      </c>
      <c r="F90" s="112" t="s">
        <v>141</v>
      </c>
      <c r="G90" s="112" t="s">
        <v>20</v>
      </c>
      <c r="H90" s="112" t="s">
        <v>2512</v>
      </c>
      <c r="I90" s="150">
        <v>14</v>
      </c>
      <c r="J90" s="88" t="str">
        <f t="shared" si="1"/>
        <v>город Нижний Тагил, г. Нижний Тагил, ул. Бобкова, д. 14</v>
      </c>
      <c r="K90" s="51">
        <v>2881.5</v>
      </c>
      <c r="L90" s="30">
        <v>71</v>
      </c>
      <c r="M90" s="51">
        <v>1</v>
      </c>
      <c r="N90" s="138" t="s">
        <v>2566</v>
      </c>
      <c r="O90" s="219">
        <v>44247</v>
      </c>
      <c r="P90" s="132" t="s">
        <v>2603</v>
      </c>
      <c r="Q90" s="209">
        <v>1936250.1</v>
      </c>
    </row>
    <row r="91" spans="1:17" x14ac:dyDescent="0.25">
      <c r="A91" s="80">
        <v>90</v>
      </c>
      <c r="B91" s="30" t="s">
        <v>218</v>
      </c>
      <c r="C91" s="112"/>
      <c r="D91" s="112" t="s">
        <v>140</v>
      </c>
      <c r="E91" s="112" t="s">
        <v>18</v>
      </c>
      <c r="F91" s="112" t="s">
        <v>141</v>
      </c>
      <c r="G91" s="112" t="s">
        <v>20</v>
      </c>
      <c r="H91" s="112" t="s">
        <v>2512</v>
      </c>
      <c r="I91" s="150">
        <v>7</v>
      </c>
      <c r="J91" s="88" t="str">
        <f t="shared" si="1"/>
        <v>город Нижний Тагил, г. Нижний Тагил, ул. Бобкова, д. 7</v>
      </c>
      <c r="K91" s="51">
        <v>4489.2</v>
      </c>
      <c r="L91" s="30">
        <v>72</v>
      </c>
      <c r="M91" s="51">
        <v>2</v>
      </c>
      <c r="N91" s="138" t="s">
        <v>2566</v>
      </c>
      <c r="O91" s="219">
        <v>44247</v>
      </c>
      <c r="P91" s="132" t="s">
        <v>2603</v>
      </c>
      <c r="Q91" s="209">
        <v>3878972.6</v>
      </c>
    </row>
    <row r="92" spans="1:17" ht="22.5" x14ac:dyDescent="0.25">
      <c r="A92" s="80">
        <v>91</v>
      </c>
      <c r="B92" s="30" t="s">
        <v>218</v>
      </c>
      <c r="C92" s="30"/>
      <c r="D92" s="30" t="s">
        <v>140</v>
      </c>
      <c r="E92" s="30" t="s">
        <v>18</v>
      </c>
      <c r="F92" s="30" t="s">
        <v>141</v>
      </c>
      <c r="G92" s="30" t="s">
        <v>20</v>
      </c>
      <c r="H92" s="30" t="s">
        <v>1126</v>
      </c>
      <c r="I92" s="148">
        <v>58</v>
      </c>
      <c r="J92" s="88" t="str">
        <f t="shared" si="1"/>
        <v>город Нижний Тагил, г. Нижний Тагил, ул. Вогульская, д. 58</v>
      </c>
      <c r="K92" s="42">
        <v>2858.4</v>
      </c>
      <c r="L92" s="30">
        <v>35</v>
      </c>
      <c r="M92" s="42">
        <v>5</v>
      </c>
      <c r="N92" s="84" t="s">
        <v>3071</v>
      </c>
      <c r="O92" s="219">
        <v>44131</v>
      </c>
      <c r="P92" s="117" t="s">
        <v>1619</v>
      </c>
      <c r="Q92" s="210">
        <v>17104154.399999999</v>
      </c>
    </row>
    <row r="93" spans="1:17" ht="22.5" x14ac:dyDescent="0.25">
      <c r="A93" s="80">
        <v>92</v>
      </c>
      <c r="B93" s="30" t="s">
        <v>218</v>
      </c>
      <c r="C93" s="112"/>
      <c r="D93" s="112" t="s">
        <v>140</v>
      </c>
      <c r="E93" s="112" t="s">
        <v>18</v>
      </c>
      <c r="F93" s="112" t="s">
        <v>141</v>
      </c>
      <c r="G93" s="112" t="s">
        <v>20</v>
      </c>
      <c r="H93" s="112" t="s">
        <v>81</v>
      </c>
      <c r="I93" s="150">
        <v>13</v>
      </c>
      <c r="J93" s="88" t="str">
        <f t="shared" si="1"/>
        <v>город Нижний Тагил, г. Нижний Тагил, ул. Володарского, д. 13</v>
      </c>
      <c r="K93" s="51">
        <v>7518.7</v>
      </c>
      <c r="L93" s="30">
        <v>116</v>
      </c>
      <c r="M93" s="51">
        <v>3</v>
      </c>
      <c r="N93" s="138" t="s">
        <v>2566</v>
      </c>
      <c r="O93" s="219">
        <v>44247</v>
      </c>
      <c r="P93" s="132" t="s">
        <v>2603</v>
      </c>
      <c r="Q93" s="209">
        <v>5972133.8799999999</v>
      </c>
    </row>
    <row r="94" spans="1:17" ht="22.5" x14ac:dyDescent="0.25">
      <c r="A94" s="80">
        <v>93</v>
      </c>
      <c r="B94" s="30" t="s">
        <v>218</v>
      </c>
      <c r="C94" s="112"/>
      <c r="D94" s="112" t="s">
        <v>140</v>
      </c>
      <c r="E94" s="112" t="s">
        <v>18</v>
      </c>
      <c r="F94" s="112" t="s">
        <v>141</v>
      </c>
      <c r="G94" s="112" t="s">
        <v>20</v>
      </c>
      <c r="H94" s="112" t="s">
        <v>81</v>
      </c>
      <c r="I94" s="150">
        <v>5</v>
      </c>
      <c r="J94" s="88" t="str">
        <f t="shared" si="1"/>
        <v>город Нижний Тагил, г. Нижний Тагил, ул. Володарского, д. 5</v>
      </c>
      <c r="K94" s="51">
        <v>18136.599999999999</v>
      </c>
      <c r="L94" s="30">
        <v>288</v>
      </c>
      <c r="M94" s="51">
        <v>8</v>
      </c>
      <c r="N94" s="138" t="s">
        <v>2566</v>
      </c>
      <c r="O94" s="219">
        <v>44247</v>
      </c>
      <c r="P94" s="132" t="s">
        <v>2603</v>
      </c>
      <c r="Q94" s="210">
        <v>15596942.6</v>
      </c>
    </row>
    <row r="95" spans="1:17" ht="22.5" x14ac:dyDescent="0.25">
      <c r="A95" s="80">
        <v>94</v>
      </c>
      <c r="B95" s="30" t="s">
        <v>218</v>
      </c>
      <c r="C95" s="112"/>
      <c r="D95" s="112" t="s">
        <v>140</v>
      </c>
      <c r="E95" s="112" t="s">
        <v>18</v>
      </c>
      <c r="F95" s="112" t="s">
        <v>141</v>
      </c>
      <c r="G95" s="112" t="s">
        <v>20</v>
      </c>
      <c r="H95" s="112" t="s">
        <v>81</v>
      </c>
      <c r="I95" s="150">
        <v>7</v>
      </c>
      <c r="J95" s="88" t="str">
        <f t="shared" si="1"/>
        <v>город Нижний Тагил, г. Нижний Тагил, ул. Володарского, д. 7</v>
      </c>
      <c r="K95" s="51">
        <v>4841.7</v>
      </c>
      <c r="L95" s="30">
        <v>72</v>
      </c>
      <c r="M95" s="51">
        <v>2</v>
      </c>
      <c r="N95" s="138" t="s">
        <v>2566</v>
      </c>
      <c r="O95" s="219">
        <v>44247</v>
      </c>
      <c r="P95" s="132" t="s">
        <v>2603</v>
      </c>
      <c r="Q95" s="209">
        <v>3899213.46</v>
      </c>
    </row>
    <row r="96" spans="1:17" ht="22.5" x14ac:dyDescent="0.25">
      <c r="A96" s="80">
        <v>95</v>
      </c>
      <c r="B96" s="30" t="s">
        <v>218</v>
      </c>
      <c r="C96" s="30"/>
      <c r="D96" s="30" t="s">
        <v>140</v>
      </c>
      <c r="E96" s="30" t="s">
        <v>18</v>
      </c>
      <c r="F96" s="30" t="s">
        <v>141</v>
      </c>
      <c r="G96" s="30" t="s">
        <v>20</v>
      </c>
      <c r="H96" s="30" t="s">
        <v>150</v>
      </c>
      <c r="I96" s="58" t="s">
        <v>983</v>
      </c>
      <c r="J96" s="88" t="str">
        <f t="shared" si="1"/>
        <v>город Нижний Тагил, г. Нижний Тагил, ул. Гвардейская, д. 4</v>
      </c>
      <c r="K96" s="42">
        <v>1585.6</v>
      </c>
      <c r="L96" s="30">
        <v>56</v>
      </c>
      <c r="M96" s="42">
        <v>8</v>
      </c>
      <c r="N96" s="84" t="s">
        <v>3071</v>
      </c>
      <c r="O96" s="219">
        <v>44131</v>
      </c>
      <c r="P96" s="117" t="s">
        <v>1619</v>
      </c>
      <c r="Q96" s="210">
        <v>13737403.199999999</v>
      </c>
    </row>
    <row r="97" spans="1:17" ht="22.5" x14ac:dyDescent="0.25">
      <c r="A97" s="80">
        <v>96</v>
      </c>
      <c r="B97" s="30" t="s">
        <v>218</v>
      </c>
      <c r="C97" s="112"/>
      <c r="D97" s="112" t="s">
        <v>140</v>
      </c>
      <c r="E97" s="112" t="s">
        <v>18</v>
      </c>
      <c r="F97" s="112" t="s">
        <v>141</v>
      </c>
      <c r="G97" s="112" t="s">
        <v>20</v>
      </c>
      <c r="H97" s="112" t="s">
        <v>777</v>
      </c>
      <c r="I97" s="150">
        <v>34</v>
      </c>
      <c r="J97" s="88" t="str">
        <f t="shared" si="1"/>
        <v>город Нижний Тагил, г. Нижний Тагил, ул. Добролюбова, д. 34</v>
      </c>
      <c r="K97" s="51">
        <v>6976.3</v>
      </c>
      <c r="L97" s="30">
        <v>108</v>
      </c>
      <c r="M97" s="51">
        <v>3</v>
      </c>
      <c r="N97" s="138" t="s">
        <v>2566</v>
      </c>
      <c r="O97" s="219">
        <v>44247</v>
      </c>
      <c r="P97" s="132" t="s">
        <v>2603</v>
      </c>
      <c r="Q97" s="209">
        <v>5813477.7999999998</v>
      </c>
    </row>
    <row r="98" spans="1:17" ht="22.5" x14ac:dyDescent="0.25">
      <c r="A98" s="80">
        <v>97</v>
      </c>
      <c r="B98" s="30" t="s">
        <v>218</v>
      </c>
      <c r="C98" s="112"/>
      <c r="D98" s="112" t="s">
        <v>140</v>
      </c>
      <c r="E98" s="112" t="s">
        <v>18</v>
      </c>
      <c r="F98" s="112" t="s">
        <v>141</v>
      </c>
      <c r="G98" s="112" t="s">
        <v>20</v>
      </c>
      <c r="H98" s="112" t="s">
        <v>777</v>
      </c>
      <c r="I98" s="150">
        <v>38</v>
      </c>
      <c r="J98" s="88" t="str">
        <f t="shared" si="1"/>
        <v>город Нижний Тагил, г. Нижний Тагил, ул. Добролюбова, д. 38</v>
      </c>
      <c r="K98" s="51">
        <v>14612.7</v>
      </c>
      <c r="L98" s="30">
        <v>216</v>
      </c>
      <c r="M98" s="51">
        <v>6</v>
      </c>
      <c r="N98" s="138" t="s">
        <v>2566</v>
      </c>
      <c r="O98" s="219">
        <v>44247</v>
      </c>
      <c r="P98" s="132" t="s">
        <v>2603</v>
      </c>
      <c r="Q98" s="210">
        <v>11671548.74</v>
      </c>
    </row>
    <row r="99" spans="1:17" ht="22.5" x14ac:dyDescent="0.25">
      <c r="A99" s="80">
        <v>98</v>
      </c>
      <c r="B99" s="30" t="s">
        <v>218</v>
      </c>
      <c r="C99" s="112"/>
      <c r="D99" s="112" t="s">
        <v>140</v>
      </c>
      <c r="E99" s="112" t="s">
        <v>18</v>
      </c>
      <c r="F99" s="112" t="s">
        <v>141</v>
      </c>
      <c r="G99" s="112" t="s">
        <v>20</v>
      </c>
      <c r="H99" s="112" t="s">
        <v>2497</v>
      </c>
      <c r="I99" s="150">
        <v>33</v>
      </c>
      <c r="J99" s="88" t="str">
        <f t="shared" si="1"/>
        <v>город Нижний Тагил, г. Нижний Тагил, ул. Дружинина, д. 33</v>
      </c>
      <c r="K99" s="51">
        <v>4248.3999999999996</v>
      </c>
      <c r="L99" s="30">
        <v>72</v>
      </c>
      <c r="M99" s="51">
        <v>2</v>
      </c>
      <c r="N99" s="138" t="s">
        <v>2566</v>
      </c>
      <c r="O99" s="219">
        <v>44247</v>
      </c>
      <c r="P99" s="132" t="s">
        <v>2603</v>
      </c>
      <c r="Q99" s="209">
        <v>3906947.96</v>
      </c>
    </row>
    <row r="100" spans="1:17" x14ac:dyDescent="0.25">
      <c r="A100" s="80">
        <v>99</v>
      </c>
      <c r="B100" s="30" t="s">
        <v>218</v>
      </c>
      <c r="C100" s="112"/>
      <c r="D100" s="112" t="s">
        <v>140</v>
      </c>
      <c r="E100" s="112" t="s">
        <v>18</v>
      </c>
      <c r="F100" s="112" t="s">
        <v>141</v>
      </c>
      <c r="G100" s="112" t="s">
        <v>20</v>
      </c>
      <c r="H100" s="112" t="s">
        <v>167</v>
      </c>
      <c r="I100" s="150" t="s">
        <v>582</v>
      </c>
      <c r="J100" s="88" t="str">
        <f t="shared" si="1"/>
        <v>город Нижний Тагил, г. Нижний Тагил, ул. Зари, д. 33А</v>
      </c>
      <c r="K100" s="51">
        <v>2418.6</v>
      </c>
      <c r="L100" s="30">
        <v>36</v>
      </c>
      <c r="M100" s="51">
        <v>1</v>
      </c>
      <c r="N100" s="138" t="s">
        <v>2566</v>
      </c>
      <c r="O100" s="219">
        <v>44247</v>
      </c>
      <c r="P100" s="132" t="s">
        <v>2603</v>
      </c>
      <c r="Q100" s="209">
        <v>1936849.5</v>
      </c>
    </row>
    <row r="101" spans="1:17" x14ac:dyDescent="0.25">
      <c r="A101" s="80">
        <v>100</v>
      </c>
      <c r="B101" s="30" t="s">
        <v>218</v>
      </c>
      <c r="C101" s="112"/>
      <c r="D101" s="112" t="s">
        <v>140</v>
      </c>
      <c r="E101" s="112" t="s">
        <v>18</v>
      </c>
      <c r="F101" s="112" t="s">
        <v>141</v>
      </c>
      <c r="G101" s="112" t="s">
        <v>20</v>
      </c>
      <c r="H101" s="112" t="s">
        <v>2498</v>
      </c>
      <c r="I101" s="150">
        <v>7</v>
      </c>
      <c r="J101" s="88" t="str">
        <f t="shared" si="1"/>
        <v>город Нижний Тагил, г. Нижний Тагил, ул. Захарова, д. 7</v>
      </c>
      <c r="K101" s="51">
        <v>2871.9</v>
      </c>
      <c r="L101" s="30">
        <v>71</v>
      </c>
      <c r="M101" s="51">
        <v>1</v>
      </c>
      <c r="N101" s="138" t="s">
        <v>2566</v>
      </c>
      <c r="O101" s="219">
        <v>44247</v>
      </c>
      <c r="P101" s="132" t="s">
        <v>2603</v>
      </c>
      <c r="Q101" s="210">
        <v>1948126</v>
      </c>
    </row>
    <row r="102" spans="1:17" x14ac:dyDescent="0.25">
      <c r="A102" s="80">
        <v>101</v>
      </c>
      <c r="B102" s="30" t="s">
        <v>218</v>
      </c>
      <c r="C102" s="112"/>
      <c r="D102" s="112" t="s">
        <v>140</v>
      </c>
      <c r="E102" s="112" t="s">
        <v>18</v>
      </c>
      <c r="F102" s="112" t="s">
        <v>141</v>
      </c>
      <c r="G102" s="112" t="s">
        <v>20</v>
      </c>
      <c r="H102" s="112" t="s">
        <v>2498</v>
      </c>
      <c r="I102" s="150">
        <v>8</v>
      </c>
      <c r="J102" s="88" t="str">
        <f t="shared" si="1"/>
        <v>город Нижний Тагил, г. Нижний Тагил, ул. Захарова, д. 8</v>
      </c>
      <c r="K102" s="51">
        <v>4999.3999999999996</v>
      </c>
      <c r="L102" s="30">
        <v>80</v>
      </c>
      <c r="M102" s="51">
        <v>2</v>
      </c>
      <c r="N102" s="138" t="s">
        <v>2566</v>
      </c>
      <c r="O102" s="219">
        <v>44247</v>
      </c>
      <c r="P102" s="132" t="s">
        <v>2603</v>
      </c>
      <c r="Q102" s="209">
        <v>4033633.9699999997</v>
      </c>
    </row>
    <row r="103" spans="1:17" x14ac:dyDescent="0.25">
      <c r="A103" s="80">
        <v>102</v>
      </c>
      <c r="B103" s="30" t="s">
        <v>218</v>
      </c>
      <c r="C103" s="112"/>
      <c r="D103" s="112" t="s">
        <v>140</v>
      </c>
      <c r="E103" s="112" t="s">
        <v>18</v>
      </c>
      <c r="F103" s="112" t="s">
        <v>141</v>
      </c>
      <c r="G103" s="112" t="s">
        <v>20</v>
      </c>
      <c r="H103" s="112" t="s">
        <v>152</v>
      </c>
      <c r="I103" s="150">
        <v>70</v>
      </c>
      <c r="J103" s="88" t="str">
        <f t="shared" si="1"/>
        <v>город Нижний Тагил, г. Нижний Тагил, ул. Ильича, д. 70</v>
      </c>
      <c r="K103" s="51">
        <v>14236.9</v>
      </c>
      <c r="L103" s="30">
        <v>251</v>
      </c>
      <c r="M103" s="51">
        <v>6</v>
      </c>
      <c r="N103" s="138" t="s">
        <v>2566</v>
      </c>
      <c r="O103" s="219">
        <v>44247</v>
      </c>
      <c r="P103" s="132" t="s">
        <v>2603</v>
      </c>
      <c r="Q103" s="209">
        <v>11649265.48</v>
      </c>
    </row>
    <row r="104" spans="1:17" x14ac:dyDescent="0.25">
      <c r="A104" s="80">
        <v>103</v>
      </c>
      <c r="B104" s="30" t="s">
        <v>218</v>
      </c>
      <c r="C104" s="112"/>
      <c r="D104" s="112" t="s">
        <v>140</v>
      </c>
      <c r="E104" s="112" t="s">
        <v>18</v>
      </c>
      <c r="F104" s="112" t="s">
        <v>141</v>
      </c>
      <c r="G104" s="112" t="s">
        <v>20</v>
      </c>
      <c r="H104" s="112" t="s">
        <v>152</v>
      </c>
      <c r="I104" s="150">
        <v>74</v>
      </c>
      <c r="J104" s="88" t="str">
        <f t="shared" si="1"/>
        <v>город Нижний Тагил, г. Нижний Тагил, ул. Ильича, д. 74</v>
      </c>
      <c r="K104" s="51">
        <v>2836</v>
      </c>
      <c r="L104" s="30">
        <v>71</v>
      </c>
      <c r="M104" s="51">
        <v>1</v>
      </c>
      <c r="N104" s="138" t="s">
        <v>2566</v>
      </c>
      <c r="O104" s="219">
        <v>44247</v>
      </c>
      <c r="P104" s="132" t="s">
        <v>2603</v>
      </c>
      <c r="Q104" s="209">
        <v>1941500.4</v>
      </c>
    </row>
    <row r="105" spans="1:17" x14ac:dyDescent="0.25">
      <c r="A105" s="80">
        <v>104</v>
      </c>
      <c r="B105" s="30" t="s">
        <v>218</v>
      </c>
      <c r="C105" s="112"/>
      <c r="D105" s="112" t="s">
        <v>140</v>
      </c>
      <c r="E105" s="112" t="s">
        <v>18</v>
      </c>
      <c r="F105" s="112" t="s">
        <v>141</v>
      </c>
      <c r="G105" s="112" t="s">
        <v>20</v>
      </c>
      <c r="H105" s="112" t="s">
        <v>152</v>
      </c>
      <c r="I105" s="150">
        <v>76</v>
      </c>
      <c r="J105" s="88" t="str">
        <f t="shared" si="1"/>
        <v>город Нижний Тагил, г. Нижний Тагил, ул. Ильича, д. 76</v>
      </c>
      <c r="K105" s="51">
        <v>14288.2</v>
      </c>
      <c r="L105" s="30">
        <v>251</v>
      </c>
      <c r="M105" s="51">
        <v>6</v>
      </c>
      <c r="N105" s="138" t="s">
        <v>2566</v>
      </c>
      <c r="O105" s="219">
        <v>44247</v>
      </c>
      <c r="P105" s="132" t="s">
        <v>2603</v>
      </c>
      <c r="Q105" s="210">
        <v>11652283.52</v>
      </c>
    </row>
    <row r="106" spans="1:17" ht="22.5" x14ac:dyDescent="0.25">
      <c r="A106" s="80">
        <v>105</v>
      </c>
      <c r="B106" s="30" t="s">
        <v>218</v>
      </c>
      <c r="C106" s="112"/>
      <c r="D106" s="112" t="s">
        <v>140</v>
      </c>
      <c r="E106" s="112" t="s">
        <v>18</v>
      </c>
      <c r="F106" s="112" t="s">
        <v>141</v>
      </c>
      <c r="G106" s="112" t="s">
        <v>20</v>
      </c>
      <c r="H106" s="112" t="s">
        <v>207</v>
      </c>
      <c r="I106" s="150">
        <v>117</v>
      </c>
      <c r="J106" s="88" t="str">
        <f t="shared" si="1"/>
        <v>город Нижний Тагил, г. Нижний Тагил, ул. Красноармейская, д. 117</v>
      </c>
      <c r="K106" s="51">
        <v>2209.6999999999998</v>
      </c>
      <c r="L106" s="30">
        <v>36</v>
      </c>
      <c r="M106" s="51">
        <v>1</v>
      </c>
      <c r="N106" s="138" t="s">
        <v>2566</v>
      </c>
      <c r="O106" s="219">
        <v>44247</v>
      </c>
      <c r="P106" s="132" t="s">
        <v>2603</v>
      </c>
      <c r="Q106" s="210">
        <v>2017521.86</v>
      </c>
    </row>
    <row r="107" spans="1:17" ht="23.25" x14ac:dyDescent="0.25">
      <c r="A107" s="80">
        <v>106</v>
      </c>
      <c r="B107" s="30" t="s">
        <v>218</v>
      </c>
      <c r="C107" s="112"/>
      <c r="D107" s="112" t="s">
        <v>140</v>
      </c>
      <c r="E107" s="112" t="s">
        <v>18</v>
      </c>
      <c r="F107" s="112" t="s">
        <v>141</v>
      </c>
      <c r="G107" s="112" t="s">
        <v>20</v>
      </c>
      <c r="H107" s="112" t="s">
        <v>571</v>
      </c>
      <c r="I107" s="150">
        <v>2</v>
      </c>
      <c r="J107" s="88" t="str">
        <f t="shared" si="1"/>
        <v>город Нижний Тагил, г. Нижний Тагил, ул. Красногвардейская, д. 2</v>
      </c>
      <c r="K107" s="51">
        <v>4341.3</v>
      </c>
      <c r="L107" s="30">
        <v>82</v>
      </c>
      <c r="M107" s="51">
        <v>3</v>
      </c>
      <c r="N107" s="138" t="s">
        <v>3078</v>
      </c>
      <c r="O107" s="219" t="s">
        <v>4452</v>
      </c>
      <c r="P107" s="132" t="s">
        <v>3092</v>
      </c>
      <c r="Q107" s="210">
        <f>5039848.4+822222.46</f>
        <v>5862070.8600000003</v>
      </c>
    </row>
    <row r="108" spans="1:17" x14ac:dyDescent="0.25">
      <c r="A108" s="80">
        <v>107</v>
      </c>
      <c r="B108" s="30" t="s">
        <v>218</v>
      </c>
      <c r="C108" s="112"/>
      <c r="D108" s="112" t="s">
        <v>140</v>
      </c>
      <c r="E108" s="112" t="s">
        <v>18</v>
      </c>
      <c r="F108" s="112" t="s">
        <v>141</v>
      </c>
      <c r="G108" s="112" t="s">
        <v>20</v>
      </c>
      <c r="H108" s="112" t="s">
        <v>1517</v>
      </c>
      <c r="I108" s="150">
        <v>18</v>
      </c>
      <c r="J108" s="88" t="str">
        <f t="shared" si="1"/>
        <v>город Нижний Тагил, г. Нижний Тагил, ул. Окунева, д. 18</v>
      </c>
      <c r="K108" s="51">
        <v>2852.1</v>
      </c>
      <c r="L108" s="30">
        <v>71</v>
      </c>
      <c r="M108" s="51">
        <v>1</v>
      </c>
      <c r="N108" s="138" t="s">
        <v>2566</v>
      </c>
      <c r="O108" s="219">
        <v>44247</v>
      </c>
      <c r="P108" s="132" t="s">
        <v>2603</v>
      </c>
      <c r="Q108" s="210">
        <v>1949182.7</v>
      </c>
    </row>
    <row r="109" spans="1:17" ht="22.5" x14ac:dyDescent="0.25">
      <c r="A109" s="80">
        <v>108</v>
      </c>
      <c r="B109" s="30" t="s">
        <v>218</v>
      </c>
      <c r="C109" s="112"/>
      <c r="D109" s="112" t="s">
        <v>140</v>
      </c>
      <c r="E109" s="112" t="s">
        <v>18</v>
      </c>
      <c r="F109" s="112" t="s">
        <v>141</v>
      </c>
      <c r="G109" s="112" t="s">
        <v>20</v>
      </c>
      <c r="H109" s="112" t="s">
        <v>1318</v>
      </c>
      <c r="I109" s="150">
        <v>9</v>
      </c>
      <c r="J109" s="88" t="str">
        <f t="shared" si="1"/>
        <v>город Нижний Тагил, г. Нижний Тагил, ул. Островского, д. 9</v>
      </c>
      <c r="K109" s="51">
        <v>4867.3</v>
      </c>
      <c r="L109" s="30">
        <v>99</v>
      </c>
      <c r="M109" s="51">
        <v>2</v>
      </c>
      <c r="N109" s="138" t="s">
        <v>2566</v>
      </c>
      <c r="O109" s="219">
        <v>44247</v>
      </c>
      <c r="P109" s="132" t="s">
        <v>2603</v>
      </c>
      <c r="Q109" s="210">
        <v>3901742.04</v>
      </c>
    </row>
    <row r="110" spans="1:17" ht="22.5" x14ac:dyDescent="0.25">
      <c r="A110" s="80">
        <v>109</v>
      </c>
      <c r="B110" s="30" t="s">
        <v>218</v>
      </c>
      <c r="C110" s="112"/>
      <c r="D110" s="112" t="s">
        <v>140</v>
      </c>
      <c r="E110" s="112" t="s">
        <v>18</v>
      </c>
      <c r="F110" s="112" t="s">
        <v>141</v>
      </c>
      <c r="G110" s="112" t="s">
        <v>20</v>
      </c>
      <c r="H110" s="112" t="s">
        <v>474</v>
      </c>
      <c r="I110" s="150">
        <v>15</v>
      </c>
      <c r="J110" s="88" t="str">
        <f t="shared" si="1"/>
        <v>город Нижний Тагил, г. Нижний Тагил, ул. Папанина, д. 15</v>
      </c>
      <c r="K110" s="51">
        <v>4675.6000000000004</v>
      </c>
      <c r="L110" s="30">
        <v>80</v>
      </c>
      <c r="M110" s="51">
        <v>2</v>
      </c>
      <c r="N110" s="138" t="s">
        <v>2566</v>
      </c>
      <c r="O110" s="219">
        <v>44247</v>
      </c>
      <c r="P110" s="132" t="s">
        <v>2603</v>
      </c>
      <c r="Q110" s="210">
        <v>4032402.8200000003</v>
      </c>
    </row>
    <row r="111" spans="1:17" x14ac:dyDescent="0.25">
      <c r="A111" s="80">
        <v>110</v>
      </c>
      <c r="B111" s="30" t="s">
        <v>218</v>
      </c>
      <c r="C111" s="112"/>
      <c r="D111" s="112" t="s">
        <v>140</v>
      </c>
      <c r="E111" s="112" t="s">
        <v>18</v>
      </c>
      <c r="F111" s="112" t="s">
        <v>141</v>
      </c>
      <c r="G111" s="112" t="s">
        <v>20</v>
      </c>
      <c r="H111" s="112" t="s">
        <v>474</v>
      </c>
      <c r="I111" s="150">
        <v>3</v>
      </c>
      <c r="J111" s="88" t="str">
        <f t="shared" si="1"/>
        <v>город Нижний Тагил, г. Нижний Тагил, ул. Папанина, д. 3</v>
      </c>
      <c r="K111" s="51">
        <v>2355</v>
      </c>
      <c r="L111" s="30">
        <v>40</v>
      </c>
      <c r="M111" s="51">
        <v>1</v>
      </c>
      <c r="N111" s="138" t="s">
        <v>2566</v>
      </c>
      <c r="O111" s="219">
        <v>44247</v>
      </c>
      <c r="P111" s="132" t="s">
        <v>2603</v>
      </c>
      <c r="Q111" s="209">
        <v>2013774.96</v>
      </c>
    </row>
    <row r="112" spans="1:17" x14ac:dyDescent="0.25">
      <c r="A112" s="80">
        <v>111</v>
      </c>
      <c r="B112" s="30" t="s">
        <v>218</v>
      </c>
      <c r="C112" s="112"/>
      <c r="D112" s="112" t="s">
        <v>140</v>
      </c>
      <c r="E112" s="112" t="s">
        <v>18</v>
      </c>
      <c r="F112" s="112" t="s">
        <v>141</v>
      </c>
      <c r="G112" s="112" t="s">
        <v>20</v>
      </c>
      <c r="H112" s="112" t="s">
        <v>474</v>
      </c>
      <c r="I112" s="150">
        <v>7</v>
      </c>
      <c r="J112" s="88" t="str">
        <f t="shared" si="1"/>
        <v>город Нижний Тагил, г. Нижний Тагил, ул. Папанина, д. 7</v>
      </c>
      <c r="K112" s="51">
        <v>5179.7</v>
      </c>
      <c r="L112" s="30">
        <v>64</v>
      </c>
      <c r="M112" s="51">
        <v>1</v>
      </c>
      <c r="N112" s="138" t="s">
        <v>2566</v>
      </c>
      <c r="O112" s="219">
        <v>44247</v>
      </c>
      <c r="P112" s="132" t="s">
        <v>2603</v>
      </c>
      <c r="Q112" s="210">
        <v>2009463.72</v>
      </c>
    </row>
    <row r="113" spans="1:17" ht="22.5" x14ac:dyDescent="0.25">
      <c r="A113" s="80">
        <v>112</v>
      </c>
      <c r="B113" s="30" t="s">
        <v>218</v>
      </c>
      <c r="C113" s="112"/>
      <c r="D113" s="112" t="s">
        <v>140</v>
      </c>
      <c r="E113" s="112" t="s">
        <v>18</v>
      </c>
      <c r="F113" s="112" t="s">
        <v>141</v>
      </c>
      <c r="G113" s="112" t="s">
        <v>20</v>
      </c>
      <c r="H113" s="112" t="s">
        <v>187</v>
      </c>
      <c r="I113" s="150">
        <v>17</v>
      </c>
      <c r="J113" s="88" t="str">
        <f t="shared" si="1"/>
        <v>город Нижний Тагил, г. Нижний Тагил, ул. Парковая, д. 17</v>
      </c>
      <c r="K113" s="51">
        <v>2825.3</v>
      </c>
      <c r="L113" s="30">
        <v>71</v>
      </c>
      <c r="M113" s="51">
        <v>1</v>
      </c>
      <c r="N113" s="138" t="s">
        <v>2566</v>
      </c>
      <c r="O113" s="219">
        <v>44247</v>
      </c>
      <c r="P113" s="132" t="s">
        <v>2603</v>
      </c>
      <c r="Q113" s="209">
        <v>1938016.12</v>
      </c>
    </row>
    <row r="114" spans="1:17" x14ac:dyDescent="0.25">
      <c r="A114" s="80">
        <v>113</v>
      </c>
      <c r="B114" s="30" t="s">
        <v>218</v>
      </c>
      <c r="C114" s="112"/>
      <c r="D114" s="112" t="s">
        <v>140</v>
      </c>
      <c r="E114" s="112" t="s">
        <v>18</v>
      </c>
      <c r="F114" s="112" t="s">
        <v>141</v>
      </c>
      <c r="G114" s="112" t="s">
        <v>20</v>
      </c>
      <c r="H114" s="112" t="s">
        <v>199</v>
      </c>
      <c r="I114" s="150">
        <v>43</v>
      </c>
      <c r="J114" s="88" t="str">
        <f t="shared" si="1"/>
        <v>город Нижний Тагил, г. Нижний Тагил, ул. Победы, д. 43</v>
      </c>
      <c r="K114" s="51">
        <v>2912.3</v>
      </c>
      <c r="L114" s="30">
        <v>53</v>
      </c>
      <c r="M114" s="51">
        <v>1</v>
      </c>
      <c r="N114" s="138" t="s">
        <v>2566</v>
      </c>
      <c r="O114" s="219">
        <v>44247</v>
      </c>
      <c r="P114" s="132" t="s">
        <v>2603</v>
      </c>
      <c r="Q114" s="210">
        <v>2219629.54</v>
      </c>
    </row>
    <row r="115" spans="1:17" ht="22.5" x14ac:dyDescent="0.25">
      <c r="A115" s="80">
        <v>114</v>
      </c>
      <c r="B115" s="30" t="s">
        <v>218</v>
      </c>
      <c r="C115" s="30"/>
      <c r="D115" s="30" t="s">
        <v>140</v>
      </c>
      <c r="E115" s="30" t="s">
        <v>18</v>
      </c>
      <c r="F115" s="30" t="s">
        <v>141</v>
      </c>
      <c r="G115" s="30" t="s">
        <v>20</v>
      </c>
      <c r="H115" s="30" t="s">
        <v>572</v>
      </c>
      <c r="I115" s="58" t="s">
        <v>991</v>
      </c>
      <c r="J115" s="88" t="str">
        <f t="shared" si="1"/>
        <v>город Нижний Тагил, г. Нижний Тагил, ул. Учительская, д. 28</v>
      </c>
      <c r="K115" s="42">
        <v>1364.1</v>
      </c>
      <c r="L115" s="30">
        <v>15</v>
      </c>
      <c r="M115" s="42">
        <v>4</v>
      </c>
      <c r="N115" s="84" t="s">
        <v>3071</v>
      </c>
      <c r="O115" s="219">
        <v>44131</v>
      </c>
      <c r="P115" s="117" t="s">
        <v>1619</v>
      </c>
      <c r="Q115" s="210">
        <v>7471942.7999999998</v>
      </c>
    </row>
    <row r="116" spans="1:17" ht="22.5" x14ac:dyDescent="0.25">
      <c r="A116" s="80">
        <v>115</v>
      </c>
      <c r="B116" s="30" t="s">
        <v>218</v>
      </c>
      <c r="C116" s="112"/>
      <c r="D116" s="112" t="s">
        <v>140</v>
      </c>
      <c r="E116" s="112" t="s">
        <v>18</v>
      </c>
      <c r="F116" s="112" t="s">
        <v>141</v>
      </c>
      <c r="G116" s="112" t="s">
        <v>20</v>
      </c>
      <c r="H116" s="112" t="s">
        <v>434</v>
      </c>
      <c r="I116" s="150" t="s">
        <v>124</v>
      </c>
      <c r="J116" s="88" t="str">
        <f t="shared" si="1"/>
        <v>город Нижний Тагил, г. Нижний Тагил, ул. Энтузиастов, д. 2А</v>
      </c>
      <c r="K116" s="51">
        <v>5415.1</v>
      </c>
      <c r="L116" s="30">
        <v>105</v>
      </c>
      <c r="M116" s="51">
        <v>2</v>
      </c>
      <c r="N116" s="138" t="s">
        <v>2566</v>
      </c>
      <c r="O116" s="219">
        <v>44247</v>
      </c>
      <c r="P116" s="132" t="s">
        <v>2603</v>
      </c>
      <c r="Q116" s="209">
        <v>3886563.92</v>
      </c>
    </row>
    <row r="117" spans="1:17" ht="22.5" x14ac:dyDescent="0.25">
      <c r="A117" s="80">
        <v>116</v>
      </c>
      <c r="B117" s="30" t="s">
        <v>218</v>
      </c>
      <c r="C117" s="112"/>
      <c r="D117" s="112" t="s">
        <v>140</v>
      </c>
      <c r="E117" s="112" t="s">
        <v>18</v>
      </c>
      <c r="F117" s="112" t="s">
        <v>141</v>
      </c>
      <c r="G117" s="112" t="s">
        <v>845</v>
      </c>
      <c r="H117" s="112" t="s">
        <v>1305</v>
      </c>
      <c r="I117" s="150">
        <v>16</v>
      </c>
      <c r="J117" s="88" t="str">
        <f t="shared" si="1"/>
        <v>город Нижний Тагил, г. Нижний Тагил, ш. Черноисточинское, д. 16</v>
      </c>
      <c r="K117" s="51">
        <v>8697.2000000000007</v>
      </c>
      <c r="L117" s="30">
        <v>179</v>
      </c>
      <c r="M117" s="51">
        <v>1</v>
      </c>
      <c r="N117" s="138" t="s">
        <v>2566</v>
      </c>
      <c r="O117" s="219">
        <v>44247</v>
      </c>
      <c r="P117" s="132" t="s">
        <v>2603</v>
      </c>
      <c r="Q117" s="209">
        <v>2032020.68</v>
      </c>
    </row>
    <row r="118" spans="1:17" ht="22.5" x14ac:dyDescent="0.25">
      <c r="A118" s="80">
        <v>117</v>
      </c>
      <c r="B118" s="30" t="s">
        <v>218</v>
      </c>
      <c r="C118" s="112"/>
      <c r="D118" s="112" t="s">
        <v>140</v>
      </c>
      <c r="E118" s="112" t="s">
        <v>18</v>
      </c>
      <c r="F118" s="112" t="s">
        <v>141</v>
      </c>
      <c r="G118" s="112" t="s">
        <v>845</v>
      </c>
      <c r="H118" s="112" t="s">
        <v>1305</v>
      </c>
      <c r="I118" s="150">
        <v>42</v>
      </c>
      <c r="J118" s="88" t="str">
        <f t="shared" si="1"/>
        <v>город Нижний Тагил, г. Нижний Тагил, ш. Черноисточинское, д. 42</v>
      </c>
      <c r="K118" s="51">
        <v>9535.1</v>
      </c>
      <c r="L118" s="30">
        <v>160</v>
      </c>
      <c r="M118" s="51">
        <v>3</v>
      </c>
      <c r="N118" s="138" t="s">
        <v>2566</v>
      </c>
      <c r="O118" s="219">
        <v>44247</v>
      </c>
      <c r="P118" s="132" t="s">
        <v>2603</v>
      </c>
      <c r="Q118" s="209">
        <v>5946473.4900000002</v>
      </c>
    </row>
    <row r="119" spans="1:17" ht="22.5" x14ac:dyDescent="0.25">
      <c r="A119" s="80">
        <v>118</v>
      </c>
      <c r="B119" s="30" t="s">
        <v>218</v>
      </c>
      <c r="C119" s="112"/>
      <c r="D119" s="112" t="s">
        <v>140</v>
      </c>
      <c r="E119" s="112" t="s">
        <v>18</v>
      </c>
      <c r="F119" s="112" t="s">
        <v>141</v>
      </c>
      <c r="G119" s="112" t="s">
        <v>845</v>
      </c>
      <c r="H119" s="112" t="s">
        <v>1305</v>
      </c>
      <c r="I119" s="150">
        <v>53</v>
      </c>
      <c r="J119" s="88" t="str">
        <f t="shared" si="1"/>
        <v>город Нижний Тагил, г. Нижний Тагил, ш. Черноисточинское, д. 53</v>
      </c>
      <c r="K119" s="51">
        <v>4782.2</v>
      </c>
      <c r="L119" s="30">
        <v>80</v>
      </c>
      <c r="M119" s="51">
        <v>2</v>
      </c>
      <c r="N119" s="138" t="s">
        <v>2566</v>
      </c>
      <c r="O119" s="219">
        <v>44247</v>
      </c>
      <c r="P119" s="132" t="s">
        <v>2603</v>
      </c>
      <c r="Q119" s="209">
        <v>4012158.62</v>
      </c>
    </row>
    <row r="120" spans="1:17" ht="22.5" x14ac:dyDescent="0.25">
      <c r="A120" s="80">
        <v>119</v>
      </c>
      <c r="B120" s="30" t="s">
        <v>218</v>
      </c>
      <c r="C120" s="112"/>
      <c r="D120" s="112" t="s">
        <v>140</v>
      </c>
      <c r="E120" s="112" t="s">
        <v>18</v>
      </c>
      <c r="F120" s="112" t="s">
        <v>141</v>
      </c>
      <c r="G120" s="112" t="s">
        <v>845</v>
      </c>
      <c r="H120" s="112" t="s">
        <v>1305</v>
      </c>
      <c r="I120" s="150">
        <v>56</v>
      </c>
      <c r="J120" s="88" t="str">
        <f t="shared" si="1"/>
        <v>город Нижний Тагил, г. Нижний Тагил, ш. Черноисточинское, д. 56</v>
      </c>
      <c r="K120" s="51">
        <v>3129.8</v>
      </c>
      <c r="L120" s="30">
        <v>54</v>
      </c>
      <c r="M120" s="51">
        <v>1</v>
      </c>
      <c r="N120" s="138" t="s">
        <v>2566</v>
      </c>
      <c r="O120" s="219">
        <v>44247</v>
      </c>
      <c r="P120" s="132" t="s">
        <v>2603</v>
      </c>
      <c r="Q120" s="210">
        <v>2013988.72</v>
      </c>
    </row>
    <row r="121" spans="1:17" ht="22.5" x14ac:dyDescent="0.25">
      <c r="A121" s="80">
        <v>120</v>
      </c>
      <c r="B121" s="106" t="s">
        <v>327</v>
      </c>
      <c r="C121" s="30"/>
      <c r="D121" s="30" t="s">
        <v>2676</v>
      </c>
      <c r="E121" s="30" t="s">
        <v>18</v>
      </c>
      <c r="F121" s="30" t="s">
        <v>333</v>
      </c>
      <c r="G121" s="30" t="s">
        <v>20</v>
      </c>
      <c r="H121" s="30" t="s">
        <v>378</v>
      </c>
      <c r="I121" s="42">
        <v>30</v>
      </c>
      <c r="J121" s="88" t="str">
        <f t="shared" si="1"/>
        <v>Городской округ «Город Лесной» Свердловской области, г. Лесной, ул. Белинского, д. 30</v>
      </c>
      <c r="K121" s="30">
        <v>2167.6999999999998</v>
      </c>
      <c r="L121" s="30">
        <v>30</v>
      </c>
      <c r="M121" s="41">
        <v>4</v>
      </c>
      <c r="N121" s="59" t="s">
        <v>3268</v>
      </c>
      <c r="O121" s="219">
        <v>44291</v>
      </c>
      <c r="P121" s="84" t="s">
        <v>3040</v>
      </c>
      <c r="Q121" s="209">
        <v>9515363.2600000016</v>
      </c>
    </row>
    <row r="122" spans="1:17" ht="22.5" x14ac:dyDescent="0.25">
      <c r="A122" s="80">
        <v>121</v>
      </c>
      <c r="B122" s="106" t="s">
        <v>327</v>
      </c>
      <c r="C122" s="30"/>
      <c r="D122" s="30" t="s">
        <v>2676</v>
      </c>
      <c r="E122" s="30" t="s">
        <v>18</v>
      </c>
      <c r="F122" s="30" t="s">
        <v>333</v>
      </c>
      <c r="G122" s="30" t="s">
        <v>20</v>
      </c>
      <c r="H122" s="30" t="s">
        <v>214</v>
      </c>
      <c r="I122" s="42">
        <v>4</v>
      </c>
      <c r="J122" s="88" t="str">
        <f t="shared" si="1"/>
        <v>Городской округ «Город Лесной» Свердловской области, г. Лесной, ул. Гоголя, д. 4</v>
      </c>
      <c r="K122" s="30">
        <v>719.9</v>
      </c>
      <c r="L122" s="30">
        <v>12</v>
      </c>
      <c r="M122" s="41">
        <v>4</v>
      </c>
      <c r="N122" s="59" t="s">
        <v>3268</v>
      </c>
      <c r="O122" s="219">
        <v>44291</v>
      </c>
      <c r="P122" s="84" t="s">
        <v>3040</v>
      </c>
      <c r="Q122" s="209">
        <v>4246408.45</v>
      </c>
    </row>
    <row r="123" spans="1:17" ht="22.5" x14ac:dyDescent="0.25">
      <c r="A123" s="80">
        <v>122</v>
      </c>
      <c r="B123" s="106" t="s">
        <v>327</v>
      </c>
      <c r="C123" s="30"/>
      <c r="D123" s="30" t="s">
        <v>2676</v>
      </c>
      <c r="E123" s="30" t="s">
        <v>18</v>
      </c>
      <c r="F123" s="30" t="s">
        <v>333</v>
      </c>
      <c r="G123" s="30" t="s">
        <v>20</v>
      </c>
      <c r="H123" s="30" t="s">
        <v>75</v>
      </c>
      <c r="I123" s="42">
        <v>7</v>
      </c>
      <c r="J123" s="88" t="str">
        <f t="shared" si="1"/>
        <v>Городской округ «Город Лесной» Свердловской области, г. Лесной, ул. Карла Маркса, д. 7</v>
      </c>
      <c r="K123" s="30">
        <v>2456.1999999999998</v>
      </c>
      <c r="L123" s="30">
        <v>74</v>
      </c>
      <c r="M123" s="41">
        <v>8</v>
      </c>
      <c r="N123" s="59" t="s">
        <v>3268</v>
      </c>
      <c r="O123" s="219">
        <v>44291</v>
      </c>
      <c r="P123" s="84" t="s">
        <v>3040</v>
      </c>
      <c r="Q123" s="209">
        <v>19321885.870000001</v>
      </c>
    </row>
    <row r="124" spans="1:17" ht="22.5" x14ac:dyDescent="0.25">
      <c r="A124" s="80">
        <v>123</v>
      </c>
      <c r="B124" s="106" t="s">
        <v>327</v>
      </c>
      <c r="C124" s="30"/>
      <c r="D124" s="30" t="s">
        <v>2676</v>
      </c>
      <c r="E124" s="30" t="s">
        <v>18</v>
      </c>
      <c r="F124" s="30" t="s">
        <v>333</v>
      </c>
      <c r="G124" s="30" t="s">
        <v>20</v>
      </c>
      <c r="H124" s="30" t="s">
        <v>82</v>
      </c>
      <c r="I124" s="42">
        <v>27</v>
      </c>
      <c r="J124" s="88" t="str">
        <f t="shared" si="1"/>
        <v>Городской округ «Город Лесной» Свердловской области, г. Лесной, ул. Орджоникидзе, д. 27</v>
      </c>
      <c r="K124" s="30">
        <v>1595.9</v>
      </c>
      <c r="L124" s="30">
        <v>24</v>
      </c>
      <c r="M124" s="41">
        <v>6</v>
      </c>
      <c r="N124" s="59" t="s">
        <v>3268</v>
      </c>
      <c r="O124" s="219">
        <v>44291</v>
      </c>
      <c r="P124" s="84" t="s">
        <v>3040</v>
      </c>
      <c r="Q124" s="209">
        <v>11389468.060000001</v>
      </c>
    </row>
    <row r="125" spans="1:17" ht="22.5" x14ac:dyDescent="0.25">
      <c r="A125" s="80">
        <v>124</v>
      </c>
      <c r="B125" s="106" t="s">
        <v>327</v>
      </c>
      <c r="C125" s="30"/>
      <c r="D125" s="30" t="s">
        <v>2676</v>
      </c>
      <c r="E125" s="30" t="s">
        <v>18</v>
      </c>
      <c r="F125" s="30" t="s">
        <v>333</v>
      </c>
      <c r="G125" s="30" t="s">
        <v>20</v>
      </c>
      <c r="H125" s="30" t="s">
        <v>108</v>
      </c>
      <c r="I125" s="42">
        <v>19</v>
      </c>
      <c r="J125" s="88" t="str">
        <f t="shared" si="1"/>
        <v>Городской округ «Город Лесной» Свердловской области, г. Лесной, ул. Пушкина, д. 19</v>
      </c>
      <c r="K125" s="30">
        <v>2068.5</v>
      </c>
      <c r="L125" s="30">
        <v>24</v>
      </c>
      <c r="M125" s="41">
        <v>7</v>
      </c>
      <c r="N125" s="59" t="s">
        <v>3269</v>
      </c>
      <c r="O125" s="219">
        <v>44225</v>
      </c>
      <c r="P125" s="84" t="s">
        <v>3040</v>
      </c>
      <c r="Q125" s="209">
        <v>14184446.5</v>
      </c>
    </row>
    <row r="126" spans="1:17" ht="22.5" x14ac:dyDescent="0.25">
      <c r="A126" s="80">
        <v>125</v>
      </c>
      <c r="B126" s="106" t="s">
        <v>327</v>
      </c>
      <c r="C126" s="30"/>
      <c r="D126" s="30" t="s">
        <v>2676</v>
      </c>
      <c r="E126" s="30" t="s">
        <v>18</v>
      </c>
      <c r="F126" s="30" t="s">
        <v>333</v>
      </c>
      <c r="G126" s="30" t="s">
        <v>20</v>
      </c>
      <c r="H126" s="30" t="s">
        <v>108</v>
      </c>
      <c r="I126" s="42">
        <v>21</v>
      </c>
      <c r="J126" s="88" t="str">
        <f t="shared" si="1"/>
        <v>Городской округ «Город Лесной» Свердловской области, г. Лесной, ул. Пушкина, д. 21</v>
      </c>
      <c r="K126" s="30">
        <v>1961.1</v>
      </c>
      <c r="L126" s="30">
        <v>24</v>
      </c>
      <c r="M126" s="41">
        <v>6</v>
      </c>
      <c r="N126" s="59" t="s">
        <v>3269</v>
      </c>
      <c r="O126" s="219">
        <v>44225</v>
      </c>
      <c r="P126" s="84" t="s">
        <v>3040</v>
      </c>
      <c r="Q126" s="209">
        <v>9028641.0899999999</v>
      </c>
    </row>
    <row r="127" spans="1:17" ht="22.5" x14ac:dyDescent="0.25">
      <c r="A127" s="80">
        <v>126</v>
      </c>
      <c r="B127" s="106" t="s">
        <v>327</v>
      </c>
      <c r="C127" s="30"/>
      <c r="D127" s="30" t="s">
        <v>2676</v>
      </c>
      <c r="E127" s="30" t="s">
        <v>18</v>
      </c>
      <c r="F127" s="30" t="s">
        <v>333</v>
      </c>
      <c r="G127" s="30" t="s">
        <v>20</v>
      </c>
      <c r="H127" s="30" t="s">
        <v>108</v>
      </c>
      <c r="I127" s="42">
        <v>23</v>
      </c>
      <c r="J127" s="88" t="str">
        <f t="shared" si="1"/>
        <v>Городской округ «Город Лесной» Свердловской области, г. Лесной, ул. Пушкина, д. 23</v>
      </c>
      <c r="K127" s="30">
        <v>2342.5</v>
      </c>
      <c r="L127" s="30">
        <v>30</v>
      </c>
      <c r="M127" s="41">
        <v>6</v>
      </c>
      <c r="N127" s="59" t="s">
        <v>3269</v>
      </c>
      <c r="O127" s="219">
        <v>44225</v>
      </c>
      <c r="P127" s="84" t="s">
        <v>3040</v>
      </c>
      <c r="Q127" s="209">
        <v>15625233.18</v>
      </c>
    </row>
    <row r="128" spans="1:17" ht="22.5" x14ac:dyDescent="0.25">
      <c r="A128" s="80">
        <v>127</v>
      </c>
      <c r="B128" s="30" t="s">
        <v>218</v>
      </c>
      <c r="C128" s="30"/>
      <c r="D128" s="30" t="s">
        <v>169</v>
      </c>
      <c r="E128" s="30" t="s">
        <v>18</v>
      </c>
      <c r="F128" s="30" t="s">
        <v>170</v>
      </c>
      <c r="G128" s="30" t="s">
        <v>20</v>
      </c>
      <c r="H128" s="30" t="s">
        <v>171</v>
      </c>
      <c r="I128" s="148">
        <v>15</v>
      </c>
      <c r="J128" s="88" t="str">
        <f t="shared" si="1"/>
        <v>городской округ Верхний Тагил, г. Верхний Тагил, ул. Жуковского, д. 15</v>
      </c>
      <c r="K128" s="42">
        <v>801.8</v>
      </c>
      <c r="L128" s="30">
        <v>12</v>
      </c>
      <c r="M128" s="42">
        <v>2</v>
      </c>
      <c r="N128" s="84" t="s">
        <v>3069</v>
      </c>
      <c r="O128" s="219">
        <v>44134</v>
      </c>
      <c r="P128" s="117" t="s">
        <v>3090</v>
      </c>
      <c r="Q128" s="210">
        <v>4652509.2</v>
      </c>
    </row>
    <row r="129" spans="1:17" ht="22.5" x14ac:dyDescent="0.25">
      <c r="A129" s="80">
        <v>128</v>
      </c>
      <c r="B129" s="30" t="s">
        <v>218</v>
      </c>
      <c r="C129" s="30"/>
      <c r="D129" s="30" t="s">
        <v>169</v>
      </c>
      <c r="E129" s="30" t="s">
        <v>18</v>
      </c>
      <c r="F129" s="30" t="s">
        <v>170</v>
      </c>
      <c r="G129" s="30" t="s">
        <v>20</v>
      </c>
      <c r="H129" s="30" t="s">
        <v>172</v>
      </c>
      <c r="I129" s="148">
        <v>15</v>
      </c>
      <c r="J129" s="88" t="str">
        <f t="shared" si="1"/>
        <v>городской округ Верхний Тагил, г. Верхний Тагил, ул. Маяковского, д. 15</v>
      </c>
      <c r="K129" s="42">
        <v>432.2</v>
      </c>
      <c r="L129" s="30">
        <v>12</v>
      </c>
      <c r="M129" s="42">
        <v>2</v>
      </c>
      <c r="N129" s="84" t="s">
        <v>3069</v>
      </c>
      <c r="O129" s="219">
        <v>44134</v>
      </c>
      <c r="P129" s="117" t="s">
        <v>3090</v>
      </c>
      <c r="Q129" s="210">
        <v>2464902</v>
      </c>
    </row>
    <row r="130" spans="1:17" ht="22.5" x14ac:dyDescent="0.25">
      <c r="A130" s="80">
        <v>129</v>
      </c>
      <c r="B130" s="30" t="s">
        <v>218</v>
      </c>
      <c r="C130" s="30"/>
      <c r="D130" s="30" t="s">
        <v>169</v>
      </c>
      <c r="E130" s="30" t="s">
        <v>18</v>
      </c>
      <c r="F130" s="30" t="s">
        <v>170</v>
      </c>
      <c r="G130" s="30" t="s">
        <v>20</v>
      </c>
      <c r="H130" s="30" t="s">
        <v>172</v>
      </c>
      <c r="I130" s="148">
        <v>17</v>
      </c>
      <c r="J130" s="88" t="str">
        <f t="shared" ref="J130:J193" si="2">C130&amp;""&amp;D130&amp;", "&amp;E130&amp;" "&amp;F130&amp;", "&amp;G130&amp;" "&amp;H130&amp;", д. "&amp;I130</f>
        <v>городской округ Верхний Тагил, г. Верхний Тагил, ул. Маяковского, д. 17</v>
      </c>
      <c r="K130" s="42">
        <v>449.4</v>
      </c>
      <c r="L130" s="30">
        <v>4</v>
      </c>
      <c r="M130" s="42">
        <v>2</v>
      </c>
      <c r="N130" s="84" t="s">
        <v>3069</v>
      </c>
      <c r="O130" s="219">
        <v>44134</v>
      </c>
      <c r="P130" s="117" t="s">
        <v>3090</v>
      </c>
      <c r="Q130" s="210">
        <v>2476179.6</v>
      </c>
    </row>
    <row r="131" spans="1:17" ht="22.5" x14ac:dyDescent="0.25">
      <c r="A131" s="80">
        <v>130</v>
      </c>
      <c r="B131" s="30" t="s">
        <v>218</v>
      </c>
      <c r="C131" s="30"/>
      <c r="D131" s="30" t="s">
        <v>169</v>
      </c>
      <c r="E131" s="30" t="s">
        <v>18</v>
      </c>
      <c r="F131" s="30" t="s">
        <v>170</v>
      </c>
      <c r="G131" s="30" t="s">
        <v>20</v>
      </c>
      <c r="H131" s="30" t="s">
        <v>172</v>
      </c>
      <c r="I131" s="148">
        <v>19</v>
      </c>
      <c r="J131" s="88" t="str">
        <f t="shared" si="2"/>
        <v>городской округ Верхний Тагил, г. Верхний Тагил, ул. Маяковского, д. 19</v>
      </c>
      <c r="K131" s="42">
        <v>477.2</v>
      </c>
      <c r="L131" s="30">
        <v>4</v>
      </c>
      <c r="M131" s="42">
        <v>2</v>
      </c>
      <c r="N131" s="84" t="s">
        <v>3069</v>
      </c>
      <c r="O131" s="219">
        <v>44134</v>
      </c>
      <c r="P131" s="117" t="s">
        <v>3090</v>
      </c>
      <c r="Q131" s="210">
        <v>2365074</v>
      </c>
    </row>
    <row r="132" spans="1:17" ht="22.5" x14ac:dyDescent="0.25">
      <c r="A132" s="80">
        <v>131</v>
      </c>
      <c r="B132" s="30" t="s">
        <v>218</v>
      </c>
      <c r="C132" s="30"/>
      <c r="D132" s="30" t="s">
        <v>169</v>
      </c>
      <c r="E132" s="30" t="s">
        <v>18</v>
      </c>
      <c r="F132" s="30" t="s">
        <v>170</v>
      </c>
      <c r="G132" s="30" t="s">
        <v>20</v>
      </c>
      <c r="H132" s="30" t="s">
        <v>172</v>
      </c>
      <c r="I132" s="148">
        <v>8</v>
      </c>
      <c r="J132" s="88" t="str">
        <f t="shared" si="2"/>
        <v>городской округ Верхний Тагил, г. Верхний Тагил, ул. Маяковского, д. 8</v>
      </c>
      <c r="K132" s="42">
        <v>739.2</v>
      </c>
      <c r="L132" s="30">
        <v>12</v>
      </c>
      <c r="M132" s="42">
        <v>4</v>
      </c>
      <c r="N132" s="84" t="s">
        <v>3069</v>
      </c>
      <c r="O132" s="219">
        <v>44134</v>
      </c>
      <c r="P132" s="117" t="s">
        <v>3090</v>
      </c>
      <c r="Q132" s="210">
        <v>4667304</v>
      </c>
    </row>
    <row r="133" spans="1:17" ht="22.5" x14ac:dyDescent="0.25">
      <c r="A133" s="80">
        <v>132</v>
      </c>
      <c r="B133" s="30" t="s">
        <v>218</v>
      </c>
      <c r="C133" s="30"/>
      <c r="D133" s="30" t="s">
        <v>169</v>
      </c>
      <c r="E133" s="30" t="s">
        <v>18</v>
      </c>
      <c r="F133" s="30" t="s">
        <v>170</v>
      </c>
      <c r="G133" s="30" t="s">
        <v>20</v>
      </c>
      <c r="H133" s="30" t="s">
        <v>41</v>
      </c>
      <c r="I133" s="148">
        <v>5</v>
      </c>
      <c r="J133" s="88" t="str">
        <f t="shared" si="2"/>
        <v>городской округ Верхний Тагил, г. Верхний Тагил, ул. Садовая, д. 5</v>
      </c>
      <c r="K133" s="42">
        <v>1996.5</v>
      </c>
      <c r="L133" s="30">
        <v>19</v>
      </c>
      <c r="M133" s="42">
        <v>2</v>
      </c>
      <c r="N133" s="84" t="s">
        <v>3069</v>
      </c>
      <c r="O133" s="219">
        <v>44134</v>
      </c>
      <c r="P133" s="117" t="s">
        <v>3090</v>
      </c>
      <c r="Q133" s="210">
        <v>7122034.7999999998</v>
      </c>
    </row>
    <row r="134" spans="1:17" ht="22.5" x14ac:dyDescent="0.25">
      <c r="A134" s="80">
        <v>133</v>
      </c>
      <c r="B134" s="30" t="s">
        <v>218</v>
      </c>
      <c r="C134" s="30"/>
      <c r="D134" s="30" t="s">
        <v>169</v>
      </c>
      <c r="E134" s="30" t="s">
        <v>18</v>
      </c>
      <c r="F134" s="30" t="s">
        <v>170</v>
      </c>
      <c r="G134" s="30" t="s">
        <v>20</v>
      </c>
      <c r="H134" s="30" t="s">
        <v>650</v>
      </c>
      <c r="I134" s="148">
        <v>7</v>
      </c>
      <c r="J134" s="88" t="str">
        <f t="shared" si="2"/>
        <v>городской округ Верхний Тагил, г. Верхний Тагил, ул. Чехова, д. 7</v>
      </c>
      <c r="K134" s="42">
        <v>954.4</v>
      </c>
      <c r="L134" s="30">
        <v>12</v>
      </c>
      <c r="M134" s="42">
        <v>2</v>
      </c>
      <c r="N134" s="84" t="s">
        <v>3069</v>
      </c>
      <c r="O134" s="219">
        <v>44134</v>
      </c>
      <c r="P134" s="117" t="s">
        <v>3090</v>
      </c>
      <c r="Q134" s="210">
        <v>4974841.2000000011</v>
      </c>
    </row>
    <row r="135" spans="1:17" ht="22.5" x14ac:dyDescent="0.25">
      <c r="A135" s="80">
        <v>134</v>
      </c>
      <c r="B135" s="30" t="s">
        <v>218</v>
      </c>
      <c r="C135" s="30"/>
      <c r="D135" s="30" t="s">
        <v>169</v>
      </c>
      <c r="E135" s="30" t="s">
        <v>18</v>
      </c>
      <c r="F135" s="30" t="s">
        <v>170</v>
      </c>
      <c r="G135" s="30" t="s">
        <v>20</v>
      </c>
      <c r="H135" s="30" t="s">
        <v>650</v>
      </c>
      <c r="I135" s="148">
        <v>9</v>
      </c>
      <c r="J135" s="88" t="str">
        <f t="shared" si="2"/>
        <v>городской округ Верхний Тагил, г. Верхний Тагил, ул. Чехова, д. 9</v>
      </c>
      <c r="K135" s="42">
        <v>959.6</v>
      </c>
      <c r="L135" s="30">
        <v>12</v>
      </c>
      <c r="M135" s="42">
        <v>1</v>
      </c>
      <c r="N135" s="84" t="s">
        <v>3069</v>
      </c>
      <c r="O135" s="219">
        <v>44134</v>
      </c>
      <c r="P135" s="117" t="s">
        <v>3090</v>
      </c>
      <c r="Q135" s="210">
        <v>3755023.1999999997</v>
      </c>
    </row>
    <row r="136" spans="1:17" ht="22.5" x14ac:dyDescent="0.25">
      <c r="A136" s="80">
        <v>135</v>
      </c>
      <c r="B136" s="30" t="s">
        <v>227</v>
      </c>
      <c r="C136" s="30"/>
      <c r="D136" s="30" t="s">
        <v>243</v>
      </c>
      <c r="E136" s="30" t="s">
        <v>18</v>
      </c>
      <c r="F136" s="30" t="s">
        <v>244</v>
      </c>
      <c r="G136" s="30" t="s">
        <v>143</v>
      </c>
      <c r="H136" s="30" t="s">
        <v>251</v>
      </c>
      <c r="I136" s="42">
        <v>34</v>
      </c>
      <c r="J136" s="88" t="str">
        <f t="shared" si="2"/>
        <v>городской округ Верхняя Пышма, г. Верхняя Пышма, пр-кт Успенский, д. 34</v>
      </c>
      <c r="K136" s="42">
        <v>1556</v>
      </c>
      <c r="L136" s="30">
        <v>18</v>
      </c>
      <c r="M136" s="42">
        <v>1</v>
      </c>
      <c r="N136" s="117" t="s">
        <v>3123</v>
      </c>
      <c r="O136" s="219">
        <v>44266</v>
      </c>
      <c r="P136" s="117" t="s">
        <v>2110</v>
      </c>
      <c r="Q136" s="210">
        <v>1000614</v>
      </c>
    </row>
    <row r="137" spans="1:17" ht="22.5" x14ac:dyDescent="0.25">
      <c r="A137" s="80">
        <v>136</v>
      </c>
      <c r="B137" s="30" t="s">
        <v>227</v>
      </c>
      <c r="C137" s="30"/>
      <c r="D137" s="30" t="s">
        <v>243</v>
      </c>
      <c r="E137" s="30" t="s">
        <v>18</v>
      </c>
      <c r="F137" s="30" t="s">
        <v>244</v>
      </c>
      <c r="G137" s="30" t="s">
        <v>20</v>
      </c>
      <c r="H137" s="30" t="s">
        <v>207</v>
      </c>
      <c r="I137" s="42">
        <v>3</v>
      </c>
      <c r="J137" s="88" t="str">
        <f t="shared" si="2"/>
        <v>городской округ Верхняя Пышма, г. Верхняя Пышма, ул. Красноармейская, д. 3</v>
      </c>
      <c r="K137" s="42">
        <v>2075.9</v>
      </c>
      <c r="L137" s="30">
        <v>20</v>
      </c>
      <c r="M137" s="42">
        <v>7</v>
      </c>
      <c r="N137" s="117" t="s">
        <v>3098</v>
      </c>
      <c r="O137" s="219">
        <v>44232</v>
      </c>
      <c r="P137" s="117" t="s">
        <v>3128</v>
      </c>
      <c r="Q137" s="210">
        <v>10275026.399999999</v>
      </c>
    </row>
    <row r="138" spans="1:17" ht="22.5" x14ac:dyDescent="0.25">
      <c r="A138" s="80">
        <v>137</v>
      </c>
      <c r="B138" s="30" t="s">
        <v>227</v>
      </c>
      <c r="C138" s="30"/>
      <c r="D138" s="30" t="s">
        <v>243</v>
      </c>
      <c r="E138" s="30" t="s">
        <v>18</v>
      </c>
      <c r="F138" s="30" t="s">
        <v>244</v>
      </c>
      <c r="G138" s="30" t="s">
        <v>20</v>
      </c>
      <c r="H138" s="30" t="s">
        <v>207</v>
      </c>
      <c r="I138" s="42">
        <v>5</v>
      </c>
      <c r="J138" s="88" t="str">
        <f t="shared" si="2"/>
        <v>городской округ Верхняя Пышма, г. Верхняя Пышма, ул. Красноармейская, д. 5</v>
      </c>
      <c r="K138" s="42">
        <v>1338.4</v>
      </c>
      <c r="L138" s="30">
        <v>32</v>
      </c>
      <c r="M138" s="42">
        <v>8</v>
      </c>
      <c r="N138" s="117" t="s">
        <v>3098</v>
      </c>
      <c r="O138" s="219">
        <v>44232</v>
      </c>
      <c r="P138" s="117" t="s">
        <v>3128</v>
      </c>
      <c r="Q138" s="210">
        <v>10314501.600000001</v>
      </c>
    </row>
    <row r="139" spans="1:17" ht="22.5" x14ac:dyDescent="0.25">
      <c r="A139" s="80">
        <v>138</v>
      </c>
      <c r="B139" s="30" t="s">
        <v>227</v>
      </c>
      <c r="C139" s="30"/>
      <c r="D139" s="30" t="s">
        <v>243</v>
      </c>
      <c r="E139" s="30" t="s">
        <v>18</v>
      </c>
      <c r="F139" s="30" t="s">
        <v>244</v>
      </c>
      <c r="G139" s="30" t="s">
        <v>20</v>
      </c>
      <c r="H139" s="30" t="s">
        <v>245</v>
      </c>
      <c r="I139" s="42">
        <v>1</v>
      </c>
      <c r="J139" s="88" t="str">
        <f t="shared" si="2"/>
        <v>городской округ Верхняя Пышма, г. Верхняя Пышма, ул. Менделеева, д. 1</v>
      </c>
      <c r="K139" s="42">
        <v>1555.9</v>
      </c>
      <c r="L139" s="30">
        <v>36</v>
      </c>
      <c r="M139" s="42">
        <v>1</v>
      </c>
      <c r="N139" s="117" t="s">
        <v>3098</v>
      </c>
      <c r="O139" s="219">
        <v>44232</v>
      </c>
      <c r="P139" s="117" t="s">
        <v>3128</v>
      </c>
      <c r="Q139" s="210">
        <v>2257124.4</v>
      </c>
    </row>
    <row r="140" spans="1:17" ht="22.5" x14ac:dyDescent="0.25">
      <c r="A140" s="80">
        <v>139</v>
      </c>
      <c r="B140" s="30" t="s">
        <v>227</v>
      </c>
      <c r="C140" s="30"/>
      <c r="D140" s="30" t="s">
        <v>243</v>
      </c>
      <c r="E140" s="30" t="s">
        <v>18</v>
      </c>
      <c r="F140" s="30" t="s">
        <v>244</v>
      </c>
      <c r="G140" s="30" t="s">
        <v>20</v>
      </c>
      <c r="H140" s="30" t="s">
        <v>245</v>
      </c>
      <c r="I140" s="42">
        <v>6</v>
      </c>
      <c r="J140" s="88" t="str">
        <f t="shared" si="2"/>
        <v>городской округ Верхняя Пышма, г. Верхняя Пышма, ул. Менделеева, д. 6</v>
      </c>
      <c r="K140" s="42">
        <v>1395.4</v>
      </c>
      <c r="L140" s="30">
        <v>32</v>
      </c>
      <c r="M140" s="42">
        <v>1</v>
      </c>
      <c r="N140" s="117" t="s">
        <v>3098</v>
      </c>
      <c r="O140" s="219">
        <v>44232</v>
      </c>
      <c r="P140" s="117" t="s">
        <v>3128</v>
      </c>
      <c r="Q140" s="210">
        <v>1761816</v>
      </c>
    </row>
    <row r="141" spans="1:17" ht="22.5" x14ac:dyDescent="0.25">
      <c r="A141" s="80">
        <v>140</v>
      </c>
      <c r="B141" s="30" t="s">
        <v>227</v>
      </c>
      <c r="C141" s="112"/>
      <c r="D141" s="112" t="s">
        <v>243</v>
      </c>
      <c r="E141" s="112" t="s">
        <v>18</v>
      </c>
      <c r="F141" s="112" t="s">
        <v>244</v>
      </c>
      <c r="G141" s="112" t="s">
        <v>20</v>
      </c>
      <c r="H141" s="112" t="s">
        <v>217</v>
      </c>
      <c r="I141" s="51" t="s">
        <v>2532</v>
      </c>
      <c r="J141" s="88" t="str">
        <f t="shared" si="2"/>
        <v>городской округ Верхняя Пышма, г. Верхняя Пышма, ул. Мичурина, д. 10Б</v>
      </c>
      <c r="K141" s="51">
        <v>4228.5</v>
      </c>
      <c r="L141" s="30">
        <v>67</v>
      </c>
      <c r="M141" s="51">
        <v>2</v>
      </c>
      <c r="N141" s="132" t="s">
        <v>2581</v>
      </c>
      <c r="O141" s="219">
        <v>44247</v>
      </c>
      <c r="P141" s="132" t="s">
        <v>1494</v>
      </c>
      <c r="Q141" s="210">
        <v>3442043.23</v>
      </c>
    </row>
    <row r="142" spans="1:17" ht="22.5" x14ac:dyDescent="0.25">
      <c r="A142" s="80">
        <v>141</v>
      </c>
      <c r="B142" s="30" t="s">
        <v>227</v>
      </c>
      <c r="C142" s="30"/>
      <c r="D142" s="30" t="s">
        <v>243</v>
      </c>
      <c r="E142" s="30" t="s">
        <v>18</v>
      </c>
      <c r="F142" s="30" t="s">
        <v>244</v>
      </c>
      <c r="G142" s="30" t="s">
        <v>20</v>
      </c>
      <c r="H142" s="30" t="s">
        <v>2656</v>
      </c>
      <c r="I142" s="42" t="s">
        <v>729</v>
      </c>
      <c r="J142" s="88" t="str">
        <f t="shared" si="2"/>
        <v>городской округ Верхняя Пышма, г. Верхняя Пышма, ул. Огнеупорщиков, д. 17Б</v>
      </c>
      <c r="K142" s="42">
        <v>3443.7</v>
      </c>
      <c r="L142" s="30">
        <v>68</v>
      </c>
      <c r="M142" s="42">
        <v>4</v>
      </c>
      <c r="N142" s="117" t="s">
        <v>3098</v>
      </c>
      <c r="O142" s="219">
        <v>44232</v>
      </c>
      <c r="P142" s="117" t="s">
        <v>3128</v>
      </c>
      <c r="Q142" s="210">
        <v>7684911.5999999996</v>
      </c>
    </row>
    <row r="143" spans="1:17" ht="22.5" x14ac:dyDescent="0.25">
      <c r="A143" s="80">
        <v>142</v>
      </c>
      <c r="B143" s="30" t="s">
        <v>227</v>
      </c>
      <c r="C143" s="112"/>
      <c r="D143" s="112" t="s">
        <v>243</v>
      </c>
      <c r="E143" s="112" t="s">
        <v>18</v>
      </c>
      <c r="F143" s="112" t="s">
        <v>244</v>
      </c>
      <c r="G143" s="112" t="s">
        <v>20</v>
      </c>
      <c r="H143" s="112" t="s">
        <v>82</v>
      </c>
      <c r="I143" s="51">
        <v>24</v>
      </c>
      <c r="J143" s="88" t="str">
        <f t="shared" si="2"/>
        <v>городской округ Верхняя Пышма, г. Верхняя Пышма, ул. Орджоникидзе, д. 24</v>
      </c>
      <c r="K143" s="51">
        <v>8997.2000000000007</v>
      </c>
      <c r="L143" s="30">
        <v>134</v>
      </c>
      <c r="M143" s="51">
        <v>4</v>
      </c>
      <c r="N143" s="132" t="s">
        <v>2581</v>
      </c>
      <c r="O143" s="219">
        <v>44247</v>
      </c>
      <c r="P143" s="132" t="s">
        <v>1494</v>
      </c>
      <c r="Q143" s="210">
        <v>6498577.8999999994</v>
      </c>
    </row>
    <row r="144" spans="1:17" ht="22.5" x14ac:dyDescent="0.25">
      <c r="A144" s="80">
        <v>143</v>
      </c>
      <c r="B144" s="30" t="s">
        <v>227</v>
      </c>
      <c r="C144" s="30"/>
      <c r="D144" s="30" t="s">
        <v>243</v>
      </c>
      <c r="E144" s="30" t="s">
        <v>18</v>
      </c>
      <c r="F144" s="30" t="s">
        <v>244</v>
      </c>
      <c r="G144" s="30" t="s">
        <v>20</v>
      </c>
      <c r="H144" s="30" t="s">
        <v>252</v>
      </c>
      <c r="I144" s="42">
        <v>15</v>
      </c>
      <c r="J144" s="88" t="str">
        <f t="shared" si="2"/>
        <v>городской округ Верхняя Пышма, г. Верхняя Пышма, ул. Петрова, д. 15</v>
      </c>
      <c r="K144" s="42">
        <v>693.2</v>
      </c>
      <c r="L144" s="30">
        <v>12</v>
      </c>
      <c r="M144" s="42">
        <v>1</v>
      </c>
      <c r="N144" s="117" t="s">
        <v>3098</v>
      </c>
      <c r="O144" s="219">
        <v>44232</v>
      </c>
      <c r="P144" s="117" t="s">
        <v>3128</v>
      </c>
      <c r="Q144" s="210">
        <v>591144</v>
      </c>
    </row>
    <row r="145" spans="1:17" ht="22.5" x14ac:dyDescent="0.25">
      <c r="A145" s="80">
        <v>144</v>
      </c>
      <c r="B145" s="30" t="s">
        <v>227</v>
      </c>
      <c r="C145" s="30"/>
      <c r="D145" s="30" t="s">
        <v>243</v>
      </c>
      <c r="E145" s="30" t="s">
        <v>18</v>
      </c>
      <c r="F145" s="30" t="s">
        <v>244</v>
      </c>
      <c r="G145" s="30" t="s">
        <v>20</v>
      </c>
      <c r="H145" s="30" t="s">
        <v>252</v>
      </c>
      <c r="I145" s="42">
        <v>9</v>
      </c>
      <c r="J145" s="88" t="str">
        <f t="shared" si="2"/>
        <v>городской округ Верхняя Пышма, г. Верхняя Пышма, ул. Петрова, д. 9</v>
      </c>
      <c r="K145" s="42">
        <v>658.6</v>
      </c>
      <c r="L145" s="30">
        <v>16</v>
      </c>
      <c r="M145" s="42">
        <v>8</v>
      </c>
      <c r="N145" s="117" t="s">
        <v>3099</v>
      </c>
      <c r="O145" s="219">
        <v>44232</v>
      </c>
      <c r="P145" s="117" t="s">
        <v>3128</v>
      </c>
      <c r="Q145" s="210">
        <v>6749700</v>
      </c>
    </row>
    <row r="146" spans="1:17" ht="22.5" x14ac:dyDescent="0.25">
      <c r="A146" s="80">
        <v>145</v>
      </c>
      <c r="B146" s="30" t="s">
        <v>227</v>
      </c>
      <c r="C146" s="30"/>
      <c r="D146" s="30" t="s">
        <v>243</v>
      </c>
      <c r="E146" s="30" t="s">
        <v>18</v>
      </c>
      <c r="F146" s="30" t="s">
        <v>244</v>
      </c>
      <c r="G146" s="30" t="s">
        <v>20</v>
      </c>
      <c r="H146" s="30" t="s">
        <v>2657</v>
      </c>
      <c r="I146" s="42">
        <v>8</v>
      </c>
      <c r="J146" s="88" t="str">
        <f t="shared" si="2"/>
        <v>городской округ Верхняя Пышма, г. Верхняя Пышма, ул. Рудничная, д. 8</v>
      </c>
      <c r="K146" s="42">
        <v>270.3</v>
      </c>
      <c r="L146" s="30">
        <v>8</v>
      </c>
      <c r="M146" s="42">
        <v>7</v>
      </c>
      <c r="N146" s="117" t="s">
        <v>3098</v>
      </c>
      <c r="O146" s="219">
        <v>44232</v>
      </c>
      <c r="P146" s="117" t="s">
        <v>3128</v>
      </c>
      <c r="Q146" s="210">
        <v>3047512.8000000007</v>
      </c>
    </row>
    <row r="147" spans="1:17" ht="22.5" x14ac:dyDescent="0.25">
      <c r="A147" s="80">
        <v>146</v>
      </c>
      <c r="B147" s="30" t="s">
        <v>227</v>
      </c>
      <c r="C147" s="30"/>
      <c r="D147" s="30" t="s">
        <v>243</v>
      </c>
      <c r="E147" s="30" t="s">
        <v>18</v>
      </c>
      <c r="F147" s="30" t="s">
        <v>244</v>
      </c>
      <c r="G147" s="30" t="s">
        <v>20</v>
      </c>
      <c r="H147" s="30" t="s">
        <v>2658</v>
      </c>
      <c r="I147" s="42">
        <v>2</v>
      </c>
      <c r="J147" s="88" t="str">
        <f t="shared" si="2"/>
        <v>городской округ Верхняя Пышма, г. Верхняя Пышма, ул. Спицина, д. 2</v>
      </c>
      <c r="K147" s="42">
        <v>1110.7</v>
      </c>
      <c r="L147" s="30">
        <v>22</v>
      </c>
      <c r="M147" s="42">
        <v>8</v>
      </c>
      <c r="N147" s="117" t="s">
        <v>3098</v>
      </c>
      <c r="O147" s="219">
        <v>44232</v>
      </c>
      <c r="P147" s="117" t="s">
        <v>3128</v>
      </c>
      <c r="Q147" s="210">
        <v>8672671.1999999993</v>
      </c>
    </row>
    <row r="148" spans="1:17" ht="22.5" x14ac:dyDescent="0.25">
      <c r="A148" s="80">
        <v>147</v>
      </c>
      <c r="B148" s="30" t="s">
        <v>227</v>
      </c>
      <c r="C148" s="112"/>
      <c r="D148" s="112" t="s">
        <v>243</v>
      </c>
      <c r="E148" s="112" t="s">
        <v>18</v>
      </c>
      <c r="F148" s="112" t="s">
        <v>244</v>
      </c>
      <c r="G148" s="112" t="s">
        <v>20</v>
      </c>
      <c r="H148" s="112" t="s">
        <v>253</v>
      </c>
      <c r="I148" s="51">
        <v>46</v>
      </c>
      <c r="J148" s="88" t="str">
        <f t="shared" si="2"/>
        <v>городской округ Верхняя Пышма, г. Верхняя Пышма, ул. Уральских рабочих, д. 46</v>
      </c>
      <c r="K148" s="51">
        <v>8977.2999999999993</v>
      </c>
      <c r="L148" s="30">
        <v>143</v>
      </c>
      <c r="M148" s="51">
        <v>3</v>
      </c>
      <c r="N148" s="132" t="s">
        <v>2581</v>
      </c>
      <c r="O148" s="219">
        <v>44247</v>
      </c>
      <c r="P148" s="132" t="s">
        <v>1494</v>
      </c>
      <c r="Q148" s="210">
        <v>4863511.8600000003</v>
      </c>
    </row>
    <row r="149" spans="1:17" ht="22.5" x14ac:dyDescent="0.25">
      <c r="A149" s="80">
        <v>148</v>
      </c>
      <c r="B149" s="30" t="s">
        <v>227</v>
      </c>
      <c r="C149" s="30"/>
      <c r="D149" s="30" t="s">
        <v>243</v>
      </c>
      <c r="E149" s="30" t="s">
        <v>18</v>
      </c>
      <c r="F149" s="30" t="s">
        <v>244</v>
      </c>
      <c r="G149" s="30" t="s">
        <v>20</v>
      </c>
      <c r="H149" s="30" t="s">
        <v>247</v>
      </c>
      <c r="I149" s="42">
        <v>21</v>
      </c>
      <c r="J149" s="88" t="str">
        <f t="shared" si="2"/>
        <v>городской округ Верхняя Пышма, г. Верхняя Пышма, ул. Чайковского, д. 21</v>
      </c>
      <c r="K149" s="42">
        <v>678.3</v>
      </c>
      <c r="L149" s="30">
        <v>12</v>
      </c>
      <c r="M149" s="42">
        <v>1</v>
      </c>
      <c r="N149" s="117" t="s">
        <v>3099</v>
      </c>
      <c r="O149" s="219">
        <v>44232</v>
      </c>
      <c r="P149" s="117" t="s">
        <v>3128</v>
      </c>
      <c r="Q149" s="210">
        <v>467016</v>
      </c>
    </row>
    <row r="150" spans="1:17" ht="22.5" x14ac:dyDescent="0.25">
      <c r="A150" s="80">
        <v>149</v>
      </c>
      <c r="B150" s="30" t="s">
        <v>227</v>
      </c>
      <c r="C150" s="30"/>
      <c r="D150" s="30" t="s">
        <v>243</v>
      </c>
      <c r="E150" s="30" t="s">
        <v>18</v>
      </c>
      <c r="F150" s="30" t="s">
        <v>244</v>
      </c>
      <c r="G150" s="30" t="s">
        <v>20</v>
      </c>
      <c r="H150" s="30" t="s">
        <v>247</v>
      </c>
      <c r="I150" s="42">
        <v>26</v>
      </c>
      <c r="J150" s="88" t="str">
        <f t="shared" si="2"/>
        <v>городской округ Верхняя Пышма, г. Верхняя Пышма, ул. Чайковского, д. 26</v>
      </c>
      <c r="K150" s="42">
        <v>674.9</v>
      </c>
      <c r="L150" s="30">
        <v>12</v>
      </c>
      <c r="M150" s="42">
        <v>1</v>
      </c>
      <c r="N150" s="117" t="s">
        <v>3098</v>
      </c>
      <c r="O150" s="219">
        <v>44232</v>
      </c>
      <c r="P150" s="117" t="s">
        <v>3128</v>
      </c>
      <c r="Q150" s="210">
        <v>534710.4</v>
      </c>
    </row>
    <row r="151" spans="1:17" ht="22.5" x14ac:dyDescent="0.25">
      <c r="A151" s="80">
        <v>150</v>
      </c>
      <c r="B151" s="30" t="s">
        <v>227</v>
      </c>
      <c r="C151" s="30"/>
      <c r="D151" s="30" t="s">
        <v>243</v>
      </c>
      <c r="E151" s="30" t="s">
        <v>18</v>
      </c>
      <c r="F151" s="30" t="s">
        <v>244</v>
      </c>
      <c r="G151" s="30" t="s">
        <v>20</v>
      </c>
      <c r="H151" s="30" t="s">
        <v>247</v>
      </c>
      <c r="I151" s="42">
        <v>31</v>
      </c>
      <c r="J151" s="88" t="str">
        <f t="shared" si="2"/>
        <v>городской округ Верхняя Пышма, г. Верхняя Пышма, ул. Чайковского, д. 31</v>
      </c>
      <c r="K151" s="42">
        <v>1687.4</v>
      </c>
      <c r="L151" s="30">
        <v>36</v>
      </c>
      <c r="M151" s="42">
        <v>1</v>
      </c>
      <c r="N151" s="117" t="s">
        <v>3099</v>
      </c>
      <c r="O151" s="219">
        <v>44232</v>
      </c>
      <c r="P151" s="117" t="s">
        <v>3128</v>
      </c>
      <c r="Q151" s="210">
        <v>2017492.8</v>
      </c>
    </row>
    <row r="152" spans="1:17" ht="22.5" x14ac:dyDescent="0.25">
      <c r="A152" s="80">
        <v>151</v>
      </c>
      <c r="B152" s="30" t="s">
        <v>227</v>
      </c>
      <c r="C152" s="30"/>
      <c r="D152" s="30" t="s">
        <v>243</v>
      </c>
      <c r="E152" s="30" t="s">
        <v>18</v>
      </c>
      <c r="F152" s="30" t="s">
        <v>244</v>
      </c>
      <c r="G152" s="30" t="s">
        <v>20</v>
      </c>
      <c r="H152" s="30" t="s">
        <v>247</v>
      </c>
      <c r="I152" s="42">
        <v>33</v>
      </c>
      <c r="J152" s="88" t="str">
        <f t="shared" si="2"/>
        <v>городской округ Верхняя Пышма, г. Верхняя Пышма, ул. Чайковского, д. 33</v>
      </c>
      <c r="K152" s="42">
        <v>1127.7</v>
      </c>
      <c r="L152" s="30">
        <v>24</v>
      </c>
      <c r="M152" s="42">
        <v>1</v>
      </c>
      <c r="N152" s="117" t="s">
        <v>3099</v>
      </c>
      <c r="O152" s="219">
        <v>44232</v>
      </c>
      <c r="P152" s="117" t="s">
        <v>3128</v>
      </c>
      <c r="Q152" s="210">
        <v>708186</v>
      </c>
    </row>
    <row r="153" spans="1:17" ht="22.5" x14ac:dyDescent="0.25">
      <c r="A153" s="80">
        <v>152</v>
      </c>
      <c r="B153" s="30" t="s">
        <v>227</v>
      </c>
      <c r="C153" s="112"/>
      <c r="D153" s="112" t="s">
        <v>243</v>
      </c>
      <c r="E153" s="112" t="s">
        <v>18</v>
      </c>
      <c r="F153" s="112" t="s">
        <v>244</v>
      </c>
      <c r="G153" s="112" t="s">
        <v>20</v>
      </c>
      <c r="H153" s="112" t="s">
        <v>70</v>
      </c>
      <c r="I153" s="51">
        <v>13</v>
      </c>
      <c r="J153" s="88" t="str">
        <f t="shared" si="2"/>
        <v>городской округ Верхняя Пышма, г. Верхняя Пышма, ул. Юбилейная, д. 13</v>
      </c>
      <c r="K153" s="51">
        <v>5944.8</v>
      </c>
      <c r="L153" s="30">
        <v>105</v>
      </c>
      <c r="M153" s="51">
        <v>3</v>
      </c>
      <c r="N153" s="132" t="s">
        <v>2581</v>
      </c>
      <c r="O153" s="219">
        <v>44247</v>
      </c>
      <c r="P153" s="132" t="s">
        <v>1494</v>
      </c>
      <c r="Q153" s="210">
        <v>5005534.3599999994</v>
      </c>
    </row>
    <row r="154" spans="1:17" ht="22.5" x14ac:dyDescent="0.25">
      <c r="A154" s="80">
        <v>153</v>
      </c>
      <c r="B154" s="30" t="s">
        <v>227</v>
      </c>
      <c r="C154" s="30"/>
      <c r="D154" s="30" t="s">
        <v>243</v>
      </c>
      <c r="E154" s="30" t="s">
        <v>1500</v>
      </c>
      <c r="F154" s="30" t="s">
        <v>2659</v>
      </c>
      <c r="G154" s="30" t="s">
        <v>20</v>
      </c>
      <c r="H154" s="30" t="s">
        <v>61</v>
      </c>
      <c r="I154" s="42">
        <v>26</v>
      </c>
      <c r="J154" s="88" t="str">
        <f t="shared" si="2"/>
        <v>городской округ Верхняя Пышма, пос. Зеленый Бор (г Верхняя Пышма), ул. Октябрьская, д. 26</v>
      </c>
      <c r="K154" s="42">
        <v>458</v>
      </c>
      <c r="L154" s="30">
        <v>12</v>
      </c>
      <c r="M154" s="42">
        <v>4</v>
      </c>
      <c r="N154" s="117" t="s">
        <v>3098</v>
      </c>
      <c r="O154" s="219">
        <v>44232</v>
      </c>
      <c r="P154" s="117" t="s">
        <v>3128</v>
      </c>
      <c r="Q154" s="210">
        <v>3770593.2000000007</v>
      </c>
    </row>
    <row r="155" spans="1:17" ht="22.5" x14ac:dyDescent="0.25">
      <c r="A155" s="80">
        <v>154</v>
      </c>
      <c r="B155" s="30" t="s">
        <v>227</v>
      </c>
      <c r="C155" s="30"/>
      <c r="D155" s="30" t="s">
        <v>243</v>
      </c>
      <c r="E155" s="30" t="s">
        <v>1500</v>
      </c>
      <c r="F155" s="30" t="s">
        <v>714</v>
      </c>
      <c r="G155" s="30" t="s">
        <v>20</v>
      </c>
      <c r="H155" s="30" t="s">
        <v>866</v>
      </c>
      <c r="I155" s="42" t="s">
        <v>124</v>
      </c>
      <c r="J155" s="88" t="str">
        <f t="shared" si="2"/>
        <v>городской округ Верхняя Пышма, пос. Исеть (г Верхняя Пышма), ул. Дружбы, д. 2А</v>
      </c>
      <c r="K155" s="42">
        <v>673.6</v>
      </c>
      <c r="L155" s="30">
        <v>18</v>
      </c>
      <c r="M155" s="42">
        <v>1</v>
      </c>
      <c r="N155" s="117" t="s">
        <v>3098</v>
      </c>
      <c r="O155" s="219">
        <v>44232</v>
      </c>
      <c r="P155" s="117" t="s">
        <v>3128</v>
      </c>
      <c r="Q155" s="210">
        <v>418100.4</v>
      </c>
    </row>
    <row r="156" spans="1:17" ht="23.25" x14ac:dyDescent="0.25">
      <c r="A156" s="80">
        <v>155</v>
      </c>
      <c r="B156" s="30" t="s">
        <v>227</v>
      </c>
      <c r="C156" s="30"/>
      <c r="D156" s="30" t="s">
        <v>243</v>
      </c>
      <c r="E156" s="30" t="s">
        <v>1500</v>
      </c>
      <c r="F156" s="30" t="s">
        <v>714</v>
      </c>
      <c r="G156" s="30" t="s">
        <v>20</v>
      </c>
      <c r="H156" s="30" t="s">
        <v>69</v>
      </c>
      <c r="I156" s="42">
        <v>10</v>
      </c>
      <c r="J156" s="88" t="str">
        <f t="shared" si="2"/>
        <v>городской округ Верхняя Пышма, пос. Исеть (г Верхняя Пышма), ул. Мира, д. 10</v>
      </c>
      <c r="K156" s="42">
        <v>482.8</v>
      </c>
      <c r="L156" s="30">
        <v>8</v>
      </c>
      <c r="M156" s="42">
        <v>8</v>
      </c>
      <c r="N156" s="117" t="s">
        <v>3124</v>
      </c>
      <c r="O156" s="219" t="s">
        <v>4453</v>
      </c>
      <c r="P156" s="117" t="s">
        <v>3128</v>
      </c>
      <c r="Q156" s="210">
        <f>3537410.4+308652</f>
        <v>3846062.4</v>
      </c>
    </row>
    <row r="157" spans="1:17" ht="22.5" x14ac:dyDescent="0.25">
      <c r="A157" s="80">
        <v>156</v>
      </c>
      <c r="B157" s="30" t="s">
        <v>227</v>
      </c>
      <c r="C157" s="30"/>
      <c r="D157" s="30" t="s">
        <v>243</v>
      </c>
      <c r="E157" s="30" t="s">
        <v>1500</v>
      </c>
      <c r="F157" s="30" t="s">
        <v>714</v>
      </c>
      <c r="G157" s="30" t="s">
        <v>20</v>
      </c>
      <c r="H157" s="30" t="s">
        <v>69</v>
      </c>
      <c r="I157" s="42">
        <v>17</v>
      </c>
      <c r="J157" s="88" t="str">
        <f t="shared" si="2"/>
        <v>городской округ Верхняя Пышма, пос. Исеть (г Верхняя Пышма), ул. Мира, д. 17</v>
      </c>
      <c r="K157" s="42">
        <v>230.4</v>
      </c>
      <c r="L157" s="30">
        <v>5</v>
      </c>
      <c r="M157" s="42">
        <v>2</v>
      </c>
      <c r="N157" s="117" t="s">
        <v>3098</v>
      </c>
      <c r="O157" s="219">
        <v>44232</v>
      </c>
      <c r="P157" s="117" t="s">
        <v>3128</v>
      </c>
      <c r="Q157" s="210">
        <v>1840500</v>
      </c>
    </row>
    <row r="158" spans="1:17" ht="22.5" x14ac:dyDescent="0.25">
      <c r="A158" s="80">
        <v>157</v>
      </c>
      <c r="B158" s="30" t="s">
        <v>227</v>
      </c>
      <c r="C158" s="30"/>
      <c r="D158" s="30" t="s">
        <v>243</v>
      </c>
      <c r="E158" s="30" t="s">
        <v>1500</v>
      </c>
      <c r="F158" s="30" t="s">
        <v>714</v>
      </c>
      <c r="G158" s="30" t="s">
        <v>20</v>
      </c>
      <c r="H158" s="30" t="s">
        <v>69</v>
      </c>
      <c r="I158" s="42">
        <v>6</v>
      </c>
      <c r="J158" s="88" t="str">
        <f t="shared" si="2"/>
        <v>городской округ Верхняя Пышма, пос. Исеть (г Верхняя Пышма), ул. Мира, д. 6</v>
      </c>
      <c r="K158" s="42">
        <v>586.9</v>
      </c>
      <c r="L158" s="30">
        <v>16</v>
      </c>
      <c r="M158" s="42">
        <v>8</v>
      </c>
      <c r="N158" s="117" t="s">
        <v>3098</v>
      </c>
      <c r="O158" s="219">
        <v>44232</v>
      </c>
      <c r="P158" s="117" t="s">
        <v>3128</v>
      </c>
      <c r="Q158" s="210">
        <v>4966330.8</v>
      </c>
    </row>
    <row r="159" spans="1:17" ht="22.5" x14ac:dyDescent="0.25">
      <c r="A159" s="80">
        <v>158</v>
      </c>
      <c r="B159" s="30" t="s">
        <v>227</v>
      </c>
      <c r="C159" s="30"/>
      <c r="D159" s="30" t="s">
        <v>243</v>
      </c>
      <c r="E159" s="30" t="s">
        <v>1500</v>
      </c>
      <c r="F159" s="30" t="s">
        <v>714</v>
      </c>
      <c r="G159" s="30" t="s">
        <v>20</v>
      </c>
      <c r="H159" s="30" t="s">
        <v>69</v>
      </c>
      <c r="I159" s="42">
        <v>8</v>
      </c>
      <c r="J159" s="88" t="str">
        <f t="shared" si="2"/>
        <v>городской округ Верхняя Пышма, пос. Исеть (г Верхняя Пышма), ул. Мира, д. 8</v>
      </c>
      <c r="K159" s="42">
        <v>604.79999999999995</v>
      </c>
      <c r="L159" s="30">
        <v>16</v>
      </c>
      <c r="M159" s="42">
        <v>7</v>
      </c>
      <c r="N159" s="117" t="s">
        <v>3098</v>
      </c>
      <c r="O159" s="219">
        <v>44232</v>
      </c>
      <c r="P159" s="117" t="s">
        <v>3128</v>
      </c>
      <c r="Q159" s="210">
        <v>4189872</v>
      </c>
    </row>
    <row r="160" spans="1:17" ht="22.5" x14ac:dyDescent="0.25">
      <c r="A160" s="80">
        <v>159</v>
      </c>
      <c r="B160" s="30" t="s">
        <v>227</v>
      </c>
      <c r="C160" s="30"/>
      <c r="D160" s="30" t="s">
        <v>243</v>
      </c>
      <c r="E160" s="30" t="s">
        <v>1500</v>
      </c>
      <c r="F160" s="30" t="s">
        <v>714</v>
      </c>
      <c r="G160" s="30" t="s">
        <v>20</v>
      </c>
      <c r="H160" s="30" t="s">
        <v>2660</v>
      </c>
      <c r="I160" s="42">
        <v>4</v>
      </c>
      <c r="J160" s="88" t="str">
        <f t="shared" si="2"/>
        <v>городской округ Верхняя Пышма, пос. Исеть (г Верхняя Пышма), ул. Сосновая, д. 4</v>
      </c>
      <c r="K160" s="42">
        <v>536.20000000000005</v>
      </c>
      <c r="L160" s="30">
        <v>12</v>
      </c>
      <c r="M160" s="42">
        <v>7</v>
      </c>
      <c r="N160" s="117" t="s">
        <v>3098</v>
      </c>
      <c r="O160" s="219">
        <v>44232</v>
      </c>
      <c r="P160" s="117" t="s">
        <v>3128</v>
      </c>
      <c r="Q160" s="210">
        <v>4161926.4</v>
      </c>
    </row>
    <row r="161" spans="1:17" ht="22.5" x14ac:dyDescent="0.25">
      <c r="A161" s="80">
        <v>160</v>
      </c>
      <c r="B161" s="30" t="s">
        <v>227</v>
      </c>
      <c r="C161" s="30"/>
      <c r="D161" s="30" t="s">
        <v>243</v>
      </c>
      <c r="E161" s="30" t="s">
        <v>1500</v>
      </c>
      <c r="F161" s="30" t="s">
        <v>714</v>
      </c>
      <c r="G161" s="30" t="s">
        <v>20</v>
      </c>
      <c r="H161" s="30" t="s">
        <v>255</v>
      </c>
      <c r="I161" s="42">
        <v>23</v>
      </c>
      <c r="J161" s="88" t="str">
        <f t="shared" si="2"/>
        <v>городской округ Верхняя Пышма, пос. Исеть (г Верхняя Пышма), ул. Школьников, д. 23</v>
      </c>
      <c r="K161" s="42">
        <v>545.79999999999995</v>
      </c>
      <c r="L161" s="30">
        <v>12</v>
      </c>
      <c r="M161" s="42">
        <v>1</v>
      </c>
      <c r="N161" s="117" t="s">
        <v>3099</v>
      </c>
      <c r="O161" s="219">
        <v>44232</v>
      </c>
      <c r="P161" s="117" t="s">
        <v>3128</v>
      </c>
      <c r="Q161" s="210">
        <v>717373.2</v>
      </c>
    </row>
    <row r="162" spans="1:17" ht="22.5" x14ac:dyDescent="0.25">
      <c r="A162" s="80">
        <v>161</v>
      </c>
      <c r="B162" s="30" t="s">
        <v>218</v>
      </c>
      <c r="C162" s="30"/>
      <c r="D162" s="30" t="s">
        <v>174</v>
      </c>
      <c r="E162" s="30" t="s">
        <v>18</v>
      </c>
      <c r="F162" s="30" t="s">
        <v>175</v>
      </c>
      <c r="G162" s="30" t="s">
        <v>20</v>
      </c>
      <c r="H162" s="30" t="s">
        <v>1513</v>
      </c>
      <c r="I162" s="148">
        <v>22</v>
      </c>
      <c r="J162" s="88" t="str">
        <f t="shared" si="2"/>
        <v>городской округ Верхняя Тура, г. Верхняя Тура, ул. Гробова, д. 22</v>
      </c>
      <c r="K162" s="42">
        <v>672</v>
      </c>
      <c r="L162" s="30">
        <v>16</v>
      </c>
      <c r="M162" s="42">
        <v>1</v>
      </c>
      <c r="N162" s="84" t="s">
        <v>3072</v>
      </c>
      <c r="O162" s="219">
        <v>44134</v>
      </c>
      <c r="P162" s="117" t="s">
        <v>3064</v>
      </c>
      <c r="Q162" s="210">
        <v>2152418.4</v>
      </c>
    </row>
    <row r="163" spans="1:17" ht="22.5" x14ac:dyDescent="0.25">
      <c r="A163" s="80">
        <v>162</v>
      </c>
      <c r="B163" s="30" t="s">
        <v>218</v>
      </c>
      <c r="C163" s="30"/>
      <c r="D163" s="30" t="s">
        <v>174</v>
      </c>
      <c r="E163" s="30" t="s">
        <v>18</v>
      </c>
      <c r="F163" s="30" t="s">
        <v>175</v>
      </c>
      <c r="G163" s="30" t="s">
        <v>20</v>
      </c>
      <c r="H163" s="30" t="s">
        <v>1513</v>
      </c>
      <c r="I163" s="148">
        <v>24</v>
      </c>
      <c r="J163" s="88" t="str">
        <f t="shared" si="2"/>
        <v>городской округ Верхняя Тура, г. Верхняя Тура, ул. Гробова, д. 24</v>
      </c>
      <c r="K163" s="42">
        <v>668.2</v>
      </c>
      <c r="L163" s="30">
        <v>16</v>
      </c>
      <c r="M163" s="42">
        <v>1</v>
      </c>
      <c r="N163" s="84" t="s">
        <v>3072</v>
      </c>
      <c r="O163" s="219">
        <v>44134</v>
      </c>
      <c r="P163" s="117" t="s">
        <v>3064</v>
      </c>
      <c r="Q163" s="210">
        <v>2183310</v>
      </c>
    </row>
    <row r="164" spans="1:17" ht="22.5" x14ac:dyDescent="0.25">
      <c r="A164" s="80">
        <v>163</v>
      </c>
      <c r="B164" s="30" t="s">
        <v>218</v>
      </c>
      <c r="C164" s="30"/>
      <c r="D164" s="30" t="s">
        <v>174</v>
      </c>
      <c r="E164" s="30" t="s">
        <v>18</v>
      </c>
      <c r="F164" s="30" t="s">
        <v>175</v>
      </c>
      <c r="G164" s="30" t="s">
        <v>20</v>
      </c>
      <c r="H164" s="30" t="s">
        <v>1513</v>
      </c>
      <c r="I164" s="148">
        <v>26</v>
      </c>
      <c r="J164" s="88" t="str">
        <f t="shared" si="2"/>
        <v>городской округ Верхняя Тура, г. Верхняя Тура, ул. Гробова, д. 26</v>
      </c>
      <c r="K164" s="42">
        <v>665</v>
      </c>
      <c r="L164" s="30">
        <v>16</v>
      </c>
      <c r="M164" s="42">
        <v>1</v>
      </c>
      <c r="N164" s="84" t="s">
        <v>3072</v>
      </c>
      <c r="O164" s="219">
        <v>44134</v>
      </c>
      <c r="P164" s="117" t="s">
        <v>3064</v>
      </c>
      <c r="Q164" s="210">
        <v>2146629.6</v>
      </c>
    </row>
    <row r="165" spans="1:17" ht="22.5" x14ac:dyDescent="0.25">
      <c r="A165" s="80">
        <v>164</v>
      </c>
      <c r="B165" s="30" t="s">
        <v>218</v>
      </c>
      <c r="C165" s="30"/>
      <c r="D165" s="30" t="s">
        <v>174</v>
      </c>
      <c r="E165" s="30" t="s">
        <v>18</v>
      </c>
      <c r="F165" s="30" t="s">
        <v>175</v>
      </c>
      <c r="G165" s="30" t="s">
        <v>20</v>
      </c>
      <c r="H165" s="30" t="s">
        <v>87</v>
      </c>
      <c r="I165" s="148">
        <v>11</v>
      </c>
      <c r="J165" s="88" t="str">
        <f t="shared" si="2"/>
        <v>городской округ Верхняя Тура, г. Верхняя Тура, ул. Строителей, д. 11</v>
      </c>
      <c r="K165" s="42">
        <v>656.7</v>
      </c>
      <c r="L165" s="30">
        <v>16</v>
      </c>
      <c r="M165" s="42">
        <v>1</v>
      </c>
      <c r="N165" s="84" t="s">
        <v>3072</v>
      </c>
      <c r="O165" s="219">
        <v>44134</v>
      </c>
      <c r="P165" s="117" t="s">
        <v>3064</v>
      </c>
      <c r="Q165" s="210">
        <v>2143414.7999999998</v>
      </c>
    </row>
    <row r="166" spans="1:17" ht="22.5" x14ac:dyDescent="0.25">
      <c r="A166" s="80">
        <v>165</v>
      </c>
      <c r="B166" s="30" t="s">
        <v>218</v>
      </c>
      <c r="C166" s="30"/>
      <c r="D166" s="30" t="s">
        <v>174</v>
      </c>
      <c r="E166" s="30" t="s">
        <v>18</v>
      </c>
      <c r="F166" s="30" t="s">
        <v>175</v>
      </c>
      <c r="G166" s="30" t="s">
        <v>20</v>
      </c>
      <c r="H166" s="30" t="s">
        <v>87</v>
      </c>
      <c r="I166" s="148">
        <v>13</v>
      </c>
      <c r="J166" s="88" t="str">
        <f t="shared" si="2"/>
        <v>городской округ Верхняя Тура, г. Верхняя Тура, ул. Строителей, д. 13</v>
      </c>
      <c r="K166" s="42">
        <v>649.20000000000005</v>
      </c>
      <c r="L166" s="30">
        <v>16</v>
      </c>
      <c r="M166" s="42">
        <v>1</v>
      </c>
      <c r="N166" s="84" t="s">
        <v>3072</v>
      </c>
      <c r="O166" s="219">
        <v>44134</v>
      </c>
      <c r="P166" s="117" t="s">
        <v>3064</v>
      </c>
      <c r="Q166" s="210">
        <v>2114419.2000000002</v>
      </c>
    </row>
    <row r="167" spans="1:17" ht="22.5" x14ac:dyDescent="0.25">
      <c r="A167" s="80">
        <v>166</v>
      </c>
      <c r="B167" s="30" t="s">
        <v>227</v>
      </c>
      <c r="C167" s="30"/>
      <c r="D167" s="30" t="s">
        <v>256</v>
      </c>
      <c r="E167" s="30" t="s">
        <v>18</v>
      </c>
      <c r="F167" s="30" t="s">
        <v>257</v>
      </c>
      <c r="G167" s="30" t="s">
        <v>20</v>
      </c>
      <c r="H167" s="30" t="s">
        <v>28</v>
      </c>
      <c r="I167" s="42">
        <v>12</v>
      </c>
      <c r="J167" s="88" t="str">
        <f t="shared" si="2"/>
        <v>городской округ Дегтярск, г. Дегтярск, ул. Калинина, д. 12</v>
      </c>
      <c r="K167" s="42">
        <v>1370.6</v>
      </c>
      <c r="L167" s="30">
        <v>14</v>
      </c>
      <c r="M167" s="42">
        <v>6</v>
      </c>
      <c r="N167" s="117" t="s">
        <v>3115</v>
      </c>
      <c r="O167" s="219">
        <v>44159</v>
      </c>
      <c r="P167" s="117" t="s">
        <v>3064</v>
      </c>
      <c r="Q167" s="210">
        <v>4980229.2</v>
      </c>
    </row>
    <row r="168" spans="1:17" ht="23.25" x14ac:dyDescent="0.25">
      <c r="A168" s="80">
        <v>167</v>
      </c>
      <c r="B168" s="30" t="s">
        <v>227</v>
      </c>
      <c r="C168" s="30"/>
      <c r="D168" s="30" t="s">
        <v>256</v>
      </c>
      <c r="E168" s="30" t="s">
        <v>18</v>
      </c>
      <c r="F168" s="30" t="s">
        <v>257</v>
      </c>
      <c r="G168" s="30" t="s">
        <v>20</v>
      </c>
      <c r="H168" s="30" t="s">
        <v>79</v>
      </c>
      <c r="I168" s="42">
        <v>16</v>
      </c>
      <c r="J168" s="88" t="str">
        <f t="shared" si="2"/>
        <v>городской округ Дегтярск, г. Дегтярск, ул. Комарова, д. 16</v>
      </c>
      <c r="K168" s="42">
        <v>512.70000000000005</v>
      </c>
      <c r="L168" s="30">
        <v>8</v>
      </c>
      <c r="M168" s="42">
        <v>5</v>
      </c>
      <c r="N168" s="117" t="s">
        <v>3116</v>
      </c>
      <c r="O168" s="219" t="s">
        <v>4454</v>
      </c>
      <c r="P168" s="117" t="s">
        <v>3064</v>
      </c>
      <c r="Q168" s="210">
        <f>1387390.8+1936433.67</f>
        <v>3323824.4699999997</v>
      </c>
    </row>
    <row r="169" spans="1:17" ht="22.5" x14ac:dyDescent="0.25">
      <c r="A169" s="80">
        <v>168</v>
      </c>
      <c r="B169" s="30" t="s">
        <v>227</v>
      </c>
      <c r="C169" s="30"/>
      <c r="D169" s="30" t="s">
        <v>256</v>
      </c>
      <c r="E169" s="30" t="s">
        <v>18</v>
      </c>
      <c r="F169" s="30" t="s">
        <v>257</v>
      </c>
      <c r="G169" s="30" t="s">
        <v>20</v>
      </c>
      <c r="H169" s="30" t="s">
        <v>2652</v>
      </c>
      <c r="I169" s="42">
        <v>2</v>
      </c>
      <c r="J169" s="88" t="str">
        <f t="shared" si="2"/>
        <v>городской округ Дегтярск, г. Дегтярск, ул. Уральских Танкистов, д. 2</v>
      </c>
      <c r="K169" s="42">
        <v>657.2</v>
      </c>
      <c r="L169" s="30">
        <v>12</v>
      </c>
      <c r="M169" s="42">
        <v>5</v>
      </c>
      <c r="N169" s="117" t="s">
        <v>3115</v>
      </c>
      <c r="O169" s="219">
        <v>44159</v>
      </c>
      <c r="P169" s="117" t="s">
        <v>3064</v>
      </c>
      <c r="Q169" s="210">
        <v>4594406.38</v>
      </c>
    </row>
    <row r="170" spans="1:17" ht="22.5" x14ac:dyDescent="0.25">
      <c r="A170" s="80">
        <v>169</v>
      </c>
      <c r="B170" s="30" t="s">
        <v>227</v>
      </c>
      <c r="C170" s="30"/>
      <c r="D170" s="30" t="s">
        <v>256</v>
      </c>
      <c r="E170" s="30" t="s">
        <v>18</v>
      </c>
      <c r="F170" s="30" t="s">
        <v>257</v>
      </c>
      <c r="G170" s="30" t="s">
        <v>20</v>
      </c>
      <c r="H170" s="30" t="s">
        <v>2652</v>
      </c>
      <c r="I170" s="42">
        <v>3</v>
      </c>
      <c r="J170" s="88" t="str">
        <f t="shared" si="2"/>
        <v>городской округ Дегтярск, г. Дегтярск, ул. Уральских Танкистов, д. 3</v>
      </c>
      <c r="K170" s="42">
        <v>508</v>
      </c>
      <c r="L170" s="30">
        <v>8</v>
      </c>
      <c r="M170" s="42">
        <v>7</v>
      </c>
      <c r="N170" s="117" t="s">
        <v>3115</v>
      </c>
      <c r="O170" s="219">
        <v>44159</v>
      </c>
      <c r="P170" s="117" t="s">
        <v>3064</v>
      </c>
      <c r="Q170" s="210">
        <v>4408450.8</v>
      </c>
    </row>
    <row r="171" spans="1:17" ht="22.5" x14ac:dyDescent="0.25">
      <c r="A171" s="80">
        <v>170</v>
      </c>
      <c r="B171" s="106" t="s">
        <v>499</v>
      </c>
      <c r="C171" s="112"/>
      <c r="D171" s="112" t="s">
        <v>547</v>
      </c>
      <c r="E171" s="112" t="s">
        <v>18</v>
      </c>
      <c r="F171" s="112" t="s">
        <v>548</v>
      </c>
      <c r="G171" s="112" t="s">
        <v>20</v>
      </c>
      <c r="H171" s="112" t="s">
        <v>550</v>
      </c>
      <c r="I171" s="51">
        <v>8</v>
      </c>
      <c r="J171" s="88" t="str">
        <f t="shared" si="2"/>
        <v>городской округ Заречный, г. Заречный, ул. Курчатова, д. 8</v>
      </c>
      <c r="K171" s="112">
        <v>2267</v>
      </c>
      <c r="L171" s="30">
        <v>54</v>
      </c>
      <c r="M171" s="112">
        <v>1</v>
      </c>
      <c r="N171" s="132" t="s">
        <v>2570</v>
      </c>
      <c r="O171" s="219">
        <v>44228</v>
      </c>
      <c r="P171" s="132" t="s">
        <v>1307</v>
      </c>
      <c r="Q171" s="194">
        <v>2231108.4</v>
      </c>
    </row>
    <row r="172" spans="1:17" x14ac:dyDescent="0.25">
      <c r="A172" s="80">
        <v>171</v>
      </c>
      <c r="B172" s="106" t="s">
        <v>499</v>
      </c>
      <c r="C172" s="112"/>
      <c r="D172" s="112" t="s">
        <v>547</v>
      </c>
      <c r="E172" s="112" t="s">
        <v>18</v>
      </c>
      <c r="F172" s="112" t="s">
        <v>548</v>
      </c>
      <c r="G172" s="112" t="s">
        <v>20</v>
      </c>
      <c r="H172" s="112" t="s">
        <v>36</v>
      </c>
      <c r="I172" s="51">
        <v>28</v>
      </c>
      <c r="J172" s="88" t="str">
        <f t="shared" si="2"/>
        <v>городской округ Заречный, г. Заречный, ул. Ленина, д. 28</v>
      </c>
      <c r="K172" s="112">
        <v>5150.3</v>
      </c>
      <c r="L172" s="30">
        <v>171</v>
      </c>
      <c r="M172" s="112">
        <v>1</v>
      </c>
      <c r="N172" s="132" t="s">
        <v>2570</v>
      </c>
      <c r="O172" s="219">
        <v>44228</v>
      </c>
      <c r="P172" s="132" t="s">
        <v>1307</v>
      </c>
      <c r="Q172" s="194">
        <v>2207647.16</v>
      </c>
    </row>
    <row r="173" spans="1:17" ht="22.5" x14ac:dyDescent="0.25">
      <c r="A173" s="80">
        <v>172</v>
      </c>
      <c r="B173" s="106" t="s">
        <v>499</v>
      </c>
      <c r="C173" s="112"/>
      <c r="D173" s="112" t="s">
        <v>547</v>
      </c>
      <c r="E173" s="112" t="s">
        <v>18</v>
      </c>
      <c r="F173" s="112" t="s">
        <v>548</v>
      </c>
      <c r="G173" s="112" t="s">
        <v>20</v>
      </c>
      <c r="H173" s="112" t="s">
        <v>534</v>
      </c>
      <c r="I173" s="51">
        <v>17</v>
      </c>
      <c r="J173" s="88" t="str">
        <f t="shared" si="2"/>
        <v>городской округ Заречный, г. Заречный, ул. Ленинградская, д. 17</v>
      </c>
      <c r="K173" s="112">
        <v>2113.3000000000002</v>
      </c>
      <c r="L173" s="30">
        <v>27</v>
      </c>
      <c r="M173" s="112">
        <v>1</v>
      </c>
      <c r="N173" s="132" t="s">
        <v>2570</v>
      </c>
      <c r="O173" s="219">
        <v>44228</v>
      </c>
      <c r="P173" s="132" t="s">
        <v>1307</v>
      </c>
      <c r="Q173" s="187">
        <v>2235625.23</v>
      </c>
    </row>
    <row r="174" spans="1:17" ht="22.5" x14ac:dyDescent="0.25">
      <c r="A174" s="80">
        <v>173</v>
      </c>
      <c r="B174" s="106" t="s">
        <v>499</v>
      </c>
      <c r="C174" s="112"/>
      <c r="D174" s="112" t="s">
        <v>547</v>
      </c>
      <c r="E174" s="112" t="s">
        <v>18</v>
      </c>
      <c r="F174" s="112" t="s">
        <v>548</v>
      </c>
      <c r="G174" s="112" t="s">
        <v>20</v>
      </c>
      <c r="H174" s="112" t="s">
        <v>534</v>
      </c>
      <c r="I174" s="51">
        <v>23</v>
      </c>
      <c r="J174" s="88" t="str">
        <f t="shared" si="2"/>
        <v>городской округ Заречный, г. Заречный, ул. Ленинградская, д. 23</v>
      </c>
      <c r="K174" s="112">
        <v>1900.5</v>
      </c>
      <c r="L174" s="30">
        <v>36</v>
      </c>
      <c r="M174" s="112">
        <v>1</v>
      </c>
      <c r="N174" s="132" t="s">
        <v>2570</v>
      </c>
      <c r="O174" s="219">
        <v>44228</v>
      </c>
      <c r="P174" s="132" t="s">
        <v>1307</v>
      </c>
      <c r="Q174" s="194">
        <v>2202239.02</v>
      </c>
    </row>
    <row r="175" spans="1:17" ht="22.5" x14ac:dyDescent="0.25">
      <c r="A175" s="80">
        <v>174</v>
      </c>
      <c r="B175" s="106" t="s">
        <v>499</v>
      </c>
      <c r="C175" s="112"/>
      <c r="D175" s="112" t="s">
        <v>547</v>
      </c>
      <c r="E175" s="112" t="s">
        <v>18</v>
      </c>
      <c r="F175" s="112" t="s">
        <v>548</v>
      </c>
      <c r="G175" s="112" t="s">
        <v>20</v>
      </c>
      <c r="H175" s="112" t="s">
        <v>534</v>
      </c>
      <c r="I175" s="51">
        <v>24</v>
      </c>
      <c r="J175" s="88" t="str">
        <f t="shared" si="2"/>
        <v>городской округ Заречный, г. Заречный, ул. Ленинградская, д. 24</v>
      </c>
      <c r="K175" s="112">
        <v>10030.1</v>
      </c>
      <c r="L175" s="30">
        <v>144</v>
      </c>
      <c r="M175" s="112">
        <v>4</v>
      </c>
      <c r="N175" s="132" t="s">
        <v>2570</v>
      </c>
      <c r="O175" s="219">
        <v>44228</v>
      </c>
      <c r="P175" s="132" t="s">
        <v>1307</v>
      </c>
      <c r="Q175" s="187">
        <v>8230810.1100000003</v>
      </c>
    </row>
    <row r="176" spans="1:17" ht="22.5" x14ac:dyDescent="0.25">
      <c r="A176" s="80">
        <v>175</v>
      </c>
      <c r="B176" s="106" t="s">
        <v>499</v>
      </c>
      <c r="C176" s="112"/>
      <c r="D176" s="112" t="s">
        <v>547</v>
      </c>
      <c r="E176" s="112" t="s">
        <v>18</v>
      </c>
      <c r="F176" s="112" t="s">
        <v>548</v>
      </c>
      <c r="G176" s="112" t="s">
        <v>20</v>
      </c>
      <c r="H176" s="112" t="s">
        <v>534</v>
      </c>
      <c r="I176" s="51">
        <v>31</v>
      </c>
      <c r="J176" s="88" t="str">
        <f t="shared" si="2"/>
        <v>городской округ Заречный, г. Заречный, ул. Ленинградская, д. 31</v>
      </c>
      <c r="K176" s="112">
        <v>2138.1999999999998</v>
      </c>
      <c r="L176" s="30">
        <v>36</v>
      </c>
      <c r="M176" s="112">
        <v>1</v>
      </c>
      <c r="N176" s="132" t="s">
        <v>2570</v>
      </c>
      <c r="O176" s="219">
        <v>44228</v>
      </c>
      <c r="P176" s="132" t="s">
        <v>1307</v>
      </c>
      <c r="Q176" s="194">
        <v>2219909.77</v>
      </c>
    </row>
    <row r="177" spans="1:17" x14ac:dyDescent="0.25">
      <c r="A177" s="80">
        <v>176</v>
      </c>
      <c r="B177" s="106" t="s">
        <v>499</v>
      </c>
      <c r="C177" s="120"/>
      <c r="D177" s="120" t="s">
        <v>547</v>
      </c>
      <c r="E177" s="120" t="s">
        <v>18</v>
      </c>
      <c r="F177" s="120" t="s">
        <v>548</v>
      </c>
      <c r="G177" s="120" t="s">
        <v>20</v>
      </c>
      <c r="H177" s="120" t="s">
        <v>69</v>
      </c>
      <c r="I177" s="57">
        <v>6</v>
      </c>
      <c r="J177" s="88" t="str">
        <f t="shared" si="2"/>
        <v>городской округ Заречный, г. Заречный, ул. Мира, д. 6</v>
      </c>
      <c r="K177" s="120">
        <v>803.9</v>
      </c>
      <c r="L177" s="30">
        <v>26</v>
      </c>
      <c r="M177" s="120">
        <v>5</v>
      </c>
      <c r="N177" s="59" t="s">
        <v>3140</v>
      </c>
      <c r="O177" s="219">
        <v>44176</v>
      </c>
      <c r="P177" s="59" t="s">
        <v>3065</v>
      </c>
      <c r="Q177" s="217">
        <v>2922689.28</v>
      </c>
    </row>
    <row r="178" spans="1:17" ht="22.5" x14ac:dyDescent="0.25">
      <c r="A178" s="80">
        <v>177</v>
      </c>
      <c r="B178" s="106" t="s">
        <v>499</v>
      </c>
      <c r="C178" s="120"/>
      <c r="D178" s="120" t="s">
        <v>547</v>
      </c>
      <c r="E178" s="120" t="s">
        <v>18</v>
      </c>
      <c r="F178" s="120" t="s">
        <v>548</v>
      </c>
      <c r="G178" s="120" t="s">
        <v>20</v>
      </c>
      <c r="H178" s="120" t="s">
        <v>77</v>
      </c>
      <c r="I178" s="57">
        <v>18</v>
      </c>
      <c r="J178" s="88" t="str">
        <f t="shared" si="2"/>
        <v>городской округ Заречный, г. Заречный, ул. Свердлова, д. 18</v>
      </c>
      <c r="K178" s="120">
        <v>671.3</v>
      </c>
      <c r="L178" s="30">
        <v>16</v>
      </c>
      <c r="M178" s="120">
        <v>5</v>
      </c>
      <c r="N178" s="59" t="s">
        <v>3140</v>
      </c>
      <c r="O178" s="219">
        <v>44176</v>
      </c>
      <c r="P178" s="59" t="s">
        <v>3065</v>
      </c>
      <c r="Q178" s="217">
        <v>4922828.42</v>
      </c>
    </row>
    <row r="179" spans="1:17" ht="22.5" x14ac:dyDescent="0.25">
      <c r="A179" s="80">
        <v>178</v>
      </c>
      <c r="B179" s="106" t="s">
        <v>499</v>
      </c>
      <c r="C179" s="120"/>
      <c r="D179" s="120" t="s">
        <v>547</v>
      </c>
      <c r="E179" s="120" t="s">
        <v>1535</v>
      </c>
      <c r="F179" s="120" t="s">
        <v>974</v>
      </c>
      <c r="G179" s="120" t="s">
        <v>20</v>
      </c>
      <c r="H179" s="120" t="s">
        <v>70</v>
      </c>
      <c r="I179" s="57">
        <v>6</v>
      </c>
      <c r="J179" s="88" t="str">
        <f t="shared" si="2"/>
        <v>городской округ Заречный, дер. Курманка (г Заречный), ул. Юбилейная, д. 6</v>
      </c>
      <c r="K179" s="120">
        <v>736.1</v>
      </c>
      <c r="L179" s="30">
        <v>16</v>
      </c>
      <c r="M179" s="120">
        <v>8</v>
      </c>
      <c r="N179" s="59" t="s">
        <v>3140</v>
      </c>
      <c r="O179" s="219">
        <v>44176</v>
      </c>
      <c r="P179" s="59" t="s">
        <v>3065</v>
      </c>
      <c r="Q179" s="217">
        <v>6325449.3899999997</v>
      </c>
    </row>
    <row r="180" spans="1:17" ht="22.5" x14ac:dyDescent="0.25">
      <c r="A180" s="80">
        <v>179</v>
      </c>
      <c r="B180" s="106" t="s">
        <v>499</v>
      </c>
      <c r="C180" s="120"/>
      <c r="D180" s="120" t="s">
        <v>547</v>
      </c>
      <c r="E180" s="120" t="s">
        <v>1535</v>
      </c>
      <c r="F180" s="120" t="s">
        <v>974</v>
      </c>
      <c r="G180" s="120" t="s">
        <v>20</v>
      </c>
      <c r="H180" s="120" t="s">
        <v>70</v>
      </c>
      <c r="I180" s="57">
        <v>7</v>
      </c>
      <c r="J180" s="88" t="str">
        <f t="shared" si="2"/>
        <v>городской округ Заречный, дер. Курманка (г Заречный), ул. Юбилейная, д. 7</v>
      </c>
      <c r="K180" s="120">
        <v>740.8</v>
      </c>
      <c r="L180" s="30">
        <v>16</v>
      </c>
      <c r="M180" s="120">
        <v>8</v>
      </c>
      <c r="N180" s="59" t="s">
        <v>3140</v>
      </c>
      <c r="O180" s="219">
        <v>44176</v>
      </c>
      <c r="P180" s="59" t="s">
        <v>3065</v>
      </c>
      <c r="Q180" s="217">
        <v>6081188.4100000001</v>
      </c>
    </row>
    <row r="181" spans="1:17" ht="22.5" x14ac:dyDescent="0.25">
      <c r="A181" s="80">
        <v>180</v>
      </c>
      <c r="B181" s="106" t="s">
        <v>499</v>
      </c>
      <c r="C181" s="120"/>
      <c r="D181" s="120" t="s">
        <v>547</v>
      </c>
      <c r="E181" s="120" t="s">
        <v>1535</v>
      </c>
      <c r="F181" s="120" t="s">
        <v>974</v>
      </c>
      <c r="G181" s="120" t="s">
        <v>20</v>
      </c>
      <c r="H181" s="120" t="s">
        <v>70</v>
      </c>
      <c r="I181" s="57">
        <v>8</v>
      </c>
      <c r="J181" s="88" t="str">
        <f t="shared" si="2"/>
        <v>городской округ Заречный, дер. Курманка (г Заречный), ул. Юбилейная, д. 8</v>
      </c>
      <c r="K181" s="120">
        <v>527.79999999999995</v>
      </c>
      <c r="L181" s="30">
        <v>12</v>
      </c>
      <c r="M181" s="120">
        <v>8</v>
      </c>
      <c r="N181" s="59" t="s">
        <v>3140</v>
      </c>
      <c r="O181" s="219">
        <v>44176</v>
      </c>
      <c r="P181" s="59" t="s">
        <v>3065</v>
      </c>
      <c r="Q181" s="217">
        <v>5744014.0999999996</v>
      </c>
    </row>
    <row r="182" spans="1:17" ht="34.5" x14ac:dyDescent="0.25">
      <c r="A182" s="80">
        <v>181</v>
      </c>
      <c r="B182" s="30" t="s">
        <v>218</v>
      </c>
      <c r="C182" s="30"/>
      <c r="D182" s="30" t="s">
        <v>2640</v>
      </c>
      <c r="E182" s="30" t="s">
        <v>637</v>
      </c>
      <c r="F182" s="30" t="s">
        <v>178</v>
      </c>
      <c r="G182" s="30" t="s">
        <v>20</v>
      </c>
      <c r="H182" s="30" t="s">
        <v>36</v>
      </c>
      <c r="I182" s="148">
        <v>5</v>
      </c>
      <c r="J182" s="88" t="str">
        <f t="shared" si="2"/>
        <v>городской округ ЗАТО Свободный Свердловской области, п.г.т. Свободный, ул. Ленина, д. 5</v>
      </c>
      <c r="K182" s="42">
        <v>2237</v>
      </c>
      <c r="L182" s="30">
        <v>36</v>
      </c>
      <c r="M182" s="42">
        <v>6</v>
      </c>
      <c r="N182" s="84" t="s">
        <v>3088</v>
      </c>
      <c r="O182" s="219" t="s">
        <v>4455</v>
      </c>
      <c r="P182" s="117" t="s">
        <v>1619</v>
      </c>
      <c r="Q182" s="209">
        <f>4174101.6+5057734.8+2088255.6</f>
        <v>11320092</v>
      </c>
    </row>
    <row r="183" spans="1:17" ht="22.5" x14ac:dyDescent="0.25">
      <c r="A183" s="80">
        <v>182</v>
      </c>
      <c r="B183" s="106" t="s">
        <v>499</v>
      </c>
      <c r="C183" s="30"/>
      <c r="D183" s="30" t="s">
        <v>2688</v>
      </c>
      <c r="E183" s="30" t="s">
        <v>637</v>
      </c>
      <c r="F183" s="30" t="s">
        <v>562</v>
      </c>
      <c r="G183" s="30" t="s">
        <v>20</v>
      </c>
      <c r="H183" s="30" t="s">
        <v>2689</v>
      </c>
      <c r="I183" s="42">
        <v>109</v>
      </c>
      <c r="J183" s="88" t="str">
        <f t="shared" si="2"/>
        <v>городской округ ЗАТО Уральский Свердловской области, п.г.т. Уральский, ул. им М.И.Неделина, д. 109</v>
      </c>
      <c r="K183" s="30">
        <v>1705.5</v>
      </c>
      <c r="L183" s="30">
        <v>28</v>
      </c>
      <c r="M183" s="30">
        <v>3</v>
      </c>
      <c r="N183" s="117" t="s">
        <v>3148</v>
      </c>
      <c r="O183" s="219">
        <v>44155</v>
      </c>
      <c r="P183" s="117" t="s">
        <v>3065</v>
      </c>
      <c r="Q183" s="194">
        <v>2872484.93</v>
      </c>
    </row>
    <row r="184" spans="1:17" ht="22.5" x14ac:dyDescent="0.25">
      <c r="A184" s="80">
        <v>183</v>
      </c>
      <c r="B184" s="106" t="s">
        <v>499</v>
      </c>
      <c r="C184" s="30"/>
      <c r="D184" s="30" t="s">
        <v>2688</v>
      </c>
      <c r="E184" s="30" t="s">
        <v>637</v>
      </c>
      <c r="F184" s="30" t="s">
        <v>562</v>
      </c>
      <c r="G184" s="30" t="s">
        <v>20</v>
      </c>
      <c r="H184" s="30" t="s">
        <v>792</v>
      </c>
      <c r="I184" s="42">
        <v>253</v>
      </c>
      <c r="J184" s="88" t="str">
        <f t="shared" si="2"/>
        <v>городской округ ЗАТО Уральский Свердловской области, п.г.т. Уральский, ул. им С.П.Королева, д. 253</v>
      </c>
      <c r="K184" s="30">
        <v>2830.9</v>
      </c>
      <c r="L184" s="30">
        <v>60</v>
      </c>
      <c r="M184" s="30">
        <v>1</v>
      </c>
      <c r="N184" s="117" t="s">
        <v>3148</v>
      </c>
      <c r="O184" s="219">
        <v>44155</v>
      </c>
      <c r="P184" s="117" t="s">
        <v>3065</v>
      </c>
      <c r="Q184" s="194">
        <v>1941215.01</v>
      </c>
    </row>
    <row r="185" spans="1:17" ht="22.5" x14ac:dyDescent="0.25">
      <c r="A185" s="80">
        <v>184</v>
      </c>
      <c r="B185" s="106" t="s">
        <v>327</v>
      </c>
      <c r="C185" s="30"/>
      <c r="D185" s="30" t="s">
        <v>339</v>
      </c>
      <c r="E185" s="30" t="s">
        <v>18</v>
      </c>
      <c r="F185" s="30" t="s">
        <v>340</v>
      </c>
      <c r="G185" s="30" t="s">
        <v>569</v>
      </c>
      <c r="H185" s="30" t="s">
        <v>185</v>
      </c>
      <c r="I185" s="42">
        <v>10</v>
      </c>
      <c r="J185" s="88" t="str">
        <f t="shared" si="2"/>
        <v>городской округ Карпинск, г. Карпинск, проезд Декабристов, д. 10</v>
      </c>
      <c r="K185" s="30">
        <v>651.4</v>
      </c>
      <c r="L185" s="30">
        <v>12</v>
      </c>
      <c r="M185" s="41">
        <v>3</v>
      </c>
      <c r="N185" s="59" t="s">
        <v>3240</v>
      </c>
      <c r="O185" s="219">
        <v>44225</v>
      </c>
      <c r="P185" s="84" t="s">
        <v>2046</v>
      </c>
      <c r="Q185" s="209">
        <v>1219606.8</v>
      </c>
    </row>
    <row r="186" spans="1:17" ht="22.5" x14ac:dyDescent="0.25">
      <c r="A186" s="80">
        <v>185</v>
      </c>
      <c r="B186" s="106" t="s">
        <v>327</v>
      </c>
      <c r="C186" s="30"/>
      <c r="D186" s="30" t="s">
        <v>339</v>
      </c>
      <c r="E186" s="30" t="s">
        <v>18</v>
      </c>
      <c r="F186" s="30" t="s">
        <v>340</v>
      </c>
      <c r="G186" s="30" t="s">
        <v>20</v>
      </c>
      <c r="H186" s="30" t="s">
        <v>2634</v>
      </c>
      <c r="I186" s="42">
        <v>54</v>
      </c>
      <c r="J186" s="88" t="str">
        <f t="shared" si="2"/>
        <v>городской округ Карпинск, г. Карпинск, ул. 8-го Марта, д. 54</v>
      </c>
      <c r="K186" s="30">
        <v>2744.1</v>
      </c>
      <c r="L186" s="30">
        <v>60</v>
      </c>
      <c r="M186" s="41">
        <v>3</v>
      </c>
      <c r="N186" s="59" t="s">
        <v>3240</v>
      </c>
      <c r="O186" s="219">
        <v>44225</v>
      </c>
      <c r="P186" s="84" t="s">
        <v>2046</v>
      </c>
      <c r="Q186" s="209">
        <v>7409460</v>
      </c>
    </row>
    <row r="187" spans="1:17" x14ac:dyDescent="0.25">
      <c r="A187" s="80">
        <v>186</v>
      </c>
      <c r="B187" s="106" t="s">
        <v>327</v>
      </c>
      <c r="C187" s="30"/>
      <c r="D187" s="30" t="s">
        <v>339</v>
      </c>
      <c r="E187" s="30" t="s">
        <v>18</v>
      </c>
      <c r="F187" s="30" t="s">
        <v>340</v>
      </c>
      <c r="G187" s="30" t="s">
        <v>20</v>
      </c>
      <c r="H187" s="30" t="s">
        <v>1365</v>
      </c>
      <c r="I187" s="42">
        <v>1</v>
      </c>
      <c r="J187" s="88" t="str">
        <f t="shared" si="2"/>
        <v>городской округ Карпинск, г. Карпинск, ул. 9-го Мая, д. 1</v>
      </c>
      <c r="K187" s="30">
        <v>553.6</v>
      </c>
      <c r="L187" s="30">
        <v>16</v>
      </c>
      <c r="M187" s="41">
        <v>3</v>
      </c>
      <c r="N187" s="59" t="s">
        <v>3240</v>
      </c>
      <c r="O187" s="219">
        <v>44225</v>
      </c>
      <c r="P187" s="84" t="s">
        <v>2046</v>
      </c>
      <c r="Q187" s="209">
        <v>1038853.2000000001</v>
      </c>
    </row>
    <row r="188" spans="1:17" x14ac:dyDescent="0.25">
      <c r="A188" s="80">
        <v>187</v>
      </c>
      <c r="B188" s="106" t="s">
        <v>327</v>
      </c>
      <c r="C188" s="30"/>
      <c r="D188" s="30" t="s">
        <v>339</v>
      </c>
      <c r="E188" s="30" t="s">
        <v>18</v>
      </c>
      <c r="F188" s="30" t="s">
        <v>340</v>
      </c>
      <c r="G188" s="30" t="s">
        <v>20</v>
      </c>
      <c r="H188" s="30" t="s">
        <v>1365</v>
      </c>
      <c r="I188" s="42">
        <v>5</v>
      </c>
      <c r="J188" s="88" t="str">
        <f t="shared" si="2"/>
        <v>городской округ Карпинск, г. Карпинск, ул. 9-го Мая, д. 5</v>
      </c>
      <c r="K188" s="30">
        <v>714</v>
      </c>
      <c r="L188" s="30">
        <v>12</v>
      </c>
      <c r="M188" s="41">
        <v>3</v>
      </c>
      <c r="N188" s="59" t="s">
        <v>3240</v>
      </c>
      <c r="O188" s="219">
        <v>44225</v>
      </c>
      <c r="P188" s="84" t="s">
        <v>2046</v>
      </c>
      <c r="Q188" s="209">
        <v>1140836.3999999999</v>
      </c>
    </row>
    <row r="189" spans="1:17" ht="23.25" x14ac:dyDescent="0.25">
      <c r="A189" s="80">
        <v>188</v>
      </c>
      <c r="B189" s="106" t="s">
        <v>327</v>
      </c>
      <c r="C189" s="30"/>
      <c r="D189" s="30" t="s">
        <v>339</v>
      </c>
      <c r="E189" s="30" t="s">
        <v>18</v>
      </c>
      <c r="F189" s="30" t="s">
        <v>340</v>
      </c>
      <c r="G189" s="30" t="s">
        <v>20</v>
      </c>
      <c r="H189" s="30" t="s">
        <v>86</v>
      </c>
      <c r="I189" s="42">
        <v>52</v>
      </c>
      <c r="J189" s="88" t="str">
        <f t="shared" si="2"/>
        <v>городской округ Карпинск, г. Карпинск, ул. Куйбышева, д. 52</v>
      </c>
      <c r="K189" s="30">
        <v>2867</v>
      </c>
      <c r="L189" s="30">
        <v>50</v>
      </c>
      <c r="M189" s="41">
        <v>1</v>
      </c>
      <c r="N189" s="59" t="s">
        <v>3259</v>
      </c>
      <c r="O189" s="219" t="s">
        <v>4456</v>
      </c>
      <c r="P189" s="84" t="s">
        <v>2046</v>
      </c>
      <c r="Q189" s="209">
        <f>2463853.2+347738.4</f>
        <v>2811591.6</v>
      </c>
    </row>
    <row r="190" spans="1:17" ht="22.5" x14ac:dyDescent="0.25">
      <c r="A190" s="80">
        <v>189</v>
      </c>
      <c r="B190" s="106" t="s">
        <v>327</v>
      </c>
      <c r="C190" s="30"/>
      <c r="D190" s="30" t="s">
        <v>339</v>
      </c>
      <c r="E190" s="30" t="s">
        <v>18</v>
      </c>
      <c r="F190" s="30" t="s">
        <v>340</v>
      </c>
      <c r="G190" s="30" t="s">
        <v>20</v>
      </c>
      <c r="H190" s="30" t="s">
        <v>36</v>
      </c>
      <c r="I190" s="42">
        <v>120</v>
      </c>
      <c r="J190" s="88" t="str">
        <f t="shared" si="2"/>
        <v>городской округ Карпинск, г. Карпинск, ул. Ленина, д. 120</v>
      </c>
      <c r="K190" s="30">
        <v>587.1</v>
      </c>
      <c r="L190" s="30">
        <v>8</v>
      </c>
      <c r="M190" s="41">
        <v>4</v>
      </c>
      <c r="N190" s="59" t="s">
        <v>3240</v>
      </c>
      <c r="O190" s="219">
        <v>44225</v>
      </c>
      <c r="P190" s="84" t="s">
        <v>2046</v>
      </c>
      <c r="Q190" s="209">
        <v>1423270.8</v>
      </c>
    </row>
    <row r="191" spans="1:17" ht="22.5" x14ac:dyDescent="0.25">
      <c r="A191" s="80">
        <v>190</v>
      </c>
      <c r="B191" s="106" t="s">
        <v>327</v>
      </c>
      <c r="C191" s="30"/>
      <c r="D191" s="30" t="s">
        <v>339</v>
      </c>
      <c r="E191" s="30" t="s">
        <v>18</v>
      </c>
      <c r="F191" s="30" t="s">
        <v>340</v>
      </c>
      <c r="G191" s="30" t="s">
        <v>20</v>
      </c>
      <c r="H191" s="30" t="s">
        <v>36</v>
      </c>
      <c r="I191" s="42">
        <v>122</v>
      </c>
      <c r="J191" s="88" t="str">
        <f t="shared" si="2"/>
        <v>городской округ Карпинск, г. Карпинск, ул. Ленина, д. 122</v>
      </c>
      <c r="K191" s="30">
        <v>520.4</v>
      </c>
      <c r="L191" s="30">
        <v>8</v>
      </c>
      <c r="M191" s="41">
        <v>3</v>
      </c>
      <c r="N191" s="59" t="s">
        <v>3240</v>
      </c>
      <c r="O191" s="219">
        <v>44225</v>
      </c>
      <c r="P191" s="84" t="s">
        <v>2046</v>
      </c>
      <c r="Q191" s="209">
        <v>1082680.8</v>
      </c>
    </row>
    <row r="192" spans="1:17" ht="23.25" x14ac:dyDescent="0.25">
      <c r="A192" s="80">
        <v>191</v>
      </c>
      <c r="B192" s="106" t="s">
        <v>327</v>
      </c>
      <c r="C192" s="30"/>
      <c r="D192" s="30" t="s">
        <v>339</v>
      </c>
      <c r="E192" s="30" t="s">
        <v>18</v>
      </c>
      <c r="F192" s="30" t="s">
        <v>340</v>
      </c>
      <c r="G192" s="30" t="s">
        <v>20</v>
      </c>
      <c r="H192" s="30" t="s">
        <v>36</v>
      </c>
      <c r="I192" s="42">
        <v>124</v>
      </c>
      <c r="J192" s="88" t="str">
        <f t="shared" si="2"/>
        <v>городской округ Карпинск, г. Карпинск, ул. Ленина, д. 124</v>
      </c>
      <c r="K192" s="30">
        <v>527.1</v>
      </c>
      <c r="L192" s="30">
        <v>8</v>
      </c>
      <c r="M192" s="41">
        <v>3</v>
      </c>
      <c r="N192" s="59" t="s">
        <v>4435</v>
      </c>
      <c r="O192" s="219" t="s">
        <v>4457</v>
      </c>
      <c r="P192" s="84" t="s">
        <v>2046</v>
      </c>
      <c r="Q192" s="209">
        <f>412738.8+415435.2</f>
        <v>828174</v>
      </c>
    </row>
    <row r="193" spans="1:17" ht="22.5" x14ac:dyDescent="0.25">
      <c r="A193" s="80">
        <v>192</v>
      </c>
      <c r="B193" s="106" t="s">
        <v>327</v>
      </c>
      <c r="C193" s="30"/>
      <c r="D193" s="30" t="s">
        <v>339</v>
      </c>
      <c r="E193" s="30" t="s">
        <v>18</v>
      </c>
      <c r="F193" s="30" t="s">
        <v>340</v>
      </c>
      <c r="G193" s="30" t="s">
        <v>20</v>
      </c>
      <c r="H193" s="30" t="s">
        <v>203</v>
      </c>
      <c r="I193" s="42">
        <v>114</v>
      </c>
      <c r="J193" s="88" t="str">
        <f t="shared" si="2"/>
        <v>городской округ Карпинск, г. Карпинск, ул. Луначарского, д. 114</v>
      </c>
      <c r="K193" s="30">
        <v>6830.3</v>
      </c>
      <c r="L193" s="30">
        <v>111</v>
      </c>
      <c r="M193" s="41">
        <v>1</v>
      </c>
      <c r="N193" s="59" t="s">
        <v>3240</v>
      </c>
      <c r="O193" s="219">
        <v>44225</v>
      </c>
      <c r="P193" s="84" t="s">
        <v>2046</v>
      </c>
      <c r="Q193" s="209">
        <v>5366868</v>
      </c>
    </row>
    <row r="194" spans="1:17" ht="22.5" x14ac:dyDescent="0.25">
      <c r="A194" s="80">
        <v>193</v>
      </c>
      <c r="B194" s="106" t="s">
        <v>327</v>
      </c>
      <c r="C194" s="30"/>
      <c r="D194" s="30" t="s">
        <v>339</v>
      </c>
      <c r="E194" s="30" t="s">
        <v>18</v>
      </c>
      <c r="F194" s="30" t="s">
        <v>340</v>
      </c>
      <c r="G194" s="30" t="s">
        <v>20</v>
      </c>
      <c r="H194" s="30" t="s">
        <v>203</v>
      </c>
      <c r="I194" s="42">
        <v>58</v>
      </c>
      <c r="J194" s="88" t="str">
        <f t="shared" ref="J194:J257" si="3">C194&amp;""&amp;D194&amp;", "&amp;E194&amp;" "&amp;F194&amp;", "&amp;G194&amp;" "&amp;H194&amp;", д. "&amp;I194</f>
        <v>городской округ Карпинск, г. Карпинск, ул. Луначарского, д. 58</v>
      </c>
      <c r="K194" s="30">
        <v>3815.1</v>
      </c>
      <c r="L194" s="30">
        <v>56</v>
      </c>
      <c r="M194" s="41">
        <v>2</v>
      </c>
      <c r="N194" s="59" t="s">
        <v>3240</v>
      </c>
      <c r="O194" s="219">
        <v>44225</v>
      </c>
      <c r="P194" s="84" t="s">
        <v>2046</v>
      </c>
      <c r="Q194" s="209">
        <v>4628611.2</v>
      </c>
    </row>
    <row r="195" spans="1:17" x14ac:dyDescent="0.25">
      <c r="A195" s="80">
        <v>194</v>
      </c>
      <c r="B195" s="106" t="s">
        <v>327</v>
      </c>
      <c r="C195" s="30"/>
      <c r="D195" s="30" t="s">
        <v>339</v>
      </c>
      <c r="E195" s="30" t="s">
        <v>18</v>
      </c>
      <c r="F195" s="30" t="s">
        <v>340</v>
      </c>
      <c r="G195" s="30" t="s">
        <v>20</v>
      </c>
      <c r="H195" s="30" t="s">
        <v>69</v>
      </c>
      <c r="I195" s="42">
        <v>56</v>
      </c>
      <c r="J195" s="88" t="str">
        <f t="shared" si="3"/>
        <v>городской округ Карпинск, г. Карпинск, ул. Мира, д. 56</v>
      </c>
      <c r="K195" s="30">
        <v>2727</v>
      </c>
      <c r="L195" s="30">
        <v>62</v>
      </c>
      <c r="M195" s="41">
        <v>2</v>
      </c>
      <c r="N195" s="59" t="s">
        <v>3240</v>
      </c>
      <c r="O195" s="219">
        <v>44225</v>
      </c>
      <c r="P195" s="84" t="s">
        <v>2046</v>
      </c>
      <c r="Q195" s="209">
        <v>4454587.2</v>
      </c>
    </row>
    <row r="196" spans="1:17" x14ac:dyDescent="0.25">
      <c r="A196" s="80">
        <v>195</v>
      </c>
      <c r="B196" s="106" t="s">
        <v>327</v>
      </c>
      <c r="C196" s="30"/>
      <c r="D196" s="30" t="s">
        <v>339</v>
      </c>
      <c r="E196" s="30" t="s">
        <v>18</v>
      </c>
      <c r="F196" s="30" t="s">
        <v>340</v>
      </c>
      <c r="G196" s="30" t="s">
        <v>20</v>
      </c>
      <c r="H196" s="30" t="s">
        <v>69</v>
      </c>
      <c r="I196" s="42">
        <v>8</v>
      </c>
      <c r="J196" s="88" t="str">
        <f t="shared" si="3"/>
        <v>городской округ Карпинск, г. Карпинск, ул. Мира, д. 8</v>
      </c>
      <c r="K196" s="30">
        <v>5832.3</v>
      </c>
      <c r="L196" s="30">
        <v>83</v>
      </c>
      <c r="M196" s="41">
        <v>1</v>
      </c>
      <c r="N196" s="59" t="s">
        <v>3240</v>
      </c>
      <c r="O196" s="219">
        <v>44225</v>
      </c>
      <c r="P196" s="84" t="s">
        <v>2046</v>
      </c>
      <c r="Q196" s="209">
        <v>5758596</v>
      </c>
    </row>
    <row r="197" spans="1:17" x14ac:dyDescent="0.25">
      <c r="A197" s="80">
        <v>196</v>
      </c>
      <c r="B197" s="106" t="s">
        <v>327</v>
      </c>
      <c r="C197" s="30"/>
      <c r="D197" s="30" t="s">
        <v>339</v>
      </c>
      <c r="E197" s="30" t="s">
        <v>18</v>
      </c>
      <c r="F197" s="30" t="s">
        <v>340</v>
      </c>
      <c r="G197" s="30" t="s">
        <v>20</v>
      </c>
      <c r="H197" s="30" t="s">
        <v>69</v>
      </c>
      <c r="I197" s="42">
        <v>80</v>
      </c>
      <c r="J197" s="88" t="str">
        <f t="shared" si="3"/>
        <v>городской округ Карпинск, г. Карпинск, ул. Мира, д. 80</v>
      </c>
      <c r="K197" s="30">
        <v>3035.2</v>
      </c>
      <c r="L197" s="30">
        <v>56</v>
      </c>
      <c r="M197" s="41">
        <v>1</v>
      </c>
      <c r="N197" s="59" t="s">
        <v>3240</v>
      </c>
      <c r="O197" s="219">
        <v>44225</v>
      </c>
      <c r="P197" s="84" t="s">
        <v>2046</v>
      </c>
      <c r="Q197" s="209">
        <v>3157746</v>
      </c>
    </row>
    <row r="198" spans="1:17" x14ac:dyDescent="0.25">
      <c r="A198" s="80">
        <v>197</v>
      </c>
      <c r="B198" s="106" t="s">
        <v>327</v>
      </c>
      <c r="C198" s="30"/>
      <c r="D198" s="30" t="s">
        <v>339</v>
      </c>
      <c r="E198" s="30" t="s">
        <v>18</v>
      </c>
      <c r="F198" s="30" t="s">
        <v>340</v>
      </c>
      <c r="G198" s="30" t="s">
        <v>20</v>
      </c>
      <c r="H198" s="30" t="s">
        <v>69</v>
      </c>
      <c r="I198" s="42">
        <v>84</v>
      </c>
      <c r="J198" s="88" t="str">
        <f t="shared" si="3"/>
        <v>городской округ Карпинск, г. Карпинск, ул. Мира, д. 84</v>
      </c>
      <c r="K198" s="30">
        <v>2994.3</v>
      </c>
      <c r="L198" s="30">
        <v>56</v>
      </c>
      <c r="M198" s="41">
        <v>1</v>
      </c>
      <c r="N198" s="59" t="s">
        <v>3240</v>
      </c>
      <c r="O198" s="219">
        <v>44225</v>
      </c>
      <c r="P198" s="84" t="s">
        <v>2046</v>
      </c>
      <c r="Q198" s="209">
        <v>3160788</v>
      </c>
    </row>
    <row r="199" spans="1:17" x14ac:dyDescent="0.25">
      <c r="A199" s="80">
        <v>198</v>
      </c>
      <c r="B199" s="106" t="s">
        <v>327</v>
      </c>
      <c r="C199" s="30"/>
      <c r="D199" s="30" t="s">
        <v>339</v>
      </c>
      <c r="E199" s="30" t="s">
        <v>18</v>
      </c>
      <c r="F199" s="30" t="s">
        <v>340</v>
      </c>
      <c r="G199" s="30" t="s">
        <v>20</v>
      </c>
      <c r="H199" s="30" t="s">
        <v>69</v>
      </c>
      <c r="I199" s="42">
        <v>97</v>
      </c>
      <c r="J199" s="88" t="str">
        <f t="shared" si="3"/>
        <v>городской округ Карпинск, г. Карпинск, ул. Мира, д. 97</v>
      </c>
      <c r="K199" s="30">
        <v>3523.9</v>
      </c>
      <c r="L199" s="30">
        <v>66</v>
      </c>
      <c r="M199" s="41">
        <v>2</v>
      </c>
      <c r="N199" s="59" t="s">
        <v>3240</v>
      </c>
      <c r="O199" s="219">
        <v>44225</v>
      </c>
      <c r="P199" s="84" t="s">
        <v>2046</v>
      </c>
      <c r="Q199" s="209">
        <v>4631032.8</v>
      </c>
    </row>
    <row r="200" spans="1:17" x14ac:dyDescent="0.25">
      <c r="A200" s="80">
        <v>199</v>
      </c>
      <c r="B200" s="106" t="s">
        <v>327</v>
      </c>
      <c r="C200" s="30"/>
      <c r="D200" s="30" t="s">
        <v>339</v>
      </c>
      <c r="E200" s="30" t="s">
        <v>18</v>
      </c>
      <c r="F200" s="30" t="s">
        <v>340</v>
      </c>
      <c r="G200" s="30" t="s">
        <v>20</v>
      </c>
      <c r="H200" s="30" t="s">
        <v>157</v>
      </c>
      <c r="I200" s="42">
        <v>12</v>
      </c>
      <c r="J200" s="88" t="str">
        <f t="shared" si="3"/>
        <v>городской округ Карпинск, г. Карпинск, ул. Попова, д. 12</v>
      </c>
      <c r="K200" s="30">
        <v>895.9</v>
      </c>
      <c r="L200" s="30">
        <v>12</v>
      </c>
      <c r="M200" s="41">
        <v>3</v>
      </c>
      <c r="N200" s="59" t="s">
        <v>3240</v>
      </c>
      <c r="O200" s="219">
        <v>44225</v>
      </c>
      <c r="P200" s="84" t="s">
        <v>2046</v>
      </c>
      <c r="Q200" s="209">
        <v>1242321.6000000001</v>
      </c>
    </row>
    <row r="201" spans="1:17" ht="22.5" x14ac:dyDescent="0.25">
      <c r="A201" s="80">
        <v>200</v>
      </c>
      <c r="B201" s="106" t="s">
        <v>327</v>
      </c>
      <c r="C201" s="30"/>
      <c r="D201" s="30" t="s">
        <v>339</v>
      </c>
      <c r="E201" s="30" t="s">
        <v>18</v>
      </c>
      <c r="F201" s="30" t="s">
        <v>340</v>
      </c>
      <c r="G201" s="30" t="s">
        <v>20</v>
      </c>
      <c r="H201" s="30" t="s">
        <v>77</v>
      </c>
      <c r="I201" s="42">
        <v>14</v>
      </c>
      <c r="J201" s="88" t="str">
        <f t="shared" si="3"/>
        <v>городской округ Карпинск, г. Карпинск, ул. Свердлова, д. 14</v>
      </c>
      <c r="K201" s="30">
        <v>1904.4</v>
      </c>
      <c r="L201" s="30">
        <v>19</v>
      </c>
      <c r="M201" s="41">
        <v>3</v>
      </c>
      <c r="N201" s="59" t="s">
        <v>3240</v>
      </c>
      <c r="O201" s="219">
        <v>44225</v>
      </c>
      <c r="P201" s="84" t="s">
        <v>2046</v>
      </c>
      <c r="Q201" s="209">
        <v>2853775.2</v>
      </c>
    </row>
    <row r="202" spans="1:17" ht="22.5" x14ac:dyDescent="0.25">
      <c r="A202" s="80">
        <v>201</v>
      </c>
      <c r="B202" s="106" t="s">
        <v>327</v>
      </c>
      <c r="C202" s="30"/>
      <c r="D202" s="30" t="s">
        <v>339</v>
      </c>
      <c r="E202" s="30" t="s">
        <v>18</v>
      </c>
      <c r="F202" s="30" t="s">
        <v>340</v>
      </c>
      <c r="G202" s="30" t="s">
        <v>20</v>
      </c>
      <c r="H202" s="30" t="s">
        <v>77</v>
      </c>
      <c r="I202" s="42">
        <v>7</v>
      </c>
      <c r="J202" s="88" t="str">
        <f t="shared" si="3"/>
        <v>городской округ Карпинск, г. Карпинск, ул. Свердлова, д. 7</v>
      </c>
      <c r="K202" s="30">
        <v>1699.9</v>
      </c>
      <c r="L202" s="30">
        <v>37</v>
      </c>
      <c r="M202" s="41">
        <v>4</v>
      </c>
      <c r="N202" s="59" t="s">
        <v>3240</v>
      </c>
      <c r="O202" s="219">
        <v>44225</v>
      </c>
      <c r="P202" s="84" t="s">
        <v>2046</v>
      </c>
      <c r="Q202" s="209">
        <v>3662293.2</v>
      </c>
    </row>
    <row r="203" spans="1:17" x14ac:dyDescent="0.25">
      <c r="A203" s="80">
        <v>202</v>
      </c>
      <c r="B203" s="106" t="s">
        <v>327</v>
      </c>
      <c r="C203" s="30"/>
      <c r="D203" s="30" t="s">
        <v>339</v>
      </c>
      <c r="E203" s="30" t="s">
        <v>18</v>
      </c>
      <c r="F203" s="30" t="s">
        <v>340</v>
      </c>
      <c r="G203" s="30" t="s">
        <v>20</v>
      </c>
      <c r="H203" s="30" t="s">
        <v>347</v>
      </c>
      <c r="I203" s="42">
        <v>19</v>
      </c>
      <c r="J203" s="88" t="str">
        <f t="shared" si="3"/>
        <v>городской округ Карпинск, г. Карпинск, ул. Серова, д. 19</v>
      </c>
      <c r="K203" s="30">
        <v>520.5</v>
      </c>
      <c r="L203" s="30">
        <v>8</v>
      </c>
      <c r="M203" s="41">
        <v>2</v>
      </c>
      <c r="N203" s="59" t="s">
        <v>3240</v>
      </c>
      <c r="O203" s="219">
        <v>44225</v>
      </c>
      <c r="P203" s="84" t="s">
        <v>2046</v>
      </c>
      <c r="Q203" s="209">
        <v>449806.79999999993</v>
      </c>
    </row>
    <row r="204" spans="1:17" x14ac:dyDescent="0.25">
      <c r="A204" s="80">
        <v>203</v>
      </c>
      <c r="B204" s="106" t="s">
        <v>327</v>
      </c>
      <c r="C204" s="30"/>
      <c r="D204" s="30" t="s">
        <v>339</v>
      </c>
      <c r="E204" s="30" t="s">
        <v>18</v>
      </c>
      <c r="F204" s="30" t="s">
        <v>340</v>
      </c>
      <c r="G204" s="30" t="s">
        <v>20</v>
      </c>
      <c r="H204" s="30" t="s">
        <v>347</v>
      </c>
      <c r="I204" s="42">
        <v>23</v>
      </c>
      <c r="J204" s="88" t="str">
        <f t="shared" si="3"/>
        <v>городской округ Карпинск, г. Карпинск, ул. Серова, д. 23</v>
      </c>
      <c r="K204" s="30">
        <v>471.4</v>
      </c>
      <c r="L204" s="30">
        <v>8</v>
      </c>
      <c r="M204" s="41">
        <v>1</v>
      </c>
      <c r="N204" s="59" t="s">
        <v>3240</v>
      </c>
      <c r="O204" s="219">
        <v>44225</v>
      </c>
      <c r="P204" s="84" t="s">
        <v>2046</v>
      </c>
      <c r="Q204" s="209">
        <v>172370.40000000002</v>
      </c>
    </row>
    <row r="205" spans="1:17" ht="22.5" x14ac:dyDescent="0.25">
      <c r="A205" s="80">
        <v>204</v>
      </c>
      <c r="B205" s="106" t="s">
        <v>327</v>
      </c>
      <c r="C205" s="30"/>
      <c r="D205" s="30" t="s">
        <v>342</v>
      </c>
      <c r="E205" s="30" t="s">
        <v>18</v>
      </c>
      <c r="F205" s="30" t="s">
        <v>343</v>
      </c>
      <c r="G205" s="30" t="s">
        <v>20</v>
      </c>
      <c r="H205" s="30" t="s">
        <v>344</v>
      </c>
      <c r="I205" s="42">
        <v>20</v>
      </c>
      <c r="J205" s="88" t="str">
        <f t="shared" si="3"/>
        <v>городской округ Краснотурьинск, г. Краснотурьинск, ул. Базстроевская, д. 20</v>
      </c>
      <c r="K205" s="30">
        <v>4424.3999999999996</v>
      </c>
      <c r="L205" s="30">
        <v>60</v>
      </c>
      <c r="M205" s="41">
        <v>3</v>
      </c>
      <c r="N205" s="59" t="s">
        <v>3264</v>
      </c>
      <c r="O205" s="219">
        <v>44186</v>
      </c>
      <c r="P205" s="84" t="s">
        <v>1735</v>
      </c>
      <c r="Q205" s="209">
        <v>12013728</v>
      </c>
    </row>
    <row r="206" spans="1:17" ht="22.5" x14ac:dyDescent="0.25">
      <c r="A206" s="80">
        <v>205</v>
      </c>
      <c r="B206" s="106" t="s">
        <v>327</v>
      </c>
      <c r="C206" s="30"/>
      <c r="D206" s="30" t="s">
        <v>342</v>
      </c>
      <c r="E206" s="30" t="s">
        <v>18</v>
      </c>
      <c r="F206" s="30" t="s">
        <v>343</v>
      </c>
      <c r="G206" s="30" t="s">
        <v>20</v>
      </c>
      <c r="H206" s="30" t="s">
        <v>344</v>
      </c>
      <c r="I206" s="42">
        <v>22</v>
      </c>
      <c r="J206" s="88" t="str">
        <f t="shared" si="3"/>
        <v>городской округ Краснотурьинск, г. Краснотурьинск, ул. Базстроевская, д. 22</v>
      </c>
      <c r="K206" s="30">
        <v>2748.2</v>
      </c>
      <c r="L206" s="30">
        <v>60</v>
      </c>
      <c r="M206" s="41">
        <v>2</v>
      </c>
      <c r="N206" s="59" t="s">
        <v>3264</v>
      </c>
      <c r="O206" s="219">
        <v>44186</v>
      </c>
      <c r="P206" s="84" t="s">
        <v>1735</v>
      </c>
      <c r="Q206" s="209">
        <v>6698218.8000000007</v>
      </c>
    </row>
    <row r="207" spans="1:17" ht="22.5" x14ac:dyDescent="0.25">
      <c r="A207" s="80">
        <v>206</v>
      </c>
      <c r="B207" s="106" t="s">
        <v>327</v>
      </c>
      <c r="C207" s="30"/>
      <c r="D207" s="30" t="s">
        <v>342</v>
      </c>
      <c r="E207" s="30" t="s">
        <v>18</v>
      </c>
      <c r="F207" s="30" t="s">
        <v>343</v>
      </c>
      <c r="G207" s="30" t="s">
        <v>20</v>
      </c>
      <c r="H207" s="30" t="s">
        <v>344</v>
      </c>
      <c r="I207" s="42">
        <v>8</v>
      </c>
      <c r="J207" s="88" t="str">
        <f t="shared" si="3"/>
        <v>городской округ Краснотурьинск, г. Краснотурьинск, ул. Базстроевская, д. 8</v>
      </c>
      <c r="K207" s="30">
        <v>4725.3</v>
      </c>
      <c r="L207" s="30">
        <v>70</v>
      </c>
      <c r="M207" s="41">
        <v>3</v>
      </c>
      <c r="N207" s="59" t="s">
        <v>3264</v>
      </c>
      <c r="O207" s="219">
        <v>44186</v>
      </c>
      <c r="P207" s="84" t="s">
        <v>1735</v>
      </c>
      <c r="Q207" s="209">
        <v>12627062.4</v>
      </c>
    </row>
    <row r="208" spans="1:17" ht="22.5" x14ac:dyDescent="0.25">
      <c r="A208" s="80">
        <v>207</v>
      </c>
      <c r="B208" s="106" t="s">
        <v>327</v>
      </c>
      <c r="C208" s="30"/>
      <c r="D208" s="30" t="s">
        <v>342</v>
      </c>
      <c r="E208" s="30" t="s">
        <v>18</v>
      </c>
      <c r="F208" s="30" t="s">
        <v>343</v>
      </c>
      <c r="G208" s="30" t="s">
        <v>20</v>
      </c>
      <c r="H208" s="30" t="s">
        <v>345</v>
      </c>
      <c r="I208" s="42">
        <v>12</v>
      </c>
      <c r="J208" s="88" t="str">
        <f t="shared" si="3"/>
        <v>городской округ Краснотурьинск, г. Краснотурьинск, ул. Зои Космодемьянской, д. 12</v>
      </c>
      <c r="K208" s="30">
        <v>470.7</v>
      </c>
      <c r="L208" s="30">
        <v>6</v>
      </c>
      <c r="M208" s="41">
        <v>1</v>
      </c>
      <c r="N208" s="59" t="s">
        <v>3242</v>
      </c>
      <c r="O208" s="219">
        <v>44186</v>
      </c>
      <c r="P208" s="84" t="s">
        <v>3243</v>
      </c>
      <c r="Q208" s="209">
        <v>798643.19999999995</v>
      </c>
    </row>
    <row r="209" spans="1:17" ht="22.5" x14ac:dyDescent="0.25">
      <c r="A209" s="80">
        <v>208</v>
      </c>
      <c r="B209" s="106" t="s">
        <v>327</v>
      </c>
      <c r="C209" s="30"/>
      <c r="D209" s="30" t="s">
        <v>342</v>
      </c>
      <c r="E209" s="30" t="s">
        <v>18</v>
      </c>
      <c r="F209" s="30" t="s">
        <v>343</v>
      </c>
      <c r="G209" s="30" t="s">
        <v>20</v>
      </c>
      <c r="H209" s="30" t="s">
        <v>345</v>
      </c>
      <c r="I209" s="42">
        <v>4</v>
      </c>
      <c r="J209" s="88" t="str">
        <f t="shared" si="3"/>
        <v>городской округ Краснотурьинск, г. Краснотурьинск, ул. Зои Космодемьянской, д. 4</v>
      </c>
      <c r="K209" s="30">
        <v>688.4</v>
      </c>
      <c r="L209" s="30">
        <v>16</v>
      </c>
      <c r="M209" s="41">
        <v>1</v>
      </c>
      <c r="N209" s="59" t="s">
        <v>3242</v>
      </c>
      <c r="O209" s="219">
        <v>44186</v>
      </c>
      <c r="P209" s="84" t="s">
        <v>3243</v>
      </c>
      <c r="Q209" s="209">
        <v>2433926.4000000004</v>
      </c>
    </row>
    <row r="210" spans="1:17" ht="22.5" x14ac:dyDescent="0.25">
      <c r="A210" s="80">
        <v>209</v>
      </c>
      <c r="B210" s="106" t="s">
        <v>327</v>
      </c>
      <c r="C210" s="30"/>
      <c r="D210" s="30" t="s">
        <v>342</v>
      </c>
      <c r="E210" s="30" t="s">
        <v>18</v>
      </c>
      <c r="F210" s="30" t="s">
        <v>343</v>
      </c>
      <c r="G210" s="30" t="s">
        <v>20</v>
      </c>
      <c r="H210" s="30" t="s">
        <v>345</v>
      </c>
      <c r="I210" s="42">
        <v>8</v>
      </c>
      <c r="J210" s="88" t="str">
        <f t="shared" si="3"/>
        <v>городской округ Краснотурьинск, г. Краснотурьинск, ул. Зои Космодемьянской, д. 8</v>
      </c>
      <c r="K210" s="30">
        <v>690.1</v>
      </c>
      <c r="L210" s="30">
        <v>16</v>
      </c>
      <c r="M210" s="41">
        <v>1</v>
      </c>
      <c r="N210" s="59" t="s">
        <v>3242</v>
      </c>
      <c r="O210" s="219">
        <v>44186</v>
      </c>
      <c r="P210" s="84" t="s">
        <v>3243</v>
      </c>
      <c r="Q210" s="209">
        <v>2449327.2000000002</v>
      </c>
    </row>
    <row r="211" spans="1:17" ht="22.5" x14ac:dyDescent="0.25">
      <c r="A211" s="80">
        <v>210</v>
      </c>
      <c r="B211" s="106" t="s">
        <v>327</v>
      </c>
      <c r="C211" s="30"/>
      <c r="D211" s="30" t="s">
        <v>342</v>
      </c>
      <c r="E211" s="30" t="s">
        <v>18</v>
      </c>
      <c r="F211" s="30" t="s">
        <v>343</v>
      </c>
      <c r="G211" s="30" t="s">
        <v>20</v>
      </c>
      <c r="H211" s="30" t="s">
        <v>345</v>
      </c>
      <c r="I211" s="42">
        <v>9</v>
      </c>
      <c r="J211" s="88" t="str">
        <f t="shared" si="3"/>
        <v>городской округ Краснотурьинск, г. Краснотурьинск, ул. Зои Космодемьянской, д. 9</v>
      </c>
      <c r="K211" s="30">
        <v>785.5</v>
      </c>
      <c r="L211" s="30">
        <v>12</v>
      </c>
      <c r="M211" s="41">
        <v>1</v>
      </c>
      <c r="N211" s="59" t="s">
        <v>3242</v>
      </c>
      <c r="O211" s="219">
        <v>44186</v>
      </c>
      <c r="P211" s="84" t="s">
        <v>3243</v>
      </c>
      <c r="Q211" s="209">
        <v>1481116.8</v>
      </c>
    </row>
    <row r="212" spans="1:17" ht="23.25" x14ac:dyDescent="0.25">
      <c r="A212" s="80">
        <v>211</v>
      </c>
      <c r="B212" s="106" t="s">
        <v>327</v>
      </c>
      <c r="C212" s="30"/>
      <c r="D212" s="30" t="s">
        <v>342</v>
      </c>
      <c r="E212" s="30" t="s">
        <v>18</v>
      </c>
      <c r="F212" s="30" t="s">
        <v>343</v>
      </c>
      <c r="G212" s="30" t="s">
        <v>20</v>
      </c>
      <c r="H212" s="30" t="s">
        <v>75</v>
      </c>
      <c r="I212" s="42">
        <v>23</v>
      </c>
      <c r="J212" s="88" t="str">
        <f t="shared" si="3"/>
        <v>городской округ Краснотурьинск, г. Краснотурьинск, ул. Карла Маркса, д. 23</v>
      </c>
      <c r="K212" s="30">
        <v>1713.1</v>
      </c>
      <c r="L212" s="30">
        <v>36</v>
      </c>
      <c r="M212" s="41">
        <v>2</v>
      </c>
      <c r="N212" s="59" t="s">
        <v>3248</v>
      </c>
      <c r="O212" s="219">
        <v>44183</v>
      </c>
      <c r="P212" s="84" t="s">
        <v>1716</v>
      </c>
      <c r="Q212" s="209">
        <v>6466160.4000000004</v>
      </c>
    </row>
    <row r="213" spans="1:17" ht="23.25" x14ac:dyDescent="0.25">
      <c r="A213" s="80">
        <v>212</v>
      </c>
      <c r="B213" s="106" t="s">
        <v>327</v>
      </c>
      <c r="C213" s="30"/>
      <c r="D213" s="30" t="s">
        <v>342</v>
      </c>
      <c r="E213" s="30" t="s">
        <v>18</v>
      </c>
      <c r="F213" s="30" t="s">
        <v>343</v>
      </c>
      <c r="G213" s="30" t="s">
        <v>20</v>
      </c>
      <c r="H213" s="30" t="s">
        <v>75</v>
      </c>
      <c r="I213" s="42">
        <v>25</v>
      </c>
      <c r="J213" s="88" t="str">
        <f t="shared" si="3"/>
        <v>городской округ Краснотурьинск, г. Краснотурьинск, ул. Карла Маркса, д. 25</v>
      </c>
      <c r="K213" s="30">
        <v>762.8</v>
      </c>
      <c r="L213" s="30">
        <v>15</v>
      </c>
      <c r="M213" s="41">
        <v>2</v>
      </c>
      <c r="N213" s="59" t="s">
        <v>3248</v>
      </c>
      <c r="O213" s="219">
        <v>44183</v>
      </c>
      <c r="P213" s="84" t="s">
        <v>1716</v>
      </c>
      <c r="Q213" s="209">
        <v>3890402.4</v>
      </c>
    </row>
    <row r="214" spans="1:17" ht="23.25" x14ac:dyDescent="0.25">
      <c r="A214" s="80">
        <v>213</v>
      </c>
      <c r="B214" s="106" t="s">
        <v>327</v>
      </c>
      <c r="C214" s="30"/>
      <c r="D214" s="30" t="s">
        <v>342</v>
      </c>
      <c r="E214" s="30" t="s">
        <v>18</v>
      </c>
      <c r="F214" s="30" t="s">
        <v>343</v>
      </c>
      <c r="G214" s="30" t="s">
        <v>20</v>
      </c>
      <c r="H214" s="30" t="s">
        <v>75</v>
      </c>
      <c r="I214" s="42">
        <v>27</v>
      </c>
      <c r="J214" s="88" t="str">
        <f t="shared" si="3"/>
        <v>городской округ Краснотурьинск, г. Краснотурьинск, ул. Карла Маркса, д. 27</v>
      </c>
      <c r="K214" s="30">
        <v>718.8</v>
      </c>
      <c r="L214" s="30">
        <v>16</v>
      </c>
      <c r="M214" s="41">
        <v>2</v>
      </c>
      <c r="N214" s="59" t="s">
        <v>3248</v>
      </c>
      <c r="O214" s="219">
        <v>44183</v>
      </c>
      <c r="P214" s="84" t="s">
        <v>1716</v>
      </c>
      <c r="Q214" s="209">
        <v>3009518.4</v>
      </c>
    </row>
    <row r="215" spans="1:17" ht="23.25" x14ac:dyDescent="0.25">
      <c r="A215" s="80">
        <v>214</v>
      </c>
      <c r="B215" s="106" t="s">
        <v>327</v>
      </c>
      <c r="C215" s="30"/>
      <c r="D215" s="30" t="s">
        <v>342</v>
      </c>
      <c r="E215" s="30" t="s">
        <v>18</v>
      </c>
      <c r="F215" s="30" t="s">
        <v>343</v>
      </c>
      <c r="G215" s="30" t="s">
        <v>20</v>
      </c>
      <c r="H215" s="30" t="s">
        <v>75</v>
      </c>
      <c r="I215" s="42" t="s">
        <v>899</v>
      </c>
      <c r="J215" s="88" t="str">
        <f t="shared" si="3"/>
        <v>городской округ Краснотурьинск, г. Краснотурьинск, ул. Карла Маркса, д. 36А</v>
      </c>
      <c r="K215" s="30">
        <v>1967.3</v>
      </c>
      <c r="L215" s="30">
        <v>44</v>
      </c>
      <c r="M215" s="41">
        <v>2</v>
      </c>
      <c r="N215" s="59" t="s">
        <v>3248</v>
      </c>
      <c r="O215" s="219">
        <v>44183</v>
      </c>
      <c r="P215" s="84" t="s">
        <v>1716</v>
      </c>
      <c r="Q215" s="209">
        <v>5788070.4000000004</v>
      </c>
    </row>
    <row r="216" spans="1:17" ht="23.25" x14ac:dyDescent="0.25">
      <c r="A216" s="80">
        <v>215</v>
      </c>
      <c r="B216" s="106" t="s">
        <v>327</v>
      </c>
      <c r="C216" s="30"/>
      <c r="D216" s="30" t="s">
        <v>342</v>
      </c>
      <c r="E216" s="30" t="s">
        <v>18</v>
      </c>
      <c r="F216" s="30" t="s">
        <v>343</v>
      </c>
      <c r="G216" s="30" t="s">
        <v>20</v>
      </c>
      <c r="H216" s="30" t="s">
        <v>75</v>
      </c>
      <c r="I216" s="42">
        <v>41</v>
      </c>
      <c r="J216" s="88" t="str">
        <f t="shared" si="3"/>
        <v>городской округ Краснотурьинск, г. Краснотурьинск, ул. Карла Маркса, д. 41</v>
      </c>
      <c r="K216" s="30">
        <v>2791.8</v>
      </c>
      <c r="L216" s="30">
        <v>64</v>
      </c>
      <c r="M216" s="41">
        <v>2</v>
      </c>
      <c r="N216" s="59" t="s">
        <v>3248</v>
      </c>
      <c r="O216" s="219">
        <v>44183</v>
      </c>
      <c r="P216" s="84" t="s">
        <v>1716</v>
      </c>
      <c r="Q216" s="209">
        <v>7913630.4000000004</v>
      </c>
    </row>
    <row r="217" spans="1:17" ht="23.25" x14ac:dyDescent="0.25">
      <c r="A217" s="80">
        <v>216</v>
      </c>
      <c r="B217" s="106" t="s">
        <v>327</v>
      </c>
      <c r="C217" s="30"/>
      <c r="D217" s="30" t="s">
        <v>342</v>
      </c>
      <c r="E217" s="30" t="s">
        <v>18</v>
      </c>
      <c r="F217" s="30" t="s">
        <v>343</v>
      </c>
      <c r="G217" s="30" t="s">
        <v>20</v>
      </c>
      <c r="H217" s="30" t="s">
        <v>331</v>
      </c>
      <c r="I217" s="42">
        <v>42</v>
      </c>
      <c r="J217" s="88" t="str">
        <f t="shared" si="3"/>
        <v>городской округ Краснотурьинск, г. Краснотурьинск, ул. Карпинского, д. 42</v>
      </c>
      <c r="K217" s="30">
        <v>872.8</v>
      </c>
      <c r="L217" s="30">
        <v>17</v>
      </c>
      <c r="M217" s="41">
        <v>2</v>
      </c>
      <c r="N217" s="59" t="s">
        <v>3248</v>
      </c>
      <c r="O217" s="219">
        <v>44183</v>
      </c>
      <c r="P217" s="84" t="s">
        <v>1716</v>
      </c>
      <c r="Q217" s="209">
        <v>3380584.8</v>
      </c>
    </row>
    <row r="218" spans="1:17" ht="23.25" x14ac:dyDescent="0.25">
      <c r="A218" s="80">
        <v>217</v>
      </c>
      <c r="B218" s="106" t="s">
        <v>327</v>
      </c>
      <c r="C218" s="30"/>
      <c r="D218" s="30" t="s">
        <v>342</v>
      </c>
      <c r="E218" s="30" t="s">
        <v>18</v>
      </c>
      <c r="F218" s="30" t="s">
        <v>343</v>
      </c>
      <c r="G218" s="30" t="s">
        <v>20</v>
      </c>
      <c r="H218" s="30" t="s">
        <v>331</v>
      </c>
      <c r="I218" s="42">
        <v>51</v>
      </c>
      <c r="J218" s="88" t="str">
        <f t="shared" si="3"/>
        <v>городской округ Краснотурьинск, г. Краснотурьинск, ул. Карпинского, д. 51</v>
      </c>
      <c r="K218" s="30">
        <v>2101.3000000000002</v>
      </c>
      <c r="L218" s="30">
        <v>40</v>
      </c>
      <c r="M218" s="41">
        <v>2</v>
      </c>
      <c r="N218" s="59" t="s">
        <v>3248</v>
      </c>
      <c r="O218" s="219">
        <v>44183</v>
      </c>
      <c r="P218" s="84" t="s">
        <v>1716</v>
      </c>
      <c r="Q218" s="209">
        <v>4555578</v>
      </c>
    </row>
    <row r="219" spans="1:17" ht="23.25" x14ac:dyDescent="0.25">
      <c r="A219" s="80">
        <v>218</v>
      </c>
      <c r="B219" s="106" t="s">
        <v>327</v>
      </c>
      <c r="C219" s="30"/>
      <c r="D219" s="30" t="s">
        <v>342</v>
      </c>
      <c r="E219" s="30" t="s">
        <v>18</v>
      </c>
      <c r="F219" s="30" t="s">
        <v>343</v>
      </c>
      <c r="G219" s="30" t="s">
        <v>20</v>
      </c>
      <c r="H219" s="30" t="s">
        <v>331</v>
      </c>
      <c r="I219" s="42">
        <v>53</v>
      </c>
      <c r="J219" s="88" t="str">
        <f t="shared" si="3"/>
        <v>городской округ Краснотурьинск, г. Краснотурьинск, ул. Карпинского, д. 53</v>
      </c>
      <c r="K219" s="30">
        <v>361.4</v>
      </c>
      <c r="L219" s="30">
        <v>4</v>
      </c>
      <c r="M219" s="41">
        <v>2</v>
      </c>
      <c r="N219" s="59" t="s">
        <v>3248</v>
      </c>
      <c r="O219" s="219">
        <v>44183</v>
      </c>
      <c r="P219" s="84" t="s">
        <v>1716</v>
      </c>
      <c r="Q219" s="209">
        <v>1696669.2</v>
      </c>
    </row>
    <row r="220" spans="1:17" ht="23.25" x14ac:dyDescent="0.25">
      <c r="A220" s="80">
        <v>219</v>
      </c>
      <c r="B220" s="106" t="s">
        <v>327</v>
      </c>
      <c r="C220" s="30"/>
      <c r="D220" s="30" t="s">
        <v>342</v>
      </c>
      <c r="E220" s="30" t="s">
        <v>18</v>
      </c>
      <c r="F220" s="30" t="s">
        <v>343</v>
      </c>
      <c r="G220" s="30" t="s">
        <v>20</v>
      </c>
      <c r="H220" s="30" t="s">
        <v>331</v>
      </c>
      <c r="I220" s="42">
        <v>57</v>
      </c>
      <c r="J220" s="88" t="str">
        <f t="shared" si="3"/>
        <v>городской округ Краснотурьинск, г. Краснотурьинск, ул. Карпинского, д. 57</v>
      </c>
      <c r="K220" s="30">
        <v>952.7</v>
      </c>
      <c r="L220" s="30">
        <v>19</v>
      </c>
      <c r="M220" s="41">
        <v>2</v>
      </c>
      <c r="N220" s="59" t="s">
        <v>3248</v>
      </c>
      <c r="O220" s="219">
        <v>44183</v>
      </c>
      <c r="P220" s="84" t="s">
        <v>1716</v>
      </c>
      <c r="Q220" s="209">
        <v>3763542</v>
      </c>
    </row>
    <row r="221" spans="1:17" ht="23.25" x14ac:dyDescent="0.25">
      <c r="A221" s="80">
        <v>220</v>
      </c>
      <c r="B221" s="106" t="s">
        <v>327</v>
      </c>
      <c r="C221" s="30"/>
      <c r="D221" s="30" t="s">
        <v>342</v>
      </c>
      <c r="E221" s="30" t="s">
        <v>18</v>
      </c>
      <c r="F221" s="30" t="s">
        <v>343</v>
      </c>
      <c r="G221" s="30" t="s">
        <v>20</v>
      </c>
      <c r="H221" s="30" t="s">
        <v>331</v>
      </c>
      <c r="I221" s="42">
        <v>59</v>
      </c>
      <c r="J221" s="88" t="str">
        <f t="shared" si="3"/>
        <v>городской округ Краснотурьинск, г. Краснотурьинск, ул. Карпинского, д. 59</v>
      </c>
      <c r="K221" s="30">
        <v>1500.1</v>
      </c>
      <c r="L221" s="30">
        <v>24</v>
      </c>
      <c r="M221" s="41">
        <v>2</v>
      </c>
      <c r="N221" s="59" t="s">
        <v>3248</v>
      </c>
      <c r="O221" s="219">
        <v>44183</v>
      </c>
      <c r="P221" s="84" t="s">
        <v>1716</v>
      </c>
      <c r="Q221" s="209">
        <v>5407321.2000000002</v>
      </c>
    </row>
    <row r="222" spans="1:17" ht="23.25" x14ac:dyDescent="0.25">
      <c r="A222" s="80">
        <v>221</v>
      </c>
      <c r="B222" s="106" t="s">
        <v>327</v>
      </c>
      <c r="C222" s="30"/>
      <c r="D222" s="30" t="s">
        <v>342</v>
      </c>
      <c r="E222" s="30" t="s">
        <v>18</v>
      </c>
      <c r="F222" s="30" t="s">
        <v>343</v>
      </c>
      <c r="G222" s="30" t="s">
        <v>20</v>
      </c>
      <c r="H222" s="30" t="s">
        <v>331</v>
      </c>
      <c r="I222" s="42">
        <v>67</v>
      </c>
      <c r="J222" s="88" t="str">
        <f t="shared" si="3"/>
        <v>городской округ Краснотурьинск, г. Краснотурьинск, ул. Карпинского, д. 67</v>
      </c>
      <c r="K222" s="30">
        <v>4053.3</v>
      </c>
      <c r="L222" s="30">
        <v>90</v>
      </c>
      <c r="M222" s="41">
        <v>2</v>
      </c>
      <c r="N222" s="59" t="s">
        <v>3248</v>
      </c>
      <c r="O222" s="219">
        <v>44183</v>
      </c>
      <c r="P222" s="84" t="s">
        <v>1716</v>
      </c>
      <c r="Q222" s="209">
        <v>12003516</v>
      </c>
    </row>
    <row r="223" spans="1:17" ht="22.5" x14ac:dyDescent="0.25">
      <c r="A223" s="80">
        <v>222</v>
      </c>
      <c r="B223" s="106" t="s">
        <v>327</v>
      </c>
      <c r="C223" s="112"/>
      <c r="D223" s="112" t="s">
        <v>342</v>
      </c>
      <c r="E223" s="112" t="s">
        <v>18</v>
      </c>
      <c r="F223" s="112" t="s">
        <v>343</v>
      </c>
      <c r="G223" s="112" t="s">
        <v>20</v>
      </c>
      <c r="H223" s="112" t="s">
        <v>309</v>
      </c>
      <c r="I223" s="51">
        <v>20</v>
      </c>
      <c r="J223" s="88" t="str">
        <f t="shared" si="3"/>
        <v>городской округ Краснотурьинск, г. Краснотурьинск, ул. Клубная, д. 20</v>
      </c>
      <c r="K223" s="112">
        <v>5735.8</v>
      </c>
      <c r="L223" s="30">
        <v>106</v>
      </c>
      <c r="M223" s="71">
        <v>3</v>
      </c>
      <c r="N223" s="136" t="s">
        <v>2569</v>
      </c>
      <c r="O223" s="219">
        <v>44244</v>
      </c>
      <c r="P223" s="138" t="s">
        <v>1598</v>
      </c>
      <c r="Q223" s="209">
        <v>5756650.5</v>
      </c>
    </row>
    <row r="224" spans="1:17" ht="23.25" x14ac:dyDescent="0.25">
      <c r="A224" s="80">
        <v>223</v>
      </c>
      <c r="B224" s="106" t="s">
        <v>327</v>
      </c>
      <c r="C224" s="30"/>
      <c r="D224" s="30" t="s">
        <v>342</v>
      </c>
      <c r="E224" s="30" t="s">
        <v>18</v>
      </c>
      <c r="F224" s="30" t="s">
        <v>343</v>
      </c>
      <c r="G224" s="30" t="s">
        <v>20</v>
      </c>
      <c r="H224" s="30" t="s">
        <v>49</v>
      </c>
      <c r="I224" s="42">
        <v>11</v>
      </c>
      <c r="J224" s="88" t="str">
        <f t="shared" si="3"/>
        <v>городской округ Краснотурьинск, г. Краснотурьинск, ул. Коммунальная, д. 11</v>
      </c>
      <c r="K224" s="30">
        <v>390.2</v>
      </c>
      <c r="L224" s="30">
        <v>8</v>
      </c>
      <c r="M224" s="41">
        <v>2</v>
      </c>
      <c r="N224" s="59" t="s">
        <v>3248</v>
      </c>
      <c r="O224" s="219">
        <v>44183</v>
      </c>
      <c r="P224" s="84" t="s">
        <v>1716</v>
      </c>
      <c r="Q224" s="209">
        <v>1684350</v>
      </c>
    </row>
    <row r="225" spans="1:17" ht="23.25" x14ac:dyDescent="0.25">
      <c r="A225" s="80">
        <v>224</v>
      </c>
      <c r="B225" s="106" t="s">
        <v>327</v>
      </c>
      <c r="C225" s="30"/>
      <c r="D225" s="30" t="s">
        <v>342</v>
      </c>
      <c r="E225" s="30" t="s">
        <v>18</v>
      </c>
      <c r="F225" s="30" t="s">
        <v>343</v>
      </c>
      <c r="G225" s="30" t="s">
        <v>20</v>
      </c>
      <c r="H225" s="30" t="s">
        <v>49</v>
      </c>
      <c r="I225" s="42">
        <v>19</v>
      </c>
      <c r="J225" s="88" t="str">
        <f t="shared" si="3"/>
        <v>городской округ Краснотурьинск, г. Краснотурьинск, ул. Коммунальная, д. 19</v>
      </c>
      <c r="K225" s="30">
        <v>493</v>
      </c>
      <c r="L225" s="30">
        <v>8</v>
      </c>
      <c r="M225" s="41">
        <v>1</v>
      </c>
      <c r="N225" s="59" t="s">
        <v>3248</v>
      </c>
      <c r="O225" s="219">
        <v>44183</v>
      </c>
      <c r="P225" s="84" t="s">
        <v>1716</v>
      </c>
      <c r="Q225" s="209">
        <v>1074214.8</v>
      </c>
    </row>
    <row r="226" spans="1:17" ht="23.25" x14ac:dyDescent="0.25">
      <c r="A226" s="80">
        <v>225</v>
      </c>
      <c r="B226" s="106" t="s">
        <v>327</v>
      </c>
      <c r="C226" s="30"/>
      <c r="D226" s="30" t="s">
        <v>342</v>
      </c>
      <c r="E226" s="30" t="s">
        <v>18</v>
      </c>
      <c r="F226" s="30" t="s">
        <v>343</v>
      </c>
      <c r="G226" s="30" t="s">
        <v>20</v>
      </c>
      <c r="H226" s="30" t="s">
        <v>49</v>
      </c>
      <c r="I226" s="42">
        <v>3</v>
      </c>
      <c r="J226" s="88" t="str">
        <f t="shared" si="3"/>
        <v>городской округ Краснотурьинск, г. Краснотурьинск, ул. Коммунальная, д. 3</v>
      </c>
      <c r="K226" s="30">
        <v>416.1</v>
      </c>
      <c r="L226" s="30">
        <v>8</v>
      </c>
      <c r="M226" s="41">
        <v>2</v>
      </c>
      <c r="N226" s="59" t="s">
        <v>3248</v>
      </c>
      <c r="O226" s="219">
        <v>44183</v>
      </c>
      <c r="P226" s="84" t="s">
        <v>1716</v>
      </c>
      <c r="Q226" s="209">
        <v>1976388.46</v>
      </c>
    </row>
    <row r="227" spans="1:17" ht="23.25" x14ac:dyDescent="0.25">
      <c r="A227" s="80">
        <v>226</v>
      </c>
      <c r="B227" s="106" t="s">
        <v>327</v>
      </c>
      <c r="C227" s="30"/>
      <c r="D227" s="30" t="s">
        <v>342</v>
      </c>
      <c r="E227" s="30" t="s">
        <v>18</v>
      </c>
      <c r="F227" s="30" t="s">
        <v>343</v>
      </c>
      <c r="G227" s="30" t="s">
        <v>20</v>
      </c>
      <c r="H227" s="30" t="s">
        <v>49</v>
      </c>
      <c r="I227" s="42">
        <v>5</v>
      </c>
      <c r="J227" s="88" t="str">
        <f t="shared" si="3"/>
        <v>городской округ Краснотурьинск, г. Краснотурьинск, ул. Коммунальная, д. 5</v>
      </c>
      <c r="K227" s="30">
        <v>416.3</v>
      </c>
      <c r="L227" s="30">
        <v>8</v>
      </c>
      <c r="M227" s="41">
        <v>2</v>
      </c>
      <c r="N227" s="59" t="s">
        <v>3248</v>
      </c>
      <c r="O227" s="219">
        <v>44183</v>
      </c>
      <c r="P227" s="84" t="s">
        <v>1716</v>
      </c>
      <c r="Q227" s="209">
        <v>1859780.4</v>
      </c>
    </row>
    <row r="228" spans="1:17" ht="23.25" x14ac:dyDescent="0.25">
      <c r="A228" s="80">
        <v>227</v>
      </c>
      <c r="B228" s="106" t="s">
        <v>327</v>
      </c>
      <c r="C228" s="30"/>
      <c r="D228" s="30" t="s">
        <v>342</v>
      </c>
      <c r="E228" s="30" t="s">
        <v>18</v>
      </c>
      <c r="F228" s="30" t="s">
        <v>343</v>
      </c>
      <c r="G228" s="30" t="s">
        <v>20</v>
      </c>
      <c r="H228" s="30" t="s">
        <v>49</v>
      </c>
      <c r="I228" s="42">
        <v>7</v>
      </c>
      <c r="J228" s="88" t="str">
        <f t="shared" si="3"/>
        <v>городской округ Краснотурьинск, г. Краснотурьинск, ул. Коммунальная, д. 7</v>
      </c>
      <c r="K228" s="30">
        <v>411.1</v>
      </c>
      <c r="L228" s="30">
        <v>8</v>
      </c>
      <c r="M228" s="41">
        <v>2</v>
      </c>
      <c r="N228" s="59" t="s">
        <v>3248</v>
      </c>
      <c r="O228" s="219">
        <v>44183</v>
      </c>
      <c r="P228" s="84" t="s">
        <v>1716</v>
      </c>
      <c r="Q228" s="209">
        <v>1836841.2</v>
      </c>
    </row>
    <row r="229" spans="1:17" ht="23.25" x14ac:dyDescent="0.25">
      <c r="A229" s="80">
        <v>228</v>
      </c>
      <c r="B229" s="106" t="s">
        <v>327</v>
      </c>
      <c r="C229" s="30"/>
      <c r="D229" s="30" t="s">
        <v>342</v>
      </c>
      <c r="E229" s="30" t="s">
        <v>18</v>
      </c>
      <c r="F229" s="30" t="s">
        <v>343</v>
      </c>
      <c r="G229" s="30" t="s">
        <v>20</v>
      </c>
      <c r="H229" s="30" t="s">
        <v>49</v>
      </c>
      <c r="I229" s="42">
        <v>9</v>
      </c>
      <c r="J229" s="88" t="str">
        <f t="shared" si="3"/>
        <v>городской округ Краснотурьинск, г. Краснотурьинск, ул. Коммунальная, д. 9</v>
      </c>
      <c r="K229" s="30">
        <v>412.9</v>
      </c>
      <c r="L229" s="30">
        <v>8</v>
      </c>
      <c r="M229" s="41">
        <v>2</v>
      </c>
      <c r="N229" s="59" t="s">
        <v>3248</v>
      </c>
      <c r="O229" s="219">
        <v>44183</v>
      </c>
      <c r="P229" s="84" t="s">
        <v>1716</v>
      </c>
      <c r="Q229" s="209">
        <v>1680205.2</v>
      </c>
    </row>
    <row r="230" spans="1:17" ht="22.5" x14ac:dyDescent="0.25">
      <c r="A230" s="80">
        <v>229</v>
      </c>
      <c r="B230" s="106" t="s">
        <v>327</v>
      </c>
      <c r="C230" s="30"/>
      <c r="D230" s="30" t="s">
        <v>342</v>
      </c>
      <c r="E230" s="30" t="s">
        <v>18</v>
      </c>
      <c r="F230" s="30" t="s">
        <v>343</v>
      </c>
      <c r="G230" s="30" t="s">
        <v>20</v>
      </c>
      <c r="H230" s="30" t="s">
        <v>36</v>
      </c>
      <c r="I230" s="42">
        <v>23</v>
      </c>
      <c r="J230" s="88" t="str">
        <f t="shared" si="3"/>
        <v>городской округ Краснотурьинск, г. Краснотурьинск, ул. Ленина, д. 23</v>
      </c>
      <c r="K230" s="30">
        <v>4749.3</v>
      </c>
      <c r="L230" s="30">
        <v>129</v>
      </c>
      <c r="M230" s="41">
        <v>3</v>
      </c>
      <c r="N230" s="59" t="s">
        <v>3244</v>
      </c>
      <c r="O230" s="219">
        <v>44183</v>
      </c>
      <c r="P230" s="84" t="s">
        <v>3229</v>
      </c>
      <c r="Q230" s="209">
        <v>17959673.799999997</v>
      </c>
    </row>
    <row r="231" spans="1:17" ht="23.25" x14ac:dyDescent="0.25">
      <c r="A231" s="80">
        <v>230</v>
      </c>
      <c r="B231" s="106" t="s">
        <v>327</v>
      </c>
      <c r="C231" s="30"/>
      <c r="D231" s="30" t="s">
        <v>342</v>
      </c>
      <c r="E231" s="30" t="s">
        <v>18</v>
      </c>
      <c r="F231" s="30" t="s">
        <v>343</v>
      </c>
      <c r="G231" s="30" t="s">
        <v>20</v>
      </c>
      <c r="H231" s="30" t="s">
        <v>36</v>
      </c>
      <c r="I231" s="42">
        <v>40</v>
      </c>
      <c r="J231" s="88" t="str">
        <f t="shared" si="3"/>
        <v>городской округ Краснотурьинск, г. Краснотурьинск, ул. Ленина, д. 40</v>
      </c>
      <c r="K231" s="30">
        <v>441</v>
      </c>
      <c r="L231" s="30">
        <v>8</v>
      </c>
      <c r="M231" s="41">
        <v>1</v>
      </c>
      <c r="N231" s="59" t="s">
        <v>3248</v>
      </c>
      <c r="O231" s="219">
        <v>44183</v>
      </c>
      <c r="P231" s="84" t="s">
        <v>1716</v>
      </c>
      <c r="Q231" s="209">
        <v>929449.2</v>
      </c>
    </row>
    <row r="232" spans="1:17" ht="23.25" x14ac:dyDescent="0.25">
      <c r="A232" s="80">
        <v>231</v>
      </c>
      <c r="B232" s="106" t="s">
        <v>327</v>
      </c>
      <c r="C232" s="30"/>
      <c r="D232" s="30" t="s">
        <v>342</v>
      </c>
      <c r="E232" s="30" t="s">
        <v>18</v>
      </c>
      <c r="F232" s="30" t="s">
        <v>343</v>
      </c>
      <c r="G232" s="30" t="s">
        <v>20</v>
      </c>
      <c r="H232" s="30" t="s">
        <v>36</v>
      </c>
      <c r="I232" s="42">
        <v>72</v>
      </c>
      <c r="J232" s="88" t="str">
        <f t="shared" si="3"/>
        <v>городской округ Краснотурьинск, г. Краснотурьинск, ул. Ленина, д. 72</v>
      </c>
      <c r="K232" s="30">
        <v>1091.5999999999999</v>
      </c>
      <c r="L232" s="30">
        <v>12</v>
      </c>
      <c r="M232" s="41">
        <v>2</v>
      </c>
      <c r="N232" s="59" t="s">
        <v>3248</v>
      </c>
      <c r="O232" s="219">
        <v>44183</v>
      </c>
      <c r="P232" s="84" t="s">
        <v>1716</v>
      </c>
      <c r="Q232" s="209">
        <v>4046338.8</v>
      </c>
    </row>
    <row r="233" spans="1:17" ht="22.5" x14ac:dyDescent="0.25">
      <c r="A233" s="80">
        <v>232</v>
      </c>
      <c r="B233" s="106" t="s">
        <v>327</v>
      </c>
      <c r="C233" s="112"/>
      <c r="D233" s="112" t="s">
        <v>342</v>
      </c>
      <c r="E233" s="112" t="s">
        <v>18</v>
      </c>
      <c r="F233" s="112" t="s">
        <v>343</v>
      </c>
      <c r="G233" s="112" t="s">
        <v>20</v>
      </c>
      <c r="H233" s="112" t="s">
        <v>36</v>
      </c>
      <c r="I233" s="51">
        <v>90</v>
      </c>
      <c r="J233" s="88" t="str">
        <f t="shared" si="3"/>
        <v>городской округ Краснотурьинск, г. Краснотурьинск, ул. Ленина, д. 90</v>
      </c>
      <c r="K233" s="112">
        <v>5706.5</v>
      </c>
      <c r="L233" s="30">
        <v>108</v>
      </c>
      <c r="M233" s="71">
        <v>1</v>
      </c>
      <c r="N233" s="136" t="s">
        <v>2569</v>
      </c>
      <c r="O233" s="219">
        <v>44244</v>
      </c>
      <c r="P233" s="138" t="s">
        <v>1598</v>
      </c>
      <c r="Q233" s="209">
        <v>1918790.24</v>
      </c>
    </row>
    <row r="234" spans="1:17" ht="22.5" x14ac:dyDescent="0.25">
      <c r="A234" s="80">
        <v>233</v>
      </c>
      <c r="B234" s="106" t="s">
        <v>327</v>
      </c>
      <c r="C234" s="112"/>
      <c r="D234" s="112" t="s">
        <v>342</v>
      </c>
      <c r="E234" s="112" t="s">
        <v>18</v>
      </c>
      <c r="F234" s="112" t="s">
        <v>343</v>
      </c>
      <c r="G234" s="112" t="s">
        <v>20</v>
      </c>
      <c r="H234" s="112" t="s">
        <v>36</v>
      </c>
      <c r="I234" s="51">
        <v>96</v>
      </c>
      <c r="J234" s="88" t="str">
        <f t="shared" si="3"/>
        <v>городской округ Краснотурьинск, г. Краснотурьинск, ул. Ленина, д. 96</v>
      </c>
      <c r="K234" s="112">
        <v>9744.2000000000007</v>
      </c>
      <c r="L234" s="30">
        <v>180</v>
      </c>
      <c r="M234" s="71">
        <v>4</v>
      </c>
      <c r="N234" s="136" t="s">
        <v>2569</v>
      </c>
      <c r="O234" s="219">
        <v>44244</v>
      </c>
      <c r="P234" s="138" t="s">
        <v>1598</v>
      </c>
      <c r="Q234" s="209">
        <v>7686288.2000000002</v>
      </c>
    </row>
    <row r="235" spans="1:17" ht="22.5" x14ac:dyDescent="0.25">
      <c r="A235" s="80">
        <v>234</v>
      </c>
      <c r="B235" s="106" t="s">
        <v>327</v>
      </c>
      <c r="C235" s="30"/>
      <c r="D235" s="30" t="s">
        <v>342</v>
      </c>
      <c r="E235" s="30" t="s">
        <v>18</v>
      </c>
      <c r="F235" s="30" t="s">
        <v>343</v>
      </c>
      <c r="G235" s="30" t="s">
        <v>20</v>
      </c>
      <c r="H235" s="30" t="s">
        <v>2668</v>
      </c>
      <c r="I235" s="42">
        <v>37</v>
      </c>
      <c r="J235" s="88" t="str">
        <f t="shared" si="3"/>
        <v>городской округ Краснотурьинск, г. Краснотурьинск, ул. Ленинского комсомола, д. 37</v>
      </c>
      <c r="K235" s="30">
        <v>1638.1</v>
      </c>
      <c r="L235" s="30">
        <v>27</v>
      </c>
      <c r="M235" s="41">
        <v>2</v>
      </c>
      <c r="N235" s="59" t="s">
        <v>3244</v>
      </c>
      <c r="O235" s="219">
        <v>44183</v>
      </c>
      <c r="P235" s="84" t="s">
        <v>3229</v>
      </c>
      <c r="Q235" s="209">
        <v>5529280.4299999997</v>
      </c>
    </row>
    <row r="236" spans="1:17" ht="22.5" x14ac:dyDescent="0.25">
      <c r="A236" s="80">
        <v>235</v>
      </c>
      <c r="B236" s="106" t="s">
        <v>327</v>
      </c>
      <c r="C236" s="30"/>
      <c r="D236" s="30" t="s">
        <v>342</v>
      </c>
      <c r="E236" s="30" t="s">
        <v>18</v>
      </c>
      <c r="F236" s="30" t="s">
        <v>343</v>
      </c>
      <c r="G236" s="30" t="s">
        <v>20</v>
      </c>
      <c r="H236" s="30" t="s">
        <v>490</v>
      </c>
      <c r="I236" s="42">
        <v>4</v>
      </c>
      <c r="J236" s="88" t="str">
        <f t="shared" si="3"/>
        <v>городской округ Краснотурьинск, г. Краснотурьинск, ул. Лермонтова, д. 4</v>
      </c>
      <c r="K236" s="30">
        <v>413</v>
      </c>
      <c r="L236" s="30">
        <v>8</v>
      </c>
      <c r="M236" s="41">
        <v>2</v>
      </c>
      <c r="N236" s="59" t="s">
        <v>3242</v>
      </c>
      <c r="O236" s="219">
        <v>44186</v>
      </c>
      <c r="P236" s="84" t="s">
        <v>3243</v>
      </c>
      <c r="Q236" s="209">
        <v>1485958.7999999998</v>
      </c>
    </row>
    <row r="237" spans="1:17" ht="22.5" x14ac:dyDescent="0.25">
      <c r="A237" s="80">
        <v>236</v>
      </c>
      <c r="B237" s="106" t="s">
        <v>327</v>
      </c>
      <c r="C237" s="30"/>
      <c r="D237" s="30" t="s">
        <v>342</v>
      </c>
      <c r="E237" s="30" t="s">
        <v>18</v>
      </c>
      <c r="F237" s="30" t="s">
        <v>343</v>
      </c>
      <c r="G237" s="30" t="s">
        <v>20</v>
      </c>
      <c r="H237" s="30" t="s">
        <v>96</v>
      </c>
      <c r="I237" s="42">
        <v>53</v>
      </c>
      <c r="J237" s="88" t="str">
        <f t="shared" si="3"/>
        <v>городской округ Краснотурьинск, г. Краснотурьинск, ул. Металлургов, д. 53</v>
      </c>
      <c r="K237" s="30">
        <v>1043.9000000000001</v>
      </c>
      <c r="L237" s="30">
        <v>24</v>
      </c>
      <c r="M237" s="41">
        <v>2</v>
      </c>
      <c r="N237" s="59" t="s">
        <v>3242</v>
      </c>
      <c r="O237" s="219">
        <v>44186</v>
      </c>
      <c r="P237" s="84" t="s">
        <v>3243</v>
      </c>
      <c r="Q237" s="209">
        <v>3162584.4</v>
      </c>
    </row>
    <row r="238" spans="1:17" ht="22.5" x14ac:dyDescent="0.25">
      <c r="A238" s="80">
        <v>237</v>
      </c>
      <c r="B238" s="106" t="s">
        <v>327</v>
      </c>
      <c r="C238" s="30"/>
      <c r="D238" s="30" t="s">
        <v>342</v>
      </c>
      <c r="E238" s="30" t="s">
        <v>18</v>
      </c>
      <c r="F238" s="30" t="s">
        <v>343</v>
      </c>
      <c r="G238" s="30" t="s">
        <v>20</v>
      </c>
      <c r="H238" s="30" t="s">
        <v>346</v>
      </c>
      <c r="I238" s="42">
        <v>16</v>
      </c>
      <c r="J238" s="88" t="str">
        <f t="shared" si="3"/>
        <v>городской округ Краснотурьинск, г. Краснотурьинск, ул. Микова, д. 16</v>
      </c>
      <c r="K238" s="30">
        <v>1473.6</v>
      </c>
      <c r="L238" s="30">
        <v>18</v>
      </c>
      <c r="M238" s="41">
        <v>2</v>
      </c>
      <c r="N238" s="59" t="s">
        <v>3244</v>
      </c>
      <c r="O238" s="219">
        <v>44183</v>
      </c>
      <c r="P238" s="84" t="s">
        <v>3229</v>
      </c>
      <c r="Q238" s="209">
        <v>5093932.01</v>
      </c>
    </row>
    <row r="239" spans="1:17" ht="22.5" x14ac:dyDescent="0.25">
      <c r="A239" s="80">
        <v>238</v>
      </c>
      <c r="B239" s="106" t="s">
        <v>327</v>
      </c>
      <c r="C239" s="30"/>
      <c r="D239" s="30" t="s">
        <v>342</v>
      </c>
      <c r="E239" s="30" t="s">
        <v>18</v>
      </c>
      <c r="F239" s="30" t="s">
        <v>343</v>
      </c>
      <c r="G239" s="30" t="s">
        <v>20</v>
      </c>
      <c r="H239" s="30" t="s">
        <v>346</v>
      </c>
      <c r="I239" s="42">
        <v>18</v>
      </c>
      <c r="J239" s="88" t="str">
        <f t="shared" si="3"/>
        <v>городской округ Краснотурьинск, г. Краснотурьинск, ул. Микова, д. 18</v>
      </c>
      <c r="K239" s="30">
        <v>1353</v>
      </c>
      <c r="L239" s="30">
        <v>24</v>
      </c>
      <c r="M239" s="41">
        <v>2</v>
      </c>
      <c r="N239" s="59" t="s">
        <v>3244</v>
      </c>
      <c r="O239" s="219">
        <v>44183</v>
      </c>
      <c r="P239" s="84" t="s">
        <v>3229</v>
      </c>
      <c r="Q239" s="209">
        <v>4863505.07</v>
      </c>
    </row>
    <row r="240" spans="1:17" ht="22.5" x14ac:dyDescent="0.25">
      <c r="A240" s="80">
        <v>239</v>
      </c>
      <c r="B240" s="106" t="s">
        <v>327</v>
      </c>
      <c r="C240" s="30"/>
      <c r="D240" s="30" t="s">
        <v>342</v>
      </c>
      <c r="E240" s="30" t="s">
        <v>18</v>
      </c>
      <c r="F240" s="30" t="s">
        <v>343</v>
      </c>
      <c r="G240" s="30" t="s">
        <v>20</v>
      </c>
      <c r="H240" s="30" t="s">
        <v>380</v>
      </c>
      <c r="I240" s="42">
        <v>21</v>
      </c>
      <c r="J240" s="88" t="str">
        <f t="shared" si="3"/>
        <v>городской округ Краснотурьинск, г. Краснотурьинск, ул. Молодежная, д. 21</v>
      </c>
      <c r="K240" s="30">
        <v>2359.4</v>
      </c>
      <c r="L240" s="30">
        <v>46</v>
      </c>
      <c r="M240" s="41">
        <v>2</v>
      </c>
      <c r="N240" s="59" t="s">
        <v>3242</v>
      </c>
      <c r="O240" s="219">
        <v>44186</v>
      </c>
      <c r="P240" s="84" t="s">
        <v>3243</v>
      </c>
      <c r="Q240" s="209">
        <v>5360606.4000000004</v>
      </c>
    </row>
    <row r="241" spans="1:17" ht="22.5" x14ac:dyDescent="0.25">
      <c r="A241" s="80">
        <v>240</v>
      </c>
      <c r="B241" s="106" t="s">
        <v>327</v>
      </c>
      <c r="C241" s="30"/>
      <c r="D241" s="30" t="s">
        <v>342</v>
      </c>
      <c r="E241" s="30" t="s">
        <v>18</v>
      </c>
      <c r="F241" s="30" t="s">
        <v>343</v>
      </c>
      <c r="G241" s="30" t="s">
        <v>20</v>
      </c>
      <c r="H241" s="30" t="s">
        <v>380</v>
      </c>
      <c r="I241" s="42">
        <v>3</v>
      </c>
      <c r="J241" s="88" t="str">
        <f t="shared" si="3"/>
        <v>городской округ Краснотурьинск, г. Краснотурьинск, ул. Молодежная, д. 3</v>
      </c>
      <c r="K241" s="30">
        <v>3590.8</v>
      </c>
      <c r="L241" s="30">
        <v>42</v>
      </c>
      <c r="M241" s="41">
        <v>2</v>
      </c>
      <c r="N241" s="59" t="s">
        <v>3242</v>
      </c>
      <c r="O241" s="219">
        <v>44186</v>
      </c>
      <c r="P241" s="84" t="s">
        <v>1711</v>
      </c>
      <c r="Q241" s="209">
        <v>6911272.7999999998</v>
      </c>
    </row>
    <row r="242" spans="1:17" ht="22.5" x14ac:dyDescent="0.25">
      <c r="A242" s="80">
        <v>241</v>
      </c>
      <c r="B242" s="106" t="s">
        <v>327</v>
      </c>
      <c r="C242" s="30"/>
      <c r="D242" s="30" t="s">
        <v>342</v>
      </c>
      <c r="E242" s="30" t="s">
        <v>18</v>
      </c>
      <c r="F242" s="30" t="s">
        <v>343</v>
      </c>
      <c r="G242" s="30" t="s">
        <v>20</v>
      </c>
      <c r="H242" s="30" t="s">
        <v>380</v>
      </c>
      <c r="I242" s="42">
        <v>4</v>
      </c>
      <c r="J242" s="88" t="str">
        <f t="shared" si="3"/>
        <v>городской округ Краснотурьинск, г. Краснотурьинск, ул. Молодежная, д. 4</v>
      </c>
      <c r="K242" s="30">
        <v>1096.8</v>
      </c>
      <c r="L242" s="30">
        <v>13</v>
      </c>
      <c r="M242" s="41">
        <v>1</v>
      </c>
      <c r="N242" s="59" t="s">
        <v>3242</v>
      </c>
      <c r="O242" s="219">
        <v>44186</v>
      </c>
      <c r="P242" s="84" t="s">
        <v>1711</v>
      </c>
      <c r="Q242" s="209">
        <v>1368268.8</v>
      </c>
    </row>
    <row r="243" spans="1:17" ht="22.5" x14ac:dyDescent="0.25">
      <c r="A243" s="80">
        <v>242</v>
      </c>
      <c r="B243" s="106" t="s">
        <v>327</v>
      </c>
      <c r="C243" s="30"/>
      <c r="D243" s="30" t="s">
        <v>342</v>
      </c>
      <c r="E243" s="30" t="s">
        <v>18</v>
      </c>
      <c r="F243" s="30" t="s">
        <v>343</v>
      </c>
      <c r="G243" s="30" t="s">
        <v>20</v>
      </c>
      <c r="H243" s="30" t="s">
        <v>380</v>
      </c>
      <c r="I243" s="42">
        <v>6</v>
      </c>
      <c r="J243" s="88" t="str">
        <f t="shared" si="3"/>
        <v>городской округ Краснотурьинск, г. Краснотурьинск, ул. Молодежная, д. 6</v>
      </c>
      <c r="K243" s="30">
        <v>846.8</v>
      </c>
      <c r="L243" s="30">
        <v>12</v>
      </c>
      <c r="M243" s="41">
        <v>2</v>
      </c>
      <c r="N243" s="59" t="s">
        <v>3242</v>
      </c>
      <c r="O243" s="219">
        <v>44186</v>
      </c>
      <c r="P243" s="84" t="s">
        <v>1711</v>
      </c>
      <c r="Q243" s="209">
        <v>2270148</v>
      </c>
    </row>
    <row r="244" spans="1:17" ht="22.5" x14ac:dyDescent="0.25">
      <c r="A244" s="80">
        <v>243</v>
      </c>
      <c r="B244" s="106" t="s">
        <v>327</v>
      </c>
      <c r="C244" s="30"/>
      <c r="D244" s="30" t="s">
        <v>342</v>
      </c>
      <c r="E244" s="30" t="s">
        <v>18</v>
      </c>
      <c r="F244" s="30" t="s">
        <v>343</v>
      </c>
      <c r="G244" s="30" t="s">
        <v>20</v>
      </c>
      <c r="H244" s="30" t="s">
        <v>380</v>
      </c>
      <c r="I244" s="42">
        <v>7</v>
      </c>
      <c r="J244" s="88" t="str">
        <f t="shared" si="3"/>
        <v>городской округ Краснотурьинск, г. Краснотурьинск, ул. Молодежная, д. 7</v>
      </c>
      <c r="K244" s="30">
        <v>4659.7</v>
      </c>
      <c r="L244" s="30">
        <v>71</v>
      </c>
      <c r="M244" s="41">
        <v>2</v>
      </c>
      <c r="N244" s="59" t="s">
        <v>3242</v>
      </c>
      <c r="O244" s="219">
        <v>44186</v>
      </c>
      <c r="P244" s="84" t="s">
        <v>1711</v>
      </c>
      <c r="Q244" s="209">
        <v>8801980.8000000007</v>
      </c>
    </row>
    <row r="245" spans="1:17" ht="22.5" x14ac:dyDescent="0.25">
      <c r="A245" s="80">
        <v>244</v>
      </c>
      <c r="B245" s="106" t="s">
        <v>327</v>
      </c>
      <c r="C245" s="112"/>
      <c r="D245" s="112" t="s">
        <v>342</v>
      </c>
      <c r="E245" s="112" t="s">
        <v>18</v>
      </c>
      <c r="F245" s="112" t="s">
        <v>343</v>
      </c>
      <c r="G245" s="112" t="s">
        <v>20</v>
      </c>
      <c r="H245" s="112" t="s">
        <v>187</v>
      </c>
      <c r="I245" s="51">
        <v>13</v>
      </c>
      <c r="J245" s="88" t="str">
        <f t="shared" si="3"/>
        <v>городской округ Краснотурьинск, г. Краснотурьинск, ул. Парковая, д. 13</v>
      </c>
      <c r="K245" s="112">
        <v>2678.1</v>
      </c>
      <c r="L245" s="30">
        <v>36</v>
      </c>
      <c r="M245" s="71">
        <v>1</v>
      </c>
      <c r="N245" s="136" t="s">
        <v>2569</v>
      </c>
      <c r="O245" s="219">
        <v>44244</v>
      </c>
      <c r="P245" s="138" t="s">
        <v>1598</v>
      </c>
      <c r="Q245" s="211">
        <v>1920509.71</v>
      </c>
    </row>
    <row r="246" spans="1:17" ht="22.5" x14ac:dyDescent="0.25">
      <c r="A246" s="80">
        <v>245</v>
      </c>
      <c r="B246" s="106" t="s">
        <v>327</v>
      </c>
      <c r="C246" s="30"/>
      <c r="D246" s="30" t="s">
        <v>342</v>
      </c>
      <c r="E246" s="30" t="s">
        <v>18</v>
      </c>
      <c r="F246" s="30" t="s">
        <v>343</v>
      </c>
      <c r="G246" s="30" t="s">
        <v>20</v>
      </c>
      <c r="H246" s="30" t="s">
        <v>157</v>
      </c>
      <c r="I246" s="42">
        <v>1</v>
      </c>
      <c r="J246" s="88" t="str">
        <f t="shared" si="3"/>
        <v>городской округ Краснотурьинск, г. Краснотурьинск, ул. Попова, д. 1</v>
      </c>
      <c r="K246" s="30">
        <v>3037.7</v>
      </c>
      <c r="L246" s="30">
        <v>64</v>
      </c>
      <c r="M246" s="41">
        <v>2</v>
      </c>
      <c r="N246" s="59" t="s">
        <v>3242</v>
      </c>
      <c r="O246" s="219">
        <v>44186</v>
      </c>
      <c r="P246" s="84" t="s">
        <v>3243</v>
      </c>
      <c r="Q246" s="209">
        <v>7640911.2000000002</v>
      </c>
    </row>
    <row r="247" spans="1:17" ht="22.5" x14ac:dyDescent="0.25">
      <c r="A247" s="80">
        <v>246</v>
      </c>
      <c r="B247" s="106" t="s">
        <v>327</v>
      </c>
      <c r="C247" s="30"/>
      <c r="D247" s="30" t="s">
        <v>342</v>
      </c>
      <c r="E247" s="30" t="s">
        <v>18</v>
      </c>
      <c r="F247" s="30" t="s">
        <v>343</v>
      </c>
      <c r="G247" s="30" t="s">
        <v>20</v>
      </c>
      <c r="H247" s="30" t="s">
        <v>157</v>
      </c>
      <c r="I247" s="42">
        <v>3</v>
      </c>
      <c r="J247" s="88" t="str">
        <f t="shared" si="3"/>
        <v>городской округ Краснотурьинск, г. Краснотурьинск, ул. Попова, д. 3</v>
      </c>
      <c r="K247" s="30">
        <v>1966.4</v>
      </c>
      <c r="L247" s="30">
        <v>48</v>
      </c>
      <c r="M247" s="41">
        <v>2</v>
      </c>
      <c r="N247" s="59" t="s">
        <v>3242</v>
      </c>
      <c r="O247" s="219">
        <v>44186</v>
      </c>
      <c r="P247" s="84" t="s">
        <v>3243</v>
      </c>
      <c r="Q247" s="209">
        <v>5829652.8000000007</v>
      </c>
    </row>
    <row r="248" spans="1:17" ht="22.5" x14ac:dyDescent="0.25">
      <c r="A248" s="80">
        <v>247</v>
      </c>
      <c r="B248" s="106" t="s">
        <v>327</v>
      </c>
      <c r="C248" s="30"/>
      <c r="D248" s="30" t="s">
        <v>342</v>
      </c>
      <c r="E248" s="30" t="s">
        <v>18</v>
      </c>
      <c r="F248" s="30" t="s">
        <v>343</v>
      </c>
      <c r="G248" s="30" t="s">
        <v>20</v>
      </c>
      <c r="H248" s="30" t="s">
        <v>157</v>
      </c>
      <c r="I248" s="42">
        <v>5</v>
      </c>
      <c r="J248" s="88" t="str">
        <f t="shared" si="3"/>
        <v>городской округ Краснотурьинск, г. Краснотурьинск, ул. Попова, д. 5</v>
      </c>
      <c r="K248" s="30">
        <v>2761.5</v>
      </c>
      <c r="L248" s="30">
        <v>64</v>
      </c>
      <c r="M248" s="41">
        <v>2</v>
      </c>
      <c r="N248" s="59" t="s">
        <v>3242</v>
      </c>
      <c r="O248" s="219">
        <v>44186</v>
      </c>
      <c r="P248" s="84" t="s">
        <v>3243</v>
      </c>
      <c r="Q248" s="209">
        <v>7306009.1999999993</v>
      </c>
    </row>
    <row r="249" spans="1:17" ht="22.5" x14ac:dyDescent="0.25">
      <c r="A249" s="80">
        <v>248</v>
      </c>
      <c r="B249" s="106" t="s">
        <v>327</v>
      </c>
      <c r="C249" s="30"/>
      <c r="D249" s="30" t="s">
        <v>342</v>
      </c>
      <c r="E249" s="30" t="s">
        <v>18</v>
      </c>
      <c r="F249" s="30" t="s">
        <v>343</v>
      </c>
      <c r="G249" s="30" t="s">
        <v>20</v>
      </c>
      <c r="H249" s="30" t="s">
        <v>157</v>
      </c>
      <c r="I249" s="42">
        <v>71</v>
      </c>
      <c r="J249" s="88" t="str">
        <f t="shared" si="3"/>
        <v>городской округ Краснотурьинск, г. Краснотурьинск, ул. Попова, д. 71</v>
      </c>
      <c r="K249" s="30">
        <v>6214.7</v>
      </c>
      <c r="L249" s="30">
        <v>102</v>
      </c>
      <c r="M249" s="41">
        <v>1</v>
      </c>
      <c r="N249" s="59" t="s">
        <v>3267</v>
      </c>
      <c r="O249" s="219">
        <v>44305</v>
      </c>
      <c r="P249" s="84" t="s">
        <v>1735</v>
      </c>
      <c r="Q249" s="209">
        <v>11897911.890000001</v>
      </c>
    </row>
    <row r="250" spans="1:17" ht="22.5" x14ac:dyDescent="0.25">
      <c r="A250" s="80">
        <v>249</v>
      </c>
      <c r="B250" s="106" t="s">
        <v>327</v>
      </c>
      <c r="C250" s="30"/>
      <c r="D250" s="30" t="s">
        <v>342</v>
      </c>
      <c r="E250" s="30" t="s">
        <v>18</v>
      </c>
      <c r="F250" s="30" t="s">
        <v>343</v>
      </c>
      <c r="G250" s="30" t="s">
        <v>20</v>
      </c>
      <c r="H250" s="30" t="s">
        <v>2671</v>
      </c>
      <c r="I250" s="42">
        <v>8</v>
      </c>
      <c r="J250" s="88" t="str">
        <f t="shared" si="3"/>
        <v>городской округ Краснотурьинск, г. Краснотурьинск, ул. Радищева, д. 8</v>
      </c>
      <c r="K250" s="30">
        <v>985</v>
      </c>
      <c r="L250" s="30">
        <v>18</v>
      </c>
      <c r="M250" s="41">
        <v>2</v>
      </c>
      <c r="N250" s="59" t="s">
        <v>3242</v>
      </c>
      <c r="O250" s="219">
        <v>44186</v>
      </c>
      <c r="P250" s="84" t="s">
        <v>3243</v>
      </c>
      <c r="Q250" s="209">
        <v>3212026.8</v>
      </c>
    </row>
    <row r="251" spans="1:17" ht="22.5" x14ac:dyDescent="0.25">
      <c r="A251" s="80">
        <v>250</v>
      </c>
      <c r="B251" s="106" t="s">
        <v>327</v>
      </c>
      <c r="C251" s="30"/>
      <c r="D251" s="30" t="s">
        <v>342</v>
      </c>
      <c r="E251" s="30" t="s">
        <v>18</v>
      </c>
      <c r="F251" s="30" t="s">
        <v>343</v>
      </c>
      <c r="G251" s="30" t="s">
        <v>20</v>
      </c>
      <c r="H251" s="30" t="s">
        <v>347</v>
      </c>
      <c r="I251" s="42">
        <v>42</v>
      </c>
      <c r="J251" s="88" t="str">
        <f t="shared" si="3"/>
        <v>городской округ Краснотурьинск, г. Краснотурьинск, ул. Серова, д. 42</v>
      </c>
      <c r="K251" s="30">
        <v>2119.6</v>
      </c>
      <c r="L251" s="30">
        <v>52</v>
      </c>
      <c r="M251" s="41">
        <v>2</v>
      </c>
      <c r="N251" s="59" t="s">
        <v>3242</v>
      </c>
      <c r="O251" s="219">
        <v>44186</v>
      </c>
      <c r="P251" s="84" t="s">
        <v>3243</v>
      </c>
      <c r="Q251" s="209">
        <v>5649068.4000000004</v>
      </c>
    </row>
    <row r="252" spans="1:17" ht="22.5" x14ac:dyDescent="0.25">
      <c r="A252" s="80">
        <v>251</v>
      </c>
      <c r="B252" s="106" t="s">
        <v>327</v>
      </c>
      <c r="C252" s="30"/>
      <c r="D252" s="30" t="s">
        <v>342</v>
      </c>
      <c r="E252" s="30" t="s">
        <v>18</v>
      </c>
      <c r="F252" s="30" t="s">
        <v>343</v>
      </c>
      <c r="G252" s="30" t="s">
        <v>20</v>
      </c>
      <c r="H252" s="30" t="s">
        <v>162</v>
      </c>
      <c r="I252" s="42">
        <v>28</v>
      </c>
      <c r="J252" s="88" t="str">
        <f t="shared" si="3"/>
        <v>городской округ Краснотурьинск, г. Краснотурьинск, ул. Фрунзе, д. 28</v>
      </c>
      <c r="K252" s="30">
        <v>1625.2</v>
      </c>
      <c r="L252" s="30">
        <v>47</v>
      </c>
      <c r="M252" s="41">
        <v>2</v>
      </c>
      <c r="N252" s="59" t="s">
        <v>3244</v>
      </c>
      <c r="O252" s="219">
        <v>44183</v>
      </c>
      <c r="P252" s="84" t="s">
        <v>3229</v>
      </c>
      <c r="Q252" s="209">
        <v>6083085.5299999993</v>
      </c>
    </row>
    <row r="253" spans="1:17" ht="22.5" x14ac:dyDescent="0.25">
      <c r="A253" s="80">
        <v>252</v>
      </c>
      <c r="B253" s="106" t="s">
        <v>327</v>
      </c>
      <c r="C253" s="30"/>
      <c r="D253" s="30" t="s">
        <v>342</v>
      </c>
      <c r="E253" s="30" t="s">
        <v>18</v>
      </c>
      <c r="F253" s="30" t="s">
        <v>343</v>
      </c>
      <c r="G253" s="30" t="s">
        <v>20</v>
      </c>
      <c r="H253" s="30" t="s">
        <v>162</v>
      </c>
      <c r="I253" s="42">
        <v>47</v>
      </c>
      <c r="J253" s="88" t="str">
        <f t="shared" si="3"/>
        <v>городской округ Краснотурьинск, г. Краснотурьинск, ул. Фрунзе, д. 47</v>
      </c>
      <c r="K253" s="30">
        <v>990.5</v>
      </c>
      <c r="L253" s="30">
        <v>18</v>
      </c>
      <c r="M253" s="41">
        <v>1</v>
      </c>
      <c r="N253" s="59" t="s">
        <v>3244</v>
      </c>
      <c r="O253" s="219">
        <v>44183</v>
      </c>
      <c r="P253" s="84" t="s">
        <v>3229</v>
      </c>
      <c r="Q253" s="209">
        <v>2027803.53</v>
      </c>
    </row>
    <row r="254" spans="1:17" ht="22.5" x14ac:dyDescent="0.25">
      <c r="A254" s="80">
        <v>253</v>
      </c>
      <c r="B254" s="106" t="s">
        <v>327</v>
      </c>
      <c r="C254" s="112"/>
      <c r="D254" s="112" t="s">
        <v>342</v>
      </c>
      <c r="E254" s="112" t="s">
        <v>18</v>
      </c>
      <c r="F254" s="112" t="s">
        <v>343</v>
      </c>
      <c r="G254" s="112" t="s">
        <v>20</v>
      </c>
      <c r="H254" s="112" t="s">
        <v>99</v>
      </c>
      <c r="I254" s="51">
        <v>21</v>
      </c>
      <c r="J254" s="88" t="str">
        <f t="shared" si="3"/>
        <v>городской округ Краснотурьинск, г. Краснотурьинск, ул. Чапаева, д. 21</v>
      </c>
      <c r="K254" s="112">
        <v>5944.6</v>
      </c>
      <c r="L254" s="30">
        <v>153</v>
      </c>
      <c r="M254" s="71">
        <v>1</v>
      </c>
      <c r="N254" s="136" t="s">
        <v>2569</v>
      </c>
      <c r="O254" s="219">
        <v>44244</v>
      </c>
      <c r="P254" s="138" t="s">
        <v>1598</v>
      </c>
      <c r="Q254" s="209">
        <v>1920145.36</v>
      </c>
    </row>
    <row r="255" spans="1:17" ht="22.5" x14ac:dyDescent="0.25">
      <c r="A255" s="80">
        <v>254</v>
      </c>
      <c r="B255" s="106" t="s">
        <v>327</v>
      </c>
      <c r="C255" s="30"/>
      <c r="D255" s="30" t="s">
        <v>342</v>
      </c>
      <c r="E255" s="30" t="s">
        <v>18</v>
      </c>
      <c r="F255" s="30" t="s">
        <v>343</v>
      </c>
      <c r="G255" s="30" t="s">
        <v>20</v>
      </c>
      <c r="H255" s="30" t="s">
        <v>274</v>
      </c>
      <c r="I255" s="42">
        <v>45</v>
      </c>
      <c r="J255" s="88" t="str">
        <f t="shared" si="3"/>
        <v>городской округ Краснотурьинск, г. Краснотурьинск, ул. Чкалова, д. 45</v>
      </c>
      <c r="K255" s="30">
        <v>1144.7</v>
      </c>
      <c r="L255" s="30">
        <v>18</v>
      </c>
      <c r="M255" s="41">
        <v>2</v>
      </c>
      <c r="N255" s="59" t="s">
        <v>3244</v>
      </c>
      <c r="O255" s="219">
        <v>44183</v>
      </c>
      <c r="P255" s="84" t="s">
        <v>3229</v>
      </c>
      <c r="Q255" s="209">
        <v>3172181.16</v>
      </c>
    </row>
    <row r="256" spans="1:17" ht="22.5" x14ac:dyDescent="0.25">
      <c r="A256" s="80">
        <v>255</v>
      </c>
      <c r="B256" s="106" t="s">
        <v>327</v>
      </c>
      <c r="C256" s="30"/>
      <c r="D256" s="30" t="s">
        <v>342</v>
      </c>
      <c r="E256" s="30" t="s">
        <v>1500</v>
      </c>
      <c r="F256" s="30" t="s">
        <v>2666</v>
      </c>
      <c r="G256" s="30" t="s">
        <v>20</v>
      </c>
      <c r="H256" s="30" t="s">
        <v>25</v>
      </c>
      <c r="I256" s="42">
        <v>10</v>
      </c>
      <c r="J256" s="88" t="str">
        <f t="shared" si="3"/>
        <v>городской округ Краснотурьинск, пос. Воронцовка (г Краснотурьинск), ул. Школьная, д. 10</v>
      </c>
      <c r="K256" s="30">
        <v>465.6</v>
      </c>
      <c r="L256" s="30">
        <v>8</v>
      </c>
      <c r="M256" s="41">
        <v>2</v>
      </c>
      <c r="N256" s="59" t="s">
        <v>3242</v>
      </c>
      <c r="O256" s="219">
        <v>44186</v>
      </c>
      <c r="P256" s="84" t="s">
        <v>3243</v>
      </c>
      <c r="Q256" s="209">
        <v>1180699.2000000002</v>
      </c>
    </row>
    <row r="257" spans="1:17" ht="22.5" x14ac:dyDescent="0.25">
      <c r="A257" s="80">
        <v>256</v>
      </c>
      <c r="B257" s="106" t="s">
        <v>327</v>
      </c>
      <c r="C257" s="30"/>
      <c r="D257" s="30" t="s">
        <v>342</v>
      </c>
      <c r="E257" s="30" t="s">
        <v>1500</v>
      </c>
      <c r="F257" s="30" t="s">
        <v>747</v>
      </c>
      <c r="G257" s="30" t="s">
        <v>20</v>
      </c>
      <c r="H257" s="30" t="s">
        <v>2667</v>
      </c>
      <c r="I257" s="42">
        <v>3</v>
      </c>
      <c r="J257" s="88" t="str">
        <f t="shared" si="3"/>
        <v>городской округ Краснотурьинск, пос. Рудничный (г Краснотурьинск), ул. Больничная, д. 3</v>
      </c>
      <c r="K257" s="30">
        <v>554.5</v>
      </c>
      <c r="L257" s="30">
        <v>8</v>
      </c>
      <c r="M257" s="41">
        <v>4</v>
      </c>
      <c r="N257" s="59" t="s">
        <v>3242</v>
      </c>
      <c r="O257" s="219">
        <v>44186</v>
      </c>
      <c r="P257" s="84" t="s">
        <v>3243</v>
      </c>
      <c r="Q257" s="209">
        <v>1448043.6</v>
      </c>
    </row>
    <row r="258" spans="1:17" ht="22.5" x14ac:dyDescent="0.25">
      <c r="A258" s="80">
        <v>257</v>
      </c>
      <c r="B258" s="106" t="s">
        <v>327</v>
      </c>
      <c r="C258" s="30"/>
      <c r="D258" s="30" t="s">
        <v>342</v>
      </c>
      <c r="E258" s="30" t="s">
        <v>1500</v>
      </c>
      <c r="F258" s="30" t="s">
        <v>747</v>
      </c>
      <c r="G258" s="30" t="s">
        <v>20</v>
      </c>
      <c r="H258" s="30" t="s">
        <v>2667</v>
      </c>
      <c r="I258" s="42">
        <v>4</v>
      </c>
      <c r="J258" s="88" t="str">
        <f t="shared" ref="J258:J321" si="4">C258&amp;""&amp;D258&amp;", "&amp;E258&amp;" "&amp;F258&amp;", "&amp;G258&amp;" "&amp;H258&amp;", д. "&amp;I258</f>
        <v>городской округ Краснотурьинск, пос. Рудничный (г Краснотурьинск), ул. Больничная, д. 4</v>
      </c>
      <c r="K258" s="30">
        <v>432.8</v>
      </c>
      <c r="L258" s="30">
        <v>8</v>
      </c>
      <c r="M258" s="41">
        <v>4</v>
      </c>
      <c r="N258" s="59" t="s">
        <v>3242</v>
      </c>
      <c r="O258" s="219">
        <v>44186</v>
      </c>
      <c r="P258" s="84" t="s">
        <v>3243</v>
      </c>
      <c r="Q258" s="209">
        <v>1006946.4</v>
      </c>
    </row>
    <row r="259" spans="1:17" ht="22.5" x14ac:dyDescent="0.25">
      <c r="A259" s="80">
        <v>258</v>
      </c>
      <c r="B259" s="106" t="s">
        <v>327</v>
      </c>
      <c r="C259" s="30"/>
      <c r="D259" s="30" t="s">
        <v>342</v>
      </c>
      <c r="E259" s="30" t="s">
        <v>1500</v>
      </c>
      <c r="F259" s="30" t="s">
        <v>747</v>
      </c>
      <c r="G259" s="30" t="s">
        <v>20</v>
      </c>
      <c r="H259" s="30" t="s">
        <v>2667</v>
      </c>
      <c r="I259" s="42">
        <v>5</v>
      </c>
      <c r="J259" s="88" t="str">
        <f t="shared" si="4"/>
        <v>городской округ Краснотурьинск, пос. Рудничный (г Краснотурьинск), ул. Больничная, д. 5</v>
      </c>
      <c r="K259" s="30">
        <v>462.6</v>
      </c>
      <c r="L259" s="30">
        <v>8</v>
      </c>
      <c r="M259" s="41">
        <v>4</v>
      </c>
      <c r="N259" s="59" t="s">
        <v>3242</v>
      </c>
      <c r="O259" s="219">
        <v>44186</v>
      </c>
      <c r="P259" s="84" t="s">
        <v>3243</v>
      </c>
      <c r="Q259" s="209">
        <v>1423449.6</v>
      </c>
    </row>
    <row r="260" spans="1:17" ht="22.5" x14ac:dyDescent="0.25">
      <c r="A260" s="80">
        <v>259</v>
      </c>
      <c r="B260" s="106" t="s">
        <v>327</v>
      </c>
      <c r="C260" s="30"/>
      <c r="D260" s="30" t="s">
        <v>342</v>
      </c>
      <c r="E260" s="30" t="s">
        <v>1500</v>
      </c>
      <c r="F260" s="30" t="s">
        <v>747</v>
      </c>
      <c r="G260" s="30" t="s">
        <v>20</v>
      </c>
      <c r="H260" s="30" t="s">
        <v>2667</v>
      </c>
      <c r="I260" s="42">
        <v>6</v>
      </c>
      <c r="J260" s="88" t="str">
        <f t="shared" si="4"/>
        <v>городской округ Краснотурьинск, пос. Рудничный (г Краснотурьинск), ул. Больничная, д. 6</v>
      </c>
      <c r="K260" s="30">
        <v>474.3</v>
      </c>
      <c r="L260" s="30">
        <v>8</v>
      </c>
      <c r="M260" s="41">
        <v>4</v>
      </c>
      <c r="N260" s="59" t="s">
        <v>3242</v>
      </c>
      <c r="O260" s="219">
        <v>44186</v>
      </c>
      <c r="P260" s="84" t="s">
        <v>3243</v>
      </c>
      <c r="Q260" s="209">
        <v>1144491.6000000001</v>
      </c>
    </row>
    <row r="261" spans="1:17" ht="22.5" x14ac:dyDescent="0.25">
      <c r="A261" s="80">
        <v>260</v>
      </c>
      <c r="B261" s="106" t="s">
        <v>327</v>
      </c>
      <c r="C261" s="30"/>
      <c r="D261" s="30" t="s">
        <v>342</v>
      </c>
      <c r="E261" s="30" t="s">
        <v>1500</v>
      </c>
      <c r="F261" s="30" t="s">
        <v>747</v>
      </c>
      <c r="G261" s="30" t="s">
        <v>20</v>
      </c>
      <c r="H261" s="30" t="s">
        <v>188</v>
      </c>
      <c r="I261" s="42">
        <v>3</v>
      </c>
      <c r="J261" s="88" t="str">
        <f t="shared" si="4"/>
        <v>городской округ Краснотурьинск, пос. Рудничный (г Краснотурьинск), ул. Малышева, д. 3</v>
      </c>
      <c r="K261" s="30">
        <v>1206.4000000000001</v>
      </c>
      <c r="L261" s="30">
        <v>24</v>
      </c>
      <c r="M261" s="41">
        <v>2</v>
      </c>
      <c r="N261" s="59" t="s">
        <v>3242</v>
      </c>
      <c r="O261" s="219">
        <v>44186</v>
      </c>
      <c r="P261" s="84" t="s">
        <v>3243</v>
      </c>
      <c r="Q261" s="209">
        <v>3171446.4000000004</v>
      </c>
    </row>
    <row r="262" spans="1:17" ht="22.5" x14ac:dyDescent="0.25">
      <c r="A262" s="80">
        <v>261</v>
      </c>
      <c r="B262" s="106" t="s">
        <v>327</v>
      </c>
      <c r="C262" s="30"/>
      <c r="D262" s="30" t="s">
        <v>342</v>
      </c>
      <c r="E262" s="30" t="s">
        <v>1500</v>
      </c>
      <c r="F262" s="30" t="s">
        <v>747</v>
      </c>
      <c r="G262" s="30" t="s">
        <v>20</v>
      </c>
      <c r="H262" s="30" t="s">
        <v>56</v>
      </c>
      <c r="I262" s="42">
        <v>5</v>
      </c>
      <c r="J262" s="88" t="str">
        <f t="shared" si="4"/>
        <v>городской округ Краснотурьинск, пос. Рудничный (г Краснотурьинск), ул. Первомайская, д. 5</v>
      </c>
      <c r="K262" s="30">
        <v>1038.5</v>
      </c>
      <c r="L262" s="30">
        <v>18</v>
      </c>
      <c r="M262" s="41">
        <v>4</v>
      </c>
      <c r="N262" s="59" t="s">
        <v>3242</v>
      </c>
      <c r="O262" s="219">
        <v>44186</v>
      </c>
      <c r="P262" s="84" t="s">
        <v>3243</v>
      </c>
      <c r="Q262" s="209">
        <v>2606610</v>
      </c>
    </row>
    <row r="263" spans="1:17" ht="22.5" x14ac:dyDescent="0.25">
      <c r="A263" s="80">
        <v>262</v>
      </c>
      <c r="B263" s="106" t="s">
        <v>327</v>
      </c>
      <c r="C263" s="30"/>
      <c r="D263" s="30" t="s">
        <v>350</v>
      </c>
      <c r="E263" s="30" t="s">
        <v>18</v>
      </c>
      <c r="F263" s="30" t="s">
        <v>351</v>
      </c>
      <c r="G263" s="30" t="s">
        <v>20</v>
      </c>
      <c r="H263" s="30" t="s">
        <v>1154</v>
      </c>
      <c r="I263" s="42">
        <v>11</v>
      </c>
      <c r="J263" s="88" t="str">
        <f t="shared" si="4"/>
        <v>городской округ Красноуральск, г. Красноуральск, ул. 30 лет Октября, д. 11</v>
      </c>
      <c r="K263" s="30">
        <v>808.2</v>
      </c>
      <c r="L263" s="30">
        <v>12</v>
      </c>
      <c r="M263" s="41">
        <v>6</v>
      </c>
      <c r="N263" s="59" t="s">
        <v>3260</v>
      </c>
      <c r="O263" s="219">
        <v>44144</v>
      </c>
      <c r="P263" s="84" t="s">
        <v>3064</v>
      </c>
      <c r="Q263" s="209">
        <v>7713899.8499999996</v>
      </c>
    </row>
    <row r="264" spans="1:17" ht="22.5" x14ac:dyDescent="0.25">
      <c r="A264" s="80">
        <v>263</v>
      </c>
      <c r="B264" s="106" t="s">
        <v>327</v>
      </c>
      <c r="C264" s="30"/>
      <c r="D264" s="30" t="s">
        <v>350</v>
      </c>
      <c r="E264" s="30" t="s">
        <v>18</v>
      </c>
      <c r="F264" s="30" t="s">
        <v>351</v>
      </c>
      <c r="G264" s="30" t="s">
        <v>20</v>
      </c>
      <c r="H264" s="30" t="s">
        <v>1154</v>
      </c>
      <c r="I264" s="42">
        <v>9</v>
      </c>
      <c r="J264" s="88" t="str">
        <f t="shared" si="4"/>
        <v>городской округ Красноуральск, г. Красноуральск, ул. 30 лет Октября, д. 9</v>
      </c>
      <c r="K264" s="30">
        <v>498.7</v>
      </c>
      <c r="L264" s="30">
        <v>8</v>
      </c>
      <c r="M264" s="41">
        <v>8</v>
      </c>
      <c r="N264" s="59" t="s">
        <v>3260</v>
      </c>
      <c r="O264" s="219">
        <v>44144</v>
      </c>
      <c r="P264" s="84" t="s">
        <v>3064</v>
      </c>
      <c r="Q264" s="209">
        <v>4808435.71</v>
      </c>
    </row>
    <row r="265" spans="1:17" ht="22.5" x14ac:dyDescent="0.25">
      <c r="A265" s="80">
        <v>264</v>
      </c>
      <c r="B265" s="106" t="s">
        <v>327</v>
      </c>
      <c r="C265" s="30"/>
      <c r="D265" s="30" t="s">
        <v>350</v>
      </c>
      <c r="E265" s="30" t="s">
        <v>18</v>
      </c>
      <c r="F265" s="30" t="s">
        <v>351</v>
      </c>
      <c r="G265" s="30" t="s">
        <v>20</v>
      </c>
      <c r="H265" s="30" t="s">
        <v>75</v>
      </c>
      <c r="I265" s="42">
        <v>31</v>
      </c>
      <c r="J265" s="88" t="str">
        <f t="shared" si="4"/>
        <v>городской округ Красноуральск, г. Красноуральск, ул. Карла Маркса, д. 31</v>
      </c>
      <c r="K265" s="30">
        <v>732.1</v>
      </c>
      <c r="L265" s="30">
        <v>12</v>
      </c>
      <c r="M265" s="41">
        <v>8</v>
      </c>
      <c r="N265" s="59" t="s">
        <v>3260</v>
      </c>
      <c r="O265" s="219">
        <v>44144</v>
      </c>
      <c r="P265" s="84" t="s">
        <v>3064</v>
      </c>
      <c r="Q265" s="209">
        <v>7158844.7999999989</v>
      </c>
    </row>
    <row r="266" spans="1:17" ht="22.5" x14ac:dyDescent="0.25">
      <c r="A266" s="80">
        <v>265</v>
      </c>
      <c r="B266" s="106" t="s">
        <v>327</v>
      </c>
      <c r="C266" s="30"/>
      <c r="D266" s="30" t="s">
        <v>350</v>
      </c>
      <c r="E266" s="30" t="s">
        <v>18</v>
      </c>
      <c r="F266" s="30" t="s">
        <v>351</v>
      </c>
      <c r="G266" s="30" t="s">
        <v>20</v>
      </c>
      <c r="H266" s="30" t="s">
        <v>36</v>
      </c>
      <c r="I266" s="42">
        <v>43</v>
      </c>
      <c r="J266" s="88" t="str">
        <f t="shared" si="4"/>
        <v>городской округ Красноуральск, г. Красноуральск, ул. Ленина, д. 43</v>
      </c>
      <c r="K266" s="30">
        <v>439.8</v>
      </c>
      <c r="L266" s="30">
        <v>8</v>
      </c>
      <c r="M266" s="41">
        <v>5</v>
      </c>
      <c r="N266" s="59" t="s">
        <v>3260</v>
      </c>
      <c r="O266" s="219">
        <v>44144</v>
      </c>
      <c r="P266" s="84" t="s">
        <v>3064</v>
      </c>
      <c r="Q266" s="209">
        <v>3230033.5199999996</v>
      </c>
    </row>
    <row r="267" spans="1:17" ht="22.5" x14ac:dyDescent="0.25">
      <c r="A267" s="80">
        <v>266</v>
      </c>
      <c r="B267" s="106" t="s">
        <v>327</v>
      </c>
      <c r="C267" s="30"/>
      <c r="D267" s="30" t="s">
        <v>350</v>
      </c>
      <c r="E267" s="30" t="s">
        <v>18</v>
      </c>
      <c r="F267" s="30" t="s">
        <v>351</v>
      </c>
      <c r="G267" s="30" t="s">
        <v>20</v>
      </c>
      <c r="H267" s="30" t="s">
        <v>2672</v>
      </c>
      <c r="I267" s="42">
        <v>2</v>
      </c>
      <c r="J267" s="88" t="str">
        <f t="shared" si="4"/>
        <v>городской округ Красноуральск, г. Красноуральск, ул. Пригородная, д. 2</v>
      </c>
      <c r="K267" s="30">
        <v>928</v>
      </c>
      <c r="L267" s="30">
        <v>12</v>
      </c>
      <c r="M267" s="41">
        <v>6</v>
      </c>
      <c r="N267" s="59" t="s">
        <v>3260</v>
      </c>
      <c r="O267" s="219">
        <v>44144</v>
      </c>
      <c r="P267" s="84" t="s">
        <v>3064</v>
      </c>
      <c r="Q267" s="209">
        <v>7444875.3500000006</v>
      </c>
    </row>
    <row r="268" spans="1:17" ht="22.5" x14ac:dyDescent="0.25">
      <c r="A268" s="80">
        <v>267</v>
      </c>
      <c r="B268" s="106" t="s">
        <v>327</v>
      </c>
      <c r="C268" s="30"/>
      <c r="D268" s="30" t="s">
        <v>350</v>
      </c>
      <c r="E268" s="30" t="s">
        <v>18</v>
      </c>
      <c r="F268" s="30" t="s">
        <v>351</v>
      </c>
      <c r="G268" s="30" t="s">
        <v>20</v>
      </c>
      <c r="H268" s="30" t="s">
        <v>2672</v>
      </c>
      <c r="I268" s="42">
        <v>4</v>
      </c>
      <c r="J268" s="88" t="str">
        <f t="shared" si="4"/>
        <v>городской округ Красноуральск, г. Красноуральск, ул. Пригородная, д. 4</v>
      </c>
      <c r="K268" s="30">
        <v>845.4</v>
      </c>
      <c r="L268" s="30">
        <v>12</v>
      </c>
      <c r="M268" s="41">
        <v>6</v>
      </c>
      <c r="N268" s="59" t="s">
        <v>3260</v>
      </c>
      <c r="O268" s="219">
        <v>44144</v>
      </c>
      <c r="P268" s="84" t="s">
        <v>3064</v>
      </c>
      <c r="Q268" s="209">
        <v>7523240.3999999994</v>
      </c>
    </row>
    <row r="269" spans="1:17" ht="22.5" x14ac:dyDescent="0.25">
      <c r="A269" s="80">
        <v>268</v>
      </c>
      <c r="B269" s="106" t="s">
        <v>327</v>
      </c>
      <c r="C269" s="30"/>
      <c r="D269" s="30" t="s">
        <v>350</v>
      </c>
      <c r="E269" s="30" t="s">
        <v>18</v>
      </c>
      <c r="F269" s="30" t="s">
        <v>351</v>
      </c>
      <c r="G269" s="30" t="s">
        <v>20</v>
      </c>
      <c r="H269" s="30" t="s">
        <v>87</v>
      </c>
      <c r="I269" s="42">
        <v>10</v>
      </c>
      <c r="J269" s="88" t="str">
        <f t="shared" si="4"/>
        <v>городской округ Красноуральск, г. Красноуральск, ул. Строителей, д. 10</v>
      </c>
      <c r="K269" s="30">
        <v>538.6</v>
      </c>
      <c r="L269" s="30">
        <v>8</v>
      </c>
      <c r="M269" s="41">
        <v>6</v>
      </c>
      <c r="N269" s="59" t="s">
        <v>3260</v>
      </c>
      <c r="O269" s="219">
        <v>44144</v>
      </c>
      <c r="P269" s="84" t="s">
        <v>3064</v>
      </c>
      <c r="Q269" s="209">
        <v>4754606.4000000004</v>
      </c>
    </row>
    <row r="270" spans="1:17" ht="22.5" x14ac:dyDescent="0.25">
      <c r="A270" s="80">
        <v>269</v>
      </c>
      <c r="B270" s="106" t="s">
        <v>327</v>
      </c>
      <c r="C270" s="30"/>
      <c r="D270" s="30" t="s">
        <v>350</v>
      </c>
      <c r="E270" s="30" t="s">
        <v>18</v>
      </c>
      <c r="F270" s="30" t="s">
        <v>351</v>
      </c>
      <c r="G270" s="30" t="s">
        <v>20</v>
      </c>
      <c r="H270" s="30" t="s">
        <v>162</v>
      </c>
      <c r="I270" s="42">
        <v>3</v>
      </c>
      <c r="J270" s="88" t="str">
        <f t="shared" si="4"/>
        <v>городской округ Красноуральск, г. Красноуральск, ул. Фрунзе, д. 3</v>
      </c>
      <c r="K270" s="30">
        <v>304.5</v>
      </c>
      <c r="L270" s="30">
        <v>4</v>
      </c>
      <c r="M270" s="41">
        <v>1</v>
      </c>
      <c r="N270" s="59" t="s">
        <v>3260</v>
      </c>
      <c r="O270" s="219">
        <v>44144</v>
      </c>
      <c r="P270" s="84" t="s">
        <v>3064</v>
      </c>
      <c r="Q270" s="209">
        <v>1454030.4899999998</v>
      </c>
    </row>
    <row r="271" spans="1:17" ht="22.5" x14ac:dyDescent="0.25">
      <c r="A271" s="80">
        <v>270</v>
      </c>
      <c r="B271" s="106" t="s">
        <v>327</v>
      </c>
      <c r="C271" s="30"/>
      <c r="D271" s="30" t="s">
        <v>350</v>
      </c>
      <c r="E271" s="30" t="s">
        <v>18</v>
      </c>
      <c r="F271" s="30" t="s">
        <v>351</v>
      </c>
      <c r="G271" s="30" t="s">
        <v>20</v>
      </c>
      <c r="H271" s="30" t="s">
        <v>2673</v>
      </c>
      <c r="I271" s="42">
        <v>29</v>
      </c>
      <c r="J271" s="88" t="str">
        <f t="shared" si="4"/>
        <v>городской округ Красноуральск, г. Красноуральск, ул. Яна Нуммура, д. 29</v>
      </c>
      <c r="K271" s="30">
        <v>406.7</v>
      </c>
      <c r="L271" s="30">
        <v>8</v>
      </c>
      <c r="M271" s="41">
        <v>8</v>
      </c>
      <c r="N271" s="59" t="s">
        <v>3260</v>
      </c>
      <c r="O271" s="219">
        <v>44144</v>
      </c>
      <c r="P271" s="84" t="s">
        <v>3064</v>
      </c>
      <c r="Q271" s="209">
        <v>4503944.3999999994</v>
      </c>
    </row>
    <row r="272" spans="1:17" ht="22.5" x14ac:dyDescent="0.25">
      <c r="A272" s="80">
        <v>271</v>
      </c>
      <c r="B272" s="106" t="s">
        <v>327</v>
      </c>
      <c r="C272" s="30"/>
      <c r="D272" s="30" t="s">
        <v>350</v>
      </c>
      <c r="E272" s="30" t="s">
        <v>18</v>
      </c>
      <c r="F272" s="30" t="s">
        <v>351</v>
      </c>
      <c r="G272" s="30" t="s">
        <v>20</v>
      </c>
      <c r="H272" s="30" t="s">
        <v>2673</v>
      </c>
      <c r="I272" s="42">
        <v>31</v>
      </c>
      <c r="J272" s="88" t="str">
        <f t="shared" si="4"/>
        <v>городской округ Красноуральск, г. Красноуральск, ул. Яна Нуммура, д. 31</v>
      </c>
      <c r="K272" s="30">
        <v>404.9</v>
      </c>
      <c r="L272" s="30">
        <v>8</v>
      </c>
      <c r="M272" s="41">
        <v>6</v>
      </c>
      <c r="N272" s="59" t="s">
        <v>3260</v>
      </c>
      <c r="O272" s="219">
        <v>44144</v>
      </c>
      <c r="P272" s="84" t="s">
        <v>3064</v>
      </c>
      <c r="Q272" s="209">
        <v>4335889.45</v>
      </c>
    </row>
    <row r="273" spans="1:17" ht="22.5" x14ac:dyDescent="0.25">
      <c r="A273" s="80">
        <v>272</v>
      </c>
      <c r="B273" s="30" t="s">
        <v>227</v>
      </c>
      <c r="C273" s="30"/>
      <c r="D273" s="30" t="s">
        <v>2649</v>
      </c>
      <c r="E273" s="30" t="s">
        <v>18</v>
      </c>
      <c r="F273" s="30" t="s">
        <v>259</v>
      </c>
      <c r="G273" s="30" t="s">
        <v>64</v>
      </c>
      <c r="H273" s="30" t="s">
        <v>1197</v>
      </c>
      <c r="I273" s="42">
        <v>6</v>
      </c>
      <c r="J273" s="88" t="str">
        <f t="shared" si="4"/>
        <v>городской округ Красноуфимск Свердловской области, г. Красноуфимск, пер. Рылеева, д. 6</v>
      </c>
      <c r="K273" s="42">
        <v>658.1</v>
      </c>
      <c r="L273" s="30">
        <v>16</v>
      </c>
      <c r="M273" s="42">
        <v>7</v>
      </c>
      <c r="N273" s="117" t="s">
        <v>3111</v>
      </c>
      <c r="O273" s="219">
        <v>44158</v>
      </c>
      <c r="P273" s="117" t="s">
        <v>1605</v>
      </c>
      <c r="Q273" s="210">
        <v>6219834.290000001</v>
      </c>
    </row>
    <row r="274" spans="1:17" ht="22.5" x14ac:dyDescent="0.25">
      <c r="A274" s="80">
        <v>273</v>
      </c>
      <c r="B274" s="30" t="s">
        <v>227</v>
      </c>
      <c r="C274" s="30"/>
      <c r="D274" s="30" t="s">
        <v>2649</v>
      </c>
      <c r="E274" s="30" t="s">
        <v>18</v>
      </c>
      <c r="F274" s="30" t="s">
        <v>259</v>
      </c>
      <c r="G274" s="30" t="s">
        <v>20</v>
      </c>
      <c r="H274" s="30" t="s">
        <v>484</v>
      </c>
      <c r="I274" s="42">
        <v>34</v>
      </c>
      <c r="J274" s="88" t="str">
        <f t="shared" si="4"/>
        <v>городской округ Красноуфимск Свердловской области, г. Красноуфимск, ул. Артинская, д. 34</v>
      </c>
      <c r="K274" s="42">
        <v>335.1</v>
      </c>
      <c r="L274" s="30">
        <v>8</v>
      </c>
      <c r="M274" s="42">
        <v>6</v>
      </c>
      <c r="N274" s="117" t="s">
        <v>3111</v>
      </c>
      <c r="O274" s="219">
        <v>44158</v>
      </c>
      <c r="P274" s="117" t="s">
        <v>1605</v>
      </c>
      <c r="Q274" s="210">
        <v>3127180.5599999996</v>
      </c>
    </row>
    <row r="275" spans="1:17" ht="22.5" x14ac:dyDescent="0.25">
      <c r="A275" s="80">
        <v>274</v>
      </c>
      <c r="B275" s="30" t="s">
        <v>227</v>
      </c>
      <c r="C275" s="30"/>
      <c r="D275" s="30" t="s">
        <v>2649</v>
      </c>
      <c r="E275" s="30" t="s">
        <v>18</v>
      </c>
      <c r="F275" s="30" t="s">
        <v>259</v>
      </c>
      <c r="G275" s="30" t="s">
        <v>20</v>
      </c>
      <c r="H275" s="30" t="s">
        <v>484</v>
      </c>
      <c r="I275" s="42">
        <v>36</v>
      </c>
      <c r="J275" s="88" t="str">
        <f t="shared" si="4"/>
        <v>городской округ Красноуфимск Свердловской области, г. Красноуфимск, ул. Артинская, д. 36</v>
      </c>
      <c r="K275" s="42">
        <v>329.5</v>
      </c>
      <c r="L275" s="30">
        <v>8</v>
      </c>
      <c r="M275" s="42">
        <v>6</v>
      </c>
      <c r="N275" s="117" t="s">
        <v>3111</v>
      </c>
      <c r="O275" s="219">
        <v>44158</v>
      </c>
      <c r="P275" s="117" t="s">
        <v>1605</v>
      </c>
      <c r="Q275" s="210">
        <v>2870661.8299999996</v>
      </c>
    </row>
    <row r="276" spans="1:17" ht="22.5" x14ac:dyDescent="0.25">
      <c r="A276" s="80">
        <v>275</v>
      </c>
      <c r="B276" s="30" t="s">
        <v>227</v>
      </c>
      <c r="C276" s="30"/>
      <c r="D276" s="30" t="s">
        <v>2649</v>
      </c>
      <c r="E276" s="30" t="s">
        <v>18</v>
      </c>
      <c r="F276" s="30" t="s">
        <v>259</v>
      </c>
      <c r="G276" s="30" t="s">
        <v>20</v>
      </c>
      <c r="H276" s="30" t="s">
        <v>1354</v>
      </c>
      <c r="I276" s="42">
        <v>13</v>
      </c>
      <c r="J276" s="88" t="str">
        <f t="shared" si="4"/>
        <v>городской округ Красноуфимск Свердловской области, г. Красноуфимск, ул. Ачитская, д. 13</v>
      </c>
      <c r="K276" s="42">
        <v>684.5</v>
      </c>
      <c r="L276" s="30">
        <v>16</v>
      </c>
      <c r="M276" s="42">
        <v>7</v>
      </c>
      <c r="N276" s="117" t="s">
        <v>3111</v>
      </c>
      <c r="O276" s="219">
        <v>44158</v>
      </c>
      <c r="P276" s="117" t="s">
        <v>1605</v>
      </c>
      <c r="Q276" s="210">
        <v>4392680.71</v>
      </c>
    </row>
    <row r="277" spans="1:17" ht="22.5" x14ac:dyDescent="0.25">
      <c r="A277" s="80">
        <v>276</v>
      </c>
      <c r="B277" s="30" t="s">
        <v>227</v>
      </c>
      <c r="C277" s="30"/>
      <c r="D277" s="30" t="s">
        <v>2649</v>
      </c>
      <c r="E277" s="30" t="s">
        <v>18</v>
      </c>
      <c r="F277" s="30" t="s">
        <v>259</v>
      </c>
      <c r="G277" s="30" t="s">
        <v>20</v>
      </c>
      <c r="H277" s="30" t="s">
        <v>2661</v>
      </c>
      <c r="I277" s="42">
        <v>3</v>
      </c>
      <c r="J277" s="88" t="str">
        <f t="shared" si="4"/>
        <v>городской округ Красноуфимск Свердловской области, г. Красноуфимск, ул. Мирная, д. 3</v>
      </c>
      <c r="K277" s="42">
        <v>399.4</v>
      </c>
      <c r="L277" s="30">
        <v>8</v>
      </c>
      <c r="M277" s="42">
        <v>6</v>
      </c>
      <c r="N277" s="117" t="s">
        <v>3111</v>
      </c>
      <c r="O277" s="219">
        <v>44158</v>
      </c>
      <c r="P277" s="117" t="s">
        <v>1605</v>
      </c>
      <c r="Q277" s="210">
        <v>4087627.1600000006</v>
      </c>
    </row>
    <row r="278" spans="1:17" ht="23.25" x14ac:dyDescent="0.25">
      <c r="A278" s="80">
        <v>277</v>
      </c>
      <c r="B278" s="30" t="s">
        <v>227</v>
      </c>
      <c r="C278" s="30"/>
      <c r="D278" s="30" t="s">
        <v>2649</v>
      </c>
      <c r="E278" s="30" t="s">
        <v>18</v>
      </c>
      <c r="F278" s="30" t="s">
        <v>259</v>
      </c>
      <c r="G278" s="30" t="s">
        <v>20</v>
      </c>
      <c r="H278" s="30" t="s">
        <v>707</v>
      </c>
      <c r="I278" s="42">
        <v>23</v>
      </c>
      <c r="J278" s="88" t="str">
        <f t="shared" si="4"/>
        <v>городской округ Красноуфимск Свердловской области, г. Красноуфимск, ул. Октября, д. 23</v>
      </c>
      <c r="K278" s="42">
        <v>628.1</v>
      </c>
      <c r="L278" s="30">
        <v>20</v>
      </c>
      <c r="M278" s="42">
        <v>1</v>
      </c>
      <c r="N278" s="117" t="s">
        <v>3117</v>
      </c>
      <c r="O278" s="219">
        <v>43920</v>
      </c>
      <c r="P278" s="117" t="s">
        <v>2098</v>
      </c>
      <c r="Q278" s="210">
        <v>235855.19</v>
      </c>
    </row>
    <row r="279" spans="1:17" ht="22.5" x14ac:dyDescent="0.25">
      <c r="A279" s="80">
        <v>278</v>
      </c>
      <c r="B279" s="30" t="s">
        <v>227</v>
      </c>
      <c r="C279" s="30"/>
      <c r="D279" s="30" t="s">
        <v>2649</v>
      </c>
      <c r="E279" s="30" t="s">
        <v>18</v>
      </c>
      <c r="F279" s="30" t="s">
        <v>259</v>
      </c>
      <c r="G279" s="30" t="s">
        <v>20</v>
      </c>
      <c r="H279" s="30" t="s">
        <v>707</v>
      </c>
      <c r="I279" s="42">
        <v>53</v>
      </c>
      <c r="J279" s="88" t="str">
        <f t="shared" si="4"/>
        <v>городской округ Красноуфимск Свердловской области, г. Красноуфимск, ул. Октября, д. 53</v>
      </c>
      <c r="K279" s="42">
        <v>775.4</v>
      </c>
      <c r="L279" s="30">
        <v>19</v>
      </c>
      <c r="M279" s="42">
        <v>7</v>
      </c>
      <c r="N279" s="117" t="s">
        <v>3111</v>
      </c>
      <c r="O279" s="219">
        <v>44158</v>
      </c>
      <c r="P279" s="117" t="s">
        <v>1605</v>
      </c>
      <c r="Q279" s="210">
        <v>5902895.5499999989</v>
      </c>
    </row>
    <row r="280" spans="1:17" ht="22.5" x14ac:dyDescent="0.25">
      <c r="A280" s="80">
        <v>279</v>
      </c>
      <c r="B280" s="30" t="s">
        <v>227</v>
      </c>
      <c r="C280" s="30"/>
      <c r="D280" s="30" t="s">
        <v>2649</v>
      </c>
      <c r="E280" s="30" t="s">
        <v>18</v>
      </c>
      <c r="F280" s="30" t="s">
        <v>259</v>
      </c>
      <c r="G280" s="30" t="s">
        <v>20</v>
      </c>
      <c r="H280" s="30" t="s">
        <v>263</v>
      </c>
      <c r="I280" s="42">
        <v>1</v>
      </c>
      <c r="J280" s="88" t="str">
        <f t="shared" si="4"/>
        <v>городской округ Красноуфимск Свердловской области, г. Красноуфимск, ул. Ухтомского, д. 1</v>
      </c>
      <c r="K280" s="42">
        <v>2159.3000000000002</v>
      </c>
      <c r="L280" s="30">
        <v>64</v>
      </c>
      <c r="M280" s="42">
        <v>8</v>
      </c>
      <c r="N280" s="117" t="s">
        <v>3111</v>
      </c>
      <c r="O280" s="219">
        <v>44158</v>
      </c>
      <c r="P280" s="117" t="s">
        <v>1605</v>
      </c>
      <c r="Q280" s="210">
        <v>15240373.35</v>
      </c>
    </row>
    <row r="281" spans="1:17" ht="22.5" x14ac:dyDescent="0.25">
      <c r="A281" s="80">
        <v>280</v>
      </c>
      <c r="B281" s="30" t="s">
        <v>227</v>
      </c>
      <c r="C281" s="30"/>
      <c r="D281" s="30" t="s">
        <v>2649</v>
      </c>
      <c r="E281" s="30" t="s">
        <v>18</v>
      </c>
      <c r="F281" s="30" t="s">
        <v>259</v>
      </c>
      <c r="G281" s="30" t="s">
        <v>20</v>
      </c>
      <c r="H281" s="30" t="s">
        <v>263</v>
      </c>
      <c r="I281" s="42">
        <v>9</v>
      </c>
      <c r="J281" s="88" t="str">
        <f t="shared" si="4"/>
        <v>городской округ Красноуфимск Свердловской области, г. Красноуфимск, ул. Ухтомского, д. 9</v>
      </c>
      <c r="K281" s="42">
        <v>1560.4</v>
      </c>
      <c r="L281" s="30">
        <v>32</v>
      </c>
      <c r="M281" s="42">
        <v>8</v>
      </c>
      <c r="N281" s="117" t="s">
        <v>3111</v>
      </c>
      <c r="O281" s="219">
        <v>44158</v>
      </c>
      <c r="P281" s="117" t="s">
        <v>1605</v>
      </c>
      <c r="Q281" s="210">
        <v>7200166.4100000001</v>
      </c>
    </row>
    <row r="282" spans="1:17" ht="22.5" x14ac:dyDescent="0.25">
      <c r="A282" s="80">
        <v>281</v>
      </c>
      <c r="B282" s="30" t="s">
        <v>218</v>
      </c>
      <c r="C282" s="30"/>
      <c r="D282" s="30" t="s">
        <v>180</v>
      </c>
      <c r="E282" s="30" t="s">
        <v>18</v>
      </c>
      <c r="F282" s="30" t="s">
        <v>181</v>
      </c>
      <c r="G282" s="30" t="s">
        <v>20</v>
      </c>
      <c r="H282" s="30" t="s">
        <v>137</v>
      </c>
      <c r="I282" s="148">
        <v>40</v>
      </c>
      <c r="J282" s="88" t="str">
        <f t="shared" si="4"/>
        <v>городской округ Нижняя Салда, г. Нижняя Салда, ул. Ломоносова, д. 40</v>
      </c>
      <c r="K282" s="42">
        <v>4751.8</v>
      </c>
      <c r="L282" s="30">
        <v>106</v>
      </c>
      <c r="M282" s="42">
        <v>5</v>
      </c>
      <c r="N282" s="84" t="s">
        <v>3074</v>
      </c>
      <c r="O282" s="219">
        <v>44145</v>
      </c>
      <c r="P282" s="117" t="s">
        <v>1619</v>
      </c>
      <c r="Q282" s="210">
        <v>10579350</v>
      </c>
    </row>
    <row r="283" spans="1:17" ht="22.5" x14ac:dyDescent="0.25">
      <c r="A283" s="80">
        <v>282</v>
      </c>
      <c r="B283" s="30" t="s">
        <v>218</v>
      </c>
      <c r="C283" s="30"/>
      <c r="D283" s="30" t="s">
        <v>180</v>
      </c>
      <c r="E283" s="30" t="s">
        <v>18</v>
      </c>
      <c r="F283" s="30" t="s">
        <v>181</v>
      </c>
      <c r="G283" s="30" t="s">
        <v>20</v>
      </c>
      <c r="H283" s="30" t="s">
        <v>137</v>
      </c>
      <c r="I283" s="148">
        <v>44</v>
      </c>
      <c r="J283" s="88" t="str">
        <f t="shared" si="4"/>
        <v>городской округ Нижняя Салда, г. Нижняя Салда, ул. Ломоносова, д. 44</v>
      </c>
      <c r="K283" s="42">
        <v>7034.5</v>
      </c>
      <c r="L283" s="30">
        <v>124</v>
      </c>
      <c r="M283" s="42">
        <v>4</v>
      </c>
      <c r="N283" s="84" t="s">
        <v>3074</v>
      </c>
      <c r="O283" s="219">
        <v>44145</v>
      </c>
      <c r="P283" s="117" t="s">
        <v>1619</v>
      </c>
      <c r="Q283" s="209">
        <v>11873422.800000001</v>
      </c>
    </row>
    <row r="284" spans="1:17" ht="22.5" x14ac:dyDescent="0.25">
      <c r="A284" s="80">
        <v>283</v>
      </c>
      <c r="B284" s="30" t="s">
        <v>218</v>
      </c>
      <c r="C284" s="30"/>
      <c r="D284" s="30" t="s">
        <v>180</v>
      </c>
      <c r="E284" s="30" t="s">
        <v>18</v>
      </c>
      <c r="F284" s="30" t="s">
        <v>181</v>
      </c>
      <c r="G284" s="30" t="s">
        <v>20</v>
      </c>
      <c r="H284" s="30" t="s">
        <v>137</v>
      </c>
      <c r="I284" s="148">
        <v>48</v>
      </c>
      <c r="J284" s="88" t="str">
        <f t="shared" si="4"/>
        <v>городской округ Нижняя Салда, г. Нижняя Салда, ул. Ломоносова, д. 48</v>
      </c>
      <c r="K284" s="42">
        <v>1401.8</v>
      </c>
      <c r="L284" s="30">
        <v>32</v>
      </c>
      <c r="M284" s="42">
        <v>4</v>
      </c>
      <c r="N284" s="84" t="s">
        <v>3074</v>
      </c>
      <c r="O284" s="219">
        <v>44145</v>
      </c>
      <c r="P284" s="117" t="s">
        <v>1619</v>
      </c>
      <c r="Q284" s="209">
        <v>3671428.8</v>
      </c>
    </row>
    <row r="285" spans="1:17" ht="22.5" x14ac:dyDescent="0.25">
      <c r="A285" s="80">
        <v>284</v>
      </c>
      <c r="B285" s="30" t="s">
        <v>218</v>
      </c>
      <c r="C285" s="30"/>
      <c r="D285" s="30" t="s">
        <v>180</v>
      </c>
      <c r="E285" s="30" t="s">
        <v>18</v>
      </c>
      <c r="F285" s="30" t="s">
        <v>181</v>
      </c>
      <c r="G285" s="30" t="s">
        <v>20</v>
      </c>
      <c r="H285" s="30" t="s">
        <v>682</v>
      </c>
      <c r="I285" s="148">
        <v>5</v>
      </c>
      <c r="J285" s="88" t="str">
        <f t="shared" si="4"/>
        <v>городской округ Нижняя Салда, г. Нижняя Салда, ул. Новая, д. 5</v>
      </c>
      <c r="K285" s="42">
        <v>549.70000000000005</v>
      </c>
      <c r="L285" s="30">
        <v>12</v>
      </c>
      <c r="M285" s="42">
        <v>3</v>
      </c>
      <c r="N285" s="84" t="s">
        <v>3074</v>
      </c>
      <c r="O285" s="219">
        <v>44145</v>
      </c>
      <c r="P285" s="117" t="s">
        <v>1619</v>
      </c>
      <c r="Q285" s="210">
        <v>1747120.8</v>
      </c>
    </row>
    <row r="286" spans="1:17" ht="22.5" x14ac:dyDescent="0.25">
      <c r="A286" s="80">
        <v>285</v>
      </c>
      <c r="B286" s="30" t="s">
        <v>218</v>
      </c>
      <c r="C286" s="30"/>
      <c r="D286" s="30" t="s">
        <v>180</v>
      </c>
      <c r="E286" s="30" t="s">
        <v>18</v>
      </c>
      <c r="F286" s="30" t="s">
        <v>181</v>
      </c>
      <c r="G286" s="30" t="s">
        <v>20</v>
      </c>
      <c r="H286" s="30" t="s">
        <v>682</v>
      </c>
      <c r="I286" s="148">
        <v>7</v>
      </c>
      <c r="J286" s="88" t="str">
        <f t="shared" si="4"/>
        <v>городской округ Нижняя Салда, г. Нижняя Салда, ул. Новая, д. 7</v>
      </c>
      <c r="K286" s="42">
        <v>551.6</v>
      </c>
      <c r="L286" s="30">
        <v>12</v>
      </c>
      <c r="M286" s="42">
        <v>2</v>
      </c>
      <c r="N286" s="84" t="s">
        <v>3074</v>
      </c>
      <c r="O286" s="219">
        <v>44145</v>
      </c>
      <c r="P286" s="117" t="s">
        <v>1619</v>
      </c>
      <c r="Q286" s="210">
        <v>1346716.8</v>
      </c>
    </row>
    <row r="287" spans="1:17" ht="22.5" x14ac:dyDescent="0.25">
      <c r="A287" s="80">
        <v>286</v>
      </c>
      <c r="B287" s="106" t="s">
        <v>327</v>
      </c>
      <c r="C287" s="30"/>
      <c r="D287" s="30" t="s">
        <v>354</v>
      </c>
      <c r="E287" s="30" t="s">
        <v>637</v>
      </c>
      <c r="F287" s="30" t="s">
        <v>355</v>
      </c>
      <c r="G287" s="30" t="s">
        <v>20</v>
      </c>
      <c r="H287" s="30" t="s">
        <v>513</v>
      </c>
      <c r="I287" s="42">
        <v>5</v>
      </c>
      <c r="J287" s="88" t="str">
        <f t="shared" si="4"/>
        <v>городской округ Пелым, п.г.т. Пелым (г Ивдель), ул. Железнодорожная, д. 5</v>
      </c>
      <c r="K287" s="30">
        <v>5296.95</v>
      </c>
      <c r="L287" s="30">
        <v>100</v>
      </c>
      <c r="M287" s="41">
        <v>1</v>
      </c>
      <c r="N287" s="59" t="s">
        <v>3239</v>
      </c>
      <c r="O287" s="219">
        <v>44145</v>
      </c>
      <c r="P287" s="84" t="s">
        <v>3237</v>
      </c>
      <c r="Q287" s="209">
        <v>1887323.97</v>
      </c>
    </row>
    <row r="288" spans="1:17" ht="23.25" x14ac:dyDescent="0.25">
      <c r="A288" s="80">
        <v>287</v>
      </c>
      <c r="B288" s="30" t="s">
        <v>227</v>
      </c>
      <c r="C288" s="30"/>
      <c r="D288" s="30" t="s">
        <v>266</v>
      </c>
      <c r="E288" s="30" t="s">
        <v>18</v>
      </c>
      <c r="F288" s="30" t="s">
        <v>267</v>
      </c>
      <c r="G288" s="30" t="s">
        <v>64</v>
      </c>
      <c r="H288" s="30" t="s">
        <v>2662</v>
      </c>
      <c r="I288" s="42">
        <v>2</v>
      </c>
      <c r="J288" s="88" t="str">
        <f t="shared" si="4"/>
        <v>городской округ Первоуральск, г. Первоуральск, пер. Бурильщиков, д. 2</v>
      </c>
      <c r="K288" s="42">
        <v>413</v>
      </c>
      <c r="L288" s="30">
        <v>8</v>
      </c>
      <c r="M288" s="42">
        <v>7</v>
      </c>
      <c r="N288" s="117" t="s">
        <v>3102</v>
      </c>
      <c r="O288" s="219">
        <v>44187</v>
      </c>
      <c r="P288" s="117" t="s">
        <v>1626</v>
      </c>
      <c r="Q288" s="210">
        <v>4281489.5999999996</v>
      </c>
    </row>
    <row r="289" spans="1:17" ht="23.25" x14ac:dyDescent="0.25">
      <c r="A289" s="80">
        <v>288</v>
      </c>
      <c r="B289" s="30" t="s">
        <v>227</v>
      </c>
      <c r="C289" s="30"/>
      <c r="D289" s="30" t="s">
        <v>266</v>
      </c>
      <c r="E289" s="30" t="s">
        <v>18</v>
      </c>
      <c r="F289" s="30" t="s">
        <v>267</v>
      </c>
      <c r="G289" s="30" t="s">
        <v>64</v>
      </c>
      <c r="H289" s="30" t="s">
        <v>2662</v>
      </c>
      <c r="I289" s="42">
        <v>4</v>
      </c>
      <c r="J289" s="88" t="str">
        <f t="shared" si="4"/>
        <v>городской округ Первоуральск, г. Первоуральск, пер. Бурильщиков, д. 4</v>
      </c>
      <c r="K289" s="42">
        <v>622.5</v>
      </c>
      <c r="L289" s="30">
        <v>16</v>
      </c>
      <c r="M289" s="42">
        <v>7</v>
      </c>
      <c r="N289" s="117" t="s">
        <v>3102</v>
      </c>
      <c r="O289" s="219">
        <v>44187</v>
      </c>
      <c r="P289" s="117" t="s">
        <v>1626</v>
      </c>
      <c r="Q289" s="210">
        <v>6856810.8000000007</v>
      </c>
    </row>
    <row r="290" spans="1:17" ht="22.5" x14ac:dyDescent="0.25">
      <c r="A290" s="80">
        <v>289</v>
      </c>
      <c r="B290" s="30" t="s">
        <v>227</v>
      </c>
      <c r="C290" s="112"/>
      <c r="D290" s="112" t="s">
        <v>266</v>
      </c>
      <c r="E290" s="112" t="s">
        <v>18</v>
      </c>
      <c r="F290" s="112" t="s">
        <v>267</v>
      </c>
      <c r="G290" s="112" t="s">
        <v>143</v>
      </c>
      <c r="H290" s="112" t="s">
        <v>152</v>
      </c>
      <c r="I290" s="51">
        <v>33</v>
      </c>
      <c r="J290" s="88" t="str">
        <f t="shared" si="4"/>
        <v>городской округ Первоуральск, г. Первоуральск, пр-кт Ильича, д. 33</v>
      </c>
      <c r="K290" s="51">
        <v>2346.1999999999998</v>
      </c>
      <c r="L290" s="30">
        <v>36</v>
      </c>
      <c r="M290" s="51">
        <v>1</v>
      </c>
      <c r="N290" s="132" t="s">
        <v>2581</v>
      </c>
      <c r="O290" s="219">
        <v>44247</v>
      </c>
      <c r="P290" s="132" t="s">
        <v>1494</v>
      </c>
      <c r="Q290" s="210">
        <v>1713397.68</v>
      </c>
    </row>
    <row r="291" spans="1:17" ht="22.5" x14ac:dyDescent="0.25">
      <c r="A291" s="80">
        <v>290</v>
      </c>
      <c r="B291" s="30" t="s">
        <v>227</v>
      </c>
      <c r="C291" s="30"/>
      <c r="D291" s="30" t="s">
        <v>266</v>
      </c>
      <c r="E291" s="30" t="s">
        <v>18</v>
      </c>
      <c r="F291" s="30" t="s">
        <v>267</v>
      </c>
      <c r="G291" s="30" t="s">
        <v>20</v>
      </c>
      <c r="H291" s="30" t="s">
        <v>704</v>
      </c>
      <c r="I291" s="42">
        <v>23</v>
      </c>
      <c r="J291" s="88" t="str">
        <f t="shared" si="4"/>
        <v>городской округ Первоуральск, г. Первоуральск, ул. 1 Мая, д. 23</v>
      </c>
      <c r="K291" s="42">
        <v>1004.8</v>
      </c>
      <c r="L291" s="30">
        <v>24</v>
      </c>
      <c r="M291" s="42">
        <v>8</v>
      </c>
      <c r="N291" s="117" t="s">
        <v>3120</v>
      </c>
      <c r="O291" s="219">
        <v>44188</v>
      </c>
      <c r="P291" s="117" t="s">
        <v>1619</v>
      </c>
      <c r="Q291" s="210">
        <v>7702648.8000000007</v>
      </c>
    </row>
    <row r="292" spans="1:17" ht="22.5" x14ac:dyDescent="0.25">
      <c r="A292" s="80">
        <v>291</v>
      </c>
      <c r="B292" s="30" t="s">
        <v>227</v>
      </c>
      <c r="C292" s="30"/>
      <c r="D292" s="30" t="s">
        <v>266</v>
      </c>
      <c r="E292" s="30" t="s">
        <v>18</v>
      </c>
      <c r="F292" s="30" t="s">
        <v>267</v>
      </c>
      <c r="G292" s="30" t="s">
        <v>20</v>
      </c>
      <c r="H292" s="30" t="s">
        <v>704</v>
      </c>
      <c r="I292" s="42">
        <v>3</v>
      </c>
      <c r="J292" s="88" t="str">
        <f t="shared" si="4"/>
        <v>городской округ Первоуральск, г. Первоуральск, ул. 1 Мая, д. 3</v>
      </c>
      <c r="K292" s="42">
        <v>2758.2</v>
      </c>
      <c r="L292" s="30">
        <v>64</v>
      </c>
      <c r="M292" s="42">
        <v>8</v>
      </c>
      <c r="N292" s="117" t="s">
        <v>3120</v>
      </c>
      <c r="O292" s="219">
        <v>44188</v>
      </c>
      <c r="P292" s="117" t="s">
        <v>1619</v>
      </c>
      <c r="Q292" s="210">
        <v>17802780</v>
      </c>
    </row>
    <row r="293" spans="1:17" ht="22.5" x14ac:dyDescent="0.25">
      <c r="A293" s="80">
        <v>292</v>
      </c>
      <c r="B293" s="30" t="s">
        <v>227</v>
      </c>
      <c r="C293" s="112"/>
      <c r="D293" s="112" t="s">
        <v>266</v>
      </c>
      <c r="E293" s="112" t="s">
        <v>18</v>
      </c>
      <c r="F293" s="112" t="s">
        <v>267</v>
      </c>
      <c r="G293" s="112" t="s">
        <v>20</v>
      </c>
      <c r="H293" s="112" t="s">
        <v>24</v>
      </c>
      <c r="I293" s="51">
        <v>36</v>
      </c>
      <c r="J293" s="88" t="str">
        <f t="shared" si="4"/>
        <v>городской округ Первоуральск, г. Первоуральск, ул. Береговая, д. 36</v>
      </c>
      <c r="K293" s="51">
        <v>2254.9</v>
      </c>
      <c r="L293" s="30">
        <v>36</v>
      </c>
      <c r="M293" s="51">
        <v>1</v>
      </c>
      <c r="N293" s="132" t="s">
        <v>2581</v>
      </c>
      <c r="O293" s="219">
        <v>44247</v>
      </c>
      <c r="P293" s="132" t="s">
        <v>1494</v>
      </c>
      <c r="Q293" s="187">
        <v>1640452.15</v>
      </c>
    </row>
    <row r="294" spans="1:17" ht="22.5" x14ac:dyDescent="0.25">
      <c r="A294" s="80">
        <v>293</v>
      </c>
      <c r="B294" s="30" t="s">
        <v>227</v>
      </c>
      <c r="C294" s="112"/>
      <c r="D294" s="112" t="s">
        <v>266</v>
      </c>
      <c r="E294" s="112" t="s">
        <v>18</v>
      </c>
      <c r="F294" s="112" t="s">
        <v>267</v>
      </c>
      <c r="G294" s="112" t="s">
        <v>20</v>
      </c>
      <c r="H294" s="112" t="s">
        <v>24</v>
      </c>
      <c r="I294" s="51">
        <v>38</v>
      </c>
      <c r="J294" s="88" t="str">
        <f t="shared" si="4"/>
        <v>городской округ Первоуральск, г. Первоуральск, ул. Береговая, д. 38</v>
      </c>
      <c r="K294" s="51">
        <v>2324.9</v>
      </c>
      <c r="L294" s="30">
        <v>36</v>
      </c>
      <c r="M294" s="51">
        <v>1</v>
      </c>
      <c r="N294" s="132" t="s">
        <v>2581</v>
      </c>
      <c r="O294" s="219">
        <v>44247</v>
      </c>
      <c r="P294" s="132" t="s">
        <v>1494</v>
      </c>
      <c r="Q294" s="210">
        <v>1617657.24</v>
      </c>
    </row>
    <row r="295" spans="1:17" ht="22.5" x14ac:dyDescent="0.25">
      <c r="A295" s="80">
        <v>294</v>
      </c>
      <c r="B295" s="30" t="s">
        <v>227</v>
      </c>
      <c r="C295" s="112"/>
      <c r="D295" s="112" t="s">
        <v>266</v>
      </c>
      <c r="E295" s="112" t="s">
        <v>18</v>
      </c>
      <c r="F295" s="112" t="s">
        <v>267</v>
      </c>
      <c r="G295" s="112" t="s">
        <v>20</v>
      </c>
      <c r="H295" s="112" t="s">
        <v>24</v>
      </c>
      <c r="I295" s="51">
        <v>44</v>
      </c>
      <c r="J295" s="88" t="str">
        <f t="shared" si="4"/>
        <v>городской округ Первоуральск, г. Первоуральск, ул. Береговая, д. 44</v>
      </c>
      <c r="K295" s="51">
        <v>2450.3000000000002</v>
      </c>
      <c r="L295" s="30">
        <v>36</v>
      </c>
      <c r="M295" s="51">
        <v>1</v>
      </c>
      <c r="N295" s="132" t="s">
        <v>2581</v>
      </c>
      <c r="O295" s="219">
        <v>44247</v>
      </c>
      <c r="P295" s="132" t="s">
        <v>1494</v>
      </c>
      <c r="Q295" s="210">
        <v>1618127.56</v>
      </c>
    </row>
    <row r="296" spans="1:17" ht="22.5" x14ac:dyDescent="0.25">
      <c r="A296" s="80">
        <v>295</v>
      </c>
      <c r="B296" s="30" t="s">
        <v>227</v>
      </c>
      <c r="C296" s="112"/>
      <c r="D296" s="112" t="s">
        <v>266</v>
      </c>
      <c r="E296" s="112" t="s">
        <v>18</v>
      </c>
      <c r="F296" s="112" t="s">
        <v>267</v>
      </c>
      <c r="G296" s="112" t="s">
        <v>20</v>
      </c>
      <c r="H296" s="112" t="s">
        <v>24</v>
      </c>
      <c r="I296" s="51">
        <v>46</v>
      </c>
      <c r="J296" s="88" t="str">
        <f t="shared" si="4"/>
        <v>городской округ Первоуральск, г. Первоуральск, ул. Береговая, д. 46</v>
      </c>
      <c r="K296" s="51">
        <v>2779.3</v>
      </c>
      <c r="L296" s="30">
        <v>36</v>
      </c>
      <c r="M296" s="51">
        <v>1</v>
      </c>
      <c r="N296" s="132" t="s">
        <v>2581</v>
      </c>
      <c r="O296" s="219">
        <v>44247</v>
      </c>
      <c r="P296" s="132" t="s">
        <v>1494</v>
      </c>
      <c r="Q296" s="210">
        <v>1668846.1</v>
      </c>
    </row>
    <row r="297" spans="1:17" ht="22.5" x14ac:dyDescent="0.25">
      <c r="A297" s="80">
        <v>296</v>
      </c>
      <c r="B297" s="30" t="s">
        <v>227</v>
      </c>
      <c r="C297" s="112"/>
      <c r="D297" s="112" t="s">
        <v>266</v>
      </c>
      <c r="E297" s="112" t="s">
        <v>18</v>
      </c>
      <c r="F297" s="112" t="s">
        <v>267</v>
      </c>
      <c r="G297" s="112" t="s">
        <v>20</v>
      </c>
      <c r="H297" s="112" t="s">
        <v>24</v>
      </c>
      <c r="I297" s="51">
        <v>52</v>
      </c>
      <c r="J297" s="88" t="str">
        <f t="shared" si="4"/>
        <v>городской округ Первоуральск, г. Первоуральск, ул. Береговая, д. 52</v>
      </c>
      <c r="K297" s="51">
        <v>2344.8000000000002</v>
      </c>
      <c r="L297" s="30">
        <v>36</v>
      </c>
      <c r="M297" s="51">
        <v>1</v>
      </c>
      <c r="N297" s="132" t="s">
        <v>2581</v>
      </c>
      <c r="O297" s="219">
        <v>44247</v>
      </c>
      <c r="P297" s="132" t="s">
        <v>1494</v>
      </c>
      <c r="Q297" s="210">
        <v>1616999.35</v>
      </c>
    </row>
    <row r="298" spans="1:17" ht="22.5" x14ac:dyDescent="0.25">
      <c r="A298" s="80">
        <v>297</v>
      </c>
      <c r="B298" s="30" t="s">
        <v>227</v>
      </c>
      <c r="C298" s="112"/>
      <c r="D298" s="112" t="s">
        <v>266</v>
      </c>
      <c r="E298" s="112" t="s">
        <v>18</v>
      </c>
      <c r="F298" s="112" t="s">
        <v>267</v>
      </c>
      <c r="G298" s="112" t="s">
        <v>20</v>
      </c>
      <c r="H298" s="112" t="s">
        <v>24</v>
      </c>
      <c r="I298" s="51">
        <v>54</v>
      </c>
      <c r="J298" s="88" t="str">
        <f t="shared" si="4"/>
        <v>городской округ Первоуральск, г. Первоуральск, ул. Береговая, д. 54</v>
      </c>
      <c r="K298" s="51">
        <v>2247.1999999999998</v>
      </c>
      <c r="L298" s="30">
        <v>36</v>
      </c>
      <c r="M298" s="51">
        <v>1</v>
      </c>
      <c r="N298" s="132" t="s">
        <v>2581</v>
      </c>
      <c r="O298" s="219">
        <v>44247</v>
      </c>
      <c r="P298" s="132" t="s">
        <v>1494</v>
      </c>
      <c r="Q298" s="210">
        <v>1617809.7</v>
      </c>
    </row>
    <row r="299" spans="1:17" ht="22.5" x14ac:dyDescent="0.25">
      <c r="A299" s="80">
        <v>298</v>
      </c>
      <c r="B299" s="30" t="s">
        <v>227</v>
      </c>
      <c r="C299" s="112"/>
      <c r="D299" s="112" t="s">
        <v>266</v>
      </c>
      <c r="E299" s="112" t="s">
        <v>18</v>
      </c>
      <c r="F299" s="112" t="s">
        <v>267</v>
      </c>
      <c r="G299" s="112" t="s">
        <v>20</v>
      </c>
      <c r="H299" s="112" t="s">
        <v>24</v>
      </c>
      <c r="I299" s="51">
        <v>62</v>
      </c>
      <c r="J299" s="88" t="str">
        <f t="shared" si="4"/>
        <v>городской округ Первоуральск, г. Первоуральск, ул. Береговая, д. 62</v>
      </c>
      <c r="K299" s="51">
        <v>2748.7</v>
      </c>
      <c r="L299" s="30">
        <v>40</v>
      </c>
      <c r="M299" s="51">
        <v>1</v>
      </c>
      <c r="N299" s="132" t="s">
        <v>2581</v>
      </c>
      <c r="O299" s="219">
        <v>44247</v>
      </c>
      <c r="P299" s="132" t="s">
        <v>1494</v>
      </c>
      <c r="Q299" s="210">
        <v>1702925.07</v>
      </c>
    </row>
    <row r="300" spans="1:17" ht="22.5" x14ac:dyDescent="0.25">
      <c r="A300" s="80">
        <v>299</v>
      </c>
      <c r="B300" s="30" t="s">
        <v>227</v>
      </c>
      <c r="C300" s="112"/>
      <c r="D300" s="112" t="s">
        <v>266</v>
      </c>
      <c r="E300" s="112" t="s">
        <v>18</v>
      </c>
      <c r="F300" s="112" t="s">
        <v>267</v>
      </c>
      <c r="G300" s="112" t="s">
        <v>20</v>
      </c>
      <c r="H300" s="112" t="s">
        <v>24</v>
      </c>
      <c r="I300" s="51">
        <v>66</v>
      </c>
      <c r="J300" s="88" t="str">
        <f t="shared" si="4"/>
        <v>городской округ Первоуральск, г. Первоуральск, ул. Береговая, д. 66</v>
      </c>
      <c r="K300" s="51">
        <v>2283.9</v>
      </c>
      <c r="L300" s="30">
        <v>36</v>
      </c>
      <c r="M300" s="51">
        <v>1</v>
      </c>
      <c r="N300" s="132" t="s">
        <v>2581</v>
      </c>
      <c r="O300" s="219">
        <v>44247</v>
      </c>
      <c r="P300" s="132" t="s">
        <v>1494</v>
      </c>
      <c r="Q300" s="210">
        <v>1615439.65</v>
      </c>
    </row>
    <row r="301" spans="1:17" ht="22.5" x14ac:dyDescent="0.25">
      <c r="A301" s="80">
        <v>300</v>
      </c>
      <c r="B301" s="30" t="s">
        <v>227</v>
      </c>
      <c r="C301" s="112"/>
      <c r="D301" s="112" t="s">
        <v>266</v>
      </c>
      <c r="E301" s="112" t="s">
        <v>18</v>
      </c>
      <c r="F301" s="112" t="s">
        <v>267</v>
      </c>
      <c r="G301" s="112" t="s">
        <v>20</v>
      </c>
      <c r="H301" s="112" t="s">
        <v>24</v>
      </c>
      <c r="I301" s="51">
        <v>72</v>
      </c>
      <c r="J301" s="88" t="str">
        <f t="shared" si="4"/>
        <v>городской округ Первоуральск, г. Первоуральск, ул. Береговая, д. 72</v>
      </c>
      <c r="K301" s="51">
        <v>2498.9</v>
      </c>
      <c r="L301" s="30">
        <v>36</v>
      </c>
      <c r="M301" s="51">
        <v>1</v>
      </c>
      <c r="N301" s="132" t="s">
        <v>2581</v>
      </c>
      <c r="O301" s="219">
        <v>44247</v>
      </c>
      <c r="P301" s="132" t="s">
        <v>1494</v>
      </c>
      <c r="Q301" s="210">
        <v>1645331.96</v>
      </c>
    </row>
    <row r="302" spans="1:17" ht="22.5" x14ac:dyDescent="0.25">
      <c r="A302" s="80">
        <v>301</v>
      </c>
      <c r="B302" s="30" t="s">
        <v>227</v>
      </c>
      <c r="C302" s="112"/>
      <c r="D302" s="112" t="s">
        <v>266</v>
      </c>
      <c r="E302" s="112" t="s">
        <v>18</v>
      </c>
      <c r="F302" s="112" t="s">
        <v>267</v>
      </c>
      <c r="G302" s="112" t="s">
        <v>20</v>
      </c>
      <c r="H302" s="112" t="s">
        <v>24</v>
      </c>
      <c r="I302" s="51">
        <v>74</v>
      </c>
      <c r="J302" s="88" t="str">
        <f t="shared" si="4"/>
        <v>городской округ Первоуральск, г. Первоуральск, ул. Береговая, д. 74</v>
      </c>
      <c r="K302" s="51">
        <v>2778.3</v>
      </c>
      <c r="L302" s="30">
        <v>40</v>
      </c>
      <c r="M302" s="51">
        <v>1</v>
      </c>
      <c r="N302" s="132" t="s">
        <v>2581</v>
      </c>
      <c r="O302" s="219">
        <v>44247</v>
      </c>
      <c r="P302" s="132" t="s">
        <v>1494</v>
      </c>
      <c r="Q302" s="210">
        <v>1699117.27</v>
      </c>
    </row>
    <row r="303" spans="1:17" ht="23.25" x14ac:dyDescent="0.25">
      <c r="A303" s="80">
        <v>302</v>
      </c>
      <c r="B303" s="30" t="s">
        <v>227</v>
      </c>
      <c r="C303" s="30"/>
      <c r="D303" s="30" t="s">
        <v>266</v>
      </c>
      <c r="E303" s="30" t="s">
        <v>18</v>
      </c>
      <c r="F303" s="30" t="s">
        <v>267</v>
      </c>
      <c r="G303" s="30" t="s">
        <v>20</v>
      </c>
      <c r="H303" s="30" t="s">
        <v>2662</v>
      </c>
      <c r="I303" s="42">
        <v>16</v>
      </c>
      <c r="J303" s="88" t="str">
        <f t="shared" si="4"/>
        <v>городской округ Первоуральск, г. Первоуральск, ул. Бурильщиков, д. 16</v>
      </c>
      <c r="K303" s="42">
        <v>727.2</v>
      </c>
      <c r="L303" s="30">
        <v>12</v>
      </c>
      <c r="M303" s="42">
        <v>7</v>
      </c>
      <c r="N303" s="117" t="s">
        <v>3102</v>
      </c>
      <c r="O303" s="219">
        <v>44187</v>
      </c>
      <c r="P303" s="117" t="s">
        <v>1626</v>
      </c>
      <c r="Q303" s="210">
        <v>7735801.2000000002</v>
      </c>
    </row>
    <row r="304" spans="1:17" ht="23.25" x14ac:dyDescent="0.25">
      <c r="A304" s="80">
        <v>303</v>
      </c>
      <c r="B304" s="30" t="s">
        <v>227</v>
      </c>
      <c r="C304" s="30"/>
      <c r="D304" s="30" t="s">
        <v>266</v>
      </c>
      <c r="E304" s="30" t="s">
        <v>18</v>
      </c>
      <c r="F304" s="30" t="s">
        <v>267</v>
      </c>
      <c r="G304" s="30" t="s">
        <v>20</v>
      </c>
      <c r="H304" s="30" t="s">
        <v>2662</v>
      </c>
      <c r="I304" s="42">
        <v>17</v>
      </c>
      <c r="J304" s="88" t="str">
        <f t="shared" si="4"/>
        <v>городской округ Первоуральск, г. Первоуральск, ул. Бурильщиков, д. 17</v>
      </c>
      <c r="K304" s="42">
        <v>415.9</v>
      </c>
      <c r="L304" s="30">
        <v>8</v>
      </c>
      <c r="M304" s="42">
        <v>7</v>
      </c>
      <c r="N304" s="117" t="s">
        <v>3102</v>
      </c>
      <c r="O304" s="219">
        <v>44187</v>
      </c>
      <c r="P304" s="117" t="s">
        <v>1626</v>
      </c>
      <c r="Q304" s="210">
        <v>4306034.4000000004</v>
      </c>
    </row>
    <row r="305" spans="1:17" ht="23.25" x14ac:dyDescent="0.25">
      <c r="A305" s="80">
        <v>304</v>
      </c>
      <c r="B305" s="30" t="s">
        <v>227</v>
      </c>
      <c r="C305" s="30"/>
      <c r="D305" s="30" t="s">
        <v>266</v>
      </c>
      <c r="E305" s="30" t="s">
        <v>18</v>
      </c>
      <c r="F305" s="30" t="s">
        <v>267</v>
      </c>
      <c r="G305" s="30" t="s">
        <v>20</v>
      </c>
      <c r="H305" s="30" t="s">
        <v>2662</v>
      </c>
      <c r="I305" s="42" t="s">
        <v>412</v>
      </c>
      <c r="J305" s="88" t="str">
        <f t="shared" si="4"/>
        <v>городской округ Первоуральск, г. Первоуральск, ул. Бурильщиков, д. 17А</v>
      </c>
      <c r="K305" s="42">
        <v>939.5</v>
      </c>
      <c r="L305" s="30">
        <v>24</v>
      </c>
      <c r="M305" s="42">
        <v>7</v>
      </c>
      <c r="N305" s="117" t="s">
        <v>3102</v>
      </c>
      <c r="O305" s="219">
        <v>44187</v>
      </c>
      <c r="P305" s="117" t="s">
        <v>1626</v>
      </c>
      <c r="Q305" s="210">
        <v>8303498.3999999994</v>
      </c>
    </row>
    <row r="306" spans="1:17" ht="23.25" x14ac:dyDescent="0.25">
      <c r="A306" s="80">
        <v>305</v>
      </c>
      <c r="B306" s="30" t="s">
        <v>227</v>
      </c>
      <c r="C306" s="30"/>
      <c r="D306" s="30" t="s">
        <v>266</v>
      </c>
      <c r="E306" s="30" t="s">
        <v>18</v>
      </c>
      <c r="F306" s="30" t="s">
        <v>267</v>
      </c>
      <c r="G306" s="30" t="s">
        <v>20</v>
      </c>
      <c r="H306" s="30" t="s">
        <v>2662</v>
      </c>
      <c r="I306" s="42">
        <v>18</v>
      </c>
      <c r="J306" s="88" t="str">
        <f t="shared" si="4"/>
        <v>городской округ Первоуральск, г. Первоуральск, ул. Бурильщиков, д. 18</v>
      </c>
      <c r="K306" s="42">
        <v>633</v>
      </c>
      <c r="L306" s="30">
        <v>12</v>
      </c>
      <c r="M306" s="42">
        <v>7</v>
      </c>
      <c r="N306" s="117" t="s">
        <v>3102</v>
      </c>
      <c r="O306" s="219">
        <v>44187</v>
      </c>
      <c r="P306" s="117" t="s">
        <v>1626</v>
      </c>
      <c r="Q306" s="210">
        <v>6980330.4000000004</v>
      </c>
    </row>
    <row r="307" spans="1:17" ht="22.5" x14ac:dyDescent="0.25">
      <c r="A307" s="80">
        <v>306</v>
      </c>
      <c r="B307" s="30" t="s">
        <v>227</v>
      </c>
      <c r="C307" s="112"/>
      <c r="D307" s="112" t="s">
        <v>266</v>
      </c>
      <c r="E307" s="112" t="s">
        <v>18</v>
      </c>
      <c r="F307" s="112" t="s">
        <v>267</v>
      </c>
      <c r="G307" s="112" t="s">
        <v>20</v>
      </c>
      <c r="H307" s="112" t="s">
        <v>269</v>
      </c>
      <c r="I307" s="51">
        <v>11</v>
      </c>
      <c r="J307" s="88" t="str">
        <f t="shared" si="4"/>
        <v>городской округ Первоуральск, г. Первоуральск, ул. Вайнера, д. 11</v>
      </c>
      <c r="K307" s="51">
        <v>2585.3000000000002</v>
      </c>
      <c r="L307" s="30">
        <v>36</v>
      </c>
      <c r="M307" s="51">
        <v>1</v>
      </c>
      <c r="N307" s="132" t="s">
        <v>2581</v>
      </c>
      <c r="O307" s="219">
        <v>44247</v>
      </c>
      <c r="P307" s="132" t="s">
        <v>1494</v>
      </c>
      <c r="Q307" s="210">
        <v>1710579.48</v>
      </c>
    </row>
    <row r="308" spans="1:17" ht="22.5" x14ac:dyDescent="0.25">
      <c r="A308" s="80">
        <v>307</v>
      </c>
      <c r="B308" s="30" t="s">
        <v>227</v>
      </c>
      <c r="C308" s="112"/>
      <c r="D308" s="112" t="s">
        <v>266</v>
      </c>
      <c r="E308" s="112" t="s">
        <v>18</v>
      </c>
      <c r="F308" s="112" t="s">
        <v>267</v>
      </c>
      <c r="G308" s="112" t="s">
        <v>20</v>
      </c>
      <c r="H308" s="112" t="s">
        <v>269</v>
      </c>
      <c r="I308" s="51">
        <v>13</v>
      </c>
      <c r="J308" s="88" t="str">
        <f t="shared" si="4"/>
        <v>городской округ Первоуральск, г. Первоуральск, ул. Вайнера, д. 13</v>
      </c>
      <c r="K308" s="51">
        <v>2326.9</v>
      </c>
      <c r="L308" s="30">
        <v>36</v>
      </c>
      <c r="M308" s="51">
        <v>1</v>
      </c>
      <c r="N308" s="132" t="s">
        <v>2581</v>
      </c>
      <c r="O308" s="219">
        <v>44247</v>
      </c>
      <c r="P308" s="132" t="s">
        <v>1494</v>
      </c>
      <c r="Q308" s="210">
        <v>1711073.82</v>
      </c>
    </row>
    <row r="309" spans="1:17" ht="22.5" x14ac:dyDescent="0.25">
      <c r="A309" s="80">
        <v>308</v>
      </c>
      <c r="B309" s="30" t="s">
        <v>227</v>
      </c>
      <c r="C309" s="30"/>
      <c r="D309" s="30" t="s">
        <v>266</v>
      </c>
      <c r="E309" s="30" t="s">
        <v>18</v>
      </c>
      <c r="F309" s="30" t="s">
        <v>267</v>
      </c>
      <c r="G309" s="30" t="s">
        <v>20</v>
      </c>
      <c r="H309" s="30" t="s">
        <v>270</v>
      </c>
      <c r="I309" s="42">
        <v>12</v>
      </c>
      <c r="J309" s="88" t="str">
        <f t="shared" si="4"/>
        <v>городской округ Первоуральск, г. Первоуральск, ул. Ватутина, д. 12</v>
      </c>
      <c r="K309" s="42">
        <v>3155.8</v>
      </c>
      <c r="L309" s="30">
        <v>88</v>
      </c>
      <c r="M309" s="42">
        <v>8</v>
      </c>
      <c r="N309" s="117" t="s">
        <v>3120</v>
      </c>
      <c r="O309" s="219">
        <v>44188</v>
      </c>
      <c r="P309" s="117" t="s">
        <v>1619</v>
      </c>
      <c r="Q309" s="210">
        <v>17271430.800000001</v>
      </c>
    </row>
    <row r="310" spans="1:17" ht="22.5" x14ac:dyDescent="0.25">
      <c r="A310" s="80">
        <v>309</v>
      </c>
      <c r="B310" s="30" t="s">
        <v>227</v>
      </c>
      <c r="C310" s="30"/>
      <c r="D310" s="30" t="s">
        <v>266</v>
      </c>
      <c r="E310" s="30" t="s">
        <v>18</v>
      </c>
      <c r="F310" s="30" t="s">
        <v>267</v>
      </c>
      <c r="G310" s="30" t="s">
        <v>20</v>
      </c>
      <c r="H310" s="30" t="s">
        <v>270</v>
      </c>
      <c r="I310" s="42">
        <v>16</v>
      </c>
      <c r="J310" s="88" t="str">
        <f t="shared" si="4"/>
        <v>городской округ Первоуральск, г. Первоуральск, ул. Ватутина, д. 16</v>
      </c>
      <c r="K310" s="42">
        <v>3100.4</v>
      </c>
      <c r="L310" s="30">
        <v>160</v>
      </c>
      <c r="M310" s="42">
        <v>6</v>
      </c>
      <c r="N310" s="117" t="s">
        <v>3120</v>
      </c>
      <c r="O310" s="219">
        <v>44188</v>
      </c>
      <c r="P310" s="117" t="s">
        <v>1619</v>
      </c>
      <c r="Q310" s="210">
        <v>18192010</v>
      </c>
    </row>
    <row r="311" spans="1:17" ht="23.25" x14ac:dyDescent="0.25">
      <c r="A311" s="80">
        <v>310</v>
      </c>
      <c r="B311" s="30" t="s">
        <v>227</v>
      </c>
      <c r="C311" s="112"/>
      <c r="D311" s="112" t="s">
        <v>266</v>
      </c>
      <c r="E311" s="112" t="s">
        <v>18</v>
      </c>
      <c r="F311" s="112" t="s">
        <v>267</v>
      </c>
      <c r="G311" s="112" t="s">
        <v>20</v>
      </c>
      <c r="H311" s="112" t="s">
        <v>1198</v>
      </c>
      <c r="I311" s="51" t="s">
        <v>115</v>
      </c>
      <c r="J311" s="88" t="str">
        <f t="shared" si="4"/>
        <v>городской округ Первоуральск, г. Первоуральск, ул. Емлина, д. 1А</v>
      </c>
      <c r="K311" s="51">
        <v>6654.7</v>
      </c>
      <c r="L311" s="30">
        <v>98</v>
      </c>
      <c r="M311" s="51">
        <v>3</v>
      </c>
      <c r="N311" s="132" t="s">
        <v>2587</v>
      </c>
      <c r="O311" s="219" t="s">
        <v>4458</v>
      </c>
      <c r="P311" s="132" t="s">
        <v>4520</v>
      </c>
      <c r="Q311" s="210">
        <f>4762814.37+1515012.42</f>
        <v>6277826.79</v>
      </c>
    </row>
    <row r="312" spans="1:17" ht="22.5" x14ac:dyDescent="0.25">
      <c r="A312" s="80">
        <v>311</v>
      </c>
      <c r="B312" s="30" t="s">
        <v>227</v>
      </c>
      <c r="C312" s="112"/>
      <c r="D312" s="112" t="s">
        <v>266</v>
      </c>
      <c r="E312" s="112" t="s">
        <v>18</v>
      </c>
      <c r="F312" s="112" t="s">
        <v>267</v>
      </c>
      <c r="G312" s="112" t="s">
        <v>20</v>
      </c>
      <c r="H312" s="112" t="s">
        <v>1198</v>
      </c>
      <c r="I312" s="51" t="s">
        <v>408</v>
      </c>
      <c r="J312" s="88" t="str">
        <f t="shared" si="4"/>
        <v>городской округ Первоуральск, г. Первоуральск, ул. Емлина, д. 3А</v>
      </c>
      <c r="K312" s="51">
        <v>6543.4</v>
      </c>
      <c r="L312" s="30">
        <v>106</v>
      </c>
      <c r="M312" s="51">
        <v>3</v>
      </c>
      <c r="N312" s="132" t="s">
        <v>2581</v>
      </c>
      <c r="O312" s="219">
        <v>44247</v>
      </c>
      <c r="P312" s="132" t="s">
        <v>1494</v>
      </c>
      <c r="Q312" s="210">
        <v>5024693.1800000006</v>
      </c>
    </row>
    <row r="313" spans="1:17" ht="23.25" x14ac:dyDescent="0.25">
      <c r="A313" s="80">
        <v>312</v>
      </c>
      <c r="B313" s="30" t="s">
        <v>227</v>
      </c>
      <c r="C313" s="112"/>
      <c r="D313" s="112" t="s">
        <v>266</v>
      </c>
      <c r="E313" s="112" t="s">
        <v>18</v>
      </c>
      <c r="F313" s="112" t="s">
        <v>267</v>
      </c>
      <c r="G313" s="112" t="s">
        <v>20</v>
      </c>
      <c r="H313" s="112" t="s">
        <v>1198</v>
      </c>
      <c r="I313" s="51">
        <v>5</v>
      </c>
      <c r="J313" s="88" t="str">
        <f t="shared" si="4"/>
        <v>городской округ Первоуральск, г. Первоуральск, ул. Емлина, д. 5</v>
      </c>
      <c r="K313" s="51">
        <v>6768.7</v>
      </c>
      <c r="L313" s="30">
        <v>96</v>
      </c>
      <c r="M313" s="51">
        <v>3</v>
      </c>
      <c r="N313" s="132" t="s">
        <v>2587</v>
      </c>
      <c r="O313" s="219" t="s">
        <v>4458</v>
      </c>
      <c r="P313" s="132" t="s">
        <v>4520</v>
      </c>
      <c r="Q313" s="210">
        <f>4765753.61+1409086.78</f>
        <v>6174840.3900000006</v>
      </c>
    </row>
    <row r="314" spans="1:17" ht="22.5" x14ac:dyDescent="0.25">
      <c r="A314" s="80">
        <v>313</v>
      </c>
      <c r="B314" s="30" t="s">
        <v>227</v>
      </c>
      <c r="C314" s="112"/>
      <c r="D314" s="112" t="s">
        <v>266</v>
      </c>
      <c r="E314" s="112" t="s">
        <v>18</v>
      </c>
      <c r="F314" s="112" t="s">
        <v>267</v>
      </c>
      <c r="G314" s="112" t="s">
        <v>20</v>
      </c>
      <c r="H314" s="112" t="s">
        <v>1198</v>
      </c>
      <c r="I314" s="51">
        <v>7</v>
      </c>
      <c r="J314" s="88" t="str">
        <f t="shared" si="4"/>
        <v>городской округ Первоуральск, г. Первоуральск, ул. Емлина, д. 7</v>
      </c>
      <c r="K314" s="51">
        <v>10300.299999999999</v>
      </c>
      <c r="L314" s="30">
        <v>162</v>
      </c>
      <c r="M314" s="51">
        <v>5</v>
      </c>
      <c r="N314" s="132" t="s">
        <v>2581</v>
      </c>
      <c r="O314" s="219">
        <v>44247</v>
      </c>
      <c r="P314" s="132" t="s">
        <v>1494</v>
      </c>
      <c r="Q314" s="210">
        <v>8402657.4000000004</v>
      </c>
    </row>
    <row r="315" spans="1:17" ht="22.5" x14ac:dyDescent="0.25">
      <c r="A315" s="80">
        <v>314</v>
      </c>
      <c r="B315" s="30" t="s">
        <v>227</v>
      </c>
      <c r="C315" s="30"/>
      <c r="D315" s="30" t="s">
        <v>266</v>
      </c>
      <c r="E315" s="30" t="s">
        <v>18</v>
      </c>
      <c r="F315" s="30" t="s">
        <v>267</v>
      </c>
      <c r="G315" s="30" t="s">
        <v>20</v>
      </c>
      <c r="H315" s="30" t="s">
        <v>152</v>
      </c>
      <c r="I315" s="42">
        <v>25</v>
      </c>
      <c r="J315" s="88" t="str">
        <f t="shared" si="4"/>
        <v>городской округ Первоуральск, г. Первоуральск, ул. Ильича, д. 25</v>
      </c>
      <c r="K315" s="42">
        <v>1769.1</v>
      </c>
      <c r="L315" s="30">
        <v>18</v>
      </c>
      <c r="M315" s="42">
        <v>7</v>
      </c>
      <c r="N315" s="117" t="s">
        <v>3112</v>
      </c>
      <c r="O315" s="219">
        <v>44187</v>
      </c>
      <c r="P315" s="117" t="s">
        <v>3090</v>
      </c>
      <c r="Q315" s="210">
        <v>12874190.4</v>
      </c>
    </row>
    <row r="316" spans="1:17" ht="23.25" x14ac:dyDescent="0.25">
      <c r="A316" s="80">
        <v>315</v>
      </c>
      <c r="B316" s="30" t="s">
        <v>227</v>
      </c>
      <c r="C316" s="30"/>
      <c r="D316" s="30" t="s">
        <v>266</v>
      </c>
      <c r="E316" s="30" t="s">
        <v>18</v>
      </c>
      <c r="F316" s="30" t="s">
        <v>267</v>
      </c>
      <c r="G316" s="30" t="s">
        <v>20</v>
      </c>
      <c r="H316" s="30" t="s">
        <v>34</v>
      </c>
      <c r="I316" s="42">
        <v>13</v>
      </c>
      <c r="J316" s="88" t="str">
        <f t="shared" si="4"/>
        <v>городской округ Первоуральск, г. Первоуральск, ул. Кирова, д. 13</v>
      </c>
      <c r="K316" s="42">
        <v>298.89999999999998</v>
      </c>
      <c r="L316" s="30">
        <v>8</v>
      </c>
      <c r="M316" s="42">
        <v>1</v>
      </c>
      <c r="N316" s="117" t="s">
        <v>3102</v>
      </c>
      <c r="O316" s="219">
        <v>44187</v>
      </c>
      <c r="P316" s="117" t="s">
        <v>1626</v>
      </c>
      <c r="Q316" s="210">
        <v>1266552</v>
      </c>
    </row>
    <row r="317" spans="1:17" ht="23.25" x14ac:dyDescent="0.25">
      <c r="A317" s="80">
        <v>316</v>
      </c>
      <c r="B317" s="30" t="s">
        <v>227</v>
      </c>
      <c r="C317" s="112"/>
      <c r="D317" s="112" t="s">
        <v>266</v>
      </c>
      <c r="E317" s="112" t="s">
        <v>18</v>
      </c>
      <c r="F317" s="112" t="s">
        <v>267</v>
      </c>
      <c r="G317" s="112" t="s">
        <v>20</v>
      </c>
      <c r="H317" s="112" t="s">
        <v>53</v>
      </c>
      <c r="I317" s="51">
        <v>5</v>
      </c>
      <c r="J317" s="88" t="str">
        <f t="shared" si="4"/>
        <v>городской округ Первоуральск, г. Первоуральск, ул. Комсомольская, д. 5</v>
      </c>
      <c r="K317" s="51">
        <v>4235.2</v>
      </c>
      <c r="L317" s="30">
        <v>71</v>
      </c>
      <c r="M317" s="51">
        <v>3</v>
      </c>
      <c r="N317" s="132" t="s">
        <v>2587</v>
      </c>
      <c r="O317" s="219" t="s">
        <v>4458</v>
      </c>
      <c r="P317" s="132" t="s">
        <v>4520</v>
      </c>
      <c r="Q317" s="187">
        <f>3927449.06+780874.75</f>
        <v>4708323.8100000005</v>
      </c>
    </row>
    <row r="318" spans="1:17" ht="22.5" x14ac:dyDescent="0.25">
      <c r="A318" s="80">
        <v>317</v>
      </c>
      <c r="B318" s="30" t="s">
        <v>227</v>
      </c>
      <c r="C318" s="112"/>
      <c r="D318" s="112" t="s">
        <v>266</v>
      </c>
      <c r="E318" s="112" t="s">
        <v>18</v>
      </c>
      <c r="F318" s="112" t="s">
        <v>267</v>
      </c>
      <c r="G318" s="112" t="s">
        <v>20</v>
      </c>
      <c r="H318" s="112" t="s">
        <v>114</v>
      </c>
      <c r="I318" s="51">
        <v>1</v>
      </c>
      <c r="J318" s="88" t="str">
        <f t="shared" si="4"/>
        <v>городской округ Первоуральск, г. Первоуральск, ул. Крылова, д. 1</v>
      </c>
      <c r="K318" s="51">
        <v>8772.2000000000007</v>
      </c>
      <c r="L318" s="30">
        <v>196</v>
      </c>
      <c r="M318" s="51">
        <v>4</v>
      </c>
      <c r="N318" s="132" t="s">
        <v>2581</v>
      </c>
      <c r="O318" s="219">
        <v>44247</v>
      </c>
      <c r="P318" s="132" t="s">
        <v>1494</v>
      </c>
      <c r="Q318" s="210">
        <v>6574043.7699999996</v>
      </c>
    </row>
    <row r="319" spans="1:17" ht="23.25" x14ac:dyDescent="0.25">
      <c r="A319" s="80">
        <v>318</v>
      </c>
      <c r="B319" s="30" t="s">
        <v>227</v>
      </c>
      <c r="C319" s="112"/>
      <c r="D319" s="112" t="s">
        <v>266</v>
      </c>
      <c r="E319" s="112" t="s">
        <v>18</v>
      </c>
      <c r="F319" s="112" t="s">
        <v>267</v>
      </c>
      <c r="G319" s="112" t="s">
        <v>20</v>
      </c>
      <c r="H319" s="112" t="s">
        <v>36</v>
      </c>
      <c r="I319" s="51">
        <v>7</v>
      </c>
      <c r="J319" s="88" t="str">
        <f t="shared" si="4"/>
        <v>городской округ Первоуральск, г. Первоуральск, ул. Ленина, д. 7</v>
      </c>
      <c r="K319" s="51">
        <v>5031.3</v>
      </c>
      <c r="L319" s="30">
        <v>96</v>
      </c>
      <c r="M319" s="51">
        <v>3</v>
      </c>
      <c r="N319" s="132" t="s">
        <v>2587</v>
      </c>
      <c r="O319" s="219" t="s">
        <v>4458</v>
      </c>
      <c r="P319" s="132" t="s">
        <v>4520</v>
      </c>
      <c r="Q319" s="187">
        <f>3931720.71+1147337.96</f>
        <v>5079058.67</v>
      </c>
    </row>
    <row r="320" spans="1:17" ht="23.25" x14ac:dyDescent="0.25">
      <c r="A320" s="80">
        <v>319</v>
      </c>
      <c r="B320" s="30" t="s">
        <v>227</v>
      </c>
      <c r="C320" s="112"/>
      <c r="D320" s="112" t="s">
        <v>266</v>
      </c>
      <c r="E320" s="112" t="s">
        <v>18</v>
      </c>
      <c r="F320" s="112" t="s">
        <v>267</v>
      </c>
      <c r="G320" s="112" t="s">
        <v>20</v>
      </c>
      <c r="H320" s="112" t="s">
        <v>36</v>
      </c>
      <c r="I320" s="51" t="s">
        <v>120</v>
      </c>
      <c r="J320" s="88" t="str">
        <f t="shared" si="4"/>
        <v>городской округ Первоуральск, г. Первоуральск, ул. Ленина, д. 7А</v>
      </c>
      <c r="K320" s="51">
        <v>5157.7</v>
      </c>
      <c r="L320" s="30">
        <v>72</v>
      </c>
      <c r="M320" s="51">
        <v>3</v>
      </c>
      <c r="N320" s="132" t="s">
        <v>2587</v>
      </c>
      <c r="O320" s="219" t="s">
        <v>4458</v>
      </c>
      <c r="P320" s="132" t="s">
        <v>4520</v>
      </c>
      <c r="Q320" s="187">
        <f>3928514.44+1034106.29</f>
        <v>4962620.7300000004</v>
      </c>
    </row>
    <row r="321" spans="1:17" ht="22.5" x14ac:dyDescent="0.25">
      <c r="A321" s="80">
        <v>320</v>
      </c>
      <c r="B321" s="30" t="s">
        <v>227</v>
      </c>
      <c r="C321" s="112"/>
      <c r="D321" s="112" t="s">
        <v>266</v>
      </c>
      <c r="E321" s="112" t="s">
        <v>18</v>
      </c>
      <c r="F321" s="112" t="s">
        <v>267</v>
      </c>
      <c r="G321" s="112" t="s">
        <v>20</v>
      </c>
      <c r="H321" s="112" t="s">
        <v>188</v>
      </c>
      <c r="I321" s="51" t="s">
        <v>317</v>
      </c>
      <c r="J321" s="88" t="str">
        <f t="shared" si="4"/>
        <v>городской округ Первоуральск, г. Первоуральск, ул. Малышева, д. 6А</v>
      </c>
      <c r="K321" s="51">
        <v>2976.2</v>
      </c>
      <c r="L321" s="30">
        <v>45</v>
      </c>
      <c r="M321" s="51">
        <v>1</v>
      </c>
      <c r="N321" s="132" t="s">
        <v>2581</v>
      </c>
      <c r="O321" s="219">
        <v>44247</v>
      </c>
      <c r="P321" s="132" t="s">
        <v>1494</v>
      </c>
      <c r="Q321" s="210">
        <v>1743511.76</v>
      </c>
    </row>
    <row r="322" spans="1:17" ht="22.5" x14ac:dyDescent="0.25">
      <c r="A322" s="80">
        <v>321</v>
      </c>
      <c r="B322" s="30" t="s">
        <v>227</v>
      </c>
      <c r="C322" s="30"/>
      <c r="D322" s="30" t="s">
        <v>266</v>
      </c>
      <c r="E322" s="30" t="s">
        <v>18</v>
      </c>
      <c r="F322" s="30" t="s">
        <v>267</v>
      </c>
      <c r="G322" s="30" t="s">
        <v>20</v>
      </c>
      <c r="H322" s="30" t="s">
        <v>688</v>
      </c>
      <c r="I322" s="42" t="s">
        <v>120</v>
      </c>
      <c r="J322" s="88" t="str">
        <f t="shared" ref="J322:J385" si="5">C322&amp;""&amp;D322&amp;", "&amp;E322&amp;" "&amp;F322&amp;", "&amp;G322&amp;" "&amp;H322&amp;", д. "&amp;I322</f>
        <v>городской округ Первоуральск, г. Первоуральск, ул. Мамина-Сибиряка, д. 7А</v>
      </c>
      <c r="K322" s="42">
        <v>519</v>
      </c>
      <c r="L322" s="30">
        <v>8</v>
      </c>
      <c r="M322" s="42">
        <v>8</v>
      </c>
      <c r="N322" s="117" t="s">
        <v>3112</v>
      </c>
      <c r="O322" s="219">
        <v>44187</v>
      </c>
      <c r="P322" s="117" t="s">
        <v>3090</v>
      </c>
      <c r="Q322" s="210">
        <v>4515057.6000000006</v>
      </c>
    </row>
    <row r="323" spans="1:17" ht="23.25" x14ac:dyDescent="0.25">
      <c r="A323" s="80">
        <v>322</v>
      </c>
      <c r="B323" s="30" t="s">
        <v>227</v>
      </c>
      <c r="C323" s="30"/>
      <c r="D323" s="30" t="s">
        <v>266</v>
      </c>
      <c r="E323" s="30" t="s">
        <v>18</v>
      </c>
      <c r="F323" s="30" t="s">
        <v>267</v>
      </c>
      <c r="G323" s="30" t="s">
        <v>20</v>
      </c>
      <c r="H323" s="30" t="s">
        <v>306</v>
      </c>
      <c r="I323" s="42">
        <v>14</v>
      </c>
      <c r="J323" s="88" t="str">
        <f t="shared" si="5"/>
        <v>городской округ Первоуральск, г. Первоуральск, ул. Розы Люксембург, д. 14</v>
      </c>
      <c r="K323" s="42">
        <v>456.7</v>
      </c>
      <c r="L323" s="30">
        <v>8</v>
      </c>
      <c r="M323" s="42">
        <v>8</v>
      </c>
      <c r="N323" s="117" t="s">
        <v>3102</v>
      </c>
      <c r="O323" s="219">
        <v>44187</v>
      </c>
      <c r="P323" s="117" t="s">
        <v>1626</v>
      </c>
      <c r="Q323" s="210">
        <v>4819304.8299999991</v>
      </c>
    </row>
    <row r="324" spans="1:17" ht="23.25" x14ac:dyDescent="0.25">
      <c r="A324" s="80">
        <v>323</v>
      </c>
      <c r="B324" s="30" t="s">
        <v>227</v>
      </c>
      <c r="C324" s="30"/>
      <c r="D324" s="30" t="s">
        <v>266</v>
      </c>
      <c r="E324" s="30" t="s">
        <v>18</v>
      </c>
      <c r="F324" s="30" t="s">
        <v>267</v>
      </c>
      <c r="G324" s="30" t="s">
        <v>20</v>
      </c>
      <c r="H324" s="30" t="s">
        <v>306</v>
      </c>
      <c r="I324" s="42">
        <v>3</v>
      </c>
      <c r="J324" s="88" t="str">
        <f t="shared" si="5"/>
        <v>городской округ Первоуральск, г. Первоуральск, ул. Розы Люксембург, д. 3</v>
      </c>
      <c r="K324" s="42">
        <v>728.3</v>
      </c>
      <c r="L324" s="30">
        <v>12</v>
      </c>
      <c r="M324" s="42">
        <v>8</v>
      </c>
      <c r="N324" s="117" t="s">
        <v>3102</v>
      </c>
      <c r="O324" s="219">
        <v>44187</v>
      </c>
      <c r="P324" s="117" t="s">
        <v>1626</v>
      </c>
      <c r="Q324" s="210">
        <v>7427797.2000000002</v>
      </c>
    </row>
    <row r="325" spans="1:17" ht="23.25" x14ac:dyDescent="0.25">
      <c r="A325" s="80">
        <v>324</v>
      </c>
      <c r="B325" s="30" t="s">
        <v>227</v>
      </c>
      <c r="C325" s="30"/>
      <c r="D325" s="30" t="s">
        <v>266</v>
      </c>
      <c r="E325" s="30" t="s">
        <v>18</v>
      </c>
      <c r="F325" s="30" t="s">
        <v>267</v>
      </c>
      <c r="G325" s="30" t="s">
        <v>20</v>
      </c>
      <c r="H325" s="30" t="s">
        <v>306</v>
      </c>
      <c r="I325" s="42">
        <v>7</v>
      </c>
      <c r="J325" s="88" t="str">
        <f t="shared" si="5"/>
        <v>городской округ Первоуральск, г. Первоуральск, ул. Розы Люксембург, д. 7</v>
      </c>
      <c r="K325" s="42">
        <v>718.3</v>
      </c>
      <c r="L325" s="30">
        <v>12</v>
      </c>
      <c r="M325" s="42">
        <v>8</v>
      </c>
      <c r="N325" s="117" t="s">
        <v>3102</v>
      </c>
      <c r="O325" s="219">
        <v>44187</v>
      </c>
      <c r="P325" s="117" t="s">
        <v>1626</v>
      </c>
      <c r="Q325" s="210">
        <v>6899301.6899999995</v>
      </c>
    </row>
    <row r="326" spans="1:17" ht="22.5" x14ac:dyDescent="0.25">
      <c r="A326" s="80">
        <v>325</v>
      </c>
      <c r="B326" s="30" t="s">
        <v>227</v>
      </c>
      <c r="C326" s="112"/>
      <c r="D326" s="112" t="s">
        <v>266</v>
      </c>
      <c r="E326" s="112" t="s">
        <v>18</v>
      </c>
      <c r="F326" s="112" t="s">
        <v>267</v>
      </c>
      <c r="G326" s="112" t="s">
        <v>20</v>
      </c>
      <c r="H326" s="112" t="s">
        <v>491</v>
      </c>
      <c r="I326" s="51" t="s">
        <v>115</v>
      </c>
      <c r="J326" s="88" t="str">
        <f t="shared" si="5"/>
        <v>городской округ Первоуральск, г. Первоуральск, ул. Сакко и Ванцетти, д. 1А</v>
      </c>
      <c r="K326" s="51">
        <v>3559.8</v>
      </c>
      <c r="L326" s="30">
        <v>58</v>
      </c>
      <c r="M326" s="51">
        <v>1</v>
      </c>
      <c r="N326" s="132" t="s">
        <v>2581</v>
      </c>
      <c r="O326" s="219">
        <v>44247</v>
      </c>
      <c r="P326" s="132" t="s">
        <v>1494</v>
      </c>
      <c r="Q326" s="210">
        <v>1514730.8</v>
      </c>
    </row>
    <row r="327" spans="1:17" ht="22.5" x14ac:dyDescent="0.25">
      <c r="A327" s="80">
        <v>326</v>
      </c>
      <c r="B327" s="30" t="s">
        <v>227</v>
      </c>
      <c r="C327" s="112"/>
      <c r="D327" s="112" t="s">
        <v>266</v>
      </c>
      <c r="E327" s="112" t="s">
        <v>18</v>
      </c>
      <c r="F327" s="112" t="s">
        <v>267</v>
      </c>
      <c r="G327" s="112" t="s">
        <v>20</v>
      </c>
      <c r="H327" s="112" t="s">
        <v>87</v>
      </c>
      <c r="I327" s="51">
        <v>1</v>
      </c>
      <c r="J327" s="88" t="str">
        <f t="shared" si="5"/>
        <v>городской округ Первоуральск, г. Первоуральск, ул. Строителей, д. 1</v>
      </c>
      <c r="K327" s="51">
        <v>18370.7</v>
      </c>
      <c r="L327" s="30">
        <v>324</v>
      </c>
      <c r="M327" s="51">
        <v>9</v>
      </c>
      <c r="N327" s="132" t="s">
        <v>2581</v>
      </c>
      <c r="O327" s="219">
        <v>44247</v>
      </c>
      <c r="P327" s="132" t="s">
        <v>1494</v>
      </c>
      <c r="Q327" s="210">
        <v>14536986.99</v>
      </c>
    </row>
    <row r="328" spans="1:17" ht="22.5" x14ac:dyDescent="0.25">
      <c r="A328" s="80">
        <v>327</v>
      </c>
      <c r="B328" s="30" t="s">
        <v>227</v>
      </c>
      <c r="C328" s="112"/>
      <c r="D328" s="112" t="s">
        <v>266</v>
      </c>
      <c r="E328" s="112" t="s">
        <v>18</v>
      </c>
      <c r="F328" s="112" t="s">
        <v>267</v>
      </c>
      <c r="G328" s="112" t="s">
        <v>20</v>
      </c>
      <c r="H328" s="112" t="s">
        <v>87</v>
      </c>
      <c r="I328" s="51">
        <v>23</v>
      </c>
      <c r="J328" s="88" t="str">
        <f t="shared" si="5"/>
        <v>городской округ Первоуральск, г. Первоуральск, ул. Строителей, д. 23</v>
      </c>
      <c r="K328" s="51">
        <v>2555.8000000000002</v>
      </c>
      <c r="L328" s="30">
        <v>36</v>
      </c>
      <c r="M328" s="51">
        <v>1</v>
      </c>
      <c r="N328" s="132" t="s">
        <v>2581</v>
      </c>
      <c r="O328" s="219">
        <v>44247</v>
      </c>
      <c r="P328" s="132" t="s">
        <v>1494</v>
      </c>
      <c r="Q328" s="210">
        <v>1616355.32</v>
      </c>
    </row>
    <row r="329" spans="1:17" ht="22.5" x14ac:dyDescent="0.25">
      <c r="A329" s="80">
        <v>328</v>
      </c>
      <c r="B329" s="30" t="s">
        <v>227</v>
      </c>
      <c r="C329" s="112"/>
      <c r="D329" s="112" t="s">
        <v>266</v>
      </c>
      <c r="E329" s="112" t="s">
        <v>18</v>
      </c>
      <c r="F329" s="112" t="s">
        <v>267</v>
      </c>
      <c r="G329" s="112" t="s">
        <v>20</v>
      </c>
      <c r="H329" s="112" t="s">
        <v>87</v>
      </c>
      <c r="I329" s="51">
        <v>25</v>
      </c>
      <c r="J329" s="88" t="str">
        <f t="shared" si="5"/>
        <v>городской округ Первоуральск, г. Первоуральск, ул. Строителей, д. 25</v>
      </c>
      <c r="K329" s="51">
        <v>2370.8000000000002</v>
      </c>
      <c r="L329" s="30">
        <v>36</v>
      </c>
      <c r="M329" s="51">
        <v>1</v>
      </c>
      <c r="N329" s="132" t="s">
        <v>2581</v>
      </c>
      <c r="O329" s="219">
        <v>44247</v>
      </c>
      <c r="P329" s="132" t="s">
        <v>1494</v>
      </c>
      <c r="Q329" s="210">
        <v>1618286.49</v>
      </c>
    </row>
    <row r="330" spans="1:17" ht="23.25" x14ac:dyDescent="0.25">
      <c r="A330" s="80">
        <v>329</v>
      </c>
      <c r="B330" s="30" t="s">
        <v>227</v>
      </c>
      <c r="C330" s="112"/>
      <c r="D330" s="112" t="s">
        <v>266</v>
      </c>
      <c r="E330" s="112" t="s">
        <v>18</v>
      </c>
      <c r="F330" s="112" t="s">
        <v>267</v>
      </c>
      <c r="G330" s="112" t="s">
        <v>20</v>
      </c>
      <c r="H330" s="112" t="s">
        <v>87</v>
      </c>
      <c r="I330" s="51">
        <v>44</v>
      </c>
      <c r="J330" s="88" t="str">
        <f t="shared" si="5"/>
        <v>городской округ Первоуральск, г. Первоуральск, ул. Строителей, д. 44</v>
      </c>
      <c r="K330" s="51">
        <v>5147.5</v>
      </c>
      <c r="L330" s="30">
        <v>92</v>
      </c>
      <c r="M330" s="51">
        <v>3</v>
      </c>
      <c r="N330" s="132" t="s">
        <v>2587</v>
      </c>
      <c r="O330" s="219" t="s">
        <v>4458</v>
      </c>
      <c r="P330" s="132" t="s">
        <v>4520</v>
      </c>
      <c r="Q330" s="210">
        <f>3919073.93+811687.56</f>
        <v>4730761.49</v>
      </c>
    </row>
    <row r="331" spans="1:17" ht="22.5" x14ac:dyDescent="0.25">
      <c r="A331" s="80">
        <v>330</v>
      </c>
      <c r="B331" s="30" t="s">
        <v>227</v>
      </c>
      <c r="C331" s="30"/>
      <c r="D331" s="30" t="s">
        <v>266</v>
      </c>
      <c r="E331" s="30" t="s">
        <v>18</v>
      </c>
      <c r="F331" s="30" t="s">
        <v>267</v>
      </c>
      <c r="G331" s="30" t="s">
        <v>20</v>
      </c>
      <c r="H331" s="30" t="s">
        <v>275</v>
      </c>
      <c r="I331" s="42">
        <v>14</v>
      </c>
      <c r="J331" s="88" t="str">
        <f t="shared" si="5"/>
        <v>городской округ Первоуральск, г. Первоуральск, ул. Трубников, д. 14</v>
      </c>
      <c r="K331" s="42">
        <v>638.20000000000005</v>
      </c>
      <c r="L331" s="30">
        <v>16</v>
      </c>
      <c r="M331" s="42">
        <v>8</v>
      </c>
      <c r="N331" s="117" t="s">
        <v>3112</v>
      </c>
      <c r="O331" s="219">
        <v>44187</v>
      </c>
      <c r="P331" s="117" t="s">
        <v>3090</v>
      </c>
      <c r="Q331" s="210">
        <v>6346646.3999999994</v>
      </c>
    </row>
    <row r="332" spans="1:17" ht="22.5" x14ac:dyDescent="0.25">
      <c r="A332" s="80">
        <v>331</v>
      </c>
      <c r="B332" s="30" t="s">
        <v>227</v>
      </c>
      <c r="C332" s="30"/>
      <c r="D332" s="30" t="s">
        <v>266</v>
      </c>
      <c r="E332" s="30" t="s">
        <v>18</v>
      </c>
      <c r="F332" s="30" t="s">
        <v>267</v>
      </c>
      <c r="G332" s="30" t="s">
        <v>20</v>
      </c>
      <c r="H332" s="30" t="s">
        <v>275</v>
      </c>
      <c r="I332" s="42">
        <v>27</v>
      </c>
      <c r="J332" s="88" t="str">
        <f t="shared" si="5"/>
        <v>городской округ Первоуральск, г. Первоуральск, ул. Трубников, д. 27</v>
      </c>
      <c r="K332" s="42">
        <v>2971.1</v>
      </c>
      <c r="L332" s="30">
        <v>48</v>
      </c>
      <c r="M332" s="42">
        <v>8</v>
      </c>
      <c r="N332" s="117" t="s">
        <v>3112</v>
      </c>
      <c r="O332" s="219">
        <v>44187</v>
      </c>
      <c r="P332" s="117" t="s">
        <v>3090</v>
      </c>
      <c r="Q332" s="210">
        <v>17418364.800000001</v>
      </c>
    </row>
    <row r="333" spans="1:17" ht="22.5" x14ac:dyDescent="0.25">
      <c r="A333" s="80">
        <v>332</v>
      </c>
      <c r="B333" s="30" t="s">
        <v>227</v>
      </c>
      <c r="C333" s="30"/>
      <c r="D333" s="30" t="s">
        <v>266</v>
      </c>
      <c r="E333" s="30" t="s">
        <v>18</v>
      </c>
      <c r="F333" s="30" t="s">
        <v>267</v>
      </c>
      <c r="G333" s="30" t="s">
        <v>20</v>
      </c>
      <c r="H333" s="30" t="s">
        <v>275</v>
      </c>
      <c r="I333" s="42">
        <v>29</v>
      </c>
      <c r="J333" s="88" t="str">
        <f t="shared" si="5"/>
        <v>городской округ Первоуральск, г. Первоуральск, ул. Трубников, д. 29</v>
      </c>
      <c r="K333" s="42">
        <v>3223.9</v>
      </c>
      <c r="L333" s="30">
        <v>48</v>
      </c>
      <c r="M333" s="42">
        <v>8</v>
      </c>
      <c r="N333" s="117" t="s">
        <v>3112</v>
      </c>
      <c r="O333" s="219">
        <v>44187</v>
      </c>
      <c r="P333" s="117" t="s">
        <v>3090</v>
      </c>
      <c r="Q333" s="210">
        <v>18055003.199999999</v>
      </c>
    </row>
    <row r="334" spans="1:17" ht="22.5" x14ac:dyDescent="0.25">
      <c r="A334" s="80">
        <v>333</v>
      </c>
      <c r="B334" s="30" t="s">
        <v>227</v>
      </c>
      <c r="C334" s="112"/>
      <c r="D334" s="112" t="s">
        <v>266</v>
      </c>
      <c r="E334" s="112" t="s">
        <v>18</v>
      </c>
      <c r="F334" s="112" t="s">
        <v>267</v>
      </c>
      <c r="G334" s="112" t="s">
        <v>20</v>
      </c>
      <c r="H334" s="112" t="s">
        <v>275</v>
      </c>
      <c r="I334" s="51" t="s">
        <v>2542</v>
      </c>
      <c r="J334" s="88" t="str">
        <f t="shared" si="5"/>
        <v>городской округ Первоуральск, г. Первоуральск, ул. Трубников, д. 44Б</v>
      </c>
      <c r="K334" s="51">
        <v>3814.1</v>
      </c>
      <c r="L334" s="30">
        <v>72</v>
      </c>
      <c r="M334" s="51">
        <v>2</v>
      </c>
      <c r="N334" s="132" t="s">
        <v>2581</v>
      </c>
      <c r="O334" s="219">
        <v>44247</v>
      </c>
      <c r="P334" s="132" t="s">
        <v>1494</v>
      </c>
      <c r="Q334" s="210">
        <v>3279150.95</v>
      </c>
    </row>
    <row r="335" spans="1:17" ht="23.25" x14ac:dyDescent="0.25">
      <c r="A335" s="80">
        <v>334</v>
      </c>
      <c r="B335" s="30" t="s">
        <v>227</v>
      </c>
      <c r="C335" s="112"/>
      <c r="D335" s="112" t="s">
        <v>266</v>
      </c>
      <c r="E335" s="112" t="s">
        <v>18</v>
      </c>
      <c r="F335" s="112" t="s">
        <v>267</v>
      </c>
      <c r="G335" s="112" t="s">
        <v>20</v>
      </c>
      <c r="H335" s="112" t="s">
        <v>275</v>
      </c>
      <c r="I335" s="51" t="s">
        <v>2540</v>
      </c>
      <c r="J335" s="88" t="str">
        <f t="shared" si="5"/>
        <v>городской округ Первоуральск, г. Первоуральск, ул. Трубников, д. 46Б</v>
      </c>
      <c r="K335" s="51">
        <v>5116.6000000000004</v>
      </c>
      <c r="L335" s="30">
        <v>73</v>
      </c>
      <c r="M335" s="51">
        <v>3</v>
      </c>
      <c r="N335" s="132" t="s">
        <v>2587</v>
      </c>
      <c r="O335" s="219" t="s">
        <v>4458</v>
      </c>
      <c r="P335" s="132" t="s">
        <v>4520</v>
      </c>
      <c r="Q335" s="210">
        <f>3939368.67+918880.94</f>
        <v>4858249.6099999994</v>
      </c>
    </row>
    <row r="336" spans="1:17" ht="23.25" x14ac:dyDescent="0.25">
      <c r="A336" s="80">
        <v>335</v>
      </c>
      <c r="B336" s="30" t="s">
        <v>227</v>
      </c>
      <c r="C336" s="112"/>
      <c r="D336" s="112" t="s">
        <v>266</v>
      </c>
      <c r="E336" s="112" t="s">
        <v>18</v>
      </c>
      <c r="F336" s="112" t="s">
        <v>267</v>
      </c>
      <c r="G336" s="112" t="s">
        <v>20</v>
      </c>
      <c r="H336" s="112" t="s">
        <v>275</v>
      </c>
      <c r="I336" s="51" t="s">
        <v>2543</v>
      </c>
      <c r="J336" s="88" t="str">
        <f t="shared" si="5"/>
        <v>городской округ Первоуральск, г. Первоуральск, ул. Трубников, д. 46В</v>
      </c>
      <c r="K336" s="51">
        <v>5153.5</v>
      </c>
      <c r="L336" s="30">
        <v>78</v>
      </c>
      <c r="M336" s="51">
        <v>3</v>
      </c>
      <c r="N336" s="132" t="s">
        <v>2587</v>
      </c>
      <c r="O336" s="219" t="s">
        <v>4458</v>
      </c>
      <c r="P336" s="132" t="s">
        <v>4520</v>
      </c>
      <c r="Q336" s="210">
        <f>3928076.46+911292.37</f>
        <v>4839368.83</v>
      </c>
    </row>
    <row r="337" spans="1:17" ht="23.25" x14ac:dyDescent="0.25">
      <c r="A337" s="80">
        <v>336</v>
      </c>
      <c r="B337" s="30" t="s">
        <v>227</v>
      </c>
      <c r="C337" s="30"/>
      <c r="D337" s="30" t="s">
        <v>266</v>
      </c>
      <c r="E337" s="30" t="s">
        <v>18</v>
      </c>
      <c r="F337" s="30" t="s">
        <v>267</v>
      </c>
      <c r="G337" s="30" t="s">
        <v>20</v>
      </c>
      <c r="H337" s="30" t="s">
        <v>1167</v>
      </c>
      <c r="I337" s="42">
        <v>2</v>
      </c>
      <c r="J337" s="88" t="str">
        <f t="shared" si="5"/>
        <v>городской округ Первоуральск, г. Первоуральск, ул. Химиков, д. 2</v>
      </c>
      <c r="K337" s="42">
        <v>643.1</v>
      </c>
      <c r="L337" s="30">
        <v>16</v>
      </c>
      <c r="M337" s="42">
        <v>8</v>
      </c>
      <c r="N337" s="117" t="s">
        <v>3102</v>
      </c>
      <c r="O337" s="219">
        <v>44187</v>
      </c>
      <c r="P337" s="117" t="s">
        <v>1626</v>
      </c>
      <c r="Q337" s="210">
        <v>8100385.1999999993</v>
      </c>
    </row>
    <row r="338" spans="1:17" ht="22.5" x14ac:dyDescent="0.25">
      <c r="A338" s="80">
        <v>337</v>
      </c>
      <c r="B338" s="30" t="s">
        <v>227</v>
      </c>
      <c r="C338" s="112"/>
      <c r="D338" s="112" t="s">
        <v>266</v>
      </c>
      <c r="E338" s="112" t="s">
        <v>18</v>
      </c>
      <c r="F338" s="112" t="s">
        <v>267</v>
      </c>
      <c r="G338" s="112" t="s">
        <v>20</v>
      </c>
      <c r="H338" s="112" t="s">
        <v>432</v>
      </c>
      <c r="I338" s="51">
        <v>9</v>
      </c>
      <c r="J338" s="88" t="str">
        <f t="shared" si="5"/>
        <v>городской округ Первоуральск, г. Первоуральск, ул. Чекистов, д. 9</v>
      </c>
      <c r="K338" s="51">
        <v>4567.7</v>
      </c>
      <c r="L338" s="30">
        <v>72</v>
      </c>
      <c r="M338" s="51">
        <v>2</v>
      </c>
      <c r="N338" s="132" t="s">
        <v>2581</v>
      </c>
      <c r="O338" s="219">
        <v>44247</v>
      </c>
      <c r="P338" s="132" t="s">
        <v>1494</v>
      </c>
      <c r="Q338" s="187">
        <v>3210113.3</v>
      </c>
    </row>
    <row r="339" spans="1:17" ht="23.25" x14ac:dyDescent="0.25">
      <c r="A339" s="80">
        <v>338</v>
      </c>
      <c r="B339" s="30" t="s">
        <v>227</v>
      </c>
      <c r="C339" s="30"/>
      <c r="D339" s="30" t="s">
        <v>266</v>
      </c>
      <c r="E339" s="30" t="s">
        <v>1500</v>
      </c>
      <c r="F339" s="30" t="s">
        <v>1145</v>
      </c>
      <c r="G339" s="30" t="s">
        <v>20</v>
      </c>
      <c r="H339" s="30" t="s">
        <v>703</v>
      </c>
      <c r="I339" s="42">
        <v>3</v>
      </c>
      <c r="J339" s="88" t="str">
        <f t="shared" si="5"/>
        <v>городской округ Первоуральск, пос. Новоуткинск (г Первоуральск), ул. М.Горького, д. 3</v>
      </c>
      <c r="K339" s="42">
        <v>994</v>
      </c>
      <c r="L339" s="30">
        <v>25</v>
      </c>
      <c r="M339" s="42">
        <v>2</v>
      </c>
      <c r="N339" s="117" t="s">
        <v>3121</v>
      </c>
      <c r="O339" s="219" t="s">
        <v>4460</v>
      </c>
      <c r="P339" s="117" t="s">
        <v>1619</v>
      </c>
      <c r="Q339" s="210">
        <f>3191152.8+1253560.8</f>
        <v>4444713.5999999996</v>
      </c>
    </row>
    <row r="340" spans="1:17" ht="22.5" x14ac:dyDescent="0.25">
      <c r="A340" s="80">
        <v>339</v>
      </c>
      <c r="B340" s="30" t="s">
        <v>227</v>
      </c>
      <c r="C340" s="30"/>
      <c r="D340" s="30" t="s">
        <v>266</v>
      </c>
      <c r="E340" s="30" t="s">
        <v>1500</v>
      </c>
      <c r="F340" s="30" t="s">
        <v>1145</v>
      </c>
      <c r="G340" s="30" t="s">
        <v>20</v>
      </c>
      <c r="H340" s="30" t="s">
        <v>703</v>
      </c>
      <c r="I340" s="42">
        <v>5</v>
      </c>
      <c r="J340" s="88" t="str">
        <f t="shared" si="5"/>
        <v>городской округ Первоуральск, пос. Новоуткинск (г Первоуральск), ул. М.Горького, д. 5</v>
      </c>
      <c r="K340" s="42">
        <v>540</v>
      </c>
      <c r="L340" s="30">
        <v>8</v>
      </c>
      <c r="M340" s="42">
        <v>5</v>
      </c>
      <c r="N340" s="117" t="s">
        <v>3120</v>
      </c>
      <c r="O340" s="219">
        <v>44188</v>
      </c>
      <c r="P340" s="117" t="s">
        <v>1619</v>
      </c>
      <c r="Q340" s="210">
        <v>2971118.4</v>
      </c>
    </row>
    <row r="341" spans="1:17" ht="22.5" x14ac:dyDescent="0.25">
      <c r="A341" s="80">
        <v>340</v>
      </c>
      <c r="B341" s="30" t="s">
        <v>227</v>
      </c>
      <c r="C341" s="30"/>
      <c r="D341" s="30" t="s">
        <v>266</v>
      </c>
      <c r="E341" s="30" t="s">
        <v>1500</v>
      </c>
      <c r="F341" s="30" t="s">
        <v>1145</v>
      </c>
      <c r="G341" s="30" t="s">
        <v>20</v>
      </c>
      <c r="H341" s="30" t="s">
        <v>703</v>
      </c>
      <c r="I341" s="42">
        <v>7</v>
      </c>
      <c r="J341" s="88" t="str">
        <f t="shared" si="5"/>
        <v>городской округ Первоуральск, пос. Новоуткинск (г Первоуральск), ул. М.Горького, д. 7</v>
      </c>
      <c r="K341" s="42">
        <v>836.8</v>
      </c>
      <c r="L341" s="30">
        <v>12</v>
      </c>
      <c r="M341" s="42">
        <v>8</v>
      </c>
      <c r="N341" s="117" t="s">
        <v>3120</v>
      </c>
      <c r="O341" s="219">
        <v>44188</v>
      </c>
      <c r="P341" s="117" t="s">
        <v>1619</v>
      </c>
      <c r="Q341" s="210">
        <v>6823144.7999999998</v>
      </c>
    </row>
    <row r="342" spans="1:17" x14ac:dyDescent="0.25">
      <c r="A342" s="80">
        <v>341</v>
      </c>
      <c r="B342" s="30" t="s">
        <v>227</v>
      </c>
      <c r="C342" s="30"/>
      <c r="D342" s="30" t="s">
        <v>279</v>
      </c>
      <c r="E342" s="30" t="s">
        <v>18</v>
      </c>
      <c r="F342" s="30" t="s">
        <v>280</v>
      </c>
      <c r="G342" s="30" t="s">
        <v>20</v>
      </c>
      <c r="H342" s="30" t="s">
        <v>281</v>
      </c>
      <c r="I342" s="42">
        <v>63</v>
      </c>
      <c r="J342" s="88" t="str">
        <f t="shared" si="5"/>
        <v>городской округ Ревда, г. Ревда, ул. Азина, д. 63</v>
      </c>
      <c r="K342" s="42">
        <v>1689.6</v>
      </c>
      <c r="L342" s="30">
        <v>28</v>
      </c>
      <c r="M342" s="42">
        <v>6</v>
      </c>
      <c r="N342" s="117" t="s">
        <v>3109</v>
      </c>
      <c r="O342" s="219">
        <v>44179</v>
      </c>
      <c r="P342" s="117" t="s">
        <v>3064</v>
      </c>
      <c r="Q342" s="210">
        <v>11598488.4</v>
      </c>
    </row>
    <row r="343" spans="1:17" ht="22.5" x14ac:dyDescent="0.25">
      <c r="A343" s="80">
        <v>342</v>
      </c>
      <c r="B343" s="30" t="s">
        <v>227</v>
      </c>
      <c r="C343" s="30"/>
      <c r="D343" s="30" t="s">
        <v>279</v>
      </c>
      <c r="E343" s="30" t="s">
        <v>18</v>
      </c>
      <c r="F343" s="30" t="s">
        <v>280</v>
      </c>
      <c r="G343" s="30" t="s">
        <v>20</v>
      </c>
      <c r="H343" s="30" t="s">
        <v>131</v>
      </c>
      <c r="I343" s="42">
        <v>43</v>
      </c>
      <c r="J343" s="88" t="str">
        <f t="shared" si="5"/>
        <v>городской округ Ревда, г. Ревда, ул. Карла Либкнехта, д. 43</v>
      </c>
      <c r="K343" s="42">
        <v>576.79999999999995</v>
      </c>
      <c r="L343" s="30">
        <v>7</v>
      </c>
      <c r="M343" s="42">
        <v>2</v>
      </c>
      <c r="N343" s="117" t="s">
        <v>3104</v>
      </c>
      <c r="O343" s="219">
        <v>44272</v>
      </c>
      <c r="P343" s="117" t="s">
        <v>3064</v>
      </c>
      <c r="Q343" s="210">
        <v>1418422.8</v>
      </c>
    </row>
    <row r="344" spans="1:17" ht="22.5" x14ac:dyDescent="0.25">
      <c r="A344" s="80">
        <v>343</v>
      </c>
      <c r="B344" s="30" t="s">
        <v>227</v>
      </c>
      <c r="C344" s="30"/>
      <c r="D344" s="30" t="s">
        <v>279</v>
      </c>
      <c r="E344" s="30" t="s">
        <v>18</v>
      </c>
      <c r="F344" s="30" t="s">
        <v>280</v>
      </c>
      <c r="G344" s="30" t="s">
        <v>20</v>
      </c>
      <c r="H344" s="30" t="s">
        <v>47</v>
      </c>
      <c r="I344" s="42">
        <v>12</v>
      </c>
      <c r="J344" s="88" t="str">
        <f t="shared" si="5"/>
        <v>городской округ Ревда, г. Ревда, ул. Максима Горького, д. 12</v>
      </c>
      <c r="K344" s="42">
        <v>693.2</v>
      </c>
      <c r="L344" s="30">
        <v>16</v>
      </c>
      <c r="M344" s="42">
        <v>8</v>
      </c>
      <c r="N344" s="117" t="s">
        <v>3108</v>
      </c>
      <c r="O344" s="219">
        <v>44179</v>
      </c>
      <c r="P344" s="117" t="s">
        <v>3064</v>
      </c>
      <c r="Q344" s="210">
        <v>7296943.2000000002</v>
      </c>
    </row>
    <row r="345" spans="1:17" x14ac:dyDescent="0.25">
      <c r="A345" s="80">
        <v>344</v>
      </c>
      <c r="B345" s="30" t="s">
        <v>227</v>
      </c>
      <c r="C345" s="30"/>
      <c r="D345" s="30" t="s">
        <v>279</v>
      </c>
      <c r="E345" s="30" t="s">
        <v>18</v>
      </c>
      <c r="F345" s="30" t="s">
        <v>280</v>
      </c>
      <c r="G345" s="30" t="s">
        <v>20</v>
      </c>
      <c r="H345" s="30" t="s">
        <v>282</v>
      </c>
      <c r="I345" s="42">
        <v>11</v>
      </c>
      <c r="J345" s="88" t="str">
        <f t="shared" si="5"/>
        <v>городской округ Ревда, г. Ревда, ул. Спортивная, д. 11</v>
      </c>
      <c r="K345" s="42">
        <v>344</v>
      </c>
      <c r="L345" s="30">
        <v>6</v>
      </c>
      <c r="M345" s="42">
        <v>7</v>
      </c>
      <c r="N345" s="117" t="s">
        <v>3108</v>
      </c>
      <c r="O345" s="219">
        <v>44179</v>
      </c>
      <c r="P345" s="117" t="s">
        <v>3064</v>
      </c>
      <c r="Q345" s="210">
        <v>3701110.8000000003</v>
      </c>
    </row>
    <row r="346" spans="1:17" x14ac:dyDescent="0.25">
      <c r="A346" s="80">
        <v>345</v>
      </c>
      <c r="B346" s="30" t="s">
        <v>227</v>
      </c>
      <c r="C346" s="30"/>
      <c r="D346" s="30" t="s">
        <v>279</v>
      </c>
      <c r="E346" s="30" t="s">
        <v>18</v>
      </c>
      <c r="F346" s="30" t="s">
        <v>280</v>
      </c>
      <c r="G346" s="30" t="s">
        <v>20</v>
      </c>
      <c r="H346" s="30" t="s">
        <v>282</v>
      </c>
      <c r="I346" s="42">
        <v>15</v>
      </c>
      <c r="J346" s="88" t="str">
        <f t="shared" si="5"/>
        <v>городской округ Ревда, г. Ревда, ул. Спортивная, д. 15</v>
      </c>
      <c r="K346" s="42">
        <v>812.6</v>
      </c>
      <c r="L346" s="30">
        <v>16</v>
      </c>
      <c r="M346" s="42">
        <v>7</v>
      </c>
      <c r="N346" s="117" t="s">
        <v>3108</v>
      </c>
      <c r="O346" s="219">
        <v>44179</v>
      </c>
      <c r="P346" s="117" t="s">
        <v>3064</v>
      </c>
      <c r="Q346" s="210">
        <v>8022597.5999999996</v>
      </c>
    </row>
    <row r="347" spans="1:17" x14ac:dyDescent="0.25">
      <c r="A347" s="80">
        <v>346</v>
      </c>
      <c r="B347" s="30" t="s">
        <v>227</v>
      </c>
      <c r="C347" s="30"/>
      <c r="D347" s="30" t="s">
        <v>279</v>
      </c>
      <c r="E347" s="30" t="s">
        <v>18</v>
      </c>
      <c r="F347" s="30" t="s">
        <v>280</v>
      </c>
      <c r="G347" s="30" t="s">
        <v>20</v>
      </c>
      <c r="H347" s="30" t="s">
        <v>282</v>
      </c>
      <c r="I347" s="42">
        <v>19</v>
      </c>
      <c r="J347" s="88" t="str">
        <f t="shared" si="5"/>
        <v>городской округ Ревда, г. Ревда, ул. Спортивная, д. 19</v>
      </c>
      <c r="K347" s="42">
        <v>662.4</v>
      </c>
      <c r="L347" s="30">
        <v>12</v>
      </c>
      <c r="M347" s="42">
        <v>4</v>
      </c>
      <c r="N347" s="117" t="s">
        <v>3108</v>
      </c>
      <c r="O347" s="219">
        <v>44179</v>
      </c>
      <c r="P347" s="117" t="s">
        <v>3064</v>
      </c>
      <c r="Q347" s="210">
        <v>4802620.8</v>
      </c>
    </row>
    <row r="348" spans="1:17" x14ac:dyDescent="0.25">
      <c r="A348" s="80">
        <v>347</v>
      </c>
      <c r="B348" s="30" t="s">
        <v>227</v>
      </c>
      <c r="C348" s="30"/>
      <c r="D348" s="30" t="s">
        <v>279</v>
      </c>
      <c r="E348" s="30" t="s">
        <v>18</v>
      </c>
      <c r="F348" s="30" t="s">
        <v>280</v>
      </c>
      <c r="G348" s="30" t="s">
        <v>20</v>
      </c>
      <c r="H348" s="30" t="s">
        <v>282</v>
      </c>
      <c r="I348" s="42">
        <v>21</v>
      </c>
      <c r="J348" s="88" t="str">
        <f t="shared" si="5"/>
        <v>городской округ Ревда, г. Ревда, ул. Спортивная, д. 21</v>
      </c>
      <c r="K348" s="42">
        <v>758.8</v>
      </c>
      <c r="L348" s="30">
        <v>16</v>
      </c>
      <c r="M348" s="42">
        <v>7</v>
      </c>
      <c r="N348" s="117" t="s">
        <v>3108</v>
      </c>
      <c r="O348" s="219">
        <v>44179</v>
      </c>
      <c r="P348" s="117" t="s">
        <v>3064</v>
      </c>
      <c r="Q348" s="210">
        <v>7648143.6000000006</v>
      </c>
    </row>
    <row r="349" spans="1:17" x14ac:dyDescent="0.25">
      <c r="A349" s="80">
        <v>348</v>
      </c>
      <c r="B349" s="30" t="s">
        <v>227</v>
      </c>
      <c r="C349" s="30"/>
      <c r="D349" s="30" t="s">
        <v>279</v>
      </c>
      <c r="E349" s="30" t="s">
        <v>18</v>
      </c>
      <c r="F349" s="30" t="s">
        <v>280</v>
      </c>
      <c r="G349" s="30" t="s">
        <v>20</v>
      </c>
      <c r="H349" s="30" t="s">
        <v>282</v>
      </c>
      <c r="I349" s="42">
        <v>23</v>
      </c>
      <c r="J349" s="88" t="str">
        <f t="shared" si="5"/>
        <v>городской округ Ревда, г. Ревда, ул. Спортивная, д. 23</v>
      </c>
      <c r="K349" s="42">
        <v>744.5</v>
      </c>
      <c r="L349" s="30">
        <v>12</v>
      </c>
      <c r="M349" s="42">
        <v>7</v>
      </c>
      <c r="N349" s="117" t="s">
        <v>3108</v>
      </c>
      <c r="O349" s="219">
        <v>44179</v>
      </c>
      <c r="P349" s="117" t="s">
        <v>3064</v>
      </c>
      <c r="Q349" s="210">
        <v>7871029.2000000002</v>
      </c>
    </row>
    <row r="350" spans="1:17" x14ac:dyDescent="0.25">
      <c r="A350" s="80">
        <v>349</v>
      </c>
      <c r="B350" s="30" t="s">
        <v>227</v>
      </c>
      <c r="C350" s="30"/>
      <c r="D350" s="30" t="s">
        <v>279</v>
      </c>
      <c r="E350" s="30" t="s">
        <v>18</v>
      </c>
      <c r="F350" s="30" t="s">
        <v>280</v>
      </c>
      <c r="G350" s="30" t="s">
        <v>20</v>
      </c>
      <c r="H350" s="30" t="s">
        <v>282</v>
      </c>
      <c r="I350" s="42">
        <v>37</v>
      </c>
      <c r="J350" s="88" t="str">
        <f t="shared" si="5"/>
        <v>городской округ Ревда, г. Ревда, ул. Спортивная, д. 37</v>
      </c>
      <c r="K350" s="42">
        <v>1046.5999999999999</v>
      </c>
      <c r="L350" s="30">
        <v>18</v>
      </c>
      <c r="M350" s="42">
        <v>7</v>
      </c>
      <c r="N350" s="117" t="s">
        <v>3125</v>
      </c>
      <c r="O350" s="219">
        <v>44194</v>
      </c>
      <c r="P350" s="117" t="s">
        <v>4519</v>
      </c>
      <c r="Q350" s="210">
        <v>8248838.0300000012</v>
      </c>
    </row>
    <row r="351" spans="1:17" x14ac:dyDescent="0.25">
      <c r="A351" s="80">
        <v>350</v>
      </c>
      <c r="B351" s="30" t="s">
        <v>227</v>
      </c>
      <c r="C351" s="30"/>
      <c r="D351" s="30" t="s">
        <v>279</v>
      </c>
      <c r="E351" s="30" t="s">
        <v>18</v>
      </c>
      <c r="F351" s="30" t="s">
        <v>280</v>
      </c>
      <c r="G351" s="30" t="s">
        <v>20</v>
      </c>
      <c r="H351" s="30" t="s">
        <v>1144</v>
      </c>
      <c r="I351" s="42">
        <v>19</v>
      </c>
      <c r="J351" s="88" t="str">
        <f t="shared" si="5"/>
        <v>городской округ Ревда, г. Ревда, ул. Цветников, д. 19</v>
      </c>
      <c r="K351" s="42">
        <v>577.4</v>
      </c>
      <c r="L351" s="30">
        <v>8</v>
      </c>
      <c r="M351" s="42">
        <v>3</v>
      </c>
      <c r="N351" s="117" t="s">
        <v>3108</v>
      </c>
      <c r="O351" s="219">
        <v>44179</v>
      </c>
      <c r="P351" s="117" t="s">
        <v>3064</v>
      </c>
      <c r="Q351" s="210">
        <v>1138622.3999999999</v>
      </c>
    </row>
    <row r="352" spans="1:17" ht="23.25" x14ac:dyDescent="0.25">
      <c r="A352" s="80">
        <v>351</v>
      </c>
      <c r="B352" s="30" t="s">
        <v>227</v>
      </c>
      <c r="C352" s="30"/>
      <c r="D352" s="30" t="s">
        <v>279</v>
      </c>
      <c r="E352" s="30" t="s">
        <v>18</v>
      </c>
      <c r="F352" s="30" t="s">
        <v>280</v>
      </c>
      <c r="G352" s="30" t="s">
        <v>20</v>
      </c>
      <c r="H352" s="30" t="s">
        <v>1144</v>
      </c>
      <c r="I352" s="42">
        <v>22</v>
      </c>
      <c r="J352" s="88" t="str">
        <f t="shared" si="5"/>
        <v>городской округ Ревда, г. Ревда, ул. Цветников, д. 22</v>
      </c>
      <c r="K352" s="42">
        <v>1586.4</v>
      </c>
      <c r="L352" s="30">
        <v>8</v>
      </c>
      <c r="M352" s="42">
        <v>6</v>
      </c>
      <c r="N352" s="117" t="s">
        <v>3113</v>
      </c>
      <c r="O352" s="219" t="s">
        <v>4461</v>
      </c>
      <c r="P352" s="117" t="s">
        <v>3064</v>
      </c>
      <c r="Q352" s="210">
        <f>9445110+571904.4</f>
        <v>10017014.4</v>
      </c>
    </row>
    <row r="353" spans="1:17" x14ac:dyDescent="0.25">
      <c r="A353" s="80">
        <v>352</v>
      </c>
      <c r="B353" s="30" t="s">
        <v>227</v>
      </c>
      <c r="C353" s="30"/>
      <c r="D353" s="30" t="s">
        <v>279</v>
      </c>
      <c r="E353" s="30" t="s">
        <v>18</v>
      </c>
      <c r="F353" s="30" t="s">
        <v>280</v>
      </c>
      <c r="G353" s="30" t="s">
        <v>20</v>
      </c>
      <c r="H353" s="30" t="s">
        <v>1144</v>
      </c>
      <c r="I353" s="42">
        <v>23</v>
      </c>
      <c r="J353" s="88" t="str">
        <f t="shared" si="5"/>
        <v>городской округ Ревда, г. Ревда, ул. Цветников, д. 23</v>
      </c>
      <c r="K353" s="42">
        <v>538</v>
      </c>
      <c r="L353" s="30">
        <v>8</v>
      </c>
      <c r="M353" s="42">
        <v>7</v>
      </c>
      <c r="N353" s="117" t="s">
        <v>3125</v>
      </c>
      <c r="O353" s="219">
        <v>44194</v>
      </c>
      <c r="P353" s="117" t="s">
        <v>4519</v>
      </c>
      <c r="Q353" s="210">
        <v>4137387.0399999996</v>
      </c>
    </row>
    <row r="354" spans="1:17" x14ac:dyDescent="0.25">
      <c r="A354" s="80">
        <v>353</v>
      </c>
      <c r="B354" s="30" t="s">
        <v>227</v>
      </c>
      <c r="C354" s="30"/>
      <c r="D354" s="30" t="s">
        <v>279</v>
      </c>
      <c r="E354" s="30" t="s">
        <v>18</v>
      </c>
      <c r="F354" s="30" t="s">
        <v>280</v>
      </c>
      <c r="G354" s="30" t="s">
        <v>20</v>
      </c>
      <c r="H354" s="30" t="s">
        <v>1144</v>
      </c>
      <c r="I354" s="42">
        <v>28</v>
      </c>
      <c r="J354" s="88" t="str">
        <f t="shared" si="5"/>
        <v>городской округ Ревда, г. Ревда, ул. Цветников, д. 28</v>
      </c>
      <c r="K354" s="42">
        <v>528.9</v>
      </c>
      <c r="L354" s="30">
        <v>8</v>
      </c>
      <c r="M354" s="42">
        <v>8</v>
      </c>
      <c r="N354" s="117" t="s">
        <v>3125</v>
      </c>
      <c r="O354" s="219">
        <v>44194</v>
      </c>
      <c r="P354" s="117" t="s">
        <v>4519</v>
      </c>
      <c r="Q354" s="210">
        <v>4677937.96</v>
      </c>
    </row>
    <row r="355" spans="1:17" x14ac:dyDescent="0.25">
      <c r="A355" s="80">
        <v>354</v>
      </c>
      <c r="B355" s="30" t="s">
        <v>227</v>
      </c>
      <c r="C355" s="30"/>
      <c r="D355" s="30" t="s">
        <v>279</v>
      </c>
      <c r="E355" s="30" t="s">
        <v>18</v>
      </c>
      <c r="F355" s="30" t="s">
        <v>280</v>
      </c>
      <c r="G355" s="30" t="s">
        <v>20</v>
      </c>
      <c r="H355" s="30" t="s">
        <v>247</v>
      </c>
      <c r="I355" s="42">
        <v>13</v>
      </c>
      <c r="J355" s="88" t="str">
        <f t="shared" si="5"/>
        <v>городской округ Ревда, г. Ревда, ул. Чайковского, д. 13</v>
      </c>
      <c r="K355" s="42">
        <v>529.20000000000005</v>
      </c>
      <c r="L355" s="30">
        <v>8</v>
      </c>
      <c r="M355" s="42">
        <v>6</v>
      </c>
      <c r="N355" s="117" t="s">
        <v>3109</v>
      </c>
      <c r="O355" s="219">
        <v>44179</v>
      </c>
      <c r="P355" s="117" t="s">
        <v>3064</v>
      </c>
      <c r="Q355" s="210">
        <v>5053426.8000000007</v>
      </c>
    </row>
    <row r="356" spans="1:17" x14ac:dyDescent="0.25">
      <c r="A356" s="80">
        <v>355</v>
      </c>
      <c r="B356" s="30" t="s">
        <v>227</v>
      </c>
      <c r="C356" s="30"/>
      <c r="D356" s="30" t="s">
        <v>279</v>
      </c>
      <c r="E356" s="30" t="s">
        <v>18</v>
      </c>
      <c r="F356" s="30" t="s">
        <v>280</v>
      </c>
      <c r="G356" s="30" t="s">
        <v>20</v>
      </c>
      <c r="H356" s="30" t="s">
        <v>650</v>
      </c>
      <c r="I356" s="42">
        <v>6</v>
      </c>
      <c r="J356" s="88" t="str">
        <f t="shared" si="5"/>
        <v>городской округ Ревда, г. Ревда, ул. Чехова, д. 6</v>
      </c>
      <c r="K356" s="42">
        <v>425.7</v>
      </c>
      <c r="L356" s="30">
        <v>8</v>
      </c>
      <c r="M356" s="42">
        <v>4</v>
      </c>
      <c r="N356" s="117" t="s">
        <v>3108</v>
      </c>
      <c r="O356" s="219">
        <v>44179</v>
      </c>
      <c r="P356" s="117" t="s">
        <v>3064</v>
      </c>
      <c r="Q356" s="210">
        <v>1345785.6</v>
      </c>
    </row>
    <row r="357" spans="1:17" x14ac:dyDescent="0.25">
      <c r="A357" s="80">
        <v>356</v>
      </c>
      <c r="B357" s="30" t="s">
        <v>227</v>
      </c>
      <c r="C357" s="30"/>
      <c r="D357" s="30" t="s">
        <v>279</v>
      </c>
      <c r="E357" s="30" t="s">
        <v>18</v>
      </c>
      <c r="F357" s="30" t="s">
        <v>280</v>
      </c>
      <c r="G357" s="30" t="s">
        <v>20</v>
      </c>
      <c r="H357" s="30" t="s">
        <v>650</v>
      </c>
      <c r="I357" s="42">
        <v>8</v>
      </c>
      <c r="J357" s="88" t="str">
        <f t="shared" si="5"/>
        <v>городской округ Ревда, г. Ревда, ул. Чехова, д. 8</v>
      </c>
      <c r="K357" s="42">
        <v>428.6</v>
      </c>
      <c r="L357" s="30">
        <v>8</v>
      </c>
      <c r="M357" s="42">
        <v>3</v>
      </c>
      <c r="N357" s="117" t="s">
        <v>3108</v>
      </c>
      <c r="O357" s="219">
        <v>44179</v>
      </c>
      <c r="P357" s="117" t="s">
        <v>3064</v>
      </c>
      <c r="Q357" s="210">
        <v>1157241.6000000001</v>
      </c>
    </row>
    <row r="358" spans="1:17" ht="23.25" x14ac:dyDescent="0.25">
      <c r="A358" s="80">
        <v>357</v>
      </c>
      <c r="B358" s="30" t="s">
        <v>227</v>
      </c>
      <c r="C358" s="30"/>
      <c r="D358" s="30" t="s">
        <v>284</v>
      </c>
      <c r="E358" s="30" t="s">
        <v>18</v>
      </c>
      <c r="F358" s="30" t="s">
        <v>285</v>
      </c>
      <c r="G358" s="30" t="s">
        <v>20</v>
      </c>
      <c r="H358" s="30" t="s">
        <v>2663</v>
      </c>
      <c r="I358" s="42" t="s">
        <v>918</v>
      </c>
      <c r="J358" s="88" t="str">
        <f t="shared" si="5"/>
        <v>городской округ Среднеуральск, г. Среднеуральск, ул. Бахтеева, д. 23Б</v>
      </c>
      <c r="K358" s="42">
        <v>4629</v>
      </c>
      <c r="L358" s="30">
        <v>90</v>
      </c>
      <c r="M358" s="42">
        <v>1</v>
      </c>
      <c r="N358" s="117" t="s">
        <v>3114</v>
      </c>
      <c r="O358" s="219">
        <v>44162</v>
      </c>
      <c r="P358" s="117" t="s">
        <v>1847</v>
      </c>
      <c r="Q358" s="210">
        <v>5982742.7999999998</v>
      </c>
    </row>
    <row r="359" spans="1:17" ht="23.25" x14ac:dyDescent="0.25">
      <c r="A359" s="80">
        <v>358</v>
      </c>
      <c r="B359" s="30" t="s">
        <v>227</v>
      </c>
      <c r="C359" s="30"/>
      <c r="D359" s="30" t="s">
        <v>284</v>
      </c>
      <c r="E359" s="30" t="s">
        <v>18</v>
      </c>
      <c r="F359" s="30" t="s">
        <v>285</v>
      </c>
      <c r="G359" s="30" t="s">
        <v>20</v>
      </c>
      <c r="H359" s="30" t="s">
        <v>86</v>
      </c>
      <c r="I359" s="42">
        <v>4</v>
      </c>
      <c r="J359" s="88" t="str">
        <f t="shared" si="5"/>
        <v>городской округ Среднеуральск, г. Среднеуральск, ул. Куйбышева, д. 4</v>
      </c>
      <c r="K359" s="42">
        <v>1630</v>
      </c>
      <c r="L359" s="30">
        <v>36</v>
      </c>
      <c r="M359" s="42">
        <v>8</v>
      </c>
      <c r="N359" s="117" t="s">
        <v>3114</v>
      </c>
      <c r="O359" s="219">
        <v>44162</v>
      </c>
      <c r="P359" s="117" t="s">
        <v>1847</v>
      </c>
      <c r="Q359" s="210">
        <v>11512033.720000001</v>
      </c>
    </row>
    <row r="360" spans="1:17" ht="23.25" x14ac:dyDescent="0.25">
      <c r="A360" s="80">
        <v>359</v>
      </c>
      <c r="B360" s="30" t="s">
        <v>227</v>
      </c>
      <c r="C360" s="30"/>
      <c r="D360" s="30" t="s">
        <v>284</v>
      </c>
      <c r="E360" s="30" t="s">
        <v>18</v>
      </c>
      <c r="F360" s="30" t="s">
        <v>285</v>
      </c>
      <c r="G360" s="30" t="s">
        <v>20</v>
      </c>
      <c r="H360" s="30" t="s">
        <v>86</v>
      </c>
      <c r="I360" s="42">
        <v>6</v>
      </c>
      <c r="J360" s="88" t="str">
        <f t="shared" si="5"/>
        <v>городской округ Среднеуральск, г. Среднеуральск, ул. Куйбышева, д. 6</v>
      </c>
      <c r="K360" s="42">
        <v>1489.2</v>
      </c>
      <c r="L360" s="30">
        <v>34</v>
      </c>
      <c r="M360" s="42">
        <v>8</v>
      </c>
      <c r="N360" s="117" t="s">
        <v>3114</v>
      </c>
      <c r="O360" s="219">
        <v>44162</v>
      </c>
      <c r="P360" s="117" t="s">
        <v>1847</v>
      </c>
      <c r="Q360" s="210">
        <v>11213804.4</v>
      </c>
    </row>
    <row r="361" spans="1:17" ht="23.25" x14ac:dyDescent="0.25">
      <c r="A361" s="80">
        <v>360</v>
      </c>
      <c r="B361" s="30" t="s">
        <v>227</v>
      </c>
      <c r="C361" s="30"/>
      <c r="D361" s="30" t="s">
        <v>284</v>
      </c>
      <c r="E361" s="30" t="s">
        <v>18</v>
      </c>
      <c r="F361" s="30" t="s">
        <v>285</v>
      </c>
      <c r="G361" s="30" t="s">
        <v>20</v>
      </c>
      <c r="H361" s="30" t="s">
        <v>2653</v>
      </c>
      <c r="I361" s="42">
        <v>19</v>
      </c>
      <c r="J361" s="88" t="str">
        <f t="shared" si="5"/>
        <v>городской округ Среднеуральск, г. Среднеуральск, ул. Черемшанка, д. 19</v>
      </c>
      <c r="K361" s="42">
        <v>1195</v>
      </c>
      <c r="L361" s="30">
        <v>24</v>
      </c>
      <c r="M361" s="42">
        <v>2</v>
      </c>
      <c r="N361" s="117" t="s">
        <v>3118</v>
      </c>
      <c r="O361" s="219">
        <v>44242</v>
      </c>
      <c r="P361" s="117" t="s">
        <v>1847</v>
      </c>
      <c r="Q361" s="210">
        <v>3100131.6</v>
      </c>
    </row>
    <row r="362" spans="1:17" ht="23.25" x14ac:dyDescent="0.25">
      <c r="A362" s="80">
        <v>361</v>
      </c>
      <c r="B362" s="106" t="s">
        <v>327</v>
      </c>
      <c r="C362" s="30"/>
      <c r="D362" s="30" t="s">
        <v>357</v>
      </c>
      <c r="E362" s="30" t="s">
        <v>18</v>
      </c>
      <c r="F362" s="30" t="s">
        <v>358</v>
      </c>
      <c r="G362" s="30" t="s">
        <v>20</v>
      </c>
      <c r="H362" s="30" t="s">
        <v>292</v>
      </c>
      <c r="I362" s="42">
        <v>15</v>
      </c>
      <c r="J362" s="88" t="str">
        <f t="shared" si="5"/>
        <v>Ивдельский городской округ, г. Ивдель, ул. 50 лет Октября, д. 15</v>
      </c>
      <c r="K362" s="30">
        <v>1487.4</v>
      </c>
      <c r="L362" s="30">
        <v>30</v>
      </c>
      <c r="M362" s="41">
        <v>4</v>
      </c>
      <c r="N362" s="59" t="s">
        <v>4436</v>
      </c>
      <c r="O362" s="219" t="s">
        <v>4462</v>
      </c>
      <c r="P362" s="84" t="s">
        <v>2046</v>
      </c>
      <c r="Q362" s="209">
        <f>5849839.2+424972.8</f>
        <v>6274812</v>
      </c>
    </row>
    <row r="363" spans="1:17" ht="23.25" x14ac:dyDescent="0.25">
      <c r="A363" s="80">
        <v>362</v>
      </c>
      <c r="B363" s="106" t="s">
        <v>327</v>
      </c>
      <c r="C363" s="30"/>
      <c r="D363" s="30" t="s">
        <v>357</v>
      </c>
      <c r="E363" s="30" t="s">
        <v>18</v>
      </c>
      <c r="F363" s="30" t="s">
        <v>358</v>
      </c>
      <c r="G363" s="30" t="s">
        <v>20</v>
      </c>
      <c r="H363" s="30" t="s">
        <v>75</v>
      </c>
      <c r="I363" s="42">
        <v>33</v>
      </c>
      <c r="J363" s="88" t="str">
        <f t="shared" si="5"/>
        <v>Ивдельский городской округ, г. Ивдель, ул. Карла Маркса, д. 33</v>
      </c>
      <c r="K363" s="30">
        <v>1209.4000000000001</v>
      </c>
      <c r="L363" s="30">
        <v>24</v>
      </c>
      <c r="M363" s="41">
        <v>2</v>
      </c>
      <c r="N363" s="59" t="s">
        <v>4436</v>
      </c>
      <c r="O363" s="219" t="s">
        <v>4462</v>
      </c>
      <c r="P363" s="84" t="s">
        <v>2046</v>
      </c>
      <c r="Q363" s="209">
        <f>3759211.2+551343.6</f>
        <v>4310554.8</v>
      </c>
    </row>
    <row r="364" spans="1:17" ht="22.5" x14ac:dyDescent="0.25">
      <c r="A364" s="80">
        <v>363</v>
      </c>
      <c r="B364" s="106" t="s">
        <v>327</v>
      </c>
      <c r="C364" s="30"/>
      <c r="D364" s="30" t="s">
        <v>357</v>
      </c>
      <c r="E364" s="30" t="s">
        <v>18</v>
      </c>
      <c r="F364" s="30" t="s">
        <v>358</v>
      </c>
      <c r="G364" s="30" t="s">
        <v>20</v>
      </c>
      <c r="H364" s="30" t="s">
        <v>86</v>
      </c>
      <c r="I364" s="30">
        <v>43</v>
      </c>
      <c r="J364" s="88" t="str">
        <f t="shared" si="5"/>
        <v>Ивдельский городской округ, г. Ивдель, ул. Куйбышева, д. 43</v>
      </c>
      <c r="K364" s="30">
        <v>560.5</v>
      </c>
      <c r="L364" s="30">
        <v>12</v>
      </c>
      <c r="M364" s="30">
        <v>6</v>
      </c>
      <c r="N364" s="117" t="s">
        <v>3258</v>
      </c>
      <c r="O364" s="219">
        <v>44144</v>
      </c>
      <c r="P364" s="117" t="s">
        <v>2046</v>
      </c>
      <c r="Q364" s="209">
        <v>2448766.4</v>
      </c>
    </row>
    <row r="365" spans="1:17" ht="22.5" x14ac:dyDescent="0.25">
      <c r="A365" s="80">
        <v>364</v>
      </c>
      <c r="B365" s="106" t="s">
        <v>327</v>
      </c>
      <c r="C365" s="30"/>
      <c r="D365" s="30" t="s">
        <v>357</v>
      </c>
      <c r="E365" s="30" t="s">
        <v>18</v>
      </c>
      <c r="F365" s="30" t="s">
        <v>358</v>
      </c>
      <c r="G365" s="30" t="s">
        <v>20</v>
      </c>
      <c r="H365" s="30" t="s">
        <v>86</v>
      </c>
      <c r="I365" s="30">
        <v>45</v>
      </c>
      <c r="J365" s="88" t="str">
        <f t="shared" si="5"/>
        <v>Ивдельский городской округ, г. Ивдель, ул. Куйбышева, д. 45</v>
      </c>
      <c r="K365" s="30">
        <v>553.79999999999995</v>
      </c>
      <c r="L365" s="30">
        <v>12</v>
      </c>
      <c r="M365" s="30">
        <v>6</v>
      </c>
      <c r="N365" s="117" t="s">
        <v>3258</v>
      </c>
      <c r="O365" s="219">
        <v>44144</v>
      </c>
      <c r="P365" s="117" t="s">
        <v>2046</v>
      </c>
      <c r="Q365" s="209">
        <v>2439349.2000000002</v>
      </c>
    </row>
    <row r="366" spans="1:17" ht="23.25" x14ac:dyDescent="0.25">
      <c r="A366" s="80">
        <v>365</v>
      </c>
      <c r="B366" s="106" t="s">
        <v>327</v>
      </c>
      <c r="C366" s="30"/>
      <c r="D366" s="30" t="s">
        <v>357</v>
      </c>
      <c r="E366" s="30" t="s">
        <v>18</v>
      </c>
      <c r="F366" s="30" t="s">
        <v>358</v>
      </c>
      <c r="G366" s="30" t="s">
        <v>20</v>
      </c>
      <c r="H366" s="30" t="s">
        <v>2670</v>
      </c>
      <c r="I366" s="42">
        <v>3</v>
      </c>
      <c r="J366" s="88" t="str">
        <f t="shared" si="5"/>
        <v>Ивдельский городской округ, г. Ивдель, ул. Терешковой, д. 3</v>
      </c>
      <c r="K366" s="30">
        <v>523.9</v>
      </c>
      <c r="L366" s="30">
        <v>12</v>
      </c>
      <c r="M366" s="41">
        <v>2</v>
      </c>
      <c r="N366" s="59" t="s">
        <v>4437</v>
      </c>
      <c r="O366" s="219" t="s">
        <v>4463</v>
      </c>
      <c r="P366" s="84" t="s">
        <v>2046</v>
      </c>
      <c r="Q366" s="209">
        <v>2308638</v>
      </c>
    </row>
    <row r="367" spans="1:17" ht="23.25" x14ac:dyDescent="0.25">
      <c r="A367" s="80">
        <v>366</v>
      </c>
      <c r="B367" s="30" t="s">
        <v>8</v>
      </c>
      <c r="C367" s="30" t="s">
        <v>628</v>
      </c>
      <c r="D367" s="30" t="s">
        <v>11</v>
      </c>
      <c r="E367" s="30" t="s">
        <v>1535</v>
      </c>
      <c r="F367" s="30" t="s">
        <v>2629</v>
      </c>
      <c r="G367" s="30" t="s">
        <v>64</v>
      </c>
      <c r="H367" s="30" t="s">
        <v>662</v>
      </c>
      <c r="I367" s="30">
        <v>27</v>
      </c>
      <c r="J367" s="88" t="str">
        <f t="shared" si="5"/>
        <v>Ирбитский р-н, Ирбитское муниципальное образование, дер. Якшина, пер. Школьный, д. 27</v>
      </c>
      <c r="K367" s="30">
        <v>747.52</v>
      </c>
      <c r="L367" s="30">
        <v>16</v>
      </c>
      <c r="M367" s="30">
        <v>2</v>
      </c>
      <c r="N367" s="117" t="s">
        <v>3046</v>
      </c>
      <c r="O367" s="219">
        <v>44158</v>
      </c>
      <c r="P367" s="117" t="s">
        <v>1630</v>
      </c>
      <c r="Q367" s="187">
        <v>2044445.64</v>
      </c>
    </row>
    <row r="368" spans="1:17" ht="23.25" x14ac:dyDescent="0.25">
      <c r="A368" s="80">
        <v>367</v>
      </c>
      <c r="B368" s="30" t="s">
        <v>8</v>
      </c>
      <c r="C368" s="30" t="s">
        <v>628</v>
      </c>
      <c r="D368" s="30" t="s">
        <v>11</v>
      </c>
      <c r="E368" s="30" t="s">
        <v>637</v>
      </c>
      <c r="F368" s="30" t="s">
        <v>68</v>
      </c>
      <c r="G368" s="30" t="s">
        <v>20</v>
      </c>
      <c r="H368" s="30" t="s">
        <v>87</v>
      </c>
      <c r="I368" s="30">
        <v>8</v>
      </c>
      <c r="J368" s="88" t="str">
        <f t="shared" si="5"/>
        <v>Ирбитский р-н, Ирбитское муниципальное образование, п.г.т. Пионерский, ул. Строителей, д. 8</v>
      </c>
      <c r="K368" s="30">
        <v>1166.3</v>
      </c>
      <c r="L368" s="30">
        <v>24</v>
      </c>
      <c r="M368" s="30">
        <v>1</v>
      </c>
      <c r="N368" s="117" t="s">
        <v>3046</v>
      </c>
      <c r="O368" s="219">
        <v>44158</v>
      </c>
      <c r="P368" s="117" t="s">
        <v>1630</v>
      </c>
      <c r="Q368" s="187">
        <v>2131705.4500000002</v>
      </c>
    </row>
    <row r="369" spans="1:17" ht="23.25" x14ac:dyDescent="0.25">
      <c r="A369" s="80">
        <v>368</v>
      </c>
      <c r="B369" s="30" t="s">
        <v>8</v>
      </c>
      <c r="C369" s="30" t="s">
        <v>628</v>
      </c>
      <c r="D369" s="30" t="s">
        <v>11</v>
      </c>
      <c r="E369" s="30" t="s">
        <v>29</v>
      </c>
      <c r="F369" s="30" t="s">
        <v>2628</v>
      </c>
      <c r="G369" s="30" t="s">
        <v>20</v>
      </c>
      <c r="H369" s="30" t="s">
        <v>70</v>
      </c>
      <c r="I369" s="30">
        <v>31</v>
      </c>
      <c r="J369" s="88" t="str">
        <f t="shared" si="5"/>
        <v>Ирбитский р-н, Ирбитское муниципальное образование, с. Пьянково, ул. Юбилейная, д. 31</v>
      </c>
      <c r="K369" s="30">
        <v>800</v>
      </c>
      <c r="L369" s="30">
        <v>16</v>
      </c>
      <c r="M369" s="30">
        <v>2</v>
      </c>
      <c r="N369" s="117" t="s">
        <v>3046</v>
      </c>
      <c r="O369" s="219">
        <v>44158</v>
      </c>
      <c r="P369" s="117" t="s">
        <v>1630</v>
      </c>
      <c r="Q369" s="187">
        <v>1990802.38</v>
      </c>
    </row>
    <row r="370" spans="1:17" ht="23.25" x14ac:dyDescent="0.25">
      <c r="A370" s="80">
        <v>369</v>
      </c>
      <c r="B370" s="30" t="s">
        <v>8</v>
      </c>
      <c r="C370" s="30" t="s">
        <v>628</v>
      </c>
      <c r="D370" s="30" t="s">
        <v>11</v>
      </c>
      <c r="E370" s="30" t="s">
        <v>29</v>
      </c>
      <c r="F370" s="30" t="s">
        <v>2618</v>
      </c>
      <c r="G370" s="30" t="s">
        <v>20</v>
      </c>
      <c r="H370" s="30" t="s">
        <v>39</v>
      </c>
      <c r="I370" s="30">
        <v>25</v>
      </c>
      <c r="J370" s="88" t="str">
        <f t="shared" si="5"/>
        <v>Ирбитский р-н, Ирбитское муниципальное образование, с. Рудное, ул. Центральная, д. 25</v>
      </c>
      <c r="K370" s="30">
        <v>746</v>
      </c>
      <c r="L370" s="30">
        <v>16</v>
      </c>
      <c r="M370" s="30">
        <v>1</v>
      </c>
      <c r="N370" s="117" t="s">
        <v>3046</v>
      </c>
      <c r="O370" s="219">
        <v>44158</v>
      </c>
      <c r="P370" s="117" t="s">
        <v>1630</v>
      </c>
      <c r="Q370" s="187">
        <v>1776741.9700000002</v>
      </c>
    </row>
    <row r="371" spans="1:17" ht="22.5" x14ac:dyDescent="0.25">
      <c r="A371" s="80">
        <v>370</v>
      </c>
      <c r="B371" s="106" t="s">
        <v>499</v>
      </c>
      <c r="C371" s="30" t="s">
        <v>793</v>
      </c>
      <c r="D371" s="30" t="s">
        <v>557</v>
      </c>
      <c r="E371" s="30" t="s">
        <v>1500</v>
      </c>
      <c r="F371" s="30" t="s">
        <v>558</v>
      </c>
      <c r="G371" s="30" t="s">
        <v>20</v>
      </c>
      <c r="H371" s="30" t="s">
        <v>74</v>
      </c>
      <c r="I371" s="42">
        <v>4</v>
      </c>
      <c r="J371" s="88" t="str">
        <f t="shared" si="5"/>
        <v>Каменский р-н, Каменский городской округ, пос. Новый Быт, ул. Гагарина, д. 4</v>
      </c>
      <c r="K371" s="30">
        <v>483.6</v>
      </c>
      <c r="L371" s="30">
        <v>16</v>
      </c>
      <c r="M371" s="30">
        <v>3</v>
      </c>
      <c r="N371" s="117" t="s">
        <v>3142</v>
      </c>
      <c r="O371" s="219">
        <v>44229</v>
      </c>
      <c r="P371" s="117" t="s">
        <v>2724</v>
      </c>
      <c r="Q371" s="194">
        <v>2185872</v>
      </c>
    </row>
    <row r="372" spans="1:17" ht="22.5" x14ac:dyDescent="0.25">
      <c r="A372" s="80">
        <v>371</v>
      </c>
      <c r="B372" s="106" t="s">
        <v>499</v>
      </c>
      <c r="C372" s="30" t="s">
        <v>793</v>
      </c>
      <c r="D372" s="30" t="s">
        <v>557</v>
      </c>
      <c r="E372" s="30" t="s">
        <v>29</v>
      </c>
      <c r="F372" s="30" t="s">
        <v>1051</v>
      </c>
      <c r="G372" s="30" t="s">
        <v>20</v>
      </c>
      <c r="H372" s="30" t="s">
        <v>69</v>
      </c>
      <c r="I372" s="42">
        <v>17</v>
      </c>
      <c r="J372" s="88" t="str">
        <f t="shared" si="5"/>
        <v>Каменский р-н, Каменский городской округ, с. Клевакинское, ул. Мира, д. 17</v>
      </c>
      <c r="K372" s="30">
        <v>814.4</v>
      </c>
      <c r="L372" s="30">
        <v>12</v>
      </c>
      <c r="M372" s="30">
        <v>3</v>
      </c>
      <c r="N372" s="117" t="s">
        <v>3142</v>
      </c>
      <c r="O372" s="219">
        <v>44229</v>
      </c>
      <c r="P372" s="117" t="s">
        <v>2724</v>
      </c>
      <c r="Q372" s="194">
        <v>1826197.2</v>
      </c>
    </row>
    <row r="373" spans="1:17" ht="22.5" x14ac:dyDescent="0.25">
      <c r="A373" s="80">
        <v>372</v>
      </c>
      <c r="B373" s="106" t="s">
        <v>499</v>
      </c>
      <c r="C373" s="30" t="s">
        <v>793</v>
      </c>
      <c r="D373" s="30" t="s">
        <v>557</v>
      </c>
      <c r="E373" s="30" t="s">
        <v>29</v>
      </c>
      <c r="F373" s="30" t="s">
        <v>559</v>
      </c>
      <c r="G373" s="30" t="s">
        <v>20</v>
      </c>
      <c r="H373" s="30" t="s">
        <v>36</v>
      </c>
      <c r="I373" s="42">
        <v>56</v>
      </c>
      <c r="J373" s="88" t="str">
        <f t="shared" si="5"/>
        <v>Каменский р-н, Каменский городской округ, с. Колчедан, ул. Ленина, д. 56</v>
      </c>
      <c r="K373" s="30">
        <v>1043.0999999999999</v>
      </c>
      <c r="L373" s="30">
        <v>23</v>
      </c>
      <c r="M373" s="30">
        <v>3</v>
      </c>
      <c r="N373" s="117" t="s">
        <v>3142</v>
      </c>
      <c r="O373" s="219">
        <v>44229</v>
      </c>
      <c r="P373" s="117" t="s">
        <v>2724</v>
      </c>
      <c r="Q373" s="194">
        <v>1381972.8</v>
      </c>
    </row>
    <row r="374" spans="1:17" ht="22.5" x14ac:dyDescent="0.25">
      <c r="A374" s="80">
        <v>373</v>
      </c>
      <c r="B374" s="106" t="s">
        <v>499</v>
      </c>
      <c r="C374" s="30" t="s">
        <v>793</v>
      </c>
      <c r="D374" s="30" t="s">
        <v>557</v>
      </c>
      <c r="E374" s="30" t="s">
        <v>29</v>
      </c>
      <c r="F374" s="30" t="s">
        <v>2686</v>
      </c>
      <c r="G374" s="30" t="s">
        <v>20</v>
      </c>
      <c r="H374" s="30" t="s">
        <v>36</v>
      </c>
      <c r="I374" s="42">
        <v>4</v>
      </c>
      <c r="J374" s="88" t="str">
        <f t="shared" si="5"/>
        <v>Каменский р-н, Каменский городской округ, с. Новоисетское, ул. Ленина, д. 4</v>
      </c>
      <c r="K374" s="30">
        <v>772.3</v>
      </c>
      <c r="L374" s="30">
        <v>16</v>
      </c>
      <c r="M374" s="30">
        <v>5</v>
      </c>
      <c r="N374" s="117" t="s">
        <v>3142</v>
      </c>
      <c r="O374" s="219">
        <v>44229</v>
      </c>
      <c r="P374" s="117" t="s">
        <v>2724</v>
      </c>
      <c r="Q374" s="194">
        <v>1909549.2</v>
      </c>
    </row>
    <row r="375" spans="1:17" ht="22.5" x14ac:dyDescent="0.25">
      <c r="A375" s="80">
        <v>374</v>
      </c>
      <c r="B375" s="106" t="s">
        <v>499</v>
      </c>
      <c r="C375" s="30" t="s">
        <v>793</v>
      </c>
      <c r="D375" s="30" t="s">
        <v>557</v>
      </c>
      <c r="E375" s="30" t="s">
        <v>29</v>
      </c>
      <c r="F375" s="30" t="s">
        <v>1538</v>
      </c>
      <c r="G375" s="30" t="s">
        <v>20</v>
      </c>
      <c r="H375" s="30" t="s">
        <v>1061</v>
      </c>
      <c r="I375" s="42">
        <v>2</v>
      </c>
      <c r="J375" s="88" t="str">
        <f t="shared" si="5"/>
        <v>Каменский р-н, Каменский городской округ, с. Позариха, ул. Механизаторов, д. 2</v>
      </c>
      <c r="K375" s="30">
        <v>774.4</v>
      </c>
      <c r="L375" s="30">
        <v>16</v>
      </c>
      <c r="M375" s="30">
        <v>6</v>
      </c>
      <c r="N375" s="117" t="s">
        <v>3142</v>
      </c>
      <c r="O375" s="219">
        <v>44229</v>
      </c>
      <c r="P375" s="117" t="s">
        <v>2724</v>
      </c>
      <c r="Q375" s="194">
        <v>2947218</v>
      </c>
    </row>
    <row r="376" spans="1:17" ht="22.5" x14ac:dyDescent="0.25">
      <c r="A376" s="80">
        <v>375</v>
      </c>
      <c r="B376" s="106" t="s">
        <v>499</v>
      </c>
      <c r="C376" s="30" t="s">
        <v>793</v>
      </c>
      <c r="D376" s="30" t="s">
        <v>557</v>
      </c>
      <c r="E376" s="30" t="s">
        <v>29</v>
      </c>
      <c r="F376" s="30" t="s">
        <v>1538</v>
      </c>
      <c r="G376" s="30" t="s">
        <v>20</v>
      </c>
      <c r="H376" s="30" t="s">
        <v>1061</v>
      </c>
      <c r="I376" s="42">
        <v>8</v>
      </c>
      <c r="J376" s="88" t="str">
        <f t="shared" si="5"/>
        <v>Каменский р-н, Каменский городской округ, с. Позариха, ул. Механизаторов, д. 8</v>
      </c>
      <c r="K376" s="30">
        <v>546.70000000000005</v>
      </c>
      <c r="L376" s="30">
        <v>12</v>
      </c>
      <c r="M376" s="30">
        <v>3</v>
      </c>
      <c r="N376" s="117" t="s">
        <v>3142</v>
      </c>
      <c r="O376" s="219">
        <v>44229</v>
      </c>
      <c r="P376" s="117" t="s">
        <v>2724</v>
      </c>
      <c r="Q376" s="194">
        <v>719901.6</v>
      </c>
    </row>
    <row r="377" spans="1:17" ht="22.5" x14ac:dyDescent="0.25">
      <c r="A377" s="80">
        <v>376</v>
      </c>
      <c r="B377" s="106" t="s">
        <v>499</v>
      </c>
      <c r="C377" s="30" t="s">
        <v>793</v>
      </c>
      <c r="D377" s="30" t="s">
        <v>557</v>
      </c>
      <c r="E377" s="30" t="s">
        <v>29</v>
      </c>
      <c r="F377" s="30" t="s">
        <v>967</v>
      </c>
      <c r="G377" s="30" t="s">
        <v>20</v>
      </c>
      <c r="H377" s="30" t="s">
        <v>201</v>
      </c>
      <c r="I377" s="42">
        <v>1</v>
      </c>
      <c r="J377" s="88" t="str">
        <f t="shared" si="5"/>
        <v>Каменский р-н, Каменский городской округ, с. Покровское, ул. Рабочая, д. 1</v>
      </c>
      <c r="K377" s="30">
        <v>536.5</v>
      </c>
      <c r="L377" s="30">
        <v>24</v>
      </c>
      <c r="M377" s="30">
        <v>3</v>
      </c>
      <c r="N377" s="117" t="s">
        <v>3142</v>
      </c>
      <c r="O377" s="219">
        <v>44229</v>
      </c>
      <c r="P377" s="117" t="s">
        <v>2724</v>
      </c>
      <c r="Q377" s="194">
        <v>2012458.8</v>
      </c>
    </row>
    <row r="378" spans="1:17" ht="22.5" x14ac:dyDescent="0.25">
      <c r="A378" s="80">
        <v>377</v>
      </c>
      <c r="B378" s="106" t="s">
        <v>499</v>
      </c>
      <c r="C378" s="30" t="s">
        <v>793</v>
      </c>
      <c r="D378" s="30" t="s">
        <v>557</v>
      </c>
      <c r="E378" s="30" t="s">
        <v>29</v>
      </c>
      <c r="F378" s="30" t="s">
        <v>967</v>
      </c>
      <c r="G378" s="30" t="s">
        <v>20</v>
      </c>
      <c r="H378" s="30" t="s">
        <v>201</v>
      </c>
      <c r="I378" s="42">
        <v>4</v>
      </c>
      <c r="J378" s="88" t="str">
        <f t="shared" si="5"/>
        <v>Каменский р-н, Каменский городской округ, с. Покровское, ул. Рабочая, д. 4</v>
      </c>
      <c r="K378" s="30">
        <v>675.4</v>
      </c>
      <c r="L378" s="30">
        <v>16</v>
      </c>
      <c r="M378" s="30">
        <v>3</v>
      </c>
      <c r="N378" s="117" t="s">
        <v>3142</v>
      </c>
      <c r="O378" s="219">
        <v>44229</v>
      </c>
      <c r="P378" s="117" t="s">
        <v>2724</v>
      </c>
      <c r="Q378" s="194">
        <v>2022282</v>
      </c>
    </row>
    <row r="379" spans="1:17" ht="22.5" x14ac:dyDescent="0.25">
      <c r="A379" s="80">
        <v>378</v>
      </c>
      <c r="B379" s="106" t="s">
        <v>499</v>
      </c>
      <c r="C379" s="30" t="s">
        <v>793</v>
      </c>
      <c r="D379" s="30" t="s">
        <v>557</v>
      </c>
      <c r="E379" s="30" t="s">
        <v>29</v>
      </c>
      <c r="F379" s="30" t="s">
        <v>967</v>
      </c>
      <c r="G379" s="30" t="s">
        <v>20</v>
      </c>
      <c r="H379" s="30" t="s">
        <v>201</v>
      </c>
      <c r="I379" s="42">
        <v>5</v>
      </c>
      <c r="J379" s="88" t="str">
        <f t="shared" si="5"/>
        <v>Каменский р-н, Каменский городской округ, с. Покровское, ул. Рабочая, д. 5</v>
      </c>
      <c r="K379" s="30">
        <v>624.79999999999995</v>
      </c>
      <c r="L379" s="30">
        <v>15</v>
      </c>
      <c r="M379" s="30">
        <v>4</v>
      </c>
      <c r="N379" s="117" t="s">
        <v>3142</v>
      </c>
      <c r="O379" s="219">
        <v>44229</v>
      </c>
      <c r="P379" s="117" t="s">
        <v>2724</v>
      </c>
      <c r="Q379" s="194">
        <v>2298159.6</v>
      </c>
    </row>
    <row r="380" spans="1:17" ht="22.5" x14ac:dyDescent="0.25">
      <c r="A380" s="80">
        <v>379</v>
      </c>
      <c r="B380" s="106" t="s">
        <v>499</v>
      </c>
      <c r="C380" s="30" t="s">
        <v>793</v>
      </c>
      <c r="D380" s="30" t="s">
        <v>557</v>
      </c>
      <c r="E380" s="30" t="s">
        <v>29</v>
      </c>
      <c r="F380" s="30" t="s">
        <v>1392</v>
      </c>
      <c r="G380" s="30" t="s">
        <v>20</v>
      </c>
      <c r="H380" s="30" t="s">
        <v>74</v>
      </c>
      <c r="I380" s="42">
        <v>30</v>
      </c>
      <c r="J380" s="88" t="str">
        <f t="shared" si="5"/>
        <v>Каменский р-н, Каменский городской округ, с. Сипавское, ул. Гагарина, д. 30</v>
      </c>
      <c r="K380" s="30">
        <v>650.29999999999995</v>
      </c>
      <c r="L380" s="30">
        <v>12</v>
      </c>
      <c r="M380" s="30">
        <v>4</v>
      </c>
      <c r="N380" s="117" t="s">
        <v>3142</v>
      </c>
      <c r="O380" s="219">
        <v>44229</v>
      </c>
      <c r="P380" s="117" t="s">
        <v>1608</v>
      </c>
      <c r="Q380" s="194">
        <v>2699198.4</v>
      </c>
    </row>
    <row r="381" spans="1:17" ht="22.5" x14ac:dyDescent="0.25">
      <c r="A381" s="80">
        <v>380</v>
      </c>
      <c r="B381" s="106" t="s">
        <v>499</v>
      </c>
      <c r="C381" s="112"/>
      <c r="D381" s="112" t="s">
        <v>2504</v>
      </c>
      <c r="E381" s="112" t="s">
        <v>18</v>
      </c>
      <c r="F381" s="112" t="s">
        <v>526</v>
      </c>
      <c r="G381" s="112" t="s">
        <v>143</v>
      </c>
      <c r="H381" s="112" t="s">
        <v>199</v>
      </c>
      <c r="I381" s="51" t="s">
        <v>220</v>
      </c>
      <c r="J381" s="88" t="str">
        <f t="shared" si="5"/>
        <v>Каменск-Уральский городской округ Свердловской области, г. Каменск-Уральский, пр-кт Победы, д. 39А</v>
      </c>
      <c r="K381" s="112">
        <v>3783.2</v>
      </c>
      <c r="L381" s="30">
        <v>48</v>
      </c>
      <c r="M381" s="112">
        <v>1</v>
      </c>
      <c r="N381" s="132" t="s">
        <v>2570</v>
      </c>
      <c r="O381" s="219">
        <v>44228</v>
      </c>
      <c r="P381" s="132" t="s">
        <v>1307</v>
      </c>
      <c r="Q381" s="187">
        <v>2074380.22</v>
      </c>
    </row>
    <row r="382" spans="1:17" ht="22.5" x14ac:dyDescent="0.25">
      <c r="A382" s="80">
        <v>381</v>
      </c>
      <c r="B382" s="106" t="s">
        <v>499</v>
      </c>
      <c r="C382" s="112"/>
      <c r="D382" s="112" t="s">
        <v>2504</v>
      </c>
      <c r="E382" s="112" t="s">
        <v>18</v>
      </c>
      <c r="F382" s="112" t="s">
        <v>526</v>
      </c>
      <c r="G382" s="112" t="s">
        <v>143</v>
      </c>
      <c r="H382" s="112" t="s">
        <v>199</v>
      </c>
      <c r="I382" s="51" t="s">
        <v>2530</v>
      </c>
      <c r="J382" s="88" t="str">
        <f t="shared" si="5"/>
        <v>Каменск-Уральский городской округ Свердловской области, г. Каменск-Уральский, пр-кт Победы, д. 78Б</v>
      </c>
      <c r="K382" s="112">
        <v>3066.7</v>
      </c>
      <c r="L382" s="30">
        <v>54</v>
      </c>
      <c r="M382" s="112">
        <v>2</v>
      </c>
      <c r="N382" s="132" t="s">
        <v>2570</v>
      </c>
      <c r="O382" s="219">
        <v>44228</v>
      </c>
      <c r="P382" s="132" t="s">
        <v>1307</v>
      </c>
      <c r="Q382" s="187">
        <v>3667721.0300000003</v>
      </c>
    </row>
    <row r="383" spans="1:17" ht="23.25" x14ac:dyDescent="0.25">
      <c r="A383" s="80">
        <v>382</v>
      </c>
      <c r="B383" s="106" t="s">
        <v>499</v>
      </c>
      <c r="C383" s="30"/>
      <c r="D383" s="30" t="s">
        <v>2504</v>
      </c>
      <c r="E383" s="30" t="s">
        <v>18</v>
      </c>
      <c r="F383" s="30" t="s">
        <v>526</v>
      </c>
      <c r="G383" s="30" t="s">
        <v>20</v>
      </c>
      <c r="H383" s="30" t="s">
        <v>536</v>
      </c>
      <c r="I383" s="42">
        <v>18</v>
      </c>
      <c r="J383" s="88" t="str">
        <f t="shared" si="5"/>
        <v>Каменск-Уральский городской округ Свердловской области, г. Каменск-Уральский, ул. 1-й Проезд, д. 18</v>
      </c>
      <c r="K383" s="30">
        <v>324.5</v>
      </c>
      <c r="L383" s="30">
        <v>8</v>
      </c>
      <c r="M383" s="30">
        <v>7</v>
      </c>
      <c r="N383" s="117" t="s">
        <v>3135</v>
      </c>
      <c r="O383" s="219">
        <v>44165</v>
      </c>
      <c r="P383" s="117" t="s">
        <v>2397</v>
      </c>
      <c r="Q383" s="194">
        <v>2376928.7999999998</v>
      </c>
    </row>
    <row r="384" spans="1:17" ht="23.25" x14ac:dyDescent="0.25">
      <c r="A384" s="80">
        <v>383</v>
      </c>
      <c r="B384" s="106" t="s">
        <v>499</v>
      </c>
      <c r="C384" s="30"/>
      <c r="D384" s="30" t="s">
        <v>2504</v>
      </c>
      <c r="E384" s="30" t="s">
        <v>18</v>
      </c>
      <c r="F384" s="30" t="s">
        <v>526</v>
      </c>
      <c r="G384" s="30" t="s">
        <v>20</v>
      </c>
      <c r="H384" s="30" t="s">
        <v>1088</v>
      </c>
      <c r="I384" s="42">
        <v>2</v>
      </c>
      <c r="J384" s="88" t="str">
        <f t="shared" si="5"/>
        <v>Каменск-Уральский городской округ Свердловской области, г. Каменск-Уральский, ул. 4-й Проезд, д. 2</v>
      </c>
      <c r="K384" s="30">
        <v>484.8</v>
      </c>
      <c r="L384" s="30">
        <v>7</v>
      </c>
      <c r="M384" s="30">
        <v>1</v>
      </c>
      <c r="N384" s="117" t="s">
        <v>3135</v>
      </c>
      <c r="O384" s="219">
        <v>44165</v>
      </c>
      <c r="P384" s="117" t="s">
        <v>2397</v>
      </c>
      <c r="Q384" s="194">
        <v>2004085.2</v>
      </c>
    </row>
    <row r="385" spans="1:17" ht="23.25" x14ac:dyDescent="0.25">
      <c r="A385" s="80">
        <v>384</v>
      </c>
      <c r="B385" s="106" t="s">
        <v>499</v>
      </c>
      <c r="C385" s="30"/>
      <c r="D385" s="30" t="s">
        <v>2504</v>
      </c>
      <c r="E385" s="30" t="s">
        <v>18</v>
      </c>
      <c r="F385" s="30" t="s">
        <v>526</v>
      </c>
      <c r="G385" s="30" t="s">
        <v>20</v>
      </c>
      <c r="H385" s="30" t="s">
        <v>1088</v>
      </c>
      <c r="I385" s="42">
        <v>4</v>
      </c>
      <c r="J385" s="88" t="str">
        <f t="shared" si="5"/>
        <v>Каменск-Уральский городской округ Свердловской области, г. Каменск-Уральский, ул. 4-й Проезд, д. 4</v>
      </c>
      <c r="K385" s="30">
        <v>480.6</v>
      </c>
      <c r="L385" s="30">
        <v>4</v>
      </c>
      <c r="M385" s="30">
        <v>1</v>
      </c>
      <c r="N385" s="117" t="s">
        <v>3135</v>
      </c>
      <c r="O385" s="219">
        <v>44165</v>
      </c>
      <c r="P385" s="117" t="s">
        <v>2397</v>
      </c>
      <c r="Q385" s="194">
        <v>1872195.6</v>
      </c>
    </row>
    <row r="386" spans="1:17" ht="23.25" x14ac:dyDescent="0.25">
      <c r="A386" s="80">
        <v>385</v>
      </c>
      <c r="B386" s="106" t="s">
        <v>499</v>
      </c>
      <c r="C386" s="30"/>
      <c r="D386" s="30" t="s">
        <v>2504</v>
      </c>
      <c r="E386" s="30" t="s">
        <v>18</v>
      </c>
      <c r="F386" s="30" t="s">
        <v>526</v>
      </c>
      <c r="G386" s="30" t="s">
        <v>20</v>
      </c>
      <c r="H386" s="30" t="s">
        <v>529</v>
      </c>
      <c r="I386" s="42">
        <v>18</v>
      </c>
      <c r="J386" s="88" t="str">
        <f t="shared" ref="J386:J449" si="6">C386&amp;""&amp;D386&amp;", "&amp;E386&amp;" "&amp;F386&amp;", "&amp;G386&amp;" "&amp;H386&amp;", д. "&amp;I386</f>
        <v>Каменск-Уральский городской округ Свердловской области, г. Каменск-Уральский, ул. Алюминиевая, д. 18</v>
      </c>
      <c r="K386" s="30">
        <v>1451.1</v>
      </c>
      <c r="L386" s="30">
        <v>27</v>
      </c>
      <c r="M386" s="30">
        <v>2</v>
      </c>
      <c r="N386" s="117" t="s">
        <v>3134</v>
      </c>
      <c r="O386" s="219">
        <v>44169</v>
      </c>
      <c r="P386" s="117" t="s">
        <v>2397</v>
      </c>
      <c r="Q386" s="194">
        <v>3019047.6</v>
      </c>
    </row>
    <row r="387" spans="1:17" ht="23.25" x14ac:dyDescent="0.25">
      <c r="A387" s="80">
        <v>386</v>
      </c>
      <c r="B387" s="106" t="s">
        <v>499</v>
      </c>
      <c r="C387" s="30"/>
      <c r="D387" s="30" t="s">
        <v>2504</v>
      </c>
      <c r="E387" s="30" t="s">
        <v>18</v>
      </c>
      <c r="F387" s="30" t="s">
        <v>526</v>
      </c>
      <c r="G387" s="30" t="s">
        <v>20</v>
      </c>
      <c r="H387" s="30" t="s">
        <v>529</v>
      </c>
      <c r="I387" s="42">
        <v>19</v>
      </c>
      <c r="J387" s="88" t="str">
        <f t="shared" si="6"/>
        <v>Каменск-Уральский городской округ Свердловской области, г. Каменск-Уральский, ул. Алюминиевая, д. 19</v>
      </c>
      <c r="K387" s="30">
        <v>1726.4</v>
      </c>
      <c r="L387" s="30">
        <v>19</v>
      </c>
      <c r="M387" s="30">
        <v>2</v>
      </c>
      <c r="N387" s="117" t="s">
        <v>3134</v>
      </c>
      <c r="O387" s="219">
        <v>44169</v>
      </c>
      <c r="P387" s="117" t="s">
        <v>2397</v>
      </c>
      <c r="Q387" s="194">
        <v>3466424.4</v>
      </c>
    </row>
    <row r="388" spans="1:17" ht="23.25" x14ac:dyDescent="0.25">
      <c r="A388" s="80">
        <v>387</v>
      </c>
      <c r="B388" s="106" t="s">
        <v>499</v>
      </c>
      <c r="C388" s="30"/>
      <c r="D388" s="30" t="s">
        <v>2504</v>
      </c>
      <c r="E388" s="30" t="s">
        <v>18</v>
      </c>
      <c r="F388" s="30" t="s">
        <v>526</v>
      </c>
      <c r="G388" s="30" t="s">
        <v>20</v>
      </c>
      <c r="H388" s="30" t="s">
        <v>529</v>
      </c>
      <c r="I388" s="42">
        <v>20</v>
      </c>
      <c r="J388" s="88" t="str">
        <f t="shared" si="6"/>
        <v>Каменск-Уральский городской округ Свердловской области, г. Каменск-Уральский, ул. Алюминиевая, д. 20</v>
      </c>
      <c r="K388" s="30">
        <v>1486.15</v>
      </c>
      <c r="L388" s="30">
        <v>20</v>
      </c>
      <c r="M388" s="30">
        <v>1</v>
      </c>
      <c r="N388" s="117" t="s">
        <v>3134</v>
      </c>
      <c r="O388" s="219">
        <v>44169</v>
      </c>
      <c r="P388" s="117" t="s">
        <v>2397</v>
      </c>
      <c r="Q388" s="194">
        <v>3652494</v>
      </c>
    </row>
    <row r="389" spans="1:17" ht="23.25" x14ac:dyDescent="0.25">
      <c r="A389" s="80">
        <v>388</v>
      </c>
      <c r="B389" s="106" t="s">
        <v>499</v>
      </c>
      <c r="C389" s="30"/>
      <c r="D389" s="30" t="s">
        <v>2504</v>
      </c>
      <c r="E389" s="30" t="s">
        <v>18</v>
      </c>
      <c r="F389" s="30" t="s">
        <v>526</v>
      </c>
      <c r="G389" s="30" t="s">
        <v>20</v>
      </c>
      <c r="H389" s="30" t="s">
        <v>529</v>
      </c>
      <c r="I389" s="42">
        <v>21</v>
      </c>
      <c r="J389" s="88" t="str">
        <f t="shared" si="6"/>
        <v>Каменск-Уральский городской округ Свердловской области, г. Каменск-Уральский, ул. Алюминиевая, д. 21</v>
      </c>
      <c r="K389" s="30">
        <v>1961.1</v>
      </c>
      <c r="L389" s="30">
        <v>21</v>
      </c>
      <c r="M389" s="30">
        <v>2</v>
      </c>
      <c r="N389" s="117" t="s">
        <v>3134</v>
      </c>
      <c r="O389" s="219">
        <v>44169</v>
      </c>
      <c r="P389" s="117" t="s">
        <v>2397</v>
      </c>
      <c r="Q389" s="194">
        <v>3025892.4</v>
      </c>
    </row>
    <row r="390" spans="1:17" ht="23.25" x14ac:dyDescent="0.25">
      <c r="A390" s="80">
        <v>389</v>
      </c>
      <c r="B390" s="106" t="s">
        <v>499</v>
      </c>
      <c r="C390" s="30"/>
      <c r="D390" s="30" t="s">
        <v>2504</v>
      </c>
      <c r="E390" s="30" t="s">
        <v>18</v>
      </c>
      <c r="F390" s="30" t="s">
        <v>526</v>
      </c>
      <c r="G390" s="30" t="s">
        <v>20</v>
      </c>
      <c r="H390" s="30" t="s">
        <v>529</v>
      </c>
      <c r="I390" s="42">
        <v>55</v>
      </c>
      <c r="J390" s="88" t="str">
        <f t="shared" si="6"/>
        <v>Каменск-Уральский городской округ Свердловской области, г. Каменск-Уральский, ул. Алюминиевая, д. 55</v>
      </c>
      <c r="K390" s="30">
        <v>2695.1</v>
      </c>
      <c r="L390" s="30">
        <v>64</v>
      </c>
      <c r="M390" s="30">
        <v>4</v>
      </c>
      <c r="N390" s="117" t="s">
        <v>3135</v>
      </c>
      <c r="O390" s="219">
        <v>44165</v>
      </c>
      <c r="P390" s="117" t="s">
        <v>2397</v>
      </c>
      <c r="Q390" s="194">
        <v>6140731.2000000002</v>
      </c>
    </row>
    <row r="391" spans="1:17" ht="23.25" x14ac:dyDescent="0.25">
      <c r="A391" s="80">
        <v>390</v>
      </c>
      <c r="B391" s="106" t="s">
        <v>499</v>
      </c>
      <c r="C391" s="30"/>
      <c r="D391" s="30" t="s">
        <v>2504</v>
      </c>
      <c r="E391" s="30" t="s">
        <v>18</v>
      </c>
      <c r="F391" s="30" t="s">
        <v>526</v>
      </c>
      <c r="G391" s="30" t="s">
        <v>20</v>
      </c>
      <c r="H391" s="30" t="s">
        <v>92</v>
      </c>
      <c r="I391" s="42">
        <v>17</v>
      </c>
      <c r="J391" s="88" t="str">
        <f t="shared" si="6"/>
        <v>Каменск-Уральский городской округ Свердловской области, г. Каменск-Уральский, ул. Бажова, д. 17</v>
      </c>
      <c r="K391" s="30">
        <v>511.5</v>
      </c>
      <c r="L391" s="30">
        <v>8</v>
      </c>
      <c r="M391" s="30">
        <v>8</v>
      </c>
      <c r="N391" s="117" t="s">
        <v>3135</v>
      </c>
      <c r="O391" s="219">
        <v>44165</v>
      </c>
      <c r="P391" s="117" t="s">
        <v>2397</v>
      </c>
      <c r="Q391" s="194">
        <v>5372079.5999999996</v>
      </c>
    </row>
    <row r="392" spans="1:17" ht="23.25" x14ac:dyDescent="0.25">
      <c r="A392" s="80">
        <v>391</v>
      </c>
      <c r="B392" s="106" t="s">
        <v>499</v>
      </c>
      <c r="C392" s="30"/>
      <c r="D392" s="30" t="s">
        <v>2504</v>
      </c>
      <c r="E392" s="30" t="s">
        <v>18</v>
      </c>
      <c r="F392" s="30" t="s">
        <v>526</v>
      </c>
      <c r="G392" s="30" t="s">
        <v>20</v>
      </c>
      <c r="H392" s="30" t="s">
        <v>92</v>
      </c>
      <c r="I392" s="42">
        <v>23</v>
      </c>
      <c r="J392" s="88" t="str">
        <f t="shared" si="6"/>
        <v>Каменск-Уральский городской округ Свердловской области, г. Каменск-Уральский, ул. Бажова, д. 23</v>
      </c>
      <c r="K392" s="30">
        <v>512.5</v>
      </c>
      <c r="L392" s="30">
        <v>8</v>
      </c>
      <c r="M392" s="30">
        <v>2</v>
      </c>
      <c r="N392" s="117" t="s">
        <v>3135</v>
      </c>
      <c r="O392" s="219">
        <v>44165</v>
      </c>
      <c r="P392" s="117" t="s">
        <v>2397</v>
      </c>
      <c r="Q392" s="194">
        <v>1943122.7999999998</v>
      </c>
    </row>
    <row r="393" spans="1:17" ht="23.25" x14ac:dyDescent="0.25">
      <c r="A393" s="80">
        <v>392</v>
      </c>
      <c r="B393" s="106" t="s">
        <v>499</v>
      </c>
      <c r="C393" s="30"/>
      <c r="D393" s="30" t="s">
        <v>2504</v>
      </c>
      <c r="E393" s="30" t="s">
        <v>18</v>
      </c>
      <c r="F393" s="30" t="s">
        <v>526</v>
      </c>
      <c r="G393" s="30" t="s">
        <v>20</v>
      </c>
      <c r="H393" s="30" t="s">
        <v>378</v>
      </c>
      <c r="I393" s="42">
        <v>18</v>
      </c>
      <c r="J393" s="88" t="str">
        <f t="shared" si="6"/>
        <v>Каменск-Уральский городской округ Свердловской области, г. Каменск-Уральский, ул. Белинского, д. 18</v>
      </c>
      <c r="K393" s="30">
        <v>1995.17</v>
      </c>
      <c r="L393" s="30">
        <v>25</v>
      </c>
      <c r="M393" s="30">
        <v>5</v>
      </c>
      <c r="N393" s="117" t="s">
        <v>3134</v>
      </c>
      <c r="O393" s="219">
        <v>44169</v>
      </c>
      <c r="P393" s="117" t="s">
        <v>2397</v>
      </c>
      <c r="Q393" s="194">
        <v>12915970.800000001</v>
      </c>
    </row>
    <row r="394" spans="1:17" ht="23.25" x14ac:dyDescent="0.25">
      <c r="A394" s="80">
        <v>393</v>
      </c>
      <c r="B394" s="106" t="s">
        <v>499</v>
      </c>
      <c r="C394" s="30"/>
      <c r="D394" s="30" t="s">
        <v>2504</v>
      </c>
      <c r="E394" s="30" t="s">
        <v>18</v>
      </c>
      <c r="F394" s="30" t="s">
        <v>526</v>
      </c>
      <c r="G394" s="30" t="s">
        <v>20</v>
      </c>
      <c r="H394" s="30" t="s">
        <v>378</v>
      </c>
      <c r="I394" s="42">
        <v>67</v>
      </c>
      <c r="J394" s="88" t="str">
        <f t="shared" si="6"/>
        <v>Каменск-Уральский городской округ Свердловской области, г. Каменск-Уральский, ул. Белинского, д. 67</v>
      </c>
      <c r="K394" s="30">
        <v>572.9</v>
      </c>
      <c r="L394" s="30">
        <v>8</v>
      </c>
      <c r="M394" s="30">
        <v>5</v>
      </c>
      <c r="N394" s="117" t="s">
        <v>3135</v>
      </c>
      <c r="O394" s="219">
        <v>44165</v>
      </c>
      <c r="P394" s="117" t="s">
        <v>2397</v>
      </c>
      <c r="Q394" s="194">
        <v>2105931.6</v>
      </c>
    </row>
    <row r="395" spans="1:17" ht="23.25" x14ac:dyDescent="0.25">
      <c r="A395" s="80">
        <v>394</v>
      </c>
      <c r="B395" s="106" t="s">
        <v>499</v>
      </c>
      <c r="C395" s="30"/>
      <c r="D395" s="30" t="s">
        <v>2504</v>
      </c>
      <c r="E395" s="30" t="s">
        <v>18</v>
      </c>
      <c r="F395" s="30" t="s">
        <v>526</v>
      </c>
      <c r="G395" s="30" t="s">
        <v>20</v>
      </c>
      <c r="H395" s="30" t="s">
        <v>74</v>
      </c>
      <c r="I395" s="42">
        <v>52</v>
      </c>
      <c r="J395" s="88" t="str">
        <f t="shared" si="6"/>
        <v>Каменск-Уральский городской округ Свердловской области, г. Каменск-Уральский, ул. Гагарина, д. 52</v>
      </c>
      <c r="K395" s="30">
        <v>5790.3</v>
      </c>
      <c r="L395" s="30">
        <v>77</v>
      </c>
      <c r="M395" s="30">
        <v>8</v>
      </c>
      <c r="N395" s="117" t="s">
        <v>3134</v>
      </c>
      <c r="O395" s="219">
        <v>44169</v>
      </c>
      <c r="P395" s="117" t="s">
        <v>2397</v>
      </c>
      <c r="Q395" s="194">
        <v>25594284</v>
      </c>
    </row>
    <row r="396" spans="1:17" ht="23.25" x14ac:dyDescent="0.25">
      <c r="A396" s="80">
        <v>395</v>
      </c>
      <c r="B396" s="106" t="s">
        <v>499</v>
      </c>
      <c r="C396" s="30"/>
      <c r="D396" s="30" t="s">
        <v>2504</v>
      </c>
      <c r="E396" s="30" t="s">
        <v>18</v>
      </c>
      <c r="F396" s="30" t="s">
        <v>526</v>
      </c>
      <c r="G396" s="30" t="s">
        <v>20</v>
      </c>
      <c r="H396" s="30" t="s">
        <v>1539</v>
      </c>
      <c r="I396" s="42">
        <v>2</v>
      </c>
      <c r="J396" s="88" t="str">
        <f t="shared" si="6"/>
        <v>Каменск-Уральский городской округ Свердловской области, г. Каменск-Уральский, ул. Гладкова, д. 2</v>
      </c>
      <c r="K396" s="30">
        <v>300.60000000000002</v>
      </c>
      <c r="L396" s="30">
        <v>8</v>
      </c>
      <c r="M396" s="30">
        <v>8</v>
      </c>
      <c r="N396" s="117" t="s">
        <v>3134</v>
      </c>
      <c r="O396" s="219">
        <v>44169</v>
      </c>
      <c r="P396" s="117" t="s">
        <v>2397</v>
      </c>
      <c r="Q396" s="194">
        <v>2956702.7999999993</v>
      </c>
    </row>
    <row r="397" spans="1:17" ht="23.25" x14ac:dyDescent="0.25">
      <c r="A397" s="80">
        <v>396</v>
      </c>
      <c r="B397" s="106" t="s">
        <v>499</v>
      </c>
      <c r="C397" s="30"/>
      <c r="D397" s="30" t="s">
        <v>2504</v>
      </c>
      <c r="E397" s="30" t="s">
        <v>18</v>
      </c>
      <c r="F397" s="30" t="s">
        <v>526</v>
      </c>
      <c r="G397" s="30" t="s">
        <v>20</v>
      </c>
      <c r="H397" s="30" t="s">
        <v>1539</v>
      </c>
      <c r="I397" s="42">
        <v>4</v>
      </c>
      <c r="J397" s="88" t="str">
        <f t="shared" si="6"/>
        <v>Каменск-Уральский городской округ Свердловской области, г. Каменск-Уральский, ул. Гладкова, д. 4</v>
      </c>
      <c r="K397" s="30">
        <v>304.3</v>
      </c>
      <c r="L397" s="30">
        <v>8</v>
      </c>
      <c r="M397" s="30">
        <v>8</v>
      </c>
      <c r="N397" s="117" t="s">
        <v>3134</v>
      </c>
      <c r="O397" s="219">
        <v>44169</v>
      </c>
      <c r="P397" s="117" t="s">
        <v>2397</v>
      </c>
      <c r="Q397" s="194">
        <v>2903300.4</v>
      </c>
    </row>
    <row r="398" spans="1:17" ht="23.25" x14ac:dyDescent="0.25">
      <c r="A398" s="80">
        <v>397</v>
      </c>
      <c r="B398" s="106" t="s">
        <v>499</v>
      </c>
      <c r="C398" s="30"/>
      <c r="D398" s="30" t="s">
        <v>2504</v>
      </c>
      <c r="E398" s="30" t="s">
        <v>18</v>
      </c>
      <c r="F398" s="30" t="s">
        <v>526</v>
      </c>
      <c r="G398" s="30" t="s">
        <v>20</v>
      </c>
      <c r="H398" s="30" t="s">
        <v>1539</v>
      </c>
      <c r="I398" s="42">
        <v>6</v>
      </c>
      <c r="J398" s="88" t="str">
        <f t="shared" si="6"/>
        <v>Каменск-Уральский городской округ Свердловской области, г. Каменск-Уральский, ул. Гладкова, д. 6</v>
      </c>
      <c r="K398" s="30">
        <v>300.89999999999998</v>
      </c>
      <c r="L398" s="30">
        <v>8</v>
      </c>
      <c r="M398" s="30">
        <v>8</v>
      </c>
      <c r="N398" s="117" t="s">
        <v>3134</v>
      </c>
      <c r="O398" s="219">
        <v>44169</v>
      </c>
      <c r="P398" s="117" t="s">
        <v>2397</v>
      </c>
      <c r="Q398" s="194">
        <v>3059292</v>
      </c>
    </row>
    <row r="399" spans="1:17" ht="33.75" x14ac:dyDescent="0.25">
      <c r="A399" s="80">
        <v>398</v>
      </c>
      <c r="B399" s="106" t="s">
        <v>499</v>
      </c>
      <c r="C399" s="30"/>
      <c r="D399" s="30" t="s">
        <v>2504</v>
      </c>
      <c r="E399" s="30" t="s">
        <v>18</v>
      </c>
      <c r="F399" s="30" t="s">
        <v>526</v>
      </c>
      <c r="G399" s="30" t="s">
        <v>20</v>
      </c>
      <c r="H399" s="30" t="s">
        <v>345</v>
      </c>
      <c r="I399" s="42">
        <v>3</v>
      </c>
      <c r="J399" s="88" t="str">
        <f t="shared" si="6"/>
        <v>Каменск-Уральский городской округ Свердловской области, г. Каменск-Уральский, ул. Зои Космодемьянской, д. 3</v>
      </c>
      <c r="K399" s="30">
        <v>966.24</v>
      </c>
      <c r="L399" s="30">
        <v>24</v>
      </c>
      <c r="M399" s="30">
        <v>4</v>
      </c>
      <c r="N399" s="117" t="s">
        <v>3135</v>
      </c>
      <c r="O399" s="219">
        <v>44165</v>
      </c>
      <c r="P399" s="117" t="s">
        <v>2397</v>
      </c>
      <c r="Q399" s="194">
        <v>2691615.6000000006</v>
      </c>
    </row>
    <row r="400" spans="1:17" ht="33.75" x14ac:dyDescent="0.25">
      <c r="A400" s="80">
        <v>399</v>
      </c>
      <c r="B400" s="106" t="s">
        <v>499</v>
      </c>
      <c r="C400" s="30"/>
      <c r="D400" s="30" t="s">
        <v>2504</v>
      </c>
      <c r="E400" s="30" t="s">
        <v>18</v>
      </c>
      <c r="F400" s="30" t="s">
        <v>526</v>
      </c>
      <c r="G400" s="30" t="s">
        <v>20</v>
      </c>
      <c r="H400" s="30" t="s">
        <v>345</v>
      </c>
      <c r="I400" s="42">
        <v>9</v>
      </c>
      <c r="J400" s="88" t="str">
        <f t="shared" si="6"/>
        <v>Каменск-Уральский городской округ Свердловской области, г. Каменск-Уральский, ул. Зои Космодемьянской, д. 9</v>
      </c>
      <c r="K400" s="30">
        <v>952.82</v>
      </c>
      <c r="L400" s="30">
        <v>24</v>
      </c>
      <c r="M400" s="30">
        <v>4</v>
      </c>
      <c r="N400" s="117" t="s">
        <v>3135</v>
      </c>
      <c r="O400" s="219">
        <v>44165</v>
      </c>
      <c r="P400" s="117" t="s">
        <v>2397</v>
      </c>
      <c r="Q400" s="194">
        <v>2945299.2</v>
      </c>
    </row>
    <row r="401" spans="1:17" ht="23.25" x14ac:dyDescent="0.25">
      <c r="A401" s="80">
        <v>400</v>
      </c>
      <c r="B401" s="106" t="s">
        <v>499</v>
      </c>
      <c r="C401" s="30"/>
      <c r="D401" s="30" t="s">
        <v>2504</v>
      </c>
      <c r="E401" s="30" t="s">
        <v>18</v>
      </c>
      <c r="F401" s="30" t="s">
        <v>526</v>
      </c>
      <c r="G401" s="30" t="s">
        <v>20</v>
      </c>
      <c r="H401" s="30" t="s">
        <v>532</v>
      </c>
      <c r="I401" s="42">
        <v>42</v>
      </c>
      <c r="J401" s="88" t="str">
        <f t="shared" si="6"/>
        <v>Каменск-Уральский городской округ Свердловской области, г. Каменск-Уральский, ул. Исетская, д. 42</v>
      </c>
      <c r="K401" s="30">
        <v>3220.3</v>
      </c>
      <c r="L401" s="30">
        <v>48</v>
      </c>
      <c r="M401" s="30">
        <v>2</v>
      </c>
      <c r="N401" s="117" t="s">
        <v>3134</v>
      </c>
      <c r="O401" s="219">
        <v>44169</v>
      </c>
      <c r="P401" s="117" t="s">
        <v>2397</v>
      </c>
      <c r="Q401" s="194">
        <v>4359131.8</v>
      </c>
    </row>
    <row r="402" spans="1:17" ht="23.25" x14ac:dyDescent="0.25">
      <c r="A402" s="80">
        <v>401</v>
      </c>
      <c r="B402" s="106" t="s">
        <v>499</v>
      </c>
      <c r="C402" s="30"/>
      <c r="D402" s="30" t="s">
        <v>2504</v>
      </c>
      <c r="E402" s="30" t="s">
        <v>18</v>
      </c>
      <c r="F402" s="30" t="s">
        <v>526</v>
      </c>
      <c r="G402" s="30" t="s">
        <v>20</v>
      </c>
      <c r="H402" s="30" t="s">
        <v>28</v>
      </c>
      <c r="I402" s="42">
        <v>33</v>
      </c>
      <c r="J402" s="88" t="str">
        <f t="shared" si="6"/>
        <v>Каменск-Уральский городской округ Свердловской области, г. Каменск-Уральский, ул. Калинина, д. 33</v>
      </c>
      <c r="K402" s="30">
        <v>1644.6</v>
      </c>
      <c r="L402" s="30">
        <v>47</v>
      </c>
      <c r="M402" s="30">
        <v>6</v>
      </c>
      <c r="N402" s="117" t="s">
        <v>3134</v>
      </c>
      <c r="O402" s="219">
        <v>44169</v>
      </c>
      <c r="P402" s="117" t="s">
        <v>2397</v>
      </c>
      <c r="Q402" s="194">
        <v>7401241.2000000002</v>
      </c>
    </row>
    <row r="403" spans="1:17" ht="23.25" x14ac:dyDescent="0.25">
      <c r="A403" s="80">
        <v>402</v>
      </c>
      <c r="B403" s="106" t="s">
        <v>499</v>
      </c>
      <c r="C403" s="30"/>
      <c r="D403" s="30" t="s">
        <v>2504</v>
      </c>
      <c r="E403" s="30" t="s">
        <v>18</v>
      </c>
      <c r="F403" s="30" t="s">
        <v>526</v>
      </c>
      <c r="G403" s="30" t="s">
        <v>20</v>
      </c>
      <c r="H403" s="30" t="s">
        <v>28</v>
      </c>
      <c r="I403" s="42">
        <v>35</v>
      </c>
      <c r="J403" s="88" t="str">
        <f t="shared" si="6"/>
        <v>Каменск-Уральский городской округ Свердловской области, г. Каменск-Уральский, ул. Калинина, д. 35</v>
      </c>
      <c r="K403" s="30">
        <v>1760.56</v>
      </c>
      <c r="L403" s="30">
        <v>25</v>
      </c>
      <c r="M403" s="30">
        <v>2</v>
      </c>
      <c r="N403" s="117" t="s">
        <v>3134</v>
      </c>
      <c r="O403" s="219">
        <v>44169</v>
      </c>
      <c r="P403" s="117" t="s">
        <v>2397</v>
      </c>
      <c r="Q403" s="194">
        <v>3255645.6</v>
      </c>
    </row>
    <row r="404" spans="1:17" ht="23.25" x14ac:dyDescent="0.25">
      <c r="A404" s="80">
        <v>403</v>
      </c>
      <c r="B404" s="106" t="s">
        <v>499</v>
      </c>
      <c r="C404" s="30"/>
      <c r="D404" s="30" t="s">
        <v>2504</v>
      </c>
      <c r="E404" s="30" t="s">
        <v>18</v>
      </c>
      <c r="F404" s="30" t="s">
        <v>526</v>
      </c>
      <c r="G404" s="30" t="s">
        <v>20</v>
      </c>
      <c r="H404" s="30" t="s">
        <v>533</v>
      </c>
      <c r="I404" s="42">
        <v>36</v>
      </c>
      <c r="J404" s="88" t="str">
        <f t="shared" si="6"/>
        <v>Каменск-Уральский городской округ Свердловской области, г. Каменск-Уральский, ул. Каменская, д. 36</v>
      </c>
      <c r="K404" s="30">
        <v>728.7</v>
      </c>
      <c r="L404" s="30">
        <v>12</v>
      </c>
      <c r="M404" s="30">
        <v>8</v>
      </c>
      <c r="N404" s="117" t="s">
        <v>3135</v>
      </c>
      <c r="O404" s="219">
        <v>44165</v>
      </c>
      <c r="P404" s="117" t="s">
        <v>2397</v>
      </c>
      <c r="Q404" s="194">
        <v>5042947.1999999993</v>
      </c>
    </row>
    <row r="405" spans="1:17" ht="23.25" x14ac:dyDescent="0.25">
      <c r="A405" s="80">
        <v>404</v>
      </c>
      <c r="B405" s="106" t="s">
        <v>499</v>
      </c>
      <c r="C405" s="30"/>
      <c r="D405" s="30" t="s">
        <v>2504</v>
      </c>
      <c r="E405" s="30" t="s">
        <v>18</v>
      </c>
      <c r="F405" s="30" t="s">
        <v>526</v>
      </c>
      <c r="G405" s="30" t="s">
        <v>20</v>
      </c>
      <c r="H405" s="30" t="s">
        <v>533</v>
      </c>
      <c r="I405" s="42">
        <v>38</v>
      </c>
      <c r="J405" s="88" t="str">
        <f t="shared" si="6"/>
        <v>Каменск-Уральский городской округ Свердловской области, г. Каменск-Уральский, ул. Каменская, д. 38</v>
      </c>
      <c r="K405" s="30">
        <v>3973</v>
      </c>
      <c r="L405" s="30">
        <v>12</v>
      </c>
      <c r="M405" s="30">
        <v>7</v>
      </c>
      <c r="N405" s="117" t="s">
        <v>3135</v>
      </c>
      <c r="O405" s="219">
        <v>44165</v>
      </c>
      <c r="P405" s="117" t="s">
        <v>2397</v>
      </c>
      <c r="Q405" s="194">
        <v>3647032.8</v>
      </c>
    </row>
    <row r="406" spans="1:17" ht="23.25" x14ac:dyDescent="0.25">
      <c r="A406" s="80">
        <v>405</v>
      </c>
      <c r="B406" s="106" t="s">
        <v>499</v>
      </c>
      <c r="C406" s="30"/>
      <c r="D406" s="30" t="s">
        <v>2504</v>
      </c>
      <c r="E406" s="30" t="s">
        <v>18</v>
      </c>
      <c r="F406" s="30" t="s">
        <v>526</v>
      </c>
      <c r="G406" s="30" t="s">
        <v>20</v>
      </c>
      <c r="H406" s="30" t="s">
        <v>533</v>
      </c>
      <c r="I406" s="42">
        <v>40</v>
      </c>
      <c r="J406" s="88" t="str">
        <f t="shared" si="6"/>
        <v>Каменск-Уральский городской округ Свердловской области, г. Каменск-Уральский, ул. Каменская, д. 40</v>
      </c>
      <c r="K406" s="30">
        <v>1096.8</v>
      </c>
      <c r="L406" s="30">
        <v>18</v>
      </c>
      <c r="M406" s="30">
        <v>8</v>
      </c>
      <c r="N406" s="117" t="s">
        <v>3135</v>
      </c>
      <c r="O406" s="219">
        <v>44165</v>
      </c>
      <c r="P406" s="117" t="s">
        <v>2397</v>
      </c>
      <c r="Q406" s="194">
        <v>6422887.2000000002</v>
      </c>
    </row>
    <row r="407" spans="1:17" ht="22.5" x14ac:dyDescent="0.25">
      <c r="A407" s="80">
        <v>406</v>
      </c>
      <c r="B407" s="106" t="s">
        <v>499</v>
      </c>
      <c r="C407" s="112"/>
      <c r="D407" s="112" t="s">
        <v>2504</v>
      </c>
      <c r="E407" s="112" t="s">
        <v>18</v>
      </c>
      <c r="F407" s="112" t="s">
        <v>526</v>
      </c>
      <c r="G407" s="112" t="s">
        <v>20</v>
      </c>
      <c r="H407" s="112" t="s">
        <v>533</v>
      </c>
      <c r="I407" s="51">
        <v>84</v>
      </c>
      <c r="J407" s="88" t="str">
        <f t="shared" si="6"/>
        <v>Каменск-Уральский городской округ Свердловской области, г. Каменск-Уральский, ул. Каменская, д. 84</v>
      </c>
      <c r="K407" s="112">
        <v>10808.6</v>
      </c>
      <c r="L407" s="30">
        <v>138</v>
      </c>
      <c r="M407" s="112">
        <v>4</v>
      </c>
      <c r="N407" s="132" t="s">
        <v>2570</v>
      </c>
      <c r="O407" s="219">
        <v>44228</v>
      </c>
      <c r="P407" s="132" t="s">
        <v>1307</v>
      </c>
      <c r="Q407" s="194">
        <v>7935016.9900000002</v>
      </c>
    </row>
    <row r="408" spans="1:17" ht="22.5" x14ac:dyDescent="0.25">
      <c r="A408" s="80">
        <v>407</v>
      </c>
      <c r="B408" s="106" t="s">
        <v>499</v>
      </c>
      <c r="C408" s="112"/>
      <c r="D408" s="112" t="s">
        <v>2504</v>
      </c>
      <c r="E408" s="112" t="s">
        <v>18</v>
      </c>
      <c r="F408" s="112" t="s">
        <v>526</v>
      </c>
      <c r="G408" s="112" t="s">
        <v>20</v>
      </c>
      <c r="H408" s="112" t="s">
        <v>75</v>
      </c>
      <c r="I408" s="51" t="s">
        <v>669</v>
      </c>
      <c r="J408" s="88" t="str">
        <f t="shared" si="6"/>
        <v>Каменск-Уральский городской округ Свердловской области, г. Каменск-Уральский, ул. Карла Маркса, д. 40А</v>
      </c>
      <c r="K408" s="112">
        <v>2573.6999999999998</v>
      </c>
      <c r="L408" s="30">
        <v>51</v>
      </c>
      <c r="M408" s="112">
        <v>1</v>
      </c>
      <c r="N408" s="132" t="s">
        <v>2570</v>
      </c>
      <c r="O408" s="219">
        <v>44228</v>
      </c>
      <c r="P408" s="132" t="s">
        <v>1307</v>
      </c>
      <c r="Q408" s="194">
        <v>2239245.89</v>
      </c>
    </row>
    <row r="409" spans="1:17" ht="23.25" x14ac:dyDescent="0.25">
      <c r="A409" s="80">
        <v>408</v>
      </c>
      <c r="B409" s="106" t="s">
        <v>499</v>
      </c>
      <c r="C409" s="30"/>
      <c r="D409" s="30" t="s">
        <v>2504</v>
      </c>
      <c r="E409" s="30" t="s">
        <v>18</v>
      </c>
      <c r="F409" s="30" t="s">
        <v>526</v>
      </c>
      <c r="G409" s="30" t="s">
        <v>20</v>
      </c>
      <c r="H409" s="30" t="s">
        <v>75</v>
      </c>
      <c r="I409" s="42">
        <v>60</v>
      </c>
      <c r="J409" s="88" t="str">
        <f t="shared" si="6"/>
        <v>Каменск-Уральский городской округ Свердловской области, г. Каменск-Уральский, ул. Карла Маркса, д. 60</v>
      </c>
      <c r="K409" s="30">
        <v>1175.5999999999999</v>
      </c>
      <c r="L409" s="30">
        <v>16</v>
      </c>
      <c r="M409" s="30">
        <v>6</v>
      </c>
      <c r="N409" s="117" t="s">
        <v>3135</v>
      </c>
      <c r="O409" s="219">
        <v>44165</v>
      </c>
      <c r="P409" s="117" t="s">
        <v>2397</v>
      </c>
      <c r="Q409" s="194">
        <v>5551732.7999999998</v>
      </c>
    </row>
    <row r="410" spans="1:17" ht="22.5" x14ac:dyDescent="0.25">
      <c r="A410" s="80">
        <v>409</v>
      </c>
      <c r="B410" s="106" t="s">
        <v>499</v>
      </c>
      <c r="C410" s="112"/>
      <c r="D410" s="112" t="s">
        <v>2504</v>
      </c>
      <c r="E410" s="112" t="s">
        <v>18</v>
      </c>
      <c r="F410" s="112" t="s">
        <v>526</v>
      </c>
      <c r="G410" s="112" t="s">
        <v>20</v>
      </c>
      <c r="H410" s="112" t="s">
        <v>34</v>
      </c>
      <c r="I410" s="51" t="s">
        <v>325</v>
      </c>
      <c r="J410" s="88" t="str">
        <f t="shared" si="6"/>
        <v>Каменск-Уральский городской округ Свердловской области, г. Каменск-Уральский, ул. Кирова, д. 21А</v>
      </c>
      <c r="K410" s="112">
        <v>4490.6000000000004</v>
      </c>
      <c r="L410" s="30">
        <v>69</v>
      </c>
      <c r="M410" s="112">
        <v>2</v>
      </c>
      <c r="N410" s="132" t="s">
        <v>2570</v>
      </c>
      <c r="O410" s="219">
        <v>44228</v>
      </c>
      <c r="P410" s="132" t="s">
        <v>1307</v>
      </c>
      <c r="Q410" s="187">
        <v>3979732.04</v>
      </c>
    </row>
    <row r="411" spans="1:17" ht="23.25" x14ac:dyDescent="0.25">
      <c r="A411" s="80">
        <v>410</v>
      </c>
      <c r="B411" s="106" t="s">
        <v>499</v>
      </c>
      <c r="C411" s="30"/>
      <c r="D411" s="30" t="s">
        <v>2504</v>
      </c>
      <c r="E411" s="30" t="s">
        <v>18</v>
      </c>
      <c r="F411" s="30" t="s">
        <v>526</v>
      </c>
      <c r="G411" s="30" t="s">
        <v>20</v>
      </c>
      <c r="H411" s="30" t="s">
        <v>49</v>
      </c>
      <c r="I411" s="42">
        <v>18</v>
      </c>
      <c r="J411" s="88" t="str">
        <f t="shared" si="6"/>
        <v>Каменск-Уральский городской округ Свердловской области, г. Каменск-Уральский, ул. Коммунальная, д. 18</v>
      </c>
      <c r="K411" s="30">
        <v>695.1</v>
      </c>
      <c r="L411" s="30">
        <v>16</v>
      </c>
      <c r="M411" s="30">
        <v>6</v>
      </c>
      <c r="N411" s="117" t="s">
        <v>3135</v>
      </c>
      <c r="O411" s="219">
        <v>44165</v>
      </c>
      <c r="P411" s="117" t="s">
        <v>2397</v>
      </c>
      <c r="Q411" s="194">
        <v>3963049.1999999997</v>
      </c>
    </row>
    <row r="412" spans="1:17" ht="23.25" x14ac:dyDescent="0.25">
      <c r="A412" s="80">
        <v>411</v>
      </c>
      <c r="B412" s="106" t="s">
        <v>499</v>
      </c>
      <c r="C412" s="30"/>
      <c r="D412" s="30" t="s">
        <v>2504</v>
      </c>
      <c r="E412" s="30" t="s">
        <v>18</v>
      </c>
      <c r="F412" s="30" t="s">
        <v>526</v>
      </c>
      <c r="G412" s="30" t="s">
        <v>20</v>
      </c>
      <c r="H412" s="30" t="s">
        <v>49</v>
      </c>
      <c r="I412" s="42">
        <v>4</v>
      </c>
      <c r="J412" s="88" t="str">
        <f t="shared" si="6"/>
        <v>Каменск-Уральский городской округ Свердловской области, г. Каменск-Уральский, ул. Коммунальная, д. 4</v>
      </c>
      <c r="K412" s="30">
        <v>313</v>
      </c>
      <c r="L412" s="30">
        <v>8</v>
      </c>
      <c r="M412" s="30">
        <v>3</v>
      </c>
      <c r="N412" s="117" t="s">
        <v>3135</v>
      </c>
      <c r="O412" s="219">
        <v>44165</v>
      </c>
      <c r="P412" s="117" t="s">
        <v>2397</v>
      </c>
      <c r="Q412" s="194">
        <v>2102283.6</v>
      </c>
    </row>
    <row r="413" spans="1:17" ht="22.5" x14ac:dyDescent="0.25">
      <c r="A413" s="80">
        <v>412</v>
      </c>
      <c r="B413" s="106" t="s">
        <v>499</v>
      </c>
      <c r="C413" s="112"/>
      <c r="D413" s="112" t="s">
        <v>2504</v>
      </c>
      <c r="E413" s="112" t="s">
        <v>18</v>
      </c>
      <c r="F413" s="112" t="s">
        <v>526</v>
      </c>
      <c r="G413" s="112" t="s">
        <v>20</v>
      </c>
      <c r="H413" s="112" t="s">
        <v>48</v>
      </c>
      <c r="I413" s="51">
        <v>32</v>
      </c>
      <c r="J413" s="88" t="str">
        <f t="shared" si="6"/>
        <v>Каменск-Уральский городской округ Свердловской области, г. Каменск-Уральский, ул. Кутузова, д. 32</v>
      </c>
      <c r="K413" s="112">
        <v>12440.7</v>
      </c>
      <c r="L413" s="30">
        <v>171</v>
      </c>
      <c r="M413" s="112">
        <v>5</v>
      </c>
      <c r="N413" s="132" t="s">
        <v>2570</v>
      </c>
      <c r="O413" s="219">
        <v>44228</v>
      </c>
      <c r="P413" s="132" t="s">
        <v>1307</v>
      </c>
      <c r="Q413" s="194">
        <v>10145335.75</v>
      </c>
    </row>
    <row r="414" spans="1:17" ht="22.5" x14ac:dyDescent="0.25">
      <c r="A414" s="80">
        <v>413</v>
      </c>
      <c r="B414" s="106" t="s">
        <v>499</v>
      </c>
      <c r="C414" s="112"/>
      <c r="D414" s="112" t="s">
        <v>2504</v>
      </c>
      <c r="E414" s="112" t="s">
        <v>18</v>
      </c>
      <c r="F414" s="112" t="s">
        <v>526</v>
      </c>
      <c r="G414" s="112" t="s">
        <v>20</v>
      </c>
      <c r="H414" s="112" t="s">
        <v>48</v>
      </c>
      <c r="I414" s="51">
        <v>36</v>
      </c>
      <c r="J414" s="88" t="str">
        <f t="shared" si="6"/>
        <v>Каменск-Уральский городской округ Свердловской области, г. Каменск-Уральский, ул. Кутузова, д. 36</v>
      </c>
      <c r="K414" s="112">
        <v>6787</v>
      </c>
      <c r="L414" s="30">
        <v>104</v>
      </c>
      <c r="M414" s="112">
        <v>2</v>
      </c>
      <c r="N414" s="132" t="s">
        <v>2570</v>
      </c>
      <c r="O414" s="219">
        <v>44228</v>
      </c>
      <c r="P414" s="132" t="s">
        <v>1307</v>
      </c>
      <c r="Q414" s="187">
        <v>3987134.59</v>
      </c>
    </row>
    <row r="415" spans="1:17" ht="23.25" x14ac:dyDescent="0.25">
      <c r="A415" s="80">
        <v>414</v>
      </c>
      <c r="B415" s="106" t="s">
        <v>499</v>
      </c>
      <c r="C415" s="30"/>
      <c r="D415" s="30" t="s">
        <v>2504</v>
      </c>
      <c r="E415" s="30" t="s">
        <v>18</v>
      </c>
      <c r="F415" s="30" t="s">
        <v>526</v>
      </c>
      <c r="G415" s="30" t="s">
        <v>20</v>
      </c>
      <c r="H415" s="30" t="s">
        <v>534</v>
      </c>
      <c r="I415" s="42">
        <v>23</v>
      </c>
      <c r="J415" s="88" t="str">
        <f t="shared" si="6"/>
        <v>Каменск-Уральский городской округ Свердловской области, г. Каменск-Уральский, ул. Ленинградская, д. 23</v>
      </c>
      <c r="K415" s="30">
        <v>1562.5</v>
      </c>
      <c r="L415" s="30">
        <v>18</v>
      </c>
      <c r="M415" s="30">
        <v>4</v>
      </c>
      <c r="N415" s="117" t="s">
        <v>3134</v>
      </c>
      <c r="O415" s="219">
        <v>44169</v>
      </c>
      <c r="P415" s="117" t="s">
        <v>2397</v>
      </c>
      <c r="Q415" s="194">
        <v>9056296.7999999989</v>
      </c>
    </row>
    <row r="416" spans="1:17" ht="23.25" x14ac:dyDescent="0.25">
      <c r="A416" s="80">
        <v>415</v>
      </c>
      <c r="B416" s="106" t="s">
        <v>499</v>
      </c>
      <c r="C416" s="30"/>
      <c r="D416" s="30" t="s">
        <v>2504</v>
      </c>
      <c r="E416" s="30" t="s">
        <v>18</v>
      </c>
      <c r="F416" s="30" t="s">
        <v>526</v>
      </c>
      <c r="G416" s="30" t="s">
        <v>20</v>
      </c>
      <c r="H416" s="30" t="s">
        <v>534</v>
      </c>
      <c r="I416" s="42">
        <v>24</v>
      </c>
      <c r="J416" s="88" t="str">
        <f t="shared" si="6"/>
        <v>Каменск-Уральский городской округ Свердловской области, г. Каменск-Уральский, ул. Ленинградская, д. 24</v>
      </c>
      <c r="K416" s="30">
        <v>513.29999999999995</v>
      </c>
      <c r="L416" s="30">
        <v>8</v>
      </c>
      <c r="M416" s="30">
        <v>7</v>
      </c>
      <c r="N416" s="117" t="s">
        <v>3134</v>
      </c>
      <c r="O416" s="219">
        <v>44169</v>
      </c>
      <c r="P416" s="117" t="s">
        <v>2397</v>
      </c>
      <c r="Q416" s="194">
        <v>3540823.2</v>
      </c>
    </row>
    <row r="417" spans="1:17" ht="23.25" x14ac:dyDescent="0.25">
      <c r="A417" s="80">
        <v>416</v>
      </c>
      <c r="B417" s="106" t="s">
        <v>499</v>
      </c>
      <c r="C417" s="30"/>
      <c r="D417" s="30" t="s">
        <v>2504</v>
      </c>
      <c r="E417" s="30" t="s">
        <v>18</v>
      </c>
      <c r="F417" s="30" t="s">
        <v>526</v>
      </c>
      <c r="G417" s="30" t="s">
        <v>20</v>
      </c>
      <c r="H417" s="30" t="s">
        <v>490</v>
      </c>
      <c r="I417" s="42">
        <v>16</v>
      </c>
      <c r="J417" s="88" t="str">
        <f t="shared" si="6"/>
        <v>Каменск-Уральский городской округ Свердловской области, г. Каменск-Уральский, ул. Лермонтова, д. 16</v>
      </c>
      <c r="K417" s="30">
        <v>997.8</v>
      </c>
      <c r="L417" s="30">
        <v>12</v>
      </c>
      <c r="M417" s="30">
        <v>4</v>
      </c>
      <c r="N417" s="117" t="s">
        <v>3134</v>
      </c>
      <c r="O417" s="219">
        <v>44169</v>
      </c>
      <c r="P417" s="117" t="s">
        <v>2397</v>
      </c>
      <c r="Q417" s="194">
        <v>6170131.2000000011</v>
      </c>
    </row>
    <row r="418" spans="1:17" ht="23.25" x14ac:dyDescent="0.25">
      <c r="A418" s="80">
        <v>417</v>
      </c>
      <c r="B418" s="106" t="s">
        <v>499</v>
      </c>
      <c r="C418" s="30"/>
      <c r="D418" s="30" t="s">
        <v>2504</v>
      </c>
      <c r="E418" s="30" t="s">
        <v>18</v>
      </c>
      <c r="F418" s="30" t="s">
        <v>526</v>
      </c>
      <c r="G418" s="30" t="s">
        <v>20</v>
      </c>
      <c r="H418" s="30" t="s">
        <v>1061</v>
      </c>
      <c r="I418" s="42">
        <v>12</v>
      </c>
      <c r="J418" s="88" t="str">
        <f t="shared" si="6"/>
        <v>Каменск-Уральский городской округ Свердловской области, г. Каменск-Уральский, ул. Механизаторов, д. 12</v>
      </c>
      <c r="K418" s="30">
        <v>574.29999999999995</v>
      </c>
      <c r="L418" s="30">
        <v>8</v>
      </c>
      <c r="M418" s="30">
        <v>7</v>
      </c>
      <c r="N418" s="117" t="s">
        <v>3135</v>
      </c>
      <c r="O418" s="219">
        <v>44165</v>
      </c>
      <c r="P418" s="117" t="s">
        <v>2397</v>
      </c>
      <c r="Q418" s="194">
        <v>3366384</v>
      </c>
    </row>
    <row r="419" spans="1:17" ht="23.25" x14ac:dyDescent="0.25">
      <c r="A419" s="80">
        <v>418</v>
      </c>
      <c r="B419" s="106" t="s">
        <v>499</v>
      </c>
      <c r="C419" s="30"/>
      <c r="D419" s="30" t="s">
        <v>2504</v>
      </c>
      <c r="E419" s="30" t="s">
        <v>18</v>
      </c>
      <c r="F419" s="30" t="s">
        <v>526</v>
      </c>
      <c r="G419" s="30" t="s">
        <v>20</v>
      </c>
      <c r="H419" s="30" t="s">
        <v>1061</v>
      </c>
      <c r="I419" s="42">
        <v>14</v>
      </c>
      <c r="J419" s="88" t="str">
        <f t="shared" si="6"/>
        <v>Каменск-Уральский городской округ Свердловской области, г. Каменск-Уральский, ул. Механизаторов, д. 14</v>
      </c>
      <c r="K419" s="30">
        <v>585.20000000000005</v>
      </c>
      <c r="L419" s="30">
        <v>8</v>
      </c>
      <c r="M419" s="30">
        <v>7</v>
      </c>
      <c r="N419" s="117" t="s">
        <v>3135</v>
      </c>
      <c r="O419" s="219">
        <v>44165</v>
      </c>
      <c r="P419" s="117" t="s">
        <v>2397</v>
      </c>
      <c r="Q419" s="194">
        <v>2868768</v>
      </c>
    </row>
    <row r="420" spans="1:17" ht="23.25" x14ac:dyDescent="0.25">
      <c r="A420" s="80">
        <v>419</v>
      </c>
      <c r="B420" s="106" t="s">
        <v>499</v>
      </c>
      <c r="C420" s="30"/>
      <c r="D420" s="30" t="s">
        <v>2504</v>
      </c>
      <c r="E420" s="30" t="s">
        <v>18</v>
      </c>
      <c r="F420" s="30" t="s">
        <v>526</v>
      </c>
      <c r="G420" s="30" t="s">
        <v>20</v>
      </c>
      <c r="H420" s="30" t="s">
        <v>1061</v>
      </c>
      <c r="I420" s="42">
        <v>16</v>
      </c>
      <c r="J420" s="88" t="str">
        <f t="shared" si="6"/>
        <v>Каменск-Уральский городской округ Свердловской области, г. Каменск-Уральский, ул. Механизаторов, д. 16</v>
      </c>
      <c r="K420" s="30">
        <v>571.1</v>
      </c>
      <c r="L420" s="30">
        <v>8</v>
      </c>
      <c r="M420" s="30">
        <v>6</v>
      </c>
      <c r="N420" s="117" t="s">
        <v>3135</v>
      </c>
      <c r="O420" s="219">
        <v>44165</v>
      </c>
      <c r="P420" s="117" t="s">
        <v>2397</v>
      </c>
      <c r="Q420" s="194">
        <v>3351210</v>
      </c>
    </row>
    <row r="421" spans="1:17" ht="23.25" x14ac:dyDescent="0.25">
      <c r="A421" s="80">
        <v>420</v>
      </c>
      <c r="B421" s="106" t="s">
        <v>499</v>
      </c>
      <c r="C421" s="30"/>
      <c r="D421" s="30" t="s">
        <v>2504</v>
      </c>
      <c r="E421" s="30" t="s">
        <v>18</v>
      </c>
      <c r="F421" s="30" t="s">
        <v>526</v>
      </c>
      <c r="G421" s="30" t="s">
        <v>20</v>
      </c>
      <c r="H421" s="30" t="s">
        <v>689</v>
      </c>
      <c r="I421" s="42">
        <v>13</v>
      </c>
      <c r="J421" s="88" t="str">
        <f t="shared" si="6"/>
        <v>Каменск-Уральский городской округ Свердловской области, г. Каменск-Уральский, ул. Набережная, д. 13</v>
      </c>
      <c r="K421" s="30">
        <v>3393.3</v>
      </c>
      <c r="L421" s="30">
        <v>80</v>
      </c>
      <c r="M421" s="30">
        <v>4</v>
      </c>
      <c r="N421" s="117" t="s">
        <v>3135</v>
      </c>
      <c r="O421" s="219">
        <v>44165</v>
      </c>
      <c r="P421" s="117" t="s">
        <v>2397</v>
      </c>
      <c r="Q421" s="194">
        <v>11669216.4</v>
      </c>
    </row>
    <row r="422" spans="1:17" ht="23.25" x14ac:dyDescent="0.25">
      <c r="A422" s="80">
        <v>421</v>
      </c>
      <c r="B422" s="106" t="s">
        <v>499</v>
      </c>
      <c r="C422" s="30"/>
      <c r="D422" s="30" t="s">
        <v>2504</v>
      </c>
      <c r="E422" s="30" t="s">
        <v>18</v>
      </c>
      <c r="F422" s="30" t="s">
        <v>526</v>
      </c>
      <c r="G422" s="30" t="s">
        <v>20</v>
      </c>
      <c r="H422" s="30" t="s">
        <v>689</v>
      </c>
      <c r="I422" s="42">
        <v>17</v>
      </c>
      <c r="J422" s="88" t="str">
        <f t="shared" si="6"/>
        <v>Каменск-Уральский городской округ Свердловской области, г. Каменск-Уральский, ул. Набережная, д. 17</v>
      </c>
      <c r="K422" s="30">
        <v>4007.3</v>
      </c>
      <c r="L422" s="30">
        <v>60</v>
      </c>
      <c r="M422" s="30">
        <v>4</v>
      </c>
      <c r="N422" s="117" t="s">
        <v>3135</v>
      </c>
      <c r="O422" s="219">
        <v>44165</v>
      </c>
      <c r="P422" s="117" t="s">
        <v>2397</v>
      </c>
      <c r="Q422" s="194">
        <v>9357018</v>
      </c>
    </row>
    <row r="423" spans="1:17" ht="23.25" x14ac:dyDescent="0.25">
      <c r="A423" s="80">
        <v>422</v>
      </c>
      <c r="B423" s="106" t="s">
        <v>499</v>
      </c>
      <c r="C423" s="30"/>
      <c r="D423" s="30" t="s">
        <v>2504</v>
      </c>
      <c r="E423" s="30" t="s">
        <v>18</v>
      </c>
      <c r="F423" s="30" t="s">
        <v>526</v>
      </c>
      <c r="G423" s="30" t="s">
        <v>20</v>
      </c>
      <c r="H423" s="30" t="s">
        <v>97</v>
      </c>
      <c r="I423" s="42">
        <v>2</v>
      </c>
      <c r="J423" s="88" t="str">
        <f t="shared" si="6"/>
        <v>Каменск-Уральский городской округ Свердловской области, г. Каменск-Уральский, ул. О.Кошевого, д. 2</v>
      </c>
      <c r="K423" s="30">
        <v>3169.8</v>
      </c>
      <c r="L423" s="30">
        <v>36</v>
      </c>
      <c r="M423" s="30">
        <v>8</v>
      </c>
      <c r="N423" s="117" t="s">
        <v>3134</v>
      </c>
      <c r="O423" s="219">
        <v>44169</v>
      </c>
      <c r="P423" s="117" t="s">
        <v>2397</v>
      </c>
      <c r="Q423" s="194">
        <v>18692198.399999999</v>
      </c>
    </row>
    <row r="424" spans="1:17" ht="23.25" x14ac:dyDescent="0.25">
      <c r="A424" s="80">
        <v>423</v>
      </c>
      <c r="B424" s="106" t="s">
        <v>499</v>
      </c>
      <c r="C424" s="30"/>
      <c r="D424" s="30" t="s">
        <v>2504</v>
      </c>
      <c r="E424" s="30" t="s">
        <v>18</v>
      </c>
      <c r="F424" s="30" t="s">
        <v>526</v>
      </c>
      <c r="G424" s="30" t="s">
        <v>20</v>
      </c>
      <c r="H424" s="30" t="s">
        <v>61</v>
      </c>
      <c r="I424" s="42">
        <v>2</v>
      </c>
      <c r="J424" s="88" t="str">
        <f t="shared" si="6"/>
        <v>Каменск-Уральский городской округ Свердловской области, г. Каменск-Уральский, ул. Октябрьская, д. 2</v>
      </c>
      <c r="K424" s="30">
        <v>2502.1999999999998</v>
      </c>
      <c r="L424" s="30">
        <v>28</v>
      </c>
      <c r="M424" s="30">
        <v>8</v>
      </c>
      <c r="N424" s="117" t="s">
        <v>3135</v>
      </c>
      <c r="O424" s="219">
        <v>44165</v>
      </c>
      <c r="P424" s="117" t="s">
        <v>2397</v>
      </c>
      <c r="Q424" s="194">
        <v>7682211.5999999996</v>
      </c>
    </row>
    <row r="425" spans="1:17" ht="23.25" x14ac:dyDescent="0.25">
      <c r="A425" s="80">
        <v>424</v>
      </c>
      <c r="B425" s="106" t="s">
        <v>499</v>
      </c>
      <c r="C425" s="30"/>
      <c r="D425" s="30" t="s">
        <v>2504</v>
      </c>
      <c r="E425" s="30" t="s">
        <v>18</v>
      </c>
      <c r="F425" s="30" t="s">
        <v>526</v>
      </c>
      <c r="G425" s="30" t="s">
        <v>20</v>
      </c>
      <c r="H425" s="30" t="s">
        <v>61</v>
      </c>
      <c r="I425" s="42">
        <v>33</v>
      </c>
      <c r="J425" s="88" t="str">
        <f t="shared" si="6"/>
        <v>Каменск-Уральский городской округ Свердловской области, г. Каменск-Уральский, ул. Октябрьская, д. 33</v>
      </c>
      <c r="K425" s="30">
        <v>772.8</v>
      </c>
      <c r="L425" s="30">
        <v>14</v>
      </c>
      <c r="M425" s="30">
        <v>7</v>
      </c>
      <c r="N425" s="117" t="s">
        <v>3135</v>
      </c>
      <c r="O425" s="219">
        <v>44165</v>
      </c>
      <c r="P425" s="117" t="s">
        <v>2397</v>
      </c>
      <c r="Q425" s="194">
        <v>6844382.4000000004</v>
      </c>
    </row>
    <row r="426" spans="1:17" ht="23.25" x14ac:dyDescent="0.25">
      <c r="A426" s="80">
        <v>425</v>
      </c>
      <c r="B426" s="106" t="s">
        <v>499</v>
      </c>
      <c r="C426" s="30"/>
      <c r="D426" s="30" t="s">
        <v>2504</v>
      </c>
      <c r="E426" s="30" t="s">
        <v>18</v>
      </c>
      <c r="F426" s="30" t="s">
        <v>526</v>
      </c>
      <c r="G426" s="30" t="s">
        <v>20</v>
      </c>
      <c r="H426" s="30" t="s">
        <v>61</v>
      </c>
      <c r="I426" s="42">
        <v>4</v>
      </c>
      <c r="J426" s="88" t="str">
        <f t="shared" si="6"/>
        <v>Каменск-Уральский городской округ Свердловской области, г. Каменск-Уральский, ул. Октябрьская, д. 4</v>
      </c>
      <c r="K426" s="30">
        <v>5645.8</v>
      </c>
      <c r="L426" s="30">
        <v>80</v>
      </c>
      <c r="M426" s="30">
        <v>8</v>
      </c>
      <c r="N426" s="117" t="s">
        <v>3135</v>
      </c>
      <c r="O426" s="219">
        <v>44165</v>
      </c>
      <c r="P426" s="117" t="s">
        <v>2397</v>
      </c>
      <c r="Q426" s="194">
        <v>12899191.199999999</v>
      </c>
    </row>
    <row r="427" spans="1:17" ht="23.25" x14ac:dyDescent="0.25">
      <c r="A427" s="80">
        <v>426</v>
      </c>
      <c r="B427" s="106" t="s">
        <v>499</v>
      </c>
      <c r="C427" s="30"/>
      <c r="D427" s="30" t="s">
        <v>2504</v>
      </c>
      <c r="E427" s="30" t="s">
        <v>18</v>
      </c>
      <c r="F427" s="30" t="s">
        <v>526</v>
      </c>
      <c r="G427" s="30" t="s">
        <v>20</v>
      </c>
      <c r="H427" s="30" t="s">
        <v>61</v>
      </c>
      <c r="I427" s="42">
        <v>6</v>
      </c>
      <c r="J427" s="88" t="str">
        <f t="shared" si="6"/>
        <v>Каменск-Уральский городской округ Свердловской области, г. Каменск-Уральский, ул. Октябрьская, д. 6</v>
      </c>
      <c r="K427" s="30">
        <v>2570.4</v>
      </c>
      <c r="L427" s="30">
        <v>28</v>
      </c>
      <c r="M427" s="30">
        <v>8</v>
      </c>
      <c r="N427" s="117" t="s">
        <v>3135</v>
      </c>
      <c r="O427" s="219">
        <v>44165</v>
      </c>
      <c r="P427" s="117" t="s">
        <v>2397</v>
      </c>
      <c r="Q427" s="194">
        <v>7595606.4000000004</v>
      </c>
    </row>
    <row r="428" spans="1:17" ht="23.25" x14ac:dyDescent="0.25">
      <c r="A428" s="80">
        <v>427</v>
      </c>
      <c r="B428" s="106" t="s">
        <v>499</v>
      </c>
      <c r="C428" s="30"/>
      <c r="D428" s="30" t="s">
        <v>2504</v>
      </c>
      <c r="E428" s="30" t="s">
        <v>18</v>
      </c>
      <c r="F428" s="30" t="s">
        <v>526</v>
      </c>
      <c r="G428" s="30" t="s">
        <v>20</v>
      </c>
      <c r="H428" s="30" t="s">
        <v>61</v>
      </c>
      <c r="I428" s="42">
        <v>60</v>
      </c>
      <c r="J428" s="88" t="str">
        <f t="shared" si="6"/>
        <v>Каменск-Уральский городской округ Свердловской области, г. Каменск-Уральский, ул. Октябрьская, д. 60</v>
      </c>
      <c r="K428" s="30">
        <v>787.9</v>
      </c>
      <c r="L428" s="30">
        <v>12</v>
      </c>
      <c r="M428" s="30">
        <v>8</v>
      </c>
      <c r="N428" s="117" t="s">
        <v>3135</v>
      </c>
      <c r="O428" s="219">
        <v>44165</v>
      </c>
      <c r="P428" s="117" t="s">
        <v>2397</v>
      </c>
      <c r="Q428" s="194">
        <v>6633225.5999999996</v>
      </c>
    </row>
    <row r="429" spans="1:17" ht="23.25" x14ac:dyDescent="0.25">
      <c r="A429" s="80">
        <v>428</v>
      </c>
      <c r="B429" s="106" t="s">
        <v>499</v>
      </c>
      <c r="C429" s="30"/>
      <c r="D429" s="30" t="s">
        <v>2504</v>
      </c>
      <c r="E429" s="30" t="s">
        <v>18</v>
      </c>
      <c r="F429" s="30" t="s">
        <v>526</v>
      </c>
      <c r="G429" s="30" t="s">
        <v>20</v>
      </c>
      <c r="H429" s="30" t="s">
        <v>157</v>
      </c>
      <c r="I429" s="42">
        <v>2</v>
      </c>
      <c r="J429" s="88" t="str">
        <f t="shared" si="6"/>
        <v>Каменск-Уральский городской округ Свердловской области, г. Каменск-Уральский, ул. Попова, д. 2</v>
      </c>
      <c r="K429" s="30">
        <v>1535</v>
      </c>
      <c r="L429" s="30">
        <v>24</v>
      </c>
      <c r="M429" s="30">
        <v>8</v>
      </c>
      <c r="N429" s="117" t="s">
        <v>3134</v>
      </c>
      <c r="O429" s="219">
        <v>44169</v>
      </c>
      <c r="P429" s="117" t="s">
        <v>2397</v>
      </c>
      <c r="Q429" s="194">
        <v>9767520</v>
      </c>
    </row>
    <row r="430" spans="1:17" ht="23.25" x14ac:dyDescent="0.25">
      <c r="A430" s="80">
        <v>429</v>
      </c>
      <c r="B430" s="106" t="s">
        <v>499</v>
      </c>
      <c r="C430" s="30"/>
      <c r="D430" s="30" t="s">
        <v>2504</v>
      </c>
      <c r="E430" s="30" t="s">
        <v>18</v>
      </c>
      <c r="F430" s="30" t="s">
        <v>526</v>
      </c>
      <c r="G430" s="30" t="s">
        <v>20</v>
      </c>
      <c r="H430" s="30" t="s">
        <v>157</v>
      </c>
      <c r="I430" s="42">
        <v>4</v>
      </c>
      <c r="J430" s="88" t="str">
        <f t="shared" si="6"/>
        <v>Каменск-Уральский городской округ Свердловской области, г. Каменск-Уральский, ул. Попова, д. 4</v>
      </c>
      <c r="K430" s="30">
        <v>1446.5</v>
      </c>
      <c r="L430" s="30">
        <v>24</v>
      </c>
      <c r="M430" s="30">
        <v>8</v>
      </c>
      <c r="N430" s="117" t="s">
        <v>3134</v>
      </c>
      <c r="O430" s="219">
        <v>44169</v>
      </c>
      <c r="P430" s="117" t="s">
        <v>2397</v>
      </c>
      <c r="Q430" s="194">
        <v>9684663.5999999996</v>
      </c>
    </row>
    <row r="431" spans="1:17" ht="23.25" x14ac:dyDescent="0.25">
      <c r="A431" s="80">
        <v>430</v>
      </c>
      <c r="B431" s="106" t="s">
        <v>499</v>
      </c>
      <c r="C431" s="30"/>
      <c r="D431" s="30" t="s">
        <v>2504</v>
      </c>
      <c r="E431" s="30" t="s">
        <v>18</v>
      </c>
      <c r="F431" s="30" t="s">
        <v>526</v>
      </c>
      <c r="G431" s="30" t="s">
        <v>20</v>
      </c>
      <c r="H431" s="30" t="s">
        <v>538</v>
      </c>
      <c r="I431" s="42">
        <v>14</v>
      </c>
      <c r="J431" s="88" t="str">
        <f t="shared" si="6"/>
        <v>Каменск-Уральский городской округ Свердловской области, г. Каменск-Уральский, ул. Сибирская, д. 14</v>
      </c>
      <c r="K431" s="30">
        <v>4455.8999999999996</v>
      </c>
      <c r="L431" s="30">
        <v>64</v>
      </c>
      <c r="M431" s="30">
        <v>5</v>
      </c>
      <c r="N431" s="117" t="s">
        <v>3135</v>
      </c>
      <c r="O431" s="219">
        <v>44165</v>
      </c>
      <c r="P431" s="117" t="s">
        <v>2397</v>
      </c>
      <c r="Q431" s="194">
        <v>11064919.199999999</v>
      </c>
    </row>
    <row r="432" spans="1:17" ht="23.25" x14ac:dyDescent="0.25">
      <c r="A432" s="80">
        <v>431</v>
      </c>
      <c r="B432" s="106" t="s">
        <v>499</v>
      </c>
      <c r="C432" s="30"/>
      <c r="D432" s="30" t="s">
        <v>2504</v>
      </c>
      <c r="E432" s="30" t="s">
        <v>18</v>
      </c>
      <c r="F432" s="30" t="s">
        <v>526</v>
      </c>
      <c r="G432" s="30" t="s">
        <v>20</v>
      </c>
      <c r="H432" s="30" t="s">
        <v>2685</v>
      </c>
      <c r="I432" s="42">
        <v>4</v>
      </c>
      <c r="J432" s="88" t="str">
        <f t="shared" si="6"/>
        <v>Каменск-Уральский городской округ Свердловской области, г. Каменск-Уральский, ул. Синарская, д. 4</v>
      </c>
      <c r="K432" s="30">
        <v>4200.5</v>
      </c>
      <c r="L432" s="30">
        <v>64</v>
      </c>
      <c r="M432" s="30">
        <v>5</v>
      </c>
      <c r="N432" s="117" t="s">
        <v>3135</v>
      </c>
      <c r="O432" s="219">
        <v>44165</v>
      </c>
      <c r="P432" s="117" t="s">
        <v>2397</v>
      </c>
      <c r="Q432" s="194">
        <v>10241588.4</v>
      </c>
    </row>
    <row r="433" spans="1:17" ht="23.25" x14ac:dyDescent="0.25">
      <c r="A433" s="80">
        <v>432</v>
      </c>
      <c r="B433" s="106" t="s">
        <v>499</v>
      </c>
      <c r="C433" s="30"/>
      <c r="D433" s="30" t="s">
        <v>2504</v>
      </c>
      <c r="E433" s="30" t="s">
        <v>18</v>
      </c>
      <c r="F433" s="30" t="s">
        <v>526</v>
      </c>
      <c r="G433" s="30" t="s">
        <v>20</v>
      </c>
      <c r="H433" s="30" t="s">
        <v>2682</v>
      </c>
      <c r="I433" s="42">
        <v>3</v>
      </c>
      <c r="J433" s="88" t="str">
        <f t="shared" si="6"/>
        <v>Каменск-Уральский городской округ Свердловской области, г. Каменск-Уральский, ул. Средняя, д. 3</v>
      </c>
      <c r="K433" s="30">
        <v>2019.8</v>
      </c>
      <c r="L433" s="30">
        <v>30</v>
      </c>
      <c r="M433" s="30">
        <v>6</v>
      </c>
      <c r="N433" s="117" t="s">
        <v>3134</v>
      </c>
      <c r="O433" s="219">
        <v>44169</v>
      </c>
      <c r="P433" s="117" t="s">
        <v>2397</v>
      </c>
      <c r="Q433" s="194">
        <v>7720663.2000000002</v>
      </c>
    </row>
    <row r="434" spans="1:17" ht="23.25" x14ac:dyDescent="0.25">
      <c r="A434" s="80">
        <v>433</v>
      </c>
      <c r="B434" s="106" t="s">
        <v>499</v>
      </c>
      <c r="C434" s="30"/>
      <c r="D434" s="30" t="s">
        <v>2504</v>
      </c>
      <c r="E434" s="30" t="s">
        <v>18</v>
      </c>
      <c r="F434" s="30" t="s">
        <v>526</v>
      </c>
      <c r="G434" s="30" t="s">
        <v>20</v>
      </c>
      <c r="H434" s="30" t="s">
        <v>2682</v>
      </c>
      <c r="I434" s="42">
        <v>5</v>
      </c>
      <c r="J434" s="88" t="str">
        <f t="shared" si="6"/>
        <v>Каменск-Уральский городской округ Свердловской области, г. Каменск-Уральский, ул. Средняя, д. 5</v>
      </c>
      <c r="K434" s="30">
        <v>1494</v>
      </c>
      <c r="L434" s="30">
        <v>24</v>
      </c>
      <c r="M434" s="30">
        <v>4</v>
      </c>
      <c r="N434" s="117" t="s">
        <v>3134</v>
      </c>
      <c r="O434" s="219">
        <v>44169</v>
      </c>
      <c r="P434" s="117" t="s">
        <v>2397</v>
      </c>
      <c r="Q434" s="194">
        <v>7810570.7999999998</v>
      </c>
    </row>
    <row r="435" spans="1:17" ht="23.25" x14ac:dyDescent="0.25">
      <c r="A435" s="80">
        <v>434</v>
      </c>
      <c r="B435" s="106" t="s">
        <v>499</v>
      </c>
      <c r="C435" s="30"/>
      <c r="D435" s="30" t="s">
        <v>2504</v>
      </c>
      <c r="E435" s="30" t="s">
        <v>18</v>
      </c>
      <c r="F435" s="30" t="s">
        <v>526</v>
      </c>
      <c r="G435" s="30" t="s">
        <v>20</v>
      </c>
      <c r="H435" s="30" t="s">
        <v>2682</v>
      </c>
      <c r="I435" s="42">
        <v>7</v>
      </c>
      <c r="J435" s="88" t="str">
        <f t="shared" si="6"/>
        <v>Каменск-Уральский городской округ Свердловской области, г. Каменск-Уральский, ул. Средняя, д. 7</v>
      </c>
      <c r="K435" s="30">
        <v>2002.5</v>
      </c>
      <c r="L435" s="30">
        <v>30</v>
      </c>
      <c r="M435" s="30">
        <v>7</v>
      </c>
      <c r="N435" s="117" t="s">
        <v>3134</v>
      </c>
      <c r="O435" s="219">
        <v>44169</v>
      </c>
      <c r="P435" s="117" t="s">
        <v>2397</v>
      </c>
      <c r="Q435" s="194">
        <v>11863453.199999999</v>
      </c>
    </row>
    <row r="436" spans="1:17" ht="23.25" x14ac:dyDescent="0.25">
      <c r="A436" s="80">
        <v>435</v>
      </c>
      <c r="B436" s="106" t="s">
        <v>499</v>
      </c>
      <c r="C436" s="30"/>
      <c r="D436" s="30" t="s">
        <v>2504</v>
      </c>
      <c r="E436" s="30" t="s">
        <v>18</v>
      </c>
      <c r="F436" s="30" t="s">
        <v>526</v>
      </c>
      <c r="G436" s="30" t="s">
        <v>20</v>
      </c>
      <c r="H436" s="30" t="s">
        <v>2682</v>
      </c>
      <c r="I436" s="42">
        <v>9</v>
      </c>
      <c r="J436" s="88" t="str">
        <f t="shared" si="6"/>
        <v>Каменск-Уральский городской округ Свердловской области, г. Каменск-Уральский, ул. Средняя, д. 9</v>
      </c>
      <c r="K436" s="30">
        <v>2037.8</v>
      </c>
      <c r="L436" s="30">
        <v>25</v>
      </c>
      <c r="M436" s="30">
        <v>8</v>
      </c>
      <c r="N436" s="117" t="s">
        <v>3134</v>
      </c>
      <c r="O436" s="219">
        <v>44169</v>
      </c>
      <c r="P436" s="117" t="s">
        <v>2397</v>
      </c>
      <c r="Q436" s="194">
        <v>12669964.800000001</v>
      </c>
    </row>
    <row r="437" spans="1:17" ht="23.25" x14ac:dyDescent="0.25">
      <c r="A437" s="80">
        <v>436</v>
      </c>
      <c r="B437" s="106" t="s">
        <v>499</v>
      </c>
      <c r="C437" s="30"/>
      <c r="D437" s="30" t="s">
        <v>2504</v>
      </c>
      <c r="E437" s="30" t="s">
        <v>18</v>
      </c>
      <c r="F437" s="30" t="s">
        <v>526</v>
      </c>
      <c r="G437" s="30" t="s">
        <v>20</v>
      </c>
      <c r="H437" s="30" t="s">
        <v>597</v>
      </c>
      <c r="I437" s="42">
        <v>14</v>
      </c>
      <c r="J437" s="88" t="str">
        <f t="shared" si="6"/>
        <v>Каменск-Уральский городской округ Свердловской области, г. Каменск-Уральский, ул. Стахановская, д. 14</v>
      </c>
      <c r="K437" s="30">
        <v>1987.5</v>
      </c>
      <c r="L437" s="30">
        <v>27</v>
      </c>
      <c r="M437" s="30">
        <v>5</v>
      </c>
      <c r="N437" s="117" t="s">
        <v>3135</v>
      </c>
      <c r="O437" s="219">
        <v>44165</v>
      </c>
      <c r="P437" s="117" t="s">
        <v>2397</v>
      </c>
      <c r="Q437" s="194">
        <v>3312991.2</v>
      </c>
    </row>
    <row r="438" spans="1:17" ht="23.25" x14ac:dyDescent="0.25">
      <c r="A438" s="80">
        <v>437</v>
      </c>
      <c r="B438" s="106" t="s">
        <v>499</v>
      </c>
      <c r="C438" s="30"/>
      <c r="D438" s="30" t="s">
        <v>2504</v>
      </c>
      <c r="E438" s="30" t="s">
        <v>18</v>
      </c>
      <c r="F438" s="30" t="s">
        <v>526</v>
      </c>
      <c r="G438" s="30" t="s">
        <v>20</v>
      </c>
      <c r="H438" s="30" t="s">
        <v>597</v>
      </c>
      <c r="I438" s="42">
        <v>9</v>
      </c>
      <c r="J438" s="88" t="str">
        <f t="shared" si="6"/>
        <v>Каменск-Уральский городской округ Свердловской области, г. Каменск-Уральский, ул. Стахановская, д. 9</v>
      </c>
      <c r="K438" s="30">
        <v>1957.7</v>
      </c>
      <c r="L438" s="30">
        <v>25</v>
      </c>
      <c r="M438" s="30">
        <v>5</v>
      </c>
      <c r="N438" s="117" t="s">
        <v>3135</v>
      </c>
      <c r="O438" s="219">
        <v>44165</v>
      </c>
      <c r="P438" s="117" t="s">
        <v>2397</v>
      </c>
      <c r="Q438" s="194">
        <v>7355024.4000000004</v>
      </c>
    </row>
    <row r="439" spans="1:17" ht="23.25" x14ac:dyDescent="0.25">
      <c r="A439" s="80">
        <v>438</v>
      </c>
      <c r="B439" s="106" t="s">
        <v>499</v>
      </c>
      <c r="C439" s="30"/>
      <c r="D439" s="30" t="s">
        <v>2504</v>
      </c>
      <c r="E439" s="30" t="s">
        <v>18</v>
      </c>
      <c r="F439" s="30" t="s">
        <v>526</v>
      </c>
      <c r="G439" s="30" t="s">
        <v>20</v>
      </c>
      <c r="H439" s="30" t="s">
        <v>87</v>
      </c>
      <c r="I439" s="42">
        <v>5</v>
      </c>
      <c r="J439" s="88" t="str">
        <f t="shared" si="6"/>
        <v>Каменск-Уральский городской округ Свердловской области, г. Каменск-Уральский, ул. Строителей, д. 5</v>
      </c>
      <c r="K439" s="30">
        <v>588.29999999999995</v>
      </c>
      <c r="L439" s="30">
        <v>52</v>
      </c>
      <c r="M439" s="30">
        <v>8</v>
      </c>
      <c r="N439" s="117" t="s">
        <v>3135</v>
      </c>
      <c r="O439" s="219">
        <v>44165</v>
      </c>
      <c r="P439" s="117" t="s">
        <v>2397</v>
      </c>
      <c r="Q439" s="194">
        <v>14215141.199999999</v>
      </c>
    </row>
    <row r="440" spans="1:17" ht="23.25" x14ac:dyDescent="0.25">
      <c r="A440" s="80">
        <v>439</v>
      </c>
      <c r="B440" s="106" t="s">
        <v>499</v>
      </c>
      <c r="C440" s="30"/>
      <c r="D440" s="30" t="s">
        <v>2504</v>
      </c>
      <c r="E440" s="30" t="s">
        <v>18</v>
      </c>
      <c r="F440" s="30" t="s">
        <v>526</v>
      </c>
      <c r="G440" s="30" t="s">
        <v>20</v>
      </c>
      <c r="H440" s="30" t="s">
        <v>39</v>
      </c>
      <c r="I440" s="42">
        <v>40</v>
      </c>
      <c r="J440" s="88" t="str">
        <f t="shared" si="6"/>
        <v>Каменск-Уральский городской округ Свердловской области, г. Каменск-Уральский, ул. Центральная, д. 40</v>
      </c>
      <c r="K440" s="30">
        <v>701.3</v>
      </c>
      <c r="L440" s="30">
        <v>16</v>
      </c>
      <c r="M440" s="30">
        <v>6</v>
      </c>
      <c r="N440" s="117" t="s">
        <v>3135</v>
      </c>
      <c r="O440" s="219">
        <v>44165</v>
      </c>
      <c r="P440" s="117" t="s">
        <v>2397</v>
      </c>
      <c r="Q440" s="194">
        <v>3328635.6</v>
      </c>
    </row>
    <row r="441" spans="1:17" ht="23.25" x14ac:dyDescent="0.25">
      <c r="A441" s="80">
        <v>440</v>
      </c>
      <c r="B441" s="106" t="s">
        <v>499</v>
      </c>
      <c r="C441" s="30"/>
      <c r="D441" s="30" t="s">
        <v>2504</v>
      </c>
      <c r="E441" s="30" t="s">
        <v>18</v>
      </c>
      <c r="F441" s="30" t="s">
        <v>526</v>
      </c>
      <c r="G441" s="30" t="s">
        <v>20</v>
      </c>
      <c r="H441" s="30" t="s">
        <v>39</v>
      </c>
      <c r="I441" s="42">
        <v>42</v>
      </c>
      <c r="J441" s="88" t="str">
        <f t="shared" si="6"/>
        <v>Каменск-Уральский городской округ Свердловской области, г. Каменск-Уральский, ул. Центральная, д. 42</v>
      </c>
      <c r="K441" s="30">
        <v>753.9</v>
      </c>
      <c r="L441" s="30">
        <v>16</v>
      </c>
      <c r="M441" s="30">
        <v>6</v>
      </c>
      <c r="N441" s="117" t="s">
        <v>3135</v>
      </c>
      <c r="O441" s="219">
        <v>44165</v>
      </c>
      <c r="P441" s="117" t="s">
        <v>2397</v>
      </c>
      <c r="Q441" s="194">
        <v>3412302</v>
      </c>
    </row>
    <row r="442" spans="1:17" ht="23.25" x14ac:dyDescent="0.25">
      <c r="A442" s="80">
        <v>441</v>
      </c>
      <c r="B442" s="106" t="s">
        <v>499</v>
      </c>
      <c r="C442" s="30"/>
      <c r="D442" s="30" t="s">
        <v>2504</v>
      </c>
      <c r="E442" s="30" t="s">
        <v>18</v>
      </c>
      <c r="F442" s="30" t="s">
        <v>526</v>
      </c>
      <c r="G442" s="30" t="s">
        <v>20</v>
      </c>
      <c r="H442" s="30" t="s">
        <v>99</v>
      </c>
      <c r="I442" s="42">
        <v>4</v>
      </c>
      <c r="J442" s="88" t="str">
        <f t="shared" si="6"/>
        <v>Каменск-Уральский городской округ Свердловской области, г. Каменск-Уральский, ул. Чапаева, д. 4</v>
      </c>
      <c r="K442" s="30">
        <v>442.7</v>
      </c>
      <c r="L442" s="30">
        <v>8</v>
      </c>
      <c r="M442" s="30">
        <v>6</v>
      </c>
      <c r="N442" s="117" t="s">
        <v>3135</v>
      </c>
      <c r="O442" s="219">
        <v>44165</v>
      </c>
      <c r="P442" s="117" t="s">
        <v>2397</v>
      </c>
      <c r="Q442" s="194">
        <v>3747660</v>
      </c>
    </row>
    <row r="443" spans="1:17" ht="23.25" x14ac:dyDescent="0.25">
      <c r="A443" s="80">
        <v>442</v>
      </c>
      <c r="B443" s="106" t="s">
        <v>499</v>
      </c>
      <c r="C443" s="30"/>
      <c r="D443" s="30" t="s">
        <v>2504</v>
      </c>
      <c r="E443" s="30" t="s">
        <v>18</v>
      </c>
      <c r="F443" s="30" t="s">
        <v>526</v>
      </c>
      <c r="G443" s="30" t="s">
        <v>20</v>
      </c>
      <c r="H443" s="30" t="s">
        <v>99</v>
      </c>
      <c r="I443" s="42">
        <v>6</v>
      </c>
      <c r="J443" s="88" t="str">
        <f t="shared" si="6"/>
        <v>Каменск-Уральский городской округ Свердловской области, г. Каменск-Уральский, ул. Чапаева, д. 6</v>
      </c>
      <c r="K443" s="30">
        <v>428</v>
      </c>
      <c r="L443" s="30">
        <v>8</v>
      </c>
      <c r="M443" s="30">
        <v>7</v>
      </c>
      <c r="N443" s="117" t="s">
        <v>3135</v>
      </c>
      <c r="O443" s="219">
        <v>44165</v>
      </c>
      <c r="P443" s="117" t="s">
        <v>2397</v>
      </c>
      <c r="Q443" s="194">
        <v>4043539.2</v>
      </c>
    </row>
    <row r="444" spans="1:17" ht="23.25" x14ac:dyDescent="0.25">
      <c r="A444" s="80">
        <v>443</v>
      </c>
      <c r="B444" s="106" t="s">
        <v>499</v>
      </c>
      <c r="C444" s="30"/>
      <c r="D444" s="30" t="s">
        <v>2504</v>
      </c>
      <c r="E444" s="30" t="s">
        <v>18</v>
      </c>
      <c r="F444" s="30" t="s">
        <v>526</v>
      </c>
      <c r="G444" s="30" t="s">
        <v>20</v>
      </c>
      <c r="H444" s="30" t="s">
        <v>99</v>
      </c>
      <c r="I444" s="42">
        <v>8</v>
      </c>
      <c r="J444" s="88" t="str">
        <f t="shared" si="6"/>
        <v>Каменск-Уральский городской округ Свердловской области, г. Каменск-Уральский, ул. Чапаева, д. 8</v>
      </c>
      <c r="K444" s="30">
        <v>839.3</v>
      </c>
      <c r="L444" s="30">
        <v>12</v>
      </c>
      <c r="M444" s="30">
        <v>7</v>
      </c>
      <c r="N444" s="117" t="s">
        <v>3135</v>
      </c>
      <c r="O444" s="219">
        <v>44165</v>
      </c>
      <c r="P444" s="117" t="s">
        <v>2397</v>
      </c>
      <c r="Q444" s="194">
        <v>6003583.2000000002</v>
      </c>
    </row>
    <row r="445" spans="1:17" ht="23.25" x14ac:dyDescent="0.25">
      <c r="A445" s="80">
        <v>444</v>
      </c>
      <c r="B445" s="106" t="s">
        <v>499</v>
      </c>
      <c r="C445" s="30"/>
      <c r="D445" s="30" t="s">
        <v>2504</v>
      </c>
      <c r="E445" s="30" t="s">
        <v>18</v>
      </c>
      <c r="F445" s="30" t="s">
        <v>526</v>
      </c>
      <c r="G445" s="30" t="s">
        <v>20</v>
      </c>
      <c r="H445" s="30" t="s">
        <v>1389</v>
      </c>
      <c r="I445" s="42">
        <v>22</v>
      </c>
      <c r="J445" s="88" t="str">
        <f t="shared" si="6"/>
        <v>Каменск-Уральский городской округ Свердловской области, г. Каменск-Уральский, ул. Челябинская, д. 22</v>
      </c>
      <c r="K445" s="30">
        <v>3925.2</v>
      </c>
      <c r="L445" s="30">
        <v>163</v>
      </c>
      <c r="M445" s="30">
        <v>1</v>
      </c>
      <c r="N445" s="117" t="s">
        <v>3134</v>
      </c>
      <c r="O445" s="219">
        <v>44169</v>
      </c>
      <c r="P445" s="117" t="s">
        <v>2397</v>
      </c>
      <c r="Q445" s="194">
        <v>3859005.5999999996</v>
      </c>
    </row>
    <row r="446" spans="1:17" ht="23.25" x14ac:dyDescent="0.25">
      <c r="A446" s="80">
        <v>445</v>
      </c>
      <c r="B446" s="106" t="s">
        <v>499</v>
      </c>
      <c r="C446" s="30"/>
      <c r="D446" s="30" t="s">
        <v>2504</v>
      </c>
      <c r="E446" s="30" t="s">
        <v>18</v>
      </c>
      <c r="F446" s="30" t="s">
        <v>526</v>
      </c>
      <c r="G446" s="30" t="s">
        <v>20</v>
      </c>
      <c r="H446" s="30" t="s">
        <v>1389</v>
      </c>
      <c r="I446" s="42">
        <v>67</v>
      </c>
      <c r="J446" s="88" t="str">
        <f t="shared" si="6"/>
        <v>Каменск-Уральский городской округ Свердловской области, г. Каменск-Уральский, ул. Челябинская, д. 67</v>
      </c>
      <c r="K446" s="30">
        <v>608.70000000000005</v>
      </c>
      <c r="L446" s="30">
        <v>16</v>
      </c>
      <c r="M446" s="30">
        <v>2</v>
      </c>
      <c r="N446" s="117" t="s">
        <v>3135</v>
      </c>
      <c r="O446" s="219">
        <v>44165</v>
      </c>
      <c r="P446" s="117" t="s">
        <v>2397</v>
      </c>
      <c r="Q446" s="194">
        <v>1927664.4</v>
      </c>
    </row>
    <row r="447" spans="1:17" ht="23.25" x14ac:dyDescent="0.25">
      <c r="A447" s="80">
        <v>446</v>
      </c>
      <c r="B447" s="106" t="s">
        <v>499</v>
      </c>
      <c r="C447" s="30"/>
      <c r="D447" s="30" t="s">
        <v>2504</v>
      </c>
      <c r="E447" s="30" t="s">
        <v>18</v>
      </c>
      <c r="F447" s="30" t="s">
        <v>526</v>
      </c>
      <c r="G447" s="30" t="s">
        <v>20</v>
      </c>
      <c r="H447" s="30" t="s">
        <v>1160</v>
      </c>
      <c r="I447" s="42">
        <v>14</v>
      </c>
      <c r="J447" s="88" t="str">
        <f t="shared" si="6"/>
        <v>Каменск-Уральский городской округ Свердловской области, г. Каменск-Уральский, ул. Шестакова, д. 14</v>
      </c>
      <c r="K447" s="30">
        <v>1526.3</v>
      </c>
      <c r="L447" s="30">
        <v>24</v>
      </c>
      <c r="M447" s="30">
        <v>5</v>
      </c>
      <c r="N447" s="117" t="s">
        <v>3134</v>
      </c>
      <c r="O447" s="219">
        <v>44169</v>
      </c>
      <c r="P447" s="117" t="s">
        <v>2397</v>
      </c>
      <c r="Q447" s="194">
        <v>9483844.8000000007</v>
      </c>
    </row>
    <row r="448" spans="1:17" ht="23.25" x14ac:dyDescent="0.25">
      <c r="A448" s="80">
        <v>447</v>
      </c>
      <c r="B448" s="106" t="s">
        <v>499</v>
      </c>
      <c r="C448" s="30"/>
      <c r="D448" s="30" t="s">
        <v>2504</v>
      </c>
      <c r="E448" s="30" t="s">
        <v>18</v>
      </c>
      <c r="F448" s="30" t="s">
        <v>526</v>
      </c>
      <c r="G448" s="30" t="s">
        <v>20</v>
      </c>
      <c r="H448" s="30" t="s">
        <v>1160</v>
      </c>
      <c r="I448" s="42">
        <v>16</v>
      </c>
      <c r="J448" s="88" t="str">
        <f t="shared" si="6"/>
        <v>Каменск-Уральский городской округ Свердловской области, г. Каменск-Уральский, ул. Шестакова, д. 16</v>
      </c>
      <c r="K448" s="30">
        <v>3517.57</v>
      </c>
      <c r="L448" s="30">
        <v>49</v>
      </c>
      <c r="M448" s="30">
        <v>3</v>
      </c>
      <c r="N448" s="117" t="s">
        <v>3134</v>
      </c>
      <c r="O448" s="219">
        <v>44169</v>
      </c>
      <c r="P448" s="117" t="s">
        <v>2397</v>
      </c>
      <c r="Q448" s="194">
        <v>11270032.800000001</v>
      </c>
    </row>
    <row r="449" spans="1:17" ht="23.25" x14ac:dyDescent="0.25">
      <c r="A449" s="80">
        <v>448</v>
      </c>
      <c r="B449" s="106" t="s">
        <v>499</v>
      </c>
      <c r="C449" s="30"/>
      <c r="D449" s="30" t="s">
        <v>2504</v>
      </c>
      <c r="E449" s="30" t="s">
        <v>18</v>
      </c>
      <c r="F449" s="30" t="s">
        <v>526</v>
      </c>
      <c r="G449" s="30" t="s">
        <v>20</v>
      </c>
      <c r="H449" s="30" t="s">
        <v>1160</v>
      </c>
      <c r="I449" s="42">
        <v>18</v>
      </c>
      <c r="J449" s="88" t="str">
        <f t="shared" si="6"/>
        <v>Каменск-Уральский городской округ Свердловской области, г. Каменск-Уральский, ул. Шестакова, д. 18</v>
      </c>
      <c r="K449" s="30">
        <v>1498.3</v>
      </c>
      <c r="L449" s="30">
        <v>24</v>
      </c>
      <c r="M449" s="30">
        <v>5</v>
      </c>
      <c r="N449" s="117" t="s">
        <v>3134</v>
      </c>
      <c r="O449" s="219">
        <v>44169</v>
      </c>
      <c r="P449" s="117" t="s">
        <v>2397</v>
      </c>
      <c r="Q449" s="194">
        <v>8592102</v>
      </c>
    </row>
    <row r="450" spans="1:17" ht="23.25" x14ac:dyDescent="0.25">
      <c r="A450" s="80">
        <v>449</v>
      </c>
      <c r="B450" s="106" t="s">
        <v>499</v>
      </c>
      <c r="C450" s="30"/>
      <c r="D450" s="30" t="s">
        <v>2504</v>
      </c>
      <c r="E450" s="30" t="s">
        <v>18</v>
      </c>
      <c r="F450" s="30" t="s">
        <v>526</v>
      </c>
      <c r="G450" s="30" t="s">
        <v>20</v>
      </c>
      <c r="H450" s="30" t="s">
        <v>1160</v>
      </c>
      <c r="I450" s="42">
        <v>22</v>
      </c>
      <c r="J450" s="88" t="str">
        <f t="shared" ref="J450:J490" si="7">C450&amp;""&amp;D450&amp;", "&amp;E450&amp;" "&amp;F450&amp;", "&amp;G450&amp;" "&amp;H450&amp;", д. "&amp;I450</f>
        <v>Каменск-Уральский городской округ Свердловской области, г. Каменск-Уральский, ул. Шестакова, д. 22</v>
      </c>
      <c r="K450" s="30">
        <v>1488.9</v>
      </c>
      <c r="L450" s="30">
        <v>24</v>
      </c>
      <c r="M450" s="30">
        <v>8</v>
      </c>
      <c r="N450" s="117" t="s">
        <v>3134</v>
      </c>
      <c r="O450" s="219">
        <v>44169</v>
      </c>
      <c r="P450" s="117" t="s">
        <v>2397</v>
      </c>
      <c r="Q450" s="194">
        <v>10224873.600000001</v>
      </c>
    </row>
    <row r="451" spans="1:17" ht="33.75" x14ac:dyDescent="0.25">
      <c r="A451" s="80">
        <v>450</v>
      </c>
      <c r="B451" s="30" t="s">
        <v>8</v>
      </c>
      <c r="C451" s="30" t="s">
        <v>634</v>
      </c>
      <c r="D451" s="30" t="s">
        <v>2627</v>
      </c>
      <c r="E451" s="30" t="s">
        <v>1500</v>
      </c>
      <c r="F451" s="30" t="s">
        <v>78</v>
      </c>
      <c r="G451" s="30" t="s">
        <v>20</v>
      </c>
      <c r="H451" s="30" t="s">
        <v>79</v>
      </c>
      <c r="I451" s="30">
        <v>63</v>
      </c>
      <c r="J451" s="88" t="str">
        <f t="shared" si="7"/>
        <v>Камышловский р-н, Восточное сельское поселение Камышловского муниципального района Свердловской области, пос. Восточный, ул. Комарова, д. 63</v>
      </c>
      <c r="K451" s="30">
        <v>497.2</v>
      </c>
      <c r="L451" s="30">
        <v>12</v>
      </c>
      <c r="M451" s="30">
        <v>6</v>
      </c>
      <c r="N451" s="117" t="s">
        <v>3059</v>
      </c>
      <c r="O451" s="219">
        <v>44138</v>
      </c>
      <c r="P451" s="117" t="s">
        <v>1630</v>
      </c>
      <c r="Q451" s="187">
        <v>2160912.5499999998</v>
      </c>
    </row>
    <row r="452" spans="1:17" ht="22.5" x14ac:dyDescent="0.25">
      <c r="A452" s="80">
        <v>451</v>
      </c>
      <c r="B452" s="106" t="s">
        <v>327</v>
      </c>
      <c r="C452" s="112"/>
      <c r="D452" s="112" t="s">
        <v>2501</v>
      </c>
      <c r="E452" s="112" t="s">
        <v>18</v>
      </c>
      <c r="F452" s="112" t="s">
        <v>361</v>
      </c>
      <c r="G452" s="112" t="s">
        <v>362</v>
      </c>
      <c r="H452" s="112" t="s">
        <v>368</v>
      </c>
      <c r="I452" s="51">
        <v>24</v>
      </c>
      <c r="J452" s="88" t="str">
        <f t="shared" si="7"/>
        <v>Качканарский городской округ Свердловской области, г. Качканар, мкр. 10-й, д. 24</v>
      </c>
      <c r="K452" s="112">
        <v>2990.8</v>
      </c>
      <c r="L452" s="30">
        <v>68</v>
      </c>
      <c r="M452" s="71">
        <v>1</v>
      </c>
      <c r="N452" s="136" t="s">
        <v>2568</v>
      </c>
      <c r="O452" s="219">
        <v>44225</v>
      </c>
      <c r="P452" s="138" t="s">
        <v>2603</v>
      </c>
      <c r="Q452" s="209">
        <v>1602226.76</v>
      </c>
    </row>
    <row r="453" spans="1:17" ht="22.5" x14ac:dyDescent="0.25">
      <c r="A453" s="80">
        <v>452</v>
      </c>
      <c r="B453" s="106" t="s">
        <v>327</v>
      </c>
      <c r="C453" s="112"/>
      <c r="D453" s="112" t="s">
        <v>2501</v>
      </c>
      <c r="E453" s="112" t="s">
        <v>18</v>
      </c>
      <c r="F453" s="112" t="s">
        <v>361</v>
      </c>
      <c r="G453" s="112" t="s">
        <v>362</v>
      </c>
      <c r="H453" s="112" t="s">
        <v>368</v>
      </c>
      <c r="I453" s="51">
        <v>26</v>
      </c>
      <c r="J453" s="88" t="str">
        <f t="shared" si="7"/>
        <v>Качканарский городской округ Свердловской области, г. Качканар, мкр. 10-й, д. 26</v>
      </c>
      <c r="K453" s="112">
        <v>2395.8000000000002</v>
      </c>
      <c r="L453" s="30">
        <v>71</v>
      </c>
      <c r="M453" s="71">
        <v>1</v>
      </c>
      <c r="N453" s="136" t="s">
        <v>2568</v>
      </c>
      <c r="O453" s="219">
        <v>44225</v>
      </c>
      <c r="P453" s="138" t="s">
        <v>2603</v>
      </c>
      <c r="Q453" s="209">
        <v>1530013.3</v>
      </c>
    </row>
    <row r="454" spans="1:17" ht="22.5" x14ac:dyDescent="0.25">
      <c r="A454" s="80">
        <v>453</v>
      </c>
      <c r="B454" s="106" t="s">
        <v>327</v>
      </c>
      <c r="C454" s="112"/>
      <c r="D454" s="112" t="s">
        <v>2501</v>
      </c>
      <c r="E454" s="112" t="s">
        <v>18</v>
      </c>
      <c r="F454" s="112" t="s">
        <v>361</v>
      </c>
      <c r="G454" s="112" t="s">
        <v>362</v>
      </c>
      <c r="H454" s="112" t="s">
        <v>368</v>
      </c>
      <c r="I454" s="51">
        <v>44</v>
      </c>
      <c r="J454" s="88" t="str">
        <f t="shared" si="7"/>
        <v>Качканарский городской округ Свердловской области, г. Качканар, мкр. 10-й, д. 44</v>
      </c>
      <c r="K454" s="112">
        <v>6160.4</v>
      </c>
      <c r="L454" s="30">
        <v>108</v>
      </c>
      <c r="M454" s="71">
        <v>3</v>
      </c>
      <c r="N454" s="136" t="s">
        <v>2568</v>
      </c>
      <c r="O454" s="219">
        <v>44225</v>
      </c>
      <c r="P454" s="138" t="s">
        <v>2603</v>
      </c>
      <c r="Q454" s="209">
        <v>4625012.18</v>
      </c>
    </row>
    <row r="455" spans="1:17" ht="22.5" x14ac:dyDescent="0.25">
      <c r="A455" s="80">
        <v>454</v>
      </c>
      <c r="B455" s="106" t="s">
        <v>327</v>
      </c>
      <c r="C455" s="112"/>
      <c r="D455" s="112" t="s">
        <v>2501</v>
      </c>
      <c r="E455" s="112" t="s">
        <v>18</v>
      </c>
      <c r="F455" s="112" t="s">
        <v>361</v>
      </c>
      <c r="G455" s="112" t="s">
        <v>362</v>
      </c>
      <c r="H455" s="112" t="s">
        <v>368</v>
      </c>
      <c r="I455" s="51">
        <v>61</v>
      </c>
      <c r="J455" s="88" t="str">
        <f t="shared" si="7"/>
        <v>Качканарский городской округ Свердловской области, г. Качканар, мкр. 10-й, д. 61</v>
      </c>
      <c r="K455" s="112">
        <v>7356.4</v>
      </c>
      <c r="L455" s="30">
        <v>140</v>
      </c>
      <c r="M455" s="71">
        <v>4</v>
      </c>
      <c r="N455" s="136" t="s">
        <v>2568</v>
      </c>
      <c r="O455" s="219">
        <v>44225</v>
      </c>
      <c r="P455" s="138" t="s">
        <v>2603</v>
      </c>
      <c r="Q455" s="209">
        <v>6428161.0600000005</v>
      </c>
    </row>
    <row r="456" spans="1:17" ht="22.5" x14ac:dyDescent="0.25">
      <c r="A456" s="80">
        <v>455</v>
      </c>
      <c r="B456" s="106" t="s">
        <v>327</v>
      </c>
      <c r="C456" s="112"/>
      <c r="D456" s="112" t="s">
        <v>2501</v>
      </c>
      <c r="E456" s="112" t="s">
        <v>18</v>
      </c>
      <c r="F456" s="112" t="s">
        <v>361</v>
      </c>
      <c r="G456" s="112" t="s">
        <v>362</v>
      </c>
      <c r="H456" s="112" t="s">
        <v>2502</v>
      </c>
      <c r="I456" s="51">
        <v>20</v>
      </c>
      <c r="J456" s="88" t="str">
        <f t="shared" si="7"/>
        <v>Качканарский городской округ Свердловской области, г. Качканар, мкр. 11-й, д. 20</v>
      </c>
      <c r="K456" s="112">
        <v>3668.7</v>
      </c>
      <c r="L456" s="30">
        <v>69</v>
      </c>
      <c r="M456" s="71">
        <v>2</v>
      </c>
      <c r="N456" s="136" t="s">
        <v>2568</v>
      </c>
      <c r="O456" s="219">
        <v>44225</v>
      </c>
      <c r="P456" s="138" t="s">
        <v>2603</v>
      </c>
      <c r="Q456" s="209">
        <v>3223999.84</v>
      </c>
    </row>
    <row r="457" spans="1:17" ht="23.25" x14ac:dyDescent="0.25">
      <c r="A457" s="80">
        <v>456</v>
      </c>
      <c r="B457" s="106" t="s">
        <v>327</v>
      </c>
      <c r="C457" s="30"/>
      <c r="D457" s="30" t="s">
        <v>2501</v>
      </c>
      <c r="E457" s="30" t="s">
        <v>18</v>
      </c>
      <c r="F457" s="30" t="s">
        <v>361</v>
      </c>
      <c r="G457" s="30" t="s">
        <v>362</v>
      </c>
      <c r="H457" s="30" t="s">
        <v>364</v>
      </c>
      <c r="I457" s="42">
        <v>54</v>
      </c>
      <c r="J457" s="88" t="str">
        <f t="shared" si="7"/>
        <v>Качканарский городской округ Свердловской области, г. Качканар, мкр. 4-й, д. 54</v>
      </c>
      <c r="K457" s="30">
        <v>2944.8</v>
      </c>
      <c r="L457" s="30">
        <v>62</v>
      </c>
      <c r="M457" s="41">
        <v>1</v>
      </c>
      <c r="N457" s="59" t="s">
        <v>4438</v>
      </c>
      <c r="O457" s="219" t="s">
        <v>4464</v>
      </c>
      <c r="P457" s="84" t="s">
        <v>1716</v>
      </c>
      <c r="Q457" s="209">
        <f>5605942.8+525217.2</f>
        <v>6131160</v>
      </c>
    </row>
    <row r="458" spans="1:17" ht="22.5" x14ac:dyDescent="0.25">
      <c r="A458" s="80">
        <v>457</v>
      </c>
      <c r="B458" s="106" t="s">
        <v>327</v>
      </c>
      <c r="C458" s="112"/>
      <c r="D458" s="112" t="s">
        <v>2501</v>
      </c>
      <c r="E458" s="112" t="s">
        <v>18</v>
      </c>
      <c r="F458" s="112" t="s">
        <v>361</v>
      </c>
      <c r="G458" s="112" t="s">
        <v>362</v>
      </c>
      <c r="H458" s="112" t="s">
        <v>4894</v>
      </c>
      <c r="I458" s="51">
        <v>15</v>
      </c>
      <c r="J458" s="88" t="str">
        <f t="shared" si="7"/>
        <v>Качканарский городской округ Свердловской области, г. Качканар, мкр. 6 А, д. 15</v>
      </c>
      <c r="K458" s="112">
        <v>4370.3999999999996</v>
      </c>
      <c r="L458" s="30">
        <v>64</v>
      </c>
      <c r="M458" s="71">
        <v>2</v>
      </c>
      <c r="N458" s="136" t="s">
        <v>2568</v>
      </c>
      <c r="O458" s="219">
        <v>44225</v>
      </c>
      <c r="P458" s="138" t="s">
        <v>2603</v>
      </c>
      <c r="Q458" s="209">
        <v>3201050.96</v>
      </c>
    </row>
    <row r="459" spans="1:17" ht="22.5" x14ac:dyDescent="0.25">
      <c r="A459" s="80">
        <v>458</v>
      </c>
      <c r="B459" s="106" t="s">
        <v>327</v>
      </c>
      <c r="C459" s="112"/>
      <c r="D459" s="112" t="s">
        <v>2501</v>
      </c>
      <c r="E459" s="112" t="s">
        <v>18</v>
      </c>
      <c r="F459" s="112" t="s">
        <v>361</v>
      </c>
      <c r="G459" s="112" t="s">
        <v>362</v>
      </c>
      <c r="H459" s="112" t="s">
        <v>4894</v>
      </c>
      <c r="I459" s="51">
        <v>16</v>
      </c>
      <c r="J459" s="88" t="str">
        <f t="shared" si="7"/>
        <v>Качканарский городской округ Свердловской области, г. Качканар, мкр. 6 А, д. 16</v>
      </c>
      <c r="K459" s="112">
        <v>3508.7</v>
      </c>
      <c r="L459" s="30">
        <v>69</v>
      </c>
      <c r="M459" s="71">
        <v>1</v>
      </c>
      <c r="N459" s="136" t="s">
        <v>2568</v>
      </c>
      <c r="O459" s="219">
        <v>44225</v>
      </c>
      <c r="P459" s="138" t="s">
        <v>2603</v>
      </c>
      <c r="Q459" s="209">
        <v>1646421.9</v>
      </c>
    </row>
    <row r="460" spans="1:17" ht="23.25" x14ac:dyDescent="0.25">
      <c r="A460" s="80">
        <v>459</v>
      </c>
      <c r="B460" s="106" t="s">
        <v>327</v>
      </c>
      <c r="C460" s="112"/>
      <c r="D460" s="112" t="s">
        <v>2501</v>
      </c>
      <c r="E460" s="112" t="s">
        <v>18</v>
      </c>
      <c r="F460" s="112" t="s">
        <v>361</v>
      </c>
      <c r="G460" s="112" t="s">
        <v>362</v>
      </c>
      <c r="H460" s="112" t="s">
        <v>2503</v>
      </c>
      <c r="I460" s="51">
        <v>65</v>
      </c>
      <c r="J460" s="88" t="str">
        <f t="shared" si="7"/>
        <v>Качканарский городской округ Свердловской области, г. Качканар, мкр. 7-й, д. 65</v>
      </c>
      <c r="K460" s="112">
        <v>3666.4</v>
      </c>
      <c r="L460" s="30">
        <v>66</v>
      </c>
      <c r="M460" s="71">
        <v>2</v>
      </c>
      <c r="N460" s="136" t="s">
        <v>3241</v>
      </c>
      <c r="O460" s="219" t="s">
        <v>4465</v>
      </c>
      <c r="P460" s="138" t="s">
        <v>3092</v>
      </c>
      <c r="Q460" s="209">
        <f>1621616.46+821291.05</f>
        <v>2442907.5099999998</v>
      </c>
    </row>
    <row r="461" spans="1:17" ht="22.5" x14ac:dyDescent="0.25">
      <c r="A461" s="80">
        <v>460</v>
      </c>
      <c r="B461" s="106" t="s">
        <v>327</v>
      </c>
      <c r="C461" s="112"/>
      <c r="D461" s="112" t="s">
        <v>2501</v>
      </c>
      <c r="E461" s="112" t="s">
        <v>18</v>
      </c>
      <c r="F461" s="112" t="s">
        <v>361</v>
      </c>
      <c r="G461" s="112" t="s">
        <v>362</v>
      </c>
      <c r="H461" s="112" t="s">
        <v>1150</v>
      </c>
      <c r="I461" s="51">
        <v>6</v>
      </c>
      <c r="J461" s="88" t="str">
        <f t="shared" si="7"/>
        <v>Качканарский городской округ Свердловской области, г. Качканар, мкр. 9-й, д. 6</v>
      </c>
      <c r="K461" s="112">
        <v>2257.1999999999998</v>
      </c>
      <c r="L461" s="30">
        <v>54</v>
      </c>
      <c r="M461" s="71">
        <v>1</v>
      </c>
      <c r="N461" s="136" t="s">
        <v>2568</v>
      </c>
      <c r="O461" s="219">
        <v>44225</v>
      </c>
      <c r="P461" s="138" t="s">
        <v>2603</v>
      </c>
      <c r="Q461" s="209">
        <v>1871526.58</v>
      </c>
    </row>
    <row r="462" spans="1:17" ht="23.25" x14ac:dyDescent="0.25">
      <c r="A462" s="80">
        <v>461</v>
      </c>
      <c r="B462" s="106" t="s">
        <v>327</v>
      </c>
      <c r="C462" s="30"/>
      <c r="D462" s="30" t="s">
        <v>2501</v>
      </c>
      <c r="E462" s="30" t="s">
        <v>18</v>
      </c>
      <c r="F462" s="30" t="s">
        <v>361</v>
      </c>
      <c r="G462" s="30" t="s">
        <v>20</v>
      </c>
      <c r="H462" s="30" t="s">
        <v>77</v>
      </c>
      <c r="I462" s="42">
        <v>19</v>
      </c>
      <c r="J462" s="88" t="str">
        <f t="shared" si="7"/>
        <v>Качканарский городской округ Свердловской области, г. Качканар, ул. Свердлова, д. 19</v>
      </c>
      <c r="K462" s="30">
        <v>2614.4</v>
      </c>
      <c r="L462" s="30">
        <v>63</v>
      </c>
      <c r="M462" s="41">
        <v>8</v>
      </c>
      <c r="N462" s="59" t="s">
        <v>3254</v>
      </c>
      <c r="O462" s="219">
        <v>44165</v>
      </c>
      <c r="P462" s="84" t="s">
        <v>1716</v>
      </c>
      <c r="Q462" s="209">
        <v>15254434.799999999</v>
      </c>
    </row>
    <row r="463" spans="1:17" ht="23.25" x14ac:dyDescent="0.25">
      <c r="A463" s="80">
        <v>462</v>
      </c>
      <c r="B463" s="106" t="s">
        <v>327</v>
      </c>
      <c r="C463" s="30"/>
      <c r="D463" s="30" t="s">
        <v>2501</v>
      </c>
      <c r="E463" s="30" t="s">
        <v>18</v>
      </c>
      <c r="F463" s="30" t="s">
        <v>361</v>
      </c>
      <c r="G463" s="30" t="s">
        <v>20</v>
      </c>
      <c r="H463" s="30" t="s">
        <v>77</v>
      </c>
      <c r="I463" s="42">
        <v>27</v>
      </c>
      <c r="J463" s="88" t="str">
        <f t="shared" si="7"/>
        <v>Качканарский городской округ Свердловской области, г. Качканар, ул. Свердлова, д. 27</v>
      </c>
      <c r="K463" s="30">
        <v>2751</v>
      </c>
      <c r="L463" s="30">
        <v>62</v>
      </c>
      <c r="M463" s="41">
        <v>7</v>
      </c>
      <c r="N463" s="59" t="s">
        <v>3254</v>
      </c>
      <c r="O463" s="219">
        <v>44165</v>
      </c>
      <c r="P463" s="84" t="s">
        <v>1716</v>
      </c>
      <c r="Q463" s="209">
        <v>14361836.4</v>
      </c>
    </row>
    <row r="464" spans="1:17" ht="22.5" x14ac:dyDescent="0.25">
      <c r="A464" s="80">
        <v>463</v>
      </c>
      <c r="B464" s="30" t="s">
        <v>218</v>
      </c>
      <c r="C464" s="30"/>
      <c r="D464" s="30" t="s">
        <v>183</v>
      </c>
      <c r="E464" s="30" t="s">
        <v>18</v>
      </c>
      <c r="F464" s="30" t="s">
        <v>184</v>
      </c>
      <c r="G464" s="30" t="s">
        <v>190</v>
      </c>
      <c r="H464" s="30" t="s">
        <v>191</v>
      </c>
      <c r="I464" s="148">
        <v>9</v>
      </c>
      <c r="J464" s="88" t="str">
        <f t="shared" si="7"/>
        <v>Кировградский городской округ, г. Кировград, б-р Центральный, д. 9</v>
      </c>
      <c r="K464" s="42">
        <v>4928</v>
      </c>
      <c r="L464" s="30">
        <v>95</v>
      </c>
      <c r="M464" s="42">
        <v>1</v>
      </c>
      <c r="N464" s="84" t="s">
        <v>3077</v>
      </c>
      <c r="O464" s="219">
        <v>44166</v>
      </c>
      <c r="P464" s="117" t="s">
        <v>1494</v>
      </c>
      <c r="Q464" s="210">
        <v>2820350.4000000004</v>
      </c>
    </row>
    <row r="465" spans="1:17" ht="22.5" x14ac:dyDescent="0.25">
      <c r="A465" s="80">
        <v>464</v>
      </c>
      <c r="B465" s="30" t="s">
        <v>218</v>
      </c>
      <c r="C465" s="30"/>
      <c r="D465" s="30" t="s">
        <v>183</v>
      </c>
      <c r="E465" s="30" t="s">
        <v>18</v>
      </c>
      <c r="F465" s="30" t="s">
        <v>184</v>
      </c>
      <c r="G465" s="30" t="s">
        <v>20</v>
      </c>
      <c r="H465" s="30" t="s">
        <v>240</v>
      </c>
      <c r="I465" s="148">
        <v>3</v>
      </c>
      <c r="J465" s="88" t="str">
        <f t="shared" si="7"/>
        <v>Кировградский городской округ, г. Кировград, ул. 40 лет Октября, д. 3</v>
      </c>
      <c r="K465" s="42">
        <v>2776.9</v>
      </c>
      <c r="L465" s="30">
        <v>64</v>
      </c>
      <c r="M465" s="42">
        <v>2</v>
      </c>
      <c r="N465" s="84" t="s">
        <v>3077</v>
      </c>
      <c r="O465" s="219">
        <v>44166</v>
      </c>
      <c r="P465" s="117" t="s">
        <v>1494</v>
      </c>
      <c r="Q465" s="210">
        <v>5520933.5999999996</v>
      </c>
    </row>
    <row r="466" spans="1:17" ht="22.5" x14ac:dyDescent="0.25">
      <c r="A466" s="80">
        <v>465</v>
      </c>
      <c r="B466" s="30" t="s">
        <v>218</v>
      </c>
      <c r="C466" s="30"/>
      <c r="D466" s="30" t="s">
        <v>183</v>
      </c>
      <c r="E466" s="30" t="s">
        <v>18</v>
      </c>
      <c r="F466" s="30" t="s">
        <v>184</v>
      </c>
      <c r="G466" s="30" t="s">
        <v>20</v>
      </c>
      <c r="H466" s="30" t="s">
        <v>240</v>
      </c>
      <c r="I466" s="148">
        <v>4</v>
      </c>
      <c r="J466" s="88" t="str">
        <f t="shared" si="7"/>
        <v>Кировградский городской округ, г. Кировград, ул. 40 лет Октября, д. 4</v>
      </c>
      <c r="K466" s="42">
        <v>2159.3000000000002</v>
      </c>
      <c r="L466" s="30">
        <v>48</v>
      </c>
      <c r="M466" s="42">
        <v>1</v>
      </c>
      <c r="N466" s="84" t="s">
        <v>3077</v>
      </c>
      <c r="O466" s="219">
        <v>44166</v>
      </c>
      <c r="P466" s="117" t="s">
        <v>1494</v>
      </c>
      <c r="Q466" s="210">
        <v>3672313.1999999997</v>
      </c>
    </row>
    <row r="467" spans="1:17" ht="22.5" x14ac:dyDescent="0.25">
      <c r="A467" s="80">
        <v>466</v>
      </c>
      <c r="B467" s="30" t="s">
        <v>218</v>
      </c>
      <c r="C467" s="30"/>
      <c r="D467" s="30" t="s">
        <v>183</v>
      </c>
      <c r="E467" s="30" t="s">
        <v>18</v>
      </c>
      <c r="F467" s="30" t="s">
        <v>184</v>
      </c>
      <c r="G467" s="30" t="s">
        <v>20</v>
      </c>
      <c r="H467" s="30" t="s">
        <v>185</v>
      </c>
      <c r="I467" s="148">
        <v>10</v>
      </c>
      <c r="J467" s="88" t="str">
        <f t="shared" si="7"/>
        <v>Кировградский городской округ, г. Кировград, ул. Декабристов, д. 10</v>
      </c>
      <c r="K467" s="42">
        <v>3830.5</v>
      </c>
      <c r="L467" s="30">
        <v>84</v>
      </c>
      <c r="M467" s="42">
        <v>2</v>
      </c>
      <c r="N467" s="84" t="s">
        <v>3073</v>
      </c>
      <c r="O467" s="219">
        <v>44166</v>
      </c>
      <c r="P467" s="117" t="s">
        <v>1494</v>
      </c>
      <c r="Q467" s="210">
        <v>4789796.3999999994</v>
      </c>
    </row>
    <row r="468" spans="1:17" ht="22.5" x14ac:dyDescent="0.25">
      <c r="A468" s="80">
        <v>467</v>
      </c>
      <c r="B468" s="30" t="s">
        <v>218</v>
      </c>
      <c r="C468" s="30"/>
      <c r="D468" s="30" t="s">
        <v>183</v>
      </c>
      <c r="E468" s="30" t="s">
        <v>18</v>
      </c>
      <c r="F468" s="30" t="s">
        <v>184</v>
      </c>
      <c r="G468" s="30" t="s">
        <v>20</v>
      </c>
      <c r="H468" s="30" t="s">
        <v>186</v>
      </c>
      <c r="I468" s="148" t="s">
        <v>115</v>
      </c>
      <c r="J468" s="88" t="str">
        <f t="shared" si="7"/>
        <v>Кировградский городской округ, г. Кировград, ул. Кировградская, д. 1А</v>
      </c>
      <c r="K468" s="42">
        <v>1022.6</v>
      </c>
      <c r="L468" s="30">
        <v>22</v>
      </c>
      <c r="M468" s="42">
        <v>1</v>
      </c>
      <c r="N468" s="84" t="s">
        <v>3077</v>
      </c>
      <c r="O468" s="219">
        <v>44166</v>
      </c>
      <c r="P468" s="117" t="s">
        <v>1494</v>
      </c>
      <c r="Q468" s="210">
        <v>2605454.3999999994</v>
      </c>
    </row>
    <row r="469" spans="1:17" ht="22.5" x14ac:dyDescent="0.25">
      <c r="A469" s="80">
        <v>468</v>
      </c>
      <c r="B469" s="30" t="s">
        <v>218</v>
      </c>
      <c r="C469" s="30"/>
      <c r="D469" s="30" t="s">
        <v>183</v>
      </c>
      <c r="E469" s="30" t="s">
        <v>18</v>
      </c>
      <c r="F469" s="30" t="s">
        <v>184</v>
      </c>
      <c r="G469" s="30" t="s">
        <v>20</v>
      </c>
      <c r="H469" s="30" t="s">
        <v>186</v>
      </c>
      <c r="I469" s="148">
        <v>5</v>
      </c>
      <c r="J469" s="88" t="str">
        <f t="shared" si="7"/>
        <v>Кировградский городской округ, г. Кировград, ул. Кировградская, д. 5</v>
      </c>
      <c r="K469" s="42">
        <v>1716.1</v>
      </c>
      <c r="L469" s="30">
        <v>40</v>
      </c>
      <c r="M469" s="42">
        <v>1</v>
      </c>
      <c r="N469" s="84" t="s">
        <v>3077</v>
      </c>
      <c r="O469" s="219">
        <v>44166</v>
      </c>
      <c r="P469" s="117" t="s">
        <v>1494</v>
      </c>
      <c r="Q469" s="210">
        <v>2662358.4</v>
      </c>
    </row>
    <row r="470" spans="1:17" ht="22.5" x14ac:dyDescent="0.25">
      <c r="A470" s="80">
        <v>469</v>
      </c>
      <c r="B470" s="30" t="s">
        <v>218</v>
      </c>
      <c r="C470" s="30"/>
      <c r="D470" s="30" t="s">
        <v>183</v>
      </c>
      <c r="E470" s="30" t="s">
        <v>18</v>
      </c>
      <c r="F470" s="30" t="s">
        <v>184</v>
      </c>
      <c r="G470" s="30" t="s">
        <v>20</v>
      </c>
      <c r="H470" s="30" t="s">
        <v>490</v>
      </c>
      <c r="I470" s="148">
        <v>75</v>
      </c>
      <c r="J470" s="88" t="str">
        <f t="shared" si="7"/>
        <v>Кировградский городской округ, г. Кировград, ул. Лермонтова, д. 75</v>
      </c>
      <c r="K470" s="42">
        <v>4822.2</v>
      </c>
      <c r="L470" s="30">
        <v>80</v>
      </c>
      <c r="M470" s="42">
        <v>1</v>
      </c>
      <c r="N470" s="84" t="s">
        <v>3077</v>
      </c>
      <c r="O470" s="219">
        <v>44166</v>
      </c>
      <c r="P470" s="117" t="s">
        <v>1494</v>
      </c>
      <c r="Q470" s="210">
        <v>4142991.6</v>
      </c>
    </row>
    <row r="471" spans="1:17" ht="22.5" x14ac:dyDescent="0.25">
      <c r="A471" s="80">
        <v>470</v>
      </c>
      <c r="B471" s="30" t="s">
        <v>218</v>
      </c>
      <c r="C471" s="30"/>
      <c r="D471" s="30" t="s">
        <v>183</v>
      </c>
      <c r="E471" s="30" t="s">
        <v>18</v>
      </c>
      <c r="F471" s="30" t="s">
        <v>184</v>
      </c>
      <c r="G471" s="30" t="s">
        <v>20</v>
      </c>
      <c r="H471" s="30" t="s">
        <v>689</v>
      </c>
      <c r="I471" s="148">
        <v>4</v>
      </c>
      <c r="J471" s="88" t="str">
        <f t="shared" si="7"/>
        <v>Кировградский городской округ, г. Кировград, ул. Набережная, д. 4</v>
      </c>
      <c r="K471" s="42">
        <v>5838.2</v>
      </c>
      <c r="L471" s="30">
        <v>90</v>
      </c>
      <c r="M471" s="42">
        <v>1</v>
      </c>
      <c r="N471" s="84" t="s">
        <v>3079</v>
      </c>
      <c r="O471" s="219">
        <v>44267</v>
      </c>
      <c r="P471" s="117" t="s">
        <v>3093</v>
      </c>
      <c r="Q471" s="210">
        <v>7467510.5300000003</v>
      </c>
    </row>
    <row r="472" spans="1:17" ht="22.5" x14ac:dyDescent="0.25">
      <c r="A472" s="80">
        <v>471</v>
      </c>
      <c r="B472" s="30" t="s">
        <v>218</v>
      </c>
      <c r="C472" s="30"/>
      <c r="D472" s="30" t="s">
        <v>183</v>
      </c>
      <c r="E472" s="30" t="s">
        <v>18</v>
      </c>
      <c r="F472" s="30" t="s">
        <v>184</v>
      </c>
      <c r="G472" s="30" t="s">
        <v>20</v>
      </c>
      <c r="H472" s="30" t="s">
        <v>77</v>
      </c>
      <c r="I472" s="148" t="s">
        <v>2643</v>
      </c>
      <c r="J472" s="88" t="str">
        <f t="shared" si="7"/>
        <v>Кировградский городской округ, г. Кировград, ул. Свердлова, д. 66А</v>
      </c>
      <c r="K472" s="42">
        <v>3471.7</v>
      </c>
      <c r="L472" s="30">
        <v>70</v>
      </c>
      <c r="M472" s="42">
        <v>1</v>
      </c>
      <c r="N472" s="84" t="s">
        <v>3077</v>
      </c>
      <c r="O472" s="219">
        <v>44166</v>
      </c>
      <c r="P472" s="117" t="s">
        <v>1494</v>
      </c>
      <c r="Q472" s="210">
        <v>6157185.5999999996</v>
      </c>
    </row>
    <row r="473" spans="1:17" ht="22.5" x14ac:dyDescent="0.25">
      <c r="A473" s="80">
        <v>472</v>
      </c>
      <c r="B473" s="30" t="s">
        <v>218</v>
      </c>
      <c r="C473" s="30"/>
      <c r="D473" s="30" t="s">
        <v>183</v>
      </c>
      <c r="E473" s="30" t="s">
        <v>18</v>
      </c>
      <c r="F473" s="30" t="s">
        <v>184</v>
      </c>
      <c r="G473" s="30" t="s">
        <v>20</v>
      </c>
      <c r="H473" s="30" t="s">
        <v>479</v>
      </c>
      <c r="I473" s="148">
        <v>30</v>
      </c>
      <c r="J473" s="88" t="str">
        <f t="shared" si="7"/>
        <v>Кировградский городской округ, г. Кировград, ул. Щорса, д. 30</v>
      </c>
      <c r="K473" s="42">
        <v>3735.4</v>
      </c>
      <c r="L473" s="30">
        <v>66</v>
      </c>
      <c r="M473" s="42">
        <v>1</v>
      </c>
      <c r="N473" s="84" t="s">
        <v>3073</v>
      </c>
      <c r="O473" s="219">
        <v>44166</v>
      </c>
      <c r="P473" s="117" t="s">
        <v>1494</v>
      </c>
      <c r="Q473" s="210">
        <v>2487343.2000000002</v>
      </c>
    </row>
    <row r="474" spans="1:17" ht="22.5" x14ac:dyDescent="0.25">
      <c r="A474" s="80">
        <v>473</v>
      </c>
      <c r="B474" s="30" t="s">
        <v>218</v>
      </c>
      <c r="C474" s="30"/>
      <c r="D474" s="30" t="s">
        <v>183</v>
      </c>
      <c r="E474" s="30" t="s">
        <v>1500</v>
      </c>
      <c r="F474" s="30" t="s">
        <v>683</v>
      </c>
      <c r="G474" s="30" t="s">
        <v>20</v>
      </c>
      <c r="H474" s="30" t="s">
        <v>188</v>
      </c>
      <c r="I474" s="148">
        <v>17</v>
      </c>
      <c r="J474" s="88" t="str">
        <f t="shared" si="7"/>
        <v>Кировградский городской округ, пос. Левиха (г Кировград), ул. Малышева, д. 17</v>
      </c>
      <c r="K474" s="42">
        <v>1218</v>
      </c>
      <c r="L474" s="30">
        <v>19</v>
      </c>
      <c r="M474" s="42">
        <v>2</v>
      </c>
      <c r="N474" s="84" t="s">
        <v>3084</v>
      </c>
      <c r="O474" s="219">
        <v>44386</v>
      </c>
      <c r="P474" s="117" t="s">
        <v>1494</v>
      </c>
      <c r="Q474" s="210">
        <v>3418209.6</v>
      </c>
    </row>
    <row r="475" spans="1:17" ht="22.5" x14ac:dyDescent="0.25">
      <c r="A475" s="80">
        <v>474</v>
      </c>
      <c r="B475" s="30" t="s">
        <v>218</v>
      </c>
      <c r="C475" s="30"/>
      <c r="D475" s="30" t="s">
        <v>183</v>
      </c>
      <c r="E475" s="30" t="s">
        <v>1500</v>
      </c>
      <c r="F475" s="30" t="s">
        <v>683</v>
      </c>
      <c r="G475" s="30" t="s">
        <v>20</v>
      </c>
      <c r="H475" s="30" t="s">
        <v>188</v>
      </c>
      <c r="I475" s="148">
        <v>27</v>
      </c>
      <c r="J475" s="88" t="str">
        <f t="shared" si="7"/>
        <v>Кировградский городской округ, пос. Левиха (г Кировград), ул. Малышева, д. 27</v>
      </c>
      <c r="K475" s="42">
        <v>678.5</v>
      </c>
      <c r="L475" s="30">
        <v>16</v>
      </c>
      <c r="M475" s="42">
        <v>2</v>
      </c>
      <c r="N475" s="84" t="s">
        <v>3073</v>
      </c>
      <c r="O475" s="219">
        <v>44166</v>
      </c>
      <c r="P475" s="117" t="s">
        <v>1494</v>
      </c>
      <c r="Q475" s="210">
        <v>1378330.8</v>
      </c>
    </row>
    <row r="476" spans="1:17" ht="22.5" x14ac:dyDescent="0.25">
      <c r="A476" s="80">
        <v>475</v>
      </c>
      <c r="B476" s="30" t="s">
        <v>218</v>
      </c>
      <c r="C476" s="30"/>
      <c r="D476" s="30" t="s">
        <v>183</v>
      </c>
      <c r="E476" s="30" t="s">
        <v>1500</v>
      </c>
      <c r="F476" s="30" t="s">
        <v>683</v>
      </c>
      <c r="G476" s="30" t="s">
        <v>20</v>
      </c>
      <c r="H476" s="30" t="s">
        <v>189</v>
      </c>
      <c r="I476" s="148">
        <v>10</v>
      </c>
      <c r="J476" s="88" t="str">
        <f t="shared" si="7"/>
        <v>Кировградский городской округ, пос. Левиха (г Кировград), ул. Некрасова, д. 10</v>
      </c>
      <c r="K476" s="42">
        <v>502.3</v>
      </c>
      <c r="L476" s="30">
        <v>12</v>
      </c>
      <c r="M476" s="42">
        <v>1</v>
      </c>
      <c r="N476" s="84" t="s">
        <v>3073</v>
      </c>
      <c r="O476" s="219">
        <v>44166</v>
      </c>
      <c r="P476" s="117" t="s">
        <v>1494</v>
      </c>
      <c r="Q476" s="210">
        <v>1029240</v>
      </c>
    </row>
    <row r="477" spans="1:17" ht="22.5" x14ac:dyDescent="0.25">
      <c r="A477" s="80">
        <v>476</v>
      </c>
      <c r="B477" s="30" t="s">
        <v>218</v>
      </c>
      <c r="C477" s="30"/>
      <c r="D477" s="30" t="s">
        <v>183</v>
      </c>
      <c r="E477" s="30" t="s">
        <v>1500</v>
      </c>
      <c r="F477" s="30" t="s">
        <v>683</v>
      </c>
      <c r="G477" s="30" t="s">
        <v>20</v>
      </c>
      <c r="H477" s="30" t="s">
        <v>189</v>
      </c>
      <c r="I477" s="148">
        <v>12</v>
      </c>
      <c r="J477" s="88" t="str">
        <f t="shared" si="7"/>
        <v>Кировградский городской округ, пос. Левиха (г Кировград), ул. Некрасова, д. 12</v>
      </c>
      <c r="K477" s="42">
        <v>499.3</v>
      </c>
      <c r="L477" s="30">
        <v>12</v>
      </c>
      <c r="M477" s="42">
        <v>2</v>
      </c>
      <c r="N477" s="84" t="s">
        <v>3073</v>
      </c>
      <c r="O477" s="219">
        <v>44166</v>
      </c>
      <c r="P477" s="117" t="s">
        <v>1494</v>
      </c>
      <c r="Q477" s="210">
        <v>1254148.8</v>
      </c>
    </row>
    <row r="478" spans="1:17" ht="22.5" x14ac:dyDescent="0.25">
      <c r="A478" s="80">
        <v>477</v>
      </c>
      <c r="B478" s="30" t="s">
        <v>218</v>
      </c>
      <c r="C478" s="30"/>
      <c r="D478" s="30" t="s">
        <v>183</v>
      </c>
      <c r="E478" s="30" t="s">
        <v>1500</v>
      </c>
      <c r="F478" s="30" t="s">
        <v>683</v>
      </c>
      <c r="G478" s="30" t="s">
        <v>20</v>
      </c>
      <c r="H478" s="30" t="s">
        <v>189</v>
      </c>
      <c r="I478" s="148">
        <v>6</v>
      </c>
      <c r="J478" s="88" t="str">
        <f t="shared" si="7"/>
        <v>Кировградский городской округ, пос. Левиха (г Кировград), ул. Некрасова, д. 6</v>
      </c>
      <c r="K478" s="42">
        <v>512.9</v>
      </c>
      <c r="L478" s="30">
        <v>12</v>
      </c>
      <c r="M478" s="42">
        <v>1</v>
      </c>
      <c r="N478" s="84" t="s">
        <v>3073</v>
      </c>
      <c r="O478" s="219">
        <v>44166</v>
      </c>
      <c r="P478" s="117" t="s">
        <v>1494</v>
      </c>
      <c r="Q478" s="210">
        <v>986947.2</v>
      </c>
    </row>
    <row r="479" spans="1:17" ht="22.5" x14ac:dyDescent="0.25">
      <c r="A479" s="80">
        <v>478</v>
      </c>
      <c r="B479" s="30" t="s">
        <v>218</v>
      </c>
      <c r="C479" s="30"/>
      <c r="D479" s="30" t="s">
        <v>183</v>
      </c>
      <c r="E479" s="30" t="s">
        <v>1500</v>
      </c>
      <c r="F479" s="30" t="s">
        <v>693</v>
      </c>
      <c r="G479" s="30" t="s">
        <v>20</v>
      </c>
      <c r="H479" s="30" t="s">
        <v>1133</v>
      </c>
      <c r="I479" s="148">
        <v>15</v>
      </c>
      <c r="J479" s="88" t="str">
        <f t="shared" si="7"/>
        <v>Кировградский городской округ, пос. Нейво-Рудянка (г Кировград), ул. Молодцова, д. 15</v>
      </c>
      <c r="K479" s="42">
        <v>526</v>
      </c>
      <c r="L479" s="30">
        <v>12</v>
      </c>
      <c r="M479" s="42">
        <v>1</v>
      </c>
      <c r="N479" s="84" t="s">
        <v>3073</v>
      </c>
      <c r="O479" s="219">
        <v>44166</v>
      </c>
      <c r="P479" s="117" t="s">
        <v>1494</v>
      </c>
      <c r="Q479" s="210">
        <v>841240.8</v>
      </c>
    </row>
    <row r="480" spans="1:17" ht="22.5" x14ac:dyDescent="0.25">
      <c r="A480" s="80">
        <v>479</v>
      </c>
      <c r="B480" s="30" t="s">
        <v>218</v>
      </c>
      <c r="C480" s="30"/>
      <c r="D480" s="30" t="s">
        <v>183</v>
      </c>
      <c r="E480" s="30" t="s">
        <v>1500</v>
      </c>
      <c r="F480" s="30" t="s">
        <v>693</v>
      </c>
      <c r="G480" s="30" t="s">
        <v>20</v>
      </c>
      <c r="H480" s="30" t="s">
        <v>1133</v>
      </c>
      <c r="I480" s="148">
        <v>17</v>
      </c>
      <c r="J480" s="88" t="str">
        <f t="shared" si="7"/>
        <v>Кировградский городской округ, пос. Нейво-Рудянка (г Кировград), ул. Молодцова, д. 17</v>
      </c>
      <c r="K480" s="42">
        <v>502.8</v>
      </c>
      <c r="L480" s="30">
        <v>12</v>
      </c>
      <c r="M480" s="42">
        <v>1</v>
      </c>
      <c r="N480" s="84" t="s">
        <v>3073</v>
      </c>
      <c r="O480" s="219">
        <v>44166</v>
      </c>
      <c r="P480" s="117" t="s">
        <v>1494</v>
      </c>
      <c r="Q480" s="210">
        <v>848244</v>
      </c>
    </row>
    <row r="481" spans="1:17" x14ac:dyDescent="0.25">
      <c r="A481" s="80">
        <v>480</v>
      </c>
      <c r="B481" s="30" t="s">
        <v>218</v>
      </c>
      <c r="C481" s="30"/>
      <c r="D481" s="30" t="s">
        <v>192</v>
      </c>
      <c r="E481" s="30" t="s">
        <v>18</v>
      </c>
      <c r="F481" s="30" t="s">
        <v>193</v>
      </c>
      <c r="G481" s="30" t="s">
        <v>20</v>
      </c>
      <c r="H481" s="30" t="s">
        <v>22</v>
      </c>
      <c r="I481" s="58" t="s">
        <v>981</v>
      </c>
      <c r="J481" s="88" t="str">
        <f t="shared" si="7"/>
        <v>Кушвинский городской округ, г. Кушва, ул. Горняков, д. 2</v>
      </c>
      <c r="K481" s="42">
        <v>1755.8</v>
      </c>
      <c r="L481" s="30">
        <v>24</v>
      </c>
      <c r="M481" s="42">
        <v>5</v>
      </c>
      <c r="N481" s="84" t="s">
        <v>3086</v>
      </c>
      <c r="O481" s="219">
        <v>44131</v>
      </c>
      <c r="P481" s="117" t="s">
        <v>3064</v>
      </c>
      <c r="Q481" s="210">
        <v>9650406</v>
      </c>
    </row>
    <row r="482" spans="1:17" ht="22.5" x14ac:dyDescent="0.25">
      <c r="A482" s="80">
        <v>481</v>
      </c>
      <c r="B482" s="30" t="s">
        <v>218</v>
      </c>
      <c r="C482" s="30"/>
      <c r="D482" s="30" t="s">
        <v>192</v>
      </c>
      <c r="E482" s="30" t="s">
        <v>18</v>
      </c>
      <c r="F482" s="30" t="s">
        <v>193</v>
      </c>
      <c r="G482" s="30" t="s">
        <v>20</v>
      </c>
      <c r="H482" s="30" t="s">
        <v>87</v>
      </c>
      <c r="I482" s="58" t="s">
        <v>981</v>
      </c>
      <c r="J482" s="88" t="str">
        <f t="shared" si="7"/>
        <v>Кушвинский городской округ, г. Кушва, ул. Строителей, д. 2</v>
      </c>
      <c r="K482" s="42">
        <v>1838</v>
      </c>
      <c r="L482" s="30">
        <v>18</v>
      </c>
      <c r="M482" s="42">
        <v>3</v>
      </c>
      <c r="N482" s="84" t="s">
        <v>3086</v>
      </c>
      <c r="O482" s="219">
        <v>44131</v>
      </c>
      <c r="P482" s="117" t="s">
        <v>3064</v>
      </c>
      <c r="Q482" s="210">
        <v>8745235.1999999993</v>
      </c>
    </row>
    <row r="483" spans="1:17" ht="22.5" x14ac:dyDescent="0.25">
      <c r="A483" s="80">
        <v>482</v>
      </c>
      <c r="B483" s="30" t="s">
        <v>218</v>
      </c>
      <c r="C483" s="30"/>
      <c r="D483" s="30" t="s">
        <v>192</v>
      </c>
      <c r="E483" s="30" t="s">
        <v>18</v>
      </c>
      <c r="F483" s="30" t="s">
        <v>193</v>
      </c>
      <c r="G483" s="30" t="s">
        <v>20</v>
      </c>
      <c r="H483" s="30" t="s">
        <v>87</v>
      </c>
      <c r="I483" s="58" t="s">
        <v>944</v>
      </c>
      <c r="J483" s="88" t="str">
        <f t="shared" si="7"/>
        <v>Кушвинский городской округ, г. Кушва, ул. Строителей, д. 5</v>
      </c>
      <c r="K483" s="42">
        <v>1110.2</v>
      </c>
      <c r="L483" s="30">
        <v>18</v>
      </c>
      <c r="M483" s="42">
        <v>7</v>
      </c>
      <c r="N483" s="84" t="s">
        <v>3086</v>
      </c>
      <c r="O483" s="219">
        <v>44131</v>
      </c>
      <c r="P483" s="117" t="s">
        <v>3064</v>
      </c>
      <c r="Q483" s="210">
        <v>6527614.7999999998</v>
      </c>
    </row>
    <row r="484" spans="1:17" ht="22.5" x14ac:dyDescent="0.25">
      <c r="A484" s="80">
        <v>483</v>
      </c>
      <c r="B484" s="30" t="s">
        <v>218</v>
      </c>
      <c r="C484" s="30"/>
      <c r="D484" s="30" t="s">
        <v>192</v>
      </c>
      <c r="E484" s="30" t="s">
        <v>18</v>
      </c>
      <c r="F484" s="30" t="s">
        <v>193</v>
      </c>
      <c r="G484" s="30" t="s">
        <v>20</v>
      </c>
      <c r="H484" s="30" t="s">
        <v>87</v>
      </c>
      <c r="I484" s="58" t="s">
        <v>947</v>
      </c>
      <c r="J484" s="88" t="str">
        <f t="shared" si="7"/>
        <v>Кушвинский городской округ, г. Кушва, ул. Строителей, д. 6</v>
      </c>
      <c r="K484" s="42">
        <v>1286</v>
      </c>
      <c r="L484" s="30">
        <v>18</v>
      </c>
      <c r="M484" s="42">
        <v>3</v>
      </c>
      <c r="N484" s="84" t="s">
        <v>3086</v>
      </c>
      <c r="O484" s="219">
        <v>44131</v>
      </c>
      <c r="P484" s="117" t="s">
        <v>3064</v>
      </c>
      <c r="Q484" s="210">
        <v>6178891.6000000006</v>
      </c>
    </row>
    <row r="485" spans="1:17" ht="22.5" x14ac:dyDescent="0.25">
      <c r="A485" s="80">
        <v>484</v>
      </c>
      <c r="B485" s="30" t="s">
        <v>218</v>
      </c>
      <c r="C485" s="30"/>
      <c r="D485" s="30" t="s">
        <v>192</v>
      </c>
      <c r="E485" s="30" t="s">
        <v>18</v>
      </c>
      <c r="F485" s="30" t="s">
        <v>193</v>
      </c>
      <c r="G485" s="30" t="s">
        <v>20</v>
      </c>
      <c r="H485" s="30" t="s">
        <v>87</v>
      </c>
      <c r="I485" s="58" t="s">
        <v>945</v>
      </c>
      <c r="J485" s="88" t="str">
        <f t="shared" si="7"/>
        <v>Кушвинский городской округ, г. Кушва, ул. Строителей, д. 7</v>
      </c>
      <c r="K485" s="42">
        <v>1286.7</v>
      </c>
      <c r="L485" s="30">
        <v>15</v>
      </c>
      <c r="M485" s="42">
        <v>3</v>
      </c>
      <c r="N485" s="84" t="s">
        <v>3087</v>
      </c>
      <c r="O485" s="219">
        <v>44389</v>
      </c>
      <c r="P485" s="117" t="s">
        <v>3064</v>
      </c>
      <c r="Q485" s="210">
        <v>5700880.7999999998</v>
      </c>
    </row>
    <row r="486" spans="1:17" ht="22.5" x14ac:dyDescent="0.25">
      <c r="A486" s="80">
        <v>485</v>
      </c>
      <c r="B486" s="30" t="s">
        <v>218</v>
      </c>
      <c r="C486" s="30"/>
      <c r="D486" s="30" t="s">
        <v>192</v>
      </c>
      <c r="E486" s="30" t="s">
        <v>1500</v>
      </c>
      <c r="F486" s="30" t="s">
        <v>198</v>
      </c>
      <c r="G486" s="30" t="s">
        <v>20</v>
      </c>
      <c r="H486" s="30" t="s">
        <v>578</v>
      </c>
      <c r="I486" s="58" t="s">
        <v>1024</v>
      </c>
      <c r="J486" s="88" t="str">
        <f t="shared" si="7"/>
        <v>Кушвинский городской округ, пос. Баранчинский (г Кушва), ул. Коммуны, д. 55</v>
      </c>
      <c r="K486" s="42">
        <v>2677.2</v>
      </c>
      <c r="L486" s="30">
        <v>64</v>
      </c>
      <c r="M486" s="42">
        <v>5</v>
      </c>
      <c r="N486" s="84" t="s">
        <v>3086</v>
      </c>
      <c r="O486" s="219">
        <v>44131</v>
      </c>
      <c r="P486" s="117" t="s">
        <v>3064</v>
      </c>
      <c r="Q486" s="210">
        <v>11134919.619999999</v>
      </c>
    </row>
    <row r="487" spans="1:17" ht="22.5" x14ac:dyDescent="0.25">
      <c r="A487" s="80">
        <v>486</v>
      </c>
      <c r="B487" s="106" t="s">
        <v>499</v>
      </c>
      <c r="C487" s="30"/>
      <c r="D487" s="30" t="s">
        <v>560</v>
      </c>
      <c r="E487" s="30" t="s">
        <v>637</v>
      </c>
      <c r="F487" s="30" t="s">
        <v>188</v>
      </c>
      <c r="G487" s="30" t="s">
        <v>20</v>
      </c>
      <c r="H487" s="30" t="s">
        <v>561</v>
      </c>
      <c r="I487" s="42">
        <v>13</v>
      </c>
      <c r="J487" s="88" t="str">
        <f t="shared" si="7"/>
        <v>Малышевский городской округ, п.г.т. Малышева, ул. Мопра, д. 13</v>
      </c>
      <c r="K487" s="30">
        <v>384.6</v>
      </c>
      <c r="L487" s="30">
        <v>8</v>
      </c>
      <c r="M487" s="30">
        <v>8</v>
      </c>
      <c r="N487" s="117" t="s">
        <v>3131</v>
      </c>
      <c r="O487" s="219">
        <v>44180</v>
      </c>
      <c r="P487" s="117" t="s">
        <v>2724</v>
      </c>
      <c r="Q487" s="194">
        <v>5201628.62</v>
      </c>
    </row>
    <row r="488" spans="1:17" ht="22.5" x14ac:dyDescent="0.25">
      <c r="A488" s="80">
        <v>487</v>
      </c>
      <c r="B488" s="106" t="s">
        <v>499</v>
      </c>
      <c r="C488" s="30"/>
      <c r="D488" s="30" t="s">
        <v>560</v>
      </c>
      <c r="E488" s="30" t="s">
        <v>637</v>
      </c>
      <c r="F488" s="30" t="s">
        <v>188</v>
      </c>
      <c r="G488" s="30" t="s">
        <v>20</v>
      </c>
      <c r="H488" s="30" t="s">
        <v>330</v>
      </c>
      <c r="I488" s="42">
        <v>15</v>
      </c>
      <c r="J488" s="88" t="str">
        <f t="shared" si="7"/>
        <v>Малышевский городской округ, п.г.т. Малышева, ул. Пионерская, д. 15</v>
      </c>
      <c r="K488" s="30">
        <v>4027.2</v>
      </c>
      <c r="L488" s="30">
        <v>78</v>
      </c>
      <c r="M488" s="30">
        <v>1</v>
      </c>
      <c r="N488" s="117" t="s">
        <v>3131</v>
      </c>
      <c r="O488" s="219">
        <v>44180</v>
      </c>
      <c r="P488" s="117" t="s">
        <v>2724</v>
      </c>
      <c r="Q488" s="194">
        <v>3640665.68</v>
      </c>
    </row>
    <row r="489" spans="1:17" ht="22.5" x14ac:dyDescent="0.25">
      <c r="A489" s="80">
        <v>488</v>
      </c>
      <c r="B489" s="106" t="s">
        <v>499</v>
      </c>
      <c r="C489" s="30"/>
      <c r="D489" s="30" t="s">
        <v>560</v>
      </c>
      <c r="E489" s="30" t="s">
        <v>637</v>
      </c>
      <c r="F489" s="30" t="s">
        <v>188</v>
      </c>
      <c r="G489" s="30" t="s">
        <v>20</v>
      </c>
      <c r="H489" s="30" t="s">
        <v>84</v>
      </c>
      <c r="I489" s="42">
        <v>20</v>
      </c>
      <c r="J489" s="88" t="str">
        <f t="shared" si="7"/>
        <v>Малышевский городской округ, п.г.т. Малышева, ул. Советская, д. 20</v>
      </c>
      <c r="K489" s="30">
        <v>640.29999999999995</v>
      </c>
      <c r="L489" s="30">
        <v>12</v>
      </c>
      <c r="M489" s="30">
        <v>1</v>
      </c>
      <c r="N489" s="117" t="s">
        <v>3131</v>
      </c>
      <c r="O489" s="219">
        <v>44180</v>
      </c>
      <c r="P489" s="117" t="s">
        <v>2724</v>
      </c>
      <c r="Q489" s="194">
        <v>2525267.7400000002</v>
      </c>
    </row>
    <row r="490" spans="1:17" ht="22.5" x14ac:dyDescent="0.25">
      <c r="A490" s="80">
        <v>489</v>
      </c>
      <c r="B490" s="106" t="s">
        <v>499</v>
      </c>
      <c r="C490" s="30"/>
      <c r="D490" s="30" t="s">
        <v>560</v>
      </c>
      <c r="E490" s="30" t="s">
        <v>637</v>
      </c>
      <c r="F490" s="30" t="s">
        <v>188</v>
      </c>
      <c r="G490" s="30" t="s">
        <v>20</v>
      </c>
      <c r="H490" s="30" t="s">
        <v>84</v>
      </c>
      <c r="I490" s="42" t="s">
        <v>124</v>
      </c>
      <c r="J490" s="88" t="str">
        <f t="shared" si="7"/>
        <v>Малышевский городской округ, п.г.т. Малышева, ул. Советская, д. 2А</v>
      </c>
      <c r="K490" s="30">
        <v>728.1</v>
      </c>
      <c r="L490" s="30">
        <v>12</v>
      </c>
      <c r="M490" s="30">
        <v>8</v>
      </c>
      <c r="N490" s="117" t="s">
        <v>3131</v>
      </c>
      <c r="O490" s="219">
        <v>44180</v>
      </c>
      <c r="P490" s="117" t="s">
        <v>2724</v>
      </c>
      <c r="Q490" s="194">
        <v>6322683.120000001</v>
      </c>
    </row>
    <row r="491" spans="1:17" ht="22.5" x14ac:dyDescent="0.25">
      <c r="A491" s="80">
        <v>490</v>
      </c>
      <c r="B491" s="106" t="s">
        <v>495</v>
      </c>
      <c r="C491" s="106"/>
      <c r="D491" s="120" t="s">
        <v>415</v>
      </c>
      <c r="E491" s="120" t="s">
        <v>18</v>
      </c>
      <c r="F491" s="120" t="s">
        <v>416</v>
      </c>
      <c r="G491" s="120" t="s">
        <v>190</v>
      </c>
      <c r="H491" s="30" t="s">
        <v>2699</v>
      </c>
      <c r="I491" s="30">
        <v>25</v>
      </c>
      <c r="J491" s="88" t="str">
        <f t="shared" ref="J491:J554" si="8">C491&amp;""&amp;D491&amp;", "&amp;E491&amp;" "&amp;F491&amp;", "&amp;G491&amp;" "&amp;H491&amp;", д. "&amp;I491</f>
        <v>муниципальное образование «город Екатеринбург», г. Екатеринбург, б-р Верх-Исетский, д. 25</v>
      </c>
      <c r="K491" s="30">
        <v>6379.6</v>
      </c>
      <c r="L491" s="30">
        <v>104</v>
      </c>
      <c r="M491" s="30">
        <v>6</v>
      </c>
      <c r="N491" s="117" t="s">
        <v>3183</v>
      </c>
      <c r="O491" s="219">
        <v>44208</v>
      </c>
      <c r="P491" s="117" t="s">
        <v>1632</v>
      </c>
      <c r="Q491" s="187">
        <v>20748367.140000004</v>
      </c>
    </row>
    <row r="492" spans="1:17" ht="23.25" x14ac:dyDescent="0.25">
      <c r="A492" s="80">
        <v>491</v>
      </c>
      <c r="B492" s="106" t="s">
        <v>495</v>
      </c>
      <c r="C492" s="106"/>
      <c r="D492" s="134" t="s">
        <v>415</v>
      </c>
      <c r="E492" s="134" t="s">
        <v>18</v>
      </c>
      <c r="F492" s="134" t="s">
        <v>416</v>
      </c>
      <c r="G492" s="134" t="s">
        <v>190</v>
      </c>
      <c r="H492" s="112" t="s">
        <v>1173</v>
      </c>
      <c r="I492" s="112">
        <v>4</v>
      </c>
      <c r="J492" s="88" t="str">
        <f t="shared" si="8"/>
        <v>муниципальное образование «город Екатеринбург», г. Екатеринбург, б-р Сергея Есенина, д. 4</v>
      </c>
      <c r="K492" s="112">
        <v>5477.8</v>
      </c>
      <c r="L492" s="30">
        <v>95</v>
      </c>
      <c r="M492" s="112">
        <v>3</v>
      </c>
      <c r="N492" s="132" t="s">
        <v>2591</v>
      </c>
      <c r="O492" s="219" t="s">
        <v>4466</v>
      </c>
      <c r="P492" s="132" t="s">
        <v>1599</v>
      </c>
      <c r="Q492" s="187">
        <f>5224079.02+859192.8</f>
        <v>6083271.8199999994</v>
      </c>
    </row>
    <row r="493" spans="1:17" ht="23.25" x14ac:dyDescent="0.25">
      <c r="A493" s="80">
        <v>492</v>
      </c>
      <c r="B493" s="106" t="s">
        <v>495</v>
      </c>
      <c r="C493" s="106"/>
      <c r="D493" s="134" t="s">
        <v>415</v>
      </c>
      <c r="E493" s="134" t="s">
        <v>18</v>
      </c>
      <c r="F493" s="134" t="s">
        <v>416</v>
      </c>
      <c r="G493" s="134" t="s">
        <v>190</v>
      </c>
      <c r="H493" s="112" t="s">
        <v>1173</v>
      </c>
      <c r="I493" s="112">
        <v>6</v>
      </c>
      <c r="J493" s="88" t="str">
        <f t="shared" si="8"/>
        <v>муниципальное образование «город Екатеринбург», г. Екатеринбург, б-р Сергея Есенина, д. 6</v>
      </c>
      <c r="K493" s="112">
        <v>5473.2</v>
      </c>
      <c r="L493" s="30">
        <v>95</v>
      </c>
      <c r="M493" s="112">
        <v>3</v>
      </c>
      <c r="N493" s="132" t="s">
        <v>2591</v>
      </c>
      <c r="O493" s="219" t="s">
        <v>4466</v>
      </c>
      <c r="P493" s="132" t="s">
        <v>1599</v>
      </c>
      <c r="Q493" s="187">
        <f>5201220.77+1024777.2</f>
        <v>6225997.9699999997</v>
      </c>
    </row>
    <row r="494" spans="1:17" ht="22.5" x14ac:dyDescent="0.25">
      <c r="A494" s="80">
        <v>493</v>
      </c>
      <c r="B494" s="106" t="s">
        <v>495</v>
      </c>
      <c r="C494" s="106"/>
      <c r="D494" s="134" t="s">
        <v>415</v>
      </c>
      <c r="E494" s="134" t="s">
        <v>18</v>
      </c>
      <c r="F494" s="134" t="s">
        <v>416</v>
      </c>
      <c r="G494" s="134" t="s">
        <v>190</v>
      </c>
      <c r="H494" s="112" t="s">
        <v>2505</v>
      </c>
      <c r="I494" s="112">
        <v>11</v>
      </c>
      <c r="J494" s="88" t="str">
        <f t="shared" si="8"/>
        <v>муниципальное образование «город Екатеринбург», г. Екатеринбург, б-р Тбилисский, д. 11</v>
      </c>
      <c r="K494" s="112">
        <v>7725.9</v>
      </c>
      <c r="L494" s="30">
        <v>160</v>
      </c>
      <c r="M494" s="112">
        <v>4</v>
      </c>
      <c r="N494" s="132" t="s">
        <v>2579</v>
      </c>
      <c r="O494" s="219">
        <v>44247</v>
      </c>
      <c r="P494" s="132" t="s">
        <v>2604</v>
      </c>
      <c r="Q494" s="187">
        <v>8205911.6699999999</v>
      </c>
    </row>
    <row r="495" spans="1:17" ht="34.5" x14ac:dyDescent="0.25">
      <c r="A495" s="80">
        <v>494</v>
      </c>
      <c r="B495" s="106" t="s">
        <v>495</v>
      </c>
      <c r="C495" s="106"/>
      <c r="D495" s="134" t="s">
        <v>415</v>
      </c>
      <c r="E495" s="134" t="s">
        <v>18</v>
      </c>
      <c r="F495" s="134" t="s">
        <v>416</v>
      </c>
      <c r="G495" s="134" t="s">
        <v>190</v>
      </c>
      <c r="H495" s="112" t="s">
        <v>2505</v>
      </c>
      <c r="I495" s="112">
        <v>17</v>
      </c>
      <c r="J495" s="88" t="str">
        <f t="shared" si="8"/>
        <v>муниципальное образование «город Екатеринбург», г. Екатеринбург, б-р Тбилисский, д. 17</v>
      </c>
      <c r="K495" s="112">
        <v>12098</v>
      </c>
      <c r="L495" s="30">
        <v>240</v>
      </c>
      <c r="M495" s="112">
        <v>6</v>
      </c>
      <c r="N495" s="132" t="s">
        <v>2592</v>
      </c>
      <c r="O495" s="219" t="s">
        <v>4467</v>
      </c>
      <c r="P495" s="132" t="s">
        <v>2607</v>
      </c>
      <c r="Q495" s="187">
        <f>6011491.68+5222075.23+1409008.8</f>
        <v>12642575.710000001</v>
      </c>
    </row>
    <row r="496" spans="1:17" ht="22.5" x14ac:dyDescent="0.25">
      <c r="A496" s="80">
        <v>495</v>
      </c>
      <c r="B496" s="106" t="s">
        <v>495</v>
      </c>
      <c r="C496" s="106"/>
      <c r="D496" s="134" t="s">
        <v>415</v>
      </c>
      <c r="E496" s="134" t="s">
        <v>18</v>
      </c>
      <c r="F496" s="134" t="s">
        <v>416</v>
      </c>
      <c r="G496" s="134" t="s">
        <v>190</v>
      </c>
      <c r="H496" s="112" t="s">
        <v>2505</v>
      </c>
      <c r="I496" s="112">
        <v>3</v>
      </c>
      <c r="J496" s="88" t="str">
        <f t="shared" si="8"/>
        <v>муниципальное образование «город Екатеринбург», г. Екатеринбург, б-р Тбилисский, д. 3</v>
      </c>
      <c r="K496" s="112">
        <v>27139.8</v>
      </c>
      <c r="L496" s="30">
        <v>479</v>
      </c>
      <c r="M496" s="112">
        <v>13</v>
      </c>
      <c r="N496" s="132" t="s">
        <v>2571</v>
      </c>
      <c r="O496" s="219">
        <v>44242</v>
      </c>
      <c r="P496" s="132" t="s">
        <v>2603</v>
      </c>
      <c r="Q496" s="187">
        <v>26091549.360000003</v>
      </c>
    </row>
    <row r="497" spans="1:17" ht="22.5" x14ac:dyDescent="0.25">
      <c r="A497" s="80">
        <v>496</v>
      </c>
      <c r="B497" s="106" t="s">
        <v>495</v>
      </c>
      <c r="C497" s="106"/>
      <c r="D497" s="120" t="s">
        <v>415</v>
      </c>
      <c r="E497" s="120" t="s">
        <v>18</v>
      </c>
      <c r="F497" s="120" t="s">
        <v>416</v>
      </c>
      <c r="G497" s="120" t="s">
        <v>444</v>
      </c>
      <c r="H497" s="30" t="s">
        <v>505</v>
      </c>
      <c r="I497" s="30">
        <v>51</v>
      </c>
      <c r="J497" s="88" t="str">
        <f t="shared" si="8"/>
        <v>муниципальное образование «город Екатеринбург», г. Екатеринбург, наб. Рабочей молодежи, д. 51</v>
      </c>
      <c r="K497" s="30">
        <v>802</v>
      </c>
      <c r="L497" s="30">
        <v>9</v>
      </c>
      <c r="M497" s="30">
        <v>1</v>
      </c>
      <c r="N497" s="117" t="s">
        <v>3171</v>
      </c>
      <c r="O497" s="219">
        <v>44421</v>
      </c>
      <c r="P497" s="117" t="s">
        <v>3064</v>
      </c>
      <c r="Q497" s="187">
        <v>280693.2</v>
      </c>
    </row>
    <row r="498" spans="1:17" ht="22.5" x14ac:dyDescent="0.25">
      <c r="A498" s="80">
        <v>497</v>
      </c>
      <c r="B498" s="106" t="s">
        <v>495</v>
      </c>
      <c r="C498" s="106"/>
      <c r="D498" s="134" t="s">
        <v>415</v>
      </c>
      <c r="E498" s="134" t="s">
        <v>18</v>
      </c>
      <c r="F498" s="134" t="s">
        <v>416</v>
      </c>
      <c r="G498" s="134" t="s">
        <v>64</v>
      </c>
      <c r="H498" s="112" t="s">
        <v>1169</v>
      </c>
      <c r="I498" s="112">
        <v>7</v>
      </c>
      <c r="J498" s="88" t="str">
        <f t="shared" si="8"/>
        <v>муниципальное образование «город Екатеринбург», г. Екатеринбург, пер. Буторина, д. 7</v>
      </c>
      <c r="K498" s="112">
        <v>6042.6</v>
      </c>
      <c r="L498" s="30">
        <v>119</v>
      </c>
      <c r="M498" s="112">
        <v>3</v>
      </c>
      <c r="N498" s="132" t="s">
        <v>2584</v>
      </c>
      <c r="O498" s="219">
        <v>44257</v>
      </c>
      <c r="P498" s="132" t="s">
        <v>1598</v>
      </c>
      <c r="Q498" s="187">
        <v>6363017.6500000004</v>
      </c>
    </row>
    <row r="499" spans="1:17" ht="22.5" x14ac:dyDescent="0.25">
      <c r="A499" s="80">
        <v>498</v>
      </c>
      <c r="B499" s="106" t="s">
        <v>495</v>
      </c>
      <c r="C499" s="106"/>
      <c r="D499" s="134" t="s">
        <v>415</v>
      </c>
      <c r="E499" s="134" t="s">
        <v>18</v>
      </c>
      <c r="F499" s="134" t="s">
        <v>416</v>
      </c>
      <c r="G499" s="134" t="s">
        <v>64</v>
      </c>
      <c r="H499" s="112" t="s">
        <v>2522</v>
      </c>
      <c r="I499" s="112">
        <v>31</v>
      </c>
      <c r="J499" s="88" t="str">
        <f t="shared" si="8"/>
        <v>муниципальное образование «город Екатеринбург», г. Екатеринбург, пер. Дизельный, д. 31</v>
      </c>
      <c r="K499" s="112">
        <v>5010.3999999999996</v>
      </c>
      <c r="L499" s="30">
        <v>143</v>
      </c>
      <c r="M499" s="112">
        <v>1</v>
      </c>
      <c r="N499" s="132" t="s">
        <v>2579</v>
      </c>
      <c r="O499" s="219">
        <v>44247</v>
      </c>
      <c r="P499" s="132" t="s">
        <v>2604</v>
      </c>
      <c r="Q499" s="187">
        <v>2059990.03</v>
      </c>
    </row>
    <row r="500" spans="1:17" ht="22.5" x14ac:dyDescent="0.25">
      <c r="A500" s="80">
        <v>499</v>
      </c>
      <c r="B500" s="106" t="s">
        <v>495</v>
      </c>
      <c r="C500" s="106"/>
      <c r="D500" s="134" t="s">
        <v>415</v>
      </c>
      <c r="E500" s="134" t="s">
        <v>18</v>
      </c>
      <c r="F500" s="134" t="s">
        <v>416</v>
      </c>
      <c r="G500" s="134" t="s">
        <v>64</v>
      </c>
      <c r="H500" s="112" t="s">
        <v>417</v>
      </c>
      <c r="I500" s="112">
        <v>28</v>
      </c>
      <c r="J500" s="88" t="str">
        <f t="shared" si="8"/>
        <v>муниципальное образование «город Екатеринбург», г. Екатеринбург, пер. Замятина, д. 28</v>
      </c>
      <c r="K500" s="112">
        <v>9413.6</v>
      </c>
      <c r="L500" s="30">
        <v>148</v>
      </c>
      <c r="M500" s="112">
        <v>3</v>
      </c>
      <c r="N500" s="132" t="s">
        <v>2577</v>
      </c>
      <c r="O500" s="219">
        <v>44247</v>
      </c>
      <c r="P500" s="132" t="s">
        <v>1598</v>
      </c>
      <c r="Q500" s="187">
        <v>5327333.4800000004</v>
      </c>
    </row>
    <row r="501" spans="1:17" ht="22.5" x14ac:dyDescent="0.25">
      <c r="A501" s="80">
        <v>500</v>
      </c>
      <c r="B501" s="106" t="s">
        <v>495</v>
      </c>
      <c r="C501" s="106"/>
      <c r="D501" s="134" t="s">
        <v>415</v>
      </c>
      <c r="E501" s="134" t="s">
        <v>18</v>
      </c>
      <c r="F501" s="134" t="s">
        <v>416</v>
      </c>
      <c r="G501" s="134" t="s">
        <v>64</v>
      </c>
      <c r="H501" s="112" t="s">
        <v>417</v>
      </c>
      <c r="I501" s="112" t="s">
        <v>1452</v>
      </c>
      <c r="J501" s="88" t="str">
        <f t="shared" si="8"/>
        <v>муниципальное образование «город Екатеринбург», г. Екатеринбург, пер. Замятина, д. 36КОРПУС 2</v>
      </c>
      <c r="K501" s="112">
        <v>4066.8</v>
      </c>
      <c r="L501" s="30">
        <v>80</v>
      </c>
      <c r="M501" s="112">
        <v>2</v>
      </c>
      <c r="N501" s="132" t="s">
        <v>2576</v>
      </c>
      <c r="O501" s="219">
        <v>44265</v>
      </c>
      <c r="P501" s="132" t="s">
        <v>1598</v>
      </c>
      <c r="Q501" s="187">
        <v>3788204.27</v>
      </c>
    </row>
    <row r="502" spans="1:17" ht="22.5" x14ac:dyDescent="0.25">
      <c r="A502" s="80">
        <v>501</v>
      </c>
      <c r="B502" s="106" t="s">
        <v>495</v>
      </c>
      <c r="C502" s="106"/>
      <c r="D502" s="134" t="s">
        <v>415</v>
      </c>
      <c r="E502" s="134" t="s">
        <v>18</v>
      </c>
      <c r="F502" s="134" t="s">
        <v>416</v>
      </c>
      <c r="G502" s="134" t="s">
        <v>64</v>
      </c>
      <c r="H502" s="112" t="s">
        <v>417</v>
      </c>
      <c r="I502" s="112" t="s">
        <v>2536</v>
      </c>
      <c r="J502" s="88" t="str">
        <f t="shared" si="8"/>
        <v>муниципальное образование «город Екатеринбург», г. Екатеринбург, пер. Замятина, д. 38КОРПУС 3</v>
      </c>
      <c r="K502" s="112">
        <v>3840.1</v>
      </c>
      <c r="L502" s="30">
        <v>75</v>
      </c>
      <c r="M502" s="112">
        <v>2</v>
      </c>
      <c r="N502" s="132" t="s">
        <v>2577</v>
      </c>
      <c r="O502" s="219">
        <v>44247</v>
      </c>
      <c r="P502" s="132" t="s">
        <v>1598</v>
      </c>
      <c r="Q502" s="187">
        <v>3596033.4</v>
      </c>
    </row>
    <row r="503" spans="1:17" ht="22.5" x14ac:dyDescent="0.25">
      <c r="A503" s="80">
        <v>502</v>
      </c>
      <c r="B503" s="106" t="s">
        <v>495</v>
      </c>
      <c r="C503" s="106"/>
      <c r="D503" s="120" t="s">
        <v>415</v>
      </c>
      <c r="E503" s="120" t="s">
        <v>18</v>
      </c>
      <c r="F503" s="120" t="s">
        <v>416</v>
      </c>
      <c r="G503" s="120" t="s">
        <v>64</v>
      </c>
      <c r="H503" s="30" t="s">
        <v>851</v>
      </c>
      <c r="I503" s="30">
        <v>6</v>
      </c>
      <c r="J503" s="88" t="str">
        <f t="shared" si="8"/>
        <v>муниципальное образование «город Екатеринбург», г. Екатеринбург, пер. Зерновой, д. 6</v>
      </c>
      <c r="K503" s="30">
        <v>278.3</v>
      </c>
      <c r="L503" s="30">
        <v>8</v>
      </c>
      <c r="M503" s="30">
        <v>1</v>
      </c>
      <c r="N503" s="117" t="s">
        <v>3160</v>
      </c>
      <c r="O503" s="219">
        <v>44208</v>
      </c>
      <c r="P503" s="117" t="s">
        <v>1692</v>
      </c>
      <c r="Q503" s="187">
        <v>3244.8</v>
      </c>
    </row>
    <row r="504" spans="1:17" ht="22.5" x14ac:dyDescent="0.25">
      <c r="A504" s="80">
        <v>503</v>
      </c>
      <c r="B504" s="106" t="s">
        <v>495</v>
      </c>
      <c r="C504" s="106"/>
      <c r="D504" s="173" t="s">
        <v>415</v>
      </c>
      <c r="E504" s="173" t="s">
        <v>18</v>
      </c>
      <c r="F504" s="173" t="s">
        <v>416</v>
      </c>
      <c r="G504" s="173" t="s">
        <v>64</v>
      </c>
      <c r="H504" s="174" t="s">
        <v>435</v>
      </c>
      <c r="I504" s="174">
        <v>5</v>
      </c>
      <c r="J504" s="88" t="str">
        <f t="shared" si="8"/>
        <v>муниципальное образование «город Екатеринбург», г. Екатеринбург, пер. Коллективный, д. 5</v>
      </c>
      <c r="K504" s="174">
        <v>4260.2</v>
      </c>
      <c r="L504" s="30">
        <v>73</v>
      </c>
      <c r="M504" s="174">
        <v>1</v>
      </c>
      <c r="N504" s="220" t="s">
        <v>3152</v>
      </c>
      <c r="O504" s="219">
        <v>43815</v>
      </c>
      <c r="P504" s="220" t="s">
        <v>2875</v>
      </c>
      <c r="Q504" s="187">
        <v>4110381.6</v>
      </c>
    </row>
    <row r="505" spans="1:17" ht="22.5" x14ac:dyDescent="0.25">
      <c r="A505" s="80">
        <v>504</v>
      </c>
      <c r="B505" s="106" t="s">
        <v>495</v>
      </c>
      <c r="C505" s="106"/>
      <c r="D505" s="134" t="s">
        <v>415</v>
      </c>
      <c r="E505" s="134" t="s">
        <v>18</v>
      </c>
      <c r="F505" s="134" t="s">
        <v>416</v>
      </c>
      <c r="G505" s="134" t="s">
        <v>64</v>
      </c>
      <c r="H505" s="112" t="s">
        <v>857</v>
      </c>
      <c r="I505" s="112">
        <v>6</v>
      </c>
      <c r="J505" s="88" t="str">
        <f t="shared" si="8"/>
        <v>муниципальное образование «город Екатеринбург», г. Екатеринбург, пер. Красный, д. 6</v>
      </c>
      <c r="K505" s="112">
        <v>5591.1</v>
      </c>
      <c r="L505" s="30">
        <v>103</v>
      </c>
      <c r="M505" s="112">
        <v>2</v>
      </c>
      <c r="N505" s="132" t="s">
        <v>2582</v>
      </c>
      <c r="O505" s="219">
        <v>44257</v>
      </c>
      <c r="P505" s="132" t="s">
        <v>1598</v>
      </c>
      <c r="Q505" s="187">
        <v>4176234.35</v>
      </c>
    </row>
    <row r="506" spans="1:17" ht="22.5" x14ac:dyDescent="0.25">
      <c r="A506" s="80">
        <v>505</v>
      </c>
      <c r="B506" s="106" t="s">
        <v>495</v>
      </c>
      <c r="C506" s="106"/>
      <c r="D506" s="120" t="s">
        <v>415</v>
      </c>
      <c r="E506" s="120" t="s">
        <v>18</v>
      </c>
      <c r="F506" s="120" t="s">
        <v>416</v>
      </c>
      <c r="G506" s="120" t="s">
        <v>64</v>
      </c>
      <c r="H506" s="30" t="s">
        <v>2697</v>
      </c>
      <c r="I506" s="30">
        <v>9</v>
      </c>
      <c r="J506" s="88" t="str">
        <f t="shared" si="8"/>
        <v>муниципальное образование «город Екатеринбург», г. Екатеринбург, пер. Медицинский, д. 9</v>
      </c>
      <c r="K506" s="30">
        <v>4180.6000000000004</v>
      </c>
      <c r="L506" s="30">
        <v>80</v>
      </c>
      <c r="M506" s="30">
        <v>4</v>
      </c>
      <c r="N506" s="117" t="s">
        <v>3181</v>
      </c>
      <c r="O506" s="219">
        <v>44222</v>
      </c>
      <c r="P506" s="117" t="s">
        <v>1692</v>
      </c>
      <c r="Q506" s="187">
        <v>5753391.1200000001</v>
      </c>
    </row>
    <row r="507" spans="1:17" ht="23.25" x14ac:dyDescent="0.25">
      <c r="A507" s="80">
        <v>506</v>
      </c>
      <c r="B507" s="106" t="s">
        <v>495</v>
      </c>
      <c r="C507" s="106"/>
      <c r="D507" s="134" t="s">
        <v>415</v>
      </c>
      <c r="E507" s="134" t="s">
        <v>18</v>
      </c>
      <c r="F507" s="134" t="s">
        <v>416</v>
      </c>
      <c r="G507" s="134" t="s">
        <v>64</v>
      </c>
      <c r="H507" s="112" t="s">
        <v>419</v>
      </c>
      <c r="I507" s="112" t="s">
        <v>225</v>
      </c>
      <c r="J507" s="88" t="str">
        <f t="shared" si="8"/>
        <v>муниципальное образование «город Екатеринбург», г. Екатеринбург, пер. Многостаночников, д. 15А</v>
      </c>
      <c r="K507" s="112">
        <v>4283.7</v>
      </c>
      <c r="L507" s="30">
        <v>96</v>
      </c>
      <c r="M507" s="112">
        <v>3</v>
      </c>
      <c r="N507" s="132" t="s">
        <v>2593</v>
      </c>
      <c r="O507" s="219" t="s">
        <v>4466</v>
      </c>
      <c r="P507" s="132" t="s">
        <v>1599</v>
      </c>
      <c r="Q507" s="187">
        <f>4209978.58+1428986.4</f>
        <v>5638964.9800000004</v>
      </c>
    </row>
    <row r="508" spans="1:17" ht="23.25" x14ac:dyDescent="0.25">
      <c r="A508" s="80">
        <v>507</v>
      </c>
      <c r="B508" s="106" t="s">
        <v>495</v>
      </c>
      <c r="C508" s="106"/>
      <c r="D508" s="120" t="s">
        <v>415</v>
      </c>
      <c r="E508" s="120" t="s">
        <v>18</v>
      </c>
      <c r="F508" s="120" t="s">
        <v>416</v>
      </c>
      <c r="G508" s="120" t="s">
        <v>64</v>
      </c>
      <c r="H508" s="30" t="s">
        <v>2700</v>
      </c>
      <c r="I508" s="30">
        <v>4</v>
      </c>
      <c r="J508" s="88" t="str">
        <f t="shared" si="8"/>
        <v>муниципальное образование «город Екатеринбург», г. Екатеринбург, пер. Молотобойцев, д. 4</v>
      </c>
      <c r="K508" s="30">
        <v>557.79999999999995</v>
      </c>
      <c r="L508" s="30">
        <v>8</v>
      </c>
      <c r="M508" s="30">
        <v>8</v>
      </c>
      <c r="N508" s="117" t="s">
        <v>3189</v>
      </c>
      <c r="O508" s="219" t="s">
        <v>4468</v>
      </c>
      <c r="P508" s="117" t="s">
        <v>3233</v>
      </c>
      <c r="Q508" s="187">
        <v>6002206.7999999998</v>
      </c>
    </row>
    <row r="509" spans="1:17" ht="22.5" x14ac:dyDescent="0.25">
      <c r="A509" s="80">
        <v>508</v>
      </c>
      <c r="B509" s="106" t="s">
        <v>495</v>
      </c>
      <c r="C509" s="106"/>
      <c r="D509" s="120" t="s">
        <v>415</v>
      </c>
      <c r="E509" s="120" t="s">
        <v>18</v>
      </c>
      <c r="F509" s="120" t="s">
        <v>416</v>
      </c>
      <c r="G509" s="120" t="s">
        <v>64</v>
      </c>
      <c r="H509" s="30" t="s">
        <v>2700</v>
      </c>
      <c r="I509" s="30">
        <v>6</v>
      </c>
      <c r="J509" s="88" t="str">
        <f t="shared" si="8"/>
        <v>муниципальное образование «город Екатеринбург», г. Екатеринбург, пер. Молотобойцев, д. 6</v>
      </c>
      <c r="K509" s="30">
        <v>413.8</v>
      </c>
      <c r="L509" s="30">
        <v>8</v>
      </c>
      <c r="M509" s="30">
        <v>8</v>
      </c>
      <c r="N509" s="117" t="s">
        <v>3190</v>
      </c>
      <c r="O509" s="219">
        <v>44221</v>
      </c>
      <c r="P509" s="117" t="s">
        <v>3233</v>
      </c>
      <c r="Q509" s="187">
        <v>4864760.4000000004</v>
      </c>
    </row>
    <row r="510" spans="1:17" ht="22.5" x14ac:dyDescent="0.25">
      <c r="A510" s="80">
        <v>509</v>
      </c>
      <c r="B510" s="106" t="s">
        <v>495</v>
      </c>
      <c r="C510" s="106"/>
      <c r="D510" s="120" t="s">
        <v>415</v>
      </c>
      <c r="E510" s="120" t="s">
        <v>18</v>
      </c>
      <c r="F510" s="120" t="s">
        <v>416</v>
      </c>
      <c r="G510" s="120" t="s">
        <v>64</v>
      </c>
      <c r="H510" s="30" t="s">
        <v>439</v>
      </c>
      <c r="I510" s="30" t="s">
        <v>1425</v>
      </c>
      <c r="J510" s="88" t="str">
        <f t="shared" si="8"/>
        <v>муниципальное образование «город Екатеринбург», г. Екатеринбург, пер. Парковый, д. 6КОРПУС Б</v>
      </c>
      <c r="K510" s="30">
        <v>787.3</v>
      </c>
      <c r="L510" s="30">
        <v>28</v>
      </c>
      <c r="M510" s="30">
        <v>6</v>
      </c>
      <c r="N510" s="117" t="s">
        <v>3159</v>
      </c>
      <c r="O510" s="219">
        <v>44224</v>
      </c>
      <c r="P510" s="117" t="s">
        <v>1632</v>
      </c>
      <c r="Q510" s="187">
        <v>8212035.5999999996</v>
      </c>
    </row>
    <row r="511" spans="1:17" ht="22.5" x14ac:dyDescent="0.25">
      <c r="A511" s="80">
        <v>510</v>
      </c>
      <c r="B511" s="106" t="s">
        <v>495</v>
      </c>
      <c r="C511" s="106"/>
      <c r="D511" s="120" t="s">
        <v>415</v>
      </c>
      <c r="E511" s="120" t="s">
        <v>18</v>
      </c>
      <c r="F511" s="120" t="s">
        <v>416</v>
      </c>
      <c r="G511" s="120" t="s">
        <v>64</v>
      </c>
      <c r="H511" s="30" t="s">
        <v>1238</v>
      </c>
      <c r="I511" s="30" t="s">
        <v>411</v>
      </c>
      <c r="J511" s="88" t="str">
        <f t="shared" si="8"/>
        <v>муниципальное образование «город Екатеринбург», г. Екатеринбург, пер. Переходный, д. 8А</v>
      </c>
      <c r="K511" s="30">
        <v>1271.9000000000001</v>
      </c>
      <c r="L511" s="30">
        <v>32</v>
      </c>
      <c r="M511" s="30">
        <v>8</v>
      </c>
      <c r="N511" s="117" t="s">
        <v>3191</v>
      </c>
      <c r="O511" s="219">
        <v>44223</v>
      </c>
      <c r="P511" s="117" t="s">
        <v>1692</v>
      </c>
      <c r="Q511" s="187">
        <v>10031174.399999999</v>
      </c>
    </row>
    <row r="512" spans="1:17" ht="23.25" x14ac:dyDescent="0.25">
      <c r="A512" s="80">
        <v>511</v>
      </c>
      <c r="B512" s="106" t="s">
        <v>495</v>
      </c>
      <c r="C512" s="106"/>
      <c r="D512" s="120" t="s">
        <v>415</v>
      </c>
      <c r="E512" s="120" t="s">
        <v>18</v>
      </c>
      <c r="F512" s="120" t="s">
        <v>416</v>
      </c>
      <c r="G512" s="120" t="s">
        <v>64</v>
      </c>
      <c r="H512" s="30" t="s">
        <v>1239</v>
      </c>
      <c r="I512" s="30">
        <v>4</v>
      </c>
      <c r="J512" s="88" t="str">
        <f t="shared" si="8"/>
        <v>муниципальное образование «город Екатеринбург», г. Екатеринбург, пер. Сухумский, д. 4</v>
      </c>
      <c r="K512" s="30">
        <v>1425.4</v>
      </c>
      <c r="L512" s="30">
        <v>32</v>
      </c>
      <c r="M512" s="30">
        <v>4</v>
      </c>
      <c r="N512" s="117" t="s">
        <v>3187</v>
      </c>
      <c r="O512" s="219">
        <v>44223</v>
      </c>
      <c r="P512" s="117" t="s">
        <v>1666</v>
      </c>
      <c r="Q512" s="187">
        <v>5185680</v>
      </c>
    </row>
    <row r="513" spans="1:17" ht="23.25" x14ac:dyDescent="0.25">
      <c r="A513" s="80">
        <v>512</v>
      </c>
      <c r="B513" s="106" t="s">
        <v>495</v>
      </c>
      <c r="C513" s="106"/>
      <c r="D513" s="120" t="s">
        <v>415</v>
      </c>
      <c r="E513" s="120" t="s">
        <v>18</v>
      </c>
      <c r="F513" s="120" t="s">
        <v>416</v>
      </c>
      <c r="G513" s="120" t="s">
        <v>64</v>
      </c>
      <c r="H513" s="30" t="s">
        <v>451</v>
      </c>
      <c r="I513" s="30">
        <v>3</v>
      </c>
      <c r="J513" s="88" t="str">
        <f t="shared" si="8"/>
        <v>муниципальное образование «город Екатеринбург», г. Екатеринбург, пер. Таллинский, д. 3</v>
      </c>
      <c r="K513" s="30">
        <v>1338.5</v>
      </c>
      <c r="L513" s="30">
        <v>24</v>
      </c>
      <c r="M513" s="30">
        <v>1</v>
      </c>
      <c r="N513" s="117" t="s">
        <v>4439</v>
      </c>
      <c r="O513" s="219">
        <v>44536</v>
      </c>
      <c r="P513" s="117" t="s">
        <v>1666</v>
      </c>
      <c r="Q513" s="187">
        <v>603681.6</v>
      </c>
    </row>
    <row r="514" spans="1:17" ht="23.25" x14ac:dyDescent="0.25">
      <c r="A514" s="80">
        <v>513</v>
      </c>
      <c r="B514" s="106" t="s">
        <v>495</v>
      </c>
      <c r="C514" s="106"/>
      <c r="D514" s="120" t="s">
        <v>415</v>
      </c>
      <c r="E514" s="120" t="s">
        <v>18</v>
      </c>
      <c r="F514" s="120" t="s">
        <v>416</v>
      </c>
      <c r="G514" s="120" t="s">
        <v>64</v>
      </c>
      <c r="H514" s="30" t="s">
        <v>1075</v>
      </c>
      <c r="I514" s="30">
        <v>3</v>
      </c>
      <c r="J514" s="88" t="str">
        <f t="shared" si="8"/>
        <v>муниципальное образование «город Екатеринбург», г. Екатеринбург, пер. Энергетиков, д. 3</v>
      </c>
      <c r="K514" s="30">
        <v>739.8</v>
      </c>
      <c r="L514" s="30">
        <v>12</v>
      </c>
      <c r="M514" s="30">
        <v>7</v>
      </c>
      <c r="N514" s="117" t="s">
        <v>3192</v>
      </c>
      <c r="O514" s="219" t="s">
        <v>4469</v>
      </c>
      <c r="P514" s="117" t="s">
        <v>1666</v>
      </c>
      <c r="Q514" s="187">
        <f>6811587.6+1140043.2</f>
        <v>7951630.7999999998</v>
      </c>
    </row>
    <row r="515" spans="1:17" ht="23.25" x14ac:dyDescent="0.25">
      <c r="A515" s="80">
        <v>514</v>
      </c>
      <c r="B515" s="106" t="s">
        <v>495</v>
      </c>
      <c r="C515" s="106"/>
      <c r="D515" s="120" t="s">
        <v>415</v>
      </c>
      <c r="E515" s="120" t="s">
        <v>18</v>
      </c>
      <c r="F515" s="120" t="s">
        <v>416</v>
      </c>
      <c r="G515" s="120" t="s">
        <v>143</v>
      </c>
      <c r="H515" s="30" t="s">
        <v>278</v>
      </c>
      <c r="I515" s="30">
        <v>58</v>
      </c>
      <c r="J515" s="88" t="str">
        <f t="shared" si="8"/>
        <v>муниципальное образование «город Екатеринбург», г. Екатеринбург, пр-кт Космонавтов, д. 58</v>
      </c>
      <c r="K515" s="30">
        <v>3438.6</v>
      </c>
      <c r="L515" s="30">
        <v>80</v>
      </c>
      <c r="M515" s="30">
        <v>5</v>
      </c>
      <c r="N515" s="117" t="s">
        <v>3178</v>
      </c>
      <c r="O515" s="219">
        <v>44218</v>
      </c>
      <c r="P515" s="117" t="s">
        <v>1847</v>
      </c>
      <c r="Q515" s="187">
        <v>10389212.4</v>
      </c>
    </row>
    <row r="516" spans="1:17" ht="22.5" x14ac:dyDescent="0.25">
      <c r="A516" s="80">
        <v>515</v>
      </c>
      <c r="B516" s="106" t="s">
        <v>495</v>
      </c>
      <c r="C516" s="106"/>
      <c r="D516" s="134" t="s">
        <v>415</v>
      </c>
      <c r="E516" s="134" t="s">
        <v>18</v>
      </c>
      <c r="F516" s="134" t="s">
        <v>416</v>
      </c>
      <c r="G516" s="134" t="s">
        <v>143</v>
      </c>
      <c r="H516" s="112" t="s">
        <v>36</v>
      </c>
      <c r="I516" s="112" t="s">
        <v>2538</v>
      </c>
      <c r="J516" s="88" t="str">
        <f t="shared" si="8"/>
        <v>муниципальное образование «город Екатеринбург», г. Екатеринбург, пр-кт Ленина, д. 13А ЛИТЕР Б</v>
      </c>
      <c r="K516" s="112">
        <v>5910.6</v>
      </c>
      <c r="L516" s="30">
        <v>113</v>
      </c>
      <c r="M516" s="112">
        <v>2</v>
      </c>
      <c r="N516" s="132" t="s">
        <v>2572</v>
      </c>
      <c r="O516" s="219">
        <v>44253</v>
      </c>
      <c r="P516" s="132" t="s">
        <v>1595</v>
      </c>
      <c r="Q516" s="187">
        <v>4213389</v>
      </c>
    </row>
    <row r="517" spans="1:17" ht="23.25" x14ac:dyDescent="0.25">
      <c r="A517" s="80">
        <v>516</v>
      </c>
      <c r="B517" s="106" t="s">
        <v>495</v>
      </c>
      <c r="C517" s="106"/>
      <c r="D517" s="120" t="s">
        <v>415</v>
      </c>
      <c r="E517" s="120" t="s">
        <v>18</v>
      </c>
      <c r="F517" s="120" t="s">
        <v>416</v>
      </c>
      <c r="G517" s="120" t="s">
        <v>143</v>
      </c>
      <c r="H517" s="30" t="s">
        <v>36</v>
      </c>
      <c r="I517" s="30" t="s">
        <v>2706</v>
      </c>
      <c r="J517" s="88" t="str">
        <f t="shared" si="8"/>
        <v>муниципальное образование «город Екатеринбург», г. Екатеринбург, пр-кт Ленина, д. 62/1</v>
      </c>
      <c r="K517" s="30">
        <v>2342.4</v>
      </c>
      <c r="L517" s="30">
        <v>26</v>
      </c>
      <c r="M517" s="30">
        <v>8</v>
      </c>
      <c r="N517" s="117" t="s">
        <v>3193</v>
      </c>
      <c r="O517" s="219" t="s">
        <v>4470</v>
      </c>
      <c r="P517" s="117" t="s">
        <v>2098</v>
      </c>
      <c r="Q517" s="187">
        <f>3533156.5+5084695</f>
        <v>8617851.5</v>
      </c>
    </row>
    <row r="518" spans="1:17" ht="23.25" x14ac:dyDescent="0.25">
      <c r="A518" s="80">
        <v>517</v>
      </c>
      <c r="B518" s="106" t="s">
        <v>495</v>
      </c>
      <c r="C518" s="106"/>
      <c r="D518" s="120" t="s">
        <v>415</v>
      </c>
      <c r="E518" s="120" t="s">
        <v>18</v>
      </c>
      <c r="F518" s="120" t="s">
        <v>416</v>
      </c>
      <c r="G518" s="120" t="s">
        <v>143</v>
      </c>
      <c r="H518" s="30" t="s">
        <v>36</v>
      </c>
      <c r="I518" s="30" t="s">
        <v>2707</v>
      </c>
      <c r="J518" s="88" t="str">
        <f t="shared" si="8"/>
        <v>муниципальное образование «город Екатеринбург», г. Екатеринбург, пр-кт Ленина, д. 62/2</v>
      </c>
      <c r="K518" s="30">
        <v>4316.8999999999996</v>
      </c>
      <c r="L518" s="30">
        <v>56</v>
      </c>
      <c r="M518" s="30">
        <v>6</v>
      </c>
      <c r="N518" s="117" t="s">
        <v>3193</v>
      </c>
      <c r="O518" s="219" t="s">
        <v>4470</v>
      </c>
      <c r="P518" s="117" t="s">
        <v>2098</v>
      </c>
      <c r="Q518" s="187">
        <f>4203821.78+11549695.55</f>
        <v>15753517.330000002</v>
      </c>
    </row>
    <row r="519" spans="1:17" ht="23.25" x14ac:dyDescent="0.25">
      <c r="A519" s="80">
        <v>518</v>
      </c>
      <c r="B519" s="106" t="s">
        <v>495</v>
      </c>
      <c r="C519" s="106"/>
      <c r="D519" s="120" t="s">
        <v>415</v>
      </c>
      <c r="E519" s="120" t="s">
        <v>18</v>
      </c>
      <c r="F519" s="120" t="s">
        <v>416</v>
      </c>
      <c r="G519" s="120" t="s">
        <v>143</v>
      </c>
      <c r="H519" s="30" t="s">
        <v>36</v>
      </c>
      <c r="I519" s="30" t="s">
        <v>2708</v>
      </c>
      <c r="J519" s="88" t="str">
        <f t="shared" si="8"/>
        <v>муниципальное образование «город Екатеринбург», г. Екатеринбург, пр-кт Ленина, д. 62/3</v>
      </c>
      <c r="K519" s="30">
        <v>2638.4</v>
      </c>
      <c r="L519" s="30">
        <v>30</v>
      </c>
      <c r="M519" s="30">
        <v>8</v>
      </c>
      <c r="N519" s="117" t="s">
        <v>3193</v>
      </c>
      <c r="O519" s="219" t="s">
        <v>4470</v>
      </c>
      <c r="P519" s="117" t="s">
        <v>2098</v>
      </c>
      <c r="Q519" s="187">
        <f>4078052.99+5633526.49</f>
        <v>9711579.4800000004</v>
      </c>
    </row>
    <row r="520" spans="1:17" ht="22.5" x14ac:dyDescent="0.25">
      <c r="A520" s="80">
        <v>519</v>
      </c>
      <c r="B520" s="106" t="s">
        <v>495</v>
      </c>
      <c r="C520" s="106"/>
      <c r="D520" s="120" t="s">
        <v>415</v>
      </c>
      <c r="E520" s="120" t="s">
        <v>18</v>
      </c>
      <c r="F520" s="120" t="s">
        <v>416</v>
      </c>
      <c r="G520" s="120" t="s">
        <v>143</v>
      </c>
      <c r="H520" s="30" t="s">
        <v>36</v>
      </c>
      <c r="I520" s="30" t="s">
        <v>1139</v>
      </c>
      <c r="J520" s="88" t="str">
        <f t="shared" si="8"/>
        <v>муниципальное образование «город Екатеринбург», г. Екатеринбург, пр-кт Ленина, д. 68А</v>
      </c>
      <c r="K520" s="30">
        <v>6081.5</v>
      </c>
      <c r="L520" s="30">
        <v>118</v>
      </c>
      <c r="M520" s="30">
        <v>1</v>
      </c>
      <c r="N520" s="117" t="s">
        <v>3153</v>
      </c>
      <c r="O520" s="219">
        <v>44306</v>
      </c>
      <c r="P520" s="117" t="s">
        <v>3064</v>
      </c>
      <c r="Q520" s="187">
        <v>321085.44</v>
      </c>
    </row>
    <row r="521" spans="1:17" ht="34.5" x14ac:dyDescent="0.25">
      <c r="A521" s="80">
        <v>520</v>
      </c>
      <c r="B521" s="106" t="s">
        <v>495</v>
      </c>
      <c r="C521" s="106"/>
      <c r="D521" s="120" t="s">
        <v>415</v>
      </c>
      <c r="E521" s="120" t="s">
        <v>18</v>
      </c>
      <c r="F521" s="120" t="s">
        <v>416</v>
      </c>
      <c r="G521" s="120" t="s">
        <v>143</v>
      </c>
      <c r="H521" s="30" t="s">
        <v>807</v>
      </c>
      <c r="I521" s="30">
        <v>61</v>
      </c>
      <c r="J521" s="88" t="str">
        <f t="shared" si="8"/>
        <v>муниципальное образование «город Екатеринбург», г. Екатеринбург, пр-кт Седова, д. 61</v>
      </c>
      <c r="K521" s="30">
        <v>7150.12</v>
      </c>
      <c r="L521" s="30">
        <v>90</v>
      </c>
      <c r="M521" s="30">
        <v>6</v>
      </c>
      <c r="N521" s="117" t="s">
        <v>3194</v>
      </c>
      <c r="O521" s="219" t="s">
        <v>4471</v>
      </c>
      <c r="P521" s="117" t="s">
        <v>2098</v>
      </c>
      <c r="Q521" s="187">
        <f>12142505.62+9322583.83+17863508.84</f>
        <v>39328598.289999999</v>
      </c>
    </row>
    <row r="522" spans="1:17" ht="23.25" x14ac:dyDescent="0.25">
      <c r="A522" s="80">
        <v>521</v>
      </c>
      <c r="B522" s="106" t="s">
        <v>495</v>
      </c>
      <c r="C522" s="106"/>
      <c r="D522" s="120" t="s">
        <v>415</v>
      </c>
      <c r="E522" s="120" t="s">
        <v>18</v>
      </c>
      <c r="F522" s="120" t="s">
        <v>416</v>
      </c>
      <c r="G522" s="120" t="s">
        <v>569</v>
      </c>
      <c r="H522" s="30" t="s">
        <v>2694</v>
      </c>
      <c r="I522" s="30">
        <v>13</v>
      </c>
      <c r="J522" s="88" t="str">
        <f t="shared" si="8"/>
        <v>муниципальное образование «город Екатеринбург», г. Екатеринбург, проезд Горнистов, д. 13</v>
      </c>
      <c r="K522" s="30">
        <v>5578.9</v>
      </c>
      <c r="L522" s="30">
        <v>120</v>
      </c>
      <c r="M522" s="30">
        <v>1</v>
      </c>
      <c r="N522" s="117" t="s">
        <v>3165</v>
      </c>
      <c r="O522" s="219" t="s">
        <v>4472</v>
      </c>
      <c r="P522" s="117" t="s">
        <v>3064</v>
      </c>
      <c r="Q522" s="187">
        <f>2963824.8+650968.8</f>
        <v>3614793.5999999996</v>
      </c>
    </row>
    <row r="523" spans="1:17" ht="22.5" x14ac:dyDescent="0.25">
      <c r="A523" s="80">
        <v>522</v>
      </c>
      <c r="B523" s="106" t="s">
        <v>495</v>
      </c>
      <c r="C523" s="106"/>
      <c r="D523" s="134" t="s">
        <v>415</v>
      </c>
      <c r="E523" s="134" t="s">
        <v>18</v>
      </c>
      <c r="F523" s="134" t="s">
        <v>416</v>
      </c>
      <c r="G523" s="134" t="s">
        <v>147</v>
      </c>
      <c r="H523" s="112" t="s">
        <v>1070</v>
      </c>
      <c r="I523" s="112" t="s">
        <v>225</v>
      </c>
      <c r="J523" s="88" t="str">
        <f t="shared" si="8"/>
        <v>муниципальное образование «город Екатеринбург», г. Екатеринбург, тракт Сибирский, д. 15А</v>
      </c>
      <c r="K523" s="112">
        <v>8518.7000000000007</v>
      </c>
      <c r="L523" s="30">
        <v>200</v>
      </c>
      <c r="M523" s="112">
        <v>4</v>
      </c>
      <c r="N523" s="132" t="s">
        <v>2584</v>
      </c>
      <c r="O523" s="219">
        <v>44257</v>
      </c>
      <c r="P523" s="132" t="s">
        <v>1598</v>
      </c>
      <c r="Q523" s="187">
        <v>8362666.0399999991</v>
      </c>
    </row>
    <row r="524" spans="1:17" ht="22.5" x14ac:dyDescent="0.25">
      <c r="A524" s="80">
        <v>523</v>
      </c>
      <c r="B524" s="106" t="s">
        <v>495</v>
      </c>
      <c r="C524" s="106"/>
      <c r="D524" s="120" t="s">
        <v>415</v>
      </c>
      <c r="E524" s="120" t="s">
        <v>18</v>
      </c>
      <c r="F524" s="120" t="s">
        <v>416</v>
      </c>
      <c r="G524" s="120" t="s">
        <v>20</v>
      </c>
      <c r="H524" s="30" t="s">
        <v>745</v>
      </c>
      <c r="I524" s="30" t="s">
        <v>498</v>
      </c>
      <c r="J524" s="88" t="str">
        <f t="shared" si="8"/>
        <v>муниципальное образование «город Екатеринбург», г. Екатеринбург, ул. 22 Партсъезда, д. 20А</v>
      </c>
      <c r="K524" s="30">
        <v>2848</v>
      </c>
      <c r="L524" s="30">
        <v>60</v>
      </c>
      <c r="M524" s="30">
        <v>8</v>
      </c>
      <c r="N524" s="117" t="s">
        <v>3195</v>
      </c>
      <c r="O524" s="219">
        <v>44229</v>
      </c>
      <c r="P524" s="117" t="s">
        <v>2766</v>
      </c>
      <c r="Q524" s="187">
        <v>13519921.699999999</v>
      </c>
    </row>
    <row r="525" spans="1:17" ht="22.5" x14ac:dyDescent="0.25">
      <c r="A525" s="80">
        <v>524</v>
      </c>
      <c r="B525" s="106" t="s">
        <v>495</v>
      </c>
      <c r="C525" s="106"/>
      <c r="D525" s="134" t="s">
        <v>415</v>
      </c>
      <c r="E525" s="134" t="s">
        <v>18</v>
      </c>
      <c r="F525" s="134" t="s">
        <v>416</v>
      </c>
      <c r="G525" s="134" t="s">
        <v>20</v>
      </c>
      <c r="H525" s="112" t="s">
        <v>808</v>
      </c>
      <c r="I525" s="112">
        <v>31</v>
      </c>
      <c r="J525" s="88" t="str">
        <f t="shared" si="8"/>
        <v>муниципальное образование «город Екатеринбург», г. Екатеринбург, ул. 40-летия Комсомола, д. 31</v>
      </c>
      <c r="K525" s="112">
        <v>14862.5</v>
      </c>
      <c r="L525" s="30">
        <v>275</v>
      </c>
      <c r="M525" s="112">
        <v>6</v>
      </c>
      <c r="N525" s="132" t="s">
        <v>2573</v>
      </c>
      <c r="O525" s="219">
        <v>44252</v>
      </c>
      <c r="P525" s="132" t="s">
        <v>1598</v>
      </c>
      <c r="Q525" s="187">
        <v>11750721.880000001</v>
      </c>
    </row>
    <row r="526" spans="1:17" ht="22.5" x14ac:dyDescent="0.25">
      <c r="A526" s="80">
        <v>525</v>
      </c>
      <c r="B526" s="106" t="s">
        <v>495</v>
      </c>
      <c r="C526" s="106"/>
      <c r="D526" s="120" t="s">
        <v>415</v>
      </c>
      <c r="E526" s="120" t="s">
        <v>18</v>
      </c>
      <c r="F526" s="120" t="s">
        <v>416</v>
      </c>
      <c r="G526" s="120" t="s">
        <v>20</v>
      </c>
      <c r="H526" s="30" t="s">
        <v>809</v>
      </c>
      <c r="I526" s="30">
        <v>15</v>
      </c>
      <c r="J526" s="88" t="str">
        <f t="shared" si="8"/>
        <v>муниципальное образование «город Екатеринбург», г. Екатеринбург, ул. 40-летия Октября, д. 15</v>
      </c>
      <c r="K526" s="30">
        <v>3659.4</v>
      </c>
      <c r="L526" s="30">
        <v>80</v>
      </c>
      <c r="M526" s="30">
        <v>5</v>
      </c>
      <c r="N526" s="117" t="s">
        <v>3196</v>
      </c>
      <c r="O526" s="219">
        <v>44223</v>
      </c>
      <c r="P526" s="117" t="s">
        <v>2110</v>
      </c>
      <c r="Q526" s="187">
        <v>16316544</v>
      </c>
    </row>
    <row r="527" spans="1:17" ht="22.5" x14ac:dyDescent="0.25">
      <c r="A527" s="80">
        <v>526</v>
      </c>
      <c r="B527" s="106" t="s">
        <v>495</v>
      </c>
      <c r="C527" s="106"/>
      <c r="D527" s="120" t="s">
        <v>415</v>
      </c>
      <c r="E527" s="120" t="s">
        <v>18</v>
      </c>
      <c r="F527" s="120" t="s">
        <v>416</v>
      </c>
      <c r="G527" s="120" t="s">
        <v>20</v>
      </c>
      <c r="H527" s="30" t="s">
        <v>809</v>
      </c>
      <c r="I527" s="30">
        <v>4</v>
      </c>
      <c r="J527" s="88" t="str">
        <f t="shared" si="8"/>
        <v>муниципальное образование «город Екатеринбург», г. Екатеринбург, ул. 40-летия Октября, д. 4</v>
      </c>
      <c r="K527" s="30">
        <v>3506.7</v>
      </c>
      <c r="L527" s="30">
        <v>79</v>
      </c>
      <c r="M527" s="30">
        <v>3</v>
      </c>
      <c r="N527" s="117" t="s">
        <v>3181</v>
      </c>
      <c r="O527" s="219">
        <v>44222</v>
      </c>
      <c r="P527" s="117" t="s">
        <v>1692</v>
      </c>
      <c r="Q527" s="187">
        <v>13411092</v>
      </c>
    </row>
    <row r="528" spans="1:17" ht="23.25" x14ac:dyDescent="0.25">
      <c r="A528" s="80">
        <v>527</v>
      </c>
      <c r="B528" s="106" t="s">
        <v>495</v>
      </c>
      <c r="C528" s="106"/>
      <c r="D528" s="120" t="s">
        <v>415</v>
      </c>
      <c r="E528" s="120" t="s">
        <v>18</v>
      </c>
      <c r="F528" s="120" t="s">
        <v>416</v>
      </c>
      <c r="G528" s="120" t="s">
        <v>20</v>
      </c>
      <c r="H528" s="30" t="s">
        <v>648</v>
      </c>
      <c r="I528" s="30">
        <v>142</v>
      </c>
      <c r="J528" s="88" t="str">
        <f t="shared" si="8"/>
        <v>муниципальное образование «город Екатеринбург», г. Екатеринбург, ул. 8 Марта, д. 142</v>
      </c>
      <c r="K528" s="30">
        <v>4311.8999999999996</v>
      </c>
      <c r="L528" s="30">
        <v>78</v>
      </c>
      <c r="M528" s="30">
        <v>1</v>
      </c>
      <c r="N528" s="117" t="s">
        <v>3197</v>
      </c>
      <c r="O528" s="219">
        <v>44117</v>
      </c>
      <c r="P528" s="117" t="s">
        <v>4447</v>
      </c>
      <c r="Q528" s="187">
        <v>8482945.4000000004</v>
      </c>
    </row>
    <row r="529" spans="1:17" ht="22.5" x14ac:dyDescent="0.25">
      <c r="A529" s="80">
        <v>528</v>
      </c>
      <c r="B529" s="106" t="s">
        <v>495</v>
      </c>
      <c r="C529" s="106"/>
      <c r="D529" s="134" t="s">
        <v>415</v>
      </c>
      <c r="E529" s="134" t="s">
        <v>18</v>
      </c>
      <c r="F529" s="134" t="s">
        <v>416</v>
      </c>
      <c r="G529" s="134" t="s">
        <v>20</v>
      </c>
      <c r="H529" s="112" t="s">
        <v>648</v>
      </c>
      <c r="I529" s="112" t="s">
        <v>2548</v>
      </c>
      <c r="J529" s="88" t="str">
        <f t="shared" si="8"/>
        <v>муниципальное образование «город Екатеринбург», г. Екатеринбург, ул. 8 Марта, д. 185КОРПУС 1</v>
      </c>
      <c r="K529" s="112">
        <v>1987.6</v>
      </c>
      <c r="L529" s="30">
        <v>35</v>
      </c>
      <c r="M529" s="112">
        <v>1</v>
      </c>
      <c r="N529" s="132" t="s">
        <v>2579</v>
      </c>
      <c r="O529" s="219">
        <v>44247</v>
      </c>
      <c r="P529" s="132" t="s">
        <v>2604</v>
      </c>
      <c r="Q529" s="187">
        <v>1990118.98</v>
      </c>
    </row>
    <row r="530" spans="1:17" ht="22.5" x14ac:dyDescent="0.25">
      <c r="A530" s="80">
        <v>529</v>
      </c>
      <c r="B530" s="106" t="s">
        <v>495</v>
      </c>
      <c r="C530" s="106"/>
      <c r="D530" s="134" t="s">
        <v>415</v>
      </c>
      <c r="E530" s="134" t="s">
        <v>18</v>
      </c>
      <c r="F530" s="134" t="s">
        <v>416</v>
      </c>
      <c r="G530" s="134" t="s">
        <v>20</v>
      </c>
      <c r="H530" s="112" t="s">
        <v>776</v>
      </c>
      <c r="I530" s="112">
        <v>14</v>
      </c>
      <c r="J530" s="88" t="str">
        <f t="shared" si="8"/>
        <v>муниципальное образование «город Екатеринбург», г. Екатеринбург, ул. Авиаторов, д. 14</v>
      </c>
      <c r="K530" s="112">
        <v>6725.5</v>
      </c>
      <c r="L530" s="30">
        <v>210</v>
      </c>
      <c r="M530" s="112">
        <v>4</v>
      </c>
      <c r="N530" s="132" t="s">
        <v>2584</v>
      </c>
      <c r="O530" s="219">
        <v>44257</v>
      </c>
      <c r="P530" s="132" t="s">
        <v>1598</v>
      </c>
      <c r="Q530" s="187">
        <v>8687245.1300000008</v>
      </c>
    </row>
    <row r="531" spans="1:17" ht="22.5" x14ac:dyDescent="0.25">
      <c r="A531" s="80">
        <v>530</v>
      </c>
      <c r="B531" s="106" t="s">
        <v>495</v>
      </c>
      <c r="C531" s="106"/>
      <c r="D531" s="134" t="s">
        <v>415</v>
      </c>
      <c r="E531" s="134" t="s">
        <v>18</v>
      </c>
      <c r="F531" s="134" t="s">
        <v>416</v>
      </c>
      <c r="G531" s="134" t="s">
        <v>20</v>
      </c>
      <c r="H531" s="112" t="s">
        <v>2506</v>
      </c>
      <c r="I531" s="112">
        <v>50</v>
      </c>
      <c r="J531" s="88" t="str">
        <f t="shared" si="8"/>
        <v>муниципальное образование «город Екатеринбург», г. Екатеринбург, ул. Авиационная, д. 50</v>
      </c>
      <c r="K531" s="112">
        <v>6334</v>
      </c>
      <c r="L531" s="30">
        <v>109</v>
      </c>
      <c r="M531" s="112">
        <v>3</v>
      </c>
      <c r="N531" s="132" t="s">
        <v>2571</v>
      </c>
      <c r="O531" s="219">
        <v>44242</v>
      </c>
      <c r="P531" s="132" t="s">
        <v>2603</v>
      </c>
      <c r="Q531" s="187">
        <v>5971541.4000000004</v>
      </c>
    </row>
    <row r="532" spans="1:17" ht="23.25" x14ac:dyDescent="0.25">
      <c r="A532" s="80">
        <v>531</v>
      </c>
      <c r="B532" s="106" t="s">
        <v>495</v>
      </c>
      <c r="C532" s="106"/>
      <c r="D532" s="120" t="s">
        <v>415</v>
      </c>
      <c r="E532" s="120" t="s">
        <v>18</v>
      </c>
      <c r="F532" s="120" t="s">
        <v>416</v>
      </c>
      <c r="G532" s="120" t="s">
        <v>20</v>
      </c>
      <c r="H532" s="30" t="s">
        <v>654</v>
      </c>
      <c r="I532" s="30">
        <v>60</v>
      </c>
      <c r="J532" s="88" t="str">
        <f t="shared" si="8"/>
        <v>муниципальное образование «город Екатеринбург», г. Екатеринбург, ул. Агрономическая, д. 60</v>
      </c>
      <c r="K532" s="30">
        <v>1396.2</v>
      </c>
      <c r="L532" s="30">
        <v>32</v>
      </c>
      <c r="M532" s="30">
        <v>5</v>
      </c>
      <c r="N532" s="117" t="s">
        <v>3187</v>
      </c>
      <c r="O532" s="219">
        <v>44223</v>
      </c>
      <c r="P532" s="117" t="s">
        <v>1666</v>
      </c>
      <c r="Q532" s="187">
        <v>2313080.3999999994</v>
      </c>
    </row>
    <row r="533" spans="1:17" ht="22.5" x14ac:dyDescent="0.25">
      <c r="A533" s="80">
        <v>532</v>
      </c>
      <c r="B533" s="106" t="s">
        <v>495</v>
      </c>
      <c r="C533" s="106"/>
      <c r="D533" s="134" t="s">
        <v>415</v>
      </c>
      <c r="E533" s="134" t="s">
        <v>18</v>
      </c>
      <c r="F533" s="134" t="s">
        <v>416</v>
      </c>
      <c r="G533" s="134" t="s">
        <v>20</v>
      </c>
      <c r="H533" s="112" t="s">
        <v>281</v>
      </c>
      <c r="I533" s="112">
        <v>30</v>
      </c>
      <c r="J533" s="88" t="str">
        <f t="shared" si="8"/>
        <v>муниципальное образование «город Екатеринбург», г. Екатеринбург, ул. Азина, д. 30</v>
      </c>
      <c r="K533" s="112">
        <v>3140.3</v>
      </c>
      <c r="L533" s="30">
        <v>52</v>
      </c>
      <c r="M533" s="112">
        <v>2</v>
      </c>
      <c r="N533" s="132" t="s">
        <v>2583</v>
      </c>
      <c r="O533" s="219">
        <v>44253</v>
      </c>
      <c r="P533" s="132" t="s">
        <v>1595</v>
      </c>
      <c r="Q533" s="187">
        <v>4243964.9600000009</v>
      </c>
    </row>
    <row r="534" spans="1:17" ht="22.5" x14ac:dyDescent="0.25">
      <c r="A534" s="80">
        <v>533</v>
      </c>
      <c r="B534" s="106" t="s">
        <v>495</v>
      </c>
      <c r="C534" s="106"/>
      <c r="D534" s="134" t="s">
        <v>415</v>
      </c>
      <c r="E534" s="134" t="s">
        <v>18</v>
      </c>
      <c r="F534" s="134" t="s">
        <v>416</v>
      </c>
      <c r="G534" s="134" t="s">
        <v>20</v>
      </c>
      <c r="H534" s="112" t="s">
        <v>281</v>
      </c>
      <c r="I534" s="112">
        <v>59</v>
      </c>
      <c r="J534" s="88" t="str">
        <f t="shared" si="8"/>
        <v>муниципальное образование «город Екатеринбург», г. Екатеринбург, ул. Азина, д. 59</v>
      </c>
      <c r="K534" s="112">
        <v>2537.6</v>
      </c>
      <c r="L534" s="30">
        <v>54</v>
      </c>
      <c r="M534" s="112">
        <v>1</v>
      </c>
      <c r="N534" s="132" t="s">
        <v>2582</v>
      </c>
      <c r="O534" s="219">
        <v>44257</v>
      </c>
      <c r="P534" s="132" t="s">
        <v>1598</v>
      </c>
      <c r="Q534" s="187">
        <v>2077661.6</v>
      </c>
    </row>
    <row r="535" spans="1:17" ht="22.5" x14ac:dyDescent="0.25">
      <c r="A535" s="80">
        <v>534</v>
      </c>
      <c r="B535" s="106" t="s">
        <v>495</v>
      </c>
      <c r="C535" s="106"/>
      <c r="D535" s="134" t="s">
        <v>415</v>
      </c>
      <c r="E535" s="134" t="s">
        <v>18</v>
      </c>
      <c r="F535" s="134" t="s">
        <v>416</v>
      </c>
      <c r="G535" s="134" t="s">
        <v>20</v>
      </c>
      <c r="H535" s="112" t="s">
        <v>460</v>
      </c>
      <c r="I535" s="112" t="s">
        <v>1435</v>
      </c>
      <c r="J535" s="88" t="str">
        <f t="shared" si="8"/>
        <v>муниципальное образование «город Екатеринбург», г. Екатеринбург, ул. Академика Бардина, д. 25КОРПУС 1</v>
      </c>
      <c r="K535" s="112">
        <v>6874.6</v>
      </c>
      <c r="L535" s="30">
        <v>128</v>
      </c>
      <c r="M535" s="112">
        <v>1</v>
      </c>
      <c r="N535" s="132" t="s">
        <v>1596</v>
      </c>
      <c r="O535" s="219">
        <v>43913</v>
      </c>
      <c r="P535" s="132" t="s">
        <v>1494</v>
      </c>
      <c r="Q535" s="187">
        <v>2693861.9</v>
      </c>
    </row>
    <row r="536" spans="1:17" ht="22.5" x14ac:dyDescent="0.25">
      <c r="A536" s="80">
        <v>535</v>
      </c>
      <c r="B536" s="106" t="s">
        <v>495</v>
      </c>
      <c r="C536" s="106"/>
      <c r="D536" s="134" t="s">
        <v>415</v>
      </c>
      <c r="E536" s="134" t="s">
        <v>18</v>
      </c>
      <c r="F536" s="134" t="s">
        <v>416</v>
      </c>
      <c r="G536" s="134" t="s">
        <v>20</v>
      </c>
      <c r="H536" s="112" t="s">
        <v>2518</v>
      </c>
      <c r="I536" s="112" t="s">
        <v>2541</v>
      </c>
      <c r="J536" s="88" t="str">
        <f t="shared" si="8"/>
        <v>муниципальное образование «город Екатеринбург», г. Екатеринбург, ул. Академика Шварца, д. 16КОРПУС 2</v>
      </c>
      <c r="K536" s="112">
        <v>14948.8</v>
      </c>
      <c r="L536" s="30">
        <v>253</v>
      </c>
      <c r="M536" s="112">
        <v>7</v>
      </c>
      <c r="N536" s="132" t="s">
        <v>2579</v>
      </c>
      <c r="O536" s="219">
        <v>44247</v>
      </c>
      <c r="P536" s="132" t="s">
        <v>2604</v>
      </c>
      <c r="Q536" s="187">
        <v>14399160.710000001</v>
      </c>
    </row>
    <row r="537" spans="1:17" ht="22.5" x14ac:dyDescent="0.25">
      <c r="A537" s="80">
        <v>536</v>
      </c>
      <c r="B537" s="106" t="s">
        <v>495</v>
      </c>
      <c r="C537" s="106"/>
      <c r="D537" s="120" t="s">
        <v>415</v>
      </c>
      <c r="E537" s="120" t="s">
        <v>18</v>
      </c>
      <c r="F537" s="120" t="s">
        <v>416</v>
      </c>
      <c r="G537" s="120" t="s">
        <v>20</v>
      </c>
      <c r="H537" s="30" t="s">
        <v>482</v>
      </c>
      <c r="I537" s="30" t="s">
        <v>762</v>
      </c>
      <c r="J537" s="88" t="str">
        <f t="shared" si="8"/>
        <v>муниципальное образование «город Екатеринбург», г. Екатеринбург, ул. Альпинистов, д. 1Б</v>
      </c>
      <c r="K537" s="30">
        <v>1691.6</v>
      </c>
      <c r="L537" s="30">
        <v>32</v>
      </c>
      <c r="M537" s="30">
        <v>8</v>
      </c>
      <c r="N537" s="117" t="s">
        <v>3198</v>
      </c>
      <c r="O537" s="219">
        <v>44224</v>
      </c>
      <c r="P537" s="117" t="s">
        <v>2120</v>
      </c>
      <c r="Q537" s="187">
        <v>9836594.3599999994</v>
      </c>
    </row>
    <row r="538" spans="1:17" ht="22.5" x14ac:dyDescent="0.25">
      <c r="A538" s="80">
        <v>537</v>
      </c>
      <c r="B538" s="106" t="s">
        <v>495</v>
      </c>
      <c r="C538" s="106"/>
      <c r="D538" s="120" t="s">
        <v>415</v>
      </c>
      <c r="E538" s="120" t="s">
        <v>18</v>
      </c>
      <c r="F538" s="120" t="s">
        <v>416</v>
      </c>
      <c r="G538" s="120" t="s">
        <v>20</v>
      </c>
      <c r="H538" s="30" t="s">
        <v>482</v>
      </c>
      <c r="I538" s="30" t="s">
        <v>124</v>
      </c>
      <c r="J538" s="88" t="str">
        <f t="shared" si="8"/>
        <v>муниципальное образование «город Екатеринбург», г. Екатеринбург, ул. Альпинистов, д. 2А</v>
      </c>
      <c r="K538" s="30">
        <v>1706.8</v>
      </c>
      <c r="L538" s="30">
        <v>32</v>
      </c>
      <c r="M538" s="30">
        <v>8</v>
      </c>
      <c r="N538" s="117" t="s">
        <v>3198</v>
      </c>
      <c r="O538" s="219">
        <v>44224</v>
      </c>
      <c r="P538" s="117" t="s">
        <v>2120</v>
      </c>
      <c r="Q538" s="187">
        <v>9607948.7400000002</v>
      </c>
    </row>
    <row r="539" spans="1:17" ht="22.5" x14ac:dyDescent="0.25">
      <c r="A539" s="80">
        <v>538</v>
      </c>
      <c r="B539" s="106" t="s">
        <v>495</v>
      </c>
      <c r="C539" s="106"/>
      <c r="D539" s="134" t="s">
        <v>415</v>
      </c>
      <c r="E539" s="134" t="s">
        <v>18</v>
      </c>
      <c r="F539" s="134" t="s">
        <v>416</v>
      </c>
      <c r="G539" s="134" t="s">
        <v>20</v>
      </c>
      <c r="H539" s="112" t="s">
        <v>811</v>
      </c>
      <c r="I539" s="112" t="s">
        <v>2550</v>
      </c>
      <c r="J539" s="88" t="str">
        <f t="shared" si="8"/>
        <v>муниципальное образование «город Екатеринбург», г. Екатеринбург, ул. Амундсена, д. 55КОРПУС 2</v>
      </c>
      <c r="K539" s="112">
        <v>10208.6</v>
      </c>
      <c r="L539" s="30">
        <v>186</v>
      </c>
      <c r="M539" s="112">
        <v>5</v>
      </c>
      <c r="N539" s="132" t="s">
        <v>2594</v>
      </c>
      <c r="O539" s="219">
        <v>44265</v>
      </c>
      <c r="P539" s="132" t="s">
        <v>1597</v>
      </c>
      <c r="Q539" s="187">
        <v>10068603.550000001</v>
      </c>
    </row>
    <row r="540" spans="1:17" ht="22.5" x14ac:dyDescent="0.25">
      <c r="A540" s="80">
        <v>539</v>
      </c>
      <c r="B540" s="106" t="s">
        <v>495</v>
      </c>
      <c r="C540" s="106"/>
      <c r="D540" s="134" t="s">
        <v>415</v>
      </c>
      <c r="E540" s="134" t="s">
        <v>18</v>
      </c>
      <c r="F540" s="134" t="s">
        <v>416</v>
      </c>
      <c r="G540" s="134" t="s">
        <v>20</v>
      </c>
      <c r="H540" s="112" t="s">
        <v>588</v>
      </c>
      <c r="I540" s="112">
        <v>24</v>
      </c>
      <c r="J540" s="88" t="str">
        <f t="shared" si="8"/>
        <v>муниципальное образование «город Екатеринбург», г. Екатеринбург, ул. Антона Валека, д. 24</v>
      </c>
      <c r="K540" s="112">
        <v>3205</v>
      </c>
      <c r="L540" s="30">
        <v>45</v>
      </c>
      <c r="M540" s="112">
        <v>1</v>
      </c>
      <c r="N540" s="132" t="s">
        <v>2572</v>
      </c>
      <c r="O540" s="219">
        <v>44253</v>
      </c>
      <c r="P540" s="132" t="s">
        <v>1595</v>
      </c>
      <c r="Q540" s="187">
        <v>2143578.17</v>
      </c>
    </row>
    <row r="541" spans="1:17" ht="22.5" x14ac:dyDescent="0.25">
      <c r="A541" s="80">
        <v>540</v>
      </c>
      <c r="B541" s="106" t="s">
        <v>495</v>
      </c>
      <c r="C541" s="106"/>
      <c r="D541" s="134" t="s">
        <v>415</v>
      </c>
      <c r="E541" s="134" t="s">
        <v>18</v>
      </c>
      <c r="F541" s="134" t="s">
        <v>416</v>
      </c>
      <c r="G541" s="134" t="s">
        <v>20</v>
      </c>
      <c r="H541" s="112" t="s">
        <v>461</v>
      </c>
      <c r="I541" s="112">
        <v>17</v>
      </c>
      <c r="J541" s="88" t="str">
        <f t="shared" si="8"/>
        <v>муниципальное образование «город Екатеринбург», г. Екатеринбург, ул. Армавирская, д. 17</v>
      </c>
      <c r="K541" s="112">
        <v>12212</v>
      </c>
      <c r="L541" s="30">
        <v>242</v>
      </c>
      <c r="M541" s="112">
        <v>6</v>
      </c>
      <c r="N541" s="132" t="s">
        <v>2582</v>
      </c>
      <c r="O541" s="219">
        <v>44257</v>
      </c>
      <c r="P541" s="132" t="s">
        <v>1598</v>
      </c>
      <c r="Q541" s="187">
        <v>12638682.919999998</v>
      </c>
    </row>
    <row r="542" spans="1:17" ht="22.5" x14ac:dyDescent="0.25">
      <c r="A542" s="80">
        <v>541</v>
      </c>
      <c r="B542" s="106" t="s">
        <v>495</v>
      </c>
      <c r="C542" s="106"/>
      <c r="D542" s="120" t="s">
        <v>415</v>
      </c>
      <c r="E542" s="120" t="s">
        <v>18</v>
      </c>
      <c r="F542" s="120" t="s">
        <v>416</v>
      </c>
      <c r="G542" s="120" t="s">
        <v>20</v>
      </c>
      <c r="H542" s="30" t="s">
        <v>461</v>
      </c>
      <c r="I542" s="30" t="s">
        <v>406</v>
      </c>
      <c r="J542" s="88" t="str">
        <f t="shared" si="8"/>
        <v>муниципальное образование «город Екатеринбург», г. Екатеринбург, ул. Армавирская, д. 22А</v>
      </c>
      <c r="K542" s="30">
        <v>1656.3</v>
      </c>
      <c r="L542" s="30">
        <v>36</v>
      </c>
      <c r="M542" s="30">
        <v>6</v>
      </c>
      <c r="N542" s="117" t="s">
        <v>3209</v>
      </c>
      <c r="O542" s="219">
        <v>44218</v>
      </c>
      <c r="P542" s="117" t="s">
        <v>1644</v>
      </c>
      <c r="Q542" s="187">
        <v>9992549.9399999995</v>
      </c>
    </row>
    <row r="543" spans="1:17" ht="22.5" x14ac:dyDescent="0.25">
      <c r="A543" s="80">
        <v>542</v>
      </c>
      <c r="B543" s="106" t="s">
        <v>495</v>
      </c>
      <c r="C543" s="106"/>
      <c r="D543" s="120" t="s">
        <v>415</v>
      </c>
      <c r="E543" s="120" t="s">
        <v>18</v>
      </c>
      <c r="F543" s="120" t="s">
        <v>416</v>
      </c>
      <c r="G543" s="120" t="s">
        <v>20</v>
      </c>
      <c r="H543" s="30" t="s">
        <v>454</v>
      </c>
      <c r="I543" s="30">
        <v>22</v>
      </c>
      <c r="J543" s="88" t="str">
        <f t="shared" si="8"/>
        <v>муниципальное образование «город Екатеринбург», г. Екатеринбург, ул. Бабушкина, д. 22</v>
      </c>
      <c r="K543" s="30">
        <v>5872.6</v>
      </c>
      <c r="L543" s="30">
        <v>64</v>
      </c>
      <c r="M543" s="30">
        <v>1</v>
      </c>
      <c r="N543" s="117" t="s">
        <v>3199</v>
      </c>
      <c r="O543" s="219">
        <v>44453</v>
      </c>
      <c r="P543" s="117" t="s">
        <v>3064</v>
      </c>
      <c r="Q543" s="187">
        <v>19045.2</v>
      </c>
    </row>
    <row r="544" spans="1:17" ht="22.5" x14ac:dyDescent="0.25">
      <c r="A544" s="80">
        <v>543</v>
      </c>
      <c r="B544" s="106" t="s">
        <v>495</v>
      </c>
      <c r="C544" s="106"/>
      <c r="D544" s="134" t="s">
        <v>415</v>
      </c>
      <c r="E544" s="134" t="s">
        <v>18</v>
      </c>
      <c r="F544" s="134" t="s">
        <v>416</v>
      </c>
      <c r="G544" s="134" t="s">
        <v>20</v>
      </c>
      <c r="H544" s="112" t="s">
        <v>92</v>
      </c>
      <c r="I544" s="112">
        <v>164</v>
      </c>
      <c r="J544" s="88" t="str">
        <f t="shared" si="8"/>
        <v>муниципальное образование «город Екатеринбург», г. Екатеринбург, ул. Бажова, д. 164</v>
      </c>
      <c r="K544" s="112">
        <v>5936.4</v>
      </c>
      <c r="L544" s="30">
        <v>88</v>
      </c>
      <c r="M544" s="112">
        <v>3</v>
      </c>
      <c r="N544" s="132" t="s">
        <v>2584</v>
      </c>
      <c r="O544" s="219">
        <v>44257</v>
      </c>
      <c r="P544" s="132" t="s">
        <v>1598</v>
      </c>
      <c r="Q544" s="187">
        <v>6126312.3900000006</v>
      </c>
    </row>
    <row r="545" spans="1:17" ht="23.25" x14ac:dyDescent="0.25">
      <c r="A545" s="80">
        <v>544</v>
      </c>
      <c r="B545" s="106" t="s">
        <v>495</v>
      </c>
      <c r="C545" s="106"/>
      <c r="D545" s="120" t="s">
        <v>415</v>
      </c>
      <c r="E545" s="120" t="s">
        <v>18</v>
      </c>
      <c r="F545" s="120" t="s">
        <v>416</v>
      </c>
      <c r="G545" s="120" t="s">
        <v>20</v>
      </c>
      <c r="H545" s="30" t="s">
        <v>1204</v>
      </c>
      <c r="I545" s="30">
        <v>12</v>
      </c>
      <c r="J545" s="88" t="str">
        <f t="shared" si="8"/>
        <v>муниципальное образование «город Екатеринбург», г. Екатеринбург, ул. Бакинских комиссаров, д. 12</v>
      </c>
      <c r="K545" s="30">
        <v>2579.9</v>
      </c>
      <c r="L545" s="30">
        <v>20</v>
      </c>
      <c r="M545" s="30">
        <v>1</v>
      </c>
      <c r="N545" s="117" t="s">
        <v>3100</v>
      </c>
      <c r="O545" s="219">
        <v>44452</v>
      </c>
      <c r="P545" s="117" t="s">
        <v>2098</v>
      </c>
      <c r="Q545" s="187">
        <v>21145.5</v>
      </c>
    </row>
    <row r="546" spans="1:17" ht="22.5" x14ac:dyDescent="0.25">
      <c r="A546" s="80">
        <v>545</v>
      </c>
      <c r="B546" s="106" t="s">
        <v>495</v>
      </c>
      <c r="C546" s="106"/>
      <c r="D546" s="134" t="s">
        <v>415</v>
      </c>
      <c r="E546" s="134" t="s">
        <v>18</v>
      </c>
      <c r="F546" s="134" t="s">
        <v>416</v>
      </c>
      <c r="G546" s="134" t="s">
        <v>20</v>
      </c>
      <c r="H546" s="112" t="s">
        <v>462</v>
      </c>
      <c r="I546" s="112" t="s">
        <v>2537</v>
      </c>
      <c r="J546" s="88" t="str">
        <f t="shared" si="8"/>
        <v>муниципальное образование «город Екатеринбург», г. Екатеринбург, ул. Бакинских Комиссаров, д. 169А</v>
      </c>
      <c r="K546" s="112">
        <v>10021.74</v>
      </c>
      <c r="L546" s="30">
        <v>156</v>
      </c>
      <c r="M546" s="112">
        <v>4</v>
      </c>
      <c r="N546" s="132" t="s">
        <v>2577</v>
      </c>
      <c r="O546" s="219">
        <v>44247</v>
      </c>
      <c r="P546" s="132" t="s">
        <v>1598</v>
      </c>
      <c r="Q546" s="187">
        <v>7251815.2400000002</v>
      </c>
    </row>
    <row r="547" spans="1:17" ht="23.25" x14ac:dyDescent="0.25">
      <c r="A547" s="80">
        <v>546</v>
      </c>
      <c r="B547" s="106" t="s">
        <v>495</v>
      </c>
      <c r="C547" s="106"/>
      <c r="D547" s="120" t="s">
        <v>415</v>
      </c>
      <c r="E547" s="120" t="s">
        <v>18</v>
      </c>
      <c r="F547" s="120" t="s">
        <v>416</v>
      </c>
      <c r="G547" s="120" t="s">
        <v>20</v>
      </c>
      <c r="H547" s="30" t="s">
        <v>485</v>
      </c>
      <c r="I547" s="30" t="s">
        <v>727</v>
      </c>
      <c r="J547" s="88" t="str">
        <f t="shared" si="8"/>
        <v>муниципальное образование «город Екатеринбург», г. Екатеринбург, ул. Баумана, д. 24А</v>
      </c>
      <c r="K547" s="30">
        <v>1969.6</v>
      </c>
      <c r="L547" s="30">
        <v>25</v>
      </c>
      <c r="M547" s="30">
        <v>4</v>
      </c>
      <c r="N547" s="117" t="s">
        <v>3178</v>
      </c>
      <c r="O547" s="219">
        <v>44218</v>
      </c>
      <c r="P547" s="117" t="s">
        <v>1847</v>
      </c>
      <c r="Q547" s="187">
        <v>4075572</v>
      </c>
    </row>
    <row r="548" spans="1:17" ht="23.25" x14ac:dyDescent="0.25">
      <c r="A548" s="80">
        <v>547</v>
      </c>
      <c r="B548" s="106" t="s">
        <v>495</v>
      </c>
      <c r="C548" s="106"/>
      <c r="D548" s="120" t="s">
        <v>415</v>
      </c>
      <c r="E548" s="120" t="s">
        <v>18</v>
      </c>
      <c r="F548" s="120" t="s">
        <v>416</v>
      </c>
      <c r="G548" s="120" t="s">
        <v>20</v>
      </c>
      <c r="H548" s="30" t="s">
        <v>463</v>
      </c>
      <c r="I548" s="30">
        <v>3</v>
      </c>
      <c r="J548" s="88" t="str">
        <f t="shared" si="8"/>
        <v>муниципальное образование «город Екатеринбург», г. Екатеринбург, ул. Бахчиванджи, д. 3</v>
      </c>
      <c r="K548" s="30">
        <v>1665.5</v>
      </c>
      <c r="L548" s="30">
        <v>36</v>
      </c>
      <c r="M548" s="30">
        <v>7</v>
      </c>
      <c r="N548" s="117" t="s">
        <v>3167</v>
      </c>
      <c r="O548" s="219">
        <v>44208</v>
      </c>
      <c r="P548" s="117" t="s">
        <v>2098</v>
      </c>
      <c r="Q548" s="187">
        <v>11420957.259999998</v>
      </c>
    </row>
    <row r="549" spans="1:17" ht="23.25" x14ac:dyDescent="0.25">
      <c r="A549" s="80">
        <v>548</v>
      </c>
      <c r="B549" s="106" t="s">
        <v>495</v>
      </c>
      <c r="C549" s="106"/>
      <c r="D549" s="134" t="s">
        <v>415</v>
      </c>
      <c r="E549" s="134" t="s">
        <v>18</v>
      </c>
      <c r="F549" s="134" t="s">
        <v>416</v>
      </c>
      <c r="G549" s="134" t="s">
        <v>20</v>
      </c>
      <c r="H549" s="112" t="s">
        <v>812</v>
      </c>
      <c r="I549" s="112">
        <v>128</v>
      </c>
      <c r="J549" s="88" t="str">
        <f t="shared" si="8"/>
        <v>муниципальное образование «город Екатеринбург», г. Екатеринбург, ул. Бебеля, д. 128</v>
      </c>
      <c r="K549" s="112">
        <v>7952.6</v>
      </c>
      <c r="L549" s="30">
        <v>107</v>
      </c>
      <c r="M549" s="112">
        <v>5</v>
      </c>
      <c r="N549" s="132" t="s">
        <v>2595</v>
      </c>
      <c r="O549" s="219" t="s">
        <v>4473</v>
      </c>
      <c r="P549" s="132" t="s">
        <v>4474</v>
      </c>
      <c r="Q549" s="187">
        <f>2130255.03+8578129.55</f>
        <v>10708384.58</v>
      </c>
    </row>
    <row r="550" spans="1:17" ht="34.5" x14ac:dyDescent="0.25">
      <c r="A550" s="80">
        <v>549</v>
      </c>
      <c r="B550" s="106" t="s">
        <v>495</v>
      </c>
      <c r="C550" s="106"/>
      <c r="D550" s="134" t="s">
        <v>415</v>
      </c>
      <c r="E550" s="134" t="s">
        <v>18</v>
      </c>
      <c r="F550" s="134" t="s">
        <v>416</v>
      </c>
      <c r="G550" s="134" t="s">
        <v>20</v>
      </c>
      <c r="H550" s="112" t="s">
        <v>812</v>
      </c>
      <c r="I550" s="112">
        <v>152</v>
      </c>
      <c r="J550" s="88" t="str">
        <f t="shared" si="8"/>
        <v>муниципальное образование «город Екатеринбург», г. Екатеринбург, ул. Бебеля, д. 152</v>
      </c>
      <c r="K550" s="112">
        <v>13426.83</v>
      </c>
      <c r="L550" s="30">
        <v>256</v>
      </c>
      <c r="M550" s="112">
        <v>3</v>
      </c>
      <c r="N550" s="132" t="s">
        <v>2596</v>
      </c>
      <c r="O550" s="219" t="s">
        <v>4475</v>
      </c>
      <c r="P550" s="132" t="s">
        <v>2609</v>
      </c>
      <c r="Q550" s="187">
        <f>3972975.66+3120146.23+3177631.2</f>
        <v>10270753.09</v>
      </c>
    </row>
    <row r="551" spans="1:17" ht="23.25" x14ac:dyDescent="0.25">
      <c r="A551" s="80">
        <v>550</v>
      </c>
      <c r="B551" s="106" t="s">
        <v>495</v>
      </c>
      <c r="C551" s="106"/>
      <c r="D551" s="134" t="s">
        <v>415</v>
      </c>
      <c r="E551" s="134" t="s">
        <v>18</v>
      </c>
      <c r="F551" s="134" t="s">
        <v>416</v>
      </c>
      <c r="G551" s="134" t="s">
        <v>20</v>
      </c>
      <c r="H551" s="112" t="s">
        <v>812</v>
      </c>
      <c r="I551" s="112">
        <v>164</v>
      </c>
      <c r="J551" s="88" t="str">
        <f t="shared" si="8"/>
        <v>муниципальное образование «город Екатеринбург», г. Екатеринбург, ул. Бебеля, д. 164</v>
      </c>
      <c r="K551" s="112">
        <v>6457.5</v>
      </c>
      <c r="L551" s="30">
        <v>126</v>
      </c>
      <c r="M551" s="112">
        <v>2</v>
      </c>
      <c r="N551" s="132" t="s">
        <v>2597</v>
      </c>
      <c r="O551" s="219" t="s">
        <v>4476</v>
      </c>
      <c r="P551" s="132" t="s">
        <v>2610</v>
      </c>
      <c r="Q551" s="187">
        <f>3124425.09+1568560.8</f>
        <v>4692985.8899999997</v>
      </c>
    </row>
    <row r="552" spans="1:17" ht="22.5" x14ac:dyDescent="0.25">
      <c r="A552" s="80">
        <v>551</v>
      </c>
      <c r="B552" s="106" t="s">
        <v>495</v>
      </c>
      <c r="C552" s="106"/>
      <c r="D552" s="120" t="s">
        <v>415</v>
      </c>
      <c r="E552" s="120" t="s">
        <v>18</v>
      </c>
      <c r="F552" s="120" t="s">
        <v>416</v>
      </c>
      <c r="G552" s="120" t="s">
        <v>20</v>
      </c>
      <c r="H552" s="30" t="s">
        <v>378</v>
      </c>
      <c r="I552" s="30">
        <v>112</v>
      </c>
      <c r="J552" s="88" t="str">
        <f t="shared" si="8"/>
        <v>муниципальное образование «город Екатеринбург», г. Екатеринбург, ул. Белинского, д. 112</v>
      </c>
      <c r="K552" s="30">
        <v>2946.2</v>
      </c>
      <c r="L552" s="30">
        <v>62</v>
      </c>
      <c r="M552" s="30">
        <v>8</v>
      </c>
      <c r="N552" s="117" t="s">
        <v>3157</v>
      </c>
      <c r="O552" s="219">
        <v>44259</v>
      </c>
      <c r="P552" s="117" t="s">
        <v>3064</v>
      </c>
      <c r="Q552" s="187">
        <v>20561802</v>
      </c>
    </row>
    <row r="553" spans="1:17" ht="23.25" x14ac:dyDescent="0.25">
      <c r="A553" s="80">
        <v>552</v>
      </c>
      <c r="B553" s="106" t="s">
        <v>495</v>
      </c>
      <c r="C553" s="106"/>
      <c r="D553" s="134" t="s">
        <v>415</v>
      </c>
      <c r="E553" s="134" t="s">
        <v>18</v>
      </c>
      <c r="F553" s="134" t="s">
        <v>416</v>
      </c>
      <c r="G553" s="134" t="s">
        <v>20</v>
      </c>
      <c r="H553" s="112" t="s">
        <v>378</v>
      </c>
      <c r="I553" s="112">
        <v>132</v>
      </c>
      <c r="J553" s="88" t="str">
        <f t="shared" si="8"/>
        <v>муниципальное образование «город Екатеринбург», г. Екатеринбург, ул. Белинского, д. 132</v>
      </c>
      <c r="K553" s="112">
        <v>19974.7</v>
      </c>
      <c r="L553" s="30">
        <v>339</v>
      </c>
      <c r="M553" s="112">
        <v>3</v>
      </c>
      <c r="N553" s="132" t="s">
        <v>2590</v>
      </c>
      <c r="O553" s="219" t="s">
        <v>4477</v>
      </c>
      <c r="P553" s="132" t="s">
        <v>4521</v>
      </c>
      <c r="Q553" s="187">
        <f>5655832.92+1399075.2</f>
        <v>7054908.1200000001</v>
      </c>
    </row>
    <row r="554" spans="1:17" ht="45.75" x14ac:dyDescent="0.25">
      <c r="A554" s="80">
        <v>553</v>
      </c>
      <c r="B554" s="106" t="s">
        <v>495</v>
      </c>
      <c r="C554" s="106"/>
      <c r="D554" s="120" t="s">
        <v>415</v>
      </c>
      <c r="E554" s="120" t="s">
        <v>18</v>
      </c>
      <c r="F554" s="120" t="s">
        <v>416</v>
      </c>
      <c r="G554" s="120" t="s">
        <v>20</v>
      </c>
      <c r="H554" s="30" t="s">
        <v>378</v>
      </c>
      <c r="I554" s="30">
        <v>78</v>
      </c>
      <c r="J554" s="88" t="str">
        <f t="shared" si="8"/>
        <v>муниципальное образование «город Екатеринбург», г. Екатеринбург, ул. Белинского, д. 78</v>
      </c>
      <c r="K554" s="30">
        <v>3671.6</v>
      </c>
      <c r="L554" s="30">
        <v>57</v>
      </c>
      <c r="M554" s="30">
        <v>7</v>
      </c>
      <c r="N554" s="117" t="s">
        <v>3200</v>
      </c>
      <c r="O554" s="219" t="s">
        <v>4478</v>
      </c>
      <c r="P554" s="117" t="s">
        <v>1692</v>
      </c>
      <c r="Q554" s="187">
        <f>6276706.8+707973.6+2611969.2+2037474</f>
        <v>11634123.6</v>
      </c>
    </row>
    <row r="555" spans="1:17" ht="22.5" x14ac:dyDescent="0.25">
      <c r="A555" s="80">
        <v>554</v>
      </c>
      <c r="B555" s="106" t="s">
        <v>495</v>
      </c>
      <c r="C555" s="106"/>
      <c r="D555" s="120" t="s">
        <v>415</v>
      </c>
      <c r="E555" s="120" t="s">
        <v>18</v>
      </c>
      <c r="F555" s="120" t="s">
        <v>416</v>
      </c>
      <c r="G555" s="120" t="s">
        <v>20</v>
      </c>
      <c r="H555" s="30" t="s">
        <v>2696</v>
      </c>
      <c r="I555" s="30">
        <v>10</v>
      </c>
      <c r="J555" s="88" t="str">
        <f t="shared" ref="J555:J618" si="9">C555&amp;""&amp;D555&amp;", "&amp;E555&amp;" "&amp;F555&amp;", "&amp;G555&amp;" "&amp;H555&amp;", д. "&amp;I555</f>
        <v>муниципальное образование «город Екатеринбург», г. Екатеринбург, ул. Белоярская, д. 10</v>
      </c>
      <c r="K555" s="30">
        <v>566.70000000000005</v>
      </c>
      <c r="L555" s="30">
        <v>12</v>
      </c>
      <c r="M555" s="30">
        <v>8</v>
      </c>
      <c r="N555" s="117" t="s">
        <v>3160</v>
      </c>
      <c r="O555" s="219">
        <v>44208</v>
      </c>
      <c r="P555" s="117" t="s">
        <v>1692</v>
      </c>
      <c r="Q555" s="187">
        <v>4935248.4000000004</v>
      </c>
    </row>
    <row r="556" spans="1:17" ht="23.25" x14ac:dyDescent="0.25">
      <c r="A556" s="80">
        <v>555</v>
      </c>
      <c r="B556" s="106" t="s">
        <v>495</v>
      </c>
      <c r="C556" s="106"/>
      <c r="D556" s="134" t="s">
        <v>415</v>
      </c>
      <c r="E556" s="134" t="s">
        <v>18</v>
      </c>
      <c r="F556" s="134" t="s">
        <v>416</v>
      </c>
      <c r="G556" s="134" t="s">
        <v>20</v>
      </c>
      <c r="H556" s="112" t="s">
        <v>2523</v>
      </c>
      <c r="I556" s="112" t="s">
        <v>2551</v>
      </c>
      <c r="J556" s="88" t="str">
        <f t="shared" si="9"/>
        <v>муниципальное образование «город Екатеринбург», г. Екатеринбург, ул. Билимбаевская, д. 34КОРПУС 2</v>
      </c>
      <c r="K556" s="112">
        <v>4135.3</v>
      </c>
      <c r="L556" s="30">
        <v>82</v>
      </c>
      <c r="M556" s="112">
        <v>3</v>
      </c>
      <c r="N556" s="132" t="s">
        <v>2597</v>
      </c>
      <c r="O556" s="219" t="s">
        <v>4476</v>
      </c>
      <c r="P556" s="132" t="s">
        <v>2610</v>
      </c>
      <c r="Q556" s="187">
        <f>5098895.02+900890.4</f>
        <v>5999785.4199999999</v>
      </c>
    </row>
    <row r="557" spans="1:17" ht="23.25" x14ac:dyDescent="0.25">
      <c r="A557" s="80">
        <v>556</v>
      </c>
      <c r="B557" s="106" t="s">
        <v>495</v>
      </c>
      <c r="C557" s="106"/>
      <c r="D557" s="134" t="s">
        <v>415</v>
      </c>
      <c r="E557" s="134" t="s">
        <v>18</v>
      </c>
      <c r="F557" s="134" t="s">
        <v>416</v>
      </c>
      <c r="G557" s="134" t="s">
        <v>20</v>
      </c>
      <c r="H557" s="112" t="s">
        <v>2523</v>
      </c>
      <c r="I557" s="112" t="s">
        <v>2552</v>
      </c>
      <c r="J557" s="88" t="str">
        <f t="shared" si="9"/>
        <v>муниципальное образование «город Екатеринбург», г. Екатеринбург, ул. Билимбаевская, д. 34КОРПУС 4</v>
      </c>
      <c r="K557" s="112">
        <v>4136.7</v>
      </c>
      <c r="L557" s="30">
        <v>82</v>
      </c>
      <c r="M557" s="112">
        <v>3</v>
      </c>
      <c r="N557" s="132" t="s">
        <v>2597</v>
      </c>
      <c r="O557" s="219" t="s">
        <v>4476</v>
      </c>
      <c r="P557" s="132" t="s">
        <v>2610</v>
      </c>
      <c r="Q557" s="187">
        <f>5107308.41+902283.6</f>
        <v>6009592.0099999998</v>
      </c>
    </row>
    <row r="558" spans="1:17" ht="23.25" x14ac:dyDescent="0.25">
      <c r="A558" s="80">
        <v>557</v>
      </c>
      <c r="B558" s="106" t="s">
        <v>495</v>
      </c>
      <c r="C558" s="106"/>
      <c r="D558" s="120" t="s">
        <v>415</v>
      </c>
      <c r="E558" s="120" t="s">
        <v>18</v>
      </c>
      <c r="F558" s="120" t="s">
        <v>416</v>
      </c>
      <c r="G558" s="120" t="s">
        <v>20</v>
      </c>
      <c r="H558" s="30" t="s">
        <v>813</v>
      </c>
      <c r="I558" s="30">
        <v>133</v>
      </c>
      <c r="J558" s="88" t="str">
        <f t="shared" si="9"/>
        <v>муниципальное образование «город Екатеринбург», г. Екатеринбург, ул. Бисертская, д. 133</v>
      </c>
      <c r="K558" s="30">
        <v>3019.2</v>
      </c>
      <c r="L558" s="30">
        <v>23</v>
      </c>
      <c r="M558" s="30">
        <v>5</v>
      </c>
      <c r="N558" s="117" t="s">
        <v>3201</v>
      </c>
      <c r="O558" s="219" t="s">
        <v>4479</v>
      </c>
      <c r="P558" s="117" t="s">
        <v>3233</v>
      </c>
      <c r="Q558" s="187">
        <f>9776157.6+1076611.2</f>
        <v>10852768.799999999</v>
      </c>
    </row>
    <row r="559" spans="1:17" ht="22.5" x14ac:dyDescent="0.25">
      <c r="A559" s="80">
        <v>558</v>
      </c>
      <c r="B559" s="106" t="s">
        <v>495</v>
      </c>
      <c r="C559" s="106"/>
      <c r="D559" s="134" t="s">
        <v>415</v>
      </c>
      <c r="E559" s="134" t="s">
        <v>18</v>
      </c>
      <c r="F559" s="134" t="s">
        <v>416</v>
      </c>
      <c r="G559" s="134" t="s">
        <v>20</v>
      </c>
      <c r="H559" s="112" t="s">
        <v>813</v>
      </c>
      <c r="I559" s="112" t="s">
        <v>1326</v>
      </c>
      <c r="J559" s="88" t="str">
        <f t="shared" si="9"/>
        <v>муниципальное образование «город Екатеринбург», г. Екатеринбург, ул. Бисертская, д. 4В</v>
      </c>
      <c r="K559" s="112">
        <v>2245.6</v>
      </c>
      <c r="L559" s="30">
        <v>40</v>
      </c>
      <c r="M559" s="112">
        <v>1</v>
      </c>
      <c r="N559" s="132" t="s">
        <v>2598</v>
      </c>
      <c r="O559" s="219">
        <v>44257</v>
      </c>
      <c r="P559" s="132" t="s">
        <v>1598</v>
      </c>
      <c r="Q559" s="187">
        <v>1879691.5</v>
      </c>
    </row>
    <row r="560" spans="1:17" ht="22.5" x14ac:dyDescent="0.25">
      <c r="A560" s="80">
        <v>559</v>
      </c>
      <c r="B560" s="106" t="s">
        <v>495</v>
      </c>
      <c r="C560" s="106"/>
      <c r="D560" s="134" t="s">
        <v>415</v>
      </c>
      <c r="E560" s="134" t="s">
        <v>18</v>
      </c>
      <c r="F560" s="134" t="s">
        <v>416</v>
      </c>
      <c r="G560" s="134" t="s">
        <v>20</v>
      </c>
      <c r="H560" s="112" t="s">
        <v>813</v>
      </c>
      <c r="I560" s="112" t="s">
        <v>2553</v>
      </c>
      <c r="J560" s="88" t="str">
        <f t="shared" si="9"/>
        <v>муниципальное образование «город Екатеринбург», г. Екатеринбург, ул. Бисертская, д. 6В</v>
      </c>
      <c r="K560" s="112">
        <v>2218.1999999999998</v>
      </c>
      <c r="L560" s="30">
        <v>40</v>
      </c>
      <c r="M560" s="112">
        <v>1</v>
      </c>
      <c r="N560" s="132" t="s">
        <v>2598</v>
      </c>
      <c r="O560" s="219">
        <v>44257</v>
      </c>
      <c r="P560" s="132" t="s">
        <v>1598</v>
      </c>
      <c r="Q560" s="187">
        <v>1901823.34</v>
      </c>
    </row>
    <row r="561" spans="1:17" ht="22.5" x14ac:dyDescent="0.25">
      <c r="A561" s="80">
        <v>560</v>
      </c>
      <c r="B561" s="106" t="s">
        <v>495</v>
      </c>
      <c r="C561" s="106"/>
      <c r="D561" s="120" t="s">
        <v>415</v>
      </c>
      <c r="E561" s="120" t="s">
        <v>18</v>
      </c>
      <c r="F561" s="120" t="s">
        <v>416</v>
      </c>
      <c r="G561" s="120" t="s">
        <v>20</v>
      </c>
      <c r="H561" s="30" t="s">
        <v>421</v>
      </c>
      <c r="I561" s="30">
        <v>16</v>
      </c>
      <c r="J561" s="88" t="str">
        <f t="shared" si="9"/>
        <v>муниципальное образование «город Екатеринбург», г. Екатеринбург, ул. Блюхера, д. 16</v>
      </c>
      <c r="K561" s="30">
        <v>3841.4</v>
      </c>
      <c r="L561" s="30">
        <v>43</v>
      </c>
      <c r="M561" s="30">
        <v>5</v>
      </c>
      <c r="N561" s="117" t="s">
        <v>3159</v>
      </c>
      <c r="O561" s="219">
        <v>44224</v>
      </c>
      <c r="P561" s="117" t="s">
        <v>1632</v>
      </c>
      <c r="Q561" s="187">
        <v>16231687.199999999</v>
      </c>
    </row>
    <row r="562" spans="1:17" ht="22.5" x14ac:dyDescent="0.25">
      <c r="A562" s="80">
        <v>561</v>
      </c>
      <c r="B562" s="106" t="s">
        <v>495</v>
      </c>
      <c r="C562" s="106"/>
      <c r="D562" s="120" t="s">
        <v>415</v>
      </c>
      <c r="E562" s="120" t="s">
        <v>18</v>
      </c>
      <c r="F562" s="120" t="s">
        <v>416</v>
      </c>
      <c r="G562" s="120" t="s">
        <v>20</v>
      </c>
      <c r="H562" s="30" t="s">
        <v>421</v>
      </c>
      <c r="I562" s="30">
        <v>61</v>
      </c>
      <c r="J562" s="88" t="str">
        <f t="shared" si="9"/>
        <v>муниципальное образование «город Екатеринбург», г. Екатеринбург, ул. Блюхера, д. 61</v>
      </c>
      <c r="K562" s="30">
        <v>1387.1</v>
      </c>
      <c r="L562" s="30">
        <v>32</v>
      </c>
      <c r="M562" s="30">
        <v>8</v>
      </c>
      <c r="N562" s="117" t="s">
        <v>3202</v>
      </c>
      <c r="O562" s="219">
        <v>44247</v>
      </c>
      <c r="P562" s="117" t="s">
        <v>3227</v>
      </c>
      <c r="Q562" s="187">
        <v>10516639.199999999</v>
      </c>
    </row>
    <row r="563" spans="1:17" ht="22.5" x14ac:dyDescent="0.25">
      <c r="A563" s="80">
        <v>562</v>
      </c>
      <c r="B563" s="106" t="s">
        <v>495</v>
      </c>
      <c r="C563" s="106"/>
      <c r="D563" s="120" t="s">
        <v>415</v>
      </c>
      <c r="E563" s="120" t="s">
        <v>18</v>
      </c>
      <c r="F563" s="120" t="s">
        <v>416</v>
      </c>
      <c r="G563" s="120" t="s">
        <v>20</v>
      </c>
      <c r="H563" s="30" t="s">
        <v>421</v>
      </c>
      <c r="I563" s="30" t="s">
        <v>2709</v>
      </c>
      <c r="J563" s="88" t="str">
        <f t="shared" si="9"/>
        <v>муниципальное образование «город Екатеринбург», г. Екатеринбург, ул. Блюхера, д. 61А</v>
      </c>
      <c r="K563" s="30">
        <v>1392.7</v>
      </c>
      <c r="L563" s="30">
        <v>32</v>
      </c>
      <c r="M563" s="30">
        <v>8</v>
      </c>
      <c r="N563" s="117" t="s">
        <v>3202</v>
      </c>
      <c r="O563" s="219">
        <v>44247</v>
      </c>
      <c r="P563" s="117" t="s">
        <v>3227</v>
      </c>
      <c r="Q563" s="187">
        <v>11689920</v>
      </c>
    </row>
    <row r="564" spans="1:17" ht="22.5" x14ac:dyDescent="0.25">
      <c r="A564" s="80">
        <v>563</v>
      </c>
      <c r="B564" s="106" t="s">
        <v>495</v>
      </c>
      <c r="C564" s="106"/>
      <c r="D564" s="120" t="s">
        <v>415</v>
      </c>
      <c r="E564" s="120" t="s">
        <v>18</v>
      </c>
      <c r="F564" s="120" t="s">
        <v>416</v>
      </c>
      <c r="G564" s="120" t="s">
        <v>20</v>
      </c>
      <c r="H564" s="30" t="s">
        <v>421</v>
      </c>
      <c r="I564" s="30" t="s">
        <v>2710</v>
      </c>
      <c r="J564" s="88" t="str">
        <f t="shared" si="9"/>
        <v>муниципальное образование «город Екатеринбург», г. Екатеринбург, ул. Блюхера, д. 61Б</v>
      </c>
      <c r="K564" s="30">
        <v>1387.3</v>
      </c>
      <c r="L564" s="30">
        <v>32</v>
      </c>
      <c r="M564" s="30">
        <v>8</v>
      </c>
      <c r="N564" s="117" t="s">
        <v>3202</v>
      </c>
      <c r="O564" s="219">
        <v>44247</v>
      </c>
      <c r="P564" s="117" t="s">
        <v>3227</v>
      </c>
      <c r="Q564" s="187">
        <v>11170951.199999999</v>
      </c>
    </row>
    <row r="565" spans="1:17" ht="22.5" x14ac:dyDescent="0.25">
      <c r="A565" s="80">
        <v>564</v>
      </c>
      <c r="B565" s="106" t="s">
        <v>495</v>
      </c>
      <c r="C565" s="106"/>
      <c r="D565" s="134" t="s">
        <v>415</v>
      </c>
      <c r="E565" s="134" t="s">
        <v>18</v>
      </c>
      <c r="F565" s="134" t="s">
        <v>416</v>
      </c>
      <c r="G565" s="134" t="s">
        <v>20</v>
      </c>
      <c r="H565" s="112" t="s">
        <v>877</v>
      </c>
      <c r="I565" s="112" t="s">
        <v>2554</v>
      </c>
      <c r="J565" s="88" t="str">
        <f t="shared" si="9"/>
        <v>муниципальное образование «город Екатеринбург», г. Екатеринбург, ул. Большакова, д. 153А</v>
      </c>
      <c r="K565" s="112">
        <v>6126.5</v>
      </c>
      <c r="L565" s="30">
        <v>119</v>
      </c>
      <c r="M565" s="112">
        <v>3</v>
      </c>
      <c r="N565" s="132" t="s">
        <v>2594</v>
      </c>
      <c r="O565" s="219">
        <v>44265</v>
      </c>
      <c r="P565" s="132" t="s">
        <v>1597</v>
      </c>
      <c r="Q565" s="187">
        <v>6256710.7400000002</v>
      </c>
    </row>
    <row r="566" spans="1:17" ht="22.5" x14ac:dyDescent="0.25">
      <c r="A566" s="80">
        <v>565</v>
      </c>
      <c r="B566" s="106" t="s">
        <v>495</v>
      </c>
      <c r="C566" s="106"/>
      <c r="D566" s="120" t="s">
        <v>415</v>
      </c>
      <c r="E566" s="120" t="s">
        <v>18</v>
      </c>
      <c r="F566" s="120" t="s">
        <v>416</v>
      </c>
      <c r="G566" s="120" t="s">
        <v>20</v>
      </c>
      <c r="H566" s="30" t="s">
        <v>1291</v>
      </c>
      <c r="I566" s="30">
        <v>19</v>
      </c>
      <c r="J566" s="88" t="str">
        <f t="shared" si="9"/>
        <v>муниципальное образование «город Екатеринбург», г. Екатеринбург, ул. Братьев Быковых, д. 19</v>
      </c>
      <c r="K566" s="30">
        <v>6181.35</v>
      </c>
      <c r="L566" s="30">
        <v>127</v>
      </c>
      <c r="M566" s="30">
        <v>6</v>
      </c>
      <c r="N566" s="117" t="s">
        <v>3168</v>
      </c>
      <c r="O566" s="219">
        <v>44208</v>
      </c>
      <c r="P566" s="117" t="s">
        <v>1696</v>
      </c>
      <c r="Q566" s="187">
        <v>26867333.289999999</v>
      </c>
    </row>
    <row r="567" spans="1:17" ht="23.25" x14ac:dyDescent="0.25">
      <c r="A567" s="80">
        <v>566</v>
      </c>
      <c r="B567" s="106" t="s">
        <v>495</v>
      </c>
      <c r="C567" s="106"/>
      <c r="D567" s="134" t="s">
        <v>415</v>
      </c>
      <c r="E567" s="134" t="s">
        <v>18</v>
      </c>
      <c r="F567" s="134" t="s">
        <v>416</v>
      </c>
      <c r="G567" s="134" t="s">
        <v>20</v>
      </c>
      <c r="H567" s="112" t="s">
        <v>1560</v>
      </c>
      <c r="I567" s="112" t="s">
        <v>1399</v>
      </c>
      <c r="J567" s="88" t="str">
        <f t="shared" si="9"/>
        <v>муниципальное образование «город Екатеринбург», г. Екатеринбург, ул. Викулова, д. 32Б</v>
      </c>
      <c r="K567" s="112">
        <v>6162.1</v>
      </c>
      <c r="L567" s="30">
        <v>95</v>
      </c>
      <c r="M567" s="112">
        <v>3</v>
      </c>
      <c r="N567" s="132" t="s">
        <v>3176</v>
      </c>
      <c r="O567" s="219" t="s">
        <v>4476</v>
      </c>
      <c r="P567" s="132" t="s">
        <v>4521</v>
      </c>
      <c r="Q567" s="187">
        <v>6853155.2699999996</v>
      </c>
    </row>
    <row r="568" spans="1:17" ht="22.5" x14ac:dyDescent="0.25">
      <c r="A568" s="80">
        <v>567</v>
      </c>
      <c r="B568" s="106" t="s">
        <v>495</v>
      </c>
      <c r="C568" s="106"/>
      <c r="D568" s="134" t="s">
        <v>415</v>
      </c>
      <c r="E568" s="134" t="s">
        <v>18</v>
      </c>
      <c r="F568" s="134" t="s">
        <v>416</v>
      </c>
      <c r="G568" s="134" t="s">
        <v>20</v>
      </c>
      <c r="H568" s="112" t="s">
        <v>1560</v>
      </c>
      <c r="I568" s="112" t="s">
        <v>125</v>
      </c>
      <c r="J568" s="88" t="str">
        <f t="shared" si="9"/>
        <v>муниципальное образование «город Екатеринбург», г. Екатеринбург, ул. Викулова, д. 38А</v>
      </c>
      <c r="K568" s="112">
        <v>8202</v>
      </c>
      <c r="L568" s="30">
        <v>132</v>
      </c>
      <c r="M568" s="112">
        <v>4</v>
      </c>
      <c r="N568" s="132" t="s">
        <v>2572</v>
      </c>
      <c r="O568" s="219">
        <v>44253</v>
      </c>
      <c r="P568" s="132" t="s">
        <v>1595</v>
      </c>
      <c r="Q568" s="187">
        <v>8122432.7300000004</v>
      </c>
    </row>
    <row r="569" spans="1:17" ht="22.5" x14ac:dyDescent="0.25">
      <c r="A569" s="80">
        <v>568</v>
      </c>
      <c r="B569" s="106" t="s">
        <v>495</v>
      </c>
      <c r="C569" s="106"/>
      <c r="D569" s="134" t="s">
        <v>415</v>
      </c>
      <c r="E569" s="134" t="s">
        <v>18</v>
      </c>
      <c r="F569" s="134" t="s">
        <v>416</v>
      </c>
      <c r="G569" s="134" t="s">
        <v>20</v>
      </c>
      <c r="H569" s="112" t="s">
        <v>1560</v>
      </c>
      <c r="I569" s="112">
        <v>65</v>
      </c>
      <c r="J569" s="88" t="str">
        <f t="shared" si="9"/>
        <v>муниципальное образование «город Екатеринбург», г. Екатеринбург, ул. Викулова, д. 65</v>
      </c>
      <c r="K569" s="112">
        <v>12648.9</v>
      </c>
      <c r="L569" s="30">
        <v>237</v>
      </c>
      <c r="M569" s="112">
        <v>6</v>
      </c>
      <c r="N569" s="132" t="s">
        <v>2586</v>
      </c>
      <c r="O569" s="219">
        <v>44253</v>
      </c>
      <c r="P569" s="132" t="s">
        <v>1494</v>
      </c>
      <c r="Q569" s="187">
        <v>17546206.449999999</v>
      </c>
    </row>
    <row r="570" spans="1:17" ht="23.25" x14ac:dyDescent="0.25">
      <c r="A570" s="80">
        <v>569</v>
      </c>
      <c r="B570" s="106" t="s">
        <v>495</v>
      </c>
      <c r="C570" s="106"/>
      <c r="D570" s="134" t="s">
        <v>415</v>
      </c>
      <c r="E570" s="134" t="s">
        <v>18</v>
      </c>
      <c r="F570" s="134" t="s">
        <v>416</v>
      </c>
      <c r="G570" s="134" t="s">
        <v>20</v>
      </c>
      <c r="H570" s="112" t="s">
        <v>814</v>
      </c>
      <c r="I570" s="112">
        <v>40</v>
      </c>
      <c r="J570" s="88" t="str">
        <f t="shared" si="9"/>
        <v>муниципальное образование «город Екатеринбург», г. Екатеринбург, ул. Владимира Высоцкого, д. 40</v>
      </c>
      <c r="K570" s="112">
        <v>11386.8</v>
      </c>
      <c r="L570" s="30">
        <v>222</v>
      </c>
      <c r="M570" s="112">
        <v>5</v>
      </c>
      <c r="N570" s="132" t="s">
        <v>2597</v>
      </c>
      <c r="O570" s="219" t="s">
        <v>4476</v>
      </c>
      <c r="P570" s="132" t="s">
        <v>2610</v>
      </c>
      <c r="Q570" s="187">
        <f>11494036.73+2230212</f>
        <v>13724248.73</v>
      </c>
    </row>
    <row r="571" spans="1:17" ht="22.5" x14ac:dyDescent="0.25">
      <c r="A571" s="80">
        <v>570</v>
      </c>
      <c r="B571" s="106" t="s">
        <v>495</v>
      </c>
      <c r="C571" s="106"/>
      <c r="D571" s="134" t="s">
        <v>415</v>
      </c>
      <c r="E571" s="134" t="s">
        <v>18</v>
      </c>
      <c r="F571" s="134" t="s">
        <v>416</v>
      </c>
      <c r="G571" s="134" t="s">
        <v>20</v>
      </c>
      <c r="H571" s="112" t="s">
        <v>1077</v>
      </c>
      <c r="I571" s="112">
        <v>21</v>
      </c>
      <c r="J571" s="88" t="str">
        <f t="shared" si="9"/>
        <v>муниципальное образование «город Екатеринбург», г. Екатеринбург, ул. Водная, д. 21</v>
      </c>
      <c r="K571" s="112">
        <v>7894.6</v>
      </c>
      <c r="L571" s="30">
        <v>144</v>
      </c>
      <c r="M571" s="112">
        <v>4</v>
      </c>
      <c r="N571" s="132" t="s">
        <v>2571</v>
      </c>
      <c r="O571" s="219">
        <v>44242</v>
      </c>
      <c r="P571" s="132" t="s">
        <v>2603</v>
      </c>
      <c r="Q571" s="187">
        <v>7965433.0800000001</v>
      </c>
    </row>
    <row r="572" spans="1:17" ht="22.5" x14ac:dyDescent="0.25">
      <c r="A572" s="80">
        <v>571</v>
      </c>
      <c r="B572" s="106" t="s">
        <v>495</v>
      </c>
      <c r="C572" s="106"/>
      <c r="D572" s="134" t="s">
        <v>415</v>
      </c>
      <c r="E572" s="134" t="s">
        <v>18</v>
      </c>
      <c r="F572" s="134" t="s">
        <v>416</v>
      </c>
      <c r="G572" s="134" t="s">
        <v>20</v>
      </c>
      <c r="H572" s="112" t="s">
        <v>1414</v>
      </c>
      <c r="I572" s="112">
        <v>4</v>
      </c>
      <c r="J572" s="88" t="str">
        <f t="shared" si="9"/>
        <v>муниципальное образование «город Екатеринбург», г. Екатеринбург, ул. Воеводина, д. 4</v>
      </c>
      <c r="K572" s="112">
        <v>14315.3</v>
      </c>
      <c r="L572" s="30">
        <v>175</v>
      </c>
      <c r="M572" s="112">
        <v>6</v>
      </c>
      <c r="N572" s="132" t="s">
        <v>2594</v>
      </c>
      <c r="O572" s="219">
        <v>44265</v>
      </c>
      <c r="P572" s="132" t="s">
        <v>1597</v>
      </c>
      <c r="Q572" s="210">
        <v>12691671.43</v>
      </c>
    </row>
    <row r="573" spans="1:17" ht="23.25" x14ac:dyDescent="0.25">
      <c r="A573" s="80">
        <v>572</v>
      </c>
      <c r="B573" s="106" t="s">
        <v>495</v>
      </c>
      <c r="C573" s="106"/>
      <c r="D573" s="173" t="s">
        <v>415</v>
      </c>
      <c r="E573" s="173" t="s">
        <v>18</v>
      </c>
      <c r="F573" s="173" t="s">
        <v>416</v>
      </c>
      <c r="G573" s="173" t="s">
        <v>20</v>
      </c>
      <c r="H573" s="174" t="s">
        <v>584</v>
      </c>
      <c r="I573" s="174">
        <v>9</v>
      </c>
      <c r="J573" s="88" t="str">
        <f t="shared" si="9"/>
        <v>муниципальное образование «город Екатеринбург», г. Екатеринбург, ул. Военная, д. 9</v>
      </c>
      <c r="K573" s="174">
        <v>1365.4</v>
      </c>
      <c r="L573" s="30">
        <v>32</v>
      </c>
      <c r="M573" s="174">
        <v>2</v>
      </c>
      <c r="N573" s="220" t="s">
        <v>3152</v>
      </c>
      <c r="O573" s="219">
        <v>43815</v>
      </c>
      <c r="P573" s="220" t="s">
        <v>1666</v>
      </c>
      <c r="Q573" s="187">
        <v>1900116.0000000002</v>
      </c>
    </row>
    <row r="574" spans="1:17" ht="23.25" x14ac:dyDescent="0.25">
      <c r="A574" s="80">
        <v>573</v>
      </c>
      <c r="B574" s="106" t="s">
        <v>495</v>
      </c>
      <c r="C574" s="106"/>
      <c r="D574" s="134" t="s">
        <v>415</v>
      </c>
      <c r="E574" s="134" t="s">
        <v>18</v>
      </c>
      <c r="F574" s="134" t="s">
        <v>416</v>
      </c>
      <c r="G574" s="134" t="s">
        <v>20</v>
      </c>
      <c r="H574" s="112" t="s">
        <v>815</v>
      </c>
      <c r="I574" s="112" t="s">
        <v>2545</v>
      </c>
      <c r="J574" s="88" t="str">
        <f t="shared" si="9"/>
        <v>муниципальное образование «город Екатеринбург», г. Екатеринбург, ул. Восстания, д. 56КОРПУС 2</v>
      </c>
      <c r="K574" s="112">
        <v>5702.9</v>
      </c>
      <c r="L574" s="30">
        <v>128</v>
      </c>
      <c r="M574" s="112">
        <v>3</v>
      </c>
      <c r="N574" s="132" t="s">
        <v>2588</v>
      </c>
      <c r="O574" s="219" t="s">
        <v>4480</v>
      </c>
      <c r="P574" s="132" t="s">
        <v>1599</v>
      </c>
      <c r="Q574" s="187">
        <f>5120779.89+1609610.4</f>
        <v>6730390.2899999991</v>
      </c>
    </row>
    <row r="575" spans="1:17" ht="23.25" x14ac:dyDescent="0.25">
      <c r="A575" s="80">
        <v>574</v>
      </c>
      <c r="B575" s="106" t="s">
        <v>495</v>
      </c>
      <c r="C575" s="106"/>
      <c r="D575" s="134" t="s">
        <v>415</v>
      </c>
      <c r="E575" s="134" t="s">
        <v>18</v>
      </c>
      <c r="F575" s="134" t="s">
        <v>416</v>
      </c>
      <c r="G575" s="134" t="s">
        <v>20</v>
      </c>
      <c r="H575" s="112" t="s">
        <v>815</v>
      </c>
      <c r="I575" s="112" t="s">
        <v>2546</v>
      </c>
      <c r="J575" s="88" t="str">
        <f t="shared" si="9"/>
        <v>муниципальное образование «город Екатеринбург», г. Екатеринбург, ул. Восстания, д. 56КОРПУС 3</v>
      </c>
      <c r="K575" s="112">
        <v>5692.7</v>
      </c>
      <c r="L575" s="30">
        <v>128</v>
      </c>
      <c r="M575" s="112">
        <v>3</v>
      </c>
      <c r="N575" s="132" t="s">
        <v>2588</v>
      </c>
      <c r="O575" s="219" t="s">
        <v>4480</v>
      </c>
      <c r="P575" s="132" t="s">
        <v>1599</v>
      </c>
      <c r="Q575" s="187">
        <f>5136138.13+1759570.8</f>
        <v>6895708.9299999997</v>
      </c>
    </row>
    <row r="576" spans="1:17" ht="23.25" x14ac:dyDescent="0.25">
      <c r="A576" s="80">
        <v>575</v>
      </c>
      <c r="B576" s="106" t="s">
        <v>495</v>
      </c>
      <c r="C576" s="106"/>
      <c r="D576" s="120" t="s">
        <v>415</v>
      </c>
      <c r="E576" s="120" t="s">
        <v>18</v>
      </c>
      <c r="F576" s="120" t="s">
        <v>416</v>
      </c>
      <c r="G576" s="120" t="s">
        <v>20</v>
      </c>
      <c r="H576" s="30" t="s">
        <v>537</v>
      </c>
      <c r="I576" s="30">
        <v>13</v>
      </c>
      <c r="J576" s="88" t="str">
        <f t="shared" si="9"/>
        <v>муниципальное образование «город Екатеринбург», г. Екатеринбург, ул. Восточная, д. 13</v>
      </c>
      <c r="K576" s="30">
        <v>5299.9</v>
      </c>
      <c r="L576" s="30">
        <v>62</v>
      </c>
      <c r="M576" s="30">
        <v>6</v>
      </c>
      <c r="N576" s="117" t="s">
        <v>4441</v>
      </c>
      <c r="O576" s="219" t="s">
        <v>4481</v>
      </c>
      <c r="P576" s="117" t="s">
        <v>1692</v>
      </c>
      <c r="Q576" s="187">
        <f>10894326+2069772</f>
        <v>12964098</v>
      </c>
    </row>
    <row r="577" spans="1:17" ht="22.5" x14ac:dyDescent="0.25">
      <c r="A577" s="80">
        <v>576</v>
      </c>
      <c r="B577" s="106" t="s">
        <v>495</v>
      </c>
      <c r="C577" s="106"/>
      <c r="D577" s="120" t="s">
        <v>415</v>
      </c>
      <c r="E577" s="120" t="s">
        <v>18</v>
      </c>
      <c r="F577" s="120" t="s">
        <v>416</v>
      </c>
      <c r="G577" s="120" t="s">
        <v>20</v>
      </c>
      <c r="H577" s="30" t="s">
        <v>537</v>
      </c>
      <c r="I577" s="30">
        <v>172</v>
      </c>
      <c r="J577" s="88" t="str">
        <f t="shared" si="9"/>
        <v>муниципальное образование «город Екатеринбург», г. Екатеринбург, ул. Восточная, д. 172</v>
      </c>
      <c r="K577" s="30">
        <v>2824.8</v>
      </c>
      <c r="L577" s="30">
        <v>60</v>
      </c>
      <c r="M577" s="30">
        <v>7</v>
      </c>
      <c r="N577" s="117" t="s">
        <v>3191</v>
      </c>
      <c r="O577" s="219">
        <v>44223</v>
      </c>
      <c r="P577" s="117" t="s">
        <v>1692</v>
      </c>
      <c r="Q577" s="187">
        <v>16385191.199999999</v>
      </c>
    </row>
    <row r="578" spans="1:17" ht="22.5" x14ac:dyDescent="0.25">
      <c r="A578" s="80">
        <v>577</v>
      </c>
      <c r="B578" s="106" t="s">
        <v>495</v>
      </c>
      <c r="C578" s="106"/>
      <c r="D578" s="134" t="s">
        <v>415</v>
      </c>
      <c r="E578" s="134" t="s">
        <v>18</v>
      </c>
      <c r="F578" s="134" t="s">
        <v>416</v>
      </c>
      <c r="G578" s="134" t="s">
        <v>20</v>
      </c>
      <c r="H578" s="112" t="s">
        <v>537</v>
      </c>
      <c r="I578" s="112" t="s">
        <v>403</v>
      </c>
      <c r="J578" s="88" t="str">
        <f t="shared" si="9"/>
        <v>муниципальное образование «город Екатеринбург», г. Екатеринбург, ул. Восточная, д. 23А</v>
      </c>
      <c r="K578" s="112">
        <v>3782.1</v>
      </c>
      <c r="L578" s="30">
        <v>64</v>
      </c>
      <c r="M578" s="112">
        <v>2</v>
      </c>
      <c r="N578" s="132" t="s">
        <v>2584</v>
      </c>
      <c r="O578" s="219">
        <v>44257</v>
      </c>
      <c r="P578" s="132" t="s">
        <v>1598</v>
      </c>
      <c r="Q578" s="187">
        <v>4253452.72</v>
      </c>
    </row>
    <row r="579" spans="1:17" ht="23.25" x14ac:dyDescent="0.25">
      <c r="A579" s="80">
        <v>578</v>
      </c>
      <c r="B579" s="106" t="s">
        <v>495</v>
      </c>
      <c r="C579" s="106"/>
      <c r="D579" s="120" t="s">
        <v>415</v>
      </c>
      <c r="E579" s="120" t="s">
        <v>18</v>
      </c>
      <c r="F579" s="120" t="s">
        <v>416</v>
      </c>
      <c r="G579" s="120" t="s">
        <v>20</v>
      </c>
      <c r="H579" s="30" t="s">
        <v>74</v>
      </c>
      <c r="I579" s="30">
        <v>1</v>
      </c>
      <c r="J579" s="88" t="str">
        <f t="shared" si="9"/>
        <v>муниципальное образование «город Екатеринбург», г. Екатеринбург, ул. Гагарина, д. 1</v>
      </c>
      <c r="K579" s="30">
        <v>3545.4</v>
      </c>
      <c r="L579" s="30">
        <v>40</v>
      </c>
      <c r="M579" s="30">
        <v>7</v>
      </c>
      <c r="N579" s="117" t="s">
        <v>3203</v>
      </c>
      <c r="O579" s="219" t="s">
        <v>4482</v>
      </c>
      <c r="P579" s="117" t="s">
        <v>1632</v>
      </c>
      <c r="Q579" s="187">
        <f>4761981.6+14054371</f>
        <v>18816352.600000001</v>
      </c>
    </row>
    <row r="580" spans="1:17" ht="22.5" x14ac:dyDescent="0.25">
      <c r="A580" s="80">
        <v>579</v>
      </c>
      <c r="B580" s="106" t="s">
        <v>495</v>
      </c>
      <c r="C580" s="106"/>
      <c r="D580" s="120" t="s">
        <v>415</v>
      </c>
      <c r="E580" s="120" t="s">
        <v>18</v>
      </c>
      <c r="F580" s="120" t="s">
        <v>416</v>
      </c>
      <c r="G580" s="120" t="s">
        <v>20</v>
      </c>
      <c r="H580" s="30" t="s">
        <v>74</v>
      </c>
      <c r="I580" s="30">
        <v>33</v>
      </c>
      <c r="J580" s="88" t="str">
        <f t="shared" si="9"/>
        <v>муниципальное образование «город Екатеринбург», г. Екатеринбург, ул. Гагарина, д. 33</v>
      </c>
      <c r="K580" s="30">
        <v>12970.8</v>
      </c>
      <c r="L580" s="30">
        <v>185</v>
      </c>
      <c r="M580" s="30">
        <v>8</v>
      </c>
      <c r="N580" s="117" t="s">
        <v>4443</v>
      </c>
      <c r="O580" s="219">
        <v>44251</v>
      </c>
      <c r="P580" s="117" t="s">
        <v>2858</v>
      </c>
      <c r="Q580" s="187">
        <v>63170706.219999999</v>
      </c>
    </row>
    <row r="581" spans="1:17" ht="22.5" x14ac:dyDescent="0.25">
      <c r="A581" s="80">
        <v>580</v>
      </c>
      <c r="B581" s="106" t="s">
        <v>495</v>
      </c>
      <c r="C581" s="106"/>
      <c r="D581" s="120" t="s">
        <v>415</v>
      </c>
      <c r="E581" s="120" t="s">
        <v>18</v>
      </c>
      <c r="F581" s="120" t="s">
        <v>416</v>
      </c>
      <c r="G581" s="120" t="s">
        <v>20</v>
      </c>
      <c r="H581" s="30" t="s">
        <v>74</v>
      </c>
      <c r="I581" s="30">
        <v>37</v>
      </c>
      <c r="J581" s="88" t="str">
        <f t="shared" si="9"/>
        <v>муниципальное образование «город Екатеринбург», г. Екатеринбург, ул. Гагарина, д. 37</v>
      </c>
      <c r="K581" s="30">
        <v>3545.6</v>
      </c>
      <c r="L581" s="30">
        <v>80</v>
      </c>
      <c r="M581" s="30">
        <v>7</v>
      </c>
      <c r="N581" s="117" t="s">
        <v>3170</v>
      </c>
      <c r="O581" s="219">
        <v>44223</v>
      </c>
      <c r="P581" s="117" t="s">
        <v>1632</v>
      </c>
      <c r="Q581" s="187">
        <v>14067102.000000002</v>
      </c>
    </row>
    <row r="582" spans="1:17" ht="23.25" x14ac:dyDescent="0.25">
      <c r="A582" s="80">
        <v>581</v>
      </c>
      <c r="B582" s="106" t="s">
        <v>495</v>
      </c>
      <c r="C582" s="106"/>
      <c r="D582" s="120" t="s">
        <v>415</v>
      </c>
      <c r="E582" s="120" t="s">
        <v>18</v>
      </c>
      <c r="F582" s="120" t="s">
        <v>416</v>
      </c>
      <c r="G582" s="120" t="s">
        <v>20</v>
      </c>
      <c r="H582" s="30" t="s">
        <v>870</v>
      </c>
      <c r="I582" s="30">
        <v>12</v>
      </c>
      <c r="J582" s="88" t="str">
        <f t="shared" si="9"/>
        <v>муниципальное образование «город Екатеринбург», г. Екатеринбург, ул. Генеральская, д. 12</v>
      </c>
      <c r="K582" s="30">
        <v>3888.8</v>
      </c>
      <c r="L582" s="30">
        <v>50</v>
      </c>
      <c r="M582" s="30">
        <v>1</v>
      </c>
      <c r="N582" s="117" t="s">
        <v>3169</v>
      </c>
      <c r="O582" s="219">
        <v>44173</v>
      </c>
      <c r="P582" s="117" t="s">
        <v>2098</v>
      </c>
      <c r="Q582" s="187">
        <v>52722.79</v>
      </c>
    </row>
    <row r="583" spans="1:17" ht="22.5" x14ac:dyDescent="0.25">
      <c r="A583" s="80">
        <v>582</v>
      </c>
      <c r="B583" s="106" t="s">
        <v>495</v>
      </c>
      <c r="C583" s="106"/>
      <c r="D583" s="134" t="s">
        <v>415</v>
      </c>
      <c r="E583" s="134" t="s">
        <v>18</v>
      </c>
      <c r="F583" s="134" t="s">
        <v>416</v>
      </c>
      <c r="G583" s="134" t="s">
        <v>20</v>
      </c>
      <c r="H583" s="112" t="s">
        <v>590</v>
      </c>
      <c r="I583" s="112">
        <v>19</v>
      </c>
      <c r="J583" s="88" t="str">
        <f t="shared" si="9"/>
        <v>муниципальное образование «город Екатеринбург», г. Екатеринбург, ул. Готвальда, д. 19</v>
      </c>
      <c r="K583" s="112">
        <v>16215.8</v>
      </c>
      <c r="L583" s="30">
        <v>303</v>
      </c>
      <c r="M583" s="112">
        <v>1</v>
      </c>
      <c r="N583" s="132" t="s">
        <v>2572</v>
      </c>
      <c r="O583" s="219">
        <v>44253</v>
      </c>
      <c r="P583" s="132" t="s">
        <v>1595</v>
      </c>
      <c r="Q583" s="187">
        <v>2134017.08</v>
      </c>
    </row>
    <row r="584" spans="1:17" ht="22.5" x14ac:dyDescent="0.25">
      <c r="A584" s="80">
        <v>583</v>
      </c>
      <c r="B584" s="106" t="s">
        <v>495</v>
      </c>
      <c r="C584" s="106"/>
      <c r="D584" s="120" t="s">
        <v>415</v>
      </c>
      <c r="E584" s="120" t="s">
        <v>18</v>
      </c>
      <c r="F584" s="120" t="s">
        <v>416</v>
      </c>
      <c r="G584" s="120" t="s">
        <v>20</v>
      </c>
      <c r="H584" s="30" t="s">
        <v>1454</v>
      </c>
      <c r="I584" s="30">
        <v>7</v>
      </c>
      <c r="J584" s="88" t="str">
        <f t="shared" si="9"/>
        <v>муниципальное образование «город Екатеринбург», г. Екатеринбург, ул. Гражданской войны, д. 7</v>
      </c>
      <c r="K584" s="30">
        <v>1034.7</v>
      </c>
      <c r="L584" s="30">
        <v>24</v>
      </c>
      <c r="M584" s="30">
        <v>8</v>
      </c>
      <c r="N584" s="117" t="s">
        <v>3159</v>
      </c>
      <c r="O584" s="219">
        <v>44224</v>
      </c>
      <c r="P584" s="117" t="s">
        <v>1632</v>
      </c>
      <c r="Q584" s="187">
        <v>7986031.2000000002</v>
      </c>
    </row>
    <row r="585" spans="1:17" ht="22.5" x14ac:dyDescent="0.25">
      <c r="A585" s="80">
        <v>584</v>
      </c>
      <c r="B585" s="106" t="s">
        <v>495</v>
      </c>
      <c r="C585" s="106"/>
      <c r="D585" s="134" t="s">
        <v>415</v>
      </c>
      <c r="E585" s="134" t="s">
        <v>18</v>
      </c>
      <c r="F585" s="134" t="s">
        <v>416</v>
      </c>
      <c r="G585" s="134" t="s">
        <v>20</v>
      </c>
      <c r="H585" s="112" t="s">
        <v>45</v>
      </c>
      <c r="I585" s="112">
        <v>1</v>
      </c>
      <c r="J585" s="88" t="str">
        <f t="shared" si="9"/>
        <v>муниципальное образование «город Екатеринбург», г. Екатеринбург, ул. Грибоедова, д. 1</v>
      </c>
      <c r="K585" s="112">
        <v>1372.1</v>
      </c>
      <c r="L585" s="30">
        <v>23</v>
      </c>
      <c r="M585" s="112">
        <v>1</v>
      </c>
      <c r="N585" s="132" t="s">
        <v>2571</v>
      </c>
      <c r="O585" s="219">
        <v>44242</v>
      </c>
      <c r="P585" s="132" t="s">
        <v>2603</v>
      </c>
      <c r="Q585" s="187">
        <v>1922568.48</v>
      </c>
    </row>
    <row r="586" spans="1:17" ht="22.5" x14ac:dyDescent="0.25">
      <c r="A586" s="80">
        <v>585</v>
      </c>
      <c r="B586" s="106" t="s">
        <v>495</v>
      </c>
      <c r="C586" s="106"/>
      <c r="D586" s="120" t="s">
        <v>415</v>
      </c>
      <c r="E586" s="120" t="s">
        <v>18</v>
      </c>
      <c r="F586" s="120" t="s">
        <v>416</v>
      </c>
      <c r="G586" s="120" t="s">
        <v>20</v>
      </c>
      <c r="H586" s="30" t="s">
        <v>45</v>
      </c>
      <c r="I586" s="30">
        <v>15</v>
      </c>
      <c r="J586" s="88" t="str">
        <f t="shared" si="9"/>
        <v>муниципальное образование «город Екатеринбург», г. Екатеринбург, ул. Грибоедова, д. 15</v>
      </c>
      <c r="K586" s="30">
        <v>4167.5</v>
      </c>
      <c r="L586" s="30">
        <v>74</v>
      </c>
      <c r="M586" s="30">
        <v>7</v>
      </c>
      <c r="N586" s="117" t="s">
        <v>3198</v>
      </c>
      <c r="O586" s="219">
        <v>44224</v>
      </c>
      <c r="P586" s="117" t="s">
        <v>2120</v>
      </c>
      <c r="Q586" s="187">
        <v>17357208.309999999</v>
      </c>
    </row>
    <row r="587" spans="1:17" ht="23.25" x14ac:dyDescent="0.25">
      <c r="A587" s="80">
        <v>586</v>
      </c>
      <c r="B587" s="106" t="s">
        <v>495</v>
      </c>
      <c r="C587" s="106"/>
      <c r="D587" s="120" t="s">
        <v>415</v>
      </c>
      <c r="E587" s="120" t="s">
        <v>18</v>
      </c>
      <c r="F587" s="120" t="s">
        <v>416</v>
      </c>
      <c r="G587" s="120" t="s">
        <v>20</v>
      </c>
      <c r="H587" s="30" t="s">
        <v>871</v>
      </c>
      <c r="I587" s="30" t="s">
        <v>412</v>
      </c>
      <c r="J587" s="88" t="str">
        <f t="shared" si="9"/>
        <v>муниципальное образование «город Екатеринбург», г. Екатеринбург, ул. Гурзуфская, д. 17А</v>
      </c>
      <c r="K587" s="30">
        <v>1298.4000000000001</v>
      </c>
      <c r="L587" s="30">
        <v>40</v>
      </c>
      <c r="M587" s="30">
        <v>8</v>
      </c>
      <c r="N587" s="117" t="s">
        <v>3204</v>
      </c>
      <c r="O587" s="219" t="s">
        <v>4483</v>
      </c>
      <c r="P587" s="117" t="s">
        <v>1632</v>
      </c>
      <c r="Q587" s="187">
        <f>9083094.68+1379055.6</f>
        <v>10462150.279999999</v>
      </c>
    </row>
    <row r="588" spans="1:17" ht="22.5" x14ac:dyDescent="0.25">
      <c r="A588" s="80">
        <v>587</v>
      </c>
      <c r="B588" s="106" t="s">
        <v>495</v>
      </c>
      <c r="C588" s="106"/>
      <c r="D588" s="134" t="s">
        <v>415</v>
      </c>
      <c r="E588" s="134" t="s">
        <v>18</v>
      </c>
      <c r="F588" s="134" t="s">
        <v>416</v>
      </c>
      <c r="G588" s="134" t="s">
        <v>20</v>
      </c>
      <c r="H588" s="112" t="s">
        <v>871</v>
      </c>
      <c r="I588" s="112">
        <v>22</v>
      </c>
      <c r="J588" s="88" t="str">
        <f t="shared" si="9"/>
        <v>муниципальное образование «город Екатеринбург», г. Екатеринбург, ул. Гурзуфская, д. 22</v>
      </c>
      <c r="K588" s="112">
        <v>2241.5</v>
      </c>
      <c r="L588" s="30">
        <v>54</v>
      </c>
      <c r="M588" s="112">
        <v>1</v>
      </c>
      <c r="N588" s="132" t="s">
        <v>2572</v>
      </c>
      <c r="O588" s="219">
        <v>44253</v>
      </c>
      <c r="P588" s="132" t="s">
        <v>1595</v>
      </c>
      <c r="Q588" s="187">
        <v>2109489.27</v>
      </c>
    </row>
    <row r="589" spans="1:17" ht="22.5" x14ac:dyDescent="0.25">
      <c r="A589" s="80">
        <v>588</v>
      </c>
      <c r="B589" s="106" t="s">
        <v>495</v>
      </c>
      <c r="C589" s="106"/>
      <c r="D589" s="134" t="s">
        <v>415</v>
      </c>
      <c r="E589" s="134" t="s">
        <v>18</v>
      </c>
      <c r="F589" s="134" t="s">
        <v>416</v>
      </c>
      <c r="G589" s="134" t="s">
        <v>20</v>
      </c>
      <c r="H589" s="112" t="s">
        <v>481</v>
      </c>
      <c r="I589" s="112">
        <v>34</v>
      </c>
      <c r="J589" s="88" t="str">
        <f t="shared" si="9"/>
        <v>муниципальное образование «город Екатеринбург», г. Екатеринбург, ул. Дагестанская, д. 34</v>
      </c>
      <c r="K589" s="112">
        <v>7368.1</v>
      </c>
      <c r="L589" s="30">
        <v>102</v>
      </c>
      <c r="M589" s="112">
        <v>4</v>
      </c>
      <c r="N589" s="132" t="s">
        <v>2579</v>
      </c>
      <c r="O589" s="219">
        <v>44247</v>
      </c>
      <c r="P589" s="132" t="s">
        <v>2604</v>
      </c>
      <c r="Q589" s="187">
        <v>9008943.6199999992</v>
      </c>
    </row>
    <row r="590" spans="1:17" ht="22.5" x14ac:dyDescent="0.25">
      <c r="A590" s="80">
        <v>589</v>
      </c>
      <c r="B590" s="106" t="s">
        <v>495</v>
      </c>
      <c r="C590" s="106"/>
      <c r="D590" s="134" t="s">
        <v>415</v>
      </c>
      <c r="E590" s="134" t="s">
        <v>18</v>
      </c>
      <c r="F590" s="134" t="s">
        <v>416</v>
      </c>
      <c r="G590" s="134" t="s">
        <v>20</v>
      </c>
      <c r="H590" s="112" t="s">
        <v>425</v>
      </c>
      <c r="I590" s="112">
        <v>7</v>
      </c>
      <c r="J590" s="88" t="str">
        <f t="shared" si="9"/>
        <v>муниципальное образование «город Екатеринбург», г. Екатеринбург, ул. Даниловская, д. 7</v>
      </c>
      <c r="K590" s="112">
        <v>4995.5</v>
      </c>
      <c r="L590" s="30">
        <v>143</v>
      </c>
      <c r="M590" s="112">
        <v>1</v>
      </c>
      <c r="N590" s="132" t="s">
        <v>2577</v>
      </c>
      <c r="O590" s="219">
        <v>44247</v>
      </c>
      <c r="P590" s="132" t="s">
        <v>1598</v>
      </c>
      <c r="Q590" s="187">
        <v>1814329.42</v>
      </c>
    </row>
    <row r="591" spans="1:17" ht="22.5" x14ac:dyDescent="0.25">
      <c r="A591" s="80">
        <v>590</v>
      </c>
      <c r="B591" s="106" t="s">
        <v>495</v>
      </c>
      <c r="C591" s="106"/>
      <c r="D591" s="134" t="s">
        <v>415</v>
      </c>
      <c r="E591" s="134" t="s">
        <v>18</v>
      </c>
      <c r="F591" s="134" t="s">
        <v>416</v>
      </c>
      <c r="G591" s="134" t="s">
        <v>20</v>
      </c>
      <c r="H591" s="112" t="s">
        <v>2507</v>
      </c>
      <c r="I591" s="112">
        <v>28</v>
      </c>
      <c r="J591" s="88" t="str">
        <f t="shared" si="9"/>
        <v>муниципальное образование «город Екатеринбург», г. Екатеринбург, ул. Данилы Зверева, д. 28</v>
      </c>
      <c r="K591" s="112">
        <v>3613.3</v>
      </c>
      <c r="L591" s="30">
        <v>112</v>
      </c>
      <c r="M591" s="112">
        <v>2</v>
      </c>
      <c r="N591" s="132" t="s">
        <v>2573</v>
      </c>
      <c r="O591" s="219">
        <v>44252</v>
      </c>
      <c r="P591" s="132" t="s">
        <v>1598</v>
      </c>
      <c r="Q591" s="187">
        <v>3906314.2</v>
      </c>
    </row>
    <row r="592" spans="1:17" ht="22.5" x14ac:dyDescent="0.25">
      <c r="A592" s="80">
        <v>591</v>
      </c>
      <c r="B592" s="106" t="s">
        <v>495</v>
      </c>
      <c r="C592" s="106"/>
      <c r="D592" s="120" t="s">
        <v>415</v>
      </c>
      <c r="E592" s="120" t="s">
        <v>18</v>
      </c>
      <c r="F592" s="120" t="s">
        <v>416</v>
      </c>
      <c r="G592" s="120" t="s">
        <v>20</v>
      </c>
      <c r="H592" s="30" t="s">
        <v>185</v>
      </c>
      <c r="I592" s="30" t="s">
        <v>1591</v>
      </c>
      <c r="J592" s="88" t="str">
        <f t="shared" si="9"/>
        <v>муниципальное образование «город Екатеринбург», г. Екатеринбург, ул. Декабристов, д. 16/18Л</v>
      </c>
      <c r="K592" s="30">
        <v>1769.8</v>
      </c>
      <c r="L592" s="30">
        <v>33</v>
      </c>
      <c r="M592" s="30">
        <v>2</v>
      </c>
      <c r="N592" s="117" t="s">
        <v>3188</v>
      </c>
      <c r="O592" s="219">
        <v>43819</v>
      </c>
      <c r="P592" s="117" t="s">
        <v>1683</v>
      </c>
      <c r="Q592" s="187">
        <v>5267323.72</v>
      </c>
    </row>
    <row r="593" spans="1:17" ht="22.5" x14ac:dyDescent="0.25">
      <c r="A593" s="80">
        <v>592</v>
      </c>
      <c r="B593" s="106" t="s">
        <v>495</v>
      </c>
      <c r="C593" s="106"/>
      <c r="D593" s="120" t="s">
        <v>415</v>
      </c>
      <c r="E593" s="120" t="s">
        <v>18</v>
      </c>
      <c r="F593" s="120" t="s">
        <v>416</v>
      </c>
      <c r="G593" s="120" t="s">
        <v>20</v>
      </c>
      <c r="H593" s="30" t="s">
        <v>1409</v>
      </c>
      <c r="I593" s="30">
        <v>27</v>
      </c>
      <c r="J593" s="88" t="str">
        <f t="shared" si="9"/>
        <v>муниципальное образование «город Екатеринбург», г. Екатеринбург, ул. Донбасская, д. 27</v>
      </c>
      <c r="K593" s="30">
        <v>1286.5</v>
      </c>
      <c r="L593" s="30">
        <v>27</v>
      </c>
      <c r="M593" s="30">
        <v>8</v>
      </c>
      <c r="N593" s="117" t="s">
        <v>3196</v>
      </c>
      <c r="O593" s="219">
        <v>44223</v>
      </c>
      <c r="P593" s="117" t="s">
        <v>2110</v>
      </c>
      <c r="Q593" s="187">
        <v>10862276.4</v>
      </c>
    </row>
    <row r="594" spans="1:17" ht="23.25" x14ac:dyDescent="0.25">
      <c r="A594" s="80">
        <v>593</v>
      </c>
      <c r="B594" s="106" t="s">
        <v>495</v>
      </c>
      <c r="C594" s="106"/>
      <c r="D594" s="120" t="s">
        <v>415</v>
      </c>
      <c r="E594" s="120" t="s">
        <v>18</v>
      </c>
      <c r="F594" s="120" t="s">
        <v>416</v>
      </c>
      <c r="G594" s="120" t="s">
        <v>20</v>
      </c>
      <c r="H594" s="30" t="s">
        <v>1409</v>
      </c>
      <c r="I594" s="30">
        <v>32</v>
      </c>
      <c r="J594" s="88" t="str">
        <f t="shared" si="9"/>
        <v>муниципальное образование «город Екатеринбург», г. Екатеринбург, ул. Донбасская, д. 32</v>
      </c>
      <c r="K594" s="30">
        <v>2990.3</v>
      </c>
      <c r="L594" s="30">
        <v>40</v>
      </c>
      <c r="M594" s="30">
        <v>6</v>
      </c>
      <c r="N594" s="117" t="s">
        <v>3205</v>
      </c>
      <c r="O594" s="219" t="s">
        <v>4484</v>
      </c>
      <c r="P594" s="117" t="s">
        <v>1692</v>
      </c>
      <c r="Q594" s="187">
        <f>12305017.2+714153.6</f>
        <v>13019170.799999999</v>
      </c>
    </row>
    <row r="595" spans="1:17" ht="22.5" x14ac:dyDescent="0.25">
      <c r="A595" s="80">
        <v>594</v>
      </c>
      <c r="B595" s="106" t="s">
        <v>495</v>
      </c>
      <c r="C595" s="106"/>
      <c r="D595" s="120" t="s">
        <v>415</v>
      </c>
      <c r="E595" s="120" t="s">
        <v>18</v>
      </c>
      <c r="F595" s="120" t="s">
        <v>416</v>
      </c>
      <c r="G595" s="120" t="s">
        <v>20</v>
      </c>
      <c r="H595" s="30" t="s">
        <v>1551</v>
      </c>
      <c r="I595" s="30">
        <v>15</v>
      </c>
      <c r="J595" s="88" t="str">
        <f t="shared" si="9"/>
        <v>муниципальное образование «город Екатеринбург», г. Екатеринбург, ул. Еремина, д. 15</v>
      </c>
      <c r="K595" s="30">
        <v>4855.3999999999996</v>
      </c>
      <c r="L595" s="30">
        <v>55</v>
      </c>
      <c r="M595" s="30">
        <v>2</v>
      </c>
      <c r="N595" s="117" t="s">
        <v>3206</v>
      </c>
      <c r="O595" s="219">
        <v>44298</v>
      </c>
      <c r="P595" s="117" t="s">
        <v>2107</v>
      </c>
      <c r="Q595" s="187">
        <v>3385928.4</v>
      </c>
    </row>
    <row r="596" spans="1:17" ht="22.5" x14ac:dyDescent="0.25">
      <c r="A596" s="80">
        <v>595</v>
      </c>
      <c r="B596" s="106" t="s">
        <v>495</v>
      </c>
      <c r="C596" s="106"/>
      <c r="D596" s="120" t="s">
        <v>415</v>
      </c>
      <c r="E596" s="120" t="s">
        <v>18</v>
      </c>
      <c r="F596" s="120" t="s">
        <v>416</v>
      </c>
      <c r="G596" s="120" t="s">
        <v>20</v>
      </c>
      <c r="H596" s="30" t="s">
        <v>112</v>
      </c>
      <c r="I596" s="30">
        <v>34</v>
      </c>
      <c r="J596" s="88" t="str">
        <f t="shared" si="9"/>
        <v>муниципальное образование «город Екатеринбург», г. Екатеринбург, ул. Заводская, д. 34</v>
      </c>
      <c r="K596" s="30">
        <v>5970.4</v>
      </c>
      <c r="L596" s="30">
        <v>70</v>
      </c>
      <c r="M596" s="30">
        <v>4</v>
      </c>
      <c r="N596" s="117" t="s">
        <v>3183</v>
      </c>
      <c r="O596" s="219">
        <v>44208</v>
      </c>
      <c r="P596" s="117" t="s">
        <v>1632</v>
      </c>
      <c r="Q596" s="187">
        <v>13547570.399999999</v>
      </c>
    </row>
    <row r="597" spans="1:17" ht="23.25" x14ac:dyDescent="0.25">
      <c r="A597" s="80">
        <v>596</v>
      </c>
      <c r="B597" s="106" t="s">
        <v>495</v>
      </c>
      <c r="C597" s="106"/>
      <c r="D597" s="120" t="s">
        <v>415</v>
      </c>
      <c r="E597" s="120" t="s">
        <v>18</v>
      </c>
      <c r="F597" s="120" t="s">
        <v>416</v>
      </c>
      <c r="G597" s="120" t="s">
        <v>20</v>
      </c>
      <c r="H597" s="30" t="s">
        <v>872</v>
      </c>
      <c r="I597" s="30">
        <v>2</v>
      </c>
      <c r="J597" s="88" t="str">
        <f t="shared" si="9"/>
        <v>муниципальное образование «город Екатеринбург», г. Екатеринбург, ул. Завокзальная, д. 2</v>
      </c>
      <c r="K597" s="30">
        <v>822.1</v>
      </c>
      <c r="L597" s="30">
        <v>16</v>
      </c>
      <c r="M597" s="30">
        <v>7</v>
      </c>
      <c r="N597" s="117" t="s">
        <v>3207</v>
      </c>
      <c r="O597" s="219" t="s">
        <v>4485</v>
      </c>
      <c r="P597" s="117" t="s">
        <v>1644</v>
      </c>
      <c r="Q597" s="187">
        <f>6704113.85+1307587.87</f>
        <v>8011701.7199999997</v>
      </c>
    </row>
    <row r="598" spans="1:17" ht="22.5" x14ac:dyDescent="0.25">
      <c r="A598" s="80">
        <v>597</v>
      </c>
      <c r="B598" s="106" t="s">
        <v>495</v>
      </c>
      <c r="C598" s="106"/>
      <c r="D598" s="120" t="s">
        <v>415</v>
      </c>
      <c r="E598" s="120" t="s">
        <v>18</v>
      </c>
      <c r="F598" s="120" t="s">
        <v>416</v>
      </c>
      <c r="G598" s="120" t="s">
        <v>20</v>
      </c>
      <c r="H598" s="30" t="s">
        <v>595</v>
      </c>
      <c r="I598" s="30" t="s">
        <v>1464</v>
      </c>
      <c r="J598" s="88" t="str">
        <f t="shared" si="9"/>
        <v>муниципальное образование «город Екатеринбург», г. Екатеринбург, ул. Избирателей, д. 67КОРПУС А</v>
      </c>
      <c r="K598" s="30">
        <v>2745.9</v>
      </c>
      <c r="L598" s="30">
        <v>64</v>
      </c>
      <c r="M598" s="30">
        <v>8</v>
      </c>
      <c r="N598" s="117" t="s">
        <v>3181</v>
      </c>
      <c r="O598" s="219">
        <v>44222</v>
      </c>
      <c r="P598" s="117" t="s">
        <v>1692</v>
      </c>
      <c r="Q598" s="187">
        <v>16003249.390000001</v>
      </c>
    </row>
    <row r="599" spans="1:17" ht="22.5" x14ac:dyDescent="0.25">
      <c r="A599" s="80">
        <v>598</v>
      </c>
      <c r="B599" s="106" t="s">
        <v>495</v>
      </c>
      <c r="C599" s="106"/>
      <c r="D599" s="134" t="s">
        <v>415</v>
      </c>
      <c r="E599" s="134" t="s">
        <v>18</v>
      </c>
      <c r="F599" s="134" t="s">
        <v>416</v>
      </c>
      <c r="G599" s="134" t="s">
        <v>20</v>
      </c>
      <c r="H599" s="112" t="s">
        <v>1206</v>
      </c>
      <c r="I599" s="112" t="s">
        <v>2533</v>
      </c>
      <c r="J599" s="88" t="str">
        <f t="shared" si="9"/>
        <v>муниципальное образование «город Екатеринбург», г. Екатеринбург, ул. Индустрии, д. 57КОРПУС 1</v>
      </c>
      <c r="K599" s="112">
        <v>25880.3</v>
      </c>
      <c r="L599" s="30">
        <v>558</v>
      </c>
      <c r="M599" s="112">
        <v>14</v>
      </c>
      <c r="N599" s="132" t="s">
        <v>2577</v>
      </c>
      <c r="O599" s="219">
        <v>44247</v>
      </c>
      <c r="P599" s="132" t="s">
        <v>1598</v>
      </c>
      <c r="Q599" s="187">
        <v>24385321.460000001</v>
      </c>
    </row>
    <row r="600" spans="1:17" ht="22.5" x14ac:dyDescent="0.25">
      <c r="A600" s="80">
        <v>599</v>
      </c>
      <c r="B600" s="106" t="s">
        <v>495</v>
      </c>
      <c r="C600" s="106"/>
      <c r="D600" s="134" t="s">
        <v>415</v>
      </c>
      <c r="E600" s="134" t="s">
        <v>18</v>
      </c>
      <c r="F600" s="134" t="s">
        <v>416</v>
      </c>
      <c r="G600" s="134" t="s">
        <v>20</v>
      </c>
      <c r="H600" s="112" t="s">
        <v>1206</v>
      </c>
      <c r="I600" s="112" t="s">
        <v>2535</v>
      </c>
      <c r="J600" s="88" t="str">
        <f t="shared" si="9"/>
        <v>муниципальное образование «город Екатеринбург», г. Екатеринбург, ул. Индустрии, д. 57КОРПУС 2</v>
      </c>
      <c r="K600" s="112">
        <v>13959.8</v>
      </c>
      <c r="L600" s="30">
        <v>249</v>
      </c>
      <c r="M600" s="112">
        <v>7</v>
      </c>
      <c r="N600" s="132" t="s">
        <v>2577</v>
      </c>
      <c r="O600" s="219">
        <v>44247</v>
      </c>
      <c r="P600" s="132" t="s">
        <v>1598</v>
      </c>
      <c r="Q600" s="187">
        <v>12216038.620000001</v>
      </c>
    </row>
    <row r="601" spans="1:17" ht="22.5" x14ac:dyDescent="0.25">
      <c r="A601" s="80">
        <v>600</v>
      </c>
      <c r="B601" s="106" t="s">
        <v>495</v>
      </c>
      <c r="C601" s="106"/>
      <c r="D601" s="120" t="s">
        <v>415</v>
      </c>
      <c r="E601" s="120" t="s">
        <v>18</v>
      </c>
      <c r="F601" s="120" t="s">
        <v>416</v>
      </c>
      <c r="G601" s="120" t="s">
        <v>20</v>
      </c>
      <c r="H601" s="30" t="s">
        <v>457</v>
      </c>
      <c r="I601" s="30">
        <v>46</v>
      </c>
      <c r="J601" s="88" t="str">
        <f t="shared" si="9"/>
        <v>муниципальное образование «город Екатеринбург», г. Екатеринбург, ул. Июльская, д. 46</v>
      </c>
      <c r="K601" s="30">
        <v>949</v>
      </c>
      <c r="L601" s="30">
        <v>18</v>
      </c>
      <c r="M601" s="30">
        <v>8</v>
      </c>
      <c r="N601" s="117" t="s">
        <v>3159</v>
      </c>
      <c r="O601" s="219">
        <v>44224</v>
      </c>
      <c r="P601" s="117" t="s">
        <v>1632</v>
      </c>
      <c r="Q601" s="187">
        <v>8454504</v>
      </c>
    </row>
    <row r="602" spans="1:17" ht="22.5" x14ac:dyDescent="0.25">
      <c r="A602" s="80">
        <v>601</v>
      </c>
      <c r="B602" s="106" t="s">
        <v>495</v>
      </c>
      <c r="C602" s="106"/>
      <c r="D602" s="120" t="s">
        <v>415</v>
      </c>
      <c r="E602" s="120" t="s">
        <v>18</v>
      </c>
      <c r="F602" s="120" t="s">
        <v>416</v>
      </c>
      <c r="G602" s="120" t="s">
        <v>20</v>
      </c>
      <c r="H602" s="30" t="s">
        <v>833</v>
      </c>
      <c r="I602" s="30">
        <v>70</v>
      </c>
      <c r="J602" s="88" t="str">
        <f t="shared" si="9"/>
        <v>муниципальное образование «город Екатеринбург», г. Екатеринбург, ул. Карельская, д. 70</v>
      </c>
      <c r="K602" s="30">
        <v>303.60000000000002</v>
      </c>
      <c r="L602" s="30">
        <v>8</v>
      </c>
      <c r="M602" s="30">
        <v>8</v>
      </c>
      <c r="N602" s="117" t="s">
        <v>3160</v>
      </c>
      <c r="O602" s="219">
        <v>44208</v>
      </c>
      <c r="P602" s="117" t="s">
        <v>1692</v>
      </c>
      <c r="Q602" s="187">
        <v>3727710</v>
      </c>
    </row>
    <row r="603" spans="1:17" ht="22.5" x14ac:dyDescent="0.25">
      <c r="A603" s="80">
        <v>602</v>
      </c>
      <c r="B603" s="106" t="s">
        <v>495</v>
      </c>
      <c r="C603" s="106"/>
      <c r="D603" s="134" t="s">
        <v>415</v>
      </c>
      <c r="E603" s="134" t="s">
        <v>18</v>
      </c>
      <c r="F603" s="134" t="s">
        <v>416</v>
      </c>
      <c r="G603" s="134" t="s">
        <v>20</v>
      </c>
      <c r="H603" s="112" t="s">
        <v>2513</v>
      </c>
      <c r="I603" s="112">
        <v>4</v>
      </c>
      <c r="J603" s="88" t="str">
        <f t="shared" si="9"/>
        <v>муниципальное образование «город Екатеринбург», г. Екатеринбург, ул. Кимовская, д. 4</v>
      </c>
      <c r="K603" s="112">
        <v>6979.1</v>
      </c>
      <c r="L603" s="30">
        <v>120</v>
      </c>
      <c r="M603" s="112">
        <v>3</v>
      </c>
      <c r="N603" s="132" t="s">
        <v>2582</v>
      </c>
      <c r="O603" s="219">
        <v>44257</v>
      </c>
      <c r="P603" s="132" t="s">
        <v>1598</v>
      </c>
      <c r="Q603" s="187">
        <v>6306310.4699999988</v>
      </c>
    </row>
    <row r="604" spans="1:17" ht="22.5" x14ac:dyDescent="0.25">
      <c r="A604" s="80">
        <v>603</v>
      </c>
      <c r="B604" s="106" t="s">
        <v>495</v>
      </c>
      <c r="C604" s="106"/>
      <c r="D604" s="134" t="s">
        <v>415</v>
      </c>
      <c r="E604" s="134" t="s">
        <v>18</v>
      </c>
      <c r="F604" s="134" t="s">
        <v>416</v>
      </c>
      <c r="G604" s="134" t="s">
        <v>20</v>
      </c>
      <c r="H604" s="112" t="s">
        <v>2513</v>
      </c>
      <c r="I604" s="112">
        <v>6</v>
      </c>
      <c r="J604" s="88" t="str">
        <f t="shared" si="9"/>
        <v>муниципальное образование «город Екатеринбург», г. Екатеринбург, ул. Кимовская, д. 6</v>
      </c>
      <c r="K604" s="112">
        <v>4342.3</v>
      </c>
      <c r="L604" s="30">
        <v>76</v>
      </c>
      <c r="M604" s="112">
        <v>2</v>
      </c>
      <c r="N604" s="132" t="s">
        <v>2583</v>
      </c>
      <c r="O604" s="219">
        <v>44253</v>
      </c>
      <c r="P604" s="132" t="s">
        <v>1595</v>
      </c>
      <c r="Q604" s="187">
        <v>4274390.76</v>
      </c>
    </row>
    <row r="605" spans="1:17" ht="22.5" x14ac:dyDescent="0.25">
      <c r="A605" s="80">
        <v>604</v>
      </c>
      <c r="B605" s="106" t="s">
        <v>495</v>
      </c>
      <c r="C605" s="106"/>
      <c r="D605" s="134" t="s">
        <v>415</v>
      </c>
      <c r="E605" s="134" t="s">
        <v>18</v>
      </c>
      <c r="F605" s="134" t="s">
        <v>416</v>
      </c>
      <c r="G605" s="134" t="s">
        <v>20</v>
      </c>
      <c r="H605" s="112" t="s">
        <v>2513</v>
      </c>
      <c r="I605" s="112">
        <v>8</v>
      </c>
      <c r="J605" s="88" t="str">
        <f t="shared" si="9"/>
        <v>муниципальное образование «город Екатеринбург», г. Екатеринбург, ул. Кимовская, д. 8</v>
      </c>
      <c r="K605" s="112">
        <v>2015.2</v>
      </c>
      <c r="L605" s="30">
        <v>29</v>
      </c>
      <c r="M605" s="112">
        <v>1</v>
      </c>
      <c r="N605" s="132" t="s">
        <v>2583</v>
      </c>
      <c r="O605" s="219">
        <v>44253</v>
      </c>
      <c r="P605" s="132" t="s">
        <v>1595</v>
      </c>
      <c r="Q605" s="187">
        <v>2135951.64</v>
      </c>
    </row>
    <row r="606" spans="1:17" ht="22.5" x14ac:dyDescent="0.25">
      <c r="A606" s="80">
        <v>605</v>
      </c>
      <c r="B606" s="106" t="s">
        <v>495</v>
      </c>
      <c r="C606" s="106"/>
      <c r="D606" s="134" t="s">
        <v>415</v>
      </c>
      <c r="E606" s="134" t="s">
        <v>18</v>
      </c>
      <c r="F606" s="134" t="s">
        <v>416</v>
      </c>
      <c r="G606" s="134" t="s">
        <v>20</v>
      </c>
      <c r="H606" s="112" t="s">
        <v>34</v>
      </c>
      <c r="I606" s="112">
        <v>9</v>
      </c>
      <c r="J606" s="88" t="str">
        <f t="shared" si="9"/>
        <v>муниципальное образование «город Екатеринбург», г. Екатеринбург, ул. Кирова, д. 9</v>
      </c>
      <c r="K606" s="112">
        <v>18809</v>
      </c>
      <c r="L606" s="30">
        <v>189</v>
      </c>
      <c r="M606" s="112">
        <v>4</v>
      </c>
      <c r="N606" s="132" t="s">
        <v>2586</v>
      </c>
      <c r="O606" s="219">
        <v>44253</v>
      </c>
      <c r="P606" s="132" t="s">
        <v>1494</v>
      </c>
      <c r="Q606" s="187">
        <v>8460979.1900000013</v>
      </c>
    </row>
    <row r="607" spans="1:17" ht="23.25" x14ac:dyDescent="0.25">
      <c r="A607" s="80">
        <v>606</v>
      </c>
      <c r="B607" s="106" t="s">
        <v>495</v>
      </c>
      <c r="C607" s="106"/>
      <c r="D607" s="120" t="s">
        <v>415</v>
      </c>
      <c r="E607" s="120" t="s">
        <v>18</v>
      </c>
      <c r="F607" s="120" t="s">
        <v>416</v>
      </c>
      <c r="G607" s="120" t="s">
        <v>20</v>
      </c>
      <c r="H607" s="30" t="s">
        <v>186</v>
      </c>
      <c r="I607" s="30" t="s">
        <v>2711</v>
      </c>
      <c r="J607" s="88" t="str">
        <f t="shared" si="9"/>
        <v>муниципальное образование «город Екатеринбург», г. Екатеринбург, ул. Кировградская, д. 81КОРПУС А</v>
      </c>
      <c r="K607" s="30">
        <v>2048.1999999999998</v>
      </c>
      <c r="L607" s="30">
        <v>48</v>
      </c>
      <c r="M607" s="30">
        <v>7</v>
      </c>
      <c r="N607" s="117" t="s">
        <v>4445</v>
      </c>
      <c r="O607" s="219" t="s">
        <v>4486</v>
      </c>
      <c r="P607" s="117" t="s">
        <v>1692</v>
      </c>
      <c r="Q607" s="187">
        <f>9862670.4+4385299.2</f>
        <v>14247969.600000001</v>
      </c>
    </row>
    <row r="608" spans="1:17" ht="23.25" x14ac:dyDescent="0.25">
      <c r="A608" s="80">
        <v>607</v>
      </c>
      <c r="B608" s="106" t="s">
        <v>495</v>
      </c>
      <c r="C608" s="106"/>
      <c r="D608" s="120" t="s">
        <v>415</v>
      </c>
      <c r="E608" s="120" t="s">
        <v>18</v>
      </c>
      <c r="F608" s="120" t="s">
        <v>416</v>
      </c>
      <c r="G608" s="120" t="s">
        <v>20</v>
      </c>
      <c r="H608" s="30" t="s">
        <v>436</v>
      </c>
      <c r="I608" s="30">
        <v>112</v>
      </c>
      <c r="J608" s="88" t="str">
        <f t="shared" si="9"/>
        <v>муниципальное образование «город Екатеринбург», г. Екатеринбург, ул. Кобозева, д. 112</v>
      </c>
      <c r="K608" s="30">
        <v>1430.7</v>
      </c>
      <c r="L608" s="30">
        <v>28</v>
      </c>
      <c r="M608" s="30">
        <v>7</v>
      </c>
      <c r="N608" s="117" t="s">
        <v>3208</v>
      </c>
      <c r="O608" s="219">
        <v>44221</v>
      </c>
      <c r="P608" s="117" t="s">
        <v>1847</v>
      </c>
      <c r="Q608" s="187">
        <v>9033103.1999999993</v>
      </c>
    </row>
    <row r="609" spans="1:17" ht="23.25" x14ac:dyDescent="0.25">
      <c r="A609" s="80">
        <v>608</v>
      </c>
      <c r="B609" s="106" t="s">
        <v>495</v>
      </c>
      <c r="C609" s="106"/>
      <c r="D609" s="120" t="s">
        <v>415</v>
      </c>
      <c r="E609" s="120" t="s">
        <v>18</v>
      </c>
      <c r="F609" s="120" t="s">
        <v>416</v>
      </c>
      <c r="G609" s="120" t="s">
        <v>20</v>
      </c>
      <c r="H609" s="30" t="s">
        <v>436</v>
      </c>
      <c r="I609" s="30" t="s">
        <v>2712</v>
      </c>
      <c r="J609" s="88" t="str">
        <f t="shared" si="9"/>
        <v>муниципальное образование «город Екатеринбург», г. Екатеринбург, ул. Кобозева, д. 112КОРПУС А</v>
      </c>
      <c r="K609" s="30">
        <v>1359.4</v>
      </c>
      <c r="L609" s="30">
        <v>25</v>
      </c>
      <c r="M609" s="30">
        <v>7</v>
      </c>
      <c r="N609" s="117" t="s">
        <v>3208</v>
      </c>
      <c r="O609" s="219">
        <v>44221</v>
      </c>
      <c r="P609" s="117" t="s">
        <v>1847</v>
      </c>
      <c r="Q609" s="187">
        <v>5586652.7999999998</v>
      </c>
    </row>
    <row r="610" spans="1:17" ht="23.25" x14ac:dyDescent="0.25">
      <c r="A610" s="80">
        <v>609</v>
      </c>
      <c r="B610" s="106" t="s">
        <v>495</v>
      </c>
      <c r="C610" s="106"/>
      <c r="D610" s="120" t="s">
        <v>415</v>
      </c>
      <c r="E610" s="120" t="s">
        <v>18</v>
      </c>
      <c r="F610" s="120" t="s">
        <v>416</v>
      </c>
      <c r="G610" s="120" t="s">
        <v>20</v>
      </c>
      <c r="H610" s="30" t="s">
        <v>436</v>
      </c>
      <c r="I610" s="30">
        <v>114</v>
      </c>
      <c r="J610" s="88" t="str">
        <f t="shared" si="9"/>
        <v>муниципальное образование «город Екатеринбург», г. Екатеринбург, ул. Кобозева, д. 114</v>
      </c>
      <c r="K610" s="30">
        <v>1545.8</v>
      </c>
      <c r="L610" s="30">
        <v>32</v>
      </c>
      <c r="M610" s="30">
        <v>4</v>
      </c>
      <c r="N610" s="117" t="s">
        <v>3208</v>
      </c>
      <c r="O610" s="219">
        <v>44221</v>
      </c>
      <c r="P610" s="117" t="s">
        <v>1847</v>
      </c>
      <c r="Q610" s="187">
        <v>2226067.2000000002</v>
      </c>
    </row>
    <row r="611" spans="1:17" ht="23.25" x14ac:dyDescent="0.25">
      <c r="A611" s="80">
        <v>610</v>
      </c>
      <c r="B611" s="106" t="s">
        <v>495</v>
      </c>
      <c r="C611" s="106"/>
      <c r="D611" s="120" t="s">
        <v>415</v>
      </c>
      <c r="E611" s="120" t="s">
        <v>18</v>
      </c>
      <c r="F611" s="120" t="s">
        <v>416</v>
      </c>
      <c r="G611" s="120" t="s">
        <v>20</v>
      </c>
      <c r="H611" s="30" t="s">
        <v>436</v>
      </c>
      <c r="I611" s="30">
        <v>116</v>
      </c>
      <c r="J611" s="88" t="str">
        <f t="shared" si="9"/>
        <v>муниципальное образование «город Екатеринбург», г. Екатеринбург, ул. Кобозева, д. 116</v>
      </c>
      <c r="K611" s="30">
        <v>1175.3</v>
      </c>
      <c r="L611" s="30">
        <v>28</v>
      </c>
      <c r="M611" s="30">
        <v>5</v>
      </c>
      <c r="N611" s="117" t="s">
        <v>3208</v>
      </c>
      <c r="O611" s="219">
        <v>44221</v>
      </c>
      <c r="P611" s="117" t="s">
        <v>1847</v>
      </c>
      <c r="Q611" s="187">
        <v>2330442</v>
      </c>
    </row>
    <row r="612" spans="1:17" ht="22.5" x14ac:dyDescent="0.25">
      <c r="A612" s="80">
        <v>611</v>
      </c>
      <c r="B612" s="106" t="s">
        <v>495</v>
      </c>
      <c r="C612" s="106"/>
      <c r="D612" s="120" t="s">
        <v>415</v>
      </c>
      <c r="E612" s="120" t="s">
        <v>18</v>
      </c>
      <c r="F612" s="120" t="s">
        <v>416</v>
      </c>
      <c r="G612" s="120" t="s">
        <v>20</v>
      </c>
      <c r="H612" s="30" t="s">
        <v>49</v>
      </c>
      <c r="I612" s="30">
        <v>38</v>
      </c>
      <c r="J612" s="88" t="str">
        <f t="shared" si="9"/>
        <v>муниципальное образование «город Екатеринбург», г. Екатеринбург, ул. Коммунальная, д. 38</v>
      </c>
      <c r="K612" s="30">
        <v>1868</v>
      </c>
      <c r="L612" s="30">
        <v>16</v>
      </c>
      <c r="M612" s="30">
        <v>8</v>
      </c>
      <c r="N612" s="117" t="s">
        <v>3172</v>
      </c>
      <c r="O612" s="219">
        <v>44141</v>
      </c>
      <c r="P612" s="117" t="s">
        <v>3228</v>
      </c>
      <c r="Q612" s="187">
        <v>13189926.699999999</v>
      </c>
    </row>
    <row r="613" spans="1:17" ht="22.5" x14ac:dyDescent="0.25">
      <c r="A613" s="80">
        <v>612</v>
      </c>
      <c r="B613" s="106" t="s">
        <v>495</v>
      </c>
      <c r="C613" s="106"/>
      <c r="D613" s="120" t="s">
        <v>415</v>
      </c>
      <c r="E613" s="120" t="s">
        <v>18</v>
      </c>
      <c r="F613" s="120" t="s">
        <v>416</v>
      </c>
      <c r="G613" s="120" t="s">
        <v>20</v>
      </c>
      <c r="H613" s="30" t="s">
        <v>53</v>
      </c>
      <c r="I613" s="30">
        <v>13</v>
      </c>
      <c r="J613" s="88" t="str">
        <f t="shared" si="9"/>
        <v>муниципальное образование «город Екатеринбург», г. Екатеринбург, ул. Комсомольская, д. 13</v>
      </c>
      <c r="K613" s="30">
        <v>1760.4</v>
      </c>
      <c r="L613" s="30">
        <v>22</v>
      </c>
      <c r="M613" s="30">
        <v>8</v>
      </c>
      <c r="N613" s="117" t="s">
        <v>3159</v>
      </c>
      <c r="O613" s="219">
        <v>44224</v>
      </c>
      <c r="P613" s="117" t="s">
        <v>1632</v>
      </c>
      <c r="Q613" s="187">
        <v>11246880</v>
      </c>
    </row>
    <row r="614" spans="1:17" ht="22.5" x14ac:dyDescent="0.25">
      <c r="A614" s="80">
        <v>613</v>
      </c>
      <c r="B614" s="106" t="s">
        <v>495</v>
      </c>
      <c r="C614" s="106"/>
      <c r="D614" s="120" t="s">
        <v>415</v>
      </c>
      <c r="E614" s="120" t="s">
        <v>18</v>
      </c>
      <c r="F614" s="120" t="s">
        <v>416</v>
      </c>
      <c r="G614" s="120" t="s">
        <v>20</v>
      </c>
      <c r="H614" s="30" t="s">
        <v>53</v>
      </c>
      <c r="I614" s="30">
        <v>7</v>
      </c>
      <c r="J614" s="88" t="str">
        <f t="shared" si="9"/>
        <v>муниципальное образование «город Екатеринбург», г. Екатеринбург, ул. Комсомольская, д. 7</v>
      </c>
      <c r="K614" s="30">
        <v>1703.2</v>
      </c>
      <c r="L614" s="30">
        <v>33</v>
      </c>
      <c r="M614" s="30">
        <v>8</v>
      </c>
      <c r="N614" s="117" t="s">
        <v>3159</v>
      </c>
      <c r="O614" s="219">
        <v>44224</v>
      </c>
      <c r="P614" s="117" t="s">
        <v>1632</v>
      </c>
      <c r="Q614" s="187">
        <v>8140290</v>
      </c>
    </row>
    <row r="615" spans="1:17" ht="22.5" x14ac:dyDescent="0.25">
      <c r="A615" s="80">
        <v>614</v>
      </c>
      <c r="B615" s="106" t="s">
        <v>495</v>
      </c>
      <c r="C615" s="106"/>
      <c r="D615" s="120" t="s">
        <v>415</v>
      </c>
      <c r="E615" s="120" t="s">
        <v>18</v>
      </c>
      <c r="F615" s="120" t="s">
        <v>416</v>
      </c>
      <c r="G615" s="120" t="s">
        <v>20</v>
      </c>
      <c r="H615" s="30" t="s">
        <v>2701</v>
      </c>
      <c r="I615" s="30">
        <v>4</v>
      </c>
      <c r="J615" s="88" t="str">
        <f t="shared" si="9"/>
        <v>муниципальное образование «город Екатеринбург», г. Екатеринбург, ул. Конотопская, д. 4</v>
      </c>
      <c r="K615" s="30">
        <v>1374.7</v>
      </c>
      <c r="L615" s="30">
        <v>30</v>
      </c>
      <c r="M615" s="30">
        <v>8</v>
      </c>
      <c r="N615" s="117" t="s">
        <v>3209</v>
      </c>
      <c r="O615" s="219">
        <v>44218</v>
      </c>
      <c r="P615" s="117" t="s">
        <v>1644</v>
      </c>
      <c r="Q615" s="187">
        <v>9514850.4100000001</v>
      </c>
    </row>
    <row r="616" spans="1:17" ht="23.25" x14ac:dyDescent="0.25">
      <c r="A616" s="80">
        <v>615</v>
      </c>
      <c r="B616" s="106" t="s">
        <v>495</v>
      </c>
      <c r="C616" s="106"/>
      <c r="D616" s="120" t="s">
        <v>415</v>
      </c>
      <c r="E616" s="120" t="s">
        <v>18</v>
      </c>
      <c r="F616" s="120" t="s">
        <v>416</v>
      </c>
      <c r="G616" s="120" t="s">
        <v>20</v>
      </c>
      <c r="H616" s="30" t="s">
        <v>598</v>
      </c>
      <c r="I616" s="30">
        <v>36</v>
      </c>
      <c r="J616" s="88" t="str">
        <f t="shared" si="9"/>
        <v>муниципальное образование «город Екатеринбург», г. Екатеринбург, ул. Корепина, д. 36</v>
      </c>
      <c r="K616" s="30">
        <v>2166.1999999999998</v>
      </c>
      <c r="L616" s="30">
        <v>46</v>
      </c>
      <c r="M616" s="30">
        <v>7</v>
      </c>
      <c r="N616" s="117" t="s">
        <v>3178</v>
      </c>
      <c r="O616" s="219">
        <v>44218</v>
      </c>
      <c r="P616" s="117" t="s">
        <v>1847</v>
      </c>
      <c r="Q616" s="187">
        <v>6038012.4000000004</v>
      </c>
    </row>
    <row r="617" spans="1:17" ht="23.25" x14ac:dyDescent="0.25">
      <c r="A617" s="80">
        <v>616</v>
      </c>
      <c r="B617" s="106" t="s">
        <v>495</v>
      </c>
      <c r="C617" s="106"/>
      <c r="D617" s="120" t="s">
        <v>415</v>
      </c>
      <c r="E617" s="120" t="s">
        <v>18</v>
      </c>
      <c r="F617" s="120" t="s">
        <v>416</v>
      </c>
      <c r="G617" s="120" t="s">
        <v>20</v>
      </c>
      <c r="H617" s="30" t="s">
        <v>598</v>
      </c>
      <c r="I617" s="30" t="s">
        <v>912</v>
      </c>
      <c r="J617" s="88" t="str">
        <f t="shared" si="9"/>
        <v>муниципальное образование «город Екатеринбург», г. Екатеринбург, ул. Корепина, д. 36КОРПУС А</v>
      </c>
      <c r="K617" s="30">
        <v>2185.3000000000002</v>
      </c>
      <c r="L617" s="30">
        <v>48</v>
      </c>
      <c r="M617" s="30">
        <v>8</v>
      </c>
      <c r="N617" s="117" t="s">
        <v>3178</v>
      </c>
      <c r="O617" s="219">
        <v>44218</v>
      </c>
      <c r="P617" s="117" t="s">
        <v>1847</v>
      </c>
      <c r="Q617" s="187">
        <v>11311677.6</v>
      </c>
    </row>
    <row r="618" spans="1:17" ht="23.25" x14ac:dyDescent="0.25">
      <c r="A618" s="80">
        <v>617</v>
      </c>
      <c r="B618" s="106" t="s">
        <v>495</v>
      </c>
      <c r="C618" s="106"/>
      <c r="D618" s="120" t="s">
        <v>415</v>
      </c>
      <c r="E618" s="120" t="s">
        <v>18</v>
      </c>
      <c r="F618" s="120" t="s">
        <v>416</v>
      </c>
      <c r="G618" s="120" t="s">
        <v>20</v>
      </c>
      <c r="H618" s="30" t="s">
        <v>751</v>
      </c>
      <c r="I618" s="30">
        <v>10</v>
      </c>
      <c r="J618" s="88" t="str">
        <f t="shared" si="9"/>
        <v>муниципальное образование «город Екатеринбург», г. Екатеринбург, ул. Короленко, д. 10</v>
      </c>
      <c r="K618" s="30">
        <v>1701.7</v>
      </c>
      <c r="L618" s="30">
        <v>39</v>
      </c>
      <c r="M618" s="30">
        <v>8</v>
      </c>
      <c r="N618" s="117" t="s">
        <v>3163</v>
      </c>
      <c r="O618" s="219">
        <v>44247</v>
      </c>
      <c r="P618" s="117" t="s">
        <v>2098</v>
      </c>
      <c r="Q618" s="187">
        <v>11058084.859999999</v>
      </c>
    </row>
    <row r="619" spans="1:17" ht="23.25" x14ac:dyDescent="0.25">
      <c r="A619" s="80">
        <v>618</v>
      </c>
      <c r="B619" s="106" t="s">
        <v>495</v>
      </c>
      <c r="C619" s="106"/>
      <c r="D619" s="120" t="s">
        <v>415</v>
      </c>
      <c r="E619" s="120" t="s">
        <v>18</v>
      </c>
      <c r="F619" s="120" t="s">
        <v>416</v>
      </c>
      <c r="G619" s="120" t="s">
        <v>20</v>
      </c>
      <c r="H619" s="30" t="s">
        <v>878</v>
      </c>
      <c r="I619" s="30">
        <v>24</v>
      </c>
      <c r="J619" s="88" t="str">
        <f t="shared" ref="J619:J682" si="10">C619&amp;""&amp;D619&amp;", "&amp;E619&amp;" "&amp;F619&amp;", "&amp;G619&amp;" "&amp;H619&amp;", д. "&amp;I619</f>
        <v>муниципальное образование «город Екатеринбург», г. Екатеринбург, ул. Коуровская, д. 24</v>
      </c>
      <c r="K619" s="30">
        <v>2752.7</v>
      </c>
      <c r="L619" s="30">
        <v>63</v>
      </c>
      <c r="M619" s="30">
        <v>5</v>
      </c>
      <c r="N619" s="117" t="s">
        <v>3210</v>
      </c>
      <c r="O619" s="219" t="s">
        <v>4525</v>
      </c>
      <c r="P619" s="117" t="s">
        <v>2098</v>
      </c>
      <c r="Q619" s="187">
        <f>10973974.05+3482403.01</f>
        <v>14456377.060000001</v>
      </c>
    </row>
    <row r="620" spans="1:17" ht="23.25" x14ac:dyDescent="0.25">
      <c r="A620" s="80">
        <v>619</v>
      </c>
      <c r="B620" s="106" t="s">
        <v>495</v>
      </c>
      <c r="C620" s="106"/>
      <c r="D620" s="120" t="s">
        <v>415</v>
      </c>
      <c r="E620" s="120" t="s">
        <v>18</v>
      </c>
      <c r="F620" s="120" t="s">
        <v>416</v>
      </c>
      <c r="G620" s="120" t="s">
        <v>20</v>
      </c>
      <c r="H620" s="30" t="s">
        <v>878</v>
      </c>
      <c r="I620" s="30">
        <v>28</v>
      </c>
      <c r="J620" s="88" t="str">
        <f t="shared" si="10"/>
        <v>муниципальное образование «город Екатеринбург», г. Екатеринбург, ул. Коуровская, д. 28</v>
      </c>
      <c r="K620" s="30">
        <v>2726.3</v>
      </c>
      <c r="L620" s="30">
        <v>64</v>
      </c>
      <c r="M620" s="30">
        <v>5</v>
      </c>
      <c r="N620" s="117" t="s">
        <v>3163</v>
      </c>
      <c r="O620" s="219">
        <v>44247</v>
      </c>
      <c r="P620" s="117" t="s">
        <v>2098</v>
      </c>
      <c r="Q620" s="187">
        <v>8194327.0499999998</v>
      </c>
    </row>
    <row r="621" spans="1:17" ht="22.5" x14ac:dyDescent="0.25">
      <c r="A621" s="80">
        <v>620</v>
      </c>
      <c r="B621" s="106" t="s">
        <v>495</v>
      </c>
      <c r="C621" s="106"/>
      <c r="D621" s="134" t="s">
        <v>415</v>
      </c>
      <c r="E621" s="134" t="s">
        <v>18</v>
      </c>
      <c r="F621" s="134" t="s">
        <v>416</v>
      </c>
      <c r="G621" s="134" t="s">
        <v>20</v>
      </c>
      <c r="H621" s="112" t="s">
        <v>817</v>
      </c>
      <c r="I621" s="112">
        <v>4</v>
      </c>
      <c r="J621" s="88" t="str">
        <f t="shared" si="10"/>
        <v>муниципальное образование «город Екатеринбург», г. Екатеринбург, ул. Красина, д. 4</v>
      </c>
      <c r="K621" s="112">
        <v>5996.8</v>
      </c>
      <c r="L621" s="30">
        <v>107</v>
      </c>
      <c r="M621" s="112">
        <v>3</v>
      </c>
      <c r="N621" s="132" t="s">
        <v>2573</v>
      </c>
      <c r="O621" s="219">
        <v>44252</v>
      </c>
      <c r="P621" s="132" t="s">
        <v>1598</v>
      </c>
      <c r="Q621" s="187">
        <v>5884246.4799999995</v>
      </c>
    </row>
    <row r="622" spans="1:17" ht="23.25" x14ac:dyDescent="0.25">
      <c r="A622" s="80">
        <v>621</v>
      </c>
      <c r="B622" s="106" t="s">
        <v>495</v>
      </c>
      <c r="C622" s="106"/>
      <c r="D622" s="120" t="s">
        <v>415</v>
      </c>
      <c r="E622" s="120" t="s">
        <v>18</v>
      </c>
      <c r="F622" s="120" t="s">
        <v>416</v>
      </c>
      <c r="G622" s="120" t="s">
        <v>20</v>
      </c>
      <c r="H622" s="30" t="s">
        <v>207</v>
      </c>
      <c r="I622" s="30" t="s">
        <v>401</v>
      </c>
      <c r="J622" s="88" t="str">
        <f t="shared" si="10"/>
        <v>муниципальное образование «город Екатеринбург», г. Екатеринбург, ул. Красноармейская, д. 4А</v>
      </c>
      <c r="K622" s="30">
        <v>2482.8000000000002</v>
      </c>
      <c r="L622" s="30">
        <v>38</v>
      </c>
      <c r="M622" s="30">
        <v>1</v>
      </c>
      <c r="N622" s="117" t="s">
        <v>3211</v>
      </c>
      <c r="O622" s="219" t="s">
        <v>4487</v>
      </c>
      <c r="P622" s="117" t="s">
        <v>1692</v>
      </c>
      <c r="Q622" s="187">
        <f>1710313.2+633969.6</f>
        <v>2344282.7999999998</v>
      </c>
    </row>
    <row r="623" spans="1:17" ht="34.5" x14ac:dyDescent="0.25">
      <c r="A623" s="80">
        <v>622</v>
      </c>
      <c r="B623" s="106" t="s">
        <v>495</v>
      </c>
      <c r="C623" s="106"/>
      <c r="D623" s="120" t="s">
        <v>415</v>
      </c>
      <c r="E623" s="120" t="s">
        <v>18</v>
      </c>
      <c r="F623" s="120" t="s">
        <v>416</v>
      </c>
      <c r="G623" s="120" t="s">
        <v>20</v>
      </c>
      <c r="H623" s="30" t="s">
        <v>1410</v>
      </c>
      <c r="I623" s="30">
        <v>30</v>
      </c>
      <c r="J623" s="88" t="str">
        <f t="shared" si="10"/>
        <v>муниципальное образование «город Екатеринбург», г. Екатеринбург, ул. Краснодарская, д. 30</v>
      </c>
      <c r="K623" s="30">
        <v>300.39999999999998</v>
      </c>
      <c r="L623" s="30">
        <v>8</v>
      </c>
      <c r="M623" s="30">
        <v>3</v>
      </c>
      <c r="N623" s="117" t="s">
        <v>3180</v>
      </c>
      <c r="O623" s="219" t="s">
        <v>4518</v>
      </c>
      <c r="P623" s="117" t="s">
        <v>3231</v>
      </c>
      <c r="Q623" s="187">
        <f>264036+943912.8</f>
        <v>1207948.8</v>
      </c>
    </row>
    <row r="624" spans="1:17" ht="22.5" x14ac:dyDescent="0.25">
      <c r="A624" s="80">
        <v>623</v>
      </c>
      <c r="B624" s="106" t="s">
        <v>495</v>
      </c>
      <c r="C624" s="106"/>
      <c r="D624" s="120" t="s">
        <v>415</v>
      </c>
      <c r="E624" s="120" t="s">
        <v>18</v>
      </c>
      <c r="F624" s="120" t="s">
        <v>416</v>
      </c>
      <c r="G624" s="120" t="s">
        <v>20</v>
      </c>
      <c r="H624" s="30" t="s">
        <v>1410</v>
      </c>
      <c r="I624" s="30">
        <v>32</v>
      </c>
      <c r="J624" s="88" t="str">
        <f t="shared" si="10"/>
        <v>муниципальное образование «город Екатеринбург», г. Екатеринбург, ул. Краснодарская, д. 32</v>
      </c>
      <c r="K624" s="30">
        <v>294.39999999999998</v>
      </c>
      <c r="L624" s="30">
        <v>8</v>
      </c>
      <c r="M624" s="30">
        <v>1</v>
      </c>
      <c r="N624" s="117" t="s">
        <v>3158</v>
      </c>
      <c r="O624" s="219">
        <v>44251</v>
      </c>
      <c r="P624" s="117" t="s">
        <v>3227</v>
      </c>
      <c r="Q624" s="187">
        <v>218135.88999999998</v>
      </c>
    </row>
    <row r="625" spans="1:17" ht="23.25" x14ac:dyDescent="0.25">
      <c r="A625" s="80">
        <v>624</v>
      </c>
      <c r="B625" s="106" t="s">
        <v>495</v>
      </c>
      <c r="C625" s="106"/>
      <c r="D625" s="134" t="s">
        <v>415</v>
      </c>
      <c r="E625" s="134" t="s">
        <v>18</v>
      </c>
      <c r="F625" s="134" t="s">
        <v>416</v>
      </c>
      <c r="G625" s="134" t="s">
        <v>20</v>
      </c>
      <c r="H625" s="112" t="s">
        <v>2521</v>
      </c>
      <c r="I625" s="112" t="s">
        <v>2547</v>
      </c>
      <c r="J625" s="88" t="str">
        <f t="shared" si="10"/>
        <v>муниципальное образование «город Екатеринбург», г. Екатеринбург, ул. Краснолесья, д. 18КОРПУС 1</v>
      </c>
      <c r="K625" s="112">
        <v>6746.7</v>
      </c>
      <c r="L625" s="30">
        <v>128</v>
      </c>
      <c r="M625" s="112">
        <v>3</v>
      </c>
      <c r="N625" s="132" t="s">
        <v>2590</v>
      </c>
      <c r="O625" s="219" t="s">
        <v>4477</v>
      </c>
      <c r="P625" s="132" t="s">
        <v>4521</v>
      </c>
      <c r="Q625" s="187">
        <f>5913898.71+1365608.4</f>
        <v>7279507.1099999994</v>
      </c>
    </row>
    <row r="626" spans="1:17" ht="23.25" x14ac:dyDescent="0.25">
      <c r="A626" s="80">
        <v>625</v>
      </c>
      <c r="B626" s="106" t="s">
        <v>495</v>
      </c>
      <c r="C626" s="106"/>
      <c r="D626" s="134" t="s">
        <v>415</v>
      </c>
      <c r="E626" s="134" t="s">
        <v>18</v>
      </c>
      <c r="F626" s="134" t="s">
        <v>416</v>
      </c>
      <c r="G626" s="134" t="s">
        <v>20</v>
      </c>
      <c r="H626" s="112" t="s">
        <v>428</v>
      </c>
      <c r="I626" s="112">
        <v>15</v>
      </c>
      <c r="J626" s="88" t="str">
        <f t="shared" si="10"/>
        <v>муниципальное образование «город Екатеринбург», г. Екатеринбург, ул. Краснофлотцев, д. 15</v>
      </c>
      <c r="K626" s="112">
        <v>10620.8</v>
      </c>
      <c r="L626" s="30">
        <v>188</v>
      </c>
      <c r="M626" s="112">
        <v>5</v>
      </c>
      <c r="N626" s="132" t="s">
        <v>2574</v>
      </c>
      <c r="O626" s="219" t="s">
        <v>4426</v>
      </c>
      <c r="P626" s="132" t="s">
        <v>1598</v>
      </c>
      <c r="Q626" s="187">
        <f>3510437.59+5727844.82</f>
        <v>9238282.4100000001</v>
      </c>
    </row>
    <row r="627" spans="1:17" ht="23.25" x14ac:dyDescent="0.25">
      <c r="A627" s="80">
        <v>626</v>
      </c>
      <c r="B627" s="106" t="s">
        <v>495</v>
      </c>
      <c r="C627" s="106"/>
      <c r="D627" s="134" t="s">
        <v>415</v>
      </c>
      <c r="E627" s="134" t="s">
        <v>18</v>
      </c>
      <c r="F627" s="134" t="s">
        <v>416</v>
      </c>
      <c r="G627" s="134" t="s">
        <v>20</v>
      </c>
      <c r="H627" s="112" t="s">
        <v>466</v>
      </c>
      <c r="I627" s="112" t="s">
        <v>910</v>
      </c>
      <c r="J627" s="88" t="str">
        <f t="shared" si="10"/>
        <v>муниципальное образование «город Екатеринбург», г. Екатеринбург, ул. Красных командиров, д. 1КОРПУС А</v>
      </c>
      <c r="K627" s="112">
        <v>7328.7</v>
      </c>
      <c r="L627" s="30">
        <v>109</v>
      </c>
      <c r="M627" s="112">
        <v>3</v>
      </c>
      <c r="N627" s="132" t="s">
        <v>2588</v>
      </c>
      <c r="O627" s="219" t="s">
        <v>4480</v>
      </c>
      <c r="P627" s="132" t="s">
        <v>1599</v>
      </c>
      <c r="Q627" s="187">
        <f>4795361.72+1632477.6</f>
        <v>6427839.3200000003</v>
      </c>
    </row>
    <row r="628" spans="1:17" ht="22.5" x14ac:dyDescent="0.25">
      <c r="A628" s="80">
        <v>627</v>
      </c>
      <c r="B628" s="106" t="s">
        <v>495</v>
      </c>
      <c r="C628" s="106"/>
      <c r="D628" s="134" t="s">
        <v>415</v>
      </c>
      <c r="E628" s="134" t="s">
        <v>18</v>
      </c>
      <c r="F628" s="134" t="s">
        <v>416</v>
      </c>
      <c r="G628" s="134" t="s">
        <v>20</v>
      </c>
      <c r="H628" s="112" t="s">
        <v>856</v>
      </c>
      <c r="I628" s="112">
        <v>55</v>
      </c>
      <c r="J628" s="88" t="str">
        <f t="shared" si="10"/>
        <v>муниципальное образование «город Екатеринбург», г. Екатеринбург, ул. Крауля, д. 55</v>
      </c>
      <c r="K628" s="112">
        <v>6358.9</v>
      </c>
      <c r="L628" s="30">
        <v>96</v>
      </c>
      <c r="M628" s="112">
        <v>3</v>
      </c>
      <c r="N628" s="132" t="s">
        <v>2572</v>
      </c>
      <c r="O628" s="219">
        <v>44253</v>
      </c>
      <c r="P628" s="132" t="s">
        <v>1595</v>
      </c>
      <c r="Q628" s="187">
        <v>6319080.1399999997</v>
      </c>
    </row>
    <row r="629" spans="1:17" ht="22.5" x14ac:dyDescent="0.25">
      <c r="A629" s="80">
        <v>628</v>
      </c>
      <c r="B629" s="106" t="s">
        <v>495</v>
      </c>
      <c r="C629" s="106"/>
      <c r="D629" s="134" t="s">
        <v>415</v>
      </c>
      <c r="E629" s="134" t="s">
        <v>18</v>
      </c>
      <c r="F629" s="134" t="s">
        <v>416</v>
      </c>
      <c r="G629" s="134" t="s">
        <v>20</v>
      </c>
      <c r="H629" s="112" t="s">
        <v>856</v>
      </c>
      <c r="I629" s="112">
        <v>56</v>
      </c>
      <c r="J629" s="88" t="str">
        <f t="shared" si="10"/>
        <v>муниципальное образование «город Екатеринбург», г. Екатеринбург, ул. Крауля, д. 56</v>
      </c>
      <c r="K629" s="112">
        <v>11583.3</v>
      </c>
      <c r="L629" s="30">
        <v>213</v>
      </c>
      <c r="M629" s="112">
        <v>6</v>
      </c>
      <c r="N629" s="132" t="s">
        <v>2572</v>
      </c>
      <c r="O629" s="219">
        <v>44253</v>
      </c>
      <c r="P629" s="132" t="s">
        <v>1595</v>
      </c>
      <c r="Q629" s="187">
        <v>12557426.42</v>
      </c>
    </row>
    <row r="630" spans="1:17" ht="23.25" x14ac:dyDescent="0.25">
      <c r="A630" s="80">
        <v>629</v>
      </c>
      <c r="B630" s="106" t="s">
        <v>495</v>
      </c>
      <c r="C630" s="106"/>
      <c r="D630" s="134" t="s">
        <v>415</v>
      </c>
      <c r="E630" s="134" t="s">
        <v>18</v>
      </c>
      <c r="F630" s="134" t="s">
        <v>416</v>
      </c>
      <c r="G630" s="134" t="s">
        <v>20</v>
      </c>
      <c r="H630" s="112" t="s">
        <v>2524</v>
      </c>
      <c r="I630" s="112">
        <v>13</v>
      </c>
      <c r="J630" s="88" t="str">
        <f t="shared" si="10"/>
        <v>муниципальное образование «город Екатеринбург», г. Екатеринбург, ул. Крестинского, д. 13</v>
      </c>
      <c r="K630" s="112">
        <v>5807.6</v>
      </c>
      <c r="L630" s="30">
        <v>102</v>
      </c>
      <c r="M630" s="112">
        <v>3</v>
      </c>
      <c r="N630" s="132" t="s">
        <v>2593</v>
      </c>
      <c r="O630" s="219" t="s">
        <v>4466</v>
      </c>
      <c r="P630" s="132" t="s">
        <v>1599</v>
      </c>
      <c r="Q630" s="187">
        <f>5194186.52+1590672</f>
        <v>6784858.5199999996</v>
      </c>
    </row>
    <row r="631" spans="1:17" ht="22.5" x14ac:dyDescent="0.25">
      <c r="A631" s="80">
        <v>630</v>
      </c>
      <c r="B631" s="106" t="s">
        <v>495</v>
      </c>
      <c r="C631" s="106"/>
      <c r="D631" s="120" t="s">
        <v>415</v>
      </c>
      <c r="E631" s="120" t="s">
        <v>18</v>
      </c>
      <c r="F631" s="120" t="s">
        <v>416</v>
      </c>
      <c r="G631" s="120" t="s">
        <v>20</v>
      </c>
      <c r="H631" s="30" t="s">
        <v>114</v>
      </c>
      <c r="I631" s="30" t="s">
        <v>1082</v>
      </c>
      <c r="J631" s="88" t="str">
        <f t="shared" si="10"/>
        <v>муниципальное образование «город Екатеринбург», г. Екатеринбург, ул. Крылова, д. 1КОРПУС 1</v>
      </c>
      <c r="K631" s="30">
        <v>2960.7</v>
      </c>
      <c r="L631" s="30">
        <v>32</v>
      </c>
      <c r="M631" s="30">
        <v>4</v>
      </c>
      <c r="N631" s="117" t="s">
        <v>3212</v>
      </c>
      <c r="O631" s="219">
        <v>44340</v>
      </c>
      <c r="P631" s="117" t="s">
        <v>4524</v>
      </c>
      <c r="Q631" s="187">
        <v>6622532.8099999996</v>
      </c>
    </row>
    <row r="632" spans="1:17" ht="22.5" x14ac:dyDescent="0.25">
      <c r="A632" s="80">
        <v>631</v>
      </c>
      <c r="B632" s="106" t="s">
        <v>495</v>
      </c>
      <c r="C632" s="106"/>
      <c r="D632" s="134" t="s">
        <v>415</v>
      </c>
      <c r="E632" s="134" t="s">
        <v>18</v>
      </c>
      <c r="F632" s="134" t="s">
        <v>416</v>
      </c>
      <c r="G632" s="134" t="s">
        <v>20</v>
      </c>
      <c r="H632" s="112" t="s">
        <v>1554</v>
      </c>
      <c r="I632" s="112">
        <v>82</v>
      </c>
      <c r="J632" s="88" t="str">
        <f t="shared" si="10"/>
        <v>муниципальное образование «город Екатеринбург», г. Екатеринбург, ул. Кузнечная, д. 82</v>
      </c>
      <c r="K632" s="112">
        <v>3292.8</v>
      </c>
      <c r="L632" s="30">
        <v>64</v>
      </c>
      <c r="M632" s="112">
        <v>1</v>
      </c>
      <c r="N632" s="132" t="s">
        <v>2573</v>
      </c>
      <c r="O632" s="219">
        <v>44252</v>
      </c>
      <c r="P632" s="132" t="s">
        <v>1598</v>
      </c>
      <c r="Q632" s="187">
        <v>1960093.48</v>
      </c>
    </row>
    <row r="633" spans="1:17" ht="22.5" x14ac:dyDescent="0.25">
      <c r="A633" s="80">
        <v>632</v>
      </c>
      <c r="B633" s="106" t="s">
        <v>495</v>
      </c>
      <c r="C633" s="106"/>
      <c r="D633" s="134" t="s">
        <v>415</v>
      </c>
      <c r="E633" s="134" t="s">
        <v>18</v>
      </c>
      <c r="F633" s="134" t="s">
        <v>416</v>
      </c>
      <c r="G633" s="134" t="s">
        <v>20</v>
      </c>
      <c r="H633" s="112" t="s">
        <v>86</v>
      </c>
      <c r="I633" s="112" t="s">
        <v>889</v>
      </c>
      <c r="J633" s="88" t="str">
        <f t="shared" si="10"/>
        <v>муниципальное образование «город Екатеринбург», г. Екатеринбург, ул. Куйбышева, д. 102А</v>
      </c>
      <c r="K633" s="112">
        <v>5985</v>
      </c>
      <c r="L633" s="30">
        <v>109</v>
      </c>
      <c r="M633" s="112">
        <v>3</v>
      </c>
      <c r="N633" s="132" t="s">
        <v>2584</v>
      </c>
      <c r="O633" s="219">
        <v>44257</v>
      </c>
      <c r="P633" s="132" t="s">
        <v>1598</v>
      </c>
      <c r="Q633" s="187">
        <v>6365148.9400000013</v>
      </c>
    </row>
    <row r="634" spans="1:17" ht="22.5" x14ac:dyDescent="0.25">
      <c r="A634" s="80">
        <v>633</v>
      </c>
      <c r="B634" s="106" t="s">
        <v>495</v>
      </c>
      <c r="C634" s="106"/>
      <c r="D634" s="134" t="s">
        <v>415</v>
      </c>
      <c r="E634" s="134" t="s">
        <v>18</v>
      </c>
      <c r="F634" s="134" t="s">
        <v>416</v>
      </c>
      <c r="G634" s="134" t="s">
        <v>20</v>
      </c>
      <c r="H634" s="112" t="s">
        <v>86</v>
      </c>
      <c r="I634" s="112">
        <v>104</v>
      </c>
      <c r="J634" s="88" t="str">
        <f t="shared" si="10"/>
        <v>муниципальное образование «город Екатеринбург», г. Екатеринбург, ул. Куйбышева, д. 104</v>
      </c>
      <c r="K634" s="112">
        <v>5349</v>
      </c>
      <c r="L634" s="30">
        <v>187</v>
      </c>
      <c r="M634" s="112">
        <v>3</v>
      </c>
      <c r="N634" s="132" t="s">
        <v>2584</v>
      </c>
      <c r="O634" s="219">
        <v>44257</v>
      </c>
      <c r="P634" s="132" t="s">
        <v>1598</v>
      </c>
      <c r="Q634" s="187">
        <v>6184908.1699999999</v>
      </c>
    </row>
    <row r="635" spans="1:17" ht="22.5" x14ac:dyDescent="0.25">
      <c r="A635" s="80">
        <v>634</v>
      </c>
      <c r="B635" s="106" t="s">
        <v>495</v>
      </c>
      <c r="C635" s="106"/>
      <c r="D635" s="120" t="s">
        <v>415</v>
      </c>
      <c r="E635" s="120" t="s">
        <v>18</v>
      </c>
      <c r="F635" s="120" t="s">
        <v>416</v>
      </c>
      <c r="G635" s="120" t="s">
        <v>20</v>
      </c>
      <c r="H635" s="30" t="s">
        <v>86</v>
      </c>
      <c r="I635" s="30" t="s">
        <v>2713</v>
      </c>
      <c r="J635" s="88" t="str">
        <f t="shared" si="10"/>
        <v>муниципальное образование «город Екатеринбург», г. Екатеринбург, ул. Куйбышева, д. 112В</v>
      </c>
      <c r="K635" s="30">
        <v>2111</v>
      </c>
      <c r="L635" s="30">
        <v>48</v>
      </c>
      <c r="M635" s="30">
        <v>5</v>
      </c>
      <c r="N635" s="117" t="s">
        <v>3191</v>
      </c>
      <c r="O635" s="219">
        <v>44223</v>
      </c>
      <c r="P635" s="117" t="s">
        <v>1692</v>
      </c>
      <c r="Q635" s="187">
        <v>4370519.5200000005</v>
      </c>
    </row>
    <row r="636" spans="1:17" ht="34.5" x14ac:dyDescent="0.25">
      <c r="A636" s="80">
        <v>635</v>
      </c>
      <c r="B636" s="106" t="s">
        <v>495</v>
      </c>
      <c r="C636" s="106"/>
      <c r="D636" s="120" t="s">
        <v>415</v>
      </c>
      <c r="E636" s="120" t="s">
        <v>18</v>
      </c>
      <c r="F636" s="120" t="s">
        <v>416</v>
      </c>
      <c r="G636" s="120" t="s">
        <v>20</v>
      </c>
      <c r="H636" s="30" t="s">
        <v>86</v>
      </c>
      <c r="I636" s="30">
        <v>135</v>
      </c>
      <c r="J636" s="88" t="str">
        <f t="shared" si="10"/>
        <v>муниципальное образование «город Екатеринбург», г. Екатеринбург, ул. Куйбышева, д. 135</v>
      </c>
      <c r="K636" s="30">
        <v>1688.4</v>
      </c>
      <c r="L636" s="30">
        <v>34</v>
      </c>
      <c r="M636" s="30">
        <v>4</v>
      </c>
      <c r="N636" s="117" t="s">
        <v>4444</v>
      </c>
      <c r="O636" s="219" t="s">
        <v>4488</v>
      </c>
      <c r="P636" s="117" t="s">
        <v>1692</v>
      </c>
      <c r="Q636" s="187">
        <f>4859235.6+777889.2+390337.2</f>
        <v>6027462</v>
      </c>
    </row>
    <row r="637" spans="1:17" ht="22.5" x14ac:dyDescent="0.25">
      <c r="A637" s="80">
        <v>636</v>
      </c>
      <c r="B637" s="106" t="s">
        <v>495</v>
      </c>
      <c r="C637" s="106"/>
      <c r="D637" s="134" t="s">
        <v>415</v>
      </c>
      <c r="E637" s="134" t="s">
        <v>18</v>
      </c>
      <c r="F637" s="134" t="s">
        <v>416</v>
      </c>
      <c r="G637" s="134" t="s">
        <v>20</v>
      </c>
      <c r="H637" s="112" t="s">
        <v>86</v>
      </c>
      <c r="I637" s="112">
        <v>169</v>
      </c>
      <c r="J637" s="88" t="str">
        <f t="shared" si="10"/>
        <v>муниципальное образование «город Екатеринбург», г. Екатеринбург, ул. Куйбышева, д. 169</v>
      </c>
      <c r="K637" s="112">
        <v>2087.1</v>
      </c>
      <c r="L637" s="30">
        <v>35</v>
      </c>
      <c r="M637" s="112">
        <v>1</v>
      </c>
      <c r="N637" s="132" t="s">
        <v>2584</v>
      </c>
      <c r="O637" s="219">
        <v>44257</v>
      </c>
      <c r="P637" s="132" t="s">
        <v>1598</v>
      </c>
      <c r="Q637" s="187">
        <v>2119746.4300000002</v>
      </c>
    </row>
    <row r="638" spans="1:17" ht="23.25" x14ac:dyDescent="0.25">
      <c r="A638" s="80">
        <v>637</v>
      </c>
      <c r="B638" s="106" t="s">
        <v>495</v>
      </c>
      <c r="C638" s="106"/>
      <c r="D638" s="134" t="s">
        <v>415</v>
      </c>
      <c r="E638" s="134" t="s">
        <v>18</v>
      </c>
      <c r="F638" s="134" t="s">
        <v>416</v>
      </c>
      <c r="G638" s="134" t="s">
        <v>20</v>
      </c>
      <c r="H638" s="112" t="s">
        <v>86</v>
      </c>
      <c r="I638" s="112">
        <v>6</v>
      </c>
      <c r="J638" s="88" t="str">
        <f t="shared" si="10"/>
        <v>муниципальное образование «город Екатеринбург», г. Екатеринбург, ул. Куйбышева, д. 6</v>
      </c>
      <c r="K638" s="112">
        <v>6542.7</v>
      </c>
      <c r="L638" s="30">
        <v>118</v>
      </c>
      <c r="M638" s="112">
        <v>5</v>
      </c>
      <c r="N638" s="221" t="s">
        <v>2590</v>
      </c>
      <c r="O638" s="219" t="s">
        <v>4477</v>
      </c>
      <c r="P638" s="132" t="s">
        <v>4521</v>
      </c>
      <c r="Q638" s="187">
        <f>10550781.2+1388354.4</f>
        <v>11939135.6</v>
      </c>
    </row>
    <row r="639" spans="1:17" ht="23.25" x14ac:dyDescent="0.25">
      <c r="A639" s="80">
        <v>638</v>
      </c>
      <c r="B639" s="106" t="s">
        <v>495</v>
      </c>
      <c r="C639" s="106"/>
      <c r="D639" s="134" t="s">
        <v>415</v>
      </c>
      <c r="E639" s="134" t="s">
        <v>18</v>
      </c>
      <c r="F639" s="134" t="s">
        <v>416</v>
      </c>
      <c r="G639" s="134" t="s">
        <v>20</v>
      </c>
      <c r="H639" s="112" t="s">
        <v>86</v>
      </c>
      <c r="I639" s="112" t="s">
        <v>2555</v>
      </c>
      <c r="J639" s="88" t="str">
        <f t="shared" si="10"/>
        <v>муниципальное образование «город Екатеринбург», г. Екатеринбург, ул. Куйбышева, д. 84КОРПУС 1</v>
      </c>
      <c r="K639" s="112">
        <v>4230.2</v>
      </c>
      <c r="L639" s="30">
        <v>71</v>
      </c>
      <c r="M639" s="112">
        <v>3</v>
      </c>
      <c r="N639" s="132" t="s">
        <v>2591</v>
      </c>
      <c r="O639" s="219" t="s">
        <v>4466</v>
      </c>
      <c r="P639" s="132" t="s">
        <v>1599</v>
      </c>
      <c r="Q639" s="187">
        <v>5490734.6899999995</v>
      </c>
    </row>
    <row r="640" spans="1:17" ht="22.5" x14ac:dyDescent="0.25">
      <c r="A640" s="80">
        <v>639</v>
      </c>
      <c r="B640" s="106" t="s">
        <v>495</v>
      </c>
      <c r="C640" s="106"/>
      <c r="D640" s="120" t="s">
        <v>415</v>
      </c>
      <c r="E640" s="120" t="s">
        <v>18</v>
      </c>
      <c r="F640" s="120" t="s">
        <v>416</v>
      </c>
      <c r="G640" s="120" t="s">
        <v>20</v>
      </c>
      <c r="H640" s="30" t="s">
        <v>834</v>
      </c>
      <c r="I640" s="30">
        <v>28</v>
      </c>
      <c r="J640" s="88" t="str">
        <f t="shared" si="10"/>
        <v>муниципальное образование «город Екатеринбург», г. Екатеринбург, ул. Культуры, д. 28</v>
      </c>
      <c r="K640" s="30">
        <v>3697.7</v>
      </c>
      <c r="L640" s="30">
        <v>77</v>
      </c>
      <c r="M640" s="30">
        <v>8</v>
      </c>
      <c r="N640" s="117" t="s">
        <v>3196</v>
      </c>
      <c r="O640" s="219">
        <v>44223</v>
      </c>
      <c r="P640" s="117" t="s">
        <v>2110</v>
      </c>
      <c r="Q640" s="187">
        <v>18968477.16</v>
      </c>
    </row>
    <row r="641" spans="1:17" ht="22.5" x14ac:dyDescent="0.25">
      <c r="A641" s="80">
        <v>640</v>
      </c>
      <c r="B641" s="106" t="s">
        <v>495</v>
      </c>
      <c r="C641" s="106"/>
      <c r="D641" s="120" t="s">
        <v>415</v>
      </c>
      <c r="E641" s="120" t="s">
        <v>18</v>
      </c>
      <c r="F641" s="120" t="s">
        <v>416</v>
      </c>
      <c r="G641" s="120" t="s">
        <v>20</v>
      </c>
      <c r="H641" s="30" t="s">
        <v>879</v>
      </c>
      <c r="I641" s="30">
        <v>4</v>
      </c>
      <c r="J641" s="88" t="str">
        <f t="shared" si="10"/>
        <v>муниципальное образование «город Екатеринбург», г. Екатеринбург, ул. Кунарская, д. 4</v>
      </c>
      <c r="K641" s="30">
        <v>1648.8</v>
      </c>
      <c r="L641" s="30">
        <v>36</v>
      </c>
      <c r="M641" s="30">
        <v>1</v>
      </c>
      <c r="N641" s="117" t="s">
        <v>3206</v>
      </c>
      <c r="O641" s="219">
        <v>44298</v>
      </c>
      <c r="P641" s="117" t="s">
        <v>2107</v>
      </c>
      <c r="Q641" s="166"/>
    </row>
    <row r="642" spans="1:17" ht="22.5" x14ac:dyDescent="0.25">
      <c r="A642" s="80">
        <v>641</v>
      </c>
      <c r="B642" s="106" t="s">
        <v>495</v>
      </c>
      <c r="C642" s="106"/>
      <c r="D642" s="120" t="s">
        <v>415</v>
      </c>
      <c r="E642" s="120" t="s">
        <v>18</v>
      </c>
      <c r="F642" s="120" t="s">
        <v>416</v>
      </c>
      <c r="G642" s="120" t="s">
        <v>20</v>
      </c>
      <c r="H642" s="30" t="s">
        <v>467</v>
      </c>
      <c r="I642" s="30">
        <v>18</v>
      </c>
      <c r="J642" s="88" t="str">
        <f t="shared" si="10"/>
        <v>муниципальное образование «город Екатеринбург», г. Екатеринбург, ул. Латвийская, д. 18</v>
      </c>
      <c r="K642" s="30">
        <v>3153.1</v>
      </c>
      <c r="L642" s="30">
        <v>42</v>
      </c>
      <c r="M642" s="30">
        <v>5</v>
      </c>
      <c r="N642" s="117" t="s">
        <v>3160</v>
      </c>
      <c r="O642" s="219">
        <v>44208</v>
      </c>
      <c r="P642" s="117" t="s">
        <v>1692</v>
      </c>
      <c r="Q642" s="187">
        <v>13362942</v>
      </c>
    </row>
    <row r="643" spans="1:17" ht="23.25" x14ac:dyDescent="0.25">
      <c r="A643" s="80">
        <v>642</v>
      </c>
      <c r="B643" s="106" t="s">
        <v>495</v>
      </c>
      <c r="C643" s="106"/>
      <c r="D643" s="134" t="s">
        <v>415</v>
      </c>
      <c r="E643" s="134" t="s">
        <v>18</v>
      </c>
      <c r="F643" s="134" t="s">
        <v>416</v>
      </c>
      <c r="G643" s="134" t="s">
        <v>20</v>
      </c>
      <c r="H643" s="112" t="s">
        <v>534</v>
      </c>
      <c r="I643" s="112">
        <v>18</v>
      </c>
      <c r="J643" s="88" t="str">
        <f t="shared" si="10"/>
        <v>муниципальное образование «город Екатеринбург», г. Екатеринбург, ул. Ленинградская, д. 18</v>
      </c>
      <c r="K643" s="112">
        <v>9499.5</v>
      </c>
      <c r="L643" s="30">
        <v>156</v>
      </c>
      <c r="M643" s="112">
        <v>5</v>
      </c>
      <c r="N643" s="132" t="s">
        <v>3176</v>
      </c>
      <c r="O643" s="219" t="s">
        <v>4476</v>
      </c>
      <c r="P643" s="132" t="s">
        <v>4521</v>
      </c>
      <c r="Q643" s="187">
        <f>1725714+10339448.85</f>
        <v>12065162.85</v>
      </c>
    </row>
    <row r="644" spans="1:17" ht="22.5" x14ac:dyDescent="0.25">
      <c r="A644" s="80">
        <v>643</v>
      </c>
      <c r="B644" s="106" t="s">
        <v>495</v>
      </c>
      <c r="C644" s="106"/>
      <c r="D644" s="120" t="s">
        <v>415</v>
      </c>
      <c r="E644" s="120" t="s">
        <v>18</v>
      </c>
      <c r="F644" s="120" t="s">
        <v>416</v>
      </c>
      <c r="G644" s="120" t="s">
        <v>20</v>
      </c>
      <c r="H644" s="30" t="s">
        <v>534</v>
      </c>
      <c r="I644" s="30">
        <v>25</v>
      </c>
      <c r="J644" s="88" t="str">
        <f t="shared" si="10"/>
        <v>муниципальное образование «город Екатеринбург», г. Екатеринбург, ул. Ленинградская, д. 25</v>
      </c>
      <c r="K644" s="30">
        <v>688.1</v>
      </c>
      <c r="L644" s="30">
        <v>16</v>
      </c>
      <c r="M644" s="30">
        <v>8</v>
      </c>
      <c r="N644" s="117" t="s">
        <v>3213</v>
      </c>
      <c r="O644" s="219">
        <v>44218</v>
      </c>
      <c r="P644" s="117" t="s">
        <v>1644</v>
      </c>
      <c r="Q644" s="187">
        <v>6260670.7599999998</v>
      </c>
    </row>
    <row r="645" spans="1:17" ht="22.5" x14ac:dyDescent="0.25">
      <c r="A645" s="80">
        <v>644</v>
      </c>
      <c r="B645" s="106" t="s">
        <v>495</v>
      </c>
      <c r="C645" s="106"/>
      <c r="D645" s="134" t="s">
        <v>415</v>
      </c>
      <c r="E645" s="134" t="s">
        <v>18</v>
      </c>
      <c r="F645" s="134" t="s">
        <v>416</v>
      </c>
      <c r="G645" s="134" t="s">
        <v>20</v>
      </c>
      <c r="H645" s="112" t="s">
        <v>367</v>
      </c>
      <c r="I645" s="112">
        <v>39</v>
      </c>
      <c r="J645" s="88" t="str">
        <f t="shared" si="10"/>
        <v>муниципальное образование «город Екатеринбург», г. Екатеринбург, ул. Лесная, д. 39</v>
      </c>
      <c r="K645" s="112">
        <v>5871.8</v>
      </c>
      <c r="L645" s="30">
        <v>106</v>
      </c>
      <c r="M645" s="112">
        <v>3</v>
      </c>
      <c r="N645" s="132" t="s">
        <v>2582</v>
      </c>
      <c r="O645" s="219">
        <v>44257</v>
      </c>
      <c r="P645" s="132" t="s">
        <v>1598</v>
      </c>
      <c r="Q645" s="187">
        <v>6092096.7199999997</v>
      </c>
    </row>
    <row r="646" spans="1:17" ht="22.5" x14ac:dyDescent="0.25">
      <c r="A646" s="80">
        <v>645</v>
      </c>
      <c r="B646" s="106" t="s">
        <v>495</v>
      </c>
      <c r="C646" s="106"/>
      <c r="D646" s="134" t="s">
        <v>415</v>
      </c>
      <c r="E646" s="134" t="s">
        <v>18</v>
      </c>
      <c r="F646" s="134" t="s">
        <v>416</v>
      </c>
      <c r="G646" s="134" t="s">
        <v>20</v>
      </c>
      <c r="H646" s="112" t="s">
        <v>459</v>
      </c>
      <c r="I646" s="112" t="s">
        <v>1097</v>
      </c>
      <c r="J646" s="88" t="str">
        <f t="shared" si="10"/>
        <v>муниципальное образование «город Екатеринбург», г. Екатеринбург, ул. Летчиков, д. 10КОРПУС А</v>
      </c>
      <c r="K646" s="112">
        <v>7628.2</v>
      </c>
      <c r="L646" s="30">
        <v>119</v>
      </c>
      <c r="M646" s="112">
        <v>3</v>
      </c>
      <c r="N646" s="221" t="s">
        <v>2582</v>
      </c>
      <c r="O646" s="219">
        <v>44257</v>
      </c>
      <c r="P646" s="132" t="s">
        <v>1598</v>
      </c>
      <c r="Q646" s="187">
        <v>6310586.9799999995</v>
      </c>
    </row>
    <row r="647" spans="1:17" ht="22.5" x14ac:dyDescent="0.25">
      <c r="A647" s="80">
        <v>646</v>
      </c>
      <c r="B647" s="106" t="s">
        <v>495</v>
      </c>
      <c r="C647" s="106"/>
      <c r="D647" s="120" t="s">
        <v>415</v>
      </c>
      <c r="E647" s="120" t="s">
        <v>18</v>
      </c>
      <c r="F647" s="120" t="s">
        <v>416</v>
      </c>
      <c r="G647" s="120" t="s">
        <v>20</v>
      </c>
      <c r="H647" s="30" t="s">
        <v>459</v>
      </c>
      <c r="I647" s="30" t="s">
        <v>2714</v>
      </c>
      <c r="J647" s="88" t="str">
        <f t="shared" si="10"/>
        <v>муниципальное образование «город Екатеринбург», г. Екатеринбург, ул. Летчиков, д. 15КОРПУС Б</v>
      </c>
      <c r="K647" s="30">
        <v>620.5</v>
      </c>
      <c r="L647" s="30">
        <v>16</v>
      </c>
      <c r="M647" s="30">
        <v>8</v>
      </c>
      <c r="N647" s="117" t="s">
        <v>3209</v>
      </c>
      <c r="O647" s="219">
        <v>44218</v>
      </c>
      <c r="P647" s="117" t="s">
        <v>1644</v>
      </c>
      <c r="Q647" s="187">
        <v>6347936.46</v>
      </c>
    </row>
    <row r="648" spans="1:17" ht="22.5" x14ac:dyDescent="0.25">
      <c r="A648" s="80">
        <v>647</v>
      </c>
      <c r="B648" s="106" t="s">
        <v>495</v>
      </c>
      <c r="C648" s="106"/>
      <c r="D648" s="120" t="s">
        <v>415</v>
      </c>
      <c r="E648" s="120" t="s">
        <v>18</v>
      </c>
      <c r="F648" s="120" t="s">
        <v>416</v>
      </c>
      <c r="G648" s="120" t="s">
        <v>20</v>
      </c>
      <c r="H648" s="30" t="s">
        <v>459</v>
      </c>
      <c r="I648" s="30" t="s">
        <v>2715</v>
      </c>
      <c r="J648" s="88" t="str">
        <f t="shared" si="10"/>
        <v>муниципальное образование «город Екатеринбург», г. Екатеринбург, ул. Летчиков, д. 15КОРПУС В</v>
      </c>
      <c r="K648" s="30">
        <v>638.6</v>
      </c>
      <c r="L648" s="30">
        <v>16</v>
      </c>
      <c r="M648" s="30">
        <v>8</v>
      </c>
      <c r="N648" s="117" t="s">
        <v>3209</v>
      </c>
      <c r="O648" s="219">
        <v>44218</v>
      </c>
      <c r="P648" s="117" t="s">
        <v>1644</v>
      </c>
      <c r="Q648" s="187">
        <v>6400106.9100000001</v>
      </c>
    </row>
    <row r="649" spans="1:17" ht="22.5" x14ac:dyDescent="0.25">
      <c r="A649" s="80">
        <v>648</v>
      </c>
      <c r="B649" s="106" t="s">
        <v>495</v>
      </c>
      <c r="C649" s="106"/>
      <c r="D649" s="120" t="s">
        <v>415</v>
      </c>
      <c r="E649" s="120" t="s">
        <v>18</v>
      </c>
      <c r="F649" s="120" t="s">
        <v>416</v>
      </c>
      <c r="G649" s="120" t="s">
        <v>20</v>
      </c>
      <c r="H649" s="30" t="s">
        <v>459</v>
      </c>
      <c r="I649" s="30">
        <v>32</v>
      </c>
      <c r="J649" s="88" t="str">
        <f t="shared" si="10"/>
        <v>муниципальное образование «город Екатеринбург», г. Екатеринбург, ул. Летчиков, д. 32</v>
      </c>
      <c r="K649" s="30">
        <v>304.39999999999998</v>
      </c>
      <c r="L649" s="30">
        <v>8</v>
      </c>
      <c r="M649" s="30">
        <v>6</v>
      </c>
      <c r="N649" s="117" t="s">
        <v>3214</v>
      </c>
      <c r="O649" s="219">
        <v>44218</v>
      </c>
      <c r="P649" s="117" t="s">
        <v>1644</v>
      </c>
      <c r="Q649" s="187">
        <v>2610332.7599999998</v>
      </c>
    </row>
    <row r="650" spans="1:17" ht="22.5" x14ac:dyDescent="0.25">
      <c r="A650" s="80">
        <v>649</v>
      </c>
      <c r="B650" s="106" t="s">
        <v>495</v>
      </c>
      <c r="C650" s="106"/>
      <c r="D650" s="120" t="s">
        <v>415</v>
      </c>
      <c r="E650" s="120" t="s">
        <v>18</v>
      </c>
      <c r="F650" s="120" t="s">
        <v>416</v>
      </c>
      <c r="G650" s="120" t="s">
        <v>20</v>
      </c>
      <c r="H650" s="30" t="s">
        <v>459</v>
      </c>
      <c r="I650" s="30">
        <v>34</v>
      </c>
      <c r="J650" s="88" t="str">
        <f t="shared" si="10"/>
        <v>муниципальное образование «город Екатеринбург», г. Екатеринбург, ул. Летчиков, д. 34</v>
      </c>
      <c r="K650" s="30">
        <v>287</v>
      </c>
      <c r="L650" s="30">
        <v>8</v>
      </c>
      <c r="M650" s="30">
        <v>5</v>
      </c>
      <c r="N650" s="117" t="s">
        <v>3214</v>
      </c>
      <c r="O650" s="219">
        <v>44218</v>
      </c>
      <c r="P650" s="117" t="s">
        <v>1644</v>
      </c>
      <c r="Q650" s="187">
        <v>2399690.42</v>
      </c>
    </row>
    <row r="651" spans="1:17" ht="22.5" x14ac:dyDescent="0.25">
      <c r="A651" s="80">
        <v>650</v>
      </c>
      <c r="B651" s="106" t="s">
        <v>495</v>
      </c>
      <c r="C651" s="106"/>
      <c r="D651" s="120" t="s">
        <v>415</v>
      </c>
      <c r="E651" s="120" t="s">
        <v>18</v>
      </c>
      <c r="F651" s="120" t="s">
        <v>416</v>
      </c>
      <c r="G651" s="120" t="s">
        <v>20</v>
      </c>
      <c r="H651" s="30" t="s">
        <v>459</v>
      </c>
      <c r="I651" s="30">
        <v>35</v>
      </c>
      <c r="J651" s="88" t="str">
        <f t="shared" si="10"/>
        <v>муниципальное образование «город Екатеринбург», г. Екатеринбург, ул. Летчиков, д. 35</v>
      </c>
      <c r="K651" s="30">
        <v>1075.4000000000001</v>
      </c>
      <c r="L651" s="30">
        <v>32</v>
      </c>
      <c r="M651" s="30">
        <v>1</v>
      </c>
      <c r="N651" s="117" t="s">
        <v>3182</v>
      </c>
      <c r="O651" s="219">
        <v>44397</v>
      </c>
      <c r="P651" s="117" t="s">
        <v>1696</v>
      </c>
      <c r="Q651" s="187">
        <v>7892.33</v>
      </c>
    </row>
    <row r="652" spans="1:17" ht="22.5" x14ac:dyDescent="0.25">
      <c r="A652" s="80">
        <v>651</v>
      </c>
      <c r="B652" s="106" t="s">
        <v>495</v>
      </c>
      <c r="C652" s="106"/>
      <c r="D652" s="120" t="s">
        <v>415</v>
      </c>
      <c r="E652" s="120" t="s">
        <v>18</v>
      </c>
      <c r="F652" s="120" t="s">
        <v>416</v>
      </c>
      <c r="G652" s="120" t="s">
        <v>20</v>
      </c>
      <c r="H652" s="30" t="s">
        <v>459</v>
      </c>
      <c r="I652" s="30">
        <v>36</v>
      </c>
      <c r="J652" s="88" t="str">
        <f t="shared" si="10"/>
        <v>муниципальное образование «город Екатеринбург», г. Екатеринбург, ул. Летчиков, д. 36</v>
      </c>
      <c r="K652" s="30">
        <v>289</v>
      </c>
      <c r="L652" s="30">
        <v>8</v>
      </c>
      <c r="M652" s="30">
        <v>5</v>
      </c>
      <c r="N652" s="117" t="s">
        <v>3214</v>
      </c>
      <c r="O652" s="219">
        <v>44218</v>
      </c>
      <c r="P652" s="117" t="s">
        <v>1644</v>
      </c>
      <c r="Q652" s="187">
        <v>2732390.62</v>
      </c>
    </row>
    <row r="653" spans="1:17" ht="22.5" x14ac:dyDescent="0.25">
      <c r="A653" s="80">
        <v>652</v>
      </c>
      <c r="B653" s="106" t="s">
        <v>495</v>
      </c>
      <c r="C653" s="106"/>
      <c r="D653" s="134" t="s">
        <v>415</v>
      </c>
      <c r="E653" s="134" t="s">
        <v>18</v>
      </c>
      <c r="F653" s="134" t="s">
        <v>416</v>
      </c>
      <c r="G653" s="134" t="s">
        <v>20</v>
      </c>
      <c r="H653" s="112" t="s">
        <v>459</v>
      </c>
      <c r="I653" s="112" t="s">
        <v>1056</v>
      </c>
      <c r="J653" s="88" t="str">
        <f t="shared" si="10"/>
        <v>муниципальное образование «город Екатеринбург», г. Екатеринбург, ул. Летчиков, д. 8КОРПУС А</v>
      </c>
      <c r="K653" s="112">
        <v>5595</v>
      </c>
      <c r="L653" s="30">
        <v>107</v>
      </c>
      <c r="M653" s="112">
        <v>3</v>
      </c>
      <c r="N653" s="221" t="s">
        <v>2582</v>
      </c>
      <c r="O653" s="219">
        <v>44257</v>
      </c>
      <c r="P653" s="132" t="s">
        <v>1598</v>
      </c>
      <c r="Q653" s="187">
        <v>6091951.96</v>
      </c>
    </row>
    <row r="654" spans="1:17" ht="22.5" x14ac:dyDescent="0.25">
      <c r="A654" s="80">
        <v>653</v>
      </c>
      <c r="B654" s="106" t="s">
        <v>495</v>
      </c>
      <c r="C654" s="106"/>
      <c r="D654" s="134" t="s">
        <v>415</v>
      </c>
      <c r="E654" s="134" t="s">
        <v>18</v>
      </c>
      <c r="F654" s="134" t="s">
        <v>416</v>
      </c>
      <c r="G654" s="134" t="s">
        <v>20</v>
      </c>
      <c r="H654" s="112" t="s">
        <v>2517</v>
      </c>
      <c r="I654" s="112">
        <v>18</v>
      </c>
      <c r="J654" s="88" t="str">
        <f t="shared" si="10"/>
        <v>муниципальное образование «город Екатеринбург», г. Екатеринбург, ул. Лукиных, д. 18</v>
      </c>
      <c r="K654" s="112">
        <v>8562.4699999999993</v>
      </c>
      <c r="L654" s="30">
        <v>149</v>
      </c>
      <c r="M654" s="112">
        <v>4</v>
      </c>
      <c r="N654" s="132" t="s">
        <v>2577</v>
      </c>
      <c r="O654" s="219">
        <v>44247</v>
      </c>
      <c r="P654" s="132" t="s">
        <v>1598</v>
      </c>
      <c r="Q654" s="187">
        <v>7241835.04</v>
      </c>
    </row>
    <row r="655" spans="1:17" ht="22.5" x14ac:dyDescent="0.25">
      <c r="A655" s="80">
        <v>654</v>
      </c>
      <c r="B655" s="106" t="s">
        <v>495</v>
      </c>
      <c r="C655" s="106"/>
      <c r="D655" s="134" t="s">
        <v>415</v>
      </c>
      <c r="E655" s="134" t="s">
        <v>18</v>
      </c>
      <c r="F655" s="134" t="s">
        <v>416</v>
      </c>
      <c r="G655" s="134" t="s">
        <v>20</v>
      </c>
      <c r="H655" s="112" t="s">
        <v>203</v>
      </c>
      <c r="I655" s="112">
        <v>161</v>
      </c>
      <c r="J655" s="88" t="str">
        <f t="shared" si="10"/>
        <v>муниципальное образование «город Екатеринбург», г. Екатеринбург, ул. Луначарского, д. 161</v>
      </c>
      <c r="K655" s="112">
        <v>2328.8000000000002</v>
      </c>
      <c r="L655" s="30">
        <v>54</v>
      </c>
      <c r="M655" s="112">
        <v>1</v>
      </c>
      <c r="N655" s="132" t="s">
        <v>2584</v>
      </c>
      <c r="O655" s="219">
        <v>44257</v>
      </c>
      <c r="P655" s="132" t="s">
        <v>1598</v>
      </c>
      <c r="Q655" s="187">
        <v>2176757.9900000002</v>
      </c>
    </row>
    <row r="656" spans="1:17" ht="22.5" x14ac:dyDescent="0.25">
      <c r="A656" s="80">
        <v>655</v>
      </c>
      <c r="B656" s="106" t="s">
        <v>495</v>
      </c>
      <c r="C656" s="106"/>
      <c r="D656" s="134" t="s">
        <v>415</v>
      </c>
      <c r="E656" s="134" t="s">
        <v>18</v>
      </c>
      <c r="F656" s="134" t="s">
        <v>416</v>
      </c>
      <c r="G656" s="134" t="s">
        <v>20</v>
      </c>
      <c r="H656" s="112" t="s">
        <v>203</v>
      </c>
      <c r="I656" s="112">
        <v>171</v>
      </c>
      <c r="J656" s="88" t="str">
        <f t="shared" si="10"/>
        <v>муниципальное образование «город Екатеринбург», г. Екатеринбург, ул. Луначарского, д. 171</v>
      </c>
      <c r="K656" s="112">
        <v>9700.7000000000007</v>
      </c>
      <c r="L656" s="30">
        <v>138</v>
      </c>
      <c r="M656" s="112">
        <v>4</v>
      </c>
      <c r="N656" s="132" t="s">
        <v>2584</v>
      </c>
      <c r="O656" s="219">
        <v>44257</v>
      </c>
      <c r="P656" s="132" t="s">
        <v>1598</v>
      </c>
      <c r="Q656" s="187">
        <v>8113196.3699999992</v>
      </c>
    </row>
    <row r="657" spans="1:17" ht="23.25" x14ac:dyDescent="0.25">
      <c r="A657" s="80">
        <v>656</v>
      </c>
      <c r="B657" s="106" t="s">
        <v>495</v>
      </c>
      <c r="C657" s="106"/>
      <c r="D657" s="120" t="s">
        <v>415</v>
      </c>
      <c r="E657" s="120" t="s">
        <v>18</v>
      </c>
      <c r="F657" s="120" t="s">
        <v>416</v>
      </c>
      <c r="G657" s="120" t="s">
        <v>20</v>
      </c>
      <c r="H657" s="30" t="s">
        <v>203</v>
      </c>
      <c r="I657" s="30" t="s">
        <v>2716</v>
      </c>
      <c r="J657" s="88" t="str">
        <f t="shared" si="10"/>
        <v>муниципальное образование «город Екатеринбург», г. Екатеринбург, ул. Луначарского, д. 185А</v>
      </c>
      <c r="K657" s="30">
        <v>1221.0999999999999</v>
      </c>
      <c r="L657" s="30">
        <v>24</v>
      </c>
      <c r="M657" s="30">
        <v>5</v>
      </c>
      <c r="N657" s="117" t="s">
        <v>3215</v>
      </c>
      <c r="O657" s="219" t="s">
        <v>4489</v>
      </c>
      <c r="P657" s="117" t="s">
        <v>1692</v>
      </c>
      <c r="Q657" s="187">
        <f>2044350+8994198</f>
        <v>11038548</v>
      </c>
    </row>
    <row r="658" spans="1:17" ht="22.5" x14ac:dyDescent="0.25">
      <c r="A658" s="80">
        <v>657</v>
      </c>
      <c r="B658" s="106" t="s">
        <v>495</v>
      </c>
      <c r="C658" s="106"/>
      <c r="D658" s="134" t="s">
        <v>415</v>
      </c>
      <c r="E658" s="134" t="s">
        <v>18</v>
      </c>
      <c r="F658" s="134" t="s">
        <v>416</v>
      </c>
      <c r="G658" s="134" t="s">
        <v>20</v>
      </c>
      <c r="H658" s="112" t="s">
        <v>448</v>
      </c>
      <c r="I658" s="112">
        <v>11</v>
      </c>
      <c r="J658" s="88" t="str">
        <f t="shared" si="10"/>
        <v>муниципальное образование «город Екатеринбург», г. Екатеринбург, ул. Ляпустина, д. 11</v>
      </c>
      <c r="K658" s="112">
        <v>4350.2</v>
      </c>
      <c r="L658" s="30">
        <v>66</v>
      </c>
      <c r="M658" s="112">
        <v>2</v>
      </c>
      <c r="N658" s="132" t="s">
        <v>2579</v>
      </c>
      <c r="O658" s="219">
        <v>44247</v>
      </c>
      <c r="P658" s="132" t="s">
        <v>2604</v>
      </c>
      <c r="Q658" s="187">
        <v>4145576.31</v>
      </c>
    </row>
    <row r="659" spans="1:17" ht="22.5" x14ac:dyDescent="0.25">
      <c r="A659" s="80">
        <v>658</v>
      </c>
      <c r="B659" s="106" t="s">
        <v>495</v>
      </c>
      <c r="C659" s="106"/>
      <c r="D659" s="120" t="s">
        <v>415</v>
      </c>
      <c r="E659" s="120" t="s">
        <v>18</v>
      </c>
      <c r="F659" s="120" t="s">
        <v>416</v>
      </c>
      <c r="G659" s="120" t="s">
        <v>20</v>
      </c>
      <c r="H659" s="30" t="s">
        <v>1553</v>
      </c>
      <c r="I659" s="30">
        <v>20</v>
      </c>
      <c r="J659" s="88" t="str">
        <f t="shared" si="10"/>
        <v>муниципальное образование «город Екатеринбург», г. Екатеринбург, ул. Майкопская, д. 20</v>
      </c>
      <c r="K659" s="30">
        <v>343.8</v>
      </c>
      <c r="L659" s="30">
        <v>8</v>
      </c>
      <c r="M659" s="30">
        <v>4</v>
      </c>
      <c r="N659" s="117" t="s">
        <v>3209</v>
      </c>
      <c r="O659" s="219">
        <v>44218</v>
      </c>
      <c r="P659" s="117" t="s">
        <v>1644</v>
      </c>
      <c r="Q659" s="187">
        <v>1449617.8599999999</v>
      </c>
    </row>
    <row r="660" spans="1:17" ht="22.5" x14ac:dyDescent="0.25">
      <c r="A660" s="80">
        <v>659</v>
      </c>
      <c r="B660" s="106" t="s">
        <v>495</v>
      </c>
      <c r="C660" s="106"/>
      <c r="D660" s="120" t="s">
        <v>415</v>
      </c>
      <c r="E660" s="120" t="s">
        <v>18</v>
      </c>
      <c r="F660" s="120" t="s">
        <v>416</v>
      </c>
      <c r="G660" s="120" t="s">
        <v>20</v>
      </c>
      <c r="H660" s="30" t="s">
        <v>1553</v>
      </c>
      <c r="I660" s="30">
        <v>24</v>
      </c>
      <c r="J660" s="88" t="str">
        <f t="shared" si="10"/>
        <v>муниципальное образование «город Екатеринбург», г. Екатеринбург, ул. Майкопская, д. 24</v>
      </c>
      <c r="K660" s="30">
        <v>677</v>
      </c>
      <c r="L660" s="30">
        <v>16</v>
      </c>
      <c r="M660" s="30">
        <v>6</v>
      </c>
      <c r="N660" s="117" t="s">
        <v>3209</v>
      </c>
      <c r="O660" s="219">
        <v>44218</v>
      </c>
      <c r="P660" s="117" t="s">
        <v>1644</v>
      </c>
      <c r="Q660" s="187">
        <v>3741083.95</v>
      </c>
    </row>
    <row r="661" spans="1:17" ht="22.5" x14ac:dyDescent="0.25">
      <c r="A661" s="80">
        <v>660</v>
      </c>
      <c r="B661" s="106" t="s">
        <v>495</v>
      </c>
      <c r="C661" s="106"/>
      <c r="D661" s="120" t="s">
        <v>415</v>
      </c>
      <c r="E661" s="120" t="s">
        <v>18</v>
      </c>
      <c r="F661" s="120" t="s">
        <v>416</v>
      </c>
      <c r="G661" s="120" t="s">
        <v>20</v>
      </c>
      <c r="H661" s="30" t="s">
        <v>188</v>
      </c>
      <c r="I661" s="30">
        <v>115</v>
      </c>
      <c r="J661" s="88" t="str">
        <f t="shared" si="10"/>
        <v>муниципальное образование «город Екатеринбург», г. Екатеринбург, ул. Малышева, д. 115</v>
      </c>
      <c r="K661" s="30">
        <v>2147.6999999999998</v>
      </c>
      <c r="L661" s="30">
        <v>40</v>
      </c>
      <c r="M661" s="30">
        <v>7</v>
      </c>
      <c r="N661" s="117" t="s">
        <v>3170</v>
      </c>
      <c r="O661" s="219">
        <v>44223</v>
      </c>
      <c r="P661" s="117" t="s">
        <v>1632</v>
      </c>
      <c r="Q661" s="187">
        <v>10983973.199999999</v>
      </c>
    </row>
    <row r="662" spans="1:17" ht="23.25" x14ac:dyDescent="0.25">
      <c r="A662" s="80">
        <v>661</v>
      </c>
      <c r="B662" s="106" t="s">
        <v>495</v>
      </c>
      <c r="C662" s="106"/>
      <c r="D662" s="134" t="s">
        <v>415</v>
      </c>
      <c r="E662" s="134" t="s">
        <v>18</v>
      </c>
      <c r="F662" s="134" t="s">
        <v>416</v>
      </c>
      <c r="G662" s="134" t="s">
        <v>20</v>
      </c>
      <c r="H662" s="112" t="s">
        <v>188</v>
      </c>
      <c r="I662" s="112">
        <v>160</v>
      </c>
      <c r="J662" s="88" t="str">
        <f t="shared" si="10"/>
        <v>муниципальное образование «город Екатеринбург», г. Екатеринбург, ул. Малышева, д. 160</v>
      </c>
      <c r="K662" s="112">
        <v>5670.5</v>
      </c>
      <c r="L662" s="30">
        <v>128</v>
      </c>
      <c r="M662" s="112">
        <v>3</v>
      </c>
      <c r="N662" s="132" t="s">
        <v>2597</v>
      </c>
      <c r="O662" s="219" t="s">
        <v>4476</v>
      </c>
      <c r="P662" s="132" t="s">
        <v>2610</v>
      </c>
      <c r="Q662" s="187">
        <v>7077002.6699999999</v>
      </c>
    </row>
    <row r="663" spans="1:17" ht="22.5" x14ac:dyDescent="0.25">
      <c r="A663" s="80">
        <v>662</v>
      </c>
      <c r="B663" s="106" t="s">
        <v>495</v>
      </c>
      <c r="C663" s="106"/>
      <c r="D663" s="120" t="s">
        <v>415</v>
      </c>
      <c r="E663" s="120" t="s">
        <v>18</v>
      </c>
      <c r="F663" s="120" t="s">
        <v>416</v>
      </c>
      <c r="G663" s="120" t="s">
        <v>20</v>
      </c>
      <c r="H663" s="30" t="s">
        <v>688</v>
      </c>
      <c r="I663" s="30">
        <v>64</v>
      </c>
      <c r="J663" s="88" t="str">
        <f t="shared" si="10"/>
        <v>муниципальное образование «город Екатеринбург», г. Екатеринбург, ул. Мамина-Сибиряка, д. 64</v>
      </c>
      <c r="K663" s="30">
        <v>3706</v>
      </c>
      <c r="L663" s="30">
        <v>81</v>
      </c>
      <c r="M663" s="30">
        <v>3</v>
      </c>
      <c r="N663" s="117" t="s">
        <v>3170</v>
      </c>
      <c r="O663" s="219">
        <v>44223</v>
      </c>
      <c r="P663" s="117" t="s">
        <v>1632</v>
      </c>
      <c r="Q663" s="187">
        <v>5350696.8000000007</v>
      </c>
    </row>
    <row r="664" spans="1:17" ht="23.25" x14ac:dyDescent="0.25">
      <c r="A664" s="80">
        <v>663</v>
      </c>
      <c r="B664" s="106" t="s">
        <v>495</v>
      </c>
      <c r="C664" s="106"/>
      <c r="D664" s="134" t="s">
        <v>415</v>
      </c>
      <c r="E664" s="134" t="s">
        <v>18</v>
      </c>
      <c r="F664" s="134" t="s">
        <v>416</v>
      </c>
      <c r="G664" s="134" t="s">
        <v>20</v>
      </c>
      <c r="H664" s="112" t="s">
        <v>880</v>
      </c>
      <c r="I664" s="112">
        <v>12</v>
      </c>
      <c r="J664" s="88" t="str">
        <f t="shared" si="10"/>
        <v>муниципальное образование «город Екатеринбург», г. Екатеринбург, ул. Маневровая, д. 12</v>
      </c>
      <c r="K664" s="112">
        <v>16846.099999999999</v>
      </c>
      <c r="L664" s="30">
        <v>284</v>
      </c>
      <c r="M664" s="112">
        <v>5</v>
      </c>
      <c r="N664" s="132" t="s">
        <v>2585</v>
      </c>
      <c r="O664" s="219" t="s">
        <v>4427</v>
      </c>
      <c r="P664" s="132" t="s">
        <v>2606</v>
      </c>
      <c r="Q664" s="187">
        <f>2143795.84+8406806.69</f>
        <v>10550602.529999999</v>
      </c>
    </row>
    <row r="665" spans="1:17" ht="22.5" x14ac:dyDescent="0.25">
      <c r="A665" s="80">
        <v>664</v>
      </c>
      <c r="B665" s="106" t="s">
        <v>495</v>
      </c>
      <c r="C665" s="106"/>
      <c r="D665" s="134" t="s">
        <v>415</v>
      </c>
      <c r="E665" s="134" t="s">
        <v>18</v>
      </c>
      <c r="F665" s="134" t="s">
        <v>416</v>
      </c>
      <c r="G665" s="134" t="s">
        <v>20</v>
      </c>
      <c r="H665" s="112" t="s">
        <v>880</v>
      </c>
      <c r="I665" s="112">
        <v>27</v>
      </c>
      <c r="J665" s="88" t="str">
        <f t="shared" si="10"/>
        <v>муниципальное образование «город Екатеринбург», г. Екатеринбург, ул. Маневровая, д. 27</v>
      </c>
      <c r="K665" s="112">
        <v>1682.4</v>
      </c>
      <c r="L665" s="30">
        <v>35</v>
      </c>
      <c r="M665" s="112">
        <v>1</v>
      </c>
      <c r="N665" s="221" t="s">
        <v>2582</v>
      </c>
      <c r="O665" s="219">
        <v>44257</v>
      </c>
      <c r="P665" s="132" t="s">
        <v>1598</v>
      </c>
      <c r="Q665" s="187">
        <v>2078724.64</v>
      </c>
    </row>
    <row r="666" spans="1:17" ht="22.5" x14ac:dyDescent="0.25">
      <c r="A666" s="80">
        <v>665</v>
      </c>
      <c r="B666" s="106" t="s">
        <v>495</v>
      </c>
      <c r="C666" s="106"/>
      <c r="D666" s="134" t="s">
        <v>415</v>
      </c>
      <c r="E666" s="134" t="s">
        <v>18</v>
      </c>
      <c r="F666" s="134" t="s">
        <v>416</v>
      </c>
      <c r="G666" s="134" t="s">
        <v>20</v>
      </c>
      <c r="H666" s="112" t="s">
        <v>880</v>
      </c>
      <c r="I666" s="112" t="s">
        <v>931</v>
      </c>
      <c r="J666" s="88" t="str">
        <f t="shared" si="10"/>
        <v>муниципальное образование «город Екатеринбург», г. Екатеринбург, ул. Маневровая, д. 27КОРПУС А</v>
      </c>
      <c r="K666" s="112">
        <v>1999.2</v>
      </c>
      <c r="L666" s="30">
        <v>36</v>
      </c>
      <c r="M666" s="112">
        <v>1</v>
      </c>
      <c r="N666" s="221" t="s">
        <v>2582</v>
      </c>
      <c r="O666" s="219">
        <v>44257</v>
      </c>
      <c r="P666" s="132" t="s">
        <v>1598</v>
      </c>
      <c r="Q666" s="187">
        <v>2077809.82</v>
      </c>
    </row>
    <row r="667" spans="1:17" ht="22.5" x14ac:dyDescent="0.25">
      <c r="A667" s="80">
        <v>666</v>
      </c>
      <c r="B667" s="106" t="s">
        <v>495</v>
      </c>
      <c r="C667" s="106"/>
      <c r="D667" s="134" t="s">
        <v>415</v>
      </c>
      <c r="E667" s="134" t="s">
        <v>18</v>
      </c>
      <c r="F667" s="134" t="s">
        <v>416</v>
      </c>
      <c r="G667" s="134" t="s">
        <v>20</v>
      </c>
      <c r="H667" s="112" t="s">
        <v>2508</v>
      </c>
      <c r="I667" s="112">
        <v>7</v>
      </c>
      <c r="J667" s="88" t="str">
        <f t="shared" si="10"/>
        <v>муниципальное образование «город Екатеринбург», г. Екатеринбург, ул. Маршала Жукова, д. 7</v>
      </c>
      <c r="K667" s="112">
        <v>3232.8</v>
      </c>
      <c r="L667" s="30">
        <v>45</v>
      </c>
      <c r="M667" s="112">
        <v>1</v>
      </c>
      <c r="N667" s="132" t="s">
        <v>2572</v>
      </c>
      <c r="O667" s="219">
        <v>44253</v>
      </c>
      <c r="P667" s="132" t="s">
        <v>1595</v>
      </c>
      <c r="Q667" s="187">
        <v>2142783.16</v>
      </c>
    </row>
    <row r="668" spans="1:17" ht="23.25" x14ac:dyDescent="0.25">
      <c r="A668" s="80">
        <v>667</v>
      </c>
      <c r="B668" s="106" t="s">
        <v>495</v>
      </c>
      <c r="C668" s="106"/>
      <c r="D668" s="120" t="s">
        <v>415</v>
      </c>
      <c r="E668" s="120" t="s">
        <v>18</v>
      </c>
      <c r="F668" s="120" t="s">
        <v>416</v>
      </c>
      <c r="G668" s="120" t="s">
        <v>20</v>
      </c>
      <c r="H668" s="30" t="s">
        <v>2693</v>
      </c>
      <c r="I668" s="30" t="s">
        <v>1268</v>
      </c>
      <c r="J668" s="88" t="str">
        <f t="shared" si="10"/>
        <v>муниципальное образование «город Екатеринбург», г. Екатеринбург, ул. Машинистов, д. 19КОРПУС А</v>
      </c>
      <c r="K668" s="30">
        <v>597.79999999999995</v>
      </c>
      <c r="L668" s="30">
        <v>10</v>
      </c>
      <c r="M668" s="30">
        <v>8</v>
      </c>
      <c r="N668" s="117" t="s">
        <v>3163</v>
      </c>
      <c r="O668" s="219">
        <v>44247</v>
      </c>
      <c r="P668" s="117" t="s">
        <v>2098</v>
      </c>
      <c r="Q668" s="187">
        <v>4896437.7699999996</v>
      </c>
    </row>
    <row r="669" spans="1:17" ht="22.5" x14ac:dyDescent="0.25">
      <c r="A669" s="80">
        <v>668</v>
      </c>
      <c r="B669" s="106" t="s">
        <v>495</v>
      </c>
      <c r="C669" s="106"/>
      <c r="D669" s="134" t="s">
        <v>415</v>
      </c>
      <c r="E669" s="134" t="s">
        <v>18</v>
      </c>
      <c r="F669" s="134" t="s">
        <v>416</v>
      </c>
      <c r="G669" s="134" t="s">
        <v>20</v>
      </c>
      <c r="H669" s="112" t="s">
        <v>818</v>
      </c>
      <c r="I669" s="112" t="s">
        <v>2531</v>
      </c>
      <c r="J669" s="88" t="str">
        <f t="shared" si="10"/>
        <v>муниципальное образование «город Екатеринбург», г. Екатеринбург, ул. Машинная, д. 42/3</v>
      </c>
      <c r="K669" s="112">
        <v>3911.6</v>
      </c>
      <c r="L669" s="30">
        <v>56</v>
      </c>
      <c r="M669" s="112">
        <v>1</v>
      </c>
      <c r="N669" s="132" t="s">
        <v>2575</v>
      </c>
      <c r="O669" s="219">
        <v>44265</v>
      </c>
      <c r="P669" s="132" t="s">
        <v>2604</v>
      </c>
      <c r="Q669" s="187">
        <v>1728129.89</v>
      </c>
    </row>
    <row r="670" spans="1:17" ht="23.25" x14ac:dyDescent="0.25">
      <c r="A670" s="80">
        <v>669</v>
      </c>
      <c r="B670" s="106" t="s">
        <v>495</v>
      </c>
      <c r="C670" s="106"/>
      <c r="D670" s="120" t="s">
        <v>415</v>
      </c>
      <c r="E670" s="120" t="s">
        <v>18</v>
      </c>
      <c r="F670" s="120" t="s">
        <v>416</v>
      </c>
      <c r="G670" s="120" t="s">
        <v>20</v>
      </c>
      <c r="H670" s="30" t="s">
        <v>176</v>
      </c>
      <c r="I670" s="30">
        <v>12</v>
      </c>
      <c r="J670" s="88" t="str">
        <f t="shared" si="10"/>
        <v>муниципальное образование «город Екатеринбург», г. Екатеринбург, ул. Машиностроителей, д. 12</v>
      </c>
      <c r="K670" s="30">
        <v>5680.4</v>
      </c>
      <c r="L670" s="30">
        <v>61</v>
      </c>
      <c r="M670" s="30">
        <v>7</v>
      </c>
      <c r="N670" s="117" t="s">
        <v>3216</v>
      </c>
      <c r="O670" s="219" t="s">
        <v>4490</v>
      </c>
      <c r="P670" s="117" t="s">
        <v>1692</v>
      </c>
      <c r="Q670" s="187">
        <f>22239651.6+1969460.4</f>
        <v>24209112</v>
      </c>
    </row>
    <row r="671" spans="1:17" ht="22.5" x14ac:dyDescent="0.25">
      <c r="A671" s="80">
        <v>670</v>
      </c>
      <c r="B671" s="106" t="s">
        <v>495</v>
      </c>
      <c r="C671" s="106"/>
      <c r="D671" s="120" t="s">
        <v>415</v>
      </c>
      <c r="E671" s="120" t="s">
        <v>18</v>
      </c>
      <c r="F671" s="120" t="s">
        <v>416</v>
      </c>
      <c r="G671" s="120" t="s">
        <v>20</v>
      </c>
      <c r="H671" s="30" t="s">
        <v>176</v>
      </c>
      <c r="I671" s="30">
        <v>20</v>
      </c>
      <c r="J671" s="88" t="str">
        <f t="shared" si="10"/>
        <v>муниципальное образование «город Екатеринбург», г. Екатеринбург, ул. Машиностроителей, д. 20</v>
      </c>
      <c r="K671" s="30">
        <v>2969.8</v>
      </c>
      <c r="L671" s="30">
        <v>37</v>
      </c>
      <c r="M671" s="30">
        <v>7</v>
      </c>
      <c r="N671" s="117" t="s">
        <v>3181</v>
      </c>
      <c r="O671" s="219">
        <v>44222</v>
      </c>
      <c r="P671" s="117" t="s">
        <v>1692</v>
      </c>
      <c r="Q671" s="187">
        <v>13120765.199999999</v>
      </c>
    </row>
    <row r="672" spans="1:17" ht="22.5" x14ac:dyDescent="0.25">
      <c r="A672" s="80">
        <v>671</v>
      </c>
      <c r="B672" s="106" t="s">
        <v>495</v>
      </c>
      <c r="C672" s="106"/>
      <c r="D672" s="120" t="s">
        <v>415</v>
      </c>
      <c r="E672" s="120" t="s">
        <v>18</v>
      </c>
      <c r="F672" s="120" t="s">
        <v>416</v>
      </c>
      <c r="G672" s="120" t="s">
        <v>20</v>
      </c>
      <c r="H672" s="30" t="s">
        <v>176</v>
      </c>
      <c r="I672" s="30">
        <v>45</v>
      </c>
      <c r="J672" s="88" t="str">
        <f t="shared" si="10"/>
        <v>муниципальное образование «город Екатеринбург», г. Екатеринбург, ул. Машиностроителей, д. 45</v>
      </c>
      <c r="K672" s="30">
        <v>4063.7</v>
      </c>
      <c r="L672" s="30">
        <v>83</v>
      </c>
      <c r="M672" s="30">
        <v>8</v>
      </c>
      <c r="N672" s="117" t="s">
        <v>3196</v>
      </c>
      <c r="O672" s="219">
        <v>44223</v>
      </c>
      <c r="P672" s="117" t="s">
        <v>2110</v>
      </c>
      <c r="Q672" s="187">
        <v>19149213.07</v>
      </c>
    </row>
    <row r="673" spans="1:17" ht="22.5" x14ac:dyDescent="0.25">
      <c r="A673" s="80">
        <v>672</v>
      </c>
      <c r="B673" s="106" t="s">
        <v>495</v>
      </c>
      <c r="C673" s="106"/>
      <c r="D673" s="120" t="s">
        <v>415</v>
      </c>
      <c r="E673" s="120" t="s">
        <v>18</v>
      </c>
      <c r="F673" s="120" t="s">
        <v>416</v>
      </c>
      <c r="G673" s="120" t="s">
        <v>20</v>
      </c>
      <c r="H673" s="30" t="s">
        <v>176</v>
      </c>
      <c r="I673" s="30">
        <v>79</v>
      </c>
      <c r="J673" s="88" t="str">
        <f t="shared" si="10"/>
        <v>муниципальное образование «город Екатеринбург», г. Екатеринбург, ул. Машиностроителей, д. 79</v>
      </c>
      <c r="K673" s="30">
        <v>3657.4</v>
      </c>
      <c r="L673" s="30">
        <v>80</v>
      </c>
      <c r="M673" s="30">
        <v>6</v>
      </c>
      <c r="N673" s="117" t="s">
        <v>3181</v>
      </c>
      <c r="O673" s="219">
        <v>44222</v>
      </c>
      <c r="P673" s="117" t="s">
        <v>1692</v>
      </c>
      <c r="Q673" s="187">
        <v>16347318</v>
      </c>
    </row>
    <row r="674" spans="1:17" ht="22.5" x14ac:dyDescent="0.25">
      <c r="A674" s="80">
        <v>673</v>
      </c>
      <c r="B674" s="106" t="s">
        <v>495</v>
      </c>
      <c r="C674" s="106"/>
      <c r="D674" s="134" t="s">
        <v>415</v>
      </c>
      <c r="E674" s="134" t="s">
        <v>18</v>
      </c>
      <c r="F674" s="134" t="s">
        <v>416</v>
      </c>
      <c r="G674" s="134" t="s">
        <v>20</v>
      </c>
      <c r="H674" s="112" t="s">
        <v>172</v>
      </c>
      <c r="I674" s="112">
        <v>14</v>
      </c>
      <c r="J674" s="88" t="str">
        <f t="shared" si="10"/>
        <v>муниципальное образование «город Екатеринбург», г. Екатеринбург, ул. Маяковского, д. 14</v>
      </c>
      <c r="K674" s="112">
        <v>12016.9</v>
      </c>
      <c r="L674" s="30">
        <v>202</v>
      </c>
      <c r="M674" s="112">
        <v>6</v>
      </c>
      <c r="N674" s="132" t="s">
        <v>2573</v>
      </c>
      <c r="O674" s="219">
        <v>44252</v>
      </c>
      <c r="P674" s="132" t="s">
        <v>1598</v>
      </c>
      <c r="Q674" s="187">
        <v>11771690.939999999</v>
      </c>
    </row>
    <row r="675" spans="1:17" ht="23.25" x14ac:dyDescent="0.25">
      <c r="A675" s="80">
        <v>674</v>
      </c>
      <c r="B675" s="106" t="s">
        <v>495</v>
      </c>
      <c r="C675" s="106"/>
      <c r="D675" s="120" t="s">
        <v>415</v>
      </c>
      <c r="E675" s="120" t="s">
        <v>18</v>
      </c>
      <c r="F675" s="120" t="s">
        <v>416</v>
      </c>
      <c r="G675" s="120" t="s">
        <v>20</v>
      </c>
      <c r="H675" s="30" t="s">
        <v>1014</v>
      </c>
      <c r="I675" s="30">
        <v>11</v>
      </c>
      <c r="J675" s="88" t="str">
        <f t="shared" si="10"/>
        <v>муниципальное образование «город Екатеринбург», г. Екатеринбург, ул. Мельковская, д. 11</v>
      </c>
      <c r="K675" s="30">
        <v>2037.7</v>
      </c>
      <c r="L675" s="30">
        <v>40</v>
      </c>
      <c r="M675" s="30">
        <v>4</v>
      </c>
      <c r="N675" s="117" t="s">
        <v>3163</v>
      </c>
      <c r="O675" s="219">
        <v>44247</v>
      </c>
      <c r="P675" s="117" t="s">
        <v>2098</v>
      </c>
      <c r="Q675" s="187">
        <v>8100690.0799999991</v>
      </c>
    </row>
    <row r="676" spans="1:17" ht="23.25" x14ac:dyDescent="0.25">
      <c r="A676" s="80">
        <v>675</v>
      </c>
      <c r="B676" s="106" t="s">
        <v>495</v>
      </c>
      <c r="C676" s="106"/>
      <c r="D676" s="120" t="s">
        <v>415</v>
      </c>
      <c r="E676" s="120" t="s">
        <v>18</v>
      </c>
      <c r="F676" s="120" t="s">
        <v>416</v>
      </c>
      <c r="G676" s="120" t="s">
        <v>20</v>
      </c>
      <c r="H676" s="30" t="s">
        <v>1014</v>
      </c>
      <c r="I676" s="30">
        <v>14</v>
      </c>
      <c r="J676" s="88" t="str">
        <f t="shared" si="10"/>
        <v>муниципальное образование «город Екатеринбург», г. Екатеринбург, ул. Мельковская, д. 14</v>
      </c>
      <c r="K676" s="30">
        <v>1382.2</v>
      </c>
      <c r="L676" s="30">
        <v>32</v>
      </c>
      <c r="M676" s="30">
        <v>4</v>
      </c>
      <c r="N676" s="117" t="s">
        <v>3163</v>
      </c>
      <c r="O676" s="219">
        <v>44247</v>
      </c>
      <c r="P676" s="117" t="s">
        <v>2098</v>
      </c>
      <c r="Q676" s="187">
        <v>5867461.1199999992</v>
      </c>
    </row>
    <row r="677" spans="1:17" ht="22.5" x14ac:dyDescent="0.25">
      <c r="A677" s="80">
        <v>676</v>
      </c>
      <c r="B677" s="106" t="s">
        <v>495</v>
      </c>
      <c r="C677" s="106"/>
      <c r="D677" s="134" t="s">
        <v>415</v>
      </c>
      <c r="E677" s="134" t="s">
        <v>18</v>
      </c>
      <c r="F677" s="134" t="s">
        <v>416</v>
      </c>
      <c r="G677" s="134" t="s">
        <v>20</v>
      </c>
      <c r="H677" s="112" t="s">
        <v>96</v>
      </c>
      <c r="I677" s="112">
        <v>44</v>
      </c>
      <c r="J677" s="88" t="str">
        <f t="shared" si="10"/>
        <v>муниципальное образование «город Екатеринбург», г. Екатеринбург, ул. Металлургов, д. 44</v>
      </c>
      <c r="K677" s="112">
        <v>9218.7000000000007</v>
      </c>
      <c r="L677" s="30">
        <v>142</v>
      </c>
      <c r="M677" s="112">
        <v>4</v>
      </c>
      <c r="N677" s="132" t="s">
        <v>2572</v>
      </c>
      <c r="O677" s="219">
        <v>44253</v>
      </c>
      <c r="P677" s="132" t="s">
        <v>1595</v>
      </c>
      <c r="Q677" s="187">
        <v>8188224.3399999999</v>
      </c>
    </row>
    <row r="678" spans="1:17" ht="22.5" x14ac:dyDescent="0.25">
      <c r="A678" s="80">
        <v>677</v>
      </c>
      <c r="B678" s="106" t="s">
        <v>495</v>
      </c>
      <c r="C678" s="106"/>
      <c r="D678" s="134" t="s">
        <v>415</v>
      </c>
      <c r="E678" s="134" t="s">
        <v>18</v>
      </c>
      <c r="F678" s="134" t="s">
        <v>416</v>
      </c>
      <c r="G678" s="134" t="s">
        <v>20</v>
      </c>
      <c r="H678" s="112" t="s">
        <v>96</v>
      </c>
      <c r="I678" s="112" t="s">
        <v>409</v>
      </c>
      <c r="J678" s="88" t="str">
        <f t="shared" si="10"/>
        <v>муниципальное образование «город Екатеринбург», г. Екатеринбург, ул. Металлургов, д. 44А</v>
      </c>
      <c r="K678" s="112">
        <v>15899.9</v>
      </c>
      <c r="L678" s="30">
        <v>267</v>
      </c>
      <c r="M678" s="112">
        <v>2</v>
      </c>
      <c r="N678" s="132" t="s">
        <v>2572</v>
      </c>
      <c r="O678" s="219">
        <v>44253</v>
      </c>
      <c r="P678" s="132" t="s">
        <v>1595</v>
      </c>
      <c r="Q678" s="187">
        <v>4242984.8600000003</v>
      </c>
    </row>
    <row r="679" spans="1:17" ht="23.25" x14ac:dyDescent="0.25">
      <c r="A679" s="80">
        <v>678</v>
      </c>
      <c r="B679" s="106" t="s">
        <v>495</v>
      </c>
      <c r="C679" s="106"/>
      <c r="D679" s="134" t="s">
        <v>415</v>
      </c>
      <c r="E679" s="134" t="s">
        <v>18</v>
      </c>
      <c r="F679" s="134" t="s">
        <v>416</v>
      </c>
      <c r="G679" s="134" t="s">
        <v>20</v>
      </c>
      <c r="H679" s="112" t="s">
        <v>96</v>
      </c>
      <c r="I679" s="112">
        <v>48</v>
      </c>
      <c r="J679" s="88" t="str">
        <f t="shared" si="10"/>
        <v>муниципальное образование «город Екатеринбург», г. Екатеринбург, ул. Металлургов, д. 48</v>
      </c>
      <c r="K679" s="112">
        <v>6867.5</v>
      </c>
      <c r="L679" s="30">
        <v>128</v>
      </c>
      <c r="M679" s="112">
        <v>3</v>
      </c>
      <c r="N679" s="132" t="s">
        <v>3176</v>
      </c>
      <c r="O679" s="219" t="s">
        <v>4476</v>
      </c>
      <c r="P679" s="132" t="s">
        <v>4521</v>
      </c>
      <c r="Q679" s="187">
        <f>5834593.16+1038140.4</f>
        <v>6872733.5600000005</v>
      </c>
    </row>
    <row r="680" spans="1:17" ht="23.25" x14ac:dyDescent="0.25">
      <c r="A680" s="80">
        <v>679</v>
      </c>
      <c r="B680" s="106" t="s">
        <v>495</v>
      </c>
      <c r="C680" s="106"/>
      <c r="D680" s="134" t="s">
        <v>415</v>
      </c>
      <c r="E680" s="134" t="s">
        <v>18</v>
      </c>
      <c r="F680" s="134" t="s">
        <v>416</v>
      </c>
      <c r="G680" s="134" t="s">
        <v>20</v>
      </c>
      <c r="H680" s="112" t="s">
        <v>96</v>
      </c>
      <c r="I680" s="112">
        <v>50</v>
      </c>
      <c r="J680" s="88" t="str">
        <f t="shared" si="10"/>
        <v>муниципальное образование «город Екатеринбург», г. Екатеринбург, ул. Металлургов, д. 50</v>
      </c>
      <c r="K680" s="112">
        <v>6784.3</v>
      </c>
      <c r="L680" s="30">
        <v>120</v>
      </c>
      <c r="M680" s="112">
        <v>3</v>
      </c>
      <c r="N680" s="132" t="s">
        <v>3176</v>
      </c>
      <c r="O680" s="219" t="s">
        <v>4476</v>
      </c>
      <c r="P680" s="132" t="s">
        <v>4521</v>
      </c>
      <c r="Q680" s="187">
        <f>5842044.27+993372</f>
        <v>6835416.2699999996</v>
      </c>
    </row>
    <row r="681" spans="1:17" ht="23.25" x14ac:dyDescent="0.25">
      <c r="A681" s="80">
        <v>680</v>
      </c>
      <c r="B681" s="106" t="s">
        <v>495</v>
      </c>
      <c r="C681" s="106"/>
      <c r="D681" s="120" t="s">
        <v>415</v>
      </c>
      <c r="E681" s="120" t="s">
        <v>18</v>
      </c>
      <c r="F681" s="120" t="s">
        <v>416</v>
      </c>
      <c r="G681" s="120" t="s">
        <v>20</v>
      </c>
      <c r="H681" s="30" t="s">
        <v>69</v>
      </c>
      <c r="I681" s="30">
        <v>12</v>
      </c>
      <c r="J681" s="88" t="str">
        <f t="shared" si="10"/>
        <v>муниципальное образование «город Екатеринбург», г. Екатеринбург, ул. Мира, д. 12</v>
      </c>
      <c r="K681" s="30">
        <v>1040.4000000000001</v>
      </c>
      <c r="L681" s="30">
        <v>23</v>
      </c>
      <c r="M681" s="30">
        <v>7</v>
      </c>
      <c r="N681" s="117" t="s">
        <v>3217</v>
      </c>
      <c r="O681" s="219" t="s">
        <v>4491</v>
      </c>
      <c r="P681" s="117" t="s">
        <v>3227</v>
      </c>
      <c r="Q681" s="187">
        <f>8195524.8+260490</f>
        <v>8456014.8000000007</v>
      </c>
    </row>
    <row r="682" spans="1:17" ht="23.25" x14ac:dyDescent="0.25">
      <c r="A682" s="80">
        <v>681</v>
      </c>
      <c r="B682" s="106" t="s">
        <v>495</v>
      </c>
      <c r="C682" s="106"/>
      <c r="D682" s="120" t="s">
        <v>415</v>
      </c>
      <c r="E682" s="120" t="s">
        <v>18</v>
      </c>
      <c r="F682" s="120" t="s">
        <v>416</v>
      </c>
      <c r="G682" s="120" t="s">
        <v>20</v>
      </c>
      <c r="H682" s="112" t="s">
        <v>217</v>
      </c>
      <c r="I682" s="30">
        <v>68</v>
      </c>
      <c r="J682" s="88" t="str">
        <f t="shared" si="10"/>
        <v>муниципальное образование «город Екатеринбург», г. Екатеринбург, ул. Мичурина, д. 68</v>
      </c>
      <c r="K682" s="30">
        <v>3511.3</v>
      </c>
      <c r="L682" s="30">
        <v>66</v>
      </c>
      <c r="M682" s="30">
        <v>10</v>
      </c>
      <c r="N682" s="117" t="s">
        <v>3177</v>
      </c>
      <c r="O682" s="219" t="s">
        <v>4492</v>
      </c>
      <c r="P682" s="117" t="s">
        <v>3230</v>
      </c>
      <c r="Q682" s="187">
        <f>18465163.91+3650252.68</f>
        <v>22115416.59</v>
      </c>
    </row>
    <row r="683" spans="1:17" ht="22.5" x14ac:dyDescent="0.25">
      <c r="A683" s="80">
        <v>682</v>
      </c>
      <c r="B683" s="106" t="s">
        <v>495</v>
      </c>
      <c r="C683" s="106"/>
      <c r="D683" s="120" t="s">
        <v>415</v>
      </c>
      <c r="E683" s="120" t="s">
        <v>18</v>
      </c>
      <c r="F683" s="120" t="s">
        <v>416</v>
      </c>
      <c r="G683" s="120" t="s">
        <v>20</v>
      </c>
      <c r="H683" s="30" t="s">
        <v>2691</v>
      </c>
      <c r="I683" s="30">
        <v>11</v>
      </c>
      <c r="J683" s="88" t="str">
        <f t="shared" ref="J683:J746" si="11">C683&amp;""&amp;D683&amp;", "&amp;E683&amp;" "&amp;F683&amp;", "&amp;G683&amp;" "&amp;H683&amp;", д. "&amp;I683</f>
        <v>муниципальное образование «город Екатеринбург», г. Екатеринбург, ул. МОПРа, д. 11</v>
      </c>
      <c r="K683" s="30">
        <v>440.8</v>
      </c>
      <c r="L683" s="30">
        <v>8</v>
      </c>
      <c r="M683" s="30">
        <v>5</v>
      </c>
      <c r="N683" s="117" t="s">
        <v>3155</v>
      </c>
      <c r="O683" s="219">
        <v>44162</v>
      </c>
      <c r="P683" s="117" t="s">
        <v>3064</v>
      </c>
      <c r="Q683" s="187">
        <v>3865650</v>
      </c>
    </row>
    <row r="684" spans="1:17" ht="22.5" x14ac:dyDescent="0.25">
      <c r="A684" s="80">
        <v>683</v>
      </c>
      <c r="B684" s="106" t="s">
        <v>495</v>
      </c>
      <c r="C684" s="106"/>
      <c r="D684" s="134" t="s">
        <v>415</v>
      </c>
      <c r="E684" s="134" t="s">
        <v>18</v>
      </c>
      <c r="F684" s="134" t="s">
        <v>416</v>
      </c>
      <c r="G684" s="134" t="s">
        <v>20</v>
      </c>
      <c r="H684" s="112" t="s">
        <v>468</v>
      </c>
      <c r="I684" s="112" t="s">
        <v>2556</v>
      </c>
      <c r="J684" s="88" t="str">
        <f t="shared" si="11"/>
        <v>муниципальное образование «город Екатеринбург», г. Екатеринбург, ул. Московская, д. 213А</v>
      </c>
      <c r="K684" s="112">
        <v>3657.9</v>
      </c>
      <c r="L684" s="30">
        <v>68</v>
      </c>
      <c r="M684" s="112">
        <v>2</v>
      </c>
      <c r="N684" s="132" t="s">
        <v>2594</v>
      </c>
      <c r="O684" s="219">
        <v>44265</v>
      </c>
      <c r="P684" s="132" t="s">
        <v>1597</v>
      </c>
      <c r="Q684" s="187">
        <v>4106246.3499999996</v>
      </c>
    </row>
    <row r="685" spans="1:17" ht="23.25" x14ac:dyDescent="0.25">
      <c r="A685" s="80">
        <v>684</v>
      </c>
      <c r="B685" s="106" t="s">
        <v>495</v>
      </c>
      <c r="C685" s="106"/>
      <c r="D685" s="120" t="s">
        <v>415</v>
      </c>
      <c r="E685" s="120" t="s">
        <v>18</v>
      </c>
      <c r="F685" s="120" t="s">
        <v>416</v>
      </c>
      <c r="G685" s="120" t="s">
        <v>20</v>
      </c>
      <c r="H685" s="30" t="s">
        <v>468</v>
      </c>
      <c r="I685" s="30">
        <v>37</v>
      </c>
      <c r="J685" s="88" t="str">
        <f t="shared" si="11"/>
        <v>муниципальное образование «город Екатеринбург», г. Екатеринбург, ул. Московская, д. 37</v>
      </c>
      <c r="K685" s="30">
        <v>3940.9</v>
      </c>
      <c r="L685" s="30">
        <v>44</v>
      </c>
      <c r="M685" s="30">
        <v>7</v>
      </c>
      <c r="N685" s="117" t="s">
        <v>3218</v>
      </c>
      <c r="O685" s="219">
        <v>44218</v>
      </c>
      <c r="P685" s="117" t="s">
        <v>1626</v>
      </c>
      <c r="Q685" s="187">
        <v>12290155.199999999</v>
      </c>
    </row>
    <row r="686" spans="1:17" ht="22.5" x14ac:dyDescent="0.25">
      <c r="A686" s="80">
        <v>685</v>
      </c>
      <c r="B686" s="106" t="s">
        <v>495</v>
      </c>
      <c r="C686" s="106"/>
      <c r="D686" s="134" t="s">
        <v>415</v>
      </c>
      <c r="E686" s="134" t="s">
        <v>18</v>
      </c>
      <c r="F686" s="134" t="s">
        <v>416</v>
      </c>
      <c r="G686" s="134" t="s">
        <v>20</v>
      </c>
      <c r="H686" s="112" t="s">
        <v>2525</v>
      </c>
      <c r="I686" s="112">
        <v>103</v>
      </c>
      <c r="J686" s="88" t="str">
        <f t="shared" si="11"/>
        <v>муниципальное образование «город Екатеринбург», г. Екатеринбург, ул. Народной воли, д. 103</v>
      </c>
      <c r="K686" s="112">
        <v>7584.5</v>
      </c>
      <c r="L686" s="30">
        <v>130</v>
      </c>
      <c r="M686" s="112">
        <v>3</v>
      </c>
      <c r="N686" s="132" t="s">
        <v>2584</v>
      </c>
      <c r="O686" s="219">
        <v>44257</v>
      </c>
      <c r="P686" s="132" t="s">
        <v>1598</v>
      </c>
      <c r="Q686" s="187">
        <v>6451673.7300000004</v>
      </c>
    </row>
    <row r="687" spans="1:17" ht="34.5" x14ac:dyDescent="0.25">
      <c r="A687" s="80">
        <v>686</v>
      </c>
      <c r="B687" s="106" t="s">
        <v>495</v>
      </c>
      <c r="C687" s="106"/>
      <c r="D687" s="134" t="s">
        <v>415</v>
      </c>
      <c r="E687" s="134" t="s">
        <v>18</v>
      </c>
      <c r="F687" s="134" t="s">
        <v>416</v>
      </c>
      <c r="G687" s="134" t="s">
        <v>20</v>
      </c>
      <c r="H687" s="112" t="s">
        <v>2525</v>
      </c>
      <c r="I687" s="112">
        <v>23</v>
      </c>
      <c r="J687" s="88" t="str">
        <f t="shared" si="11"/>
        <v>муниципальное образование «город Екатеринбург», г. Екатеринбург, ул. Народной воли, д. 23</v>
      </c>
      <c r="K687" s="112">
        <v>4899.2</v>
      </c>
      <c r="L687" s="30">
        <v>87</v>
      </c>
      <c r="M687" s="112">
        <v>4</v>
      </c>
      <c r="N687" s="132" t="s">
        <v>4493</v>
      </c>
      <c r="O687" s="219" t="s">
        <v>4494</v>
      </c>
      <c r="P687" s="132" t="s">
        <v>4522</v>
      </c>
      <c r="Q687" s="187">
        <f>5123987.37+2121456.85+707320.8</f>
        <v>7952765.0200000005</v>
      </c>
    </row>
    <row r="688" spans="1:17" ht="23.25" x14ac:dyDescent="0.25">
      <c r="A688" s="80">
        <v>687</v>
      </c>
      <c r="B688" s="106" t="s">
        <v>495</v>
      </c>
      <c r="C688" s="106"/>
      <c r="D688" s="134" t="s">
        <v>415</v>
      </c>
      <c r="E688" s="134" t="s">
        <v>18</v>
      </c>
      <c r="F688" s="134" t="s">
        <v>416</v>
      </c>
      <c r="G688" s="134" t="s">
        <v>20</v>
      </c>
      <c r="H688" s="112" t="s">
        <v>1556</v>
      </c>
      <c r="I688" s="112">
        <v>22</v>
      </c>
      <c r="J688" s="88" t="str">
        <f t="shared" si="11"/>
        <v>муниципальное образование «город Екатеринбург», г. Екатеринбург, ул. Начдива Онуфриева, д. 22</v>
      </c>
      <c r="K688" s="112">
        <v>5732.6</v>
      </c>
      <c r="L688" s="30">
        <v>128</v>
      </c>
      <c r="M688" s="112">
        <v>3</v>
      </c>
      <c r="N688" s="221" t="s">
        <v>2590</v>
      </c>
      <c r="O688" s="219" t="s">
        <v>4477</v>
      </c>
      <c r="P688" s="132" t="s">
        <v>4521</v>
      </c>
      <c r="Q688" s="187">
        <f>5898583.97+1768881.6</f>
        <v>7667465.5700000003</v>
      </c>
    </row>
    <row r="689" spans="1:17" ht="22.5" x14ac:dyDescent="0.25">
      <c r="A689" s="80">
        <v>688</v>
      </c>
      <c r="B689" s="106" t="s">
        <v>495</v>
      </c>
      <c r="C689" s="106"/>
      <c r="D689" s="134" t="s">
        <v>415</v>
      </c>
      <c r="E689" s="134" t="s">
        <v>18</v>
      </c>
      <c r="F689" s="134" t="s">
        <v>416</v>
      </c>
      <c r="G689" s="134" t="s">
        <v>20</v>
      </c>
      <c r="H689" s="112" t="s">
        <v>1556</v>
      </c>
      <c r="I689" s="112">
        <v>72</v>
      </c>
      <c r="J689" s="88" t="str">
        <f t="shared" si="11"/>
        <v>муниципальное образование «город Екатеринбург», г. Екатеринбург, ул. Начдива Онуфриева, д. 72</v>
      </c>
      <c r="K689" s="112">
        <v>6882.4</v>
      </c>
      <c r="L689" s="30">
        <v>128</v>
      </c>
      <c r="M689" s="112">
        <v>1</v>
      </c>
      <c r="N689" s="132" t="s">
        <v>1596</v>
      </c>
      <c r="O689" s="219">
        <v>43913</v>
      </c>
      <c r="P689" s="132" t="s">
        <v>1494</v>
      </c>
      <c r="Q689" s="187">
        <v>2687703.68</v>
      </c>
    </row>
    <row r="690" spans="1:17" ht="22.5" x14ac:dyDescent="0.25">
      <c r="A690" s="80">
        <v>689</v>
      </c>
      <c r="B690" s="106" t="s">
        <v>495</v>
      </c>
      <c r="C690" s="106"/>
      <c r="D690" s="134" t="s">
        <v>415</v>
      </c>
      <c r="E690" s="134" t="s">
        <v>18</v>
      </c>
      <c r="F690" s="134" t="s">
        <v>416</v>
      </c>
      <c r="G690" s="134" t="s">
        <v>20</v>
      </c>
      <c r="H690" s="112" t="s">
        <v>820</v>
      </c>
      <c r="I690" s="112">
        <v>13</v>
      </c>
      <c r="J690" s="88" t="str">
        <f t="shared" si="11"/>
        <v>муниципальное образование «город Екатеринбург», г. Екатеринбург, ул. Новгородцевой, д. 13</v>
      </c>
      <c r="K690" s="112">
        <v>6907.5</v>
      </c>
      <c r="L690" s="30">
        <v>142</v>
      </c>
      <c r="M690" s="112">
        <v>4</v>
      </c>
      <c r="N690" s="221" t="s">
        <v>2573</v>
      </c>
      <c r="O690" s="219">
        <v>44252</v>
      </c>
      <c r="P690" s="132" t="s">
        <v>1598</v>
      </c>
      <c r="Q690" s="187">
        <v>7848434.7800000003</v>
      </c>
    </row>
    <row r="691" spans="1:17" ht="23.25" x14ac:dyDescent="0.25">
      <c r="A691" s="80">
        <v>690</v>
      </c>
      <c r="B691" s="106" t="s">
        <v>495</v>
      </c>
      <c r="C691" s="106"/>
      <c r="D691" s="134" t="s">
        <v>415</v>
      </c>
      <c r="E691" s="134" t="s">
        <v>18</v>
      </c>
      <c r="F691" s="134" t="s">
        <v>416</v>
      </c>
      <c r="G691" s="134" t="s">
        <v>20</v>
      </c>
      <c r="H691" s="112" t="s">
        <v>820</v>
      </c>
      <c r="I691" s="112" t="s">
        <v>2557</v>
      </c>
      <c r="J691" s="88" t="str">
        <f t="shared" si="11"/>
        <v>муниципальное образование «город Екатеринбург», г. Екатеринбург, ул. Новгородцевой, д. 25КОРПУС 2</v>
      </c>
      <c r="K691" s="112">
        <v>5740.7</v>
      </c>
      <c r="L691" s="30">
        <v>126</v>
      </c>
      <c r="M691" s="112">
        <v>3</v>
      </c>
      <c r="N691" s="132" t="s">
        <v>2597</v>
      </c>
      <c r="O691" s="219" t="s">
        <v>4476</v>
      </c>
      <c r="P691" s="132" t="s">
        <v>2610</v>
      </c>
      <c r="Q691" s="187">
        <f>5760702.35+1102606.8</f>
        <v>6863309.1499999994</v>
      </c>
    </row>
    <row r="692" spans="1:17" ht="22.5" x14ac:dyDescent="0.25">
      <c r="A692" s="80">
        <v>691</v>
      </c>
      <c r="B692" s="106" t="s">
        <v>495</v>
      </c>
      <c r="C692" s="106"/>
      <c r="D692" s="120" t="s">
        <v>415</v>
      </c>
      <c r="E692" s="120" t="s">
        <v>18</v>
      </c>
      <c r="F692" s="120" t="s">
        <v>416</v>
      </c>
      <c r="G692" s="120" t="s">
        <v>20</v>
      </c>
      <c r="H692" s="30" t="s">
        <v>2698</v>
      </c>
      <c r="I692" s="30">
        <v>22</v>
      </c>
      <c r="J692" s="88" t="str">
        <f t="shared" si="11"/>
        <v>муниципальное образование «город Екатеринбург», г. Екатеринбург, ул. Огарева, д. 22</v>
      </c>
      <c r="K692" s="30">
        <v>671.9</v>
      </c>
      <c r="L692" s="30">
        <v>16</v>
      </c>
      <c r="M692" s="30">
        <v>8</v>
      </c>
      <c r="N692" s="117" t="s">
        <v>3185</v>
      </c>
      <c r="O692" s="219">
        <v>44232</v>
      </c>
      <c r="P692" s="117" t="s">
        <v>4524</v>
      </c>
      <c r="Q692" s="187">
        <v>5635985.0099999998</v>
      </c>
    </row>
    <row r="693" spans="1:17" ht="22.5" x14ac:dyDescent="0.25">
      <c r="A693" s="80">
        <v>692</v>
      </c>
      <c r="B693" s="106" t="s">
        <v>495</v>
      </c>
      <c r="C693" s="106"/>
      <c r="D693" s="120" t="s">
        <v>415</v>
      </c>
      <c r="E693" s="120" t="s">
        <v>18</v>
      </c>
      <c r="F693" s="120" t="s">
        <v>416</v>
      </c>
      <c r="G693" s="120" t="s">
        <v>20</v>
      </c>
      <c r="H693" s="30" t="s">
        <v>2702</v>
      </c>
      <c r="I693" s="30">
        <v>3</v>
      </c>
      <c r="J693" s="88" t="str">
        <f t="shared" si="11"/>
        <v>муниципальное образование «город Екатеринбург», г. Екатеринбург, ул. Пальмиро Тольятти, д. 3</v>
      </c>
      <c r="K693" s="30">
        <v>2000.7</v>
      </c>
      <c r="L693" s="30">
        <v>44</v>
      </c>
      <c r="M693" s="30">
        <v>8</v>
      </c>
      <c r="N693" s="117" t="s">
        <v>3183</v>
      </c>
      <c r="O693" s="219">
        <v>44208</v>
      </c>
      <c r="P693" s="117" t="s">
        <v>1632</v>
      </c>
      <c r="Q693" s="187">
        <v>11178126</v>
      </c>
    </row>
    <row r="694" spans="1:17" ht="22.5" x14ac:dyDescent="0.25">
      <c r="A694" s="80">
        <v>693</v>
      </c>
      <c r="B694" s="106" t="s">
        <v>495</v>
      </c>
      <c r="C694" s="106"/>
      <c r="D694" s="134" t="s">
        <v>415</v>
      </c>
      <c r="E694" s="134" t="s">
        <v>18</v>
      </c>
      <c r="F694" s="134" t="s">
        <v>416</v>
      </c>
      <c r="G694" s="134" t="s">
        <v>20</v>
      </c>
      <c r="H694" s="112" t="s">
        <v>474</v>
      </c>
      <c r="I694" s="112">
        <v>3</v>
      </c>
      <c r="J694" s="88" t="str">
        <f t="shared" si="11"/>
        <v>муниципальное образование «город Екатеринбург», г. Екатеринбург, ул. Папанина, д. 3</v>
      </c>
      <c r="K694" s="112">
        <v>9695.6</v>
      </c>
      <c r="L694" s="30">
        <v>215</v>
      </c>
      <c r="M694" s="112">
        <v>4</v>
      </c>
      <c r="N694" s="132" t="s">
        <v>2572</v>
      </c>
      <c r="O694" s="219">
        <v>44253</v>
      </c>
      <c r="P694" s="132" t="s">
        <v>1595</v>
      </c>
      <c r="Q694" s="187">
        <v>8368111.2400000002</v>
      </c>
    </row>
    <row r="695" spans="1:17" ht="22.5" x14ac:dyDescent="0.25">
      <c r="A695" s="80">
        <v>694</v>
      </c>
      <c r="B695" s="106" t="s">
        <v>495</v>
      </c>
      <c r="C695" s="106"/>
      <c r="D695" s="120" t="s">
        <v>415</v>
      </c>
      <c r="E695" s="120" t="s">
        <v>18</v>
      </c>
      <c r="F695" s="120" t="s">
        <v>416</v>
      </c>
      <c r="G695" s="120" t="s">
        <v>20</v>
      </c>
      <c r="H695" s="30" t="s">
        <v>2703</v>
      </c>
      <c r="I695" s="30">
        <v>4</v>
      </c>
      <c r="J695" s="88" t="str">
        <f t="shared" si="11"/>
        <v>муниципальное образование «город Екатеринбург», г. Екатеринбург, ул. Парниковая, д. 4</v>
      </c>
      <c r="K695" s="30">
        <v>816.4</v>
      </c>
      <c r="L695" s="30">
        <v>27</v>
      </c>
      <c r="M695" s="30">
        <v>8</v>
      </c>
      <c r="N695" s="117" t="s">
        <v>3219</v>
      </c>
      <c r="O695" s="219">
        <v>44137</v>
      </c>
      <c r="P695" s="117" t="s">
        <v>3234</v>
      </c>
      <c r="Q695" s="187">
        <v>6826164.3099999996</v>
      </c>
    </row>
    <row r="696" spans="1:17" ht="23.25" x14ac:dyDescent="0.25">
      <c r="A696" s="80">
        <v>695</v>
      </c>
      <c r="B696" s="106" t="s">
        <v>495</v>
      </c>
      <c r="C696" s="106"/>
      <c r="D696" s="120" t="s">
        <v>415</v>
      </c>
      <c r="E696" s="120" t="s">
        <v>18</v>
      </c>
      <c r="F696" s="120" t="s">
        <v>416</v>
      </c>
      <c r="G696" s="120" t="s">
        <v>20</v>
      </c>
      <c r="H696" s="30" t="s">
        <v>1557</v>
      </c>
      <c r="I696" s="30">
        <v>6</v>
      </c>
      <c r="J696" s="88" t="str">
        <f t="shared" si="11"/>
        <v>муниципальное образование «город Екатеринбург», г. Екатеринбург, ул. Патриса Лумумбы, д. 6</v>
      </c>
      <c r="K696" s="30">
        <v>559.6</v>
      </c>
      <c r="L696" s="30">
        <v>6</v>
      </c>
      <c r="M696" s="30">
        <v>8</v>
      </c>
      <c r="N696" s="117" t="s">
        <v>3192</v>
      </c>
      <c r="O696" s="219" t="s">
        <v>4469</v>
      </c>
      <c r="P696" s="117" t="s">
        <v>1666</v>
      </c>
      <c r="Q696" s="187">
        <v>5092620</v>
      </c>
    </row>
    <row r="697" spans="1:17" ht="23.25" x14ac:dyDescent="0.25">
      <c r="A697" s="80">
        <v>696</v>
      </c>
      <c r="B697" s="106" t="s">
        <v>495</v>
      </c>
      <c r="C697" s="106"/>
      <c r="D697" s="120" t="s">
        <v>415</v>
      </c>
      <c r="E697" s="120" t="s">
        <v>18</v>
      </c>
      <c r="F697" s="120" t="s">
        <v>416</v>
      </c>
      <c r="G697" s="120" t="s">
        <v>20</v>
      </c>
      <c r="H697" s="30" t="s">
        <v>1557</v>
      </c>
      <c r="I697" s="30">
        <v>8</v>
      </c>
      <c r="J697" s="88" t="str">
        <f t="shared" si="11"/>
        <v>муниципальное образование «город Екатеринбург», г. Екатеринбург, ул. Патриса Лумумбы, д. 8</v>
      </c>
      <c r="K697" s="30">
        <v>633.20000000000005</v>
      </c>
      <c r="L697" s="30">
        <v>16</v>
      </c>
      <c r="M697" s="30">
        <v>6</v>
      </c>
      <c r="N697" s="117" t="s">
        <v>3187</v>
      </c>
      <c r="O697" s="219">
        <v>44223</v>
      </c>
      <c r="P697" s="117" t="s">
        <v>1666</v>
      </c>
      <c r="Q697" s="187">
        <v>5189652</v>
      </c>
    </row>
    <row r="698" spans="1:17" ht="23.25" x14ac:dyDescent="0.25">
      <c r="A698" s="80">
        <v>697</v>
      </c>
      <c r="B698" s="106" t="s">
        <v>495</v>
      </c>
      <c r="C698" s="106"/>
      <c r="D698" s="120" t="s">
        <v>415</v>
      </c>
      <c r="E698" s="120" t="s">
        <v>18</v>
      </c>
      <c r="F698" s="120" t="s">
        <v>416</v>
      </c>
      <c r="G698" s="120" t="s">
        <v>20</v>
      </c>
      <c r="H698" s="30" t="s">
        <v>1557</v>
      </c>
      <c r="I698" s="30">
        <v>87</v>
      </c>
      <c r="J698" s="88" t="str">
        <f t="shared" si="11"/>
        <v>муниципальное образование «город Екатеринбург», г. Екатеринбург, ул. Патриса Лумумбы, д. 87</v>
      </c>
      <c r="K698" s="30">
        <v>377.8</v>
      </c>
      <c r="L698" s="30">
        <v>8</v>
      </c>
      <c r="M698" s="30">
        <v>4</v>
      </c>
      <c r="N698" s="117" t="s">
        <v>3187</v>
      </c>
      <c r="O698" s="219">
        <v>44223</v>
      </c>
      <c r="P698" s="117" t="s">
        <v>1666</v>
      </c>
      <c r="Q698" s="187">
        <v>2121709.1999999997</v>
      </c>
    </row>
    <row r="699" spans="1:17" ht="23.25" x14ac:dyDescent="0.25">
      <c r="A699" s="80">
        <v>698</v>
      </c>
      <c r="B699" s="106" t="s">
        <v>495</v>
      </c>
      <c r="C699" s="106"/>
      <c r="D699" s="120" t="s">
        <v>415</v>
      </c>
      <c r="E699" s="120" t="s">
        <v>18</v>
      </c>
      <c r="F699" s="120" t="s">
        <v>416</v>
      </c>
      <c r="G699" s="120" t="s">
        <v>20</v>
      </c>
      <c r="H699" s="30" t="s">
        <v>1557</v>
      </c>
      <c r="I699" s="30">
        <v>89</v>
      </c>
      <c r="J699" s="88" t="str">
        <f t="shared" si="11"/>
        <v>муниципальное образование «город Екатеринбург», г. Екатеринбург, ул. Патриса Лумумбы, д. 89</v>
      </c>
      <c r="K699" s="30">
        <v>375.3</v>
      </c>
      <c r="L699" s="30">
        <v>8</v>
      </c>
      <c r="M699" s="30">
        <v>6</v>
      </c>
      <c r="N699" s="117" t="s">
        <v>3187</v>
      </c>
      <c r="O699" s="219">
        <v>44223</v>
      </c>
      <c r="P699" s="117" t="s">
        <v>1666</v>
      </c>
      <c r="Q699" s="187">
        <v>2923104</v>
      </c>
    </row>
    <row r="700" spans="1:17" ht="22.5" x14ac:dyDescent="0.25">
      <c r="A700" s="80">
        <v>699</v>
      </c>
      <c r="B700" s="106" t="s">
        <v>495</v>
      </c>
      <c r="C700" s="106"/>
      <c r="D700" s="120" t="s">
        <v>415</v>
      </c>
      <c r="E700" s="120" t="s">
        <v>18</v>
      </c>
      <c r="F700" s="120" t="s">
        <v>416</v>
      </c>
      <c r="G700" s="120" t="s">
        <v>20</v>
      </c>
      <c r="H700" s="30" t="s">
        <v>56</v>
      </c>
      <c r="I700" s="30">
        <v>68</v>
      </c>
      <c r="J700" s="88" t="str">
        <f t="shared" si="11"/>
        <v>муниципальное образование «город Екатеринбург», г. Екатеринбург, ул. Первомайская, д. 68</v>
      </c>
      <c r="K700" s="30">
        <v>2893.5</v>
      </c>
      <c r="L700" s="30">
        <v>60</v>
      </c>
      <c r="M700" s="30">
        <v>8</v>
      </c>
      <c r="N700" s="117" t="s">
        <v>3170</v>
      </c>
      <c r="O700" s="219">
        <v>44223</v>
      </c>
      <c r="P700" s="117" t="s">
        <v>1632</v>
      </c>
      <c r="Q700" s="187">
        <v>15857078.4</v>
      </c>
    </row>
    <row r="701" spans="1:17" ht="23.25" x14ac:dyDescent="0.25">
      <c r="A701" s="80">
        <v>700</v>
      </c>
      <c r="B701" s="106" t="s">
        <v>495</v>
      </c>
      <c r="C701" s="106"/>
      <c r="D701" s="120" t="s">
        <v>415</v>
      </c>
      <c r="E701" s="120" t="s">
        <v>18</v>
      </c>
      <c r="F701" s="120" t="s">
        <v>416</v>
      </c>
      <c r="G701" s="120" t="s">
        <v>20</v>
      </c>
      <c r="H701" s="30" t="s">
        <v>56</v>
      </c>
      <c r="I701" s="30">
        <v>70</v>
      </c>
      <c r="J701" s="88" t="str">
        <f t="shared" si="11"/>
        <v>муниципальное образование «город Екатеринбург», г. Екатеринбург, ул. Первомайская, д. 70</v>
      </c>
      <c r="K701" s="30">
        <v>9426.9</v>
      </c>
      <c r="L701" s="30">
        <v>113</v>
      </c>
      <c r="M701" s="30">
        <v>5</v>
      </c>
      <c r="N701" s="117" t="s">
        <v>3220</v>
      </c>
      <c r="O701" s="219" t="s">
        <v>4495</v>
      </c>
      <c r="P701" s="117" t="s">
        <v>3235</v>
      </c>
      <c r="Q701" s="187">
        <f>30014593.92+783647.01</f>
        <v>30798240.930000003</v>
      </c>
    </row>
    <row r="702" spans="1:17" ht="22.5" x14ac:dyDescent="0.25">
      <c r="A702" s="80">
        <v>701</v>
      </c>
      <c r="B702" s="106" t="s">
        <v>495</v>
      </c>
      <c r="C702" s="106"/>
      <c r="D702" s="134" t="s">
        <v>415</v>
      </c>
      <c r="E702" s="134" t="s">
        <v>18</v>
      </c>
      <c r="F702" s="134" t="s">
        <v>416</v>
      </c>
      <c r="G702" s="134" t="s">
        <v>20</v>
      </c>
      <c r="H702" s="112" t="s">
        <v>1304</v>
      </c>
      <c r="I702" s="112">
        <v>3</v>
      </c>
      <c r="J702" s="88" t="str">
        <f t="shared" si="11"/>
        <v>муниципальное образование «город Екатеринбург», г. Екатеринбург, ул. Пионеров, д. 3</v>
      </c>
      <c r="K702" s="112">
        <v>4756</v>
      </c>
      <c r="L702" s="30">
        <v>108</v>
      </c>
      <c r="M702" s="112">
        <v>1</v>
      </c>
      <c r="N702" s="132" t="s">
        <v>2573</v>
      </c>
      <c r="O702" s="219">
        <v>44252</v>
      </c>
      <c r="P702" s="132" t="s">
        <v>1598</v>
      </c>
      <c r="Q702" s="187">
        <v>2042878.38</v>
      </c>
    </row>
    <row r="703" spans="1:17" ht="22.5" x14ac:dyDescent="0.25">
      <c r="A703" s="80">
        <v>702</v>
      </c>
      <c r="B703" s="106" t="s">
        <v>495</v>
      </c>
      <c r="C703" s="106"/>
      <c r="D703" s="134" t="s">
        <v>415</v>
      </c>
      <c r="E703" s="134" t="s">
        <v>18</v>
      </c>
      <c r="F703" s="134" t="s">
        <v>416</v>
      </c>
      <c r="G703" s="134" t="s">
        <v>20</v>
      </c>
      <c r="H703" s="112" t="s">
        <v>1304</v>
      </c>
      <c r="I703" s="112">
        <v>4</v>
      </c>
      <c r="J703" s="88" t="str">
        <f t="shared" si="11"/>
        <v>муниципальное образование «город Екатеринбург», г. Екатеринбург, ул. Пионеров, д. 4</v>
      </c>
      <c r="K703" s="112">
        <v>4781.7</v>
      </c>
      <c r="L703" s="30">
        <v>108</v>
      </c>
      <c r="M703" s="112">
        <v>2</v>
      </c>
      <c r="N703" s="132" t="s">
        <v>2573</v>
      </c>
      <c r="O703" s="219">
        <v>44252</v>
      </c>
      <c r="P703" s="132" t="s">
        <v>1598</v>
      </c>
      <c r="Q703" s="187">
        <v>4053414.7199999997</v>
      </c>
    </row>
    <row r="704" spans="1:17" ht="23.25" x14ac:dyDescent="0.25">
      <c r="A704" s="80">
        <v>703</v>
      </c>
      <c r="B704" s="106" t="s">
        <v>495</v>
      </c>
      <c r="C704" s="106"/>
      <c r="D704" s="120" t="s">
        <v>415</v>
      </c>
      <c r="E704" s="120" t="s">
        <v>18</v>
      </c>
      <c r="F704" s="120" t="s">
        <v>416</v>
      </c>
      <c r="G704" s="120" t="s">
        <v>20</v>
      </c>
      <c r="H704" s="30" t="s">
        <v>438</v>
      </c>
      <c r="I704" s="30">
        <v>12</v>
      </c>
      <c r="J704" s="88" t="str">
        <f t="shared" si="11"/>
        <v>муниципальное образование «город Екатеринбург», г. Екатеринбург, ул. Ползунова, д. 12</v>
      </c>
      <c r="K704" s="30">
        <v>685.8</v>
      </c>
      <c r="L704" s="30">
        <v>16</v>
      </c>
      <c r="M704" s="30">
        <v>8</v>
      </c>
      <c r="N704" s="117" t="s">
        <v>3208</v>
      </c>
      <c r="O704" s="219">
        <v>44221</v>
      </c>
      <c r="P704" s="117" t="s">
        <v>1847</v>
      </c>
      <c r="Q704" s="187">
        <v>5869053.5999999996</v>
      </c>
    </row>
    <row r="705" spans="1:17" ht="23.25" x14ac:dyDescent="0.25">
      <c r="A705" s="80">
        <v>704</v>
      </c>
      <c r="B705" s="106" t="s">
        <v>495</v>
      </c>
      <c r="C705" s="106"/>
      <c r="D705" s="120" t="s">
        <v>415</v>
      </c>
      <c r="E705" s="120" t="s">
        <v>18</v>
      </c>
      <c r="F705" s="120" t="s">
        <v>416</v>
      </c>
      <c r="G705" s="120" t="s">
        <v>20</v>
      </c>
      <c r="H705" s="30" t="s">
        <v>438</v>
      </c>
      <c r="I705" s="30">
        <v>14</v>
      </c>
      <c r="J705" s="88" t="str">
        <f t="shared" si="11"/>
        <v>муниципальное образование «город Екатеринбург», г. Екатеринбург, ул. Ползунова, д. 14</v>
      </c>
      <c r="K705" s="30">
        <v>684.8</v>
      </c>
      <c r="L705" s="30">
        <v>16</v>
      </c>
      <c r="M705" s="30">
        <v>1</v>
      </c>
      <c r="N705" s="117" t="s">
        <v>3151</v>
      </c>
      <c r="O705" s="219">
        <v>44328</v>
      </c>
      <c r="P705" s="117" t="s">
        <v>1847</v>
      </c>
      <c r="Q705" s="187">
        <v>39715.199999999997</v>
      </c>
    </row>
    <row r="706" spans="1:17" ht="23.25" x14ac:dyDescent="0.25">
      <c r="A706" s="80">
        <v>705</v>
      </c>
      <c r="B706" s="106" t="s">
        <v>495</v>
      </c>
      <c r="C706" s="106"/>
      <c r="D706" s="120" t="s">
        <v>415</v>
      </c>
      <c r="E706" s="120" t="s">
        <v>18</v>
      </c>
      <c r="F706" s="120" t="s">
        <v>416</v>
      </c>
      <c r="G706" s="120" t="s">
        <v>20</v>
      </c>
      <c r="H706" s="30" t="s">
        <v>438</v>
      </c>
      <c r="I706" s="30">
        <v>16</v>
      </c>
      <c r="J706" s="88" t="str">
        <f t="shared" si="11"/>
        <v>муниципальное образование «город Екатеринбург», г. Екатеринбург, ул. Ползунова, д. 16</v>
      </c>
      <c r="K706" s="30">
        <v>687.3</v>
      </c>
      <c r="L706" s="30">
        <v>16</v>
      </c>
      <c r="M706" s="30">
        <v>8</v>
      </c>
      <c r="N706" s="117" t="s">
        <v>3208</v>
      </c>
      <c r="O706" s="219">
        <v>44221</v>
      </c>
      <c r="P706" s="117" t="s">
        <v>1847</v>
      </c>
      <c r="Q706" s="187">
        <v>5567392.8000000007</v>
      </c>
    </row>
    <row r="707" spans="1:17" ht="22.5" x14ac:dyDescent="0.25">
      <c r="A707" s="80">
        <v>706</v>
      </c>
      <c r="B707" s="106" t="s">
        <v>495</v>
      </c>
      <c r="C707" s="106"/>
      <c r="D707" s="134" t="s">
        <v>415</v>
      </c>
      <c r="E707" s="134" t="s">
        <v>18</v>
      </c>
      <c r="F707" s="134" t="s">
        <v>416</v>
      </c>
      <c r="G707" s="134" t="s">
        <v>20</v>
      </c>
      <c r="H707" s="112" t="s">
        <v>438</v>
      </c>
      <c r="I707" s="112" t="s">
        <v>903</v>
      </c>
      <c r="J707" s="88" t="str">
        <f t="shared" si="11"/>
        <v>муниципальное образование «город Екатеринбург», г. Екатеринбург, ул. Ползунова, д. 16КОРПУС А</v>
      </c>
      <c r="K707" s="112">
        <v>6697.3</v>
      </c>
      <c r="L707" s="30">
        <v>120</v>
      </c>
      <c r="M707" s="112">
        <v>3</v>
      </c>
      <c r="N707" s="132" t="s">
        <v>2576</v>
      </c>
      <c r="O707" s="219">
        <v>44265</v>
      </c>
      <c r="P707" s="132" t="s">
        <v>1598</v>
      </c>
      <c r="Q707" s="187">
        <v>5689913.1900000004</v>
      </c>
    </row>
    <row r="708" spans="1:17" ht="23.25" x14ac:dyDescent="0.25">
      <c r="A708" s="80">
        <v>707</v>
      </c>
      <c r="B708" s="106" t="s">
        <v>495</v>
      </c>
      <c r="C708" s="106"/>
      <c r="D708" s="120" t="s">
        <v>415</v>
      </c>
      <c r="E708" s="120" t="s">
        <v>18</v>
      </c>
      <c r="F708" s="120" t="s">
        <v>416</v>
      </c>
      <c r="G708" s="120" t="s">
        <v>20</v>
      </c>
      <c r="H708" s="30" t="s">
        <v>438</v>
      </c>
      <c r="I708" s="30">
        <v>18</v>
      </c>
      <c r="J708" s="88" t="str">
        <f t="shared" si="11"/>
        <v>муниципальное образование «город Екатеринбург», г. Екатеринбург, ул. Ползунова, д. 18</v>
      </c>
      <c r="K708" s="30">
        <v>692</v>
      </c>
      <c r="L708" s="30">
        <v>16</v>
      </c>
      <c r="M708" s="30">
        <v>7</v>
      </c>
      <c r="N708" s="117" t="s">
        <v>3208</v>
      </c>
      <c r="O708" s="219">
        <v>44221</v>
      </c>
      <c r="P708" s="117" t="s">
        <v>1847</v>
      </c>
      <c r="Q708" s="187">
        <v>4347230.3999999994</v>
      </c>
    </row>
    <row r="709" spans="1:17" ht="22.5" x14ac:dyDescent="0.25">
      <c r="A709" s="80">
        <v>708</v>
      </c>
      <c r="B709" s="106" t="s">
        <v>495</v>
      </c>
      <c r="C709" s="106"/>
      <c r="D709" s="120" t="s">
        <v>415</v>
      </c>
      <c r="E709" s="120" t="s">
        <v>18</v>
      </c>
      <c r="F709" s="120" t="s">
        <v>416</v>
      </c>
      <c r="G709" s="120" t="s">
        <v>20</v>
      </c>
      <c r="H709" s="30" t="s">
        <v>157</v>
      </c>
      <c r="I709" s="30">
        <v>25</v>
      </c>
      <c r="J709" s="88" t="str">
        <f t="shared" si="11"/>
        <v>муниципальное образование «город Екатеринбург», г. Екатеринбург, ул. Попова, д. 25</v>
      </c>
      <c r="K709" s="30">
        <v>3983.5</v>
      </c>
      <c r="L709" s="30">
        <v>79</v>
      </c>
      <c r="M709" s="30">
        <v>1</v>
      </c>
      <c r="N709" s="117" t="s">
        <v>3184</v>
      </c>
      <c r="O709" s="219">
        <v>44328</v>
      </c>
      <c r="P709" s="117" t="s">
        <v>1683</v>
      </c>
      <c r="Q709" s="187">
        <v>193483.11000000002</v>
      </c>
    </row>
    <row r="710" spans="1:17" ht="22.5" x14ac:dyDescent="0.25">
      <c r="A710" s="80">
        <v>709</v>
      </c>
      <c r="B710" s="106" t="s">
        <v>495</v>
      </c>
      <c r="C710" s="106"/>
      <c r="D710" s="120" t="s">
        <v>415</v>
      </c>
      <c r="E710" s="120" t="s">
        <v>18</v>
      </c>
      <c r="F710" s="120" t="s">
        <v>416</v>
      </c>
      <c r="G710" s="120" t="s">
        <v>20</v>
      </c>
      <c r="H710" s="30" t="s">
        <v>157</v>
      </c>
      <c r="I710" s="30">
        <v>33</v>
      </c>
      <c r="J710" s="88" t="str">
        <f t="shared" si="11"/>
        <v>муниципальное образование «город Екатеринбург», г. Екатеринбург, ул. Попова, д. 33</v>
      </c>
      <c r="K710" s="30">
        <v>1902.1</v>
      </c>
      <c r="L710" s="30">
        <v>25</v>
      </c>
      <c r="M710" s="30">
        <v>8</v>
      </c>
      <c r="N710" s="117" t="s">
        <v>3183</v>
      </c>
      <c r="O710" s="219">
        <v>44208</v>
      </c>
      <c r="P710" s="117" t="s">
        <v>1632</v>
      </c>
      <c r="Q710" s="187">
        <v>9167273.379999999</v>
      </c>
    </row>
    <row r="711" spans="1:17" ht="22.5" x14ac:dyDescent="0.25">
      <c r="A711" s="80">
        <v>710</v>
      </c>
      <c r="B711" s="106" t="s">
        <v>495</v>
      </c>
      <c r="C711" s="106"/>
      <c r="D711" s="120" t="s">
        <v>415</v>
      </c>
      <c r="E711" s="120" t="s">
        <v>18</v>
      </c>
      <c r="F711" s="120" t="s">
        <v>416</v>
      </c>
      <c r="G711" s="120" t="s">
        <v>20</v>
      </c>
      <c r="H711" s="30" t="s">
        <v>157</v>
      </c>
      <c r="I711" s="30">
        <v>7</v>
      </c>
      <c r="J711" s="88" t="str">
        <f t="shared" si="11"/>
        <v>муниципальное образование «город Екатеринбург», г. Екатеринбург, ул. Попова, д. 7</v>
      </c>
      <c r="K711" s="30">
        <v>5515.2</v>
      </c>
      <c r="L711" s="30">
        <v>68</v>
      </c>
      <c r="M711" s="30">
        <v>1</v>
      </c>
      <c r="N711" s="117" t="s">
        <v>3154</v>
      </c>
      <c r="O711" s="219">
        <v>44365</v>
      </c>
      <c r="P711" s="117" t="s">
        <v>1683</v>
      </c>
      <c r="Q711" s="187">
        <v>1766733.27</v>
      </c>
    </row>
    <row r="712" spans="1:17" ht="22.5" x14ac:dyDescent="0.25">
      <c r="A712" s="80">
        <v>711</v>
      </c>
      <c r="B712" s="106" t="s">
        <v>495</v>
      </c>
      <c r="C712" s="106"/>
      <c r="D712" s="134" t="s">
        <v>415</v>
      </c>
      <c r="E712" s="134" t="s">
        <v>18</v>
      </c>
      <c r="F712" s="134" t="s">
        <v>416</v>
      </c>
      <c r="G712" s="134" t="s">
        <v>20</v>
      </c>
      <c r="H712" s="112" t="s">
        <v>855</v>
      </c>
      <c r="I712" s="112" t="s">
        <v>2558</v>
      </c>
      <c r="J712" s="88" t="str">
        <f t="shared" si="11"/>
        <v>муниципальное образование «город Екатеринбург», г. Екатеринбург, ул. Посадская, д. 28КОРПУС 3</v>
      </c>
      <c r="K712" s="112">
        <v>2404.1</v>
      </c>
      <c r="L712" s="30">
        <v>54</v>
      </c>
      <c r="M712" s="112">
        <v>1</v>
      </c>
      <c r="N712" s="132" t="s">
        <v>2572</v>
      </c>
      <c r="O712" s="219">
        <v>44253</v>
      </c>
      <c r="P712" s="132" t="s">
        <v>1595</v>
      </c>
      <c r="Q712" s="187">
        <v>2091223.78</v>
      </c>
    </row>
    <row r="713" spans="1:17" ht="22.5" x14ac:dyDescent="0.25">
      <c r="A713" s="80">
        <v>712</v>
      </c>
      <c r="B713" s="106" t="s">
        <v>495</v>
      </c>
      <c r="C713" s="106"/>
      <c r="D713" s="134" t="s">
        <v>415</v>
      </c>
      <c r="E713" s="134" t="s">
        <v>18</v>
      </c>
      <c r="F713" s="134" t="s">
        <v>416</v>
      </c>
      <c r="G713" s="134" t="s">
        <v>20</v>
      </c>
      <c r="H713" s="112" t="s">
        <v>2509</v>
      </c>
      <c r="I713" s="112">
        <v>69</v>
      </c>
      <c r="J713" s="88" t="str">
        <f t="shared" si="11"/>
        <v>муниципальное образование «город Екатеринбург», г. Екатеринбург, ул. Походная, д. 69</v>
      </c>
      <c r="K713" s="112">
        <v>7447.8</v>
      </c>
      <c r="L713" s="30">
        <v>246</v>
      </c>
      <c r="M713" s="112">
        <v>4</v>
      </c>
      <c r="N713" s="132" t="s">
        <v>2571</v>
      </c>
      <c r="O713" s="219">
        <v>44242</v>
      </c>
      <c r="P713" s="132" t="s">
        <v>2603</v>
      </c>
      <c r="Q713" s="187">
        <v>7744771.7999999998</v>
      </c>
    </row>
    <row r="714" spans="1:17" ht="22.5" x14ac:dyDescent="0.25">
      <c r="A714" s="80">
        <v>713</v>
      </c>
      <c r="B714" s="106" t="s">
        <v>495</v>
      </c>
      <c r="C714" s="106"/>
      <c r="D714" s="134" t="s">
        <v>415</v>
      </c>
      <c r="E714" s="134" t="s">
        <v>18</v>
      </c>
      <c r="F714" s="134" t="s">
        <v>416</v>
      </c>
      <c r="G714" s="134" t="s">
        <v>20</v>
      </c>
      <c r="H714" s="112" t="s">
        <v>476</v>
      </c>
      <c r="I714" s="112" t="s">
        <v>1460</v>
      </c>
      <c r="J714" s="88" t="str">
        <f t="shared" si="11"/>
        <v>муниципальное образование «город Екатеринбург», г. Екатеринбург, ул. Прибалтийская, д. 31КОРПУС 1</v>
      </c>
      <c r="K714" s="112">
        <v>5351.2</v>
      </c>
      <c r="L714" s="30">
        <v>187</v>
      </c>
      <c r="M714" s="112">
        <v>3</v>
      </c>
      <c r="N714" s="132" t="s">
        <v>2584</v>
      </c>
      <c r="O714" s="219">
        <v>44257</v>
      </c>
      <c r="P714" s="132" t="s">
        <v>1598</v>
      </c>
      <c r="Q714" s="187">
        <v>6175884.8399999999</v>
      </c>
    </row>
    <row r="715" spans="1:17" ht="22.5" x14ac:dyDescent="0.25">
      <c r="A715" s="80">
        <v>714</v>
      </c>
      <c r="B715" s="106" t="s">
        <v>495</v>
      </c>
      <c r="C715" s="106"/>
      <c r="D715" s="134" t="s">
        <v>415</v>
      </c>
      <c r="E715" s="134" t="s">
        <v>18</v>
      </c>
      <c r="F715" s="134" t="s">
        <v>416</v>
      </c>
      <c r="G715" s="134" t="s">
        <v>20</v>
      </c>
      <c r="H715" s="112" t="s">
        <v>1558</v>
      </c>
      <c r="I715" s="112">
        <v>15</v>
      </c>
      <c r="J715" s="88" t="str">
        <f t="shared" si="11"/>
        <v>муниципальное образование «город Екатеринбург», г. Екатеринбург, ул. Рабочих, д. 15</v>
      </c>
      <c r="K715" s="112">
        <v>15208.7</v>
      </c>
      <c r="L715" s="30">
        <v>251</v>
      </c>
      <c r="M715" s="112">
        <v>7</v>
      </c>
      <c r="N715" s="132" t="s">
        <v>2572</v>
      </c>
      <c r="O715" s="219">
        <v>44253</v>
      </c>
      <c r="P715" s="132" t="s">
        <v>1595</v>
      </c>
      <c r="Q715" s="187">
        <v>14680548.439999999</v>
      </c>
    </row>
    <row r="716" spans="1:17" ht="22.5" x14ac:dyDescent="0.25">
      <c r="A716" s="80">
        <v>715</v>
      </c>
      <c r="B716" s="106" t="s">
        <v>495</v>
      </c>
      <c r="C716" s="106"/>
      <c r="D716" s="120" t="s">
        <v>415</v>
      </c>
      <c r="E716" s="120" t="s">
        <v>18</v>
      </c>
      <c r="F716" s="120" t="s">
        <v>416</v>
      </c>
      <c r="G716" s="120" t="s">
        <v>20</v>
      </c>
      <c r="H716" s="30" t="s">
        <v>483</v>
      </c>
      <c r="I716" s="30">
        <v>4</v>
      </c>
      <c r="J716" s="88" t="str">
        <f t="shared" si="11"/>
        <v>муниципальное образование «город Екатеринбург», г. Екатеринбург, ул. Ракетная, д. 4</v>
      </c>
      <c r="K716" s="30">
        <v>3323.8</v>
      </c>
      <c r="L716" s="30">
        <v>68</v>
      </c>
      <c r="M716" s="30">
        <v>1</v>
      </c>
      <c r="N716" s="117" t="s">
        <v>3157</v>
      </c>
      <c r="O716" s="219">
        <v>44259</v>
      </c>
      <c r="P716" s="117" t="s">
        <v>3064</v>
      </c>
      <c r="Q716" s="187">
        <v>2462833.2000000002</v>
      </c>
    </row>
    <row r="717" spans="1:17" ht="22.5" x14ac:dyDescent="0.25">
      <c r="A717" s="80">
        <v>716</v>
      </c>
      <c r="B717" s="106" t="s">
        <v>495</v>
      </c>
      <c r="C717" s="106"/>
      <c r="D717" s="134" t="s">
        <v>415</v>
      </c>
      <c r="E717" s="134" t="s">
        <v>18</v>
      </c>
      <c r="F717" s="134" t="s">
        <v>416</v>
      </c>
      <c r="G717" s="134" t="s">
        <v>20</v>
      </c>
      <c r="H717" s="112" t="s">
        <v>1208</v>
      </c>
      <c r="I717" s="112">
        <v>13</v>
      </c>
      <c r="J717" s="88" t="str">
        <f t="shared" si="11"/>
        <v>муниципальное образование «город Екатеринбург», г. Екатеринбург, ул. Расточная, д. 13</v>
      </c>
      <c r="K717" s="112">
        <v>19575.5</v>
      </c>
      <c r="L717" s="30">
        <v>215</v>
      </c>
      <c r="M717" s="112">
        <v>6</v>
      </c>
      <c r="N717" s="221" t="s">
        <v>2582</v>
      </c>
      <c r="O717" s="219">
        <v>44257</v>
      </c>
      <c r="P717" s="132" t="s">
        <v>1598</v>
      </c>
      <c r="Q717" s="187">
        <v>12672720.01</v>
      </c>
    </row>
    <row r="718" spans="1:17" ht="22.5" x14ac:dyDescent="0.25">
      <c r="A718" s="80">
        <v>717</v>
      </c>
      <c r="B718" s="106" t="s">
        <v>495</v>
      </c>
      <c r="C718" s="106"/>
      <c r="D718" s="134" t="s">
        <v>415</v>
      </c>
      <c r="E718" s="134" t="s">
        <v>18</v>
      </c>
      <c r="F718" s="134" t="s">
        <v>416</v>
      </c>
      <c r="G718" s="134" t="s">
        <v>20</v>
      </c>
      <c r="H718" s="112" t="s">
        <v>486</v>
      </c>
      <c r="I718" s="112">
        <v>84</v>
      </c>
      <c r="J718" s="88" t="str">
        <f t="shared" si="11"/>
        <v>муниципальное образование «город Екатеринбург», г. Екатеринбург, ул. Репина, д. 84</v>
      </c>
      <c r="K718" s="112">
        <v>15581.9</v>
      </c>
      <c r="L718" s="30">
        <v>155</v>
      </c>
      <c r="M718" s="112">
        <v>8</v>
      </c>
      <c r="N718" s="132" t="s">
        <v>2572</v>
      </c>
      <c r="O718" s="219">
        <v>44253</v>
      </c>
      <c r="P718" s="132" t="s">
        <v>1595</v>
      </c>
      <c r="Q718" s="187">
        <v>16957597.84</v>
      </c>
    </row>
    <row r="719" spans="1:17" ht="22.5" x14ac:dyDescent="0.25">
      <c r="A719" s="80">
        <v>718</v>
      </c>
      <c r="B719" s="106" t="s">
        <v>495</v>
      </c>
      <c r="C719" s="106"/>
      <c r="D719" s="134" t="s">
        <v>415</v>
      </c>
      <c r="E719" s="134" t="s">
        <v>18</v>
      </c>
      <c r="F719" s="134" t="s">
        <v>416</v>
      </c>
      <c r="G719" s="134" t="s">
        <v>20</v>
      </c>
      <c r="H719" s="112" t="s">
        <v>486</v>
      </c>
      <c r="I719" s="112">
        <v>88</v>
      </c>
      <c r="J719" s="88" t="str">
        <f t="shared" si="11"/>
        <v>муниципальное образование «город Екатеринбург», г. Екатеринбург, ул. Репина, д. 88</v>
      </c>
      <c r="K719" s="112">
        <v>11372.1</v>
      </c>
      <c r="L719" s="30">
        <v>211</v>
      </c>
      <c r="M719" s="112">
        <v>6</v>
      </c>
      <c r="N719" s="132" t="s">
        <v>2572</v>
      </c>
      <c r="O719" s="219">
        <v>44253</v>
      </c>
      <c r="P719" s="132" t="s">
        <v>1595</v>
      </c>
      <c r="Q719" s="187">
        <v>12703330.32</v>
      </c>
    </row>
    <row r="720" spans="1:17" ht="22.5" x14ac:dyDescent="0.25">
      <c r="A720" s="80">
        <v>719</v>
      </c>
      <c r="B720" s="106" t="s">
        <v>495</v>
      </c>
      <c r="C720" s="106"/>
      <c r="D720" s="134" t="s">
        <v>415</v>
      </c>
      <c r="E720" s="134" t="s">
        <v>18</v>
      </c>
      <c r="F720" s="134" t="s">
        <v>416</v>
      </c>
      <c r="G720" s="134" t="s">
        <v>20</v>
      </c>
      <c r="H720" s="112" t="s">
        <v>2526</v>
      </c>
      <c r="I720" s="112">
        <v>27</v>
      </c>
      <c r="J720" s="88" t="str">
        <f t="shared" si="11"/>
        <v>муниципальное образование «город Екатеринбург», г. Екатеринбург, ул. Родонитовая, д. 27</v>
      </c>
      <c r="K720" s="112">
        <v>6616.6</v>
      </c>
      <c r="L720" s="30">
        <v>116</v>
      </c>
      <c r="M720" s="112">
        <v>3</v>
      </c>
      <c r="N720" s="132" t="s">
        <v>2579</v>
      </c>
      <c r="O720" s="219">
        <v>44247</v>
      </c>
      <c r="P720" s="132" t="s">
        <v>2604</v>
      </c>
      <c r="Q720" s="187">
        <v>6177150.4900000002</v>
      </c>
    </row>
    <row r="721" spans="1:17" ht="34.5" x14ac:dyDescent="0.25">
      <c r="A721" s="80">
        <v>720</v>
      </c>
      <c r="B721" s="106" t="s">
        <v>495</v>
      </c>
      <c r="C721" s="106"/>
      <c r="D721" s="134" t="s">
        <v>415</v>
      </c>
      <c r="E721" s="134" t="s">
        <v>18</v>
      </c>
      <c r="F721" s="134" t="s">
        <v>416</v>
      </c>
      <c r="G721" s="134" t="s">
        <v>20</v>
      </c>
      <c r="H721" s="112" t="s">
        <v>2526</v>
      </c>
      <c r="I721" s="112">
        <v>32</v>
      </c>
      <c r="J721" s="88" t="str">
        <f t="shared" si="11"/>
        <v>муниципальное образование «город Екатеринбург», г. Екатеринбург, ул. Родонитовая, д. 32</v>
      </c>
      <c r="K721" s="112">
        <v>16875.900000000001</v>
      </c>
      <c r="L721" s="30">
        <v>282</v>
      </c>
      <c r="M721" s="112">
        <v>10</v>
      </c>
      <c r="N721" s="132" t="s">
        <v>2599</v>
      </c>
      <c r="O721" s="219" t="s">
        <v>4496</v>
      </c>
      <c r="P721" s="132" t="s">
        <v>2611</v>
      </c>
      <c r="Q721" s="187">
        <f>14420708.58+4611994.08+672078</f>
        <v>19704780.66</v>
      </c>
    </row>
    <row r="722" spans="1:17" ht="22.5" x14ac:dyDescent="0.25">
      <c r="A722" s="80">
        <v>721</v>
      </c>
      <c r="B722" s="106" t="s">
        <v>495</v>
      </c>
      <c r="C722" s="106"/>
      <c r="D722" s="120" t="s">
        <v>415</v>
      </c>
      <c r="E722" s="120" t="s">
        <v>18</v>
      </c>
      <c r="F722" s="120" t="s">
        <v>416</v>
      </c>
      <c r="G722" s="120" t="s">
        <v>20</v>
      </c>
      <c r="H722" s="30" t="s">
        <v>306</v>
      </c>
      <c r="I722" s="30">
        <v>40</v>
      </c>
      <c r="J722" s="88" t="str">
        <f t="shared" si="11"/>
        <v>муниципальное образование «город Екатеринбург», г. Екатеринбург, ул. Розы Люксембург, д. 40</v>
      </c>
      <c r="K722" s="30">
        <v>3481.1</v>
      </c>
      <c r="L722" s="30">
        <v>55</v>
      </c>
      <c r="M722" s="30">
        <v>8</v>
      </c>
      <c r="N722" s="117" t="s">
        <v>3157</v>
      </c>
      <c r="O722" s="219">
        <v>44259</v>
      </c>
      <c r="P722" s="117" t="s">
        <v>3064</v>
      </c>
      <c r="Q722" s="187">
        <v>18714681.600000001</v>
      </c>
    </row>
    <row r="723" spans="1:17" ht="23.25" x14ac:dyDescent="0.25">
      <c r="A723" s="80">
        <v>722</v>
      </c>
      <c r="B723" s="106" t="s">
        <v>495</v>
      </c>
      <c r="C723" s="106"/>
      <c r="D723" s="134" t="s">
        <v>415</v>
      </c>
      <c r="E723" s="134" t="s">
        <v>18</v>
      </c>
      <c r="F723" s="134" t="s">
        <v>416</v>
      </c>
      <c r="G723" s="134" t="s">
        <v>20</v>
      </c>
      <c r="H723" s="112" t="s">
        <v>1172</v>
      </c>
      <c r="I723" s="112">
        <v>16</v>
      </c>
      <c r="J723" s="88" t="str">
        <f t="shared" si="11"/>
        <v>муниципальное образование «город Екатеринбург», г. Екатеринбург, ул. Саввы Белых, д. 16</v>
      </c>
      <c r="K723" s="112">
        <v>4115.2</v>
      </c>
      <c r="L723" s="30">
        <v>78</v>
      </c>
      <c r="M723" s="112">
        <v>3</v>
      </c>
      <c r="N723" s="132" t="s">
        <v>2591</v>
      </c>
      <c r="O723" s="219" t="s">
        <v>4466</v>
      </c>
      <c r="P723" s="132" t="s">
        <v>1599</v>
      </c>
      <c r="Q723" s="187">
        <v>6112649.5</v>
      </c>
    </row>
    <row r="724" spans="1:17" ht="22.5" x14ac:dyDescent="0.25">
      <c r="A724" s="80">
        <v>723</v>
      </c>
      <c r="B724" s="106" t="s">
        <v>495</v>
      </c>
      <c r="C724" s="106"/>
      <c r="D724" s="120" t="s">
        <v>415</v>
      </c>
      <c r="E724" s="120" t="s">
        <v>18</v>
      </c>
      <c r="F724" s="120" t="s">
        <v>416</v>
      </c>
      <c r="G724" s="120" t="s">
        <v>20</v>
      </c>
      <c r="H724" s="30" t="s">
        <v>1172</v>
      </c>
      <c r="I724" s="30">
        <v>26</v>
      </c>
      <c r="J724" s="88" t="str">
        <f t="shared" si="11"/>
        <v>муниципальное образование «город Екатеринбург», г. Екатеринбург, ул. Саввы Белых, д. 26</v>
      </c>
      <c r="K724" s="30">
        <v>684.6</v>
      </c>
      <c r="L724" s="30">
        <v>16</v>
      </c>
      <c r="M724" s="30">
        <v>5</v>
      </c>
      <c r="N724" s="117" t="s">
        <v>3162</v>
      </c>
      <c r="O724" s="219">
        <v>44126</v>
      </c>
      <c r="P724" s="117" t="s">
        <v>3228</v>
      </c>
      <c r="Q724" s="187">
        <v>6152684.4000000004</v>
      </c>
    </row>
    <row r="725" spans="1:17" ht="22.5" x14ac:dyDescent="0.25">
      <c r="A725" s="80">
        <v>724</v>
      </c>
      <c r="B725" s="106" t="s">
        <v>495</v>
      </c>
      <c r="C725" s="106"/>
      <c r="D725" s="134" t="s">
        <v>415</v>
      </c>
      <c r="E725" s="134" t="s">
        <v>18</v>
      </c>
      <c r="F725" s="134" t="s">
        <v>416</v>
      </c>
      <c r="G725" s="134" t="s">
        <v>20</v>
      </c>
      <c r="H725" s="112" t="s">
        <v>450</v>
      </c>
      <c r="I725" s="112">
        <v>3</v>
      </c>
      <c r="J725" s="88" t="str">
        <f t="shared" si="11"/>
        <v>муниципальное образование «город Екатеринбург», г. Екатеринбург, ул. Санаторная, д. 3</v>
      </c>
      <c r="K725" s="112">
        <v>3221.2</v>
      </c>
      <c r="L725" s="30">
        <v>48</v>
      </c>
      <c r="M725" s="112">
        <v>1</v>
      </c>
      <c r="N725" s="132" t="s">
        <v>2579</v>
      </c>
      <c r="O725" s="219">
        <v>44247</v>
      </c>
      <c r="P725" s="132" t="s">
        <v>2604</v>
      </c>
      <c r="Q725" s="187">
        <v>2039354.07</v>
      </c>
    </row>
    <row r="726" spans="1:17" ht="34.5" x14ac:dyDescent="0.25">
      <c r="A726" s="80">
        <v>725</v>
      </c>
      <c r="B726" s="106" t="s">
        <v>495</v>
      </c>
      <c r="C726" s="106"/>
      <c r="D726" s="120" t="s">
        <v>415</v>
      </c>
      <c r="E726" s="120" t="s">
        <v>18</v>
      </c>
      <c r="F726" s="120" t="s">
        <v>416</v>
      </c>
      <c r="G726" s="120" t="s">
        <v>20</v>
      </c>
      <c r="H726" s="30" t="s">
        <v>450</v>
      </c>
      <c r="I726" s="30">
        <v>8</v>
      </c>
      <c r="J726" s="88" t="str">
        <f t="shared" si="11"/>
        <v>муниципальное образование «город Екатеринбург», г. Екатеринбург, ул. Санаторная, д. 8</v>
      </c>
      <c r="K726" s="30">
        <v>1620.6</v>
      </c>
      <c r="L726" s="30">
        <v>20</v>
      </c>
      <c r="M726" s="30">
        <v>7</v>
      </c>
      <c r="N726" s="117" t="s">
        <v>4440</v>
      </c>
      <c r="O726" s="219" t="s">
        <v>4497</v>
      </c>
      <c r="P726" s="117" t="s">
        <v>1666</v>
      </c>
      <c r="Q726" s="187">
        <f>6539448+1970391.6+872076</f>
        <v>9381915.5999999996</v>
      </c>
    </row>
    <row r="727" spans="1:17" ht="23.25" x14ac:dyDescent="0.25">
      <c r="A727" s="80">
        <v>726</v>
      </c>
      <c r="B727" s="106" t="s">
        <v>495</v>
      </c>
      <c r="C727" s="106"/>
      <c r="D727" s="120" t="s">
        <v>415</v>
      </c>
      <c r="E727" s="120" t="s">
        <v>18</v>
      </c>
      <c r="F727" s="120" t="s">
        <v>416</v>
      </c>
      <c r="G727" s="120" t="s">
        <v>20</v>
      </c>
      <c r="H727" s="30" t="s">
        <v>824</v>
      </c>
      <c r="I727" s="30">
        <v>18</v>
      </c>
      <c r="J727" s="88" t="str">
        <f t="shared" si="11"/>
        <v>муниципальное образование «город Екатеринбург», г. Екатеринбург, ул. Селькоровская, д. 18</v>
      </c>
      <c r="K727" s="30">
        <v>1495.5</v>
      </c>
      <c r="L727" s="30">
        <v>15</v>
      </c>
      <c r="M727" s="30">
        <v>1</v>
      </c>
      <c r="N727" s="117" t="s">
        <v>3221</v>
      </c>
      <c r="O727" s="219">
        <v>44460</v>
      </c>
      <c r="P727" s="117" t="s">
        <v>1666</v>
      </c>
      <c r="Q727" s="187">
        <v>459333.6</v>
      </c>
    </row>
    <row r="728" spans="1:17" ht="23.25" x14ac:dyDescent="0.25">
      <c r="A728" s="80">
        <v>727</v>
      </c>
      <c r="B728" s="106" t="s">
        <v>495</v>
      </c>
      <c r="C728" s="106"/>
      <c r="D728" s="120" t="s">
        <v>415</v>
      </c>
      <c r="E728" s="120" t="s">
        <v>18</v>
      </c>
      <c r="F728" s="120" t="s">
        <v>416</v>
      </c>
      <c r="G728" s="120" t="s">
        <v>20</v>
      </c>
      <c r="H728" s="30" t="s">
        <v>824</v>
      </c>
      <c r="I728" s="30">
        <v>8</v>
      </c>
      <c r="J728" s="88" t="str">
        <f t="shared" si="11"/>
        <v>муниципальное образование «город Екатеринбург», г. Екатеринбург, ул. Селькоровская, д. 8</v>
      </c>
      <c r="K728" s="30">
        <v>2380.1</v>
      </c>
      <c r="L728" s="30">
        <v>24</v>
      </c>
      <c r="M728" s="30">
        <v>1</v>
      </c>
      <c r="N728" s="117" t="s">
        <v>3156</v>
      </c>
      <c r="O728" s="219">
        <v>44375</v>
      </c>
      <c r="P728" s="117" t="s">
        <v>1666</v>
      </c>
      <c r="Q728" s="187">
        <v>587973.6</v>
      </c>
    </row>
    <row r="729" spans="1:17" ht="22.5" x14ac:dyDescent="0.25">
      <c r="A729" s="80">
        <v>728</v>
      </c>
      <c r="B729" s="106" t="s">
        <v>495</v>
      </c>
      <c r="C729" s="106"/>
      <c r="D729" s="134" t="s">
        <v>415</v>
      </c>
      <c r="E729" s="134" t="s">
        <v>18</v>
      </c>
      <c r="F729" s="134" t="s">
        <v>416</v>
      </c>
      <c r="G729" s="134" t="s">
        <v>20</v>
      </c>
      <c r="H729" s="112" t="s">
        <v>824</v>
      </c>
      <c r="I729" s="112" t="s">
        <v>2549</v>
      </c>
      <c r="J729" s="88" t="str">
        <f t="shared" si="11"/>
        <v>муниципальное образование «город Екатеринбург», г. Екатеринбург, ул. Селькоровская, д. 80КОРПУС 1</v>
      </c>
      <c r="K729" s="112">
        <v>6494.6</v>
      </c>
      <c r="L729" s="30">
        <v>143</v>
      </c>
      <c r="M729" s="112">
        <v>2</v>
      </c>
      <c r="N729" s="132" t="s">
        <v>2579</v>
      </c>
      <c r="O729" s="219">
        <v>44247</v>
      </c>
      <c r="P729" s="132" t="s">
        <v>2604</v>
      </c>
      <c r="Q729" s="187">
        <v>3994116.33</v>
      </c>
    </row>
    <row r="730" spans="1:17" ht="22.5" x14ac:dyDescent="0.25">
      <c r="A730" s="80">
        <v>729</v>
      </c>
      <c r="B730" s="106" t="s">
        <v>495</v>
      </c>
      <c r="C730" s="106"/>
      <c r="D730" s="134" t="s">
        <v>415</v>
      </c>
      <c r="E730" s="134" t="s">
        <v>18</v>
      </c>
      <c r="F730" s="134" t="s">
        <v>416</v>
      </c>
      <c r="G730" s="134" t="s">
        <v>20</v>
      </c>
      <c r="H730" s="112" t="s">
        <v>824</v>
      </c>
      <c r="I730" s="112" t="s">
        <v>2559</v>
      </c>
      <c r="J730" s="88" t="str">
        <f t="shared" si="11"/>
        <v>муниципальное образование «город Екатеринбург», г. Екатеринбург, ул. Селькоровская, д. 80КОРПУС 2</v>
      </c>
      <c r="K730" s="112">
        <v>6555.9</v>
      </c>
      <c r="L730" s="30">
        <v>117</v>
      </c>
      <c r="M730" s="112">
        <v>2</v>
      </c>
      <c r="N730" s="132" t="s">
        <v>2579</v>
      </c>
      <c r="O730" s="219">
        <v>44247</v>
      </c>
      <c r="P730" s="132" t="s">
        <v>2604</v>
      </c>
      <c r="Q730" s="187">
        <v>3981763.67</v>
      </c>
    </row>
    <row r="731" spans="1:17" ht="34.5" x14ac:dyDescent="0.25">
      <c r="A731" s="80">
        <v>730</v>
      </c>
      <c r="B731" s="106" t="s">
        <v>495</v>
      </c>
      <c r="C731" s="106"/>
      <c r="D731" s="134" t="s">
        <v>415</v>
      </c>
      <c r="E731" s="134" t="s">
        <v>18</v>
      </c>
      <c r="F731" s="134" t="s">
        <v>416</v>
      </c>
      <c r="G731" s="134" t="s">
        <v>20</v>
      </c>
      <c r="H731" s="112" t="s">
        <v>1280</v>
      </c>
      <c r="I731" s="112">
        <v>30</v>
      </c>
      <c r="J731" s="88" t="str">
        <f t="shared" si="11"/>
        <v>муниципальное образование «город Екатеринбург», г. Екатеринбург, ул. Серафимы Дерябиной, д. 30</v>
      </c>
      <c r="K731" s="112">
        <v>17285.900000000001</v>
      </c>
      <c r="L731" s="30">
        <v>432</v>
      </c>
      <c r="M731" s="112">
        <v>3</v>
      </c>
      <c r="N731" s="132" t="s">
        <v>3179</v>
      </c>
      <c r="O731" s="219" t="s">
        <v>4498</v>
      </c>
      <c r="P731" s="132" t="s">
        <v>4499</v>
      </c>
      <c r="Q731" s="187">
        <f>8345933.52+4213416.95</f>
        <v>12559350.469999999</v>
      </c>
    </row>
    <row r="732" spans="1:17" ht="22.5" x14ac:dyDescent="0.25">
      <c r="A732" s="80">
        <v>731</v>
      </c>
      <c r="B732" s="106" t="s">
        <v>495</v>
      </c>
      <c r="C732" s="106"/>
      <c r="D732" s="134" t="s">
        <v>415</v>
      </c>
      <c r="E732" s="134" t="s">
        <v>18</v>
      </c>
      <c r="F732" s="134" t="s">
        <v>416</v>
      </c>
      <c r="G732" s="134" t="s">
        <v>20</v>
      </c>
      <c r="H732" s="112" t="s">
        <v>1280</v>
      </c>
      <c r="I732" s="112" t="s">
        <v>226</v>
      </c>
      <c r="J732" s="88" t="str">
        <f t="shared" si="11"/>
        <v>муниципальное образование «город Екатеринбург», г. Екатеринбург, ул. Серафимы Дерябиной, д. 30Б</v>
      </c>
      <c r="K732" s="112">
        <v>3588.9</v>
      </c>
      <c r="L732" s="30">
        <v>122</v>
      </c>
      <c r="M732" s="112">
        <v>2</v>
      </c>
      <c r="N732" s="132" t="s">
        <v>2594</v>
      </c>
      <c r="O732" s="219">
        <v>44265</v>
      </c>
      <c r="P732" s="132" t="s">
        <v>1597</v>
      </c>
      <c r="Q732" s="187">
        <v>4035956.42</v>
      </c>
    </row>
    <row r="733" spans="1:17" ht="22.5" x14ac:dyDescent="0.25">
      <c r="A733" s="80">
        <v>732</v>
      </c>
      <c r="B733" s="106" t="s">
        <v>495</v>
      </c>
      <c r="C733" s="106"/>
      <c r="D733" s="134" t="s">
        <v>415</v>
      </c>
      <c r="E733" s="134" t="s">
        <v>18</v>
      </c>
      <c r="F733" s="134" t="s">
        <v>416</v>
      </c>
      <c r="G733" s="134" t="s">
        <v>20</v>
      </c>
      <c r="H733" s="112" t="s">
        <v>1280</v>
      </c>
      <c r="I733" s="112" t="s">
        <v>2560</v>
      </c>
      <c r="J733" s="88" t="str">
        <f t="shared" si="11"/>
        <v>муниципальное образование «город Екатеринбург», г. Екатеринбург, ул. Серафимы Дерябиной, д. 30КОРПУС В</v>
      </c>
      <c r="K733" s="112">
        <v>3768.8</v>
      </c>
      <c r="L733" s="30">
        <v>72</v>
      </c>
      <c r="M733" s="112">
        <v>2</v>
      </c>
      <c r="N733" s="132" t="s">
        <v>2594</v>
      </c>
      <c r="O733" s="219">
        <v>44265</v>
      </c>
      <c r="P733" s="132" t="s">
        <v>1597</v>
      </c>
      <c r="Q733" s="187">
        <v>4035768.4699999997</v>
      </c>
    </row>
    <row r="734" spans="1:17" ht="22.5" x14ac:dyDescent="0.25">
      <c r="A734" s="80">
        <v>733</v>
      </c>
      <c r="B734" s="106" t="s">
        <v>495</v>
      </c>
      <c r="C734" s="106"/>
      <c r="D734" s="134" t="s">
        <v>415</v>
      </c>
      <c r="E734" s="134" t="s">
        <v>18</v>
      </c>
      <c r="F734" s="134" t="s">
        <v>416</v>
      </c>
      <c r="G734" s="134" t="s">
        <v>20</v>
      </c>
      <c r="H734" s="112" t="s">
        <v>1280</v>
      </c>
      <c r="I734" s="112" t="s">
        <v>2561</v>
      </c>
      <c r="J734" s="88" t="str">
        <f t="shared" si="11"/>
        <v>муниципальное образование «город Екатеринбург», г. Екатеринбург, ул. Серафимы Дерябиной, д. 31КОРПУС 2</v>
      </c>
      <c r="K734" s="112">
        <v>2749</v>
      </c>
      <c r="L734" s="30">
        <v>54</v>
      </c>
      <c r="M734" s="112">
        <v>1</v>
      </c>
      <c r="N734" s="132" t="s">
        <v>2572</v>
      </c>
      <c r="O734" s="219">
        <v>44253</v>
      </c>
      <c r="P734" s="132" t="s">
        <v>1595</v>
      </c>
      <c r="Q734" s="187">
        <v>2132663.34</v>
      </c>
    </row>
    <row r="735" spans="1:17" ht="22.5" x14ac:dyDescent="0.25">
      <c r="A735" s="80">
        <v>734</v>
      </c>
      <c r="B735" s="106" t="s">
        <v>495</v>
      </c>
      <c r="C735" s="106"/>
      <c r="D735" s="134" t="s">
        <v>415</v>
      </c>
      <c r="E735" s="134" t="s">
        <v>18</v>
      </c>
      <c r="F735" s="134" t="s">
        <v>416</v>
      </c>
      <c r="G735" s="134" t="s">
        <v>20</v>
      </c>
      <c r="H735" s="112" t="s">
        <v>1280</v>
      </c>
      <c r="I735" s="112" t="s">
        <v>2562</v>
      </c>
      <c r="J735" s="88" t="str">
        <f t="shared" si="11"/>
        <v>муниципальное образование «город Екатеринбург», г. Екатеринбург, ул. Серафимы Дерябиной, д. 31КОРПУС 3</v>
      </c>
      <c r="K735" s="112">
        <v>2276.6999999999998</v>
      </c>
      <c r="L735" s="30">
        <v>54</v>
      </c>
      <c r="M735" s="112">
        <v>1</v>
      </c>
      <c r="N735" s="132" t="s">
        <v>2572</v>
      </c>
      <c r="O735" s="219">
        <v>44253</v>
      </c>
      <c r="P735" s="132" t="s">
        <v>1595</v>
      </c>
      <c r="Q735" s="187">
        <v>2131906.7400000002</v>
      </c>
    </row>
    <row r="736" spans="1:17" ht="23.25" x14ac:dyDescent="0.25">
      <c r="A736" s="80">
        <v>735</v>
      </c>
      <c r="B736" s="106" t="s">
        <v>495</v>
      </c>
      <c r="C736" s="106"/>
      <c r="D736" s="134" t="s">
        <v>415</v>
      </c>
      <c r="E736" s="134" t="s">
        <v>18</v>
      </c>
      <c r="F736" s="134" t="s">
        <v>416</v>
      </c>
      <c r="G736" s="134" t="s">
        <v>20</v>
      </c>
      <c r="H736" s="112" t="s">
        <v>347</v>
      </c>
      <c r="I736" s="112">
        <v>25</v>
      </c>
      <c r="J736" s="88" t="str">
        <f t="shared" si="11"/>
        <v>муниципальное образование «город Екатеринбург», г. Екатеринбург, ул. Серова, д. 25</v>
      </c>
      <c r="K736" s="112">
        <v>6892.3</v>
      </c>
      <c r="L736" s="30">
        <v>112</v>
      </c>
      <c r="M736" s="112">
        <v>3</v>
      </c>
      <c r="N736" s="221" t="s">
        <v>2590</v>
      </c>
      <c r="O736" s="219" t="s">
        <v>4477</v>
      </c>
      <c r="P736" s="132" t="s">
        <v>4521</v>
      </c>
      <c r="Q736" s="187">
        <f>5908543.15+1258821.6</f>
        <v>7167364.75</v>
      </c>
    </row>
    <row r="737" spans="1:17" ht="23.25" x14ac:dyDescent="0.25">
      <c r="A737" s="80">
        <v>736</v>
      </c>
      <c r="B737" s="106" t="s">
        <v>495</v>
      </c>
      <c r="C737" s="106"/>
      <c r="D737" s="134" t="s">
        <v>415</v>
      </c>
      <c r="E737" s="134" t="s">
        <v>18</v>
      </c>
      <c r="F737" s="134" t="s">
        <v>416</v>
      </c>
      <c r="G737" s="134" t="s">
        <v>20</v>
      </c>
      <c r="H737" s="112" t="s">
        <v>347</v>
      </c>
      <c r="I737" s="112">
        <v>27</v>
      </c>
      <c r="J737" s="88" t="str">
        <f t="shared" si="11"/>
        <v>муниципальное образование «город Екатеринбург», г. Екатеринбург, ул. Серова, д. 27</v>
      </c>
      <c r="K737" s="112">
        <v>6880.7</v>
      </c>
      <c r="L737" s="30">
        <v>111</v>
      </c>
      <c r="M737" s="112">
        <v>3</v>
      </c>
      <c r="N737" s="132" t="s">
        <v>2590</v>
      </c>
      <c r="O737" s="219" t="s">
        <v>4477</v>
      </c>
      <c r="P737" s="132" t="s">
        <v>4521</v>
      </c>
      <c r="Q737" s="187">
        <f>5908767.8+1208422.8</f>
        <v>7117190.5999999996</v>
      </c>
    </row>
    <row r="738" spans="1:17" ht="22.5" x14ac:dyDescent="0.25">
      <c r="A738" s="80">
        <v>737</v>
      </c>
      <c r="B738" s="106" t="s">
        <v>495</v>
      </c>
      <c r="C738" s="106"/>
      <c r="D738" s="134" t="s">
        <v>415</v>
      </c>
      <c r="E738" s="134" t="s">
        <v>18</v>
      </c>
      <c r="F738" s="134" t="s">
        <v>416</v>
      </c>
      <c r="G738" s="134" t="s">
        <v>20</v>
      </c>
      <c r="H738" s="112" t="s">
        <v>2510</v>
      </c>
      <c r="I738" s="112">
        <v>5</v>
      </c>
      <c r="J738" s="88" t="str">
        <f t="shared" si="11"/>
        <v>муниципальное образование «город Екатеринбург», г. Екатеринбург, ул. Смазчиков, д. 5</v>
      </c>
      <c r="K738" s="112">
        <v>11066.8</v>
      </c>
      <c r="L738" s="30">
        <v>238</v>
      </c>
      <c r="M738" s="112">
        <v>6</v>
      </c>
      <c r="N738" s="132" t="s">
        <v>2573</v>
      </c>
      <c r="O738" s="219">
        <v>44252</v>
      </c>
      <c r="P738" s="132" t="s">
        <v>1598</v>
      </c>
      <c r="Q738" s="187">
        <v>11772824.219999999</v>
      </c>
    </row>
    <row r="739" spans="1:17" ht="23.25" x14ac:dyDescent="0.25">
      <c r="A739" s="80">
        <v>738</v>
      </c>
      <c r="B739" s="106" t="s">
        <v>495</v>
      </c>
      <c r="C739" s="106"/>
      <c r="D739" s="134" t="s">
        <v>415</v>
      </c>
      <c r="E739" s="134" t="s">
        <v>18</v>
      </c>
      <c r="F739" s="134" t="s">
        <v>416</v>
      </c>
      <c r="G739" s="134" t="s">
        <v>20</v>
      </c>
      <c r="H739" s="112" t="s">
        <v>84</v>
      </c>
      <c r="I739" s="112">
        <v>39</v>
      </c>
      <c r="J739" s="88" t="str">
        <f t="shared" si="11"/>
        <v>муниципальное образование «город Екатеринбург», г. Екатеринбург, ул. Советская, д. 39</v>
      </c>
      <c r="K739" s="112">
        <v>6691.4</v>
      </c>
      <c r="L739" s="30">
        <v>130</v>
      </c>
      <c r="M739" s="112">
        <v>5</v>
      </c>
      <c r="N739" s="132" t="s">
        <v>2597</v>
      </c>
      <c r="O739" s="219" t="s">
        <v>4476</v>
      </c>
      <c r="P739" s="132" t="s">
        <v>2610</v>
      </c>
      <c r="Q739" s="187">
        <v>11386702.6</v>
      </c>
    </row>
    <row r="740" spans="1:17" ht="22.5" x14ac:dyDescent="0.25">
      <c r="A740" s="80">
        <v>739</v>
      </c>
      <c r="B740" s="106" t="s">
        <v>495</v>
      </c>
      <c r="C740" s="106"/>
      <c r="D740" s="134" t="s">
        <v>415</v>
      </c>
      <c r="E740" s="134" t="s">
        <v>18</v>
      </c>
      <c r="F740" s="134" t="s">
        <v>416</v>
      </c>
      <c r="G740" s="134" t="s">
        <v>20</v>
      </c>
      <c r="H740" s="112" t="s">
        <v>2514</v>
      </c>
      <c r="I740" s="112">
        <v>5</v>
      </c>
      <c r="J740" s="88" t="str">
        <f t="shared" si="11"/>
        <v>муниципальное образование «город Екатеринбург», г. Екатеринбург, ул. Соликамская, д. 5</v>
      </c>
      <c r="K740" s="112">
        <v>4254</v>
      </c>
      <c r="L740" s="30">
        <v>72</v>
      </c>
      <c r="M740" s="112">
        <v>2</v>
      </c>
      <c r="N740" s="132" t="s">
        <v>2582</v>
      </c>
      <c r="O740" s="219">
        <v>44257</v>
      </c>
      <c r="P740" s="132" t="s">
        <v>1598</v>
      </c>
      <c r="Q740" s="187">
        <v>4179611.06</v>
      </c>
    </row>
    <row r="741" spans="1:17" ht="22.5" x14ac:dyDescent="0.25">
      <c r="A741" s="80">
        <v>740</v>
      </c>
      <c r="B741" s="106" t="s">
        <v>495</v>
      </c>
      <c r="C741" s="106"/>
      <c r="D741" s="120" t="s">
        <v>415</v>
      </c>
      <c r="E741" s="120" t="s">
        <v>18</v>
      </c>
      <c r="F741" s="120" t="s">
        <v>416</v>
      </c>
      <c r="G741" s="120" t="s">
        <v>20</v>
      </c>
      <c r="H741" s="30" t="s">
        <v>1054</v>
      </c>
      <c r="I741" s="30">
        <v>23</v>
      </c>
      <c r="J741" s="88" t="str">
        <f t="shared" si="11"/>
        <v>муниципальное образование «город Екатеринбург», г. Екатеринбург, ул. Сортировочная, д. 23</v>
      </c>
      <c r="K741" s="30">
        <v>1375.9</v>
      </c>
      <c r="L741" s="30">
        <v>32</v>
      </c>
      <c r="M741" s="30">
        <v>3</v>
      </c>
      <c r="N741" s="117" t="s">
        <v>3206</v>
      </c>
      <c r="O741" s="219">
        <v>44298</v>
      </c>
      <c r="P741" s="117" t="s">
        <v>2107</v>
      </c>
      <c r="Q741" s="187">
        <v>2625453.6</v>
      </c>
    </row>
    <row r="742" spans="1:17" ht="22.5" x14ac:dyDescent="0.25">
      <c r="A742" s="80">
        <v>741</v>
      </c>
      <c r="B742" s="106" t="s">
        <v>495</v>
      </c>
      <c r="C742" s="106"/>
      <c r="D742" s="120" t="s">
        <v>415</v>
      </c>
      <c r="E742" s="120" t="s">
        <v>18</v>
      </c>
      <c r="F742" s="120" t="s">
        <v>416</v>
      </c>
      <c r="G742" s="120" t="s">
        <v>20</v>
      </c>
      <c r="H742" s="30" t="s">
        <v>1054</v>
      </c>
      <c r="I742" s="30">
        <v>8</v>
      </c>
      <c r="J742" s="88" t="str">
        <f t="shared" si="11"/>
        <v>муниципальное образование «город Екатеринбург», г. Екатеринбург, ул. Сортировочная, д. 8</v>
      </c>
      <c r="K742" s="30">
        <v>3452.6</v>
      </c>
      <c r="L742" s="30">
        <v>80</v>
      </c>
      <c r="M742" s="30">
        <v>5</v>
      </c>
      <c r="N742" s="117" t="s">
        <v>3168</v>
      </c>
      <c r="O742" s="219">
        <v>44208</v>
      </c>
      <c r="P742" s="117" t="s">
        <v>1696</v>
      </c>
      <c r="Q742" s="187">
        <v>19805219.899999999</v>
      </c>
    </row>
    <row r="743" spans="1:17" ht="23.25" x14ac:dyDescent="0.25">
      <c r="A743" s="80">
        <v>742</v>
      </c>
      <c r="B743" s="106" t="s">
        <v>495</v>
      </c>
      <c r="C743" s="106"/>
      <c r="D743" s="120" t="s">
        <v>415</v>
      </c>
      <c r="E743" s="120" t="s">
        <v>18</v>
      </c>
      <c r="F743" s="120" t="s">
        <v>416</v>
      </c>
      <c r="G743" s="120" t="s">
        <v>20</v>
      </c>
      <c r="H743" s="30" t="s">
        <v>472</v>
      </c>
      <c r="I743" s="30">
        <v>27</v>
      </c>
      <c r="J743" s="88" t="str">
        <f t="shared" si="11"/>
        <v>муниципальное образование «город Екатеринбург», г. Екатеринбург, ул. Старых Большевиков, д. 27</v>
      </c>
      <c r="K743" s="30">
        <v>3443.7</v>
      </c>
      <c r="L743" s="30">
        <v>45</v>
      </c>
      <c r="M743" s="30">
        <v>1</v>
      </c>
      <c r="N743" s="117" t="s">
        <v>3150</v>
      </c>
      <c r="O743" s="219">
        <v>44291</v>
      </c>
      <c r="P743" s="117" t="s">
        <v>1847</v>
      </c>
      <c r="Q743" s="187">
        <v>256480.86</v>
      </c>
    </row>
    <row r="744" spans="1:17" ht="22.5" x14ac:dyDescent="0.25">
      <c r="A744" s="80">
        <v>743</v>
      </c>
      <c r="B744" s="106" t="s">
        <v>495</v>
      </c>
      <c r="C744" s="106"/>
      <c r="D744" s="134" t="s">
        <v>415</v>
      </c>
      <c r="E744" s="134" t="s">
        <v>18</v>
      </c>
      <c r="F744" s="134" t="s">
        <v>416</v>
      </c>
      <c r="G744" s="134" t="s">
        <v>20</v>
      </c>
      <c r="H744" s="112" t="s">
        <v>472</v>
      </c>
      <c r="I744" s="112">
        <v>50</v>
      </c>
      <c r="J744" s="88" t="str">
        <f t="shared" si="11"/>
        <v>муниципальное образование «город Екатеринбург», г. Екатеринбург, ул. Старых Большевиков, д. 50</v>
      </c>
      <c r="K744" s="112">
        <v>12688.7</v>
      </c>
      <c r="L744" s="30">
        <v>258</v>
      </c>
      <c r="M744" s="112">
        <v>7</v>
      </c>
      <c r="N744" s="132" t="s">
        <v>2577</v>
      </c>
      <c r="O744" s="219">
        <v>44247</v>
      </c>
      <c r="P744" s="132" t="s">
        <v>1598</v>
      </c>
      <c r="Q744" s="187">
        <v>12281628.08</v>
      </c>
    </row>
    <row r="745" spans="1:17" ht="22.5" x14ac:dyDescent="0.25">
      <c r="A745" s="80">
        <v>744</v>
      </c>
      <c r="B745" s="106" t="s">
        <v>495</v>
      </c>
      <c r="C745" s="106"/>
      <c r="D745" s="134" t="s">
        <v>415</v>
      </c>
      <c r="E745" s="134" t="s">
        <v>18</v>
      </c>
      <c r="F745" s="134" t="s">
        <v>416</v>
      </c>
      <c r="G745" s="134" t="s">
        <v>20</v>
      </c>
      <c r="H745" s="112" t="s">
        <v>492</v>
      </c>
      <c r="I745" s="112">
        <v>57</v>
      </c>
      <c r="J745" s="88" t="str">
        <f t="shared" si="11"/>
        <v>муниципальное образование «город Екатеринбург», г. Екатеринбург, ул. Стачек, д. 57</v>
      </c>
      <c r="K745" s="112">
        <v>5030.8</v>
      </c>
      <c r="L745" s="30">
        <v>143</v>
      </c>
      <c r="M745" s="112">
        <v>1</v>
      </c>
      <c r="N745" s="132" t="s">
        <v>2578</v>
      </c>
      <c r="O745" s="219">
        <v>44242</v>
      </c>
      <c r="P745" s="132" t="s">
        <v>1598</v>
      </c>
      <c r="Q745" s="187">
        <v>1751747.2</v>
      </c>
    </row>
    <row r="746" spans="1:17" ht="22.5" x14ac:dyDescent="0.25">
      <c r="A746" s="80">
        <v>745</v>
      </c>
      <c r="B746" s="106" t="s">
        <v>495</v>
      </c>
      <c r="C746" s="106"/>
      <c r="D746" s="134" t="s">
        <v>415</v>
      </c>
      <c r="E746" s="134" t="s">
        <v>18</v>
      </c>
      <c r="F746" s="134" t="s">
        <v>416</v>
      </c>
      <c r="G746" s="134" t="s">
        <v>20</v>
      </c>
      <c r="H746" s="112" t="s">
        <v>492</v>
      </c>
      <c r="I746" s="112">
        <v>59</v>
      </c>
      <c r="J746" s="88" t="str">
        <f t="shared" si="11"/>
        <v>муниципальное образование «город Екатеринбург», г. Екатеринбург, ул. Стачек, д. 59</v>
      </c>
      <c r="K746" s="112">
        <v>21679.200000000001</v>
      </c>
      <c r="L746" s="30">
        <v>351</v>
      </c>
      <c r="M746" s="112">
        <v>10</v>
      </c>
      <c r="N746" s="132" t="s">
        <v>2578</v>
      </c>
      <c r="O746" s="219">
        <v>44242</v>
      </c>
      <c r="P746" s="132" t="s">
        <v>1598</v>
      </c>
      <c r="Q746" s="187">
        <v>17566212.689999998</v>
      </c>
    </row>
    <row r="747" spans="1:17" ht="23.25" x14ac:dyDescent="0.25">
      <c r="A747" s="80">
        <v>746</v>
      </c>
      <c r="B747" s="106" t="s">
        <v>495</v>
      </c>
      <c r="C747" s="106"/>
      <c r="D747" s="120" t="s">
        <v>415</v>
      </c>
      <c r="E747" s="120" t="s">
        <v>18</v>
      </c>
      <c r="F747" s="120" t="s">
        <v>416</v>
      </c>
      <c r="G747" s="120" t="s">
        <v>20</v>
      </c>
      <c r="H747" s="30" t="s">
        <v>542</v>
      </c>
      <c r="I747" s="30" t="s">
        <v>2717</v>
      </c>
      <c r="J747" s="88" t="str">
        <f t="shared" ref="J747:J810" si="12">C747&amp;""&amp;D747&amp;", "&amp;E747&amp;" "&amp;F747&amp;", "&amp;G747&amp;" "&amp;H747&amp;", д. "&amp;I747</f>
        <v>муниципальное образование «город Екатеринбург», г. Екатеринбург, ул. Степана Разина, д. 72КОРПУС 3</v>
      </c>
      <c r="K747" s="30">
        <v>605.29999999999995</v>
      </c>
      <c r="L747" s="30">
        <v>12</v>
      </c>
      <c r="M747" s="30">
        <v>6</v>
      </c>
      <c r="N747" s="117" t="s">
        <v>3222</v>
      </c>
      <c r="O747" s="219" t="s">
        <v>4500</v>
      </c>
      <c r="P747" s="117" t="s">
        <v>3064</v>
      </c>
      <c r="Q747" s="187">
        <f>1755858+567081.6</f>
        <v>2322939.6</v>
      </c>
    </row>
    <row r="748" spans="1:17" ht="22.5" x14ac:dyDescent="0.25">
      <c r="A748" s="80">
        <v>747</v>
      </c>
      <c r="B748" s="106" t="s">
        <v>495</v>
      </c>
      <c r="C748" s="106"/>
      <c r="D748" s="120" t="s">
        <v>415</v>
      </c>
      <c r="E748" s="120" t="s">
        <v>18</v>
      </c>
      <c r="F748" s="120" t="s">
        <v>416</v>
      </c>
      <c r="G748" s="120" t="s">
        <v>20</v>
      </c>
      <c r="H748" s="30" t="s">
        <v>430</v>
      </c>
      <c r="I748" s="30">
        <v>10</v>
      </c>
      <c r="J748" s="88" t="str">
        <f t="shared" si="12"/>
        <v>муниципальное образование «город Екатеринбург», г. Екатеринбург, ул. Студенческая, д. 10</v>
      </c>
      <c r="K748" s="30">
        <v>2261.4</v>
      </c>
      <c r="L748" s="30">
        <v>30</v>
      </c>
      <c r="M748" s="30">
        <v>4</v>
      </c>
      <c r="N748" s="117" t="s">
        <v>3159</v>
      </c>
      <c r="O748" s="219">
        <v>44224</v>
      </c>
      <c r="P748" s="117" t="s">
        <v>1632</v>
      </c>
      <c r="Q748" s="187">
        <v>8289268.8000000007</v>
      </c>
    </row>
    <row r="749" spans="1:17" ht="22.5" x14ac:dyDescent="0.25">
      <c r="A749" s="80">
        <v>748</v>
      </c>
      <c r="B749" s="106" t="s">
        <v>495</v>
      </c>
      <c r="C749" s="106"/>
      <c r="D749" s="120" t="s">
        <v>415</v>
      </c>
      <c r="E749" s="120" t="s">
        <v>18</v>
      </c>
      <c r="F749" s="120" t="s">
        <v>416</v>
      </c>
      <c r="G749" s="120" t="s">
        <v>20</v>
      </c>
      <c r="H749" s="30" t="s">
        <v>430</v>
      </c>
      <c r="I749" s="30">
        <v>2</v>
      </c>
      <c r="J749" s="88" t="str">
        <f t="shared" si="12"/>
        <v>муниципальное образование «город Екатеринбург», г. Екатеринбург, ул. Студенческая, д. 2</v>
      </c>
      <c r="K749" s="30">
        <v>3647.9</v>
      </c>
      <c r="L749" s="30">
        <v>40</v>
      </c>
      <c r="M749" s="30">
        <v>8</v>
      </c>
      <c r="N749" s="117" t="s">
        <v>3159</v>
      </c>
      <c r="O749" s="219">
        <v>44224</v>
      </c>
      <c r="P749" s="117" t="s">
        <v>1632</v>
      </c>
      <c r="Q749" s="187">
        <v>19157342.399999999</v>
      </c>
    </row>
    <row r="750" spans="1:17" ht="22.5" x14ac:dyDescent="0.25">
      <c r="A750" s="80">
        <v>749</v>
      </c>
      <c r="B750" s="106" t="s">
        <v>495</v>
      </c>
      <c r="C750" s="106"/>
      <c r="D750" s="120" t="s">
        <v>415</v>
      </c>
      <c r="E750" s="120" t="s">
        <v>18</v>
      </c>
      <c r="F750" s="120" t="s">
        <v>416</v>
      </c>
      <c r="G750" s="120" t="s">
        <v>20</v>
      </c>
      <c r="H750" s="30" t="s">
        <v>430</v>
      </c>
      <c r="I750" s="30" t="s">
        <v>763</v>
      </c>
      <c r="J750" s="88" t="str">
        <f t="shared" si="12"/>
        <v>муниципальное образование «город Екатеринбург», г. Екатеринбург, ул. Студенческая, д. 42А</v>
      </c>
      <c r="K750" s="30">
        <v>2678.7</v>
      </c>
      <c r="L750" s="30">
        <v>32</v>
      </c>
      <c r="M750" s="30">
        <v>8</v>
      </c>
      <c r="N750" s="117" t="s">
        <v>3170</v>
      </c>
      <c r="O750" s="219">
        <v>44223</v>
      </c>
      <c r="P750" s="117" t="s">
        <v>1632</v>
      </c>
      <c r="Q750" s="187">
        <v>16833714</v>
      </c>
    </row>
    <row r="751" spans="1:17" ht="23.25" x14ac:dyDescent="0.25">
      <c r="A751" s="80">
        <v>750</v>
      </c>
      <c r="B751" s="106" t="s">
        <v>495</v>
      </c>
      <c r="C751" s="106"/>
      <c r="D751" s="134" t="s">
        <v>415</v>
      </c>
      <c r="E751" s="134" t="s">
        <v>18</v>
      </c>
      <c r="F751" s="134" t="s">
        <v>416</v>
      </c>
      <c r="G751" s="134" t="s">
        <v>20</v>
      </c>
      <c r="H751" s="112" t="s">
        <v>431</v>
      </c>
      <c r="I751" s="112">
        <v>30</v>
      </c>
      <c r="J751" s="88" t="str">
        <f t="shared" si="12"/>
        <v>муниципальное образование «город Екатеринбург», г. Екатеринбург, ул. Сулимова, д. 30</v>
      </c>
      <c r="K751" s="112">
        <v>4041.6</v>
      </c>
      <c r="L751" s="30">
        <v>78</v>
      </c>
      <c r="M751" s="112">
        <v>3</v>
      </c>
      <c r="N751" s="132" t="s">
        <v>2600</v>
      </c>
      <c r="O751" s="219" t="s">
        <v>4501</v>
      </c>
      <c r="P751" s="132" t="s">
        <v>2610</v>
      </c>
      <c r="Q751" s="187">
        <v>6678360.4500000002</v>
      </c>
    </row>
    <row r="752" spans="1:17" ht="22.5" x14ac:dyDescent="0.25">
      <c r="A752" s="80">
        <v>751</v>
      </c>
      <c r="B752" s="106" t="s">
        <v>495</v>
      </c>
      <c r="C752" s="106"/>
      <c r="D752" s="134" t="s">
        <v>415</v>
      </c>
      <c r="E752" s="134" t="s">
        <v>18</v>
      </c>
      <c r="F752" s="134" t="s">
        <v>416</v>
      </c>
      <c r="G752" s="134" t="s">
        <v>20</v>
      </c>
      <c r="H752" s="112" t="s">
        <v>827</v>
      </c>
      <c r="I752" s="112">
        <v>19</v>
      </c>
      <c r="J752" s="88" t="str">
        <f t="shared" si="12"/>
        <v>муниципальное образование «город Екатеринбург», г. Екатеринбург, ул. Таватуйская, д. 19</v>
      </c>
      <c r="K752" s="112">
        <v>8448.6</v>
      </c>
      <c r="L752" s="30">
        <v>135</v>
      </c>
      <c r="M752" s="112">
        <v>4</v>
      </c>
      <c r="N752" s="132" t="s">
        <v>2582</v>
      </c>
      <c r="O752" s="219">
        <v>44257</v>
      </c>
      <c r="P752" s="132" t="s">
        <v>1598</v>
      </c>
      <c r="Q752" s="187">
        <v>8400871.9100000001</v>
      </c>
    </row>
    <row r="753" spans="1:17" ht="22.5" x14ac:dyDescent="0.25">
      <c r="A753" s="80">
        <v>752</v>
      </c>
      <c r="B753" s="106" t="s">
        <v>495</v>
      </c>
      <c r="C753" s="106"/>
      <c r="D753" s="134" t="s">
        <v>415</v>
      </c>
      <c r="E753" s="134" t="s">
        <v>18</v>
      </c>
      <c r="F753" s="134" t="s">
        <v>416</v>
      </c>
      <c r="G753" s="134" t="s">
        <v>20</v>
      </c>
      <c r="H753" s="112" t="s">
        <v>827</v>
      </c>
      <c r="I753" s="112" t="s">
        <v>2534</v>
      </c>
      <c r="J753" s="88" t="str">
        <f t="shared" si="12"/>
        <v>муниципальное образование «город Екатеринбург», г. Екатеринбург, ул. Таватуйская, д. 1КОРПУС Б</v>
      </c>
      <c r="K753" s="112">
        <v>9020.6</v>
      </c>
      <c r="L753" s="30">
        <v>159</v>
      </c>
      <c r="M753" s="112">
        <v>4</v>
      </c>
      <c r="N753" s="132" t="s">
        <v>2582</v>
      </c>
      <c r="O753" s="219">
        <v>44257</v>
      </c>
      <c r="P753" s="132" t="s">
        <v>1598</v>
      </c>
      <c r="Q753" s="187">
        <v>8349415.0200000005</v>
      </c>
    </row>
    <row r="754" spans="1:17" ht="23.25" x14ac:dyDescent="0.25">
      <c r="A754" s="80">
        <v>753</v>
      </c>
      <c r="B754" s="106" t="s">
        <v>495</v>
      </c>
      <c r="C754" s="106"/>
      <c r="D754" s="134" t="s">
        <v>415</v>
      </c>
      <c r="E754" s="134" t="s">
        <v>18</v>
      </c>
      <c r="F754" s="134" t="s">
        <v>416</v>
      </c>
      <c r="G754" s="134" t="s">
        <v>20</v>
      </c>
      <c r="H754" s="112" t="s">
        <v>827</v>
      </c>
      <c r="I754" s="112" t="s">
        <v>901</v>
      </c>
      <c r="J754" s="88" t="str">
        <f t="shared" si="12"/>
        <v>муниципальное образование «город Екатеринбург», г. Екатеринбург, ул. Таватуйская, д. 1КОРПУС В</v>
      </c>
      <c r="K754" s="112">
        <v>5455.3</v>
      </c>
      <c r="L754" s="30">
        <v>95</v>
      </c>
      <c r="M754" s="112">
        <v>3</v>
      </c>
      <c r="N754" s="132" t="s">
        <v>2597</v>
      </c>
      <c r="O754" s="219" t="s">
        <v>4476</v>
      </c>
      <c r="P754" s="132" t="s">
        <v>2610</v>
      </c>
      <c r="Q754" s="187">
        <f>5740369.59+1334013.6</f>
        <v>7074383.1899999995</v>
      </c>
    </row>
    <row r="755" spans="1:17" ht="23.25" x14ac:dyDescent="0.25">
      <c r="A755" s="80">
        <v>754</v>
      </c>
      <c r="B755" s="106" t="s">
        <v>495</v>
      </c>
      <c r="C755" s="106"/>
      <c r="D755" s="134" t="s">
        <v>415</v>
      </c>
      <c r="E755" s="134" t="s">
        <v>18</v>
      </c>
      <c r="F755" s="134" t="s">
        <v>416</v>
      </c>
      <c r="G755" s="134" t="s">
        <v>20</v>
      </c>
      <c r="H755" s="112" t="s">
        <v>827</v>
      </c>
      <c r="I755" s="112">
        <v>6</v>
      </c>
      <c r="J755" s="88" t="str">
        <f t="shared" si="12"/>
        <v>муниципальное образование «город Екатеринбург», г. Екатеринбург, ул. Таватуйская, д. 6</v>
      </c>
      <c r="K755" s="112">
        <v>9951.5</v>
      </c>
      <c r="L755" s="30">
        <v>176</v>
      </c>
      <c r="M755" s="112">
        <v>3</v>
      </c>
      <c r="N755" s="132" t="s">
        <v>2585</v>
      </c>
      <c r="O755" s="219" t="s">
        <v>4427</v>
      </c>
      <c r="P755" s="132" t="s">
        <v>2606</v>
      </c>
      <c r="Q755" s="187">
        <f>2105394.32+4187828.22</f>
        <v>6293222.54</v>
      </c>
    </row>
    <row r="756" spans="1:17" ht="22.5" x14ac:dyDescent="0.25">
      <c r="A756" s="80">
        <v>755</v>
      </c>
      <c r="B756" s="106" t="s">
        <v>495</v>
      </c>
      <c r="C756" s="106"/>
      <c r="D756" s="134" t="s">
        <v>415</v>
      </c>
      <c r="E756" s="134" t="s">
        <v>18</v>
      </c>
      <c r="F756" s="134" t="s">
        <v>416</v>
      </c>
      <c r="G756" s="134" t="s">
        <v>20</v>
      </c>
      <c r="H756" s="112" t="s">
        <v>1411</v>
      </c>
      <c r="I756" s="112">
        <v>49</v>
      </c>
      <c r="J756" s="88" t="str">
        <f t="shared" si="12"/>
        <v>муниципальное образование «город Екатеринбург», г. Екатеринбург, ул. Таганская, д. 49</v>
      </c>
      <c r="K756" s="112">
        <v>8677.6</v>
      </c>
      <c r="L756" s="30">
        <v>178</v>
      </c>
      <c r="M756" s="112">
        <v>5</v>
      </c>
      <c r="N756" s="132" t="s">
        <v>2578</v>
      </c>
      <c r="O756" s="219">
        <v>44242</v>
      </c>
      <c r="P756" s="132" t="s">
        <v>1598</v>
      </c>
      <c r="Q756" s="187">
        <v>8370309.1600000001</v>
      </c>
    </row>
    <row r="757" spans="1:17" ht="22.5" x14ac:dyDescent="0.25">
      <c r="A757" s="80">
        <v>756</v>
      </c>
      <c r="B757" s="106" t="s">
        <v>495</v>
      </c>
      <c r="C757" s="106"/>
      <c r="D757" s="134" t="s">
        <v>415</v>
      </c>
      <c r="E757" s="134" t="s">
        <v>18</v>
      </c>
      <c r="F757" s="134" t="s">
        <v>416</v>
      </c>
      <c r="G757" s="134" t="s">
        <v>20</v>
      </c>
      <c r="H757" s="112" t="s">
        <v>1411</v>
      </c>
      <c r="I757" s="112">
        <v>51</v>
      </c>
      <c r="J757" s="88" t="str">
        <f t="shared" si="12"/>
        <v>муниципальное образование «город Екатеринбург», г. Екатеринбург, ул. Таганская, д. 51</v>
      </c>
      <c r="K757" s="112">
        <v>8631.2000000000007</v>
      </c>
      <c r="L757" s="30">
        <v>179</v>
      </c>
      <c r="M757" s="112">
        <v>5</v>
      </c>
      <c r="N757" s="132" t="s">
        <v>2578</v>
      </c>
      <c r="O757" s="219">
        <v>44242</v>
      </c>
      <c r="P757" s="132" t="s">
        <v>1598</v>
      </c>
      <c r="Q757" s="187">
        <v>8383080.3399999999</v>
      </c>
    </row>
    <row r="758" spans="1:17" ht="22.5" x14ac:dyDescent="0.25">
      <c r="A758" s="80">
        <v>757</v>
      </c>
      <c r="B758" s="106" t="s">
        <v>495</v>
      </c>
      <c r="C758" s="106"/>
      <c r="D758" s="134" t="s">
        <v>415</v>
      </c>
      <c r="E758" s="134" t="s">
        <v>18</v>
      </c>
      <c r="F758" s="134" t="s">
        <v>416</v>
      </c>
      <c r="G758" s="134" t="s">
        <v>20</v>
      </c>
      <c r="H758" s="112" t="s">
        <v>1411</v>
      </c>
      <c r="I758" s="112">
        <v>53</v>
      </c>
      <c r="J758" s="88" t="str">
        <f t="shared" si="12"/>
        <v>муниципальное образование «город Екатеринбург», г. Екатеринбург, ул. Таганская, д. 53</v>
      </c>
      <c r="K758" s="112">
        <v>11816.2</v>
      </c>
      <c r="L758" s="30">
        <v>211</v>
      </c>
      <c r="M758" s="112">
        <v>6</v>
      </c>
      <c r="N758" s="132" t="s">
        <v>2578</v>
      </c>
      <c r="O758" s="219">
        <v>44242</v>
      </c>
      <c r="P758" s="132" t="s">
        <v>1598</v>
      </c>
      <c r="Q758" s="187">
        <v>10148287.52</v>
      </c>
    </row>
    <row r="759" spans="1:17" ht="22.5" x14ac:dyDescent="0.25">
      <c r="A759" s="80">
        <v>758</v>
      </c>
      <c r="B759" s="106" t="s">
        <v>495</v>
      </c>
      <c r="C759" s="106"/>
      <c r="D759" s="134" t="s">
        <v>415</v>
      </c>
      <c r="E759" s="134" t="s">
        <v>18</v>
      </c>
      <c r="F759" s="134" t="s">
        <v>416</v>
      </c>
      <c r="G759" s="134" t="s">
        <v>20</v>
      </c>
      <c r="H759" s="112" t="s">
        <v>2520</v>
      </c>
      <c r="I759" s="112">
        <v>53</v>
      </c>
      <c r="J759" s="88" t="str">
        <f t="shared" si="12"/>
        <v>муниципальное образование «город Екатеринбург», г. Екатеринбург, ул. Татищева, д. 53</v>
      </c>
      <c r="K759" s="112">
        <v>28847.3</v>
      </c>
      <c r="L759" s="30">
        <v>397</v>
      </c>
      <c r="M759" s="112">
        <v>8</v>
      </c>
      <c r="N759" s="132" t="s">
        <v>2586</v>
      </c>
      <c r="O759" s="219">
        <v>44253</v>
      </c>
      <c r="P759" s="132" t="s">
        <v>1494</v>
      </c>
      <c r="Q759" s="187">
        <v>16726123</v>
      </c>
    </row>
    <row r="760" spans="1:17" ht="34.5" x14ac:dyDescent="0.25">
      <c r="A760" s="80">
        <v>759</v>
      </c>
      <c r="B760" s="106" t="s">
        <v>495</v>
      </c>
      <c r="C760" s="106"/>
      <c r="D760" s="134" t="s">
        <v>415</v>
      </c>
      <c r="E760" s="134" t="s">
        <v>18</v>
      </c>
      <c r="F760" s="134" t="s">
        <v>416</v>
      </c>
      <c r="G760" s="134" t="s">
        <v>20</v>
      </c>
      <c r="H760" s="112" t="s">
        <v>2520</v>
      </c>
      <c r="I760" s="112">
        <v>6</v>
      </c>
      <c r="J760" s="88" t="str">
        <f t="shared" si="12"/>
        <v>муниципальное образование «город Екатеринбург», г. Екатеринбург, ул. Татищева, д. 6</v>
      </c>
      <c r="K760" s="112">
        <v>9528.7000000000007</v>
      </c>
      <c r="L760" s="30">
        <v>251</v>
      </c>
      <c r="M760" s="112">
        <v>4</v>
      </c>
      <c r="N760" s="132" t="s">
        <v>2601</v>
      </c>
      <c r="O760" s="219" t="s">
        <v>4502</v>
      </c>
      <c r="P760" s="132" t="s">
        <v>4523</v>
      </c>
      <c r="Q760" s="187">
        <v>9070224.0099999998</v>
      </c>
    </row>
    <row r="761" spans="1:17" ht="22.5" x14ac:dyDescent="0.25">
      <c r="A761" s="80">
        <v>760</v>
      </c>
      <c r="B761" s="106" t="s">
        <v>495</v>
      </c>
      <c r="C761" s="106"/>
      <c r="D761" s="134" t="s">
        <v>415</v>
      </c>
      <c r="E761" s="134" t="s">
        <v>18</v>
      </c>
      <c r="F761" s="134" t="s">
        <v>416</v>
      </c>
      <c r="G761" s="134" t="s">
        <v>20</v>
      </c>
      <c r="H761" s="112" t="s">
        <v>839</v>
      </c>
      <c r="I761" s="112">
        <v>40</v>
      </c>
      <c r="J761" s="88" t="str">
        <f t="shared" si="12"/>
        <v>муниципальное образование «город Екатеринбург», г. Екатеринбург, ул. Тверитина, д. 40</v>
      </c>
      <c r="K761" s="112">
        <v>3875.5</v>
      </c>
      <c r="L761" s="30">
        <v>45</v>
      </c>
      <c r="M761" s="112">
        <v>2</v>
      </c>
      <c r="N761" s="132" t="s">
        <v>2584</v>
      </c>
      <c r="O761" s="219">
        <v>44257</v>
      </c>
      <c r="P761" s="132" t="s">
        <v>1598</v>
      </c>
      <c r="Q761" s="187">
        <v>3758241.52</v>
      </c>
    </row>
    <row r="762" spans="1:17" ht="22.5" x14ac:dyDescent="0.25">
      <c r="A762" s="80">
        <v>761</v>
      </c>
      <c r="B762" s="106" t="s">
        <v>495</v>
      </c>
      <c r="C762" s="106"/>
      <c r="D762" s="134" t="s">
        <v>415</v>
      </c>
      <c r="E762" s="134" t="s">
        <v>18</v>
      </c>
      <c r="F762" s="134" t="s">
        <v>416</v>
      </c>
      <c r="G762" s="134" t="s">
        <v>20</v>
      </c>
      <c r="H762" s="112" t="s">
        <v>839</v>
      </c>
      <c r="I762" s="112" t="s">
        <v>2563</v>
      </c>
      <c r="J762" s="88" t="str">
        <f t="shared" si="12"/>
        <v>муниципальное образование «город Екатеринбург», г. Екатеринбург, ул. Тверитина, д. 42КОРПУС 2</v>
      </c>
      <c r="K762" s="112">
        <v>2424.9</v>
      </c>
      <c r="L762" s="30">
        <v>33</v>
      </c>
      <c r="M762" s="112">
        <v>1</v>
      </c>
      <c r="N762" s="132" t="s">
        <v>2584</v>
      </c>
      <c r="O762" s="219">
        <v>44257</v>
      </c>
      <c r="P762" s="132" t="s">
        <v>1598</v>
      </c>
      <c r="Q762" s="187">
        <v>2128556.7599999998</v>
      </c>
    </row>
    <row r="763" spans="1:17" ht="22.5" x14ac:dyDescent="0.25">
      <c r="A763" s="80">
        <v>762</v>
      </c>
      <c r="B763" s="106" t="s">
        <v>495</v>
      </c>
      <c r="C763" s="106"/>
      <c r="D763" s="134" t="s">
        <v>415</v>
      </c>
      <c r="E763" s="134" t="s">
        <v>18</v>
      </c>
      <c r="F763" s="134" t="s">
        <v>416</v>
      </c>
      <c r="G763" s="134" t="s">
        <v>20</v>
      </c>
      <c r="H763" s="112" t="s">
        <v>594</v>
      </c>
      <c r="I763" s="112" t="s">
        <v>1423</v>
      </c>
      <c r="J763" s="88" t="str">
        <f t="shared" si="12"/>
        <v>муниципальное образование «город Екатеринбург», г. Екатеринбург, ул. Техническая, д. 14КОРПУС 1</v>
      </c>
      <c r="K763" s="112">
        <v>8676.4</v>
      </c>
      <c r="L763" s="30">
        <v>144</v>
      </c>
      <c r="M763" s="112">
        <v>3</v>
      </c>
      <c r="N763" s="132" t="s">
        <v>2582</v>
      </c>
      <c r="O763" s="219">
        <v>44257</v>
      </c>
      <c r="P763" s="132" t="s">
        <v>1598</v>
      </c>
      <c r="Q763" s="187">
        <v>6295815.5199999996</v>
      </c>
    </row>
    <row r="764" spans="1:17" ht="23.25" x14ac:dyDescent="0.25">
      <c r="A764" s="80">
        <v>763</v>
      </c>
      <c r="B764" s="106" t="s">
        <v>495</v>
      </c>
      <c r="C764" s="106"/>
      <c r="D764" s="134" t="s">
        <v>415</v>
      </c>
      <c r="E764" s="134" t="s">
        <v>18</v>
      </c>
      <c r="F764" s="134" t="s">
        <v>416</v>
      </c>
      <c r="G764" s="134" t="s">
        <v>20</v>
      </c>
      <c r="H764" s="112" t="s">
        <v>594</v>
      </c>
      <c r="I764" s="112">
        <v>20</v>
      </c>
      <c r="J764" s="88" t="str">
        <f t="shared" si="12"/>
        <v>муниципальное образование «город Екатеринбург», г. Екатеринбург, ул. Техническая, д. 20</v>
      </c>
      <c r="K764" s="112">
        <v>5665.4</v>
      </c>
      <c r="L764" s="30">
        <v>128</v>
      </c>
      <c r="M764" s="112">
        <v>3</v>
      </c>
      <c r="N764" s="132" t="s">
        <v>2597</v>
      </c>
      <c r="O764" s="219" t="s">
        <v>4476</v>
      </c>
      <c r="P764" s="132" t="s">
        <v>2610</v>
      </c>
      <c r="Q764" s="187">
        <v>7071269.6399999997</v>
      </c>
    </row>
    <row r="765" spans="1:17" ht="23.25" x14ac:dyDescent="0.25">
      <c r="A765" s="80">
        <v>764</v>
      </c>
      <c r="B765" s="106" t="s">
        <v>495</v>
      </c>
      <c r="C765" s="106"/>
      <c r="D765" s="134" t="s">
        <v>415</v>
      </c>
      <c r="E765" s="134" t="s">
        <v>18</v>
      </c>
      <c r="F765" s="134" t="s">
        <v>416</v>
      </c>
      <c r="G765" s="134" t="s">
        <v>20</v>
      </c>
      <c r="H765" s="112" t="s">
        <v>594</v>
      </c>
      <c r="I765" s="112">
        <v>67</v>
      </c>
      <c r="J765" s="88" t="str">
        <f t="shared" si="12"/>
        <v>муниципальное образование «город Екатеринбург», г. Екатеринбург, ул. Техническая, д. 67</v>
      </c>
      <c r="K765" s="112">
        <v>17556.099999999999</v>
      </c>
      <c r="L765" s="30">
        <v>252</v>
      </c>
      <c r="M765" s="112">
        <v>6</v>
      </c>
      <c r="N765" s="132" t="s">
        <v>2585</v>
      </c>
      <c r="O765" s="219" t="s">
        <v>4427</v>
      </c>
      <c r="P765" s="132" t="s">
        <v>2606</v>
      </c>
      <c r="Q765" s="187">
        <f>2163247.44+10441053.66</f>
        <v>12604301.1</v>
      </c>
    </row>
    <row r="766" spans="1:17" ht="22.5" x14ac:dyDescent="0.25">
      <c r="A766" s="80">
        <v>765</v>
      </c>
      <c r="B766" s="106" t="s">
        <v>495</v>
      </c>
      <c r="C766" s="106"/>
      <c r="D766" s="120" t="s">
        <v>415</v>
      </c>
      <c r="E766" s="120" t="s">
        <v>18</v>
      </c>
      <c r="F766" s="120" t="s">
        <v>416</v>
      </c>
      <c r="G766" s="120" t="s">
        <v>20</v>
      </c>
      <c r="H766" s="30" t="s">
        <v>161</v>
      </c>
      <c r="I766" s="30">
        <v>13</v>
      </c>
      <c r="J766" s="88" t="str">
        <f t="shared" si="12"/>
        <v>муниципальное образование «город Екатеринбург», г. Екатеринбург, ул. Тимирязева, д. 13</v>
      </c>
      <c r="K766" s="30">
        <v>1944.4</v>
      </c>
      <c r="L766" s="30">
        <v>25</v>
      </c>
      <c r="M766" s="30">
        <v>4</v>
      </c>
      <c r="N766" s="117" t="s">
        <v>3223</v>
      </c>
      <c r="O766" s="219">
        <v>44267</v>
      </c>
      <c r="P766" s="117" t="s">
        <v>2107</v>
      </c>
      <c r="Q766" s="187">
        <v>2762373.6</v>
      </c>
    </row>
    <row r="767" spans="1:17" ht="23.25" x14ac:dyDescent="0.25">
      <c r="A767" s="80">
        <v>766</v>
      </c>
      <c r="B767" s="106" t="s">
        <v>495</v>
      </c>
      <c r="C767" s="106"/>
      <c r="D767" s="120" t="s">
        <v>415</v>
      </c>
      <c r="E767" s="120" t="s">
        <v>18</v>
      </c>
      <c r="F767" s="120" t="s">
        <v>416</v>
      </c>
      <c r="G767" s="120" t="s">
        <v>20</v>
      </c>
      <c r="H767" s="30" t="s">
        <v>295</v>
      </c>
      <c r="I767" s="30">
        <v>17</v>
      </c>
      <c r="J767" s="88" t="str">
        <f t="shared" si="12"/>
        <v>муниципальное образование «город Екатеринбург», г. Екатеринбург, ул. Титова, д. 17</v>
      </c>
      <c r="K767" s="30">
        <v>2115.8000000000002</v>
      </c>
      <c r="L767" s="30">
        <v>18</v>
      </c>
      <c r="M767" s="30">
        <v>5</v>
      </c>
      <c r="N767" s="117" t="s">
        <v>4442</v>
      </c>
      <c r="O767" s="219" t="s">
        <v>4503</v>
      </c>
      <c r="P767" s="117" t="s">
        <v>1666</v>
      </c>
      <c r="Q767" s="187">
        <f>4255441.2+2554065.6</f>
        <v>6809506.8000000007</v>
      </c>
    </row>
    <row r="768" spans="1:17" ht="22.5" x14ac:dyDescent="0.25">
      <c r="A768" s="80">
        <v>767</v>
      </c>
      <c r="B768" s="106" t="s">
        <v>495</v>
      </c>
      <c r="C768" s="106"/>
      <c r="D768" s="134" t="s">
        <v>415</v>
      </c>
      <c r="E768" s="134" t="s">
        <v>18</v>
      </c>
      <c r="F768" s="134" t="s">
        <v>416</v>
      </c>
      <c r="G768" s="134" t="s">
        <v>20</v>
      </c>
      <c r="H768" s="112" t="s">
        <v>295</v>
      </c>
      <c r="I768" s="112" t="s">
        <v>1436</v>
      </c>
      <c r="J768" s="88" t="str">
        <f t="shared" si="12"/>
        <v>муниципальное образование «город Екатеринбург», г. Екатеринбург, ул. Титова, д. 25КОРПУС А</v>
      </c>
      <c r="K768" s="112">
        <v>5502.9</v>
      </c>
      <c r="L768" s="30">
        <v>143</v>
      </c>
      <c r="M768" s="112">
        <v>1</v>
      </c>
      <c r="N768" s="132" t="s">
        <v>2579</v>
      </c>
      <c r="O768" s="219">
        <v>44247</v>
      </c>
      <c r="P768" s="132" t="s">
        <v>2604</v>
      </c>
      <c r="Q768" s="187">
        <v>2074524.2</v>
      </c>
    </row>
    <row r="769" spans="1:17" ht="22.5" x14ac:dyDescent="0.25">
      <c r="A769" s="80">
        <v>768</v>
      </c>
      <c r="B769" s="106" t="s">
        <v>495</v>
      </c>
      <c r="C769" s="106"/>
      <c r="D769" s="134" t="s">
        <v>415</v>
      </c>
      <c r="E769" s="134" t="s">
        <v>18</v>
      </c>
      <c r="F769" s="134" t="s">
        <v>416</v>
      </c>
      <c r="G769" s="134" t="s">
        <v>20</v>
      </c>
      <c r="H769" s="112" t="s">
        <v>1562</v>
      </c>
      <c r="I769" s="112">
        <v>27</v>
      </c>
      <c r="J769" s="88" t="str">
        <f t="shared" si="12"/>
        <v>муниципальное образование «город Екатеринбург», г. Екатеринбург, ул. Токарей, д. 27</v>
      </c>
      <c r="K769" s="112">
        <v>12864.5</v>
      </c>
      <c r="L769" s="30">
        <v>263</v>
      </c>
      <c r="M769" s="112">
        <v>2</v>
      </c>
      <c r="N769" s="132" t="s">
        <v>2572</v>
      </c>
      <c r="O769" s="219">
        <v>44253</v>
      </c>
      <c r="P769" s="132" t="s">
        <v>1595</v>
      </c>
      <c r="Q769" s="187">
        <v>4206345.6500000004</v>
      </c>
    </row>
    <row r="770" spans="1:17" ht="23.25" x14ac:dyDescent="0.25">
      <c r="A770" s="80">
        <v>769</v>
      </c>
      <c r="B770" s="106" t="s">
        <v>495</v>
      </c>
      <c r="C770" s="106"/>
      <c r="D770" s="134" t="s">
        <v>415</v>
      </c>
      <c r="E770" s="134" t="s">
        <v>18</v>
      </c>
      <c r="F770" s="134" t="s">
        <v>416</v>
      </c>
      <c r="G770" s="134" t="s">
        <v>20</v>
      </c>
      <c r="H770" s="112" t="s">
        <v>1562</v>
      </c>
      <c r="I770" s="112">
        <v>66</v>
      </c>
      <c r="J770" s="88" t="str">
        <f t="shared" si="12"/>
        <v>муниципальное образование «город Екатеринбург», г. Екатеринбург, ул. Токарей, д. 66</v>
      </c>
      <c r="K770" s="112">
        <v>4525.6000000000004</v>
      </c>
      <c r="L770" s="30">
        <v>59</v>
      </c>
      <c r="M770" s="112">
        <v>3</v>
      </c>
      <c r="N770" s="132" t="s">
        <v>3176</v>
      </c>
      <c r="O770" s="219" t="s">
        <v>4476</v>
      </c>
      <c r="P770" s="132" t="s">
        <v>4504</v>
      </c>
      <c r="Q770" s="187">
        <v>5939148.7700000005</v>
      </c>
    </row>
    <row r="771" spans="1:17" ht="22.5" x14ac:dyDescent="0.25">
      <c r="A771" s="80">
        <v>770</v>
      </c>
      <c r="B771" s="106" t="s">
        <v>495</v>
      </c>
      <c r="C771" s="106"/>
      <c r="D771" s="120" t="s">
        <v>415</v>
      </c>
      <c r="E771" s="120" t="s">
        <v>18</v>
      </c>
      <c r="F771" s="120" t="s">
        <v>416</v>
      </c>
      <c r="G771" s="120" t="s">
        <v>20</v>
      </c>
      <c r="H771" s="30" t="s">
        <v>493</v>
      </c>
      <c r="I771" s="30" t="s">
        <v>124</v>
      </c>
      <c r="J771" s="88" t="str">
        <f t="shared" si="12"/>
        <v>муниципальное образование «город Екатеринбург», г. Екатеринбург, ул. Торговая, д. 2А</v>
      </c>
      <c r="K771" s="30">
        <v>299.60000000000002</v>
      </c>
      <c r="L771" s="30">
        <v>8</v>
      </c>
      <c r="M771" s="30">
        <v>5</v>
      </c>
      <c r="N771" s="117" t="s">
        <v>3224</v>
      </c>
      <c r="O771" s="219">
        <v>44120</v>
      </c>
      <c r="P771" s="117" t="s">
        <v>3234</v>
      </c>
      <c r="Q771" s="187">
        <v>1948860.01</v>
      </c>
    </row>
    <row r="772" spans="1:17" ht="22.5" x14ac:dyDescent="0.25">
      <c r="A772" s="80">
        <v>771</v>
      </c>
      <c r="B772" s="106" t="s">
        <v>495</v>
      </c>
      <c r="C772" s="106"/>
      <c r="D772" s="134" t="s">
        <v>415</v>
      </c>
      <c r="E772" s="134" t="s">
        <v>18</v>
      </c>
      <c r="F772" s="134" t="s">
        <v>416</v>
      </c>
      <c r="G772" s="134" t="s">
        <v>20</v>
      </c>
      <c r="H772" s="112" t="s">
        <v>2515</v>
      </c>
      <c r="I772" s="112">
        <v>39</v>
      </c>
      <c r="J772" s="88" t="str">
        <f t="shared" si="12"/>
        <v>муниципальное образование «город Екатеринбург», г. Екатеринбург, ул. Трубачева, д. 39</v>
      </c>
      <c r="K772" s="112">
        <v>4028.9</v>
      </c>
      <c r="L772" s="30">
        <v>71</v>
      </c>
      <c r="M772" s="112">
        <v>2</v>
      </c>
      <c r="N772" s="132" t="s">
        <v>2584</v>
      </c>
      <c r="O772" s="219">
        <v>44257</v>
      </c>
      <c r="P772" s="132" t="s">
        <v>1598</v>
      </c>
      <c r="Q772" s="187">
        <v>4128319.21</v>
      </c>
    </row>
    <row r="773" spans="1:17" ht="22.5" x14ac:dyDescent="0.25">
      <c r="A773" s="80">
        <v>772</v>
      </c>
      <c r="B773" s="106" t="s">
        <v>495</v>
      </c>
      <c r="C773" s="106"/>
      <c r="D773" s="134" t="s">
        <v>415</v>
      </c>
      <c r="E773" s="134" t="s">
        <v>18</v>
      </c>
      <c r="F773" s="134" t="s">
        <v>416</v>
      </c>
      <c r="G773" s="134" t="s">
        <v>20</v>
      </c>
      <c r="H773" s="112" t="s">
        <v>2515</v>
      </c>
      <c r="I773" s="112">
        <v>41</v>
      </c>
      <c r="J773" s="88" t="str">
        <f t="shared" si="12"/>
        <v>муниципальное образование «город Екатеринбург», г. Екатеринбург, ул. Трубачева, д. 41</v>
      </c>
      <c r="K773" s="112">
        <v>4020.7</v>
      </c>
      <c r="L773" s="30">
        <v>71</v>
      </c>
      <c r="M773" s="112">
        <v>2</v>
      </c>
      <c r="N773" s="132" t="s">
        <v>2584</v>
      </c>
      <c r="O773" s="219">
        <v>44257</v>
      </c>
      <c r="P773" s="132" t="s">
        <v>1598</v>
      </c>
      <c r="Q773" s="187">
        <v>4131208.27</v>
      </c>
    </row>
    <row r="774" spans="1:17" ht="22.5" x14ac:dyDescent="0.25">
      <c r="A774" s="80">
        <v>773</v>
      </c>
      <c r="B774" s="106" t="s">
        <v>495</v>
      </c>
      <c r="C774" s="106"/>
      <c r="D774" s="134" t="s">
        <v>415</v>
      </c>
      <c r="E774" s="134" t="s">
        <v>18</v>
      </c>
      <c r="F774" s="134" t="s">
        <v>416</v>
      </c>
      <c r="G774" s="134" t="s">
        <v>20</v>
      </c>
      <c r="H774" s="112" t="s">
        <v>2515</v>
      </c>
      <c r="I774" s="112">
        <v>45</v>
      </c>
      <c r="J774" s="88" t="str">
        <f t="shared" si="12"/>
        <v>муниципальное образование «город Екатеринбург», г. Екатеринбург, ул. Трубачева, д. 45</v>
      </c>
      <c r="K774" s="112">
        <v>6935.7</v>
      </c>
      <c r="L774" s="30">
        <v>143</v>
      </c>
      <c r="M774" s="112">
        <v>4</v>
      </c>
      <c r="N774" s="132" t="s">
        <v>2584</v>
      </c>
      <c r="O774" s="219">
        <v>44257</v>
      </c>
      <c r="P774" s="132" t="s">
        <v>1598</v>
      </c>
      <c r="Q774" s="187">
        <v>8207709.71</v>
      </c>
    </row>
    <row r="775" spans="1:17" ht="22.5" x14ac:dyDescent="0.25">
      <c r="A775" s="80">
        <v>774</v>
      </c>
      <c r="B775" s="106" t="s">
        <v>495</v>
      </c>
      <c r="C775" s="106"/>
      <c r="D775" s="134" t="s">
        <v>415</v>
      </c>
      <c r="E775" s="134" t="s">
        <v>18</v>
      </c>
      <c r="F775" s="134" t="s">
        <v>416</v>
      </c>
      <c r="G775" s="134" t="s">
        <v>20</v>
      </c>
      <c r="H775" s="112" t="s">
        <v>215</v>
      </c>
      <c r="I775" s="112">
        <v>50</v>
      </c>
      <c r="J775" s="88" t="str">
        <f t="shared" si="12"/>
        <v>муниципальное образование «город Екатеринбург», г. Екатеринбург, ул. Уральская, д. 50</v>
      </c>
      <c r="K775" s="112">
        <v>7325.5</v>
      </c>
      <c r="L775" s="30">
        <v>144</v>
      </c>
      <c r="M775" s="112">
        <v>4</v>
      </c>
      <c r="N775" s="132" t="s">
        <v>2573</v>
      </c>
      <c r="O775" s="219">
        <v>44252</v>
      </c>
      <c r="P775" s="132" t="s">
        <v>1598</v>
      </c>
      <c r="Q775" s="187">
        <v>7808279.3399999999</v>
      </c>
    </row>
    <row r="776" spans="1:17" ht="23.25" x14ac:dyDescent="0.25">
      <c r="A776" s="80">
        <v>775</v>
      </c>
      <c r="B776" s="106" t="s">
        <v>495</v>
      </c>
      <c r="C776" s="106"/>
      <c r="D776" s="134" t="s">
        <v>415</v>
      </c>
      <c r="E776" s="134" t="s">
        <v>18</v>
      </c>
      <c r="F776" s="134" t="s">
        <v>416</v>
      </c>
      <c r="G776" s="134" t="s">
        <v>20</v>
      </c>
      <c r="H776" s="112" t="s">
        <v>215</v>
      </c>
      <c r="I776" s="112" t="s">
        <v>2533</v>
      </c>
      <c r="J776" s="88" t="str">
        <f t="shared" si="12"/>
        <v>муниципальное образование «город Екатеринбург», г. Екатеринбург, ул. Уральская, д. 57КОРПУС 1</v>
      </c>
      <c r="K776" s="112">
        <v>5264.2</v>
      </c>
      <c r="L776" s="30">
        <v>88</v>
      </c>
      <c r="M776" s="112">
        <v>3</v>
      </c>
      <c r="N776" s="132" t="s">
        <v>2602</v>
      </c>
      <c r="O776" s="219" t="s">
        <v>4434</v>
      </c>
      <c r="P776" s="132" t="s">
        <v>2612</v>
      </c>
      <c r="Q776" s="187">
        <f>4048932.52+2122072.1</f>
        <v>6171004.6200000001</v>
      </c>
    </row>
    <row r="777" spans="1:17" ht="23.25" x14ac:dyDescent="0.25">
      <c r="A777" s="80">
        <v>776</v>
      </c>
      <c r="B777" s="106" t="s">
        <v>495</v>
      </c>
      <c r="C777" s="106"/>
      <c r="D777" s="134" t="s">
        <v>415</v>
      </c>
      <c r="E777" s="134" t="s">
        <v>18</v>
      </c>
      <c r="F777" s="134" t="s">
        <v>416</v>
      </c>
      <c r="G777" s="134" t="s">
        <v>20</v>
      </c>
      <c r="H777" s="112" t="s">
        <v>215</v>
      </c>
      <c r="I777" s="112">
        <v>67</v>
      </c>
      <c r="J777" s="88" t="str">
        <f t="shared" si="12"/>
        <v>муниципальное образование «город Екатеринбург», г. Екатеринбург, ул. Уральская, д. 67</v>
      </c>
      <c r="K777" s="112">
        <v>7143.9</v>
      </c>
      <c r="L777" s="30">
        <v>129</v>
      </c>
      <c r="M777" s="112">
        <v>5</v>
      </c>
      <c r="N777" s="132" t="s">
        <v>2597</v>
      </c>
      <c r="O777" s="219" t="s">
        <v>4476</v>
      </c>
      <c r="P777" s="132" t="s">
        <v>2610</v>
      </c>
      <c r="Q777" s="187">
        <v>11826189.959999999</v>
      </c>
    </row>
    <row r="778" spans="1:17" ht="23.25" x14ac:dyDescent="0.25">
      <c r="A778" s="80">
        <v>777</v>
      </c>
      <c r="B778" s="106" t="s">
        <v>495</v>
      </c>
      <c r="C778" s="106"/>
      <c r="D778" s="134" t="s">
        <v>415</v>
      </c>
      <c r="E778" s="134" t="s">
        <v>18</v>
      </c>
      <c r="F778" s="134" t="s">
        <v>416</v>
      </c>
      <c r="G778" s="134" t="s">
        <v>20</v>
      </c>
      <c r="H778" s="112" t="s">
        <v>253</v>
      </c>
      <c r="I778" s="112">
        <v>21</v>
      </c>
      <c r="J778" s="88" t="str">
        <f t="shared" si="12"/>
        <v>муниципальное образование «город Екатеринбург», г. Екатеринбург, ул. Уральских рабочих, д. 21</v>
      </c>
      <c r="K778" s="112">
        <v>6707.4</v>
      </c>
      <c r="L778" s="30">
        <v>125</v>
      </c>
      <c r="M778" s="112">
        <v>3</v>
      </c>
      <c r="N778" s="132" t="s">
        <v>3175</v>
      </c>
      <c r="O778" s="219" t="s">
        <v>4505</v>
      </c>
      <c r="P778" s="132" t="s">
        <v>1599</v>
      </c>
      <c r="Q778" s="187">
        <v>6469602.7800000003</v>
      </c>
    </row>
    <row r="779" spans="1:17" ht="22.5" x14ac:dyDescent="0.25">
      <c r="A779" s="80">
        <v>778</v>
      </c>
      <c r="B779" s="106" t="s">
        <v>495</v>
      </c>
      <c r="C779" s="106"/>
      <c r="D779" s="120" t="s">
        <v>415</v>
      </c>
      <c r="E779" s="120" t="s">
        <v>18</v>
      </c>
      <c r="F779" s="120" t="s">
        <v>416</v>
      </c>
      <c r="G779" s="120" t="s">
        <v>20</v>
      </c>
      <c r="H779" s="30" t="s">
        <v>1164</v>
      </c>
      <c r="I779" s="30">
        <v>16</v>
      </c>
      <c r="J779" s="88" t="str">
        <f t="shared" si="12"/>
        <v>муниципальное образование «город Екатеринбург», г. Екатеринбург, ул. Ухтомская, д. 16</v>
      </c>
      <c r="K779" s="30">
        <v>679</v>
      </c>
      <c r="L779" s="30">
        <v>16</v>
      </c>
      <c r="M779" s="30">
        <v>8</v>
      </c>
      <c r="N779" s="117" t="s">
        <v>3185</v>
      </c>
      <c r="O779" s="219">
        <v>44232</v>
      </c>
      <c r="P779" s="117" t="s">
        <v>4524</v>
      </c>
      <c r="Q779" s="187">
        <v>5924143.1399999997</v>
      </c>
    </row>
    <row r="780" spans="1:17" ht="22.5" x14ac:dyDescent="0.25">
      <c r="A780" s="80">
        <v>779</v>
      </c>
      <c r="B780" s="106" t="s">
        <v>495</v>
      </c>
      <c r="C780" s="106"/>
      <c r="D780" s="120" t="s">
        <v>415</v>
      </c>
      <c r="E780" s="120" t="s">
        <v>18</v>
      </c>
      <c r="F780" s="120" t="s">
        <v>416</v>
      </c>
      <c r="G780" s="120" t="s">
        <v>20</v>
      </c>
      <c r="H780" s="30" t="s">
        <v>1164</v>
      </c>
      <c r="I780" s="30">
        <v>18</v>
      </c>
      <c r="J780" s="88" t="str">
        <f t="shared" si="12"/>
        <v>муниципальное образование «город Екатеринбург», г. Екатеринбург, ул. Ухтомская, д. 18</v>
      </c>
      <c r="K780" s="30">
        <v>676.7</v>
      </c>
      <c r="L780" s="30">
        <v>16</v>
      </c>
      <c r="M780" s="30">
        <v>8</v>
      </c>
      <c r="N780" s="117" t="s">
        <v>3213</v>
      </c>
      <c r="O780" s="219">
        <v>44218</v>
      </c>
      <c r="P780" s="117" t="s">
        <v>1644</v>
      </c>
      <c r="Q780" s="187">
        <v>5955973.5800000001</v>
      </c>
    </row>
    <row r="781" spans="1:17" ht="23.25" x14ac:dyDescent="0.25">
      <c r="A781" s="80">
        <v>780</v>
      </c>
      <c r="B781" s="106" t="s">
        <v>495</v>
      </c>
      <c r="C781" s="106"/>
      <c r="D781" s="120" t="s">
        <v>415</v>
      </c>
      <c r="E781" s="120" t="s">
        <v>18</v>
      </c>
      <c r="F781" s="120" t="s">
        <v>416</v>
      </c>
      <c r="G781" s="120" t="s">
        <v>20</v>
      </c>
      <c r="H781" s="30" t="s">
        <v>1164</v>
      </c>
      <c r="I781" s="30">
        <v>8</v>
      </c>
      <c r="J781" s="88" t="str">
        <f t="shared" si="12"/>
        <v>муниципальное образование «город Екатеринбург», г. Екатеринбург, ул. Ухтомская, д. 8</v>
      </c>
      <c r="K781" s="30">
        <v>693.4</v>
      </c>
      <c r="L781" s="30">
        <v>16</v>
      </c>
      <c r="M781" s="30">
        <v>8</v>
      </c>
      <c r="N781" s="117" t="s">
        <v>3186</v>
      </c>
      <c r="O781" s="219" t="s">
        <v>4506</v>
      </c>
      <c r="P781" s="117" t="s">
        <v>4524</v>
      </c>
      <c r="Q781" s="187">
        <f>5944888.3+455630.13</f>
        <v>6400518.4299999997</v>
      </c>
    </row>
    <row r="782" spans="1:17" ht="22.5" x14ac:dyDescent="0.25">
      <c r="A782" s="80">
        <v>781</v>
      </c>
      <c r="B782" s="106" t="s">
        <v>495</v>
      </c>
      <c r="C782" s="106"/>
      <c r="D782" s="134" t="s">
        <v>415</v>
      </c>
      <c r="E782" s="134" t="s">
        <v>18</v>
      </c>
      <c r="F782" s="134" t="s">
        <v>416</v>
      </c>
      <c r="G782" s="134" t="s">
        <v>20</v>
      </c>
      <c r="H782" s="112" t="s">
        <v>442</v>
      </c>
      <c r="I782" s="112">
        <v>16</v>
      </c>
      <c r="J782" s="88" t="str">
        <f t="shared" si="12"/>
        <v>муниципальное образование «город Екатеринбург», г. Екатеринбург, ул. Учителей, д. 16</v>
      </c>
      <c r="K782" s="112">
        <v>6712.8</v>
      </c>
      <c r="L782" s="30">
        <v>119</v>
      </c>
      <c r="M782" s="112">
        <v>3</v>
      </c>
      <c r="N782" s="132" t="s">
        <v>2573</v>
      </c>
      <c r="O782" s="219">
        <v>44252</v>
      </c>
      <c r="P782" s="132" t="s">
        <v>1598</v>
      </c>
      <c r="Q782" s="187">
        <v>6094923.3600000003</v>
      </c>
    </row>
    <row r="783" spans="1:17" ht="22.5" x14ac:dyDescent="0.25">
      <c r="A783" s="80">
        <v>782</v>
      </c>
      <c r="B783" s="106" t="s">
        <v>495</v>
      </c>
      <c r="C783" s="106"/>
      <c r="D783" s="134" t="s">
        <v>415</v>
      </c>
      <c r="E783" s="134" t="s">
        <v>18</v>
      </c>
      <c r="F783" s="134" t="s">
        <v>416</v>
      </c>
      <c r="G783" s="134" t="s">
        <v>20</v>
      </c>
      <c r="H783" s="112" t="s">
        <v>442</v>
      </c>
      <c r="I783" s="112">
        <v>24</v>
      </c>
      <c r="J783" s="88" t="str">
        <f t="shared" si="12"/>
        <v>муниципальное образование «город Екатеринбург», г. Екатеринбург, ул. Учителей, д. 24</v>
      </c>
      <c r="K783" s="112">
        <v>7496.3</v>
      </c>
      <c r="L783" s="30">
        <v>118</v>
      </c>
      <c r="M783" s="112">
        <v>3</v>
      </c>
      <c r="N783" s="132" t="s">
        <v>2573</v>
      </c>
      <c r="O783" s="219">
        <v>44252</v>
      </c>
      <c r="P783" s="132" t="s">
        <v>1598</v>
      </c>
      <c r="Q783" s="187">
        <v>6076238.7400000002</v>
      </c>
    </row>
    <row r="784" spans="1:17" ht="22.5" x14ac:dyDescent="0.25">
      <c r="A784" s="80">
        <v>783</v>
      </c>
      <c r="B784" s="106" t="s">
        <v>495</v>
      </c>
      <c r="C784" s="106"/>
      <c r="D784" s="120" t="s">
        <v>415</v>
      </c>
      <c r="E784" s="120" t="s">
        <v>18</v>
      </c>
      <c r="F784" s="120" t="s">
        <v>416</v>
      </c>
      <c r="G784" s="120" t="s">
        <v>20</v>
      </c>
      <c r="H784" s="30" t="s">
        <v>442</v>
      </c>
      <c r="I784" s="30" t="s">
        <v>988</v>
      </c>
      <c r="J784" s="88" t="str">
        <f t="shared" si="12"/>
        <v>муниципальное образование «город Екатеринбург», г. Екатеринбург, ул. Учителей, д. 5КОРПУС А</v>
      </c>
      <c r="K784" s="30">
        <v>954.8</v>
      </c>
      <c r="L784" s="30">
        <v>18</v>
      </c>
      <c r="M784" s="30">
        <v>8</v>
      </c>
      <c r="N784" s="117" t="s">
        <v>3159</v>
      </c>
      <c r="O784" s="219">
        <v>44224</v>
      </c>
      <c r="P784" s="117" t="s">
        <v>1632</v>
      </c>
      <c r="Q784" s="187">
        <v>8210913.5999999996</v>
      </c>
    </row>
    <row r="785" spans="1:17" ht="22.5" x14ac:dyDescent="0.25">
      <c r="A785" s="80">
        <v>784</v>
      </c>
      <c r="B785" s="106" t="s">
        <v>495</v>
      </c>
      <c r="C785" s="106"/>
      <c r="D785" s="120" t="s">
        <v>415</v>
      </c>
      <c r="E785" s="120" t="s">
        <v>18</v>
      </c>
      <c r="F785" s="120" t="s">
        <v>416</v>
      </c>
      <c r="G785" s="120" t="s">
        <v>20</v>
      </c>
      <c r="H785" s="30" t="s">
        <v>1071</v>
      </c>
      <c r="I785" s="30">
        <v>19</v>
      </c>
      <c r="J785" s="88" t="str">
        <f t="shared" si="12"/>
        <v>муниципальное образование «город Екатеринбург», г. Екатеринбург, ул. Фабричная, д. 19</v>
      </c>
      <c r="K785" s="30">
        <v>495.4</v>
      </c>
      <c r="L785" s="30">
        <v>8</v>
      </c>
      <c r="M785" s="30">
        <v>1</v>
      </c>
      <c r="N785" s="117" t="s">
        <v>3158</v>
      </c>
      <c r="O785" s="219">
        <v>44251</v>
      </c>
      <c r="P785" s="117" t="s">
        <v>3227</v>
      </c>
      <c r="Q785" s="187">
        <v>2110532.4</v>
      </c>
    </row>
    <row r="786" spans="1:17" ht="22.5" x14ac:dyDescent="0.25">
      <c r="A786" s="80">
        <v>785</v>
      </c>
      <c r="B786" s="106" t="s">
        <v>495</v>
      </c>
      <c r="C786" s="106"/>
      <c r="D786" s="120" t="s">
        <v>415</v>
      </c>
      <c r="E786" s="120" t="s">
        <v>18</v>
      </c>
      <c r="F786" s="120" t="s">
        <v>416</v>
      </c>
      <c r="G786" s="120" t="s">
        <v>20</v>
      </c>
      <c r="H786" s="30" t="s">
        <v>246</v>
      </c>
      <c r="I786" s="30">
        <v>3</v>
      </c>
      <c r="J786" s="88" t="str">
        <f t="shared" si="12"/>
        <v>муниципальное образование «город Екатеринбург», г. Екатеринбург, ул. Феофанова, д. 3</v>
      </c>
      <c r="K786" s="30">
        <v>742.9</v>
      </c>
      <c r="L786" s="30">
        <v>12</v>
      </c>
      <c r="M786" s="30">
        <v>1</v>
      </c>
      <c r="N786" s="117" t="s">
        <v>3166</v>
      </c>
      <c r="O786" s="219">
        <v>44308</v>
      </c>
      <c r="P786" s="117" t="s">
        <v>1692</v>
      </c>
      <c r="Q786" s="187">
        <v>371702.4</v>
      </c>
    </row>
    <row r="787" spans="1:17" ht="23.25" x14ac:dyDescent="0.25">
      <c r="A787" s="80">
        <v>786</v>
      </c>
      <c r="B787" s="106" t="s">
        <v>495</v>
      </c>
      <c r="C787" s="106"/>
      <c r="D787" s="134" t="s">
        <v>415</v>
      </c>
      <c r="E787" s="134" t="s">
        <v>18</v>
      </c>
      <c r="F787" s="134" t="s">
        <v>416</v>
      </c>
      <c r="G787" s="134" t="s">
        <v>20</v>
      </c>
      <c r="H787" s="112" t="s">
        <v>475</v>
      </c>
      <c r="I787" s="112">
        <v>82</v>
      </c>
      <c r="J787" s="88" t="str">
        <f t="shared" si="12"/>
        <v>муниципальное образование «город Екатеринбург», г. Екатеринбург, ул. Фрезеровщиков, д. 82</v>
      </c>
      <c r="K787" s="112">
        <v>4332.6000000000004</v>
      </c>
      <c r="L787" s="30">
        <v>84</v>
      </c>
      <c r="M787" s="112">
        <v>3</v>
      </c>
      <c r="N787" s="221" t="s">
        <v>2588</v>
      </c>
      <c r="O787" s="219" t="s">
        <v>4480</v>
      </c>
      <c r="P787" s="132" t="s">
        <v>1599</v>
      </c>
      <c r="Q787" s="187">
        <f>4239642.45+930735.6</f>
        <v>5170378.05</v>
      </c>
    </row>
    <row r="788" spans="1:17" ht="23.25" x14ac:dyDescent="0.25">
      <c r="A788" s="80">
        <v>787</v>
      </c>
      <c r="B788" s="106" t="s">
        <v>495</v>
      </c>
      <c r="C788" s="106"/>
      <c r="D788" s="134" t="s">
        <v>415</v>
      </c>
      <c r="E788" s="134" t="s">
        <v>18</v>
      </c>
      <c r="F788" s="134" t="s">
        <v>416</v>
      </c>
      <c r="G788" s="134" t="s">
        <v>20</v>
      </c>
      <c r="H788" s="112" t="s">
        <v>475</v>
      </c>
      <c r="I788" s="112">
        <v>86</v>
      </c>
      <c r="J788" s="88" t="str">
        <f t="shared" si="12"/>
        <v>муниципальное образование «город Екатеринбург», г. Екатеринбург, ул. Фрезеровщиков, д. 86</v>
      </c>
      <c r="K788" s="112">
        <v>4038</v>
      </c>
      <c r="L788" s="30">
        <v>82</v>
      </c>
      <c r="M788" s="112">
        <v>3</v>
      </c>
      <c r="N788" s="221" t="s">
        <v>2588</v>
      </c>
      <c r="O788" s="219" t="s">
        <v>4480</v>
      </c>
      <c r="P788" s="132" t="s">
        <v>1599</v>
      </c>
      <c r="Q788" s="187">
        <f>4256899.89+998185.2</f>
        <v>5255085.09</v>
      </c>
    </row>
    <row r="789" spans="1:17" ht="22.5" x14ac:dyDescent="0.25">
      <c r="A789" s="80">
        <v>788</v>
      </c>
      <c r="B789" s="106" t="s">
        <v>495</v>
      </c>
      <c r="C789" s="106"/>
      <c r="D789" s="134" t="s">
        <v>415</v>
      </c>
      <c r="E789" s="134" t="s">
        <v>18</v>
      </c>
      <c r="F789" s="134" t="s">
        <v>416</v>
      </c>
      <c r="G789" s="134" t="s">
        <v>20</v>
      </c>
      <c r="H789" s="112" t="s">
        <v>2527</v>
      </c>
      <c r="I789" s="112" t="s">
        <v>2564</v>
      </c>
      <c r="J789" s="88" t="str">
        <f t="shared" si="12"/>
        <v>муниципальное образование «город Екатеринбург», г. Екатеринбург, ул. Фролова, д. 19КОРПУС 2</v>
      </c>
      <c r="K789" s="112">
        <v>6585</v>
      </c>
      <c r="L789" s="30">
        <v>107</v>
      </c>
      <c r="M789" s="112">
        <v>3</v>
      </c>
      <c r="N789" s="132" t="s">
        <v>2572</v>
      </c>
      <c r="O789" s="219">
        <v>44253</v>
      </c>
      <c r="P789" s="132" t="s">
        <v>1595</v>
      </c>
      <c r="Q789" s="187">
        <v>6302639.8099999996</v>
      </c>
    </row>
    <row r="790" spans="1:17" ht="22.5" x14ac:dyDescent="0.25">
      <c r="A790" s="80">
        <v>789</v>
      </c>
      <c r="B790" s="106" t="s">
        <v>495</v>
      </c>
      <c r="C790" s="106"/>
      <c r="D790" s="134" t="s">
        <v>415</v>
      </c>
      <c r="E790" s="134" t="s">
        <v>18</v>
      </c>
      <c r="F790" s="134" t="s">
        <v>416</v>
      </c>
      <c r="G790" s="134" t="s">
        <v>20</v>
      </c>
      <c r="H790" s="112" t="s">
        <v>348</v>
      </c>
      <c r="I790" s="112">
        <v>32</v>
      </c>
      <c r="J790" s="88" t="str">
        <f t="shared" si="12"/>
        <v>муниципальное образование «город Екатеринбург», г. Екатеринбург, ул. Фурманова, д. 32</v>
      </c>
      <c r="K790" s="112">
        <v>4223.1000000000004</v>
      </c>
      <c r="L790" s="30">
        <v>124</v>
      </c>
      <c r="M790" s="112">
        <v>1</v>
      </c>
      <c r="N790" s="132" t="s">
        <v>2594</v>
      </c>
      <c r="O790" s="219">
        <v>44265</v>
      </c>
      <c r="P790" s="132" t="s">
        <v>1597</v>
      </c>
      <c r="Q790" s="187">
        <v>2075630.61</v>
      </c>
    </row>
    <row r="791" spans="1:17" ht="22.5" x14ac:dyDescent="0.25">
      <c r="A791" s="80">
        <v>790</v>
      </c>
      <c r="B791" s="106" t="s">
        <v>495</v>
      </c>
      <c r="C791" s="106"/>
      <c r="D791" s="120" t="s">
        <v>415</v>
      </c>
      <c r="E791" s="120" t="s">
        <v>18</v>
      </c>
      <c r="F791" s="120" t="s">
        <v>416</v>
      </c>
      <c r="G791" s="120" t="s">
        <v>20</v>
      </c>
      <c r="H791" s="30" t="s">
        <v>2692</v>
      </c>
      <c r="I791" s="30">
        <v>73</v>
      </c>
      <c r="J791" s="88" t="str">
        <f t="shared" si="12"/>
        <v>муниципальное образование «город Екатеринбург», г. Екатеринбург, ул. Хвойная, д. 73</v>
      </c>
      <c r="K791" s="30">
        <v>310.60000000000002</v>
      </c>
      <c r="L791" s="30">
        <v>8</v>
      </c>
      <c r="M791" s="30">
        <v>8</v>
      </c>
      <c r="N791" s="117" t="s">
        <v>3160</v>
      </c>
      <c r="O791" s="219">
        <v>44208</v>
      </c>
      <c r="P791" s="117" t="s">
        <v>1692</v>
      </c>
      <c r="Q791" s="187">
        <v>3340771.2</v>
      </c>
    </row>
    <row r="792" spans="1:17" ht="22.5" x14ac:dyDescent="0.25">
      <c r="A792" s="80">
        <v>791</v>
      </c>
      <c r="B792" s="106" t="s">
        <v>495</v>
      </c>
      <c r="C792" s="106"/>
      <c r="D792" s="120" t="s">
        <v>415</v>
      </c>
      <c r="E792" s="120" t="s">
        <v>18</v>
      </c>
      <c r="F792" s="120" t="s">
        <v>416</v>
      </c>
      <c r="G792" s="120" t="s">
        <v>20</v>
      </c>
      <c r="H792" s="30" t="s">
        <v>2692</v>
      </c>
      <c r="I792" s="30">
        <v>75</v>
      </c>
      <c r="J792" s="88" t="str">
        <f t="shared" si="12"/>
        <v>муниципальное образование «город Екатеринбург», г. Екатеринбург, ул. Хвойная, д. 75</v>
      </c>
      <c r="K792" s="30">
        <v>307.60000000000002</v>
      </c>
      <c r="L792" s="30">
        <v>8</v>
      </c>
      <c r="M792" s="30">
        <v>8</v>
      </c>
      <c r="N792" s="117" t="s">
        <v>3160</v>
      </c>
      <c r="O792" s="219">
        <v>44208</v>
      </c>
      <c r="P792" s="117" t="s">
        <v>1692</v>
      </c>
      <c r="Q792" s="187">
        <v>3374500.8</v>
      </c>
    </row>
    <row r="793" spans="1:17" ht="22.5" x14ac:dyDescent="0.25">
      <c r="A793" s="80">
        <v>792</v>
      </c>
      <c r="B793" s="106" t="s">
        <v>495</v>
      </c>
      <c r="C793" s="106"/>
      <c r="D793" s="120" t="s">
        <v>415</v>
      </c>
      <c r="E793" s="120" t="s">
        <v>18</v>
      </c>
      <c r="F793" s="120" t="s">
        <v>416</v>
      </c>
      <c r="G793" s="120" t="s">
        <v>20</v>
      </c>
      <c r="H793" s="30" t="s">
        <v>2692</v>
      </c>
      <c r="I793" s="30">
        <v>77</v>
      </c>
      <c r="J793" s="88" t="str">
        <f t="shared" si="12"/>
        <v>муниципальное образование «город Екатеринбург», г. Екатеринбург, ул. Хвойная, д. 77</v>
      </c>
      <c r="K793" s="30">
        <v>310.5</v>
      </c>
      <c r="L793" s="30">
        <v>8</v>
      </c>
      <c r="M793" s="30">
        <v>8</v>
      </c>
      <c r="N793" s="117" t="s">
        <v>3160</v>
      </c>
      <c r="O793" s="219">
        <v>44208</v>
      </c>
      <c r="P793" s="117" t="s">
        <v>1692</v>
      </c>
      <c r="Q793" s="187">
        <v>3412392</v>
      </c>
    </row>
    <row r="794" spans="1:17" ht="22.5" x14ac:dyDescent="0.25">
      <c r="A794" s="80">
        <v>793</v>
      </c>
      <c r="B794" s="106" t="s">
        <v>495</v>
      </c>
      <c r="C794" s="106"/>
      <c r="D794" s="120" t="s">
        <v>415</v>
      </c>
      <c r="E794" s="120" t="s">
        <v>18</v>
      </c>
      <c r="F794" s="120" t="s">
        <v>416</v>
      </c>
      <c r="G794" s="120" t="s">
        <v>20</v>
      </c>
      <c r="H794" s="30" t="s">
        <v>2692</v>
      </c>
      <c r="I794" s="30">
        <v>79</v>
      </c>
      <c r="J794" s="88" t="str">
        <f t="shared" si="12"/>
        <v>муниципальное образование «город Екатеринбург», г. Екатеринбург, ул. Хвойная, д. 79</v>
      </c>
      <c r="K794" s="30">
        <v>304.8</v>
      </c>
      <c r="L794" s="30">
        <v>8</v>
      </c>
      <c r="M794" s="30">
        <v>8</v>
      </c>
      <c r="N794" s="117" t="s">
        <v>3160</v>
      </c>
      <c r="O794" s="219">
        <v>44208</v>
      </c>
      <c r="P794" s="117" t="s">
        <v>1692</v>
      </c>
      <c r="Q794" s="187">
        <v>3427080</v>
      </c>
    </row>
    <row r="795" spans="1:17" ht="22.5" x14ac:dyDescent="0.25">
      <c r="A795" s="80">
        <v>794</v>
      </c>
      <c r="B795" s="106" t="s">
        <v>495</v>
      </c>
      <c r="C795" s="106"/>
      <c r="D795" s="120" t="s">
        <v>415</v>
      </c>
      <c r="E795" s="120" t="s">
        <v>18</v>
      </c>
      <c r="F795" s="120" t="s">
        <v>416</v>
      </c>
      <c r="G795" s="120" t="s">
        <v>20</v>
      </c>
      <c r="H795" s="30" t="s">
        <v>2692</v>
      </c>
      <c r="I795" s="30">
        <v>83</v>
      </c>
      <c r="J795" s="88" t="str">
        <f t="shared" si="12"/>
        <v>муниципальное образование «город Екатеринбург», г. Екатеринбург, ул. Хвойная, д. 83</v>
      </c>
      <c r="K795" s="30">
        <v>279.5</v>
      </c>
      <c r="L795" s="30">
        <v>8</v>
      </c>
      <c r="M795" s="30">
        <v>8</v>
      </c>
      <c r="N795" s="117" t="s">
        <v>3160</v>
      </c>
      <c r="O795" s="219">
        <v>44208</v>
      </c>
      <c r="P795" s="117" t="s">
        <v>1692</v>
      </c>
      <c r="Q795" s="187">
        <v>2875142.4</v>
      </c>
    </row>
    <row r="796" spans="1:17" ht="22.5" x14ac:dyDescent="0.25">
      <c r="A796" s="80">
        <v>795</v>
      </c>
      <c r="B796" s="106" t="s">
        <v>495</v>
      </c>
      <c r="C796" s="106"/>
      <c r="D796" s="120" t="s">
        <v>415</v>
      </c>
      <c r="E796" s="120" t="s">
        <v>18</v>
      </c>
      <c r="F796" s="120" t="s">
        <v>416</v>
      </c>
      <c r="G796" s="120" t="s">
        <v>20</v>
      </c>
      <c r="H796" s="30" t="s">
        <v>1559</v>
      </c>
      <c r="I796" s="30">
        <v>4</v>
      </c>
      <c r="J796" s="88" t="str">
        <f t="shared" si="12"/>
        <v>муниципальное образование «город Екатеринбург», г. Екатеринбург, ул. Хмелева, д. 4</v>
      </c>
      <c r="K796" s="30">
        <v>2928.2</v>
      </c>
      <c r="L796" s="30">
        <v>63</v>
      </c>
      <c r="M796" s="30">
        <v>7</v>
      </c>
      <c r="N796" s="117" t="s">
        <v>3196</v>
      </c>
      <c r="O796" s="219">
        <v>44223</v>
      </c>
      <c r="P796" s="117" t="s">
        <v>2110</v>
      </c>
      <c r="Q796" s="187">
        <v>15543907.199999999</v>
      </c>
    </row>
    <row r="797" spans="1:17" ht="22.5" x14ac:dyDescent="0.25">
      <c r="A797" s="80">
        <v>796</v>
      </c>
      <c r="B797" s="106" t="s">
        <v>495</v>
      </c>
      <c r="C797" s="106"/>
      <c r="D797" s="120" t="s">
        <v>415</v>
      </c>
      <c r="E797" s="120" t="s">
        <v>18</v>
      </c>
      <c r="F797" s="120" t="s">
        <v>416</v>
      </c>
      <c r="G797" s="120" t="s">
        <v>20</v>
      </c>
      <c r="H797" s="30" t="s">
        <v>99</v>
      </c>
      <c r="I797" s="30" t="s">
        <v>695</v>
      </c>
      <c r="J797" s="88" t="str">
        <f t="shared" si="12"/>
        <v>муниципальное образование «город Екатеринбург», г. Екатеринбург, ул. Чапаева, д. 64А</v>
      </c>
      <c r="K797" s="30">
        <v>1164.9000000000001</v>
      </c>
      <c r="L797" s="30">
        <v>18</v>
      </c>
      <c r="M797" s="30">
        <v>7</v>
      </c>
      <c r="N797" s="117" t="s">
        <v>3190</v>
      </c>
      <c r="O797" s="219">
        <v>44221</v>
      </c>
      <c r="P797" s="117" t="s">
        <v>3233</v>
      </c>
      <c r="Q797" s="187">
        <v>8481366</v>
      </c>
    </row>
    <row r="798" spans="1:17" ht="22.5" x14ac:dyDescent="0.25">
      <c r="A798" s="80">
        <v>797</v>
      </c>
      <c r="B798" s="106" t="s">
        <v>495</v>
      </c>
      <c r="C798" s="106"/>
      <c r="D798" s="120" t="s">
        <v>415</v>
      </c>
      <c r="E798" s="120" t="s">
        <v>18</v>
      </c>
      <c r="F798" s="120" t="s">
        <v>416</v>
      </c>
      <c r="G798" s="120" t="s">
        <v>20</v>
      </c>
      <c r="H798" s="30" t="s">
        <v>432</v>
      </c>
      <c r="I798" s="30" t="s">
        <v>2534</v>
      </c>
      <c r="J798" s="88" t="str">
        <f t="shared" si="12"/>
        <v>муниципальное образование «город Екатеринбург», г. Екатеринбург, ул. Чекистов, д. 1КОРПУС Б</v>
      </c>
      <c r="K798" s="30">
        <v>2044.3</v>
      </c>
      <c r="L798" s="30">
        <v>30</v>
      </c>
      <c r="M798" s="30">
        <v>7</v>
      </c>
      <c r="N798" s="117" t="s">
        <v>3159</v>
      </c>
      <c r="O798" s="219">
        <v>44224</v>
      </c>
      <c r="P798" s="117" t="s">
        <v>1632</v>
      </c>
      <c r="Q798" s="187">
        <v>15647140.799999997</v>
      </c>
    </row>
    <row r="799" spans="1:17" ht="22.5" x14ac:dyDescent="0.25">
      <c r="A799" s="80">
        <v>798</v>
      </c>
      <c r="B799" s="106" t="s">
        <v>495</v>
      </c>
      <c r="C799" s="106"/>
      <c r="D799" s="120" t="s">
        <v>415</v>
      </c>
      <c r="E799" s="120" t="s">
        <v>18</v>
      </c>
      <c r="F799" s="120" t="s">
        <v>416</v>
      </c>
      <c r="G799" s="120" t="s">
        <v>20</v>
      </c>
      <c r="H799" s="30" t="s">
        <v>2695</v>
      </c>
      <c r="I799" s="30">
        <v>10</v>
      </c>
      <c r="J799" s="88" t="str">
        <f t="shared" si="12"/>
        <v>муниципальное образование «город Екатеринбург», г. Екатеринбург, ул. Чердынская, д. 10</v>
      </c>
      <c r="K799" s="30">
        <v>1006.7</v>
      </c>
      <c r="L799" s="30">
        <v>24</v>
      </c>
      <c r="M799" s="30">
        <v>8</v>
      </c>
      <c r="N799" s="117" t="s">
        <v>3225</v>
      </c>
      <c r="O799" s="219">
        <v>44144</v>
      </c>
      <c r="P799" s="117" t="s">
        <v>3229</v>
      </c>
      <c r="Q799" s="187">
        <v>5667345.709999999</v>
      </c>
    </row>
    <row r="800" spans="1:17" ht="22.5" x14ac:dyDescent="0.25">
      <c r="A800" s="80">
        <v>799</v>
      </c>
      <c r="B800" s="106" t="s">
        <v>495</v>
      </c>
      <c r="C800" s="106"/>
      <c r="D800" s="120" t="s">
        <v>415</v>
      </c>
      <c r="E800" s="120" t="s">
        <v>18</v>
      </c>
      <c r="F800" s="120" t="s">
        <v>416</v>
      </c>
      <c r="G800" s="120" t="s">
        <v>20</v>
      </c>
      <c r="H800" s="30" t="s">
        <v>2695</v>
      </c>
      <c r="I800" s="30">
        <v>12</v>
      </c>
      <c r="J800" s="88" t="str">
        <f t="shared" si="12"/>
        <v>муниципальное образование «город Екатеринбург», г. Екатеринбург, ул. Чердынская, д. 12</v>
      </c>
      <c r="K800" s="30">
        <v>675</v>
      </c>
      <c r="L800" s="30">
        <v>16</v>
      </c>
      <c r="M800" s="30">
        <v>8</v>
      </c>
      <c r="N800" s="117" t="s">
        <v>3174</v>
      </c>
      <c r="O800" s="219">
        <v>44130</v>
      </c>
      <c r="P800" s="117" t="s">
        <v>3229</v>
      </c>
      <c r="Q800" s="187">
        <v>5473847.7199999997</v>
      </c>
    </row>
    <row r="801" spans="1:17" ht="22.5" x14ac:dyDescent="0.25">
      <c r="A801" s="80">
        <v>800</v>
      </c>
      <c r="B801" s="106" t="s">
        <v>495</v>
      </c>
      <c r="C801" s="106"/>
      <c r="D801" s="120" t="s">
        <v>415</v>
      </c>
      <c r="E801" s="120" t="s">
        <v>18</v>
      </c>
      <c r="F801" s="120" t="s">
        <v>416</v>
      </c>
      <c r="G801" s="120" t="s">
        <v>20</v>
      </c>
      <c r="H801" s="30" t="s">
        <v>2704</v>
      </c>
      <c r="I801" s="30">
        <v>24</v>
      </c>
      <c r="J801" s="88" t="str">
        <f t="shared" si="12"/>
        <v>муниципальное образование «город Екатеринбург», г. Екатеринбург, ул. Черкасская, д. 24</v>
      </c>
      <c r="K801" s="30">
        <v>1053</v>
      </c>
      <c r="L801" s="30">
        <v>24</v>
      </c>
      <c r="M801" s="30">
        <v>8</v>
      </c>
      <c r="N801" s="117" t="s">
        <v>3213</v>
      </c>
      <c r="O801" s="219">
        <v>44218</v>
      </c>
      <c r="P801" s="117" t="s">
        <v>1644</v>
      </c>
      <c r="Q801" s="187">
        <v>6558771.0899999989</v>
      </c>
    </row>
    <row r="802" spans="1:17" ht="23.25" x14ac:dyDescent="0.25">
      <c r="A802" s="80">
        <v>801</v>
      </c>
      <c r="B802" s="106" t="s">
        <v>495</v>
      </c>
      <c r="C802" s="106"/>
      <c r="D802" s="120" t="s">
        <v>415</v>
      </c>
      <c r="E802" s="120" t="s">
        <v>18</v>
      </c>
      <c r="F802" s="120" t="s">
        <v>416</v>
      </c>
      <c r="G802" s="120" t="s">
        <v>20</v>
      </c>
      <c r="H802" s="30" t="s">
        <v>2705</v>
      </c>
      <c r="I802" s="30">
        <v>24</v>
      </c>
      <c r="J802" s="88" t="str">
        <f t="shared" si="12"/>
        <v>муниципальное образование «город Екатеринбург», г. Екатеринбург, ул. Черноярская, д. 24</v>
      </c>
      <c r="K802" s="30">
        <v>1978.3</v>
      </c>
      <c r="L802" s="30">
        <v>43</v>
      </c>
      <c r="M802" s="30">
        <v>6</v>
      </c>
      <c r="N802" s="117" t="s">
        <v>3208</v>
      </c>
      <c r="O802" s="219">
        <v>44221</v>
      </c>
      <c r="P802" s="117" t="s">
        <v>1847</v>
      </c>
      <c r="Q802" s="187">
        <v>8178070.7999999998</v>
      </c>
    </row>
    <row r="803" spans="1:17" ht="23.25" x14ac:dyDescent="0.25">
      <c r="A803" s="80">
        <v>802</v>
      </c>
      <c r="B803" s="106" t="s">
        <v>495</v>
      </c>
      <c r="C803" s="106"/>
      <c r="D803" s="120" t="s">
        <v>415</v>
      </c>
      <c r="E803" s="120" t="s">
        <v>18</v>
      </c>
      <c r="F803" s="120" t="s">
        <v>416</v>
      </c>
      <c r="G803" s="120" t="s">
        <v>20</v>
      </c>
      <c r="H803" s="30" t="s">
        <v>2705</v>
      </c>
      <c r="I803" s="30">
        <v>28</v>
      </c>
      <c r="J803" s="88" t="str">
        <f t="shared" si="12"/>
        <v>муниципальное образование «город Екатеринбург», г. Екатеринбург, ул. Черноярская, д. 28</v>
      </c>
      <c r="K803" s="30">
        <v>1618.4</v>
      </c>
      <c r="L803" s="30">
        <v>36</v>
      </c>
      <c r="M803" s="30">
        <v>6</v>
      </c>
      <c r="N803" s="117" t="s">
        <v>3208</v>
      </c>
      <c r="O803" s="219">
        <v>44221</v>
      </c>
      <c r="P803" s="117" t="s">
        <v>1847</v>
      </c>
      <c r="Q803" s="187">
        <v>7102666.7999999989</v>
      </c>
    </row>
    <row r="804" spans="1:17" ht="22.5" x14ac:dyDescent="0.25">
      <c r="A804" s="80">
        <v>803</v>
      </c>
      <c r="B804" s="106" t="s">
        <v>495</v>
      </c>
      <c r="C804" s="106"/>
      <c r="D804" s="134" t="s">
        <v>415</v>
      </c>
      <c r="E804" s="134" t="s">
        <v>18</v>
      </c>
      <c r="F804" s="134" t="s">
        <v>416</v>
      </c>
      <c r="G804" s="134" t="s">
        <v>20</v>
      </c>
      <c r="H804" s="112" t="s">
        <v>274</v>
      </c>
      <c r="I804" s="112">
        <v>43</v>
      </c>
      <c r="J804" s="88" t="str">
        <f t="shared" si="12"/>
        <v>муниципальное образование «город Екатеринбург», г. Екатеринбург, ул. Чкалова, д. 43</v>
      </c>
      <c r="K804" s="112">
        <v>4287.2</v>
      </c>
      <c r="L804" s="30">
        <v>65</v>
      </c>
      <c r="M804" s="112">
        <v>1</v>
      </c>
      <c r="N804" s="132" t="s">
        <v>2594</v>
      </c>
      <c r="O804" s="219">
        <v>44265</v>
      </c>
      <c r="P804" s="132" t="s">
        <v>1597</v>
      </c>
      <c r="Q804" s="187">
        <v>2068069.3</v>
      </c>
    </row>
    <row r="805" spans="1:17" ht="23.25" x14ac:dyDescent="0.25">
      <c r="A805" s="80">
        <v>804</v>
      </c>
      <c r="B805" s="106" t="s">
        <v>495</v>
      </c>
      <c r="C805" s="106"/>
      <c r="D805" s="134" t="s">
        <v>415</v>
      </c>
      <c r="E805" s="134" t="s">
        <v>18</v>
      </c>
      <c r="F805" s="134" t="s">
        <v>416</v>
      </c>
      <c r="G805" s="134" t="s">
        <v>20</v>
      </c>
      <c r="H805" s="112" t="s">
        <v>2528</v>
      </c>
      <c r="I805" s="160" t="s">
        <v>2565</v>
      </c>
      <c r="J805" s="88" t="str">
        <f t="shared" si="12"/>
        <v>муниципальное образование «город Екатеринбург», г. Екатеринбург, ул. Шарташская, д. 9/2</v>
      </c>
      <c r="K805" s="112">
        <v>10385.4</v>
      </c>
      <c r="L805" s="30">
        <v>168</v>
      </c>
      <c r="M805" s="112">
        <v>5</v>
      </c>
      <c r="N805" s="132" t="s">
        <v>2597</v>
      </c>
      <c r="O805" s="219" t="s">
        <v>4476</v>
      </c>
      <c r="P805" s="132" t="s">
        <v>2610</v>
      </c>
      <c r="Q805" s="187">
        <v>13694376.43</v>
      </c>
    </row>
    <row r="806" spans="1:17" ht="22.5" x14ac:dyDescent="0.25">
      <c r="A806" s="80">
        <v>805</v>
      </c>
      <c r="B806" s="106" t="s">
        <v>495</v>
      </c>
      <c r="C806" s="106"/>
      <c r="D806" s="134" t="s">
        <v>415</v>
      </c>
      <c r="E806" s="134" t="s">
        <v>18</v>
      </c>
      <c r="F806" s="134" t="s">
        <v>416</v>
      </c>
      <c r="G806" s="134" t="s">
        <v>20</v>
      </c>
      <c r="H806" s="112" t="s">
        <v>1281</v>
      </c>
      <c r="I806" s="112">
        <v>84</v>
      </c>
      <c r="J806" s="88" t="str">
        <f t="shared" si="12"/>
        <v>муниципальное образование «город Екатеринбург», г. Екатеринбург, ул. Шаумяна, д. 84</v>
      </c>
      <c r="K806" s="112">
        <v>2390.1</v>
      </c>
      <c r="L806" s="30">
        <v>54</v>
      </c>
      <c r="M806" s="112">
        <v>1</v>
      </c>
      <c r="N806" s="132" t="s">
        <v>2572</v>
      </c>
      <c r="O806" s="219">
        <v>44253</v>
      </c>
      <c r="P806" s="132" t="s">
        <v>1595</v>
      </c>
      <c r="Q806" s="187">
        <v>2117285.7400000002</v>
      </c>
    </row>
    <row r="807" spans="1:17" ht="22.5" x14ac:dyDescent="0.25">
      <c r="A807" s="80">
        <v>806</v>
      </c>
      <c r="B807" s="106" t="s">
        <v>495</v>
      </c>
      <c r="C807" s="106"/>
      <c r="D807" s="134" t="s">
        <v>415</v>
      </c>
      <c r="E807" s="134" t="s">
        <v>18</v>
      </c>
      <c r="F807" s="134" t="s">
        <v>416</v>
      </c>
      <c r="G807" s="134" t="s">
        <v>20</v>
      </c>
      <c r="H807" s="112" t="s">
        <v>1281</v>
      </c>
      <c r="I807" s="112">
        <v>92</v>
      </c>
      <c r="J807" s="88" t="str">
        <f t="shared" si="12"/>
        <v>муниципальное образование «город Екатеринбург», г. Екатеринбург, ул. Шаумяна, д. 92</v>
      </c>
      <c r="K807" s="112">
        <v>2581.1999999999998</v>
      </c>
      <c r="L807" s="30">
        <v>54</v>
      </c>
      <c r="M807" s="112">
        <v>1</v>
      </c>
      <c r="N807" s="132" t="s">
        <v>2572</v>
      </c>
      <c r="O807" s="219">
        <v>44253</v>
      </c>
      <c r="P807" s="132" t="s">
        <v>1595</v>
      </c>
      <c r="Q807" s="187">
        <v>2111157.2799999998</v>
      </c>
    </row>
    <row r="808" spans="1:17" ht="23.25" x14ac:dyDescent="0.25">
      <c r="A808" s="80">
        <v>807</v>
      </c>
      <c r="B808" s="106" t="s">
        <v>495</v>
      </c>
      <c r="C808" s="106"/>
      <c r="D808" s="134" t="s">
        <v>415</v>
      </c>
      <c r="E808" s="134" t="s">
        <v>18</v>
      </c>
      <c r="F808" s="134" t="s">
        <v>416</v>
      </c>
      <c r="G808" s="134" t="s">
        <v>20</v>
      </c>
      <c r="H808" s="112" t="s">
        <v>494</v>
      </c>
      <c r="I808" s="112">
        <v>102</v>
      </c>
      <c r="J808" s="88" t="str">
        <f t="shared" si="12"/>
        <v>муниципальное образование «город Екатеринбург», г. Екатеринбург, ул. Шейнкмана, д. 102</v>
      </c>
      <c r="K808" s="112">
        <v>8392.5</v>
      </c>
      <c r="L808" s="30">
        <v>156</v>
      </c>
      <c r="M808" s="112">
        <v>5</v>
      </c>
      <c r="N808" s="221" t="s">
        <v>2590</v>
      </c>
      <c r="O808" s="219" t="s">
        <v>4477</v>
      </c>
      <c r="P808" s="132" t="s">
        <v>4521</v>
      </c>
      <c r="Q808" s="187">
        <f>11121919.89+2243368.8</f>
        <v>13365288.690000001</v>
      </c>
    </row>
    <row r="809" spans="1:17" ht="23.25" x14ac:dyDescent="0.25">
      <c r="A809" s="80">
        <v>808</v>
      </c>
      <c r="B809" s="106" t="s">
        <v>495</v>
      </c>
      <c r="C809" s="106"/>
      <c r="D809" s="134" t="s">
        <v>415</v>
      </c>
      <c r="E809" s="134" t="s">
        <v>18</v>
      </c>
      <c r="F809" s="134" t="s">
        <v>416</v>
      </c>
      <c r="G809" s="134" t="s">
        <v>20</v>
      </c>
      <c r="H809" s="112" t="s">
        <v>494</v>
      </c>
      <c r="I809" s="112">
        <v>108</v>
      </c>
      <c r="J809" s="88" t="str">
        <f t="shared" si="12"/>
        <v>муниципальное образование «город Екатеринбург», г. Екатеринбург, ул. Шейнкмана, д. 108</v>
      </c>
      <c r="K809" s="112">
        <v>8573.2999999999993</v>
      </c>
      <c r="L809" s="30">
        <v>158</v>
      </c>
      <c r="M809" s="112">
        <v>5</v>
      </c>
      <c r="N809" s="221" t="s">
        <v>2590</v>
      </c>
      <c r="O809" s="219" t="s">
        <v>4477</v>
      </c>
      <c r="P809" s="132" t="s">
        <v>4521</v>
      </c>
      <c r="Q809" s="187">
        <f>11801522.46+2526248.4</f>
        <v>14327770.860000001</v>
      </c>
    </row>
    <row r="810" spans="1:17" ht="23.25" x14ac:dyDescent="0.25">
      <c r="A810" s="80">
        <v>809</v>
      </c>
      <c r="B810" s="106" t="s">
        <v>495</v>
      </c>
      <c r="C810" s="106"/>
      <c r="D810" s="134" t="s">
        <v>415</v>
      </c>
      <c r="E810" s="134" t="s">
        <v>18</v>
      </c>
      <c r="F810" s="134" t="s">
        <v>416</v>
      </c>
      <c r="G810" s="134" t="s">
        <v>20</v>
      </c>
      <c r="H810" s="112" t="s">
        <v>494</v>
      </c>
      <c r="I810" s="112">
        <v>112</v>
      </c>
      <c r="J810" s="88" t="str">
        <f t="shared" si="12"/>
        <v>муниципальное образование «город Екатеринбург», г. Екатеринбург, ул. Шейнкмана, д. 112</v>
      </c>
      <c r="K810" s="112">
        <v>9495.1</v>
      </c>
      <c r="L810" s="30">
        <v>166</v>
      </c>
      <c r="M810" s="112">
        <v>5</v>
      </c>
      <c r="N810" s="221" t="s">
        <v>2590</v>
      </c>
      <c r="O810" s="219" t="s">
        <v>4477</v>
      </c>
      <c r="P810" s="132" t="s">
        <v>4521</v>
      </c>
      <c r="Q810" s="187">
        <f>11135250.01+2096308.8</f>
        <v>13231558.810000001</v>
      </c>
    </row>
    <row r="811" spans="1:17" ht="23.25" x14ac:dyDescent="0.25">
      <c r="A811" s="80">
        <v>810</v>
      </c>
      <c r="B811" s="106" t="s">
        <v>495</v>
      </c>
      <c r="C811" s="106"/>
      <c r="D811" s="134" t="s">
        <v>415</v>
      </c>
      <c r="E811" s="134" t="s">
        <v>18</v>
      </c>
      <c r="F811" s="134" t="s">
        <v>416</v>
      </c>
      <c r="G811" s="134" t="s">
        <v>20</v>
      </c>
      <c r="H811" s="112" t="s">
        <v>494</v>
      </c>
      <c r="I811" s="112">
        <v>122</v>
      </c>
      <c r="J811" s="88" t="str">
        <f t="shared" ref="J811:J833" si="13">C811&amp;""&amp;D811&amp;", "&amp;E811&amp;" "&amp;F811&amp;", "&amp;G811&amp;" "&amp;H811&amp;", д. "&amp;I811</f>
        <v>муниципальное образование «город Екатеринбург», г. Екатеринбург, ул. Шейнкмана, д. 122</v>
      </c>
      <c r="K811" s="112">
        <v>9489.7000000000007</v>
      </c>
      <c r="L811" s="30">
        <v>166</v>
      </c>
      <c r="M811" s="112">
        <v>5</v>
      </c>
      <c r="N811" s="132" t="s">
        <v>2590</v>
      </c>
      <c r="O811" s="219" t="s">
        <v>4477</v>
      </c>
      <c r="P811" s="132" t="s">
        <v>4521</v>
      </c>
      <c r="Q811" s="187">
        <f>11129064.54+2108286</f>
        <v>13237350.539999999</v>
      </c>
    </row>
    <row r="812" spans="1:17" ht="23.25" x14ac:dyDescent="0.25">
      <c r="A812" s="80">
        <v>811</v>
      </c>
      <c r="B812" s="106" t="s">
        <v>495</v>
      </c>
      <c r="C812" s="106"/>
      <c r="D812" s="134" t="s">
        <v>415</v>
      </c>
      <c r="E812" s="134" t="s">
        <v>18</v>
      </c>
      <c r="F812" s="134" t="s">
        <v>416</v>
      </c>
      <c r="G812" s="134" t="s">
        <v>20</v>
      </c>
      <c r="H812" s="112" t="s">
        <v>494</v>
      </c>
      <c r="I812" s="112">
        <v>124</v>
      </c>
      <c r="J812" s="88" t="str">
        <f t="shared" si="13"/>
        <v>муниципальное образование «город Екатеринбург», г. Екатеринбург, ул. Шейнкмана, д. 124</v>
      </c>
      <c r="K812" s="112">
        <v>3407.2</v>
      </c>
      <c r="L812" s="30">
        <v>59</v>
      </c>
      <c r="M812" s="112">
        <v>3</v>
      </c>
      <c r="N812" s="221" t="s">
        <v>2590</v>
      </c>
      <c r="O812" s="219" t="s">
        <v>4477</v>
      </c>
      <c r="P812" s="132" t="s">
        <v>4521</v>
      </c>
      <c r="Q812" s="187">
        <f>5211882.17+971632.8</f>
        <v>6183514.9699999997</v>
      </c>
    </row>
    <row r="813" spans="1:17" ht="22.5" x14ac:dyDescent="0.25">
      <c r="A813" s="80">
        <v>812</v>
      </c>
      <c r="B813" s="106" t="s">
        <v>495</v>
      </c>
      <c r="C813" s="106"/>
      <c r="D813" s="134" t="s">
        <v>415</v>
      </c>
      <c r="E813" s="134" t="s">
        <v>18</v>
      </c>
      <c r="F813" s="134" t="s">
        <v>416</v>
      </c>
      <c r="G813" s="134" t="s">
        <v>20</v>
      </c>
      <c r="H813" s="112" t="s">
        <v>494</v>
      </c>
      <c r="I813" s="112">
        <v>19</v>
      </c>
      <c r="J813" s="88" t="str">
        <f t="shared" si="13"/>
        <v>муниципальное образование «город Екатеринбург», г. Екатеринбург, ул. Шейнкмана, д. 19</v>
      </c>
      <c r="K813" s="112">
        <v>11851.8</v>
      </c>
      <c r="L813" s="30">
        <v>156</v>
      </c>
      <c r="M813" s="112">
        <v>7</v>
      </c>
      <c r="N813" s="132" t="s">
        <v>2572</v>
      </c>
      <c r="O813" s="219">
        <v>44253</v>
      </c>
      <c r="P813" s="132" t="s">
        <v>1595</v>
      </c>
      <c r="Q813" s="187">
        <v>14066316.1</v>
      </c>
    </row>
    <row r="814" spans="1:17" ht="34.5" x14ac:dyDescent="0.25">
      <c r="A814" s="80">
        <v>813</v>
      </c>
      <c r="B814" s="106" t="s">
        <v>495</v>
      </c>
      <c r="C814" s="106"/>
      <c r="D814" s="120" t="s">
        <v>415</v>
      </c>
      <c r="E814" s="120" t="s">
        <v>18</v>
      </c>
      <c r="F814" s="120" t="s">
        <v>416</v>
      </c>
      <c r="G814" s="120" t="s">
        <v>20</v>
      </c>
      <c r="H814" s="30" t="s">
        <v>494</v>
      </c>
      <c r="I814" s="30">
        <v>30</v>
      </c>
      <c r="J814" s="88" t="str">
        <f t="shared" si="13"/>
        <v>муниципальное образование «город Екатеринбург», г. Екатеринбург, ул. Шейнкмана, д. 30</v>
      </c>
      <c r="K814" s="30">
        <v>4511.8</v>
      </c>
      <c r="L814" s="30">
        <v>84</v>
      </c>
      <c r="M814" s="30">
        <v>7</v>
      </c>
      <c r="N814" s="117" t="s">
        <v>3226</v>
      </c>
      <c r="O814" s="219" t="s">
        <v>4507</v>
      </c>
      <c r="P814" s="117" t="s">
        <v>3064</v>
      </c>
      <c r="Q814" s="187">
        <f>5200226.4+8638464+2380216.8</f>
        <v>16218907.199999999</v>
      </c>
    </row>
    <row r="815" spans="1:17" ht="22.5" x14ac:dyDescent="0.25">
      <c r="A815" s="80">
        <v>814</v>
      </c>
      <c r="B815" s="106" t="s">
        <v>495</v>
      </c>
      <c r="C815" s="106"/>
      <c r="D815" s="134" t="s">
        <v>415</v>
      </c>
      <c r="E815" s="134" t="s">
        <v>18</v>
      </c>
      <c r="F815" s="134" t="s">
        <v>416</v>
      </c>
      <c r="G815" s="134" t="s">
        <v>20</v>
      </c>
      <c r="H815" s="112" t="s">
        <v>494</v>
      </c>
      <c r="I815" s="112">
        <v>4</v>
      </c>
      <c r="J815" s="88" t="str">
        <f t="shared" si="13"/>
        <v>муниципальное образование «город Екатеринбург», г. Екатеринбург, ул. Шейнкмана, д. 4</v>
      </c>
      <c r="K815" s="112">
        <v>4347.1000000000004</v>
      </c>
      <c r="L815" s="30">
        <v>30</v>
      </c>
      <c r="M815" s="112">
        <v>1</v>
      </c>
      <c r="N815" s="132" t="s">
        <v>2572</v>
      </c>
      <c r="O815" s="219">
        <v>44253</v>
      </c>
      <c r="P815" s="132" t="s">
        <v>1595</v>
      </c>
      <c r="Q815" s="187">
        <v>2137053.96</v>
      </c>
    </row>
    <row r="816" spans="1:17" ht="22.5" x14ac:dyDescent="0.25">
      <c r="A816" s="80">
        <v>815</v>
      </c>
      <c r="B816" s="106" t="s">
        <v>495</v>
      </c>
      <c r="C816" s="106"/>
      <c r="D816" s="134" t="s">
        <v>415</v>
      </c>
      <c r="E816" s="134" t="s">
        <v>18</v>
      </c>
      <c r="F816" s="134" t="s">
        <v>416</v>
      </c>
      <c r="G816" s="134" t="s">
        <v>20</v>
      </c>
      <c r="H816" s="112" t="s">
        <v>433</v>
      </c>
      <c r="I816" s="112">
        <v>59</v>
      </c>
      <c r="J816" s="88" t="str">
        <f t="shared" si="13"/>
        <v>муниципальное образование «город Екатеринбург», г. Екатеринбург, ул. Шефская, д. 59</v>
      </c>
      <c r="K816" s="112">
        <v>12695.7</v>
      </c>
      <c r="L816" s="30">
        <v>364</v>
      </c>
      <c r="M816" s="112">
        <v>7</v>
      </c>
      <c r="N816" s="132" t="s">
        <v>2577</v>
      </c>
      <c r="O816" s="219">
        <v>44247</v>
      </c>
      <c r="P816" s="132" t="s">
        <v>1598</v>
      </c>
      <c r="Q816" s="187">
        <v>12271778.540000001</v>
      </c>
    </row>
    <row r="817" spans="1:17" ht="22.5" x14ac:dyDescent="0.25">
      <c r="A817" s="80">
        <v>816</v>
      </c>
      <c r="B817" s="106" t="s">
        <v>495</v>
      </c>
      <c r="C817" s="106"/>
      <c r="D817" s="134" t="s">
        <v>415</v>
      </c>
      <c r="E817" s="134" t="s">
        <v>18</v>
      </c>
      <c r="F817" s="134" t="s">
        <v>416</v>
      </c>
      <c r="G817" s="134" t="s">
        <v>20</v>
      </c>
      <c r="H817" s="112" t="s">
        <v>433</v>
      </c>
      <c r="I817" s="112">
        <v>62</v>
      </c>
      <c r="J817" s="88" t="str">
        <f t="shared" si="13"/>
        <v>муниципальное образование «город Екатеринбург», г. Екатеринбург, ул. Шефская, д. 62</v>
      </c>
      <c r="K817" s="112">
        <v>9560.4</v>
      </c>
      <c r="L817" s="30">
        <v>176</v>
      </c>
      <c r="M817" s="112">
        <v>5</v>
      </c>
      <c r="N817" s="132" t="s">
        <v>2578</v>
      </c>
      <c r="O817" s="219">
        <v>44242</v>
      </c>
      <c r="P817" s="132" t="s">
        <v>1598</v>
      </c>
      <c r="Q817" s="187">
        <v>8450812.4199999999</v>
      </c>
    </row>
    <row r="818" spans="1:17" ht="22.5" x14ac:dyDescent="0.25">
      <c r="A818" s="80">
        <v>817</v>
      </c>
      <c r="B818" s="106" t="s">
        <v>495</v>
      </c>
      <c r="C818" s="106"/>
      <c r="D818" s="134" t="s">
        <v>415</v>
      </c>
      <c r="E818" s="134" t="s">
        <v>18</v>
      </c>
      <c r="F818" s="134" t="s">
        <v>416</v>
      </c>
      <c r="G818" s="134" t="s">
        <v>20</v>
      </c>
      <c r="H818" s="112" t="s">
        <v>433</v>
      </c>
      <c r="I818" s="112">
        <v>64</v>
      </c>
      <c r="J818" s="88" t="str">
        <f t="shared" si="13"/>
        <v>муниципальное образование «город Екатеринбург», г. Екатеринбург, ул. Шефская, д. 64</v>
      </c>
      <c r="K818" s="112">
        <v>7478.9</v>
      </c>
      <c r="L818" s="30">
        <v>140</v>
      </c>
      <c r="M818" s="112">
        <v>4</v>
      </c>
      <c r="N818" s="132" t="s">
        <v>2578</v>
      </c>
      <c r="O818" s="219">
        <v>44242</v>
      </c>
      <c r="P818" s="132" t="s">
        <v>1598</v>
      </c>
      <c r="Q818" s="187">
        <v>6750690.9400000004</v>
      </c>
    </row>
    <row r="819" spans="1:17" ht="22.5" x14ac:dyDescent="0.25">
      <c r="A819" s="80">
        <v>818</v>
      </c>
      <c r="B819" s="106" t="s">
        <v>495</v>
      </c>
      <c r="C819" s="106"/>
      <c r="D819" s="134" t="s">
        <v>415</v>
      </c>
      <c r="E819" s="134" t="s">
        <v>18</v>
      </c>
      <c r="F819" s="134" t="s">
        <v>416</v>
      </c>
      <c r="G819" s="134" t="s">
        <v>20</v>
      </c>
      <c r="H819" s="112" t="s">
        <v>433</v>
      </c>
      <c r="I819" s="112" t="s">
        <v>2539</v>
      </c>
      <c r="J819" s="88" t="str">
        <f t="shared" si="13"/>
        <v>муниципальное образование «город Екатеринбург», г. Екатеринбург, ул. Шефская, д. 97/2</v>
      </c>
      <c r="K819" s="112">
        <v>4486.3</v>
      </c>
      <c r="L819" s="30">
        <v>63</v>
      </c>
      <c r="M819" s="112">
        <v>2</v>
      </c>
      <c r="N819" s="132" t="s">
        <v>2576</v>
      </c>
      <c r="O819" s="219">
        <v>44265</v>
      </c>
      <c r="P819" s="132" t="s">
        <v>1598</v>
      </c>
      <c r="Q819" s="187">
        <v>3819448.64</v>
      </c>
    </row>
    <row r="820" spans="1:17" ht="22.5" x14ac:dyDescent="0.25">
      <c r="A820" s="80">
        <v>819</v>
      </c>
      <c r="B820" s="106" t="s">
        <v>495</v>
      </c>
      <c r="C820" s="106"/>
      <c r="D820" s="134" t="s">
        <v>415</v>
      </c>
      <c r="E820" s="134" t="s">
        <v>18</v>
      </c>
      <c r="F820" s="134" t="s">
        <v>416</v>
      </c>
      <c r="G820" s="134" t="s">
        <v>20</v>
      </c>
      <c r="H820" s="112" t="s">
        <v>2529</v>
      </c>
      <c r="I820" s="112">
        <v>13</v>
      </c>
      <c r="J820" s="88" t="str">
        <f t="shared" si="13"/>
        <v>муниципальное образование «город Екатеринбург», г. Екатеринбург, ул. Шишимская, д. 13</v>
      </c>
      <c r="K820" s="112">
        <v>7245.5</v>
      </c>
      <c r="L820" s="30">
        <v>154</v>
      </c>
      <c r="M820" s="112">
        <v>1</v>
      </c>
      <c r="N820" s="132" t="s">
        <v>2598</v>
      </c>
      <c r="O820" s="219">
        <v>44257</v>
      </c>
      <c r="P820" s="132" t="s">
        <v>1598</v>
      </c>
      <c r="Q820" s="187">
        <v>1895341.07</v>
      </c>
    </row>
    <row r="821" spans="1:17" ht="22.5" x14ac:dyDescent="0.25">
      <c r="A821" s="80">
        <v>820</v>
      </c>
      <c r="B821" s="106" t="s">
        <v>495</v>
      </c>
      <c r="C821" s="106"/>
      <c r="D821" s="134" t="s">
        <v>415</v>
      </c>
      <c r="E821" s="134" t="s">
        <v>18</v>
      </c>
      <c r="F821" s="134" t="s">
        <v>416</v>
      </c>
      <c r="G821" s="134" t="s">
        <v>20</v>
      </c>
      <c r="H821" s="112" t="s">
        <v>842</v>
      </c>
      <c r="I821" s="112">
        <v>119</v>
      </c>
      <c r="J821" s="88" t="str">
        <f t="shared" si="13"/>
        <v>муниципальное образование «город Екатеринбург», г. Екатеринбург, ул. Щербакова, д. 119</v>
      </c>
      <c r="K821" s="112">
        <v>3997.5</v>
      </c>
      <c r="L821" s="30">
        <v>71</v>
      </c>
      <c r="M821" s="112">
        <v>2</v>
      </c>
      <c r="N821" s="132" t="s">
        <v>2571</v>
      </c>
      <c r="O821" s="219">
        <v>44242</v>
      </c>
      <c r="P821" s="132" t="s">
        <v>2603</v>
      </c>
      <c r="Q821" s="187">
        <v>3869564.4</v>
      </c>
    </row>
    <row r="822" spans="1:17" ht="22.5" x14ac:dyDescent="0.25">
      <c r="A822" s="80">
        <v>821</v>
      </c>
      <c r="B822" s="106" t="s">
        <v>495</v>
      </c>
      <c r="C822" s="106"/>
      <c r="D822" s="134" t="s">
        <v>415</v>
      </c>
      <c r="E822" s="134" t="s">
        <v>18</v>
      </c>
      <c r="F822" s="134" t="s">
        <v>416</v>
      </c>
      <c r="G822" s="134" t="s">
        <v>20</v>
      </c>
      <c r="H822" s="112" t="s">
        <v>479</v>
      </c>
      <c r="I822" s="112">
        <v>24</v>
      </c>
      <c r="J822" s="88" t="str">
        <f t="shared" si="13"/>
        <v>муниципальное образование «город Екатеринбург», г. Екатеринбург, ул. Щорса, д. 24</v>
      </c>
      <c r="K822" s="112">
        <v>16091.8</v>
      </c>
      <c r="L822" s="30">
        <v>230</v>
      </c>
      <c r="M822" s="112">
        <v>2</v>
      </c>
      <c r="N822" s="132" t="s">
        <v>2589</v>
      </c>
      <c r="O822" s="219">
        <v>44258</v>
      </c>
      <c r="P822" s="132" t="s">
        <v>1494</v>
      </c>
      <c r="Q822" s="187">
        <v>4307471.6400000006</v>
      </c>
    </row>
    <row r="823" spans="1:17" ht="22.5" x14ac:dyDescent="0.25">
      <c r="A823" s="80">
        <v>822</v>
      </c>
      <c r="B823" s="106" t="s">
        <v>495</v>
      </c>
      <c r="C823" s="106"/>
      <c r="D823" s="120" t="s">
        <v>415</v>
      </c>
      <c r="E823" s="120" t="s">
        <v>18</v>
      </c>
      <c r="F823" s="120" t="s">
        <v>416</v>
      </c>
      <c r="G823" s="120" t="s">
        <v>20</v>
      </c>
      <c r="H823" s="30" t="s">
        <v>479</v>
      </c>
      <c r="I823" s="30">
        <v>32</v>
      </c>
      <c r="J823" s="88" t="str">
        <f t="shared" si="13"/>
        <v>муниципальное образование «город Екатеринбург», г. Екатеринбург, ул. Щорса, д. 32</v>
      </c>
      <c r="K823" s="30">
        <v>8139.5</v>
      </c>
      <c r="L823" s="30">
        <v>134</v>
      </c>
      <c r="M823" s="30">
        <v>1</v>
      </c>
      <c r="N823" s="117" t="s">
        <v>3164</v>
      </c>
      <c r="O823" s="219">
        <v>43812</v>
      </c>
      <c r="P823" s="117" t="s">
        <v>1683</v>
      </c>
      <c r="Q823" s="187">
        <v>3743748</v>
      </c>
    </row>
    <row r="824" spans="1:17" ht="23.25" x14ac:dyDescent="0.25">
      <c r="A824" s="80">
        <v>823</v>
      </c>
      <c r="B824" s="106" t="s">
        <v>495</v>
      </c>
      <c r="C824" s="106"/>
      <c r="D824" s="120" t="s">
        <v>415</v>
      </c>
      <c r="E824" s="120" t="s">
        <v>18</v>
      </c>
      <c r="F824" s="120" t="s">
        <v>416</v>
      </c>
      <c r="G824" s="120" t="s">
        <v>20</v>
      </c>
      <c r="H824" s="30" t="s">
        <v>1283</v>
      </c>
      <c r="I824" s="30">
        <v>5</v>
      </c>
      <c r="J824" s="88" t="str">
        <f t="shared" si="13"/>
        <v>муниципальное образование «город Екатеринбург», г. Екатеринбург, ул. Эскадронная, д. 5</v>
      </c>
      <c r="K824" s="30">
        <v>304.10000000000002</v>
      </c>
      <c r="L824" s="30">
        <v>8</v>
      </c>
      <c r="M824" s="30">
        <v>6</v>
      </c>
      <c r="N824" s="117" t="s">
        <v>3187</v>
      </c>
      <c r="O824" s="219">
        <v>44223</v>
      </c>
      <c r="P824" s="117" t="s">
        <v>1666</v>
      </c>
      <c r="Q824" s="187">
        <v>2700980.4</v>
      </c>
    </row>
    <row r="825" spans="1:17" ht="22.5" x14ac:dyDescent="0.25">
      <c r="A825" s="80">
        <v>824</v>
      </c>
      <c r="B825" s="106" t="s">
        <v>495</v>
      </c>
      <c r="C825" s="106"/>
      <c r="D825" s="134" t="s">
        <v>415</v>
      </c>
      <c r="E825" s="134" t="s">
        <v>18</v>
      </c>
      <c r="F825" s="134" t="s">
        <v>416</v>
      </c>
      <c r="G825" s="134" t="s">
        <v>20</v>
      </c>
      <c r="H825" s="112" t="s">
        <v>1283</v>
      </c>
      <c r="I825" s="112">
        <v>6</v>
      </c>
      <c r="J825" s="88" t="str">
        <f t="shared" si="13"/>
        <v>муниципальное образование «город Екатеринбург», г. Екатеринбург, ул. Эскадронная, д. 6</v>
      </c>
      <c r="K825" s="112">
        <v>1989.6</v>
      </c>
      <c r="L825" s="30">
        <v>36</v>
      </c>
      <c r="M825" s="112">
        <v>1</v>
      </c>
      <c r="N825" s="132" t="s">
        <v>2579</v>
      </c>
      <c r="O825" s="219">
        <v>44247</v>
      </c>
      <c r="P825" s="132" t="s">
        <v>2604</v>
      </c>
      <c r="Q825" s="187">
        <v>2065141.3</v>
      </c>
    </row>
    <row r="826" spans="1:17" ht="23.25" x14ac:dyDescent="0.25">
      <c r="A826" s="80">
        <v>825</v>
      </c>
      <c r="B826" s="106" t="s">
        <v>495</v>
      </c>
      <c r="C826" s="106"/>
      <c r="D826" s="134" t="s">
        <v>415</v>
      </c>
      <c r="E826" s="134" t="s">
        <v>18</v>
      </c>
      <c r="F826" s="134" t="s">
        <v>416</v>
      </c>
      <c r="G826" s="134" t="s">
        <v>20</v>
      </c>
      <c r="H826" s="112" t="s">
        <v>2519</v>
      </c>
      <c r="I826" s="112">
        <v>22</v>
      </c>
      <c r="J826" s="88" t="str">
        <f t="shared" si="13"/>
        <v>муниципальное образование «город Екатеринбург», г. Екатеринбург, ул. Ясная, д. 22</v>
      </c>
      <c r="K826" s="112">
        <v>8062.78</v>
      </c>
      <c r="L826" s="30">
        <v>112</v>
      </c>
      <c r="M826" s="112">
        <v>3</v>
      </c>
      <c r="N826" s="132" t="s">
        <v>3176</v>
      </c>
      <c r="O826" s="219" t="s">
        <v>4476</v>
      </c>
      <c r="P826" s="132" t="s">
        <v>4521</v>
      </c>
      <c r="Q826" s="187">
        <f>5436421.65+1231521.6</f>
        <v>6667943.25</v>
      </c>
    </row>
    <row r="827" spans="1:17" ht="23.25" x14ac:dyDescent="0.25">
      <c r="A827" s="80">
        <v>826</v>
      </c>
      <c r="B827" s="106" t="s">
        <v>495</v>
      </c>
      <c r="C827" s="106"/>
      <c r="D827" s="120" t="s">
        <v>415</v>
      </c>
      <c r="E827" s="120" t="s">
        <v>1500</v>
      </c>
      <c r="F827" s="120" t="s">
        <v>452</v>
      </c>
      <c r="G827" s="120" t="s">
        <v>20</v>
      </c>
      <c r="H827" s="30" t="s">
        <v>36</v>
      </c>
      <c r="I827" s="30">
        <v>19</v>
      </c>
      <c r="J827" s="88" t="str">
        <f t="shared" si="13"/>
        <v>муниципальное образование «город Екатеринбург», пос. Шабровский (г Екатеринбург), ул. Ленина, д. 19</v>
      </c>
      <c r="K827" s="30">
        <v>731.2</v>
      </c>
      <c r="L827" s="30">
        <v>16</v>
      </c>
      <c r="M827" s="30">
        <v>1</v>
      </c>
      <c r="N827" s="117" t="s">
        <v>3161</v>
      </c>
      <c r="O827" s="219">
        <v>44341</v>
      </c>
      <c r="P827" s="117" t="s">
        <v>1666</v>
      </c>
      <c r="Q827" s="187">
        <v>70306.8</v>
      </c>
    </row>
    <row r="828" spans="1:17" ht="23.25" x14ac:dyDescent="0.25">
      <c r="A828" s="80">
        <v>827</v>
      </c>
      <c r="B828" s="106" t="s">
        <v>495</v>
      </c>
      <c r="C828" s="106"/>
      <c r="D828" s="120" t="s">
        <v>415</v>
      </c>
      <c r="E828" s="120" t="s">
        <v>1500</v>
      </c>
      <c r="F828" s="120" t="s">
        <v>452</v>
      </c>
      <c r="G828" s="120" t="s">
        <v>20</v>
      </c>
      <c r="H828" s="30" t="s">
        <v>36</v>
      </c>
      <c r="I828" s="30">
        <v>5</v>
      </c>
      <c r="J828" s="88" t="str">
        <f t="shared" si="13"/>
        <v>муниципальное образование «город Екатеринбург», пос. Шабровский (г Екатеринбург), ул. Ленина, д. 5</v>
      </c>
      <c r="K828" s="30">
        <v>202.9</v>
      </c>
      <c r="L828" s="30">
        <v>8</v>
      </c>
      <c r="M828" s="30">
        <v>8</v>
      </c>
      <c r="N828" s="117" t="s">
        <v>3173</v>
      </c>
      <c r="O828" s="219" t="s">
        <v>4508</v>
      </c>
      <c r="P828" s="117" t="s">
        <v>4524</v>
      </c>
      <c r="Q828" s="187">
        <f>2989668.95+537095.81</f>
        <v>3526764.7600000002</v>
      </c>
    </row>
    <row r="829" spans="1:17" ht="22.5" x14ac:dyDescent="0.25">
      <c r="A829" s="80">
        <v>828</v>
      </c>
      <c r="B829" s="30" t="s">
        <v>8</v>
      </c>
      <c r="C829" s="30"/>
      <c r="D829" s="30" t="s">
        <v>2613</v>
      </c>
      <c r="E829" s="30" t="s">
        <v>18</v>
      </c>
      <c r="F829" s="30" t="s">
        <v>19</v>
      </c>
      <c r="G829" s="30" t="s">
        <v>20</v>
      </c>
      <c r="H829" s="30" t="s">
        <v>2616</v>
      </c>
      <c r="I829" s="30">
        <v>28</v>
      </c>
      <c r="J829" s="88" t="str">
        <f t="shared" si="13"/>
        <v>Муниципальное образование город Алапаевск, г. Алапаевск, ул. 3 Интернационала, д. 28</v>
      </c>
      <c r="K829" s="30">
        <v>809.8</v>
      </c>
      <c r="L829" s="30">
        <v>12</v>
      </c>
      <c r="M829" s="30">
        <v>1</v>
      </c>
      <c r="N829" s="117" t="s">
        <v>3047</v>
      </c>
      <c r="O829" s="219">
        <v>44188</v>
      </c>
      <c r="P829" s="117" t="s">
        <v>3065</v>
      </c>
      <c r="Q829" s="187">
        <v>1544461.48</v>
      </c>
    </row>
    <row r="830" spans="1:17" ht="22.5" x14ac:dyDescent="0.25">
      <c r="A830" s="80">
        <v>829</v>
      </c>
      <c r="B830" s="30" t="s">
        <v>8</v>
      </c>
      <c r="C830" s="30"/>
      <c r="D830" s="30" t="s">
        <v>2613</v>
      </c>
      <c r="E830" s="30" t="s">
        <v>18</v>
      </c>
      <c r="F830" s="30" t="s">
        <v>19</v>
      </c>
      <c r="G830" s="30" t="s">
        <v>20</v>
      </c>
      <c r="H830" s="30" t="s">
        <v>2621</v>
      </c>
      <c r="I830" s="30">
        <v>6</v>
      </c>
      <c r="J830" s="88" t="str">
        <f t="shared" si="13"/>
        <v>Муниципальное образование город Алапаевск, г. Алапаевск, ул. Бочкарева, д. 6</v>
      </c>
      <c r="K830" s="30">
        <v>719</v>
      </c>
      <c r="L830" s="30">
        <v>12</v>
      </c>
      <c r="M830" s="30">
        <v>1</v>
      </c>
      <c r="N830" s="117" t="s">
        <v>3047</v>
      </c>
      <c r="O830" s="219">
        <v>44188</v>
      </c>
      <c r="P830" s="117" t="s">
        <v>3065</v>
      </c>
      <c r="Q830" s="187">
        <v>2083335.32</v>
      </c>
    </row>
    <row r="831" spans="1:17" ht="22.5" x14ac:dyDescent="0.25">
      <c r="A831" s="80">
        <v>830</v>
      </c>
      <c r="B831" s="30" t="s">
        <v>8</v>
      </c>
      <c r="C831" s="30"/>
      <c r="D831" s="30" t="s">
        <v>2613</v>
      </c>
      <c r="E831" s="30" t="s">
        <v>18</v>
      </c>
      <c r="F831" s="30" t="s">
        <v>19</v>
      </c>
      <c r="G831" s="30" t="s">
        <v>20</v>
      </c>
      <c r="H831" s="30" t="s">
        <v>2617</v>
      </c>
      <c r="I831" s="30">
        <v>12</v>
      </c>
      <c r="J831" s="88" t="str">
        <f t="shared" si="13"/>
        <v>Муниципальное образование город Алапаевск, г. Алапаевск, ул. Братьев Останиных, д. 12</v>
      </c>
      <c r="K831" s="30">
        <v>704.1</v>
      </c>
      <c r="L831" s="30">
        <v>12</v>
      </c>
      <c r="M831" s="30">
        <v>1</v>
      </c>
      <c r="N831" s="117" t="s">
        <v>3047</v>
      </c>
      <c r="O831" s="219">
        <v>44188</v>
      </c>
      <c r="P831" s="117" t="s">
        <v>3065</v>
      </c>
      <c r="Q831" s="187">
        <v>2656880.81</v>
      </c>
    </row>
    <row r="832" spans="1:17" ht="22.5" x14ac:dyDescent="0.25">
      <c r="A832" s="80">
        <v>831</v>
      </c>
      <c r="B832" s="30" t="s">
        <v>8</v>
      </c>
      <c r="C832" s="30"/>
      <c r="D832" s="30" t="s">
        <v>2613</v>
      </c>
      <c r="E832" s="30" t="s">
        <v>18</v>
      </c>
      <c r="F832" s="30" t="s">
        <v>19</v>
      </c>
      <c r="G832" s="30" t="s">
        <v>20</v>
      </c>
      <c r="H832" s="30" t="s">
        <v>1499</v>
      </c>
      <c r="I832" s="30">
        <v>4</v>
      </c>
      <c r="J832" s="88" t="str">
        <f t="shared" si="13"/>
        <v>Муниципальное образование город Алапаевск, г. Алапаевск, ул. Веры Шляпиной, д. 4</v>
      </c>
      <c r="K832" s="30">
        <v>702.6</v>
      </c>
      <c r="L832" s="30">
        <v>12</v>
      </c>
      <c r="M832" s="30">
        <v>1</v>
      </c>
      <c r="N832" s="117" t="s">
        <v>3047</v>
      </c>
      <c r="O832" s="219">
        <v>44188</v>
      </c>
      <c r="P832" s="117" t="s">
        <v>3065</v>
      </c>
      <c r="Q832" s="187">
        <v>2758633.65</v>
      </c>
    </row>
    <row r="833" spans="1:17" ht="22.5" x14ac:dyDescent="0.25">
      <c r="A833" s="80">
        <v>832</v>
      </c>
      <c r="B833" s="30" t="s">
        <v>8</v>
      </c>
      <c r="C833" s="30"/>
      <c r="D833" s="30" t="s">
        <v>2613</v>
      </c>
      <c r="E833" s="30" t="s">
        <v>18</v>
      </c>
      <c r="F833" s="30" t="s">
        <v>19</v>
      </c>
      <c r="G833" s="30" t="s">
        <v>20</v>
      </c>
      <c r="H833" s="30" t="s">
        <v>2624</v>
      </c>
      <c r="I833" s="30">
        <v>12</v>
      </c>
      <c r="J833" s="88" t="str">
        <f t="shared" si="13"/>
        <v>Муниципальное образование город Алапаевск, г. Алапаевск, ул. Ветлугина, д. 12</v>
      </c>
      <c r="K833" s="30">
        <v>451.8</v>
      </c>
      <c r="L833" s="30">
        <v>10</v>
      </c>
      <c r="M833" s="30">
        <v>1</v>
      </c>
      <c r="N833" s="117" t="s">
        <v>3047</v>
      </c>
      <c r="O833" s="219">
        <v>44188</v>
      </c>
      <c r="P833" s="117" t="s">
        <v>3065</v>
      </c>
      <c r="Q833" s="187">
        <v>1133788.48</v>
      </c>
    </row>
    <row r="834" spans="1:17" ht="22.5" x14ac:dyDescent="0.25">
      <c r="A834" s="80">
        <v>833</v>
      </c>
      <c r="B834" s="30" t="s">
        <v>8</v>
      </c>
      <c r="C834" s="30"/>
      <c r="D834" s="30" t="s">
        <v>2613</v>
      </c>
      <c r="E834" s="30" t="s">
        <v>18</v>
      </c>
      <c r="F834" s="30" t="s">
        <v>19</v>
      </c>
      <c r="G834" s="30" t="s">
        <v>20</v>
      </c>
      <c r="H834" s="30" t="s">
        <v>36</v>
      </c>
      <c r="I834" s="30" t="s">
        <v>498</v>
      </c>
      <c r="J834" s="88" t="str">
        <f t="shared" ref="J834:J897" si="14">C834&amp;""&amp;D834&amp;", "&amp;E834&amp;" "&amp;F834&amp;", "&amp;G834&amp;" "&amp;H834&amp;", д. "&amp;I834</f>
        <v>Муниципальное образование город Алапаевск, г. Алапаевск, ул. Ленина, д. 20А</v>
      </c>
      <c r="K834" s="30">
        <v>432.3</v>
      </c>
      <c r="L834" s="30">
        <v>10</v>
      </c>
      <c r="M834" s="30">
        <v>1</v>
      </c>
      <c r="N834" s="117" t="s">
        <v>3047</v>
      </c>
      <c r="O834" s="219">
        <v>44188</v>
      </c>
      <c r="P834" s="117" t="s">
        <v>3065</v>
      </c>
      <c r="Q834" s="187">
        <v>2416848.4899999998</v>
      </c>
    </row>
    <row r="835" spans="1:17" ht="22.5" x14ac:dyDescent="0.25">
      <c r="A835" s="80">
        <v>834</v>
      </c>
      <c r="B835" s="30" t="s">
        <v>8</v>
      </c>
      <c r="C835" s="30"/>
      <c r="D835" s="30" t="s">
        <v>2613</v>
      </c>
      <c r="E835" s="30" t="s">
        <v>18</v>
      </c>
      <c r="F835" s="30" t="s">
        <v>19</v>
      </c>
      <c r="G835" s="30" t="s">
        <v>20</v>
      </c>
      <c r="H835" s="30" t="s">
        <v>69</v>
      </c>
      <c r="I835" s="30">
        <v>9</v>
      </c>
      <c r="J835" s="88" t="str">
        <f t="shared" si="14"/>
        <v>Муниципальное образование город Алапаевск, г. Алапаевск, ул. Мира, д. 9</v>
      </c>
      <c r="K835" s="30">
        <v>998.8</v>
      </c>
      <c r="L835" s="30">
        <v>14</v>
      </c>
      <c r="M835" s="30">
        <v>2</v>
      </c>
      <c r="N835" s="117" t="s">
        <v>3047</v>
      </c>
      <c r="O835" s="219">
        <v>44188</v>
      </c>
      <c r="P835" s="117" t="s">
        <v>3065</v>
      </c>
      <c r="Q835" s="187">
        <v>3141432.13</v>
      </c>
    </row>
    <row r="836" spans="1:17" ht="22.5" x14ac:dyDescent="0.25">
      <c r="A836" s="80">
        <v>835</v>
      </c>
      <c r="B836" s="30" t="s">
        <v>8</v>
      </c>
      <c r="C836" s="30"/>
      <c r="D836" s="30" t="s">
        <v>2613</v>
      </c>
      <c r="E836" s="30" t="s">
        <v>18</v>
      </c>
      <c r="F836" s="30" t="s">
        <v>19</v>
      </c>
      <c r="G836" s="30" t="s">
        <v>20</v>
      </c>
      <c r="H836" s="30" t="s">
        <v>2614</v>
      </c>
      <c r="I836" s="30">
        <v>16</v>
      </c>
      <c r="J836" s="88" t="str">
        <f t="shared" si="14"/>
        <v>Муниципальное образование город Алапаевск, г. Алапаевск, ул. Павла Абрамова, д. 16</v>
      </c>
      <c r="K836" s="30">
        <v>119.4</v>
      </c>
      <c r="L836" s="30">
        <v>4</v>
      </c>
      <c r="M836" s="30">
        <v>1</v>
      </c>
      <c r="N836" s="117" t="s">
        <v>3047</v>
      </c>
      <c r="O836" s="219">
        <v>44188</v>
      </c>
      <c r="P836" s="117" t="s">
        <v>3065</v>
      </c>
      <c r="Q836" s="187">
        <v>275863.29000000004</v>
      </c>
    </row>
    <row r="837" spans="1:17" ht="22.5" x14ac:dyDescent="0.25">
      <c r="A837" s="80">
        <v>836</v>
      </c>
      <c r="B837" s="30" t="s">
        <v>8</v>
      </c>
      <c r="C837" s="30"/>
      <c r="D837" s="30" t="s">
        <v>2613</v>
      </c>
      <c r="E837" s="30" t="s">
        <v>18</v>
      </c>
      <c r="F837" s="30" t="s">
        <v>19</v>
      </c>
      <c r="G837" s="30" t="s">
        <v>20</v>
      </c>
      <c r="H837" s="30" t="s">
        <v>2623</v>
      </c>
      <c r="I837" s="30">
        <v>2</v>
      </c>
      <c r="J837" s="88" t="str">
        <f t="shared" si="14"/>
        <v>Муниципальное образование город Алапаевск, г. Алапаевск, ул. Тюрикова, д. 2</v>
      </c>
      <c r="K837" s="30">
        <v>589.29999999999995</v>
      </c>
      <c r="L837" s="30">
        <v>8</v>
      </c>
      <c r="M837" s="30">
        <v>5</v>
      </c>
      <c r="N837" s="117" t="s">
        <v>3047</v>
      </c>
      <c r="O837" s="219">
        <v>44188</v>
      </c>
      <c r="P837" s="117" t="s">
        <v>3065</v>
      </c>
      <c r="Q837" s="187">
        <v>1835057.54</v>
      </c>
    </row>
    <row r="838" spans="1:17" ht="22.5" x14ac:dyDescent="0.25">
      <c r="A838" s="80">
        <v>837</v>
      </c>
      <c r="B838" s="30" t="s">
        <v>8</v>
      </c>
      <c r="C838" s="30"/>
      <c r="D838" s="30" t="s">
        <v>2613</v>
      </c>
      <c r="E838" s="30" t="s">
        <v>18</v>
      </c>
      <c r="F838" s="30" t="s">
        <v>19</v>
      </c>
      <c r="G838" s="30" t="s">
        <v>20</v>
      </c>
      <c r="H838" s="30" t="s">
        <v>2623</v>
      </c>
      <c r="I838" s="30">
        <v>5</v>
      </c>
      <c r="J838" s="88" t="str">
        <f t="shared" si="14"/>
        <v>Муниципальное образование город Алапаевск, г. Алапаевск, ул. Тюрикова, д. 5</v>
      </c>
      <c r="K838" s="30">
        <v>518.4</v>
      </c>
      <c r="L838" s="30">
        <v>8</v>
      </c>
      <c r="M838" s="30">
        <v>4</v>
      </c>
      <c r="N838" s="117" t="s">
        <v>3047</v>
      </c>
      <c r="O838" s="219">
        <v>44188</v>
      </c>
      <c r="P838" s="117" t="s">
        <v>3065</v>
      </c>
      <c r="Q838" s="187">
        <v>1939878.56</v>
      </c>
    </row>
    <row r="839" spans="1:17" ht="22.5" x14ac:dyDescent="0.25">
      <c r="A839" s="80">
        <v>838</v>
      </c>
      <c r="B839" s="30" t="s">
        <v>8</v>
      </c>
      <c r="C839" s="30"/>
      <c r="D839" s="30" t="s">
        <v>2613</v>
      </c>
      <c r="E839" s="30" t="s">
        <v>18</v>
      </c>
      <c r="F839" s="30" t="s">
        <v>19</v>
      </c>
      <c r="G839" s="30" t="s">
        <v>20</v>
      </c>
      <c r="H839" s="30" t="s">
        <v>162</v>
      </c>
      <c r="I839" s="30">
        <v>41</v>
      </c>
      <c r="J839" s="88" t="str">
        <f t="shared" si="14"/>
        <v>Муниципальное образование город Алапаевск, г. Алапаевск, ул. Фрунзе, д. 41</v>
      </c>
      <c r="K839" s="30">
        <v>714.1</v>
      </c>
      <c r="L839" s="30">
        <v>15</v>
      </c>
      <c r="M839" s="30">
        <v>1</v>
      </c>
      <c r="N839" s="117" t="s">
        <v>3047</v>
      </c>
      <c r="O839" s="219">
        <v>44188</v>
      </c>
      <c r="P839" s="117" t="s">
        <v>3065</v>
      </c>
      <c r="Q839" s="187">
        <v>3094845.65</v>
      </c>
    </row>
    <row r="840" spans="1:17" ht="22.5" x14ac:dyDescent="0.25">
      <c r="A840" s="80">
        <v>839</v>
      </c>
      <c r="B840" s="30" t="s">
        <v>8</v>
      </c>
      <c r="C840" s="30"/>
      <c r="D840" s="30" t="s">
        <v>2613</v>
      </c>
      <c r="E840" s="30" t="s">
        <v>1500</v>
      </c>
      <c r="F840" s="30" t="s">
        <v>1118</v>
      </c>
      <c r="G840" s="30" t="s">
        <v>20</v>
      </c>
      <c r="H840" s="30" t="s">
        <v>36</v>
      </c>
      <c r="I840" s="30">
        <v>72</v>
      </c>
      <c r="J840" s="88" t="str">
        <f t="shared" si="14"/>
        <v>Муниципальное образование город Алапаевск, пос. Нейво-Шайтанский (г Алапаевск), ул. Ленина, д. 72</v>
      </c>
      <c r="K840" s="30">
        <v>506.9</v>
      </c>
      <c r="L840" s="30">
        <v>12</v>
      </c>
      <c r="M840" s="30">
        <v>1</v>
      </c>
      <c r="N840" s="117" t="s">
        <v>3047</v>
      </c>
      <c r="O840" s="219">
        <v>44188</v>
      </c>
      <c r="P840" s="117" t="s">
        <v>3065</v>
      </c>
      <c r="Q840" s="187">
        <v>1085434.3399999999</v>
      </c>
    </row>
    <row r="841" spans="1:17" ht="22.5" x14ac:dyDescent="0.25">
      <c r="A841" s="80">
        <v>840</v>
      </c>
      <c r="B841" s="30" t="s">
        <v>218</v>
      </c>
      <c r="C841" s="30" t="s">
        <v>5237</v>
      </c>
      <c r="D841" s="30" t="s">
        <v>687</v>
      </c>
      <c r="E841" s="30" t="s">
        <v>637</v>
      </c>
      <c r="F841" s="30" t="s">
        <v>168</v>
      </c>
      <c r="G841" s="30" t="s">
        <v>20</v>
      </c>
      <c r="H841" s="30" t="s">
        <v>505</v>
      </c>
      <c r="I841" s="148">
        <v>15</v>
      </c>
      <c r="J841" s="88" t="str">
        <f t="shared" si="14"/>
        <v>Невьянский р-н, городской округ Верх-Нейвинский, п.г.т. Верх-Нейвинский, ул. Рабочей молодежи, д. 15</v>
      </c>
      <c r="K841" s="42">
        <v>682</v>
      </c>
      <c r="L841" s="30">
        <v>16</v>
      </c>
      <c r="M841" s="42">
        <v>7</v>
      </c>
      <c r="N841" s="84" t="s">
        <v>3085</v>
      </c>
      <c r="O841" s="219">
        <v>44134</v>
      </c>
      <c r="P841" s="117" t="s">
        <v>1494</v>
      </c>
      <c r="Q841" s="209">
        <v>4558156.8</v>
      </c>
    </row>
    <row r="842" spans="1:17" ht="22.5" x14ac:dyDescent="0.25">
      <c r="A842" s="80">
        <v>841</v>
      </c>
      <c r="B842" s="30" t="s">
        <v>218</v>
      </c>
      <c r="C842" s="30" t="s">
        <v>5237</v>
      </c>
      <c r="D842" s="30" t="s">
        <v>687</v>
      </c>
      <c r="E842" s="30" t="s">
        <v>637</v>
      </c>
      <c r="F842" s="30" t="s">
        <v>168</v>
      </c>
      <c r="G842" s="30" t="s">
        <v>20</v>
      </c>
      <c r="H842" s="30" t="s">
        <v>505</v>
      </c>
      <c r="I842" s="148">
        <v>7</v>
      </c>
      <c r="J842" s="88" t="str">
        <f t="shared" si="14"/>
        <v>Невьянский р-н, городской округ Верх-Нейвинский, п.г.т. Верх-Нейвинский, ул. Рабочей молодежи, д. 7</v>
      </c>
      <c r="K842" s="42">
        <v>683.7</v>
      </c>
      <c r="L842" s="30">
        <v>12</v>
      </c>
      <c r="M842" s="42">
        <v>2</v>
      </c>
      <c r="N842" s="84" t="s">
        <v>3085</v>
      </c>
      <c r="O842" s="219">
        <v>44134</v>
      </c>
      <c r="P842" s="117" t="s">
        <v>1494</v>
      </c>
      <c r="Q842" s="209">
        <v>1678374</v>
      </c>
    </row>
    <row r="843" spans="1:17" ht="22.5" x14ac:dyDescent="0.25">
      <c r="A843" s="80">
        <v>842</v>
      </c>
      <c r="B843" s="30" t="s">
        <v>218</v>
      </c>
      <c r="C843" s="30" t="s">
        <v>5237</v>
      </c>
      <c r="D843" s="30" t="s">
        <v>687</v>
      </c>
      <c r="E843" s="30" t="s">
        <v>637</v>
      </c>
      <c r="F843" s="30" t="s">
        <v>168</v>
      </c>
      <c r="G843" s="30" t="s">
        <v>20</v>
      </c>
      <c r="H843" s="30" t="s">
        <v>25</v>
      </c>
      <c r="I843" s="148">
        <v>3</v>
      </c>
      <c r="J843" s="88" t="str">
        <f t="shared" si="14"/>
        <v>Невьянский р-н, городской округ Верх-Нейвинский, п.г.т. Верх-Нейвинский, ул. Школьная, д. 3</v>
      </c>
      <c r="K843" s="42">
        <v>695.3</v>
      </c>
      <c r="L843" s="30">
        <v>12</v>
      </c>
      <c r="M843" s="42">
        <v>6</v>
      </c>
      <c r="N843" s="84" t="s">
        <v>3085</v>
      </c>
      <c r="O843" s="219">
        <v>44134</v>
      </c>
      <c r="P843" s="117" t="s">
        <v>1494</v>
      </c>
      <c r="Q843" s="209">
        <v>1977866.4</v>
      </c>
    </row>
    <row r="844" spans="1:17" ht="22.5" x14ac:dyDescent="0.25">
      <c r="A844" s="80">
        <v>843</v>
      </c>
      <c r="B844" s="30" t="s">
        <v>218</v>
      </c>
      <c r="C844" s="30" t="s">
        <v>5237</v>
      </c>
      <c r="D844" s="30" t="s">
        <v>204</v>
      </c>
      <c r="E844" s="30" t="s">
        <v>18</v>
      </c>
      <c r="F844" s="30" t="s">
        <v>205</v>
      </c>
      <c r="G844" s="30" t="s">
        <v>20</v>
      </c>
      <c r="H844" s="30" t="s">
        <v>212</v>
      </c>
      <c r="I844" s="148" t="s">
        <v>4446</v>
      </c>
      <c r="J844" s="88" t="str">
        <f t="shared" si="14"/>
        <v>Невьянский р-н, Невьянский городской округ, г. Невьянск, ул. Матвеева, д. 20КОРПУС 1</v>
      </c>
      <c r="K844" s="42">
        <v>6997.9</v>
      </c>
      <c r="L844" s="30">
        <v>303</v>
      </c>
      <c r="M844" s="42">
        <v>1</v>
      </c>
      <c r="N844" s="84" t="s">
        <v>3076</v>
      </c>
      <c r="O844" s="219">
        <v>44131</v>
      </c>
      <c r="P844" s="117" t="s">
        <v>1619</v>
      </c>
      <c r="Q844" s="209">
        <v>4800126</v>
      </c>
    </row>
    <row r="845" spans="1:17" ht="22.5" x14ac:dyDescent="0.25">
      <c r="A845" s="80">
        <v>844</v>
      </c>
      <c r="B845" s="30" t="s">
        <v>218</v>
      </c>
      <c r="C845" s="30" t="s">
        <v>5237</v>
      </c>
      <c r="D845" s="30" t="s">
        <v>204</v>
      </c>
      <c r="E845" s="30" t="s">
        <v>18</v>
      </c>
      <c r="F845" s="30" t="s">
        <v>205</v>
      </c>
      <c r="G845" s="30" t="s">
        <v>20</v>
      </c>
      <c r="H845" s="30" t="s">
        <v>41</v>
      </c>
      <c r="I845" s="148">
        <v>35</v>
      </c>
      <c r="J845" s="88" t="str">
        <f t="shared" si="14"/>
        <v>Невьянский р-н, Невьянский городской округ, г. Невьянск, ул. Садовая, д. 35</v>
      </c>
      <c r="K845" s="42">
        <v>527.4</v>
      </c>
      <c r="L845" s="30">
        <v>12</v>
      </c>
      <c r="M845" s="42">
        <v>7</v>
      </c>
      <c r="N845" s="84" t="s">
        <v>3076</v>
      </c>
      <c r="O845" s="219">
        <v>44131</v>
      </c>
      <c r="P845" s="117" t="s">
        <v>1619</v>
      </c>
      <c r="Q845" s="209">
        <v>5987793.6000000006</v>
      </c>
    </row>
    <row r="846" spans="1:17" ht="22.5" x14ac:dyDescent="0.25">
      <c r="A846" s="80">
        <v>845</v>
      </c>
      <c r="B846" s="30" t="s">
        <v>218</v>
      </c>
      <c r="C846" s="30" t="s">
        <v>5237</v>
      </c>
      <c r="D846" s="30" t="s">
        <v>204</v>
      </c>
      <c r="E846" s="30" t="s">
        <v>18</v>
      </c>
      <c r="F846" s="30" t="s">
        <v>205</v>
      </c>
      <c r="G846" s="30" t="s">
        <v>20</v>
      </c>
      <c r="H846" s="30" t="s">
        <v>41</v>
      </c>
      <c r="I846" s="148">
        <v>37</v>
      </c>
      <c r="J846" s="88" t="str">
        <f t="shared" si="14"/>
        <v>Невьянский р-н, Невьянский городской округ, г. Невьянск, ул. Садовая, д. 37</v>
      </c>
      <c r="K846" s="42">
        <v>522.9</v>
      </c>
      <c r="L846" s="30">
        <v>12</v>
      </c>
      <c r="M846" s="42">
        <v>4</v>
      </c>
      <c r="N846" s="84" t="s">
        <v>3076</v>
      </c>
      <c r="O846" s="219">
        <v>44131</v>
      </c>
      <c r="P846" s="117" t="s">
        <v>1619</v>
      </c>
      <c r="Q846" s="209">
        <v>5220147.5999999996</v>
      </c>
    </row>
    <row r="847" spans="1:17" ht="22.5" x14ac:dyDescent="0.25">
      <c r="A847" s="80">
        <v>846</v>
      </c>
      <c r="B847" s="30" t="s">
        <v>218</v>
      </c>
      <c r="C847" s="30" t="s">
        <v>5237</v>
      </c>
      <c r="D847" s="30" t="s">
        <v>204</v>
      </c>
      <c r="E847" s="30" t="s">
        <v>18</v>
      </c>
      <c r="F847" s="30" t="s">
        <v>205</v>
      </c>
      <c r="G847" s="30" t="s">
        <v>20</v>
      </c>
      <c r="H847" s="30" t="s">
        <v>347</v>
      </c>
      <c r="I847" s="148">
        <v>1</v>
      </c>
      <c r="J847" s="88" t="str">
        <f t="shared" si="14"/>
        <v>Невьянский р-н, Невьянский городской округ, г. Невьянск, ул. Серова, д. 1</v>
      </c>
      <c r="K847" s="42">
        <v>409.7</v>
      </c>
      <c r="L847" s="30">
        <v>8</v>
      </c>
      <c r="M847" s="42">
        <v>6</v>
      </c>
      <c r="N847" s="84" t="s">
        <v>3076</v>
      </c>
      <c r="O847" s="219">
        <v>44131</v>
      </c>
      <c r="P847" s="117" t="s">
        <v>1619</v>
      </c>
      <c r="Q847" s="209">
        <v>3840877.2</v>
      </c>
    </row>
    <row r="848" spans="1:17" ht="22.5" x14ac:dyDescent="0.25">
      <c r="A848" s="80">
        <v>847</v>
      </c>
      <c r="B848" s="30" t="s">
        <v>218</v>
      </c>
      <c r="C848" s="30" t="s">
        <v>5237</v>
      </c>
      <c r="D848" s="30" t="s">
        <v>204</v>
      </c>
      <c r="E848" s="30" t="s">
        <v>18</v>
      </c>
      <c r="F848" s="30" t="s">
        <v>205</v>
      </c>
      <c r="G848" s="30" t="s">
        <v>20</v>
      </c>
      <c r="H848" s="30" t="s">
        <v>347</v>
      </c>
      <c r="I848" s="148">
        <v>10</v>
      </c>
      <c r="J848" s="88" t="str">
        <f t="shared" si="14"/>
        <v>Невьянский р-н, Невьянский городской округ, г. Невьянск, ул. Серова, д. 10</v>
      </c>
      <c r="K848" s="42">
        <v>672</v>
      </c>
      <c r="L848" s="30">
        <v>15</v>
      </c>
      <c r="M848" s="42">
        <v>7</v>
      </c>
      <c r="N848" s="84" t="s">
        <v>3076</v>
      </c>
      <c r="O848" s="219">
        <v>44131</v>
      </c>
      <c r="P848" s="117" t="s">
        <v>1619</v>
      </c>
      <c r="Q848" s="209">
        <v>7006287.5999999996</v>
      </c>
    </row>
    <row r="849" spans="1:17" ht="22.5" x14ac:dyDescent="0.25">
      <c r="A849" s="80">
        <v>848</v>
      </c>
      <c r="B849" s="30" t="s">
        <v>218</v>
      </c>
      <c r="C849" s="30" t="s">
        <v>5237</v>
      </c>
      <c r="D849" s="30" t="s">
        <v>204</v>
      </c>
      <c r="E849" s="30" t="s">
        <v>1500</v>
      </c>
      <c r="F849" s="30" t="s">
        <v>2641</v>
      </c>
      <c r="G849" s="30" t="s">
        <v>20</v>
      </c>
      <c r="H849" s="30" t="s">
        <v>36</v>
      </c>
      <c r="I849" s="148">
        <v>23</v>
      </c>
      <c r="J849" s="88" t="str">
        <f t="shared" si="14"/>
        <v>Невьянский р-н, Невьянский городской округ, пос. Аять, ул. Ленина, д. 23</v>
      </c>
      <c r="K849" s="42">
        <v>557.9</v>
      </c>
      <c r="L849" s="30">
        <v>12</v>
      </c>
      <c r="M849" s="42">
        <v>7</v>
      </c>
      <c r="N849" s="84" t="s">
        <v>3076</v>
      </c>
      <c r="O849" s="219">
        <v>44131</v>
      </c>
      <c r="P849" s="117" t="s">
        <v>1619</v>
      </c>
      <c r="Q849" s="209">
        <v>5512756.7999999998</v>
      </c>
    </row>
    <row r="850" spans="1:17" ht="23.25" x14ac:dyDescent="0.25">
      <c r="A850" s="80">
        <v>849</v>
      </c>
      <c r="B850" s="30" t="s">
        <v>218</v>
      </c>
      <c r="C850" s="30" t="s">
        <v>5237</v>
      </c>
      <c r="D850" s="30" t="s">
        <v>204</v>
      </c>
      <c r="E850" s="30" t="s">
        <v>1500</v>
      </c>
      <c r="F850" s="30" t="s">
        <v>210</v>
      </c>
      <c r="G850" s="30"/>
      <c r="H850" s="30"/>
      <c r="I850" s="148">
        <v>5</v>
      </c>
      <c r="J850" s="88" t="str">
        <f>C850&amp;""&amp;D850&amp;", "&amp;E850&amp;" "&amp;F850&amp;", д. "&amp;I850</f>
        <v>Невьянский р-н, Невьянский городской округ, пос. Вересковый (г Невьянск), д. 5</v>
      </c>
      <c r="K850" s="42">
        <v>675.1</v>
      </c>
      <c r="L850" s="30">
        <v>14</v>
      </c>
      <c r="M850" s="42">
        <v>8</v>
      </c>
      <c r="N850" s="84" t="s">
        <v>3082</v>
      </c>
      <c r="O850" s="219" t="s">
        <v>4509</v>
      </c>
      <c r="P850" s="117" t="s">
        <v>1619</v>
      </c>
      <c r="Q850" s="209">
        <f>6873741.6+648994.8</f>
        <v>7522736.3999999994</v>
      </c>
    </row>
    <row r="851" spans="1:17" ht="22.5" x14ac:dyDescent="0.25">
      <c r="A851" s="80">
        <v>850</v>
      </c>
      <c r="B851" s="30" t="s">
        <v>218</v>
      </c>
      <c r="C851" s="30" t="s">
        <v>5237</v>
      </c>
      <c r="D851" s="30" t="s">
        <v>204</v>
      </c>
      <c r="E851" s="30" t="s">
        <v>1500</v>
      </c>
      <c r="F851" s="30" t="s">
        <v>211</v>
      </c>
      <c r="G851" s="30" t="s">
        <v>20</v>
      </c>
      <c r="H851" s="30" t="s">
        <v>36</v>
      </c>
      <c r="I851" s="148">
        <v>20</v>
      </c>
      <c r="J851" s="88" t="str">
        <f t="shared" si="14"/>
        <v>Невьянский р-н, Невьянский городской округ, пос. Калиново, ул. Ленина, д. 20</v>
      </c>
      <c r="K851" s="42">
        <v>2161</v>
      </c>
      <c r="L851" s="30">
        <v>47</v>
      </c>
      <c r="M851" s="42">
        <v>8</v>
      </c>
      <c r="N851" s="84" t="s">
        <v>3076</v>
      </c>
      <c r="O851" s="219">
        <v>44131</v>
      </c>
      <c r="P851" s="117" t="s">
        <v>1619</v>
      </c>
      <c r="Q851" s="209">
        <v>14025500.4</v>
      </c>
    </row>
    <row r="852" spans="1:17" ht="22.5" x14ac:dyDescent="0.25">
      <c r="A852" s="80">
        <v>851</v>
      </c>
      <c r="B852" s="30" t="s">
        <v>218</v>
      </c>
      <c r="C852" s="30" t="s">
        <v>5237</v>
      </c>
      <c r="D852" s="30" t="s">
        <v>204</v>
      </c>
      <c r="E852" s="30" t="s">
        <v>1500</v>
      </c>
      <c r="F852" s="30" t="s">
        <v>686</v>
      </c>
      <c r="G852" s="30" t="s">
        <v>20</v>
      </c>
      <c r="H852" s="30" t="s">
        <v>36</v>
      </c>
      <c r="I852" s="148">
        <v>60</v>
      </c>
      <c r="J852" s="88" t="str">
        <f t="shared" si="14"/>
        <v>Невьянский р-н, Невьянский городской округ, пос. Цементный, ул. Ленина, д. 60</v>
      </c>
      <c r="K852" s="42">
        <v>1266.5999999999999</v>
      </c>
      <c r="L852" s="30">
        <v>47</v>
      </c>
      <c r="M852" s="42">
        <v>7</v>
      </c>
      <c r="N852" s="84" t="s">
        <v>3076</v>
      </c>
      <c r="O852" s="219">
        <v>44131</v>
      </c>
      <c r="P852" s="117" t="s">
        <v>1619</v>
      </c>
      <c r="Q852" s="187">
        <v>8700648</v>
      </c>
    </row>
    <row r="853" spans="1:17" ht="22.5" x14ac:dyDescent="0.25">
      <c r="A853" s="80">
        <v>852</v>
      </c>
      <c r="B853" s="30" t="s">
        <v>218</v>
      </c>
      <c r="C853" s="30" t="s">
        <v>5237</v>
      </c>
      <c r="D853" s="30" t="s">
        <v>204</v>
      </c>
      <c r="E853" s="30" t="s">
        <v>1500</v>
      </c>
      <c r="F853" s="30" t="s">
        <v>686</v>
      </c>
      <c r="G853" s="30" t="s">
        <v>20</v>
      </c>
      <c r="H853" s="30" t="s">
        <v>84</v>
      </c>
      <c r="I853" s="148">
        <v>2</v>
      </c>
      <c r="J853" s="88" t="str">
        <f t="shared" si="14"/>
        <v>Невьянский р-н, Невьянский городской округ, пос. Цементный, ул. Советская, д. 2</v>
      </c>
      <c r="K853" s="42">
        <v>676.9</v>
      </c>
      <c r="L853" s="30">
        <v>16</v>
      </c>
      <c r="M853" s="42">
        <v>5</v>
      </c>
      <c r="N853" s="84" t="s">
        <v>3076</v>
      </c>
      <c r="O853" s="219">
        <v>44131</v>
      </c>
      <c r="P853" s="117" t="s">
        <v>1619</v>
      </c>
      <c r="Q853" s="209">
        <v>2187525.6</v>
      </c>
    </row>
    <row r="854" spans="1:17" ht="22.5" x14ac:dyDescent="0.25">
      <c r="A854" s="80">
        <v>853</v>
      </c>
      <c r="B854" s="30" t="s">
        <v>218</v>
      </c>
      <c r="C854" s="30" t="s">
        <v>5237</v>
      </c>
      <c r="D854" s="30" t="s">
        <v>204</v>
      </c>
      <c r="E854" s="30" t="s">
        <v>1500</v>
      </c>
      <c r="F854" s="30" t="s">
        <v>686</v>
      </c>
      <c r="G854" s="30" t="s">
        <v>20</v>
      </c>
      <c r="H854" s="30" t="s">
        <v>84</v>
      </c>
      <c r="I854" s="148">
        <v>3</v>
      </c>
      <c r="J854" s="88" t="str">
        <f t="shared" si="14"/>
        <v>Невьянский р-н, Невьянский городской округ, пос. Цементный, ул. Советская, д. 3</v>
      </c>
      <c r="K854" s="42">
        <v>657.1</v>
      </c>
      <c r="L854" s="30">
        <v>16</v>
      </c>
      <c r="M854" s="42">
        <v>5</v>
      </c>
      <c r="N854" s="84" t="s">
        <v>3076</v>
      </c>
      <c r="O854" s="219">
        <v>44131</v>
      </c>
      <c r="P854" s="117" t="s">
        <v>1619</v>
      </c>
      <c r="Q854" s="209">
        <v>1536721.2</v>
      </c>
    </row>
    <row r="855" spans="1:17" ht="22.5" x14ac:dyDescent="0.25">
      <c r="A855" s="80">
        <v>854</v>
      </c>
      <c r="B855" s="30" t="s">
        <v>227</v>
      </c>
      <c r="C855" s="30" t="s">
        <v>702</v>
      </c>
      <c r="D855" s="30" t="s">
        <v>238</v>
      </c>
      <c r="E855" s="30" t="s">
        <v>637</v>
      </c>
      <c r="F855" s="30" t="s">
        <v>239</v>
      </c>
      <c r="G855" s="30" t="s">
        <v>20</v>
      </c>
      <c r="H855" s="30" t="s">
        <v>2655</v>
      </c>
      <c r="I855" s="42">
        <v>12</v>
      </c>
      <c r="J855" s="88" t="str">
        <f t="shared" si="14"/>
        <v>Нижнесергинский р-н, Бисертский городской округ, п.г.т. Бисерть, ул. Тупиковая, д. 12</v>
      </c>
      <c r="K855" s="42">
        <v>949.1</v>
      </c>
      <c r="L855" s="30">
        <v>18</v>
      </c>
      <c r="M855" s="42">
        <v>7</v>
      </c>
      <c r="N855" s="117" t="s">
        <v>3122</v>
      </c>
      <c r="O855" s="219">
        <v>44148</v>
      </c>
      <c r="P855" s="117" t="s">
        <v>1605</v>
      </c>
      <c r="Q855" s="210">
        <v>5968479.290000001</v>
      </c>
    </row>
    <row r="856" spans="1:17" ht="22.5" x14ac:dyDescent="0.25">
      <c r="A856" s="80">
        <v>855</v>
      </c>
      <c r="B856" s="30" t="s">
        <v>227</v>
      </c>
      <c r="C856" s="30" t="s">
        <v>702</v>
      </c>
      <c r="D856" s="30" t="s">
        <v>238</v>
      </c>
      <c r="E856" s="30" t="s">
        <v>637</v>
      </c>
      <c r="F856" s="30" t="s">
        <v>239</v>
      </c>
      <c r="G856" s="30" t="s">
        <v>20</v>
      </c>
      <c r="H856" s="30" t="s">
        <v>2655</v>
      </c>
      <c r="I856" s="42">
        <v>7</v>
      </c>
      <c r="J856" s="88" t="str">
        <f t="shared" si="14"/>
        <v>Нижнесергинский р-н, Бисертский городской округ, п.г.т. Бисерть, ул. Тупиковая, д. 7</v>
      </c>
      <c r="K856" s="42">
        <v>545.79999999999995</v>
      </c>
      <c r="L856" s="30">
        <v>12</v>
      </c>
      <c r="M856" s="42">
        <v>6</v>
      </c>
      <c r="N856" s="117" t="s">
        <v>3122</v>
      </c>
      <c r="O856" s="219">
        <v>44148</v>
      </c>
      <c r="P856" s="117" t="s">
        <v>1605</v>
      </c>
      <c r="Q856" s="210">
        <v>4542666.12</v>
      </c>
    </row>
    <row r="857" spans="1:17" ht="33.75" x14ac:dyDescent="0.25">
      <c r="A857" s="80">
        <v>856</v>
      </c>
      <c r="B857" s="30" t="s">
        <v>227</v>
      </c>
      <c r="C857" s="30" t="s">
        <v>702</v>
      </c>
      <c r="D857" s="30" t="s">
        <v>2654</v>
      </c>
      <c r="E857" s="30" t="s">
        <v>637</v>
      </c>
      <c r="F857" s="30" t="s">
        <v>291</v>
      </c>
      <c r="G857" s="30" t="s">
        <v>20</v>
      </c>
      <c r="H857" s="30" t="s">
        <v>67</v>
      </c>
      <c r="I857" s="42">
        <v>15</v>
      </c>
      <c r="J857" s="88" t="str">
        <f t="shared" si="14"/>
        <v>Нижнесергинский р-н, Городское поселение Атиг Нижнесергинского муниципального района Свердловской области, п.г.т. Атиг, ул. Урицкого, д. 15</v>
      </c>
      <c r="K857" s="42">
        <v>6228.5</v>
      </c>
      <c r="L857" s="30">
        <v>120</v>
      </c>
      <c r="M857" s="42">
        <v>1</v>
      </c>
      <c r="N857" s="117" t="s">
        <v>3119</v>
      </c>
      <c r="O857" s="219">
        <v>44138</v>
      </c>
      <c r="P857" s="117" t="s">
        <v>4519</v>
      </c>
      <c r="Q857" s="210">
        <v>3628465.54</v>
      </c>
    </row>
    <row r="858" spans="1:17" ht="45" x14ac:dyDescent="0.25">
      <c r="A858" s="80">
        <v>857</v>
      </c>
      <c r="B858" s="30" t="s">
        <v>227</v>
      </c>
      <c r="C858" s="30" t="s">
        <v>702</v>
      </c>
      <c r="D858" s="30" t="s">
        <v>2645</v>
      </c>
      <c r="E858" s="30" t="s">
        <v>637</v>
      </c>
      <c r="F858" s="30" t="s">
        <v>242</v>
      </c>
      <c r="G858" s="30" t="s">
        <v>20</v>
      </c>
      <c r="H858" s="30" t="s">
        <v>199</v>
      </c>
      <c r="I858" s="42">
        <v>7</v>
      </c>
      <c r="J858" s="88" t="str">
        <f t="shared" si="14"/>
        <v>Нижнесергинский р-н, Городское поселение Верхние Серги Нижнесергинского муниципального района Свердловской области, п.г.т. Верхние Серги, ул. Победы, д. 7</v>
      </c>
      <c r="K858" s="42">
        <v>397.67</v>
      </c>
      <c r="L858" s="30">
        <v>8</v>
      </c>
      <c r="M858" s="42">
        <v>1</v>
      </c>
      <c r="N858" s="117" t="s">
        <v>3096</v>
      </c>
      <c r="O858" s="219">
        <v>44158</v>
      </c>
      <c r="P858" s="117" t="s">
        <v>3064</v>
      </c>
      <c r="Q858" s="210">
        <v>1220902.8</v>
      </c>
    </row>
    <row r="859" spans="1:17" ht="45" x14ac:dyDescent="0.25">
      <c r="A859" s="80">
        <v>858</v>
      </c>
      <c r="B859" s="30" t="s">
        <v>227</v>
      </c>
      <c r="C859" s="30" t="s">
        <v>702</v>
      </c>
      <c r="D859" s="30" t="s">
        <v>2644</v>
      </c>
      <c r="E859" s="30" t="s">
        <v>18</v>
      </c>
      <c r="F859" s="30" t="s">
        <v>287</v>
      </c>
      <c r="G859" s="30" t="s">
        <v>20</v>
      </c>
      <c r="H859" s="30" t="s">
        <v>34</v>
      </c>
      <c r="I859" s="42">
        <v>14</v>
      </c>
      <c r="J859" s="88" t="str">
        <f t="shared" si="14"/>
        <v>Нижнесергинский р-н, Городское поселение Михайловское муниципальное образование Нижнесергинского муниципального района Свердловской области, г. Михайловск, ул. Кирова, д. 14</v>
      </c>
      <c r="K859" s="42">
        <v>2321.1999999999998</v>
      </c>
      <c r="L859" s="30">
        <v>17</v>
      </c>
      <c r="M859" s="42">
        <v>1</v>
      </c>
      <c r="N859" s="117" t="s">
        <v>3095</v>
      </c>
      <c r="O859" s="219">
        <v>44158</v>
      </c>
      <c r="P859" s="117" t="s">
        <v>2098</v>
      </c>
      <c r="Q859" s="210">
        <v>6611383.0099999998</v>
      </c>
    </row>
    <row r="860" spans="1:17" ht="45" x14ac:dyDescent="0.25">
      <c r="A860" s="80">
        <v>859</v>
      </c>
      <c r="B860" s="30" t="s">
        <v>227</v>
      </c>
      <c r="C860" s="30" t="s">
        <v>702</v>
      </c>
      <c r="D860" s="30" t="s">
        <v>2644</v>
      </c>
      <c r="E860" s="30" t="s">
        <v>18</v>
      </c>
      <c r="F860" s="30" t="s">
        <v>287</v>
      </c>
      <c r="G860" s="30" t="s">
        <v>20</v>
      </c>
      <c r="H860" s="30" t="s">
        <v>201</v>
      </c>
      <c r="I860" s="42">
        <v>12</v>
      </c>
      <c r="J860" s="88" t="str">
        <f t="shared" si="14"/>
        <v>Нижнесергинский р-н, Городское поселение Михайловское муниципальное образование Нижнесергинского муниципального района Свердловской области, г. Михайловск, ул. Рабочая, д. 12</v>
      </c>
      <c r="K860" s="42">
        <v>1355.1</v>
      </c>
      <c r="L860" s="30">
        <v>32</v>
      </c>
      <c r="M860" s="42">
        <v>3</v>
      </c>
      <c r="N860" s="117" t="s">
        <v>3095</v>
      </c>
      <c r="O860" s="219">
        <v>44158</v>
      </c>
      <c r="P860" s="117" t="s">
        <v>2098</v>
      </c>
      <c r="Q860" s="210">
        <v>6163231.0099999998</v>
      </c>
    </row>
    <row r="861" spans="1:17" ht="45" x14ac:dyDescent="0.25">
      <c r="A861" s="80">
        <v>860</v>
      </c>
      <c r="B861" s="30" t="s">
        <v>227</v>
      </c>
      <c r="C861" s="30" t="s">
        <v>702</v>
      </c>
      <c r="D861" s="30" t="s">
        <v>2646</v>
      </c>
      <c r="E861" s="30" t="s">
        <v>637</v>
      </c>
      <c r="F861" s="30" t="s">
        <v>724</v>
      </c>
      <c r="G861" s="30" t="s">
        <v>20</v>
      </c>
      <c r="H861" s="30" t="s">
        <v>489</v>
      </c>
      <c r="I861" s="42">
        <v>10</v>
      </c>
      <c r="J861" s="88" t="str">
        <f t="shared" si="14"/>
        <v>Нижнесергинский р-н, Дружининское городское поселение Нижнесергинского муниципального района Свердловской области, п.г.т. Дружинино, ул. Железнодорожников, д. 10</v>
      </c>
      <c r="K861" s="42">
        <v>683.7</v>
      </c>
      <c r="L861" s="30">
        <v>12</v>
      </c>
      <c r="M861" s="42">
        <v>3</v>
      </c>
      <c r="N861" s="117" t="s">
        <v>4448</v>
      </c>
      <c r="O861" s="219">
        <v>44158</v>
      </c>
      <c r="P861" s="117" t="s">
        <v>2098</v>
      </c>
      <c r="Q861" s="210">
        <v>1634240.73</v>
      </c>
    </row>
    <row r="862" spans="1:17" ht="45" x14ac:dyDescent="0.25">
      <c r="A862" s="80">
        <v>861</v>
      </c>
      <c r="B862" s="30" t="s">
        <v>227</v>
      </c>
      <c r="C862" s="30" t="s">
        <v>702</v>
      </c>
      <c r="D862" s="30" t="s">
        <v>2646</v>
      </c>
      <c r="E862" s="30" t="s">
        <v>637</v>
      </c>
      <c r="F862" s="30" t="s">
        <v>724</v>
      </c>
      <c r="G862" s="30" t="s">
        <v>20</v>
      </c>
      <c r="H862" s="30" t="s">
        <v>489</v>
      </c>
      <c r="I862" s="42">
        <v>12</v>
      </c>
      <c r="J862" s="88" t="str">
        <f t="shared" si="14"/>
        <v>Нижнесергинский р-н, Дружининское городское поселение Нижнесергинского муниципального района Свердловской области, п.г.т. Дружинино, ул. Железнодорожников, д. 12</v>
      </c>
      <c r="K862" s="42">
        <v>837.4</v>
      </c>
      <c r="L862" s="30">
        <v>12</v>
      </c>
      <c r="M862" s="42">
        <v>1</v>
      </c>
      <c r="N862" s="117" t="s">
        <v>3097</v>
      </c>
      <c r="O862" s="219">
        <v>44243</v>
      </c>
      <c r="P862" s="117" t="s">
        <v>2098</v>
      </c>
      <c r="Q862" s="210">
        <v>4012946.0500000003</v>
      </c>
    </row>
    <row r="863" spans="1:17" ht="33.75" x14ac:dyDescent="0.25">
      <c r="A863" s="80">
        <v>862</v>
      </c>
      <c r="B863" s="30" t="s">
        <v>227</v>
      </c>
      <c r="C863" s="30" t="s">
        <v>702</v>
      </c>
      <c r="D863" s="30" t="s">
        <v>2647</v>
      </c>
      <c r="E863" s="30" t="s">
        <v>18</v>
      </c>
      <c r="F863" s="30" t="s">
        <v>293</v>
      </c>
      <c r="G863" s="30" t="s">
        <v>20</v>
      </c>
      <c r="H863" s="30" t="s">
        <v>36</v>
      </c>
      <c r="I863" s="42">
        <v>46</v>
      </c>
      <c r="J863" s="88" t="str">
        <f t="shared" si="14"/>
        <v>Нижнесергинский р-н, Нижнесергинское городское поселение Нижнесергинского муниципального района Свердловской области, г. Нижние Серги, ул. Ленина, д. 46</v>
      </c>
      <c r="K863" s="42">
        <v>757.3</v>
      </c>
      <c r="L863" s="30">
        <v>7</v>
      </c>
      <c r="M863" s="42">
        <v>1</v>
      </c>
      <c r="N863" s="117" t="s">
        <v>3106</v>
      </c>
      <c r="O863" s="219">
        <v>44145</v>
      </c>
      <c r="P863" s="117" t="s">
        <v>4519</v>
      </c>
      <c r="Q863" s="210">
        <v>215419.16999999998</v>
      </c>
    </row>
    <row r="864" spans="1:17" ht="45" x14ac:dyDescent="0.25">
      <c r="A864" s="80">
        <v>863</v>
      </c>
      <c r="B864" s="30" t="s">
        <v>227</v>
      </c>
      <c r="C864" s="30" t="s">
        <v>702</v>
      </c>
      <c r="D864" s="30" t="s">
        <v>2647</v>
      </c>
      <c r="E864" s="30" t="s">
        <v>18</v>
      </c>
      <c r="F864" s="30" t="s">
        <v>293</v>
      </c>
      <c r="G864" s="30" t="s">
        <v>20</v>
      </c>
      <c r="H864" s="30" t="s">
        <v>306</v>
      </c>
      <c r="I864" s="42">
        <v>77</v>
      </c>
      <c r="J864" s="88" t="str">
        <f t="shared" si="14"/>
        <v>Нижнесергинский р-н, Нижнесергинское городское поселение Нижнесергинского муниципального района Свердловской области, г. Нижние Серги, ул. Розы Люксембург, д. 77</v>
      </c>
      <c r="K864" s="42">
        <v>1030.8</v>
      </c>
      <c r="L864" s="30">
        <v>22</v>
      </c>
      <c r="M864" s="42">
        <v>3</v>
      </c>
      <c r="N864" s="117" t="s">
        <v>3106</v>
      </c>
      <c r="O864" s="219">
        <v>44145</v>
      </c>
      <c r="P864" s="117" t="s">
        <v>4519</v>
      </c>
      <c r="Q864" s="210">
        <v>1056978.3199999998</v>
      </c>
    </row>
    <row r="865" spans="1:17" ht="45" x14ac:dyDescent="0.25">
      <c r="A865" s="80">
        <v>864</v>
      </c>
      <c r="B865" s="30" t="s">
        <v>227</v>
      </c>
      <c r="C865" s="30" t="s">
        <v>702</v>
      </c>
      <c r="D865" s="30" t="s">
        <v>2647</v>
      </c>
      <c r="E865" s="30" t="s">
        <v>18</v>
      </c>
      <c r="F865" s="30" t="s">
        <v>293</v>
      </c>
      <c r="G865" s="30" t="s">
        <v>20</v>
      </c>
      <c r="H865" s="30" t="s">
        <v>306</v>
      </c>
      <c r="I865" s="42">
        <v>85</v>
      </c>
      <c r="J865" s="88" t="str">
        <f t="shared" si="14"/>
        <v>Нижнесергинский р-н, Нижнесергинское городское поселение Нижнесергинского муниципального района Свердловской области, г. Нижние Серги, ул. Розы Люксембург, д. 85</v>
      </c>
      <c r="K865" s="42">
        <v>531.20000000000005</v>
      </c>
      <c r="L865" s="30">
        <v>12</v>
      </c>
      <c r="M865" s="42">
        <v>5</v>
      </c>
      <c r="N865" s="117" t="s">
        <v>3106</v>
      </c>
      <c r="O865" s="219">
        <v>44145</v>
      </c>
      <c r="P865" s="117" t="s">
        <v>4519</v>
      </c>
      <c r="Q865" s="210">
        <v>1848683.28</v>
      </c>
    </row>
    <row r="866" spans="1:17" ht="33.75" x14ac:dyDescent="0.25">
      <c r="A866" s="80">
        <v>865</v>
      </c>
      <c r="B866" s="30" t="s">
        <v>227</v>
      </c>
      <c r="C866" s="30" t="s">
        <v>702</v>
      </c>
      <c r="D866" s="30" t="s">
        <v>2647</v>
      </c>
      <c r="E866" s="30" t="s">
        <v>18</v>
      </c>
      <c r="F866" s="30" t="s">
        <v>293</v>
      </c>
      <c r="G866" s="30" t="s">
        <v>20</v>
      </c>
      <c r="H866" s="30" t="s">
        <v>295</v>
      </c>
      <c r="I866" s="42">
        <v>64</v>
      </c>
      <c r="J866" s="88" t="str">
        <f t="shared" si="14"/>
        <v>Нижнесергинский р-н, Нижнесергинское городское поселение Нижнесергинского муниципального района Свердловской области, г. Нижние Серги, ул. Титова, д. 64</v>
      </c>
      <c r="K866" s="42">
        <v>691.6</v>
      </c>
      <c r="L866" s="30">
        <v>8</v>
      </c>
      <c r="M866" s="42">
        <v>1</v>
      </c>
      <c r="N866" s="117" t="s">
        <v>3106</v>
      </c>
      <c r="O866" s="219">
        <v>44145</v>
      </c>
      <c r="P866" s="117" t="s">
        <v>4519</v>
      </c>
      <c r="Q866" s="210">
        <v>1937044.6</v>
      </c>
    </row>
    <row r="867" spans="1:17" ht="33.75" x14ac:dyDescent="0.25">
      <c r="A867" s="80">
        <v>866</v>
      </c>
      <c r="B867" s="30" t="s">
        <v>227</v>
      </c>
      <c r="C867" s="30" t="s">
        <v>702</v>
      </c>
      <c r="D867" s="30" t="s">
        <v>2647</v>
      </c>
      <c r="E867" s="30" t="s">
        <v>18</v>
      </c>
      <c r="F867" s="30" t="s">
        <v>293</v>
      </c>
      <c r="G867" s="30" t="s">
        <v>20</v>
      </c>
      <c r="H867" s="30" t="s">
        <v>295</v>
      </c>
      <c r="I867" s="42">
        <v>66</v>
      </c>
      <c r="J867" s="88" t="str">
        <f t="shared" si="14"/>
        <v>Нижнесергинский р-н, Нижнесергинское городское поселение Нижнесергинского муниципального района Свердловской области, г. Нижние Серги, ул. Титова, д. 66</v>
      </c>
      <c r="K867" s="42">
        <v>488.1</v>
      </c>
      <c r="L867" s="30">
        <v>8</v>
      </c>
      <c r="M867" s="42">
        <v>3</v>
      </c>
      <c r="N867" s="117" t="s">
        <v>3106</v>
      </c>
      <c r="O867" s="219">
        <v>44145</v>
      </c>
      <c r="P867" s="117" t="s">
        <v>4519</v>
      </c>
      <c r="Q867" s="210">
        <v>1083235.46</v>
      </c>
    </row>
    <row r="868" spans="1:17" ht="33.75" x14ac:dyDescent="0.25">
      <c r="A868" s="80">
        <v>867</v>
      </c>
      <c r="B868" s="30" t="s">
        <v>227</v>
      </c>
      <c r="C868" s="30" t="s">
        <v>702</v>
      </c>
      <c r="D868" s="30" t="s">
        <v>2647</v>
      </c>
      <c r="E868" s="30" t="s">
        <v>18</v>
      </c>
      <c r="F868" s="30" t="s">
        <v>293</v>
      </c>
      <c r="G868" s="30" t="s">
        <v>20</v>
      </c>
      <c r="H868" s="30" t="s">
        <v>295</v>
      </c>
      <c r="I868" s="42">
        <v>68</v>
      </c>
      <c r="J868" s="88" t="str">
        <f t="shared" si="14"/>
        <v>Нижнесергинский р-н, Нижнесергинское городское поселение Нижнесергинского муниципального района Свердловской области, г. Нижние Серги, ул. Титова, д. 68</v>
      </c>
      <c r="K868" s="42">
        <v>533.79999999999995</v>
      </c>
      <c r="L868" s="30">
        <v>10</v>
      </c>
      <c r="M868" s="42">
        <v>1</v>
      </c>
      <c r="N868" s="117" t="s">
        <v>3106</v>
      </c>
      <c r="O868" s="219">
        <v>44145</v>
      </c>
      <c r="P868" s="117" t="s">
        <v>4519</v>
      </c>
      <c r="Q868" s="210">
        <v>329888.36</v>
      </c>
    </row>
    <row r="869" spans="1:17" ht="33.75" x14ac:dyDescent="0.25">
      <c r="A869" s="80">
        <v>868</v>
      </c>
      <c r="B869" s="30" t="s">
        <v>227</v>
      </c>
      <c r="C869" s="30" t="s">
        <v>702</v>
      </c>
      <c r="D869" s="30" t="s">
        <v>2647</v>
      </c>
      <c r="E869" s="30" t="s">
        <v>18</v>
      </c>
      <c r="F869" s="30" t="s">
        <v>293</v>
      </c>
      <c r="G869" s="30" t="s">
        <v>20</v>
      </c>
      <c r="H869" s="30" t="s">
        <v>295</v>
      </c>
      <c r="I869" s="42">
        <v>74</v>
      </c>
      <c r="J869" s="88" t="str">
        <f t="shared" si="14"/>
        <v>Нижнесергинский р-н, Нижнесергинское городское поселение Нижнесергинского муниципального района Свердловской области, г. Нижние Серги, ул. Титова, д. 74</v>
      </c>
      <c r="K869" s="42">
        <v>460.3</v>
      </c>
      <c r="L869" s="30">
        <v>11</v>
      </c>
      <c r="M869" s="42">
        <v>6</v>
      </c>
      <c r="N869" s="117" t="s">
        <v>3126</v>
      </c>
      <c r="O869" s="219">
        <v>44243</v>
      </c>
      <c r="P869" s="117" t="s">
        <v>4519</v>
      </c>
      <c r="Q869" s="210">
        <v>2921308.84</v>
      </c>
    </row>
    <row r="870" spans="1:17" ht="22.5" x14ac:dyDescent="0.25">
      <c r="A870" s="80">
        <v>869</v>
      </c>
      <c r="B870" s="106" t="s">
        <v>327</v>
      </c>
      <c r="C870" s="30"/>
      <c r="D870" s="30" t="s">
        <v>369</v>
      </c>
      <c r="E870" s="30" t="s">
        <v>18</v>
      </c>
      <c r="F870" s="30" t="s">
        <v>370</v>
      </c>
      <c r="G870" s="30" t="s">
        <v>20</v>
      </c>
      <c r="H870" s="30" t="s">
        <v>240</v>
      </c>
      <c r="I870" s="42">
        <v>12</v>
      </c>
      <c r="J870" s="88" t="str">
        <f t="shared" si="14"/>
        <v>Нижнетуринский городской округ, г. Нижняя Тура, ул. 40 лет Октября, д. 12</v>
      </c>
      <c r="K870" s="30">
        <v>710</v>
      </c>
      <c r="L870" s="30">
        <v>11</v>
      </c>
      <c r="M870" s="41">
        <v>8</v>
      </c>
      <c r="N870" s="59" t="s">
        <v>3246</v>
      </c>
      <c r="O870" s="219">
        <v>44174</v>
      </c>
      <c r="P870" s="84" t="s">
        <v>3247</v>
      </c>
      <c r="Q870" s="209">
        <v>7419943.1100000003</v>
      </c>
    </row>
    <row r="871" spans="1:17" ht="22.5" x14ac:dyDescent="0.25">
      <c r="A871" s="80">
        <v>870</v>
      </c>
      <c r="B871" s="106" t="s">
        <v>327</v>
      </c>
      <c r="C871" s="30"/>
      <c r="D871" s="30" t="s">
        <v>369</v>
      </c>
      <c r="E871" s="30" t="s">
        <v>18</v>
      </c>
      <c r="F871" s="30" t="s">
        <v>370</v>
      </c>
      <c r="G871" s="30" t="s">
        <v>20</v>
      </c>
      <c r="H871" s="30" t="s">
        <v>240</v>
      </c>
      <c r="I871" s="42">
        <v>16</v>
      </c>
      <c r="J871" s="88" t="str">
        <f t="shared" si="14"/>
        <v>Нижнетуринский городской округ, г. Нижняя Тура, ул. 40 лет Октября, д. 16</v>
      </c>
      <c r="K871" s="30">
        <v>427.1</v>
      </c>
      <c r="L871" s="30">
        <v>6</v>
      </c>
      <c r="M871" s="41">
        <v>8</v>
      </c>
      <c r="N871" s="59" t="s">
        <v>3246</v>
      </c>
      <c r="O871" s="219">
        <v>44174</v>
      </c>
      <c r="P871" s="84" t="s">
        <v>3247</v>
      </c>
      <c r="Q871" s="209">
        <v>4780028.9000000004</v>
      </c>
    </row>
    <row r="872" spans="1:17" ht="22.5" x14ac:dyDescent="0.25">
      <c r="A872" s="80">
        <v>871</v>
      </c>
      <c r="B872" s="106" t="s">
        <v>327</v>
      </c>
      <c r="C872" s="30"/>
      <c r="D872" s="30" t="s">
        <v>369</v>
      </c>
      <c r="E872" s="30" t="s">
        <v>18</v>
      </c>
      <c r="F872" s="30" t="s">
        <v>370</v>
      </c>
      <c r="G872" s="30" t="s">
        <v>20</v>
      </c>
      <c r="H872" s="30" t="s">
        <v>240</v>
      </c>
      <c r="I872" s="42">
        <v>18</v>
      </c>
      <c r="J872" s="88" t="str">
        <f t="shared" si="14"/>
        <v>Нижнетуринский городской округ, г. Нижняя Тура, ул. 40 лет Октября, д. 18</v>
      </c>
      <c r="K872" s="30">
        <v>515.6</v>
      </c>
      <c r="L872" s="30">
        <v>17</v>
      </c>
      <c r="M872" s="41">
        <v>8</v>
      </c>
      <c r="N872" s="59" t="s">
        <v>3246</v>
      </c>
      <c r="O872" s="219">
        <v>44174</v>
      </c>
      <c r="P872" s="84" t="s">
        <v>3247</v>
      </c>
      <c r="Q872" s="209">
        <v>5417726.5099999998</v>
      </c>
    </row>
    <row r="873" spans="1:17" ht="22.5" x14ac:dyDescent="0.25">
      <c r="A873" s="80">
        <v>872</v>
      </c>
      <c r="B873" s="106" t="s">
        <v>327</v>
      </c>
      <c r="C873" s="30"/>
      <c r="D873" s="30" t="s">
        <v>369</v>
      </c>
      <c r="E873" s="30" t="s">
        <v>18</v>
      </c>
      <c r="F873" s="30" t="s">
        <v>370</v>
      </c>
      <c r="G873" s="30" t="s">
        <v>20</v>
      </c>
      <c r="H873" s="30" t="s">
        <v>240</v>
      </c>
      <c r="I873" s="42">
        <v>32</v>
      </c>
      <c r="J873" s="88" t="str">
        <f t="shared" si="14"/>
        <v>Нижнетуринский городской округ, г. Нижняя Тура, ул. 40 лет Октября, д. 32</v>
      </c>
      <c r="K873" s="30">
        <v>978.4</v>
      </c>
      <c r="L873" s="30">
        <v>12</v>
      </c>
      <c r="M873" s="41">
        <v>8</v>
      </c>
      <c r="N873" s="59" t="s">
        <v>3265</v>
      </c>
      <c r="O873" s="219">
        <v>44174</v>
      </c>
      <c r="P873" s="84" t="s">
        <v>3064</v>
      </c>
      <c r="Q873" s="209">
        <v>8128521.4299999997</v>
      </c>
    </row>
    <row r="874" spans="1:17" ht="22.5" x14ac:dyDescent="0.25">
      <c r="A874" s="80">
        <v>873</v>
      </c>
      <c r="B874" s="106" t="s">
        <v>327</v>
      </c>
      <c r="C874" s="30"/>
      <c r="D874" s="30" t="s">
        <v>369</v>
      </c>
      <c r="E874" s="30" t="s">
        <v>18</v>
      </c>
      <c r="F874" s="30" t="s">
        <v>370</v>
      </c>
      <c r="G874" s="30" t="s">
        <v>20</v>
      </c>
      <c r="H874" s="30" t="s">
        <v>240</v>
      </c>
      <c r="I874" s="42">
        <v>34</v>
      </c>
      <c r="J874" s="88" t="str">
        <f t="shared" si="14"/>
        <v>Нижнетуринский городской округ, г. Нижняя Тура, ул. 40 лет Октября, д. 34</v>
      </c>
      <c r="K874" s="30">
        <v>626.9</v>
      </c>
      <c r="L874" s="30">
        <v>7</v>
      </c>
      <c r="M874" s="41">
        <v>8</v>
      </c>
      <c r="N874" s="59" t="s">
        <v>3265</v>
      </c>
      <c r="O874" s="219">
        <v>44174</v>
      </c>
      <c r="P874" s="84" t="s">
        <v>3064</v>
      </c>
      <c r="Q874" s="209">
        <v>5172100.8000000007</v>
      </c>
    </row>
    <row r="875" spans="1:17" ht="22.5" x14ac:dyDescent="0.25">
      <c r="A875" s="80">
        <v>874</v>
      </c>
      <c r="B875" s="106" t="s">
        <v>327</v>
      </c>
      <c r="C875" s="30"/>
      <c r="D875" s="30" t="s">
        <v>369</v>
      </c>
      <c r="E875" s="30" t="s">
        <v>18</v>
      </c>
      <c r="F875" s="30" t="s">
        <v>370</v>
      </c>
      <c r="G875" s="30" t="s">
        <v>20</v>
      </c>
      <c r="H875" s="30" t="s">
        <v>240</v>
      </c>
      <c r="I875" s="42">
        <v>35</v>
      </c>
      <c r="J875" s="88" t="str">
        <f t="shared" si="14"/>
        <v>Нижнетуринский городской округ, г. Нижняя Тура, ул. 40 лет Октября, д. 35</v>
      </c>
      <c r="K875" s="30">
        <v>567.79999999999995</v>
      </c>
      <c r="L875" s="30">
        <v>7</v>
      </c>
      <c r="M875" s="41">
        <v>6</v>
      </c>
      <c r="N875" s="59" t="s">
        <v>3265</v>
      </c>
      <c r="O875" s="219">
        <v>44174</v>
      </c>
      <c r="P875" s="84" t="s">
        <v>3064</v>
      </c>
      <c r="Q875" s="209">
        <v>3924484.8200000003</v>
      </c>
    </row>
    <row r="876" spans="1:17" ht="22.5" x14ac:dyDescent="0.25">
      <c r="A876" s="80">
        <v>875</v>
      </c>
      <c r="B876" s="106" t="s">
        <v>327</v>
      </c>
      <c r="C876" s="30"/>
      <c r="D876" s="30" t="s">
        <v>369</v>
      </c>
      <c r="E876" s="30" t="s">
        <v>18</v>
      </c>
      <c r="F876" s="30" t="s">
        <v>370</v>
      </c>
      <c r="G876" s="30" t="s">
        <v>20</v>
      </c>
      <c r="H876" s="30" t="s">
        <v>240</v>
      </c>
      <c r="I876" s="42" t="s">
        <v>220</v>
      </c>
      <c r="J876" s="88" t="str">
        <f t="shared" si="14"/>
        <v>Нижнетуринский городской округ, г. Нижняя Тура, ул. 40 лет Октября, д. 39А</v>
      </c>
      <c r="K876" s="30">
        <v>380.3</v>
      </c>
      <c r="L876" s="30">
        <v>6</v>
      </c>
      <c r="M876" s="41">
        <v>6</v>
      </c>
      <c r="N876" s="59" t="s">
        <v>3265</v>
      </c>
      <c r="O876" s="219">
        <v>44174</v>
      </c>
      <c r="P876" s="84" t="s">
        <v>3064</v>
      </c>
      <c r="Q876" s="209">
        <v>3063691.6599999997</v>
      </c>
    </row>
    <row r="877" spans="1:17" ht="22.5" x14ac:dyDescent="0.25">
      <c r="A877" s="80">
        <v>876</v>
      </c>
      <c r="B877" s="106" t="s">
        <v>327</v>
      </c>
      <c r="C877" s="30"/>
      <c r="D877" s="30" t="s">
        <v>369</v>
      </c>
      <c r="E877" s="30" t="s">
        <v>18</v>
      </c>
      <c r="F877" s="30" t="s">
        <v>370</v>
      </c>
      <c r="G877" s="30" t="s">
        <v>20</v>
      </c>
      <c r="H877" s="30" t="s">
        <v>240</v>
      </c>
      <c r="I877" s="42">
        <v>5</v>
      </c>
      <c r="J877" s="88" t="str">
        <f t="shared" si="14"/>
        <v>Нижнетуринский городской округ, г. Нижняя Тура, ул. 40 лет Октября, д. 5</v>
      </c>
      <c r="K877" s="30">
        <v>522.9</v>
      </c>
      <c r="L877" s="30">
        <v>13</v>
      </c>
      <c r="M877" s="41">
        <v>7</v>
      </c>
      <c r="N877" s="59" t="s">
        <v>3246</v>
      </c>
      <c r="O877" s="219">
        <v>44174</v>
      </c>
      <c r="P877" s="84" t="s">
        <v>3247</v>
      </c>
      <c r="Q877" s="209">
        <v>5901397.8200000003</v>
      </c>
    </row>
    <row r="878" spans="1:17" ht="22.5" x14ac:dyDescent="0.25">
      <c r="A878" s="80">
        <v>877</v>
      </c>
      <c r="B878" s="106" t="s">
        <v>327</v>
      </c>
      <c r="C878" s="30"/>
      <c r="D878" s="30" t="s">
        <v>369</v>
      </c>
      <c r="E878" s="30" t="s">
        <v>18</v>
      </c>
      <c r="F878" s="30" t="s">
        <v>370</v>
      </c>
      <c r="G878" s="30" t="s">
        <v>20</v>
      </c>
      <c r="H878" s="30" t="s">
        <v>185</v>
      </c>
      <c r="I878" s="42">
        <v>15</v>
      </c>
      <c r="J878" s="88" t="str">
        <f t="shared" si="14"/>
        <v>Нижнетуринский городской округ, г. Нижняя Тура, ул. Декабристов, д. 15</v>
      </c>
      <c r="K878" s="30">
        <v>387.3</v>
      </c>
      <c r="L878" s="30">
        <v>6</v>
      </c>
      <c r="M878" s="41">
        <v>8</v>
      </c>
      <c r="N878" s="59" t="s">
        <v>3265</v>
      </c>
      <c r="O878" s="219">
        <v>44174</v>
      </c>
      <c r="P878" s="84" t="s">
        <v>3064</v>
      </c>
      <c r="Q878" s="209">
        <v>4791828.0199999996</v>
      </c>
    </row>
    <row r="879" spans="1:17" ht="22.5" x14ac:dyDescent="0.25">
      <c r="A879" s="80">
        <v>878</v>
      </c>
      <c r="B879" s="106" t="s">
        <v>327</v>
      </c>
      <c r="C879" s="112"/>
      <c r="D879" s="112" t="s">
        <v>369</v>
      </c>
      <c r="E879" s="112" t="s">
        <v>18</v>
      </c>
      <c r="F879" s="112" t="s">
        <v>370</v>
      </c>
      <c r="G879" s="112" t="s">
        <v>20</v>
      </c>
      <c r="H879" s="112" t="s">
        <v>185</v>
      </c>
      <c r="I879" s="51">
        <v>29</v>
      </c>
      <c r="J879" s="88" t="str">
        <f t="shared" si="14"/>
        <v>Нижнетуринский городской округ, г. Нижняя Тура, ул. Декабристов, д. 29</v>
      </c>
      <c r="K879" s="112">
        <v>5635</v>
      </c>
      <c r="L879" s="30">
        <v>90</v>
      </c>
      <c r="M879" s="71">
        <v>2</v>
      </c>
      <c r="N879" s="136" t="s">
        <v>2569</v>
      </c>
      <c r="O879" s="219">
        <v>44244</v>
      </c>
      <c r="P879" s="138" t="s">
        <v>1598</v>
      </c>
      <c r="Q879" s="209">
        <v>3566077.44</v>
      </c>
    </row>
    <row r="880" spans="1:17" ht="22.5" x14ac:dyDescent="0.25">
      <c r="A880" s="80">
        <v>879</v>
      </c>
      <c r="B880" s="106" t="s">
        <v>327</v>
      </c>
      <c r="C880" s="30"/>
      <c r="D880" s="30" t="s">
        <v>369</v>
      </c>
      <c r="E880" s="30" t="s">
        <v>18</v>
      </c>
      <c r="F880" s="30" t="s">
        <v>370</v>
      </c>
      <c r="G880" s="30" t="s">
        <v>20</v>
      </c>
      <c r="H880" s="30" t="s">
        <v>185</v>
      </c>
      <c r="I880" s="42">
        <v>5</v>
      </c>
      <c r="J880" s="88" t="str">
        <f t="shared" si="14"/>
        <v>Нижнетуринский городской округ, г. Нижняя Тура, ул. Декабристов, д. 5</v>
      </c>
      <c r="K880" s="30">
        <v>699.2</v>
      </c>
      <c r="L880" s="30">
        <v>12</v>
      </c>
      <c r="M880" s="41">
        <v>8</v>
      </c>
      <c r="N880" s="59" t="s">
        <v>3246</v>
      </c>
      <c r="O880" s="219">
        <v>44174</v>
      </c>
      <c r="P880" s="84" t="s">
        <v>3247</v>
      </c>
      <c r="Q880" s="209">
        <v>6225983.0800000001</v>
      </c>
    </row>
    <row r="881" spans="1:17" ht="22.5" x14ac:dyDescent="0.25">
      <c r="A881" s="80">
        <v>880</v>
      </c>
      <c r="B881" s="106" t="s">
        <v>327</v>
      </c>
      <c r="C881" s="30"/>
      <c r="D881" s="30" t="s">
        <v>369</v>
      </c>
      <c r="E881" s="30" t="s">
        <v>18</v>
      </c>
      <c r="F881" s="30" t="s">
        <v>370</v>
      </c>
      <c r="G881" s="30" t="s">
        <v>20</v>
      </c>
      <c r="H881" s="30" t="s">
        <v>188</v>
      </c>
      <c r="I881" s="42">
        <v>9</v>
      </c>
      <c r="J881" s="88" t="str">
        <f t="shared" si="14"/>
        <v>Нижнетуринский городской округ, г. Нижняя Тура, ул. Малышева, д. 9</v>
      </c>
      <c r="K881" s="30">
        <v>264.5</v>
      </c>
      <c r="L881" s="30">
        <v>5</v>
      </c>
      <c r="M881" s="41">
        <v>1</v>
      </c>
      <c r="N881" s="59" t="s">
        <v>3246</v>
      </c>
      <c r="O881" s="219">
        <v>44174</v>
      </c>
      <c r="P881" s="84" t="s">
        <v>3247</v>
      </c>
      <c r="Q881" s="209">
        <v>178008.03</v>
      </c>
    </row>
    <row r="882" spans="1:17" ht="22.5" x14ac:dyDescent="0.25">
      <c r="A882" s="80">
        <v>881</v>
      </c>
      <c r="B882" s="106" t="s">
        <v>327</v>
      </c>
      <c r="C882" s="30"/>
      <c r="D882" s="30" t="s">
        <v>369</v>
      </c>
      <c r="E882" s="30" t="s">
        <v>18</v>
      </c>
      <c r="F882" s="30" t="s">
        <v>370</v>
      </c>
      <c r="G882" s="30" t="s">
        <v>20</v>
      </c>
      <c r="H882" s="30" t="s">
        <v>84</v>
      </c>
      <c r="I882" s="42">
        <v>23</v>
      </c>
      <c r="J882" s="88" t="str">
        <f t="shared" si="14"/>
        <v>Нижнетуринский городской округ, г. Нижняя Тура, ул. Советская, д. 23</v>
      </c>
      <c r="K882" s="30">
        <v>849.7</v>
      </c>
      <c r="L882" s="30">
        <v>12</v>
      </c>
      <c r="M882" s="41">
        <v>5</v>
      </c>
      <c r="N882" s="59" t="s">
        <v>3245</v>
      </c>
      <c r="O882" s="219">
        <v>44190</v>
      </c>
      <c r="P882" s="84" t="s">
        <v>3090</v>
      </c>
      <c r="Q882" s="209">
        <v>2752860.09</v>
      </c>
    </row>
    <row r="883" spans="1:17" ht="22.5" x14ac:dyDescent="0.25">
      <c r="A883" s="80">
        <v>882</v>
      </c>
      <c r="B883" s="106" t="s">
        <v>327</v>
      </c>
      <c r="C883" s="30"/>
      <c r="D883" s="30" t="s">
        <v>369</v>
      </c>
      <c r="E883" s="30" t="s">
        <v>18</v>
      </c>
      <c r="F883" s="30" t="s">
        <v>370</v>
      </c>
      <c r="G883" s="30" t="s">
        <v>20</v>
      </c>
      <c r="H883" s="30" t="s">
        <v>84</v>
      </c>
      <c r="I883" s="42">
        <v>25</v>
      </c>
      <c r="J883" s="88" t="str">
        <f t="shared" si="14"/>
        <v>Нижнетуринский городской округ, г. Нижняя Тура, ул. Советская, д. 25</v>
      </c>
      <c r="K883" s="30">
        <v>520.6</v>
      </c>
      <c r="L883" s="30">
        <v>4</v>
      </c>
      <c r="M883" s="41">
        <v>5</v>
      </c>
      <c r="N883" s="59" t="s">
        <v>3246</v>
      </c>
      <c r="O883" s="219">
        <v>44174</v>
      </c>
      <c r="P883" s="84" t="s">
        <v>3247</v>
      </c>
      <c r="Q883" s="209">
        <v>1535156.41</v>
      </c>
    </row>
    <row r="884" spans="1:17" ht="22.5" x14ac:dyDescent="0.25">
      <c r="A884" s="80">
        <v>883</v>
      </c>
      <c r="B884" s="106" t="s">
        <v>327</v>
      </c>
      <c r="C884" s="30"/>
      <c r="D884" s="30" t="s">
        <v>369</v>
      </c>
      <c r="E884" s="30" t="s">
        <v>18</v>
      </c>
      <c r="F884" s="30" t="s">
        <v>370</v>
      </c>
      <c r="G884" s="30" t="s">
        <v>20</v>
      </c>
      <c r="H884" s="30" t="s">
        <v>372</v>
      </c>
      <c r="I884" s="42">
        <v>21</v>
      </c>
      <c r="J884" s="88" t="str">
        <f t="shared" si="14"/>
        <v>Нижнетуринский городской округ, г. Нижняя Тура, ул. Яблочкова, д. 21</v>
      </c>
      <c r="K884" s="30">
        <v>533.4</v>
      </c>
      <c r="L884" s="30">
        <v>8</v>
      </c>
      <c r="M884" s="41">
        <v>8</v>
      </c>
      <c r="N884" s="59" t="s">
        <v>3246</v>
      </c>
      <c r="O884" s="219">
        <v>44174</v>
      </c>
      <c r="P884" s="84" t="s">
        <v>3247</v>
      </c>
      <c r="Q884" s="209">
        <v>4501985.4699999988</v>
      </c>
    </row>
    <row r="885" spans="1:17" ht="22.5" x14ac:dyDescent="0.25">
      <c r="A885" s="80">
        <v>884</v>
      </c>
      <c r="B885" s="106" t="s">
        <v>327</v>
      </c>
      <c r="C885" s="30"/>
      <c r="D885" s="30" t="s">
        <v>369</v>
      </c>
      <c r="E885" s="30" t="s">
        <v>18</v>
      </c>
      <c r="F885" s="30" t="s">
        <v>370</v>
      </c>
      <c r="G885" s="30" t="s">
        <v>20</v>
      </c>
      <c r="H885" s="30" t="s">
        <v>372</v>
      </c>
      <c r="I885" s="42">
        <v>26</v>
      </c>
      <c r="J885" s="88" t="str">
        <f t="shared" si="14"/>
        <v>Нижнетуринский городской округ, г. Нижняя Тура, ул. Яблочкова, д. 26</v>
      </c>
      <c r="K885" s="30">
        <v>572</v>
      </c>
      <c r="L885" s="30">
        <v>8</v>
      </c>
      <c r="M885" s="41">
        <v>8</v>
      </c>
      <c r="N885" s="59" t="s">
        <v>3246</v>
      </c>
      <c r="O885" s="219">
        <v>44174</v>
      </c>
      <c r="P885" s="84" t="s">
        <v>3247</v>
      </c>
      <c r="Q885" s="209">
        <v>4849383.97</v>
      </c>
    </row>
    <row r="886" spans="1:17" ht="22.5" x14ac:dyDescent="0.25">
      <c r="A886" s="80">
        <v>885</v>
      </c>
      <c r="B886" s="106" t="s">
        <v>327</v>
      </c>
      <c r="C886" s="30"/>
      <c r="D886" s="30" t="s">
        <v>369</v>
      </c>
      <c r="E886" s="30" t="s">
        <v>1500</v>
      </c>
      <c r="F886" s="30" t="s">
        <v>734</v>
      </c>
      <c r="G886" s="30" t="s">
        <v>20</v>
      </c>
      <c r="H886" s="30" t="s">
        <v>84</v>
      </c>
      <c r="I886" s="42">
        <v>18</v>
      </c>
      <c r="J886" s="88" t="str">
        <f t="shared" si="14"/>
        <v>Нижнетуринский городской округ, пос. Ис (г Нижняя Тура), ул. Советская, д. 18</v>
      </c>
      <c r="K886" s="30">
        <v>1810.7</v>
      </c>
      <c r="L886" s="30">
        <v>55</v>
      </c>
      <c r="M886" s="41">
        <v>1</v>
      </c>
      <c r="N886" s="59" t="s">
        <v>3265</v>
      </c>
      <c r="O886" s="219">
        <v>44174</v>
      </c>
      <c r="P886" s="84" t="s">
        <v>3064</v>
      </c>
      <c r="Q886" s="209">
        <v>6976812.4300000006</v>
      </c>
    </row>
    <row r="887" spans="1:17" ht="22.5" x14ac:dyDescent="0.25">
      <c r="A887" s="80">
        <v>886</v>
      </c>
      <c r="B887" s="106" t="s">
        <v>327</v>
      </c>
      <c r="C887" s="30" t="s">
        <v>743</v>
      </c>
      <c r="D887" s="30" t="s">
        <v>373</v>
      </c>
      <c r="E887" s="30" t="s">
        <v>18</v>
      </c>
      <c r="F887" s="30" t="s">
        <v>374</v>
      </c>
      <c r="G887" s="30" t="s">
        <v>20</v>
      </c>
      <c r="H887" s="30" t="s">
        <v>112</v>
      </c>
      <c r="I887" s="42" t="s">
        <v>564</v>
      </c>
      <c r="J887" s="88" t="str">
        <f t="shared" si="14"/>
        <v>Новолялинский р-н, Новолялинский городской округ, г. Новая Ляля, ул. Заводская, д. 16А</v>
      </c>
      <c r="K887" s="30">
        <v>486.1</v>
      </c>
      <c r="L887" s="30">
        <v>12</v>
      </c>
      <c r="M887" s="41">
        <v>4</v>
      </c>
      <c r="N887" s="59" t="s">
        <v>3238</v>
      </c>
      <c r="O887" s="219">
        <v>44159</v>
      </c>
      <c r="P887" s="84" t="s">
        <v>3340</v>
      </c>
      <c r="Q887" s="209">
        <v>1689622.8</v>
      </c>
    </row>
    <row r="888" spans="1:17" ht="22.5" x14ac:dyDescent="0.25">
      <c r="A888" s="80">
        <v>887</v>
      </c>
      <c r="B888" s="106" t="s">
        <v>327</v>
      </c>
      <c r="C888" s="30" t="s">
        <v>743</v>
      </c>
      <c r="D888" s="30" t="s">
        <v>373</v>
      </c>
      <c r="E888" s="30" t="s">
        <v>18</v>
      </c>
      <c r="F888" s="30" t="s">
        <v>374</v>
      </c>
      <c r="G888" s="30" t="s">
        <v>20</v>
      </c>
      <c r="H888" s="30" t="s">
        <v>490</v>
      </c>
      <c r="I888" s="42">
        <v>11</v>
      </c>
      <c r="J888" s="88" t="str">
        <f t="shared" si="14"/>
        <v>Новолялинский р-н, Новолялинский городской округ, г. Новая Ляля, ул. Лермонтова, д. 11</v>
      </c>
      <c r="K888" s="30">
        <v>475.1</v>
      </c>
      <c r="L888" s="30">
        <v>12</v>
      </c>
      <c r="M888" s="41">
        <v>4</v>
      </c>
      <c r="N888" s="59" t="s">
        <v>3238</v>
      </c>
      <c r="O888" s="219">
        <v>44159</v>
      </c>
      <c r="P888" s="84" t="s">
        <v>3340</v>
      </c>
      <c r="Q888" s="209">
        <v>1627671.6</v>
      </c>
    </row>
    <row r="889" spans="1:17" ht="22.5" x14ac:dyDescent="0.25">
      <c r="A889" s="80">
        <v>888</v>
      </c>
      <c r="B889" s="106" t="s">
        <v>327</v>
      </c>
      <c r="C889" s="30" t="s">
        <v>743</v>
      </c>
      <c r="D889" s="30" t="s">
        <v>373</v>
      </c>
      <c r="E889" s="30" t="s">
        <v>1500</v>
      </c>
      <c r="F889" s="30" t="s">
        <v>375</v>
      </c>
      <c r="G889" s="30" t="s">
        <v>20</v>
      </c>
      <c r="H889" s="30" t="s">
        <v>92</v>
      </c>
      <c r="I889" s="42">
        <v>27</v>
      </c>
      <c r="J889" s="88" t="str">
        <f t="shared" si="14"/>
        <v>Новолялинский р-н, Новолялинский городской округ, пос. Лобва, ул. Бажова, д. 27</v>
      </c>
      <c r="K889" s="30">
        <v>504.6</v>
      </c>
      <c r="L889" s="30">
        <v>12</v>
      </c>
      <c r="M889" s="41">
        <v>1</v>
      </c>
      <c r="N889" s="59" t="s">
        <v>3238</v>
      </c>
      <c r="O889" s="219">
        <v>44159</v>
      </c>
      <c r="P889" s="84" t="s">
        <v>3340</v>
      </c>
      <c r="Q889" s="209">
        <v>914565.6</v>
      </c>
    </row>
    <row r="890" spans="1:17" ht="22.5" x14ac:dyDescent="0.25">
      <c r="A890" s="80">
        <v>889</v>
      </c>
      <c r="B890" s="106" t="s">
        <v>327</v>
      </c>
      <c r="C890" s="30" t="s">
        <v>743</v>
      </c>
      <c r="D890" s="30" t="s">
        <v>373</v>
      </c>
      <c r="E890" s="30" t="s">
        <v>1500</v>
      </c>
      <c r="F890" s="30" t="s">
        <v>375</v>
      </c>
      <c r="G890" s="30" t="s">
        <v>20</v>
      </c>
      <c r="H890" s="30" t="s">
        <v>92</v>
      </c>
      <c r="I890" s="42">
        <v>29</v>
      </c>
      <c r="J890" s="88" t="str">
        <f t="shared" si="14"/>
        <v>Новолялинский р-н, Новолялинский городской округ, пос. Лобва, ул. Бажова, д. 29</v>
      </c>
      <c r="K890" s="30">
        <v>501.7</v>
      </c>
      <c r="L890" s="30">
        <v>12</v>
      </c>
      <c r="M890" s="41">
        <v>1</v>
      </c>
      <c r="N890" s="59" t="s">
        <v>3238</v>
      </c>
      <c r="O890" s="219">
        <v>44159</v>
      </c>
      <c r="P890" s="84" t="s">
        <v>3340</v>
      </c>
      <c r="Q890" s="209">
        <v>350284.79999999999</v>
      </c>
    </row>
    <row r="891" spans="1:17" ht="22.5" x14ac:dyDescent="0.25">
      <c r="A891" s="80">
        <v>890</v>
      </c>
      <c r="B891" s="106" t="s">
        <v>327</v>
      </c>
      <c r="C891" s="30" t="s">
        <v>743</v>
      </c>
      <c r="D891" s="30" t="s">
        <v>373</v>
      </c>
      <c r="E891" s="30" t="s">
        <v>1500</v>
      </c>
      <c r="F891" s="30" t="s">
        <v>375</v>
      </c>
      <c r="G891" s="30" t="s">
        <v>20</v>
      </c>
      <c r="H891" s="30" t="s">
        <v>81</v>
      </c>
      <c r="I891" s="42">
        <v>15</v>
      </c>
      <c r="J891" s="88" t="str">
        <f t="shared" si="14"/>
        <v>Новолялинский р-н, Новолялинский городской округ, пос. Лобва, ул. Володарского, д. 15</v>
      </c>
      <c r="K891" s="30">
        <v>505.4</v>
      </c>
      <c r="L891" s="30">
        <v>12</v>
      </c>
      <c r="M891" s="41">
        <v>1</v>
      </c>
      <c r="N891" s="59" t="s">
        <v>3238</v>
      </c>
      <c r="O891" s="219">
        <v>44159</v>
      </c>
      <c r="P891" s="84" t="s">
        <v>3340</v>
      </c>
      <c r="Q891" s="209">
        <v>1029002.4</v>
      </c>
    </row>
    <row r="892" spans="1:17" ht="22.5" x14ac:dyDescent="0.25">
      <c r="A892" s="80">
        <v>891</v>
      </c>
      <c r="B892" s="106" t="s">
        <v>327</v>
      </c>
      <c r="C892" s="30" t="s">
        <v>743</v>
      </c>
      <c r="D892" s="30" t="s">
        <v>373</v>
      </c>
      <c r="E892" s="30" t="s">
        <v>1500</v>
      </c>
      <c r="F892" s="30" t="s">
        <v>375</v>
      </c>
      <c r="G892" s="30" t="s">
        <v>20</v>
      </c>
      <c r="H892" s="30" t="s">
        <v>81</v>
      </c>
      <c r="I892" s="42">
        <v>24</v>
      </c>
      <c r="J892" s="88" t="str">
        <f t="shared" si="14"/>
        <v>Новолялинский р-н, Новолялинский городской округ, пос. Лобва, ул. Володарского, д. 24</v>
      </c>
      <c r="K892" s="30">
        <v>496</v>
      </c>
      <c r="L892" s="30">
        <v>12</v>
      </c>
      <c r="M892" s="41">
        <v>3</v>
      </c>
      <c r="N892" s="59" t="s">
        <v>3238</v>
      </c>
      <c r="O892" s="219">
        <v>44159</v>
      </c>
      <c r="P892" s="84" t="s">
        <v>3340</v>
      </c>
      <c r="Q892" s="209">
        <v>1598902.8</v>
      </c>
    </row>
    <row r="893" spans="1:17" ht="22.5" x14ac:dyDescent="0.25">
      <c r="A893" s="80">
        <v>892</v>
      </c>
      <c r="B893" s="106" t="s">
        <v>327</v>
      </c>
      <c r="C893" s="30" t="s">
        <v>743</v>
      </c>
      <c r="D893" s="30" t="s">
        <v>373</v>
      </c>
      <c r="E893" s="30" t="s">
        <v>1500</v>
      </c>
      <c r="F893" s="30" t="s">
        <v>375</v>
      </c>
      <c r="G893" s="30" t="s">
        <v>20</v>
      </c>
      <c r="H893" s="30" t="s">
        <v>2652</v>
      </c>
      <c r="I893" s="42">
        <v>15</v>
      </c>
      <c r="J893" s="88" t="str">
        <f t="shared" si="14"/>
        <v>Новолялинский р-н, Новолялинский городской округ, пос. Лобва, ул. Уральских Танкистов, д. 15</v>
      </c>
      <c r="K893" s="30">
        <v>566.6</v>
      </c>
      <c r="L893" s="30">
        <v>12</v>
      </c>
      <c r="M893" s="41">
        <v>3</v>
      </c>
      <c r="N893" s="59" t="s">
        <v>3238</v>
      </c>
      <c r="O893" s="219">
        <v>44159</v>
      </c>
      <c r="P893" s="84" t="s">
        <v>3340</v>
      </c>
      <c r="Q893" s="209">
        <v>1899050.4</v>
      </c>
    </row>
    <row r="894" spans="1:17" ht="22.5" x14ac:dyDescent="0.25">
      <c r="A894" s="80">
        <v>893</v>
      </c>
      <c r="B894" s="106" t="s">
        <v>327</v>
      </c>
      <c r="C894" s="30" t="s">
        <v>743</v>
      </c>
      <c r="D894" s="30" t="s">
        <v>373</v>
      </c>
      <c r="E894" s="30" t="s">
        <v>1500</v>
      </c>
      <c r="F894" s="30" t="s">
        <v>375</v>
      </c>
      <c r="G894" s="30" t="s">
        <v>20</v>
      </c>
      <c r="H894" s="30" t="s">
        <v>2669</v>
      </c>
      <c r="I894" s="42" t="s">
        <v>115</v>
      </c>
      <c r="J894" s="88" t="str">
        <f t="shared" si="14"/>
        <v>Новолялинский р-н, Новолялинский городской округ, пос. Лобва, ул. Ханкевича, д. 1А</v>
      </c>
      <c r="K894" s="30">
        <v>550</v>
      </c>
      <c r="L894" s="30">
        <v>12</v>
      </c>
      <c r="M894" s="41">
        <v>1</v>
      </c>
      <c r="N894" s="59" t="s">
        <v>3238</v>
      </c>
      <c r="O894" s="219">
        <v>44159</v>
      </c>
      <c r="P894" s="84" t="s">
        <v>3340</v>
      </c>
      <c r="Q894" s="209">
        <v>911014.8</v>
      </c>
    </row>
    <row r="895" spans="1:17" ht="22.5" x14ac:dyDescent="0.25">
      <c r="A895" s="80">
        <v>894</v>
      </c>
      <c r="B895" s="30" t="s">
        <v>218</v>
      </c>
      <c r="C895" s="112"/>
      <c r="D895" s="112" t="s">
        <v>2511</v>
      </c>
      <c r="E895" s="112" t="s">
        <v>18</v>
      </c>
      <c r="F895" s="112" t="s">
        <v>213</v>
      </c>
      <c r="G895" s="112" t="s">
        <v>190</v>
      </c>
      <c r="H895" s="112" t="s">
        <v>1519</v>
      </c>
      <c r="I895" s="150">
        <v>12</v>
      </c>
      <c r="J895" s="88" t="str">
        <f t="shared" si="14"/>
        <v>Новоуральский городской округ Свердловской области, г. Новоуральск, б-р Академика Кикоина, д. 12</v>
      </c>
      <c r="K895" s="51">
        <v>24465.9</v>
      </c>
      <c r="L895" s="30">
        <v>312</v>
      </c>
      <c r="M895" s="51">
        <v>8</v>
      </c>
      <c r="N895" s="138" t="s">
        <v>2580</v>
      </c>
      <c r="O895" s="219">
        <v>44253</v>
      </c>
      <c r="P895" s="132" t="s">
        <v>1494</v>
      </c>
      <c r="Q895" s="209">
        <v>13907001.359999998</v>
      </c>
    </row>
    <row r="896" spans="1:17" ht="22.5" x14ac:dyDescent="0.25">
      <c r="A896" s="80">
        <v>895</v>
      </c>
      <c r="B896" s="30" t="s">
        <v>218</v>
      </c>
      <c r="C896" s="112"/>
      <c r="D896" s="112" t="s">
        <v>2511</v>
      </c>
      <c r="E896" s="112" t="s">
        <v>18</v>
      </c>
      <c r="F896" s="112" t="s">
        <v>213</v>
      </c>
      <c r="G896" s="112" t="s">
        <v>190</v>
      </c>
      <c r="H896" s="112" t="s">
        <v>1519</v>
      </c>
      <c r="I896" s="67" t="s">
        <v>945</v>
      </c>
      <c r="J896" s="88" t="str">
        <f t="shared" si="14"/>
        <v>Новоуральский городской округ Свердловской области, г. Новоуральск, б-р Академика Кикоина, д. 7</v>
      </c>
      <c r="K896" s="51">
        <v>10643.1</v>
      </c>
      <c r="L896" s="30">
        <v>144</v>
      </c>
      <c r="M896" s="51">
        <v>4</v>
      </c>
      <c r="N896" s="138" t="s">
        <v>2580</v>
      </c>
      <c r="O896" s="219">
        <v>44253</v>
      </c>
      <c r="P896" s="132" t="s">
        <v>1494</v>
      </c>
      <c r="Q896" s="209">
        <v>6940349.0600000005</v>
      </c>
    </row>
    <row r="897" spans="1:17" ht="22.5" x14ac:dyDescent="0.25">
      <c r="A897" s="80">
        <v>896</v>
      </c>
      <c r="B897" s="30" t="s">
        <v>218</v>
      </c>
      <c r="C897" s="112"/>
      <c r="D897" s="112" t="s">
        <v>2511</v>
      </c>
      <c r="E897" s="112" t="s">
        <v>18</v>
      </c>
      <c r="F897" s="112" t="s">
        <v>213</v>
      </c>
      <c r="G897" s="112" t="s">
        <v>190</v>
      </c>
      <c r="H897" s="112" t="s">
        <v>1519</v>
      </c>
      <c r="I897" s="150">
        <v>8</v>
      </c>
      <c r="J897" s="88" t="str">
        <f t="shared" si="14"/>
        <v>Новоуральский городской округ Свердловской области, г. Новоуральск, б-р Академика Кикоина, д. 8</v>
      </c>
      <c r="K897" s="51">
        <v>23496.400000000001</v>
      </c>
      <c r="L897" s="30">
        <v>240</v>
      </c>
      <c r="M897" s="51">
        <v>5</v>
      </c>
      <c r="N897" s="138" t="s">
        <v>2580</v>
      </c>
      <c r="O897" s="219">
        <v>44253</v>
      </c>
      <c r="P897" s="132" t="s">
        <v>1494</v>
      </c>
      <c r="Q897" s="209">
        <v>8681718.2800000012</v>
      </c>
    </row>
    <row r="898" spans="1:17" ht="22.5" x14ac:dyDescent="0.25">
      <c r="A898" s="80">
        <v>897</v>
      </c>
      <c r="B898" s="30" t="s">
        <v>218</v>
      </c>
      <c r="C898" s="112"/>
      <c r="D898" s="112" t="s">
        <v>2511</v>
      </c>
      <c r="E898" s="112" t="s">
        <v>18</v>
      </c>
      <c r="F898" s="112" t="s">
        <v>213</v>
      </c>
      <c r="G898" s="112" t="s">
        <v>190</v>
      </c>
      <c r="H898" s="112" t="s">
        <v>1519</v>
      </c>
      <c r="I898" s="67" t="s">
        <v>730</v>
      </c>
      <c r="J898" s="88" t="str">
        <f t="shared" ref="J898:J961" si="15">C898&amp;""&amp;D898&amp;", "&amp;E898&amp;" "&amp;F898&amp;", "&amp;G898&amp;" "&amp;H898&amp;", д. "&amp;I898</f>
        <v>Новоуральский городской округ Свердловской области, г. Новоуральск, б-р Академика Кикоина, д. 9</v>
      </c>
      <c r="K898" s="51">
        <v>16968.2</v>
      </c>
      <c r="L898" s="30">
        <v>205</v>
      </c>
      <c r="M898" s="51">
        <v>4</v>
      </c>
      <c r="N898" s="138" t="s">
        <v>2580</v>
      </c>
      <c r="O898" s="219">
        <v>44253</v>
      </c>
      <c r="P898" s="132" t="s">
        <v>1494</v>
      </c>
      <c r="Q898" s="209">
        <v>6945185.0800000001</v>
      </c>
    </row>
    <row r="899" spans="1:17" ht="22.5" x14ac:dyDescent="0.25">
      <c r="A899" s="80">
        <v>898</v>
      </c>
      <c r="B899" s="30" t="s">
        <v>218</v>
      </c>
      <c r="C899" s="30"/>
      <c r="D899" s="30" t="s">
        <v>2511</v>
      </c>
      <c r="E899" s="30" t="s">
        <v>18</v>
      </c>
      <c r="F899" s="30" t="s">
        <v>213</v>
      </c>
      <c r="G899" s="30" t="s">
        <v>20</v>
      </c>
      <c r="H899" s="30" t="s">
        <v>74</v>
      </c>
      <c r="I899" s="58" t="s">
        <v>977</v>
      </c>
      <c r="J899" s="88" t="str">
        <f t="shared" si="15"/>
        <v>Новоуральский городской округ Свердловской области, г. Новоуральск, ул. Гагарина, д. 13</v>
      </c>
      <c r="K899" s="42">
        <v>2112.9</v>
      </c>
      <c r="L899" s="30">
        <v>21</v>
      </c>
      <c r="M899" s="42">
        <v>6</v>
      </c>
      <c r="N899" s="84" t="s">
        <v>3075</v>
      </c>
      <c r="O899" s="219">
        <v>44186</v>
      </c>
      <c r="P899" s="117" t="s">
        <v>1786</v>
      </c>
      <c r="Q899" s="209">
        <v>6900387.3899999997</v>
      </c>
    </row>
    <row r="900" spans="1:17" ht="23.25" x14ac:dyDescent="0.25">
      <c r="A900" s="80">
        <v>899</v>
      </c>
      <c r="B900" s="30" t="s">
        <v>218</v>
      </c>
      <c r="C900" s="30"/>
      <c r="D900" s="30" t="s">
        <v>2511</v>
      </c>
      <c r="E900" s="30" t="s">
        <v>18</v>
      </c>
      <c r="F900" s="30" t="s">
        <v>213</v>
      </c>
      <c r="G900" s="30" t="s">
        <v>20</v>
      </c>
      <c r="H900" s="30" t="s">
        <v>74</v>
      </c>
      <c r="I900" s="148">
        <v>14</v>
      </c>
      <c r="J900" s="88" t="str">
        <f t="shared" si="15"/>
        <v>Новоуральский городской округ Свердловской области, г. Новоуральск, ул. Гагарина, д. 14</v>
      </c>
      <c r="K900" s="42">
        <v>1606.3</v>
      </c>
      <c r="L900" s="30">
        <v>22</v>
      </c>
      <c r="M900" s="42">
        <v>8</v>
      </c>
      <c r="N900" s="84" t="s">
        <v>3080</v>
      </c>
      <c r="O900" s="219" t="s">
        <v>4510</v>
      </c>
      <c r="P900" s="117" t="s">
        <v>1786</v>
      </c>
      <c r="Q900" s="209">
        <f>7027426.44+4065919.24</f>
        <v>11093345.68</v>
      </c>
    </row>
    <row r="901" spans="1:17" ht="22.5" x14ac:dyDescent="0.25">
      <c r="A901" s="80">
        <v>900</v>
      </c>
      <c r="B901" s="30" t="s">
        <v>218</v>
      </c>
      <c r="C901" s="30"/>
      <c r="D901" s="30" t="s">
        <v>2511</v>
      </c>
      <c r="E901" s="30" t="s">
        <v>18</v>
      </c>
      <c r="F901" s="30" t="s">
        <v>213</v>
      </c>
      <c r="G901" s="30" t="s">
        <v>20</v>
      </c>
      <c r="H901" s="30" t="s">
        <v>74</v>
      </c>
      <c r="I901" s="148">
        <v>16</v>
      </c>
      <c r="J901" s="88" t="str">
        <f t="shared" si="15"/>
        <v>Новоуральский городской округ Свердловской области, г. Новоуральск, ул. Гагарина, д. 16</v>
      </c>
      <c r="K901" s="42">
        <v>2534.6999999999998</v>
      </c>
      <c r="L901" s="30">
        <v>29</v>
      </c>
      <c r="M901" s="42">
        <v>5</v>
      </c>
      <c r="N901" s="84" t="s">
        <v>3075</v>
      </c>
      <c r="O901" s="219">
        <v>44186</v>
      </c>
      <c r="P901" s="117" t="s">
        <v>1786</v>
      </c>
      <c r="Q901" s="209">
        <v>13990763.57</v>
      </c>
    </row>
    <row r="902" spans="1:17" ht="22.5" x14ac:dyDescent="0.25">
      <c r="A902" s="80">
        <v>901</v>
      </c>
      <c r="B902" s="30" t="s">
        <v>218</v>
      </c>
      <c r="C902" s="112"/>
      <c r="D902" s="112" t="s">
        <v>2511</v>
      </c>
      <c r="E902" s="112" t="s">
        <v>18</v>
      </c>
      <c r="F902" s="112" t="s">
        <v>213</v>
      </c>
      <c r="G902" s="112" t="s">
        <v>20</v>
      </c>
      <c r="H902" s="112" t="s">
        <v>53</v>
      </c>
      <c r="I902" s="150" t="s">
        <v>221</v>
      </c>
      <c r="J902" s="88" t="str">
        <f t="shared" si="15"/>
        <v>Новоуральский городской округ Свердловской области, г. Новоуральск, ул. Комсомольская, д. 19А</v>
      </c>
      <c r="K902" s="51">
        <v>9175.7000000000007</v>
      </c>
      <c r="L902" s="30">
        <v>144</v>
      </c>
      <c r="M902" s="51">
        <v>1</v>
      </c>
      <c r="N902" s="138" t="s">
        <v>2580</v>
      </c>
      <c r="O902" s="219">
        <v>44253</v>
      </c>
      <c r="P902" s="132" t="s">
        <v>1494</v>
      </c>
      <c r="Q902" s="209">
        <v>1758951.76</v>
      </c>
    </row>
    <row r="903" spans="1:17" ht="22.5" x14ac:dyDescent="0.25">
      <c r="A903" s="80">
        <v>902</v>
      </c>
      <c r="B903" s="30" t="s">
        <v>218</v>
      </c>
      <c r="C903" s="112"/>
      <c r="D903" s="112" t="s">
        <v>2511</v>
      </c>
      <c r="E903" s="112" t="s">
        <v>18</v>
      </c>
      <c r="F903" s="112" t="s">
        <v>213</v>
      </c>
      <c r="G903" s="112" t="s">
        <v>20</v>
      </c>
      <c r="H903" s="112" t="s">
        <v>1520</v>
      </c>
      <c r="I903" s="67" t="s">
        <v>2544</v>
      </c>
      <c r="J903" s="88" t="str">
        <f t="shared" si="15"/>
        <v>Новоуральский городской округ Свердловской области, г. Новоуральск, ул. Корнилова, д. 13/1</v>
      </c>
      <c r="K903" s="51">
        <v>10005.700000000001</v>
      </c>
      <c r="L903" s="30">
        <v>117</v>
      </c>
      <c r="M903" s="51">
        <v>3</v>
      </c>
      <c r="N903" s="138" t="s">
        <v>2580</v>
      </c>
      <c r="O903" s="219">
        <v>44253</v>
      </c>
      <c r="P903" s="132" t="s">
        <v>1494</v>
      </c>
      <c r="Q903" s="209">
        <v>4745282.12</v>
      </c>
    </row>
    <row r="904" spans="1:17" ht="22.5" x14ac:dyDescent="0.25">
      <c r="A904" s="80">
        <v>903</v>
      </c>
      <c r="B904" s="30" t="s">
        <v>218</v>
      </c>
      <c r="C904" s="112"/>
      <c r="D904" s="112" t="s">
        <v>2511</v>
      </c>
      <c r="E904" s="112" t="s">
        <v>18</v>
      </c>
      <c r="F904" s="112" t="s">
        <v>213</v>
      </c>
      <c r="G904" s="112" t="s">
        <v>20</v>
      </c>
      <c r="H904" s="112" t="s">
        <v>1520</v>
      </c>
      <c r="I904" s="67" t="s">
        <v>1521</v>
      </c>
      <c r="J904" s="88" t="str">
        <f t="shared" si="15"/>
        <v>Новоуральский городской округ Свердловской области, г. Новоуральск, ул. Корнилова, д. 13/2</v>
      </c>
      <c r="K904" s="51">
        <v>10136.4</v>
      </c>
      <c r="L904" s="30">
        <v>117</v>
      </c>
      <c r="M904" s="51">
        <v>1</v>
      </c>
      <c r="N904" s="138" t="s">
        <v>2580</v>
      </c>
      <c r="O904" s="219">
        <v>44253</v>
      </c>
      <c r="P904" s="132" t="s">
        <v>1494</v>
      </c>
      <c r="Q904" s="209">
        <v>1580401.06</v>
      </c>
    </row>
    <row r="905" spans="1:17" ht="34.5" x14ac:dyDescent="0.25">
      <c r="A905" s="80">
        <v>904</v>
      </c>
      <c r="B905" s="30" t="s">
        <v>218</v>
      </c>
      <c r="C905" s="30"/>
      <c r="D905" s="30" t="s">
        <v>2511</v>
      </c>
      <c r="E905" s="30" t="s">
        <v>18</v>
      </c>
      <c r="F905" s="30" t="s">
        <v>213</v>
      </c>
      <c r="G905" s="30" t="s">
        <v>20</v>
      </c>
      <c r="H905" s="30" t="s">
        <v>388</v>
      </c>
      <c r="I905" s="58" t="s">
        <v>962</v>
      </c>
      <c r="J905" s="88" t="str">
        <f t="shared" si="15"/>
        <v>Новоуральский городской округ Свердловской области, г. Новоуральск, ул. Льва Толстого, д. 12</v>
      </c>
      <c r="K905" s="42">
        <v>2809.5</v>
      </c>
      <c r="L905" s="30">
        <v>40</v>
      </c>
      <c r="M905" s="42">
        <v>5</v>
      </c>
      <c r="N905" s="84" t="s">
        <v>3089</v>
      </c>
      <c r="O905" s="219" t="s">
        <v>4510</v>
      </c>
      <c r="P905" s="117" t="s">
        <v>1787</v>
      </c>
      <c r="Q905" s="209">
        <f>7875170.51+6727939.48</f>
        <v>14603109.99</v>
      </c>
    </row>
    <row r="906" spans="1:17" ht="34.5" x14ac:dyDescent="0.25">
      <c r="A906" s="80">
        <v>905</v>
      </c>
      <c r="B906" s="30" t="s">
        <v>218</v>
      </c>
      <c r="C906" s="30"/>
      <c r="D906" s="30" t="s">
        <v>2511</v>
      </c>
      <c r="E906" s="30" t="s">
        <v>18</v>
      </c>
      <c r="F906" s="30" t="s">
        <v>213</v>
      </c>
      <c r="G906" s="30" t="s">
        <v>20</v>
      </c>
      <c r="H906" s="30" t="s">
        <v>388</v>
      </c>
      <c r="I906" s="58" t="s">
        <v>996</v>
      </c>
      <c r="J906" s="88" t="str">
        <f t="shared" si="15"/>
        <v>Новоуральский городской округ Свердловской области, г. Новоуральск, ул. Льва Толстого, д. 18</v>
      </c>
      <c r="K906" s="42">
        <v>2504.6</v>
      </c>
      <c r="L906" s="30">
        <v>24</v>
      </c>
      <c r="M906" s="42">
        <v>6</v>
      </c>
      <c r="N906" s="84" t="s">
        <v>3089</v>
      </c>
      <c r="O906" s="219" t="s">
        <v>4510</v>
      </c>
      <c r="P906" s="117" t="s">
        <v>1787</v>
      </c>
      <c r="Q906" s="209">
        <f>2693008.66+4639523.33</f>
        <v>7332531.9900000002</v>
      </c>
    </row>
    <row r="907" spans="1:17" ht="22.5" x14ac:dyDescent="0.25">
      <c r="A907" s="80">
        <v>906</v>
      </c>
      <c r="B907" s="30" t="s">
        <v>218</v>
      </c>
      <c r="C907" s="112"/>
      <c r="D907" s="112" t="s">
        <v>2511</v>
      </c>
      <c r="E907" s="112" t="s">
        <v>18</v>
      </c>
      <c r="F907" s="112" t="s">
        <v>213</v>
      </c>
      <c r="G907" s="112" t="s">
        <v>20</v>
      </c>
      <c r="H907" s="112" t="s">
        <v>47</v>
      </c>
      <c r="I907" s="150" t="s">
        <v>410</v>
      </c>
      <c r="J907" s="88" t="str">
        <f t="shared" si="15"/>
        <v>Новоуральский городской округ Свердловской области, г. Новоуральск, ул. Максима Горького, д. 10А</v>
      </c>
      <c r="K907" s="51">
        <v>5408.1</v>
      </c>
      <c r="L907" s="30">
        <v>72</v>
      </c>
      <c r="M907" s="51">
        <v>1</v>
      </c>
      <c r="N907" s="138" t="s">
        <v>2580</v>
      </c>
      <c r="O907" s="219">
        <v>44253</v>
      </c>
      <c r="P907" s="132" t="s">
        <v>1494</v>
      </c>
      <c r="Q907" s="209">
        <v>1738492.7</v>
      </c>
    </row>
    <row r="908" spans="1:17" ht="22.5" x14ac:dyDescent="0.25">
      <c r="A908" s="80">
        <v>907</v>
      </c>
      <c r="B908" s="30" t="s">
        <v>218</v>
      </c>
      <c r="C908" s="30"/>
      <c r="D908" s="30" t="s">
        <v>2511</v>
      </c>
      <c r="E908" s="30" t="s">
        <v>18</v>
      </c>
      <c r="F908" s="30" t="s">
        <v>213</v>
      </c>
      <c r="G908" s="30" t="s">
        <v>20</v>
      </c>
      <c r="H908" s="30" t="s">
        <v>47</v>
      </c>
      <c r="I908" s="148" t="s">
        <v>408</v>
      </c>
      <c r="J908" s="88" t="str">
        <f t="shared" si="15"/>
        <v>Новоуральский городской округ Свердловской области, г. Новоуральск, ул. Максима Горького, д. 3А</v>
      </c>
      <c r="K908" s="42">
        <v>1529.3</v>
      </c>
      <c r="L908" s="30">
        <v>18</v>
      </c>
      <c r="M908" s="42">
        <v>7</v>
      </c>
      <c r="N908" s="84" t="s">
        <v>3075</v>
      </c>
      <c r="O908" s="219">
        <v>44186</v>
      </c>
      <c r="P908" s="117" t="s">
        <v>1786</v>
      </c>
      <c r="Q908" s="209">
        <v>10684369.1</v>
      </c>
    </row>
    <row r="909" spans="1:17" ht="23.25" x14ac:dyDescent="0.25">
      <c r="A909" s="80">
        <v>908</v>
      </c>
      <c r="B909" s="30" t="s">
        <v>218</v>
      </c>
      <c r="C909" s="30"/>
      <c r="D909" s="30" t="s">
        <v>2511</v>
      </c>
      <c r="E909" s="30" t="s">
        <v>18</v>
      </c>
      <c r="F909" s="30" t="s">
        <v>213</v>
      </c>
      <c r="G909" s="30" t="s">
        <v>20</v>
      </c>
      <c r="H909" s="30" t="s">
        <v>47</v>
      </c>
      <c r="I909" s="148" t="s">
        <v>401</v>
      </c>
      <c r="J909" s="88" t="str">
        <f t="shared" si="15"/>
        <v>Новоуральский городской округ Свердловской области, г. Новоуральск, ул. Максима Горького, д. 4А</v>
      </c>
      <c r="K909" s="42">
        <v>1522.44</v>
      </c>
      <c r="L909" s="30">
        <v>21</v>
      </c>
      <c r="M909" s="42">
        <v>7</v>
      </c>
      <c r="N909" s="84" t="s">
        <v>3080</v>
      </c>
      <c r="O909" s="219" t="s">
        <v>4510</v>
      </c>
      <c r="P909" s="117" t="s">
        <v>1786</v>
      </c>
      <c r="Q909" s="209">
        <f>6530294.04+4670314.72</f>
        <v>11200608.76</v>
      </c>
    </row>
    <row r="910" spans="1:17" ht="22.5" x14ac:dyDescent="0.25">
      <c r="A910" s="80">
        <v>909</v>
      </c>
      <c r="B910" s="30" t="s">
        <v>218</v>
      </c>
      <c r="C910" s="30"/>
      <c r="D910" s="30" t="s">
        <v>2511</v>
      </c>
      <c r="E910" s="30" t="s">
        <v>18</v>
      </c>
      <c r="F910" s="30" t="s">
        <v>213</v>
      </c>
      <c r="G910" s="30" t="s">
        <v>20</v>
      </c>
      <c r="H910" s="30" t="s">
        <v>47</v>
      </c>
      <c r="I910" s="148">
        <v>7</v>
      </c>
      <c r="J910" s="88" t="str">
        <f t="shared" si="15"/>
        <v>Новоуральский городской округ Свердловской области, г. Новоуральск, ул. Максима Горького, д. 7</v>
      </c>
      <c r="K910" s="42">
        <v>1642.5</v>
      </c>
      <c r="L910" s="30">
        <v>12</v>
      </c>
      <c r="M910" s="42">
        <v>8</v>
      </c>
      <c r="N910" s="84" t="s">
        <v>3075</v>
      </c>
      <c r="O910" s="219">
        <v>44186</v>
      </c>
      <c r="P910" s="117" t="s">
        <v>1786</v>
      </c>
      <c r="Q910" s="209">
        <v>11041337.130000001</v>
      </c>
    </row>
    <row r="911" spans="1:17" ht="34.5" x14ac:dyDescent="0.25">
      <c r="A911" s="80">
        <v>910</v>
      </c>
      <c r="B911" s="30" t="s">
        <v>218</v>
      </c>
      <c r="C911" s="30"/>
      <c r="D911" s="30" t="s">
        <v>2511</v>
      </c>
      <c r="E911" s="30" t="s">
        <v>18</v>
      </c>
      <c r="F911" s="30" t="s">
        <v>213</v>
      </c>
      <c r="G911" s="30" t="s">
        <v>20</v>
      </c>
      <c r="H911" s="30" t="s">
        <v>217</v>
      </c>
      <c r="I911" s="148">
        <v>24</v>
      </c>
      <c r="J911" s="88" t="str">
        <f t="shared" si="15"/>
        <v>Новоуральский городской округ Свердловской области, г. Новоуральск, ул. Мичурина, д. 24</v>
      </c>
      <c r="K911" s="42">
        <v>1186.9000000000001</v>
      </c>
      <c r="L911" s="30">
        <v>18</v>
      </c>
      <c r="M911" s="42">
        <v>7</v>
      </c>
      <c r="N911" s="84" t="s">
        <v>3083</v>
      </c>
      <c r="O911" s="219">
        <v>44186</v>
      </c>
      <c r="P911" s="117" t="s">
        <v>1787</v>
      </c>
      <c r="Q911" s="209">
        <v>8131443.1199999992</v>
      </c>
    </row>
    <row r="912" spans="1:17" ht="34.5" x14ac:dyDescent="0.25">
      <c r="A912" s="80">
        <v>911</v>
      </c>
      <c r="B912" s="30" t="s">
        <v>218</v>
      </c>
      <c r="C912" s="30"/>
      <c r="D912" s="30" t="s">
        <v>2511</v>
      </c>
      <c r="E912" s="30" t="s">
        <v>18</v>
      </c>
      <c r="F912" s="30" t="s">
        <v>213</v>
      </c>
      <c r="G912" s="30" t="s">
        <v>20</v>
      </c>
      <c r="H912" s="30" t="s">
        <v>217</v>
      </c>
      <c r="I912" s="58" t="s">
        <v>991</v>
      </c>
      <c r="J912" s="88" t="str">
        <f t="shared" si="15"/>
        <v>Новоуральский городской округ Свердловской области, г. Новоуральск, ул. Мичурина, д. 28</v>
      </c>
      <c r="K912" s="42">
        <v>1165.4000000000001</v>
      </c>
      <c r="L912" s="30">
        <v>18</v>
      </c>
      <c r="M912" s="42">
        <v>7</v>
      </c>
      <c r="N912" s="84" t="s">
        <v>3089</v>
      </c>
      <c r="O912" s="219" t="s">
        <v>4510</v>
      </c>
      <c r="P912" s="117" t="s">
        <v>1787</v>
      </c>
      <c r="Q912" s="209">
        <f>5089596.14+3237160.6</f>
        <v>8326756.7400000002</v>
      </c>
    </row>
    <row r="913" spans="1:17" ht="22.5" x14ac:dyDescent="0.25">
      <c r="A913" s="80">
        <v>912</v>
      </c>
      <c r="B913" s="30" t="s">
        <v>218</v>
      </c>
      <c r="C913" s="112"/>
      <c r="D913" s="112" t="s">
        <v>2511</v>
      </c>
      <c r="E913" s="112" t="s">
        <v>18</v>
      </c>
      <c r="F913" s="112" t="s">
        <v>213</v>
      </c>
      <c r="G913" s="112" t="s">
        <v>20</v>
      </c>
      <c r="H913" s="112" t="s">
        <v>199</v>
      </c>
      <c r="I913" s="150">
        <v>30</v>
      </c>
      <c r="J913" s="88" t="str">
        <f t="shared" si="15"/>
        <v>Новоуральский городской округ Свердловской области, г. Новоуральск, ул. Победы, д. 30</v>
      </c>
      <c r="K913" s="51">
        <v>8982.2999999999993</v>
      </c>
      <c r="L913" s="30">
        <v>139</v>
      </c>
      <c r="M913" s="51">
        <v>4</v>
      </c>
      <c r="N913" s="138" t="s">
        <v>2580</v>
      </c>
      <c r="O913" s="219">
        <v>44253</v>
      </c>
      <c r="P913" s="132" t="s">
        <v>1494</v>
      </c>
      <c r="Q913" s="209">
        <v>7037175.1000000015</v>
      </c>
    </row>
    <row r="914" spans="1:17" ht="22.5" x14ac:dyDescent="0.25">
      <c r="A914" s="80">
        <v>913</v>
      </c>
      <c r="B914" s="30" t="s">
        <v>218</v>
      </c>
      <c r="C914" s="112"/>
      <c r="D914" s="112" t="s">
        <v>2511</v>
      </c>
      <c r="E914" s="112" t="s">
        <v>18</v>
      </c>
      <c r="F914" s="112" t="s">
        <v>213</v>
      </c>
      <c r="G914" s="112" t="s">
        <v>20</v>
      </c>
      <c r="H914" s="112" t="s">
        <v>199</v>
      </c>
      <c r="I914" s="150" t="s">
        <v>226</v>
      </c>
      <c r="J914" s="88" t="str">
        <f t="shared" si="15"/>
        <v>Новоуральский городской округ Свердловской области, г. Новоуральск, ул. Победы, д. 30Б</v>
      </c>
      <c r="K914" s="51">
        <v>9047.5</v>
      </c>
      <c r="L914" s="30">
        <v>144</v>
      </c>
      <c r="M914" s="51">
        <v>1</v>
      </c>
      <c r="N914" s="138" t="s">
        <v>2580</v>
      </c>
      <c r="O914" s="219">
        <v>44253</v>
      </c>
      <c r="P914" s="132" t="s">
        <v>1494</v>
      </c>
      <c r="Q914" s="209">
        <v>1754973.22</v>
      </c>
    </row>
    <row r="915" spans="1:17" ht="23.25" x14ac:dyDescent="0.25">
      <c r="A915" s="80">
        <v>914</v>
      </c>
      <c r="B915" s="30" t="s">
        <v>218</v>
      </c>
      <c r="C915" s="112"/>
      <c r="D915" s="112" t="s">
        <v>2511</v>
      </c>
      <c r="E915" s="112" t="s">
        <v>18</v>
      </c>
      <c r="F915" s="112" t="s">
        <v>213</v>
      </c>
      <c r="G915" s="112" t="s">
        <v>20</v>
      </c>
      <c r="H915" s="112" t="s">
        <v>2516</v>
      </c>
      <c r="I915" s="150">
        <v>11</v>
      </c>
      <c r="J915" s="88" t="str">
        <f t="shared" si="15"/>
        <v>Новоуральский городской округ Свердловской области, г. Новоуральск, ул. Сергея Дудина, д. 11</v>
      </c>
      <c r="K915" s="51">
        <v>5316</v>
      </c>
      <c r="L915" s="30">
        <v>83</v>
      </c>
      <c r="M915" s="51">
        <v>3</v>
      </c>
      <c r="N915" s="138" t="s">
        <v>4511</v>
      </c>
      <c r="O915" s="219" t="s">
        <v>4512</v>
      </c>
      <c r="P915" s="132" t="s">
        <v>4459</v>
      </c>
      <c r="Q915" s="209">
        <f>4389550.68+1204184.75</f>
        <v>5593735.4299999997</v>
      </c>
    </row>
    <row r="916" spans="1:17" ht="22.5" x14ac:dyDescent="0.25">
      <c r="A916" s="80">
        <v>915</v>
      </c>
      <c r="B916" s="30" t="s">
        <v>218</v>
      </c>
      <c r="C916" s="112"/>
      <c r="D916" s="112" t="s">
        <v>2511</v>
      </c>
      <c r="E916" s="112" t="s">
        <v>18</v>
      </c>
      <c r="F916" s="112" t="s">
        <v>213</v>
      </c>
      <c r="G916" s="112" t="s">
        <v>20</v>
      </c>
      <c r="H916" s="112" t="s">
        <v>1303</v>
      </c>
      <c r="I916" s="150">
        <v>12</v>
      </c>
      <c r="J916" s="88" t="str">
        <f t="shared" si="15"/>
        <v>Новоуральский городской округ Свердловской области, г. Новоуральск, ул. Тегенцева, д. 12</v>
      </c>
      <c r="K916" s="51">
        <v>17645.5</v>
      </c>
      <c r="L916" s="30">
        <v>200</v>
      </c>
      <c r="M916" s="51">
        <v>5</v>
      </c>
      <c r="N916" s="138" t="s">
        <v>2580</v>
      </c>
      <c r="O916" s="219">
        <v>44253</v>
      </c>
      <c r="P916" s="132" t="s">
        <v>1494</v>
      </c>
      <c r="Q916" s="209">
        <v>8537541.2400000002</v>
      </c>
    </row>
    <row r="917" spans="1:17" ht="22.5" x14ac:dyDescent="0.25">
      <c r="A917" s="80">
        <v>916</v>
      </c>
      <c r="B917" s="30" t="s">
        <v>218</v>
      </c>
      <c r="C917" s="112"/>
      <c r="D917" s="112" t="s">
        <v>2511</v>
      </c>
      <c r="E917" s="112" t="s">
        <v>18</v>
      </c>
      <c r="F917" s="112" t="s">
        <v>213</v>
      </c>
      <c r="G917" s="112" t="s">
        <v>20</v>
      </c>
      <c r="H917" s="112" t="s">
        <v>1303</v>
      </c>
      <c r="I917" s="67" t="s">
        <v>979</v>
      </c>
      <c r="J917" s="88" t="str">
        <f t="shared" si="15"/>
        <v>Новоуральский городской округ Свердловской области, г. Новоуральск, ул. Тегенцева, д. 14</v>
      </c>
      <c r="K917" s="51">
        <v>5603.7</v>
      </c>
      <c r="L917" s="30">
        <v>55</v>
      </c>
      <c r="M917" s="51">
        <v>1</v>
      </c>
      <c r="N917" s="138" t="s">
        <v>2580</v>
      </c>
      <c r="O917" s="219">
        <v>44253</v>
      </c>
      <c r="P917" s="132" t="s">
        <v>1494</v>
      </c>
      <c r="Q917" s="209">
        <v>1517794.38</v>
      </c>
    </row>
    <row r="918" spans="1:17" ht="23.25" x14ac:dyDescent="0.25">
      <c r="A918" s="80">
        <v>917</v>
      </c>
      <c r="B918" s="30" t="s">
        <v>218</v>
      </c>
      <c r="C918" s="30"/>
      <c r="D918" s="30" t="s">
        <v>2511</v>
      </c>
      <c r="E918" s="30" t="s">
        <v>18</v>
      </c>
      <c r="F918" s="30" t="s">
        <v>213</v>
      </c>
      <c r="G918" s="30" t="s">
        <v>20</v>
      </c>
      <c r="H918" s="30" t="s">
        <v>162</v>
      </c>
      <c r="I918" s="58" t="s">
        <v>408</v>
      </c>
      <c r="J918" s="88" t="str">
        <f t="shared" si="15"/>
        <v>Новоуральский городской округ Свердловской области, г. Новоуральск, ул. Фрунзе, д. 3А</v>
      </c>
      <c r="K918" s="42">
        <v>858.4</v>
      </c>
      <c r="L918" s="30">
        <v>10</v>
      </c>
      <c r="M918" s="42">
        <v>7</v>
      </c>
      <c r="N918" s="84" t="s">
        <v>3080</v>
      </c>
      <c r="O918" s="219" t="s">
        <v>4510</v>
      </c>
      <c r="P918" s="117" t="s">
        <v>1786</v>
      </c>
      <c r="Q918" s="209">
        <f>2236959.53+2695644.83</f>
        <v>4932604.3599999994</v>
      </c>
    </row>
    <row r="919" spans="1:17" x14ac:dyDescent="0.25">
      <c r="A919" s="80">
        <v>918</v>
      </c>
      <c r="B919" s="30" t="s">
        <v>227</v>
      </c>
      <c r="C919" s="112"/>
      <c r="D919" s="112" t="s">
        <v>297</v>
      </c>
      <c r="E919" s="112" t="s">
        <v>18</v>
      </c>
      <c r="F919" s="112" t="s">
        <v>298</v>
      </c>
      <c r="G919" s="112" t="s">
        <v>362</v>
      </c>
      <c r="H919" s="112" t="s">
        <v>363</v>
      </c>
      <c r="I919" s="51">
        <v>11</v>
      </c>
      <c r="J919" s="88" t="str">
        <f t="shared" si="15"/>
        <v>Полевской городской округ, г. Полевской, мкр. 2-й, д. 11</v>
      </c>
      <c r="K919" s="51">
        <v>2253.6999999999998</v>
      </c>
      <c r="L919" s="30">
        <v>36</v>
      </c>
      <c r="M919" s="51">
        <v>1</v>
      </c>
      <c r="N919" s="132" t="s">
        <v>2567</v>
      </c>
      <c r="O919" s="219">
        <v>44225</v>
      </c>
      <c r="P919" s="132" t="s">
        <v>2603</v>
      </c>
      <c r="Q919" s="210">
        <v>1637886.71</v>
      </c>
    </row>
    <row r="920" spans="1:17" x14ac:dyDescent="0.25">
      <c r="A920" s="80">
        <v>919</v>
      </c>
      <c r="B920" s="30" t="s">
        <v>227</v>
      </c>
      <c r="C920" s="112"/>
      <c r="D920" s="112" t="s">
        <v>297</v>
      </c>
      <c r="E920" s="112" t="s">
        <v>18</v>
      </c>
      <c r="F920" s="112" t="s">
        <v>298</v>
      </c>
      <c r="G920" s="112" t="s">
        <v>362</v>
      </c>
      <c r="H920" s="112" t="s">
        <v>363</v>
      </c>
      <c r="I920" s="51">
        <v>8</v>
      </c>
      <c r="J920" s="88" t="str">
        <f t="shared" si="15"/>
        <v>Полевской городской округ, г. Полевской, мкр. 2-й, д. 8</v>
      </c>
      <c r="K920" s="51">
        <v>2585.3000000000002</v>
      </c>
      <c r="L920" s="30">
        <v>36</v>
      </c>
      <c r="M920" s="51">
        <v>1</v>
      </c>
      <c r="N920" s="132" t="s">
        <v>2567</v>
      </c>
      <c r="O920" s="219">
        <v>44225</v>
      </c>
      <c r="P920" s="132" t="s">
        <v>2603</v>
      </c>
      <c r="Q920" s="210">
        <v>1630166.43</v>
      </c>
    </row>
    <row r="921" spans="1:17" ht="22.5" x14ac:dyDescent="0.25">
      <c r="A921" s="80">
        <v>920</v>
      </c>
      <c r="B921" s="30" t="s">
        <v>227</v>
      </c>
      <c r="C921" s="112"/>
      <c r="D921" s="112" t="s">
        <v>297</v>
      </c>
      <c r="E921" s="112" t="s">
        <v>18</v>
      </c>
      <c r="F921" s="112" t="s">
        <v>298</v>
      </c>
      <c r="G921" s="112" t="s">
        <v>362</v>
      </c>
      <c r="H921" s="112" t="s">
        <v>2499</v>
      </c>
      <c r="I921" s="51">
        <v>10</v>
      </c>
      <c r="J921" s="88" t="str">
        <f t="shared" si="15"/>
        <v>Полевской городской округ, г. Полевской, мкр. Зеленый бор-1, д. 10</v>
      </c>
      <c r="K921" s="51">
        <v>3799.1</v>
      </c>
      <c r="L921" s="30">
        <v>62</v>
      </c>
      <c r="M921" s="51">
        <v>1</v>
      </c>
      <c r="N921" s="132" t="s">
        <v>2567</v>
      </c>
      <c r="O921" s="219">
        <v>44225</v>
      </c>
      <c r="P921" s="132" t="s">
        <v>2603</v>
      </c>
      <c r="Q921" s="187">
        <v>1630508.31</v>
      </c>
    </row>
    <row r="922" spans="1:17" ht="22.5" x14ac:dyDescent="0.25">
      <c r="A922" s="80">
        <v>921</v>
      </c>
      <c r="B922" s="30" t="s">
        <v>227</v>
      </c>
      <c r="C922" s="112"/>
      <c r="D922" s="112" t="s">
        <v>297</v>
      </c>
      <c r="E922" s="112" t="s">
        <v>18</v>
      </c>
      <c r="F922" s="112" t="s">
        <v>298</v>
      </c>
      <c r="G922" s="112" t="s">
        <v>362</v>
      </c>
      <c r="H922" s="112" t="s">
        <v>2499</v>
      </c>
      <c r="I922" s="51">
        <v>15</v>
      </c>
      <c r="J922" s="88" t="str">
        <f t="shared" si="15"/>
        <v>Полевской городской округ, г. Полевской, мкр. Зеленый бор-1, д. 15</v>
      </c>
      <c r="K922" s="51">
        <v>7123.98</v>
      </c>
      <c r="L922" s="30">
        <v>96</v>
      </c>
      <c r="M922" s="51">
        <v>3</v>
      </c>
      <c r="N922" s="132" t="s">
        <v>2567</v>
      </c>
      <c r="O922" s="219">
        <v>44225</v>
      </c>
      <c r="P922" s="132" t="s">
        <v>2603</v>
      </c>
      <c r="Q922" s="210">
        <v>4904963.93</v>
      </c>
    </row>
    <row r="923" spans="1:17" ht="22.5" x14ac:dyDescent="0.25">
      <c r="A923" s="80">
        <v>922</v>
      </c>
      <c r="B923" s="30" t="s">
        <v>227</v>
      </c>
      <c r="C923" s="112"/>
      <c r="D923" s="112" t="s">
        <v>297</v>
      </c>
      <c r="E923" s="112" t="s">
        <v>18</v>
      </c>
      <c r="F923" s="112" t="s">
        <v>298</v>
      </c>
      <c r="G923" s="112" t="s">
        <v>362</v>
      </c>
      <c r="H923" s="112" t="s">
        <v>2499</v>
      </c>
      <c r="I923" s="51">
        <v>19</v>
      </c>
      <c r="J923" s="88" t="str">
        <f t="shared" si="15"/>
        <v>Полевской городской округ, г. Полевской, мкр. Зеленый бор-1, д. 19</v>
      </c>
      <c r="K923" s="51">
        <v>25127.9</v>
      </c>
      <c r="L923" s="30">
        <v>396</v>
      </c>
      <c r="M923" s="51">
        <v>10</v>
      </c>
      <c r="N923" s="132" t="s">
        <v>2567</v>
      </c>
      <c r="O923" s="219">
        <v>44225</v>
      </c>
      <c r="P923" s="132" t="s">
        <v>2603</v>
      </c>
      <c r="Q923" s="210">
        <v>16339712.450000003</v>
      </c>
    </row>
    <row r="924" spans="1:17" ht="22.5" x14ac:dyDescent="0.25">
      <c r="A924" s="80">
        <v>923</v>
      </c>
      <c r="B924" s="30" t="s">
        <v>227</v>
      </c>
      <c r="C924" s="112"/>
      <c r="D924" s="112" t="s">
        <v>297</v>
      </c>
      <c r="E924" s="112" t="s">
        <v>18</v>
      </c>
      <c r="F924" s="112" t="s">
        <v>298</v>
      </c>
      <c r="G924" s="112" t="s">
        <v>362</v>
      </c>
      <c r="H924" s="112" t="s">
        <v>2499</v>
      </c>
      <c r="I924" s="51">
        <v>22</v>
      </c>
      <c r="J924" s="88" t="str">
        <f t="shared" si="15"/>
        <v>Полевской городской округ, г. Полевской, мкр. Зеленый бор-1, д. 22</v>
      </c>
      <c r="K924" s="51">
        <v>8424.7000000000007</v>
      </c>
      <c r="L924" s="30">
        <v>138</v>
      </c>
      <c r="M924" s="51">
        <v>1</v>
      </c>
      <c r="N924" s="132" t="s">
        <v>2567</v>
      </c>
      <c r="O924" s="219">
        <v>44225</v>
      </c>
      <c r="P924" s="132" t="s">
        <v>2603</v>
      </c>
      <c r="Q924" s="187">
        <v>1640573.78</v>
      </c>
    </row>
    <row r="925" spans="1:17" ht="22.5" x14ac:dyDescent="0.25">
      <c r="A925" s="80">
        <v>924</v>
      </c>
      <c r="B925" s="30" t="s">
        <v>227</v>
      </c>
      <c r="C925" s="112"/>
      <c r="D925" s="112" t="s">
        <v>297</v>
      </c>
      <c r="E925" s="112" t="s">
        <v>18</v>
      </c>
      <c r="F925" s="112" t="s">
        <v>298</v>
      </c>
      <c r="G925" s="112" t="s">
        <v>362</v>
      </c>
      <c r="H925" s="112" t="s">
        <v>2499</v>
      </c>
      <c r="I925" s="51">
        <v>4</v>
      </c>
      <c r="J925" s="88" t="str">
        <f t="shared" si="15"/>
        <v>Полевской городской округ, г. Полевской, мкр. Зеленый бор-1, д. 4</v>
      </c>
      <c r="K925" s="51">
        <v>20722.2</v>
      </c>
      <c r="L925" s="30">
        <v>321</v>
      </c>
      <c r="M925" s="51">
        <v>8</v>
      </c>
      <c r="N925" s="132" t="s">
        <v>2567</v>
      </c>
      <c r="O925" s="219">
        <v>44225</v>
      </c>
      <c r="P925" s="132" t="s">
        <v>2603</v>
      </c>
      <c r="Q925" s="187">
        <v>13093961.43</v>
      </c>
    </row>
    <row r="926" spans="1:17" ht="22.5" x14ac:dyDescent="0.25">
      <c r="A926" s="80">
        <v>925</v>
      </c>
      <c r="B926" s="30" t="s">
        <v>227</v>
      </c>
      <c r="C926" s="112"/>
      <c r="D926" s="112" t="s">
        <v>297</v>
      </c>
      <c r="E926" s="112" t="s">
        <v>18</v>
      </c>
      <c r="F926" s="112" t="s">
        <v>298</v>
      </c>
      <c r="G926" s="112" t="s">
        <v>362</v>
      </c>
      <c r="H926" s="112" t="s">
        <v>2499</v>
      </c>
      <c r="I926" s="51">
        <v>5</v>
      </c>
      <c r="J926" s="88" t="str">
        <f t="shared" si="15"/>
        <v>Полевской городской округ, г. Полевской, мкр. Зеленый бор-1, д. 5</v>
      </c>
      <c r="K926" s="51">
        <v>3787.9</v>
      </c>
      <c r="L926" s="30">
        <v>62</v>
      </c>
      <c r="M926" s="51">
        <v>1</v>
      </c>
      <c r="N926" s="132" t="s">
        <v>2567</v>
      </c>
      <c r="O926" s="219">
        <v>44225</v>
      </c>
      <c r="P926" s="132" t="s">
        <v>2603</v>
      </c>
      <c r="Q926" s="187">
        <v>1634806.23</v>
      </c>
    </row>
    <row r="927" spans="1:17" ht="22.5" x14ac:dyDescent="0.25">
      <c r="A927" s="80">
        <v>926</v>
      </c>
      <c r="B927" s="30" t="s">
        <v>227</v>
      </c>
      <c r="C927" s="112"/>
      <c r="D927" s="112" t="s">
        <v>297</v>
      </c>
      <c r="E927" s="112" t="s">
        <v>18</v>
      </c>
      <c r="F927" s="112" t="s">
        <v>298</v>
      </c>
      <c r="G927" s="112" t="s">
        <v>362</v>
      </c>
      <c r="H927" s="112" t="s">
        <v>2499</v>
      </c>
      <c r="I927" s="51">
        <v>6</v>
      </c>
      <c r="J927" s="88" t="str">
        <f t="shared" si="15"/>
        <v>Полевской городской округ, г. Полевской, мкр. Зеленый бор-1, д. 6</v>
      </c>
      <c r="K927" s="51">
        <v>3787.1</v>
      </c>
      <c r="L927" s="30">
        <v>62</v>
      </c>
      <c r="M927" s="51">
        <v>1</v>
      </c>
      <c r="N927" s="132" t="s">
        <v>2567</v>
      </c>
      <c r="O927" s="219">
        <v>44225</v>
      </c>
      <c r="P927" s="132" t="s">
        <v>2603</v>
      </c>
      <c r="Q927" s="210">
        <v>1636289.2</v>
      </c>
    </row>
    <row r="928" spans="1:17" ht="22.5" x14ac:dyDescent="0.25">
      <c r="A928" s="80">
        <v>927</v>
      </c>
      <c r="B928" s="30" t="s">
        <v>227</v>
      </c>
      <c r="C928" s="112"/>
      <c r="D928" s="112" t="s">
        <v>297</v>
      </c>
      <c r="E928" s="112" t="s">
        <v>18</v>
      </c>
      <c r="F928" s="112" t="s">
        <v>298</v>
      </c>
      <c r="G928" s="112" t="s">
        <v>362</v>
      </c>
      <c r="H928" s="112" t="s">
        <v>2499</v>
      </c>
      <c r="I928" s="51">
        <v>8</v>
      </c>
      <c r="J928" s="88" t="str">
        <f t="shared" si="15"/>
        <v>Полевской городской округ, г. Полевской, мкр. Зеленый бор-1, д. 8</v>
      </c>
      <c r="K928" s="51">
        <v>3834.4</v>
      </c>
      <c r="L928" s="30">
        <v>62</v>
      </c>
      <c r="M928" s="51">
        <v>1</v>
      </c>
      <c r="N928" s="132" t="s">
        <v>2567</v>
      </c>
      <c r="O928" s="219">
        <v>44225</v>
      </c>
      <c r="P928" s="132" t="s">
        <v>2603</v>
      </c>
      <c r="Q928" s="187">
        <v>1631834.99</v>
      </c>
    </row>
    <row r="929" spans="1:17" ht="22.5" x14ac:dyDescent="0.25">
      <c r="A929" s="80">
        <v>928</v>
      </c>
      <c r="B929" s="30" t="s">
        <v>227</v>
      </c>
      <c r="C929" s="112"/>
      <c r="D929" s="112" t="s">
        <v>297</v>
      </c>
      <c r="E929" s="112" t="s">
        <v>18</v>
      </c>
      <c r="F929" s="112" t="s">
        <v>298</v>
      </c>
      <c r="G929" s="112" t="s">
        <v>362</v>
      </c>
      <c r="H929" s="112" t="s">
        <v>2500</v>
      </c>
      <c r="I929" s="51">
        <v>6</v>
      </c>
      <c r="J929" s="88" t="str">
        <f t="shared" si="15"/>
        <v>Полевской городской округ, г. Полевской, мкр. Зеленый бор-2, д. 6</v>
      </c>
      <c r="K929" s="51">
        <v>3889.2</v>
      </c>
      <c r="L929" s="30">
        <v>53</v>
      </c>
      <c r="M929" s="51">
        <v>1</v>
      </c>
      <c r="N929" s="132" t="s">
        <v>2567</v>
      </c>
      <c r="O929" s="219">
        <v>44225</v>
      </c>
      <c r="P929" s="132" t="s">
        <v>2603</v>
      </c>
      <c r="Q929" s="210">
        <v>1637118.58</v>
      </c>
    </row>
    <row r="930" spans="1:17" ht="22.5" x14ac:dyDescent="0.25">
      <c r="A930" s="80">
        <v>929</v>
      </c>
      <c r="B930" s="30" t="s">
        <v>227</v>
      </c>
      <c r="C930" s="30"/>
      <c r="D930" s="30" t="s">
        <v>297</v>
      </c>
      <c r="E930" s="30" t="s">
        <v>18</v>
      </c>
      <c r="F930" s="30" t="s">
        <v>298</v>
      </c>
      <c r="G930" s="30" t="s">
        <v>362</v>
      </c>
      <c r="H930" s="30" t="s">
        <v>1524</v>
      </c>
      <c r="I930" s="42">
        <v>12</v>
      </c>
      <c r="J930" s="88" t="str">
        <f t="shared" si="15"/>
        <v>Полевской городской округ, г. Полевской, мкр. Черемушки, д. 12</v>
      </c>
      <c r="K930" s="42">
        <v>2206.1999999999998</v>
      </c>
      <c r="L930" s="30">
        <v>48</v>
      </c>
      <c r="M930" s="42">
        <v>4</v>
      </c>
      <c r="N930" s="117" t="s">
        <v>3110</v>
      </c>
      <c r="O930" s="219">
        <v>44176</v>
      </c>
      <c r="P930" s="117" t="s">
        <v>1644</v>
      </c>
      <c r="Q930" s="210">
        <v>4952037.63</v>
      </c>
    </row>
    <row r="931" spans="1:17" ht="22.5" x14ac:dyDescent="0.25">
      <c r="A931" s="80">
        <v>930</v>
      </c>
      <c r="B931" s="30" t="s">
        <v>227</v>
      </c>
      <c r="C931" s="30"/>
      <c r="D931" s="30" t="s">
        <v>297</v>
      </c>
      <c r="E931" s="30" t="s">
        <v>18</v>
      </c>
      <c r="F931" s="30" t="s">
        <v>298</v>
      </c>
      <c r="G931" s="30" t="s">
        <v>64</v>
      </c>
      <c r="H931" s="30" t="s">
        <v>1525</v>
      </c>
      <c r="I931" s="42">
        <v>6</v>
      </c>
      <c r="J931" s="88" t="str">
        <f t="shared" si="15"/>
        <v>Полевской городской округ, г. Полевской, пер. Спортивный, д. 6</v>
      </c>
      <c r="K931" s="42">
        <v>1612.2</v>
      </c>
      <c r="L931" s="30">
        <v>36</v>
      </c>
      <c r="M931" s="42">
        <v>2</v>
      </c>
      <c r="N931" s="117" t="s">
        <v>3110</v>
      </c>
      <c r="O931" s="219">
        <v>44176</v>
      </c>
      <c r="P931" s="117" t="s">
        <v>1644</v>
      </c>
      <c r="Q931" s="210">
        <v>1703224.1</v>
      </c>
    </row>
    <row r="932" spans="1:17" ht="22.5" x14ac:dyDescent="0.25">
      <c r="A932" s="80">
        <v>931</v>
      </c>
      <c r="B932" s="30" t="s">
        <v>227</v>
      </c>
      <c r="C932" s="112"/>
      <c r="D932" s="112" t="s">
        <v>297</v>
      </c>
      <c r="E932" s="112" t="s">
        <v>18</v>
      </c>
      <c r="F932" s="112" t="s">
        <v>298</v>
      </c>
      <c r="G932" s="112" t="s">
        <v>20</v>
      </c>
      <c r="H932" s="112" t="s">
        <v>185</v>
      </c>
      <c r="I932" s="51">
        <v>12</v>
      </c>
      <c r="J932" s="88" t="str">
        <f t="shared" si="15"/>
        <v>Полевской городской округ, г. Полевской, ул. Декабристов, д. 12</v>
      </c>
      <c r="K932" s="51">
        <v>5909.5</v>
      </c>
      <c r="L932" s="30">
        <v>108</v>
      </c>
      <c r="M932" s="51">
        <v>2</v>
      </c>
      <c r="N932" s="132" t="s">
        <v>2567</v>
      </c>
      <c r="O932" s="219">
        <v>44225</v>
      </c>
      <c r="P932" s="132" t="s">
        <v>2603</v>
      </c>
      <c r="Q932" s="187">
        <v>3262743.79</v>
      </c>
    </row>
    <row r="933" spans="1:17" ht="22.5" x14ac:dyDescent="0.25">
      <c r="A933" s="80">
        <v>932</v>
      </c>
      <c r="B933" s="30" t="s">
        <v>227</v>
      </c>
      <c r="C933" s="30"/>
      <c r="D933" s="30" t="s">
        <v>297</v>
      </c>
      <c r="E933" s="30" t="s">
        <v>18</v>
      </c>
      <c r="F933" s="30" t="s">
        <v>298</v>
      </c>
      <c r="G933" s="30" t="s">
        <v>20</v>
      </c>
      <c r="H933" s="30" t="s">
        <v>299</v>
      </c>
      <c r="I933" s="42">
        <v>7</v>
      </c>
      <c r="J933" s="88" t="str">
        <f t="shared" si="15"/>
        <v>Полевской городской округ, г. Полевской, ул. К.Маркса, д. 7</v>
      </c>
      <c r="K933" s="42">
        <v>1400.4</v>
      </c>
      <c r="L933" s="30">
        <v>25</v>
      </c>
      <c r="M933" s="42">
        <v>7</v>
      </c>
      <c r="N933" s="117" t="s">
        <v>3103</v>
      </c>
      <c r="O933" s="219">
        <v>44176</v>
      </c>
      <c r="P933" s="117" t="s">
        <v>3064</v>
      </c>
      <c r="Q933" s="210">
        <v>7372490.4000000004</v>
      </c>
    </row>
    <row r="934" spans="1:17" ht="22.5" x14ac:dyDescent="0.25">
      <c r="A934" s="80">
        <v>933</v>
      </c>
      <c r="B934" s="30" t="s">
        <v>227</v>
      </c>
      <c r="C934" s="30"/>
      <c r="D934" s="30" t="s">
        <v>297</v>
      </c>
      <c r="E934" s="30" t="s">
        <v>18</v>
      </c>
      <c r="F934" s="30" t="s">
        <v>298</v>
      </c>
      <c r="G934" s="30" t="s">
        <v>20</v>
      </c>
      <c r="H934" s="30" t="s">
        <v>299</v>
      </c>
      <c r="I934" s="42">
        <v>9</v>
      </c>
      <c r="J934" s="88" t="str">
        <f t="shared" si="15"/>
        <v>Полевской городской округ, г. Полевской, ул. К.Маркса, д. 9</v>
      </c>
      <c r="K934" s="42">
        <v>2532.8000000000002</v>
      </c>
      <c r="L934" s="30">
        <v>36</v>
      </c>
      <c r="M934" s="42">
        <v>8</v>
      </c>
      <c r="N934" s="117" t="s">
        <v>3103</v>
      </c>
      <c r="O934" s="219">
        <v>44176</v>
      </c>
      <c r="P934" s="117" t="s">
        <v>3064</v>
      </c>
      <c r="Q934" s="210">
        <v>15586215.6</v>
      </c>
    </row>
    <row r="935" spans="1:17" ht="22.5" x14ac:dyDescent="0.25">
      <c r="A935" s="80">
        <v>934</v>
      </c>
      <c r="B935" s="30" t="s">
        <v>227</v>
      </c>
      <c r="C935" s="30"/>
      <c r="D935" s="30" t="s">
        <v>297</v>
      </c>
      <c r="E935" s="30" t="s">
        <v>18</v>
      </c>
      <c r="F935" s="30" t="s">
        <v>298</v>
      </c>
      <c r="G935" s="30" t="s">
        <v>20</v>
      </c>
      <c r="H935" s="30" t="s">
        <v>299</v>
      </c>
      <c r="I935" s="42" t="s">
        <v>224</v>
      </c>
      <c r="J935" s="88" t="str">
        <f t="shared" si="15"/>
        <v>Полевской городской округ, г. Полевской, ул. К.Маркса, д. 9А</v>
      </c>
      <c r="K935" s="42">
        <v>2177</v>
      </c>
      <c r="L935" s="30">
        <v>45</v>
      </c>
      <c r="M935" s="42">
        <v>8</v>
      </c>
      <c r="N935" s="117" t="s">
        <v>3103</v>
      </c>
      <c r="O935" s="219">
        <v>44176</v>
      </c>
      <c r="P935" s="117" t="s">
        <v>3064</v>
      </c>
      <c r="Q935" s="210">
        <v>15919377.6</v>
      </c>
    </row>
    <row r="936" spans="1:17" ht="22.5" x14ac:dyDescent="0.25">
      <c r="A936" s="80">
        <v>935</v>
      </c>
      <c r="B936" s="30" t="s">
        <v>227</v>
      </c>
      <c r="C936" s="112"/>
      <c r="D936" s="112" t="s">
        <v>297</v>
      </c>
      <c r="E936" s="112" t="s">
        <v>18</v>
      </c>
      <c r="F936" s="112" t="s">
        <v>298</v>
      </c>
      <c r="G936" s="112" t="s">
        <v>20</v>
      </c>
      <c r="H936" s="112" t="s">
        <v>455</v>
      </c>
      <c r="I936" s="51" t="s">
        <v>763</v>
      </c>
      <c r="J936" s="88" t="str">
        <f t="shared" si="15"/>
        <v>Полевской городской округ, г. Полевской, ул. Коммунистическая, д. 42А</v>
      </c>
      <c r="K936" s="51">
        <v>4264</v>
      </c>
      <c r="L936" s="30">
        <v>72</v>
      </c>
      <c r="M936" s="51">
        <v>2</v>
      </c>
      <c r="N936" s="132" t="s">
        <v>2567</v>
      </c>
      <c r="O936" s="219">
        <v>44225</v>
      </c>
      <c r="P936" s="132" t="s">
        <v>2603</v>
      </c>
      <c r="Q936" s="210">
        <v>3136257.94</v>
      </c>
    </row>
    <row r="937" spans="1:17" ht="22.5" x14ac:dyDescent="0.25">
      <c r="A937" s="80">
        <v>936</v>
      </c>
      <c r="B937" s="30" t="s">
        <v>227</v>
      </c>
      <c r="C937" s="30"/>
      <c r="D937" s="30" t="s">
        <v>297</v>
      </c>
      <c r="E937" s="30" t="s">
        <v>18</v>
      </c>
      <c r="F937" s="30" t="s">
        <v>298</v>
      </c>
      <c r="G937" s="30" t="s">
        <v>20</v>
      </c>
      <c r="H937" s="30" t="s">
        <v>36</v>
      </c>
      <c r="I937" s="42">
        <v>12</v>
      </c>
      <c r="J937" s="88" t="str">
        <f t="shared" si="15"/>
        <v>Полевской городской округ, г. Полевской, ул. Ленина, д. 12</v>
      </c>
      <c r="K937" s="42">
        <v>1663</v>
      </c>
      <c r="L937" s="30">
        <v>10</v>
      </c>
      <c r="M937" s="42">
        <v>8</v>
      </c>
      <c r="N937" s="117" t="s">
        <v>3105</v>
      </c>
      <c r="O937" s="219">
        <v>44302</v>
      </c>
      <c r="P937" s="117" t="s">
        <v>3064</v>
      </c>
      <c r="Q937" s="210">
        <v>11505271.200000003</v>
      </c>
    </row>
    <row r="938" spans="1:17" ht="22.5" x14ac:dyDescent="0.25">
      <c r="A938" s="80">
        <v>937</v>
      </c>
      <c r="B938" s="30" t="s">
        <v>227</v>
      </c>
      <c r="C938" s="112"/>
      <c r="D938" s="112" t="s">
        <v>297</v>
      </c>
      <c r="E938" s="112" t="s">
        <v>18</v>
      </c>
      <c r="F938" s="112" t="s">
        <v>298</v>
      </c>
      <c r="G938" s="112" t="s">
        <v>20</v>
      </c>
      <c r="H938" s="112" t="s">
        <v>306</v>
      </c>
      <c r="I938" s="51">
        <v>104</v>
      </c>
      <c r="J938" s="88" t="str">
        <f t="shared" si="15"/>
        <v>Полевской городской округ, г. Полевской, ул. Розы Люксембург, д. 104</v>
      </c>
      <c r="K938" s="51">
        <v>3859</v>
      </c>
      <c r="L938" s="30">
        <v>62</v>
      </c>
      <c r="M938" s="51">
        <v>1</v>
      </c>
      <c r="N938" s="132" t="s">
        <v>2567</v>
      </c>
      <c r="O938" s="219">
        <v>44225</v>
      </c>
      <c r="P938" s="132" t="s">
        <v>2603</v>
      </c>
      <c r="Q938" s="210">
        <v>1624929.9</v>
      </c>
    </row>
    <row r="939" spans="1:17" ht="22.5" x14ac:dyDescent="0.25">
      <c r="A939" s="80">
        <v>938</v>
      </c>
      <c r="B939" s="30" t="s">
        <v>227</v>
      </c>
      <c r="C939" s="30"/>
      <c r="D939" s="30" t="s">
        <v>297</v>
      </c>
      <c r="E939" s="30" t="s">
        <v>29</v>
      </c>
      <c r="F939" s="30" t="s">
        <v>2648</v>
      </c>
      <c r="G939" s="30" t="s">
        <v>20</v>
      </c>
      <c r="H939" s="30" t="s">
        <v>25</v>
      </c>
      <c r="I939" s="42">
        <v>3</v>
      </c>
      <c r="J939" s="88" t="str">
        <f t="shared" si="15"/>
        <v>Полевской городской округ, с. Курганово (г Полевской), ул. Школьная, д. 3</v>
      </c>
      <c r="K939" s="42">
        <v>536</v>
      </c>
      <c r="L939" s="30">
        <v>12</v>
      </c>
      <c r="M939" s="42">
        <v>7</v>
      </c>
      <c r="N939" s="117" t="s">
        <v>3110</v>
      </c>
      <c r="O939" s="219">
        <v>44176</v>
      </c>
      <c r="P939" s="117" t="s">
        <v>1644</v>
      </c>
      <c r="Q939" s="210">
        <v>5221763.59</v>
      </c>
    </row>
    <row r="940" spans="1:17" ht="22.5" x14ac:dyDescent="0.25">
      <c r="A940" s="80">
        <v>939</v>
      </c>
      <c r="B940" s="30" t="s">
        <v>218</v>
      </c>
      <c r="C940" s="30" t="s">
        <v>680</v>
      </c>
      <c r="D940" s="30" t="s">
        <v>133</v>
      </c>
      <c r="E940" s="30" t="s">
        <v>1500</v>
      </c>
      <c r="F940" s="30" t="s">
        <v>134</v>
      </c>
      <c r="G940" s="30" t="s">
        <v>20</v>
      </c>
      <c r="H940" s="30" t="s">
        <v>39</v>
      </c>
      <c r="I940" s="148">
        <v>27</v>
      </c>
      <c r="J940" s="88" t="str">
        <f t="shared" si="15"/>
        <v>Пригородный р-н, Горноуральский городской округ, пос. Зональный, ул. Центральная, д. 27</v>
      </c>
      <c r="K940" s="42">
        <v>683.2</v>
      </c>
      <c r="L940" s="30">
        <v>16</v>
      </c>
      <c r="M940" s="42">
        <v>2</v>
      </c>
      <c r="N940" s="84" t="s">
        <v>3070</v>
      </c>
      <c r="O940" s="219">
        <v>44169</v>
      </c>
      <c r="P940" s="117" t="s">
        <v>1619</v>
      </c>
      <c r="Q940" s="210">
        <v>1745768.4</v>
      </c>
    </row>
    <row r="941" spans="1:17" ht="22.5" x14ac:dyDescent="0.25">
      <c r="A941" s="80">
        <v>940</v>
      </c>
      <c r="B941" s="30" t="s">
        <v>218</v>
      </c>
      <c r="C941" s="30" t="s">
        <v>680</v>
      </c>
      <c r="D941" s="30" t="s">
        <v>133</v>
      </c>
      <c r="E941" s="30" t="s">
        <v>1500</v>
      </c>
      <c r="F941" s="30" t="s">
        <v>134</v>
      </c>
      <c r="G941" s="30" t="s">
        <v>20</v>
      </c>
      <c r="H941" s="30" t="s">
        <v>39</v>
      </c>
      <c r="I941" s="58" t="s">
        <v>946</v>
      </c>
      <c r="J941" s="88" t="str">
        <f t="shared" si="15"/>
        <v>Пригородный р-н, Горноуральский городской округ, пос. Зональный, ул. Центральная, д. 29</v>
      </c>
      <c r="K941" s="42">
        <v>743.4</v>
      </c>
      <c r="L941" s="30">
        <v>16</v>
      </c>
      <c r="M941" s="42">
        <v>1</v>
      </c>
      <c r="N941" s="84" t="s">
        <v>3070</v>
      </c>
      <c r="O941" s="219">
        <v>44169</v>
      </c>
      <c r="P941" s="117" t="s">
        <v>1619</v>
      </c>
      <c r="Q941" s="210">
        <v>471102</v>
      </c>
    </row>
    <row r="942" spans="1:17" ht="22.5" x14ac:dyDescent="0.25">
      <c r="A942" s="80">
        <v>941</v>
      </c>
      <c r="B942" s="30" t="s">
        <v>218</v>
      </c>
      <c r="C942" s="30" t="s">
        <v>680</v>
      </c>
      <c r="D942" s="30" t="s">
        <v>133</v>
      </c>
      <c r="E942" s="30" t="s">
        <v>1500</v>
      </c>
      <c r="F942" s="30" t="s">
        <v>1084</v>
      </c>
      <c r="G942" s="30" t="s">
        <v>20</v>
      </c>
      <c r="H942" s="30" t="s">
        <v>330</v>
      </c>
      <c r="I942" s="58" t="s">
        <v>120</v>
      </c>
      <c r="J942" s="88" t="str">
        <f t="shared" si="15"/>
        <v>Пригородный р-н, Горноуральский городской округ, пос. Новоасбест, ул. Пионерская, д. 7А</v>
      </c>
      <c r="K942" s="42">
        <v>864.2</v>
      </c>
      <c r="L942" s="30">
        <v>16</v>
      </c>
      <c r="M942" s="42">
        <v>8</v>
      </c>
      <c r="N942" s="84" t="s">
        <v>3070</v>
      </c>
      <c r="O942" s="219">
        <v>44169</v>
      </c>
      <c r="P942" s="117" t="s">
        <v>1619</v>
      </c>
      <c r="Q942" s="210">
        <v>6080212.8000000007</v>
      </c>
    </row>
    <row r="943" spans="1:17" ht="22.5" x14ac:dyDescent="0.25">
      <c r="A943" s="80">
        <v>942</v>
      </c>
      <c r="B943" s="30" t="s">
        <v>218</v>
      </c>
      <c r="C943" s="30" t="s">
        <v>680</v>
      </c>
      <c r="D943" s="30" t="s">
        <v>133</v>
      </c>
      <c r="E943" s="30" t="s">
        <v>29</v>
      </c>
      <c r="F943" s="30" t="s">
        <v>138</v>
      </c>
      <c r="G943" s="30" t="s">
        <v>20</v>
      </c>
      <c r="H943" s="30" t="s">
        <v>2639</v>
      </c>
      <c r="I943" s="58" t="s">
        <v>1008</v>
      </c>
      <c r="J943" s="88" t="str">
        <f t="shared" si="15"/>
        <v>Пригородный р-н, Горноуральский городской округ, с. Николо-Павловское, ул. Тепличная, д. 22</v>
      </c>
      <c r="K943" s="42">
        <v>1248.4000000000001</v>
      </c>
      <c r="L943" s="30">
        <v>40</v>
      </c>
      <c r="M943" s="42">
        <v>8</v>
      </c>
      <c r="N943" s="84" t="s">
        <v>3070</v>
      </c>
      <c r="O943" s="219">
        <v>44169</v>
      </c>
      <c r="P943" s="117" t="s">
        <v>1619</v>
      </c>
      <c r="Q943" s="210">
        <v>11791537.199999999</v>
      </c>
    </row>
    <row r="944" spans="1:17" ht="22.5" x14ac:dyDescent="0.25">
      <c r="A944" s="80">
        <v>943</v>
      </c>
      <c r="B944" s="30" t="s">
        <v>218</v>
      </c>
      <c r="C944" s="30" t="s">
        <v>680</v>
      </c>
      <c r="D944" s="30" t="s">
        <v>133</v>
      </c>
      <c r="E944" s="30" t="s">
        <v>29</v>
      </c>
      <c r="F944" s="30" t="s">
        <v>967</v>
      </c>
      <c r="G944" s="30" t="s">
        <v>20</v>
      </c>
      <c r="H944" s="30" t="s">
        <v>968</v>
      </c>
      <c r="I944" s="58" t="s">
        <v>977</v>
      </c>
      <c r="J944" s="88" t="str">
        <f t="shared" si="15"/>
        <v>Пригородный р-н, Горноуральский городской округ, с. Покровское, ул. Птицеводов, д. 13</v>
      </c>
      <c r="K944" s="42">
        <v>809.9</v>
      </c>
      <c r="L944" s="30">
        <v>16</v>
      </c>
      <c r="M944" s="42">
        <v>2</v>
      </c>
      <c r="N944" s="84" t="s">
        <v>3070</v>
      </c>
      <c r="O944" s="219">
        <v>44169</v>
      </c>
      <c r="P944" s="117" t="s">
        <v>1619</v>
      </c>
      <c r="Q944" s="210">
        <v>1477986</v>
      </c>
    </row>
    <row r="945" spans="1:17" ht="23.25" x14ac:dyDescent="0.25">
      <c r="A945" s="80">
        <v>944</v>
      </c>
      <c r="B945" s="30" t="s">
        <v>8</v>
      </c>
      <c r="C945" s="30" t="s">
        <v>632</v>
      </c>
      <c r="D945" s="30" t="s">
        <v>12</v>
      </c>
      <c r="E945" s="30" t="s">
        <v>637</v>
      </c>
      <c r="F945" s="30" t="s">
        <v>85</v>
      </c>
      <c r="G945" s="30" t="s">
        <v>20</v>
      </c>
      <c r="H945" s="30" t="s">
        <v>704</v>
      </c>
      <c r="I945" s="30">
        <v>1</v>
      </c>
      <c r="J945" s="88" t="str">
        <f t="shared" si="15"/>
        <v>Пышминский р-н, Пышминский городской округ, п.г.т. Пышма, ул. 1 Мая, д. 1</v>
      </c>
      <c r="K945" s="30">
        <v>1169.04</v>
      </c>
      <c r="L945" s="30">
        <v>24</v>
      </c>
      <c r="M945" s="30">
        <v>6</v>
      </c>
      <c r="N945" s="117" t="s">
        <v>3060</v>
      </c>
      <c r="O945" s="219">
        <v>44155</v>
      </c>
      <c r="P945" s="117" t="s">
        <v>1630</v>
      </c>
      <c r="Q945" s="187">
        <v>3320755.93</v>
      </c>
    </row>
    <row r="946" spans="1:17" ht="23.25" x14ac:dyDescent="0.25">
      <c r="A946" s="80">
        <v>945</v>
      </c>
      <c r="B946" s="30" t="s">
        <v>8</v>
      </c>
      <c r="C946" s="30" t="s">
        <v>632</v>
      </c>
      <c r="D946" s="30" t="s">
        <v>12</v>
      </c>
      <c r="E946" s="30" t="s">
        <v>637</v>
      </c>
      <c r="F946" s="30" t="s">
        <v>85</v>
      </c>
      <c r="G946" s="30" t="s">
        <v>20</v>
      </c>
      <c r="H946" s="30" t="s">
        <v>53</v>
      </c>
      <c r="I946" s="30">
        <v>15</v>
      </c>
      <c r="J946" s="88" t="str">
        <f t="shared" si="15"/>
        <v>Пышминский р-н, Пышминский городской округ, п.г.т. Пышма, ул. Комсомольская, д. 15</v>
      </c>
      <c r="K946" s="30">
        <v>953.19</v>
      </c>
      <c r="L946" s="30">
        <v>22</v>
      </c>
      <c r="M946" s="30">
        <v>6</v>
      </c>
      <c r="N946" s="117" t="s">
        <v>3060</v>
      </c>
      <c r="O946" s="219">
        <v>44155</v>
      </c>
      <c r="P946" s="117" t="s">
        <v>1630</v>
      </c>
      <c r="Q946" s="187">
        <v>5033743.67</v>
      </c>
    </row>
    <row r="947" spans="1:17" ht="23.25" x14ac:dyDescent="0.25">
      <c r="A947" s="80">
        <v>946</v>
      </c>
      <c r="B947" s="30" t="s">
        <v>8</v>
      </c>
      <c r="C947" s="30" t="s">
        <v>632</v>
      </c>
      <c r="D947" s="30" t="s">
        <v>12</v>
      </c>
      <c r="E947" s="30" t="s">
        <v>29</v>
      </c>
      <c r="F947" s="30" t="s">
        <v>2630</v>
      </c>
      <c r="G947" s="30" t="s">
        <v>20</v>
      </c>
      <c r="H947" s="30" t="s">
        <v>34</v>
      </c>
      <c r="I947" s="30">
        <v>7</v>
      </c>
      <c r="J947" s="88" t="str">
        <f t="shared" si="15"/>
        <v>Пышминский р-н, Пышминский городской округ, с. Черемыш, ул. Кирова, д. 7</v>
      </c>
      <c r="K947" s="30">
        <v>790.18</v>
      </c>
      <c r="L947" s="30">
        <v>16</v>
      </c>
      <c r="M947" s="30">
        <v>6</v>
      </c>
      <c r="N947" s="117" t="s">
        <v>3060</v>
      </c>
      <c r="O947" s="219">
        <v>44155</v>
      </c>
      <c r="P947" s="117" t="s">
        <v>1630</v>
      </c>
      <c r="Q947" s="187">
        <v>4854890.8400000008</v>
      </c>
    </row>
    <row r="948" spans="1:17" ht="23.25" x14ac:dyDescent="0.25">
      <c r="A948" s="80">
        <v>947</v>
      </c>
      <c r="B948" s="30" t="s">
        <v>8</v>
      </c>
      <c r="C948" s="30" t="s">
        <v>631</v>
      </c>
      <c r="D948" s="30" t="s">
        <v>13</v>
      </c>
      <c r="E948" s="30" t="s">
        <v>18</v>
      </c>
      <c r="F948" s="30" t="s">
        <v>91</v>
      </c>
      <c r="G948" s="30" t="s">
        <v>20</v>
      </c>
      <c r="H948" s="30" t="s">
        <v>92</v>
      </c>
      <c r="I948" s="30">
        <v>13</v>
      </c>
      <c r="J948" s="88" t="str">
        <f t="shared" si="15"/>
        <v>Режевской р-н, Режевской городской округ, г. Реж, ул. Бажова, д. 13</v>
      </c>
      <c r="K948" s="30">
        <v>2119.5</v>
      </c>
      <c r="L948" s="30">
        <v>87</v>
      </c>
      <c r="M948" s="30">
        <v>2</v>
      </c>
      <c r="N948" s="59" t="s">
        <v>3045</v>
      </c>
      <c r="O948" s="219" t="s">
        <v>4513</v>
      </c>
      <c r="P948" s="117" t="s">
        <v>3064</v>
      </c>
      <c r="Q948" s="210">
        <f>2404938+1893841.2</f>
        <v>4298779.2</v>
      </c>
    </row>
    <row r="949" spans="1:17" ht="23.25" x14ac:dyDescent="0.25">
      <c r="A949" s="80">
        <v>948</v>
      </c>
      <c r="B949" s="30" t="s">
        <v>8</v>
      </c>
      <c r="C949" s="30" t="s">
        <v>631</v>
      </c>
      <c r="D949" s="30" t="s">
        <v>13</v>
      </c>
      <c r="E949" s="30" t="s">
        <v>18</v>
      </c>
      <c r="F949" s="30" t="s">
        <v>91</v>
      </c>
      <c r="G949" s="30" t="s">
        <v>20</v>
      </c>
      <c r="H949" s="30" t="s">
        <v>73</v>
      </c>
      <c r="I949" s="30">
        <v>1</v>
      </c>
      <c r="J949" s="88" t="str">
        <f t="shared" si="15"/>
        <v>Режевской р-н, Режевской городской округ, г. Реж, ул. Вокзальная, д. 1</v>
      </c>
      <c r="K949" s="30">
        <v>897.3</v>
      </c>
      <c r="L949" s="30">
        <v>28</v>
      </c>
      <c r="M949" s="30">
        <v>4</v>
      </c>
      <c r="N949" s="117" t="s">
        <v>3068</v>
      </c>
      <c r="O949" s="219" t="s">
        <v>4513</v>
      </c>
      <c r="P949" s="117" t="s">
        <v>3066</v>
      </c>
      <c r="Q949" s="210">
        <f>1029488.68+705134.4</f>
        <v>1734623.08</v>
      </c>
    </row>
    <row r="950" spans="1:17" ht="23.25" x14ac:dyDescent="0.25">
      <c r="A950" s="80">
        <v>949</v>
      </c>
      <c r="B950" s="30" t="s">
        <v>8</v>
      </c>
      <c r="C950" s="30" t="s">
        <v>631</v>
      </c>
      <c r="D950" s="30" t="s">
        <v>13</v>
      </c>
      <c r="E950" s="30" t="s">
        <v>18</v>
      </c>
      <c r="F950" s="30" t="s">
        <v>91</v>
      </c>
      <c r="G950" s="30" t="s">
        <v>20</v>
      </c>
      <c r="H950" s="30" t="s">
        <v>73</v>
      </c>
      <c r="I950" s="30">
        <v>3</v>
      </c>
      <c r="J950" s="88" t="str">
        <f t="shared" si="15"/>
        <v>Режевской р-н, Режевской городской округ, г. Реж, ул. Вокзальная, д. 3</v>
      </c>
      <c r="K950" s="30">
        <v>946.1</v>
      </c>
      <c r="L950" s="30">
        <v>42</v>
      </c>
      <c r="M950" s="30">
        <v>3</v>
      </c>
      <c r="N950" s="117" t="s">
        <v>3048</v>
      </c>
      <c r="O950" s="219" t="s">
        <v>4513</v>
      </c>
      <c r="P950" s="117" t="s">
        <v>3066</v>
      </c>
      <c r="Q950" s="210">
        <f>1876229.5+149055.6</f>
        <v>2025285.1</v>
      </c>
    </row>
    <row r="951" spans="1:17" ht="23.25" x14ac:dyDescent="0.25">
      <c r="A951" s="80">
        <v>950</v>
      </c>
      <c r="B951" s="30" t="s">
        <v>8</v>
      </c>
      <c r="C951" s="30" t="s">
        <v>631</v>
      </c>
      <c r="D951" s="30" t="s">
        <v>13</v>
      </c>
      <c r="E951" s="30" t="s">
        <v>18</v>
      </c>
      <c r="F951" s="30" t="s">
        <v>91</v>
      </c>
      <c r="G951" s="30" t="s">
        <v>20</v>
      </c>
      <c r="H951" s="30" t="s">
        <v>278</v>
      </c>
      <c r="I951" s="30">
        <v>10</v>
      </c>
      <c r="J951" s="88" t="str">
        <f t="shared" si="15"/>
        <v>Режевской р-н, Режевской городской округ, г. Реж, ул. Космонавтов, д. 10</v>
      </c>
      <c r="K951" s="30">
        <v>3430.4</v>
      </c>
      <c r="L951" s="30">
        <v>74</v>
      </c>
      <c r="M951" s="30">
        <v>2</v>
      </c>
      <c r="N951" s="117" t="s">
        <v>3048</v>
      </c>
      <c r="O951" s="219" t="s">
        <v>4513</v>
      </c>
      <c r="P951" s="117" t="s">
        <v>3066</v>
      </c>
      <c r="Q951" s="210">
        <f>3103267.1+3431630.4</f>
        <v>6534897.5</v>
      </c>
    </row>
    <row r="952" spans="1:17" ht="22.5" x14ac:dyDescent="0.25">
      <c r="A952" s="80">
        <v>951</v>
      </c>
      <c r="B952" s="30" t="s">
        <v>8</v>
      </c>
      <c r="C952" s="30" t="s">
        <v>631</v>
      </c>
      <c r="D952" s="30" t="s">
        <v>13</v>
      </c>
      <c r="E952" s="30" t="s">
        <v>18</v>
      </c>
      <c r="F952" s="30" t="s">
        <v>91</v>
      </c>
      <c r="G952" s="30" t="s">
        <v>20</v>
      </c>
      <c r="H952" s="30" t="s">
        <v>428</v>
      </c>
      <c r="I952" s="30">
        <v>7</v>
      </c>
      <c r="J952" s="88" t="str">
        <f t="shared" si="15"/>
        <v>Режевской р-н, Режевской городской округ, г. Реж, ул. Краснофлотцев, д. 7</v>
      </c>
      <c r="K952" s="30">
        <v>1110.0999999999999</v>
      </c>
      <c r="L952" s="30">
        <v>31</v>
      </c>
      <c r="M952" s="30">
        <v>1</v>
      </c>
      <c r="N952" s="117" t="s">
        <v>3054</v>
      </c>
      <c r="O952" s="219">
        <v>44264</v>
      </c>
      <c r="P952" s="117" t="s">
        <v>3064</v>
      </c>
      <c r="Q952" s="187">
        <v>5741432.3000000007</v>
      </c>
    </row>
    <row r="953" spans="1:17" ht="22.5" x14ac:dyDescent="0.25">
      <c r="A953" s="80">
        <v>952</v>
      </c>
      <c r="B953" s="30" t="s">
        <v>8</v>
      </c>
      <c r="C953" s="30" t="s">
        <v>631</v>
      </c>
      <c r="D953" s="30" t="s">
        <v>13</v>
      </c>
      <c r="E953" s="30" t="s">
        <v>18</v>
      </c>
      <c r="F953" s="30" t="s">
        <v>91</v>
      </c>
      <c r="G953" s="30" t="s">
        <v>20</v>
      </c>
      <c r="H953" s="30" t="s">
        <v>36</v>
      </c>
      <c r="I953" s="30">
        <v>11</v>
      </c>
      <c r="J953" s="88" t="str">
        <f t="shared" si="15"/>
        <v>Режевской р-н, Режевской городской округ, г. Реж, ул. Ленина, д. 11</v>
      </c>
      <c r="K953" s="30">
        <v>4365.3</v>
      </c>
      <c r="L953" s="30">
        <v>63</v>
      </c>
      <c r="M953" s="30">
        <v>1</v>
      </c>
      <c r="N953" s="117" t="s">
        <v>3049</v>
      </c>
      <c r="O953" s="219">
        <v>44166</v>
      </c>
      <c r="P953" s="117" t="s">
        <v>2389</v>
      </c>
      <c r="Q953" s="210">
        <v>2871380.5700000003</v>
      </c>
    </row>
    <row r="954" spans="1:17" ht="22.5" x14ac:dyDescent="0.25">
      <c r="A954" s="80">
        <v>953</v>
      </c>
      <c r="B954" s="30" t="s">
        <v>8</v>
      </c>
      <c r="C954" s="30" t="s">
        <v>631</v>
      </c>
      <c r="D954" s="30" t="s">
        <v>13</v>
      </c>
      <c r="E954" s="30" t="s">
        <v>18</v>
      </c>
      <c r="F954" s="30" t="s">
        <v>91</v>
      </c>
      <c r="G954" s="30" t="s">
        <v>20</v>
      </c>
      <c r="H954" s="30" t="s">
        <v>36</v>
      </c>
      <c r="I954" s="30" t="s">
        <v>727</v>
      </c>
      <c r="J954" s="88" t="str">
        <f t="shared" si="15"/>
        <v>Режевской р-н, Режевской городской округ, г. Реж, ул. Ленина, д. 24А</v>
      </c>
      <c r="K954" s="30">
        <v>653.4</v>
      </c>
      <c r="L954" s="30">
        <v>37</v>
      </c>
      <c r="M954" s="30">
        <v>1</v>
      </c>
      <c r="N954" s="117" t="s">
        <v>3049</v>
      </c>
      <c r="O954" s="219">
        <v>44166</v>
      </c>
      <c r="P954" s="117" t="s">
        <v>2389</v>
      </c>
      <c r="Q954" s="210">
        <v>1285804.7</v>
      </c>
    </row>
    <row r="955" spans="1:17" ht="23.25" x14ac:dyDescent="0.25">
      <c r="A955" s="80">
        <v>954</v>
      </c>
      <c r="B955" s="30" t="s">
        <v>8</v>
      </c>
      <c r="C955" s="30" t="s">
        <v>631</v>
      </c>
      <c r="D955" s="30" t="s">
        <v>13</v>
      </c>
      <c r="E955" s="30" t="s">
        <v>18</v>
      </c>
      <c r="F955" s="30" t="s">
        <v>91</v>
      </c>
      <c r="G955" s="30" t="s">
        <v>20</v>
      </c>
      <c r="H955" s="30" t="s">
        <v>96</v>
      </c>
      <c r="I955" s="30">
        <v>24</v>
      </c>
      <c r="J955" s="88" t="str">
        <f t="shared" si="15"/>
        <v>Режевской р-н, Режевской городской округ, г. Реж, ул. Металлургов, д. 24</v>
      </c>
      <c r="K955" s="30">
        <v>3580.5</v>
      </c>
      <c r="L955" s="30">
        <v>70</v>
      </c>
      <c r="M955" s="30">
        <v>2</v>
      </c>
      <c r="N955" s="117" t="s">
        <v>3048</v>
      </c>
      <c r="O955" s="219" t="s">
        <v>4513</v>
      </c>
      <c r="P955" s="117" t="s">
        <v>3066</v>
      </c>
      <c r="Q955" s="210">
        <f>2512195.23+3773366.4</f>
        <v>6285561.6299999999</v>
      </c>
    </row>
    <row r="956" spans="1:17" ht="22.5" x14ac:dyDescent="0.25">
      <c r="A956" s="80">
        <v>955</v>
      </c>
      <c r="B956" s="30" t="s">
        <v>8</v>
      </c>
      <c r="C956" s="30" t="s">
        <v>631</v>
      </c>
      <c r="D956" s="30" t="s">
        <v>13</v>
      </c>
      <c r="E956" s="30" t="s">
        <v>1500</v>
      </c>
      <c r="F956" s="30" t="s">
        <v>2615</v>
      </c>
      <c r="G956" s="30" t="s">
        <v>20</v>
      </c>
      <c r="H956" s="30" t="s">
        <v>330</v>
      </c>
      <c r="I956" s="30">
        <v>1</v>
      </c>
      <c r="J956" s="88" t="str">
        <f t="shared" si="15"/>
        <v>Режевской р-н, Режевской городской округ, пос. Озерный, ул. Пионерская, д. 1</v>
      </c>
      <c r="K956" s="30">
        <v>1002</v>
      </c>
      <c r="L956" s="30">
        <v>22</v>
      </c>
      <c r="M956" s="30">
        <v>1</v>
      </c>
      <c r="N956" s="117" t="s">
        <v>3049</v>
      </c>
      <c r="O956" s="219">
        <v>44166</v>
      </c>
      <c r="P956" s="117" t="s">
        <v>2389</v>
      </c>
      <c r="Q956" s="210">
        <v>298138.21999999997</v>
      </c>
    </row>
    <row r="957" spans="1:17" ht="22.5" x14ac:dyDescent="0.25">
      <c r="A957" s="80">
        <v>956</v>
      </c>
      <c r="B957" s="30" t="s">
        <v>8</v>
      </c>
      <c r="C957" s="30" t="s">
        <v>631</v>
      </c>
      <c r="D957" s="30" t="s">
        <v>13</v>
      </c>
      <c r="E957" s="30" t="s">
        <v>29</v>
      </c>
      <c r="F957" s="30" t="s">
        <v>1309</v>
      </c>
      <c r="G957" s="30" t="s">
        <v>20</v>
      </c>
      <c r="H957" s="30" t="s">
        <v>1048</v>
      </c>
      <c r="I957" s="30">
        <v>11</v>
      </c>
      <c r="J957" s="88" t="str">
        <f t="shared" si="15"/>
        <v>Режевской р-н, Режевской городской округ, с. Липовское, ул. Совхозная, д. 11</v>
      </c>
      <c r="K957" s="30">
        <v>381.2</v>
      </c>
      <c r="L957" s="30">
        <v>8</v>
      </c>
      <c r="M957" s="30">
        <v>4</v>
      </c>
      <c r="N957" s="117" t="s">
        <v>3049</v>
      </c>
      <c r="O957" s="219">
        <v>44166</v>
      </c>
      <c r="P957" s="117" t="s">
        <v>2389</v>
      </c>
      <c r="Q957" s="210">
        <v>1046068.2300000001</v>
      </c>
    </row>
    <row r="958" spans="1:17" ht="23.25" x14ac:dyDescent="0.25">
      <c r="A958" s="80">
        <v>957</v>
      </c>
      <c r="B958" s="106" t="s">
        <v>327</v>
      </c>
      <c r="C958" s="30"/>
      <c r="D958" s="30" t="s">
        <v>376</v>
      </c>
      <c r="E958" s="30" t="s">
        <v>18</v>
      </c>
      <c r="F958" s="30" t="s">
        <v>377</v>
      </c>
      <c r="G958" s="30" t="s">
        <v>20</v>
      </c>
      <c r="H958" s="30" t="s">
        <v>172</v>
      </c>
      <c r="I958" s="42">
        <v>4</v>
      </c>
      <c r="J958" s="88" t="str">
        <f t="shared" si="15"/>
        <v>Североуральский городской округ, г. Североуральск, ул. Маяковского, д. 4</v>
      </c>
      <c r="K958" s="30">
        <v>1061.5</v>
      </c>
      <c r="L958" s="30">
        <v>12</v>
      </c>
      <c r="M958" s="41">
        <v>7</v>
      </c>
      <c r="N958" s="59" t="s">
        <v>3261</v>
      </c>
      <c r="O958" s="219" t="s">
        <v>4514</v>
      </c>
      <c r="P958" s="84" t="s">
        <v>1735</v>
      </c>
      <c r="Q958" s="209">
        <f>1292853.6+3524972.4</f>
        <v>4817826</v>
      </c>
    </row>
    <row r="959" spans="1:17" ht="22.5" x14ac:dyDescent="0.25">
      <c r="A959" s="80">
        <v>958</v>
      </c>
      <c r="B959" s="106" t="s">
        <v>327</v>
      </c>
      <c r="C959" s="30"/>
      <c r="D959" s="30" t="s">
        <v>376</v>
      </c>
      <c r="E959" s="30" t="s">
        <v>18</v>
      </c>
      <c r="F959" s="30" t="s">
        <v>377</v>
      </c>
      <c r="G959" s="30" t="s">
        <v>20</v>
      </c>
      <c r="H959" s="30" t="s">
        <v>69</v>
      </c>
      <c r="I959" s="42">
        <v>3</v>
      </c>
      <c r="J959" s="88" t="str">
        <f t="shared" si="15"/>
        <v>Североуральский городской округ, г. Североуральск, ул. Мира, д. 3</v>
      </c>
      <c r="K959" s="30">
        <v>4999.6000000000004</v>
      </c>
      <c r="L959" s="30">
        <v>37</v>
      </c>
      <c r="M959" s="41">
        <v>8</v>
      </c>
      <c r="N959" s="59" t="s">
        <v>3262</v>
      </c>
      <c r="O959" s="219">
        <v>44159</v>
      </c>
      <c r="P959" s="84" t="s">
        <v>1735</v>
      </c>
      <c r="Q959" s="209">
        <v>17621883.600000001</v>
      </c>
    </row>
    <row r="960" spans="1:17" ht="22.5" x14ac:dyDescent="0.25">
      <c r="A960" s="80">
        <v>959</v>
      </c>
      <c r="B960" s="106" t="s">
        <v>327</v>
      </c>
      <c r="C960" s="30"/>
      <c r="D960" s="30" t="s">
        <v>376</v>
      </c>
      <c r="E960" s="30" t="s">
        <v>18</v>
      </c>
      <c r="F960" s="30" t="s">
        <v>377</v>
      </c>
      <c r="G960" s="30" t="s">
        <v>20</v>
      </c>
      <c r="H960" s="30" t="s">
        <v>69</v>
      </c>
      <c r="I960" s="42">
        <v>4</v>
      </c>
      <c r="J960" s="88" t="str">
        <f t="shared" si="15"/>
        <v>Североуральский городской округ, г. Североуральск, ул. Мира, д. 4</v>
      </c>
      <c r="K960" s="30">
        <v>3465.2</v>
      </c>
      <c r="L960" s="30">
        <v>41</v>
      </c>
      <c r="M960" s="41">
        <v>8</v>
      </c>
      <c r="N960" s="59" t="s">
        <v>3262</v>
      </c>
      <c r="O960" s="219">
        <v>44159</v>
      </c>
      <c r="P960" s="84" t="s">
        <v>1735</v>
      </c>
      <c r="Q960" s="209">
        <v>18381696</v>
      </c>
    </row>
    <row r="961" spans="1:17" ht="22.5" x14ac:dyDescent="0.25">
      <c r="A961" s="80">
        <v>960</v>
      </c>
      <c r="B961" s="106" t="s">
        <v>327</v>
      </c>
      <c r="C961" s="30"/>
      <c r="D961" s="30" t="s">
        <v>376</v>
      </c>
      <c r="E961" s="30" t="s">
        <v>18</v>
      </c>
      <c r="F961" s="30" t="s">
        <v>377</v>
      </c>
      <c r="G961" s="30" t="s">
        <v>20</v>
      </c>
      <c r="H961" s="30" t="s">
        <v>69</v>
      </c>
      <c r="I961" s="42">
        <v>7</v>
      </c>
      <c r="J961" s="88" t="str">
        <f t="shared" si="15"/>
        <v>Североуральский городской округ, г. Североуральск, ул. Мира, д. 7</v>
      </c>
      <c r="K961" s="30">
        <v>5435.5</v>
      </c>
      <c r="L961" s="30">
        <v>48</v>
      </c>
      <c r="M961" s="41">
        <v>8</v>
      </c>
      <c r="N961" s="59" t="s">
        <v>3262</v>
      </c>
      <c r="O961" s="219">
        <v>44159</v>
      </c>
      <c r="P961" s="84" t="s">
        <v>1735</v>
      </c>
      <c r="Q961" s="209">
        <v>17771395.199999999</v>
      </c>
    </row>
    <row r="962" spans="1:17" ht="22.5" x14ac:dyDescent="0.25">
      <c r="A962" s="80">
        <v>961</v>
      </c>
      <c r="B962" s="106" t="s">
        <v>327</v>
      </c>
      <c r="C962" s="30"/>
      <c r="D962" s="30" t="s">
        <v>376</v>
      </c>
      <c r="E962" s="30" t="s">
        <v>1500</v>
      </c>
      <c r="F962" s="30" t="s">
        <v>746</v>
      </c>
      <c r="G962" s="30" t="s">
        <v>20</v>
      </c>
      <c r="H962" s="30" t="s">
        <v>79</v>
      </c>
      <c r="I962" s="42">
        <v>2</v>
      </c>
      <c r="J962" s="88" t="str">
        <f t="shared" ref="J962:J1025" si="16">C962&amp;""&amp;D962&amp;", "&amp;E962&amp;" "&amp;F962&amp;", "&amp;G962&amp;" "&amp;H962&amp;", д. "&amp;I962</f>
        <v>Североуральский городской округ, пос. Калья (г Североуральск), ул. Комарова, д. 2</v>
      </c>
      <c r="K962" s="30">
        <v>723.3</v>
      </c>
      <c r="L962" s="30">
        <v>12</v>
      </c>
      <c r="M962" s="41">
        <v>8</v>
      </c>
      <c r="N962" s="59" t="s">
        <v>3262</v>
      </c>
      <c r="O962" s="219">
        <v>44159</v>
      </c>
      <c r="P962" s="84" t="s">
        <v>1735</v>
      </c>
      <c r="Q962" s="209">
        <v>6976584</v>
      </c>
    </row>
    <row r="963" spans="1:17" ht="23.25" x14ac:dyDescent="0.25">
      <c r="A963" s="80">
        <v>962</v>
      </c>
      <c r="B963" s="106" t="s">
        <v>327</v>
      </c>
      <c r="C963" s="30"/>
      <c r="D963" s="30" t="s">
        <v>376</v>
      </c>
      <c r="E963" s="30" t="s">
        <v>1500</v>
      </c>
      <c r="F963" s="30" t="s">
        <v>746</v>
      </c>
      <c r="G963" s="30" t="s">
        <v>20</v>
      </c>
      <c r="H963" s="30" t="s">
        <v>36</v>
      </c>
      <c r="I963" s="42">
        <v>23</v>
      </c>
      <c r="J963" s="88" t="str">
        <f t="shared" si="16"/>
        <v>Североуральский городской округ, пос. Калья (г Североуральск), ул. Ленина, д. 23</v>
      </c>
      <c r="K963" s="30">
        <v>1162.9000000000001</v>
      </c>
      <c r="L963" s="30">
        <v>12</v>
      </c>
      <c r="M963" s="41">
        <v>8</v>
      </c>
      <c r="N963" s="59" t="s">
        <v>3263</v>
      </c>
      <c r="O963" s="219" t="s">
        <v>4515</v>
      </c>
      <c r="P963" s="84" t="s">
        <v>1735</v>
      </c>
      <c r="Q963" s="209">
        <f>7037013.6+283400.4</f>
        <v>7320414</v>
      </c>
    </row>
    <row r="964" spans="1:17" ht="23.25" x14ac:dyDescent="0.25">
      <c r="A964" s="80">
        <v>963</v>
      </c>
      <c r="B964" s="106" t="s">
        <v>327</v>
      </c>
      <c r="C964" s="30"/>
      <c r="D964" s="30" t="s">
        <v>376</v>
      </c>
      <c r="E964" s="30" t="s">
        <v>1500</v>
      </c>
      <c r="F964" s="30" t="s">
        <v>746</v>
      </c>
      <c r="G964" s="30" t="s">
        <v>20</v>
      </c>
      <c r="H964" s="30" t="s">
        <v>36</v>
      </c>
      <c r="I964" s="42">
        <v>27</v>
      </c>
      <c r="J964" s="88" t="str">
        <f t="shared" si="16"/>
        <v>Североуральский городской округ, пос. Калья (г Североуральск), ул. Ленина, д. 27</v>
      </c>
      <c r="K964" s="30">
        <v>639.20000000000005</v>
      </c>
      <c r="L964" s="30">
        <v>8</v>
      </c>
      <c r="M964" s="41">
        <v>8</v>
      </c>
      <c r="N964" s="59" t="s">
        <v>3263</v>
      </c>
      <c r="O964" s="219" t="s">
        <v>4515</v>
      </c>
      <c r="P964" s="84" t="s">
        <v>1735</v>
      </c>
      <c r="Q964" s="209">
        <f>3894855.6+159862.8</f>
        <v>4054718.4</v>
      </c>
    </row>
    <row r="965" spans="1:17" ht="22.5" x14ac:dyDescent="0.25">
      <c r="A965" s="80">
        <v>964</v>
      </c>
      <c r="B965" s="106" t="s">
        <v>327</v>
      </c>
      <c r="C965" s="30"/>
      <c r="D965" s="30" t="s">
        <v>376</v>
      </c>
      <c r="E965" s="30" t="s">
        <v>1500</v>
      </c>
      <c r="F965" s="30" t="s">
        <v>2674</v>
      </c>
      <c r="G965" s="30" t="s">
        <v>20</v>
      </c>
      <c r="H965" s="30" t="s">
        <v>2675</v>
      </c>
      <c r="I965" s="42">
        <v>11</v>
      </c>
      <c r="J965" s="88" t="str">
        <f t="shared" si="16"/>
        <v>Североуральский городской округ, пос. Черёмухово (г Североуральск), ул. Иванова, д. 11</v>
      </c>
      <c r="K965" s="30">
        <v>662.5</v>
      </c>
      <c r="L965" s="30">
        <v>12</v>
      </c>
      <c r="M965" s="41">
        <v>8</v>
      </c>
      <c r="N965" s="59" t="s">
        <v>3262</v>
      </c>
      <c r="O965" s="219">
        <v>44159</v>
      </c>
      <c r="P965" s="84" t="s">
        <v>1735</v>
      </c>
      <c r="Q965" s="209">
        <v>6434810.4000000004</v>
      </c>
    </row>
    <row r="966" spans="1:17" ht="22.5" x14ac:dyDescent="0.25">
      <c r="A966" s="80">
        <v>965</v>
      </c>
      <c r="B966" s="106" t="s">
        <v>327</v>
      </c>
      <c r="C966" s="30"/>
      <c r="D966" s="30" t="s">
        <v>376</v>
      </c>
      <c r="E966" s="30" t="s">
        <v>1500</v>
      </c>
      <c r="F966" s="30" t="s">
        <v>2674</v>
      </c>
      <c r="G966" s="30" t="s">
        <v>20</v>
      </c>
      <c r="H966" s="30" t="s">
        <v>36</v>
      </c>
      <c r="I966" s="42">
        <v>28</v>
      </c>
      <c r="J966" s="88" t="str">
        <f t="shared" si="16"/>
        <v>Североуральский городской округ, пос. Черёмухово (г Североуральск), ул. Ленина, д. 28</v>
      </c>
      <c r="K966" s="30">
        <v>2859.8</v>
      </c>
      <c r="L966" s="30">
        <v>36</v>
      </c>
      <c r="M966" s="41">
        <v>8</v>
      </c>
      <c r="N966" s="59" t="s">
        <v>3262</v>
      </c>
      <c r="O966" s="219">
        <v>44159</v>
      </c>
      <c r="P966" s="84" t="s">
        <v>1735</v>
      </c>
      <c r="Q966" s="209">
        <v>23325308.399999999</v>
      </c>
    </row>
    <row r="967" spans="1:17" ht="22.5" x14ac:dyDescent="0.25">
      <c r="A967" s="80">
        <v>966</v>
      </c>
      <c r="B967" s="106" t="s">
        <v>327</v>
      </c>
      <c r="C967" s="30"/>
      <c r="D967" s="30" t="s">
        <v>376</v>
      </c>
      <c r="E967" s="30" t="s">
        <v>1500</v>
      </c>
      <c r="F967" s="30" t="s">
        <v>2674</v>
      </c>
      <c r="G967" s="30" t="s">
        <v>20</v>
      </c>
      <c r="H967" s="30" t="s">
        <v>36</v>
      </c>
      <c r="I967" s="42">
        <v>30</v>
      </c>
      <c r="J967" s="88" t="str">
        <f t="shared" si="16"/>
        <v>Североуральский городской округ, пос. Черёмухово (г Североуральск), ул. Ленина, д. 30</v>
      </c>
      <c r="K967" s="30">
        <v>2971.9</v>
      </c>
      <c r="L967" s="30">
        <v>34</v>
      </c>
      <c r="M967" s="41">
        <v>8</v>
      </c>
      <c r="N967" s="59" t="s">
        <v>3262</v>
      </c>
      <c r="O967" s="219">
        <v>44159</v>
      </c>
      <c r="P967" s="84" t="s">
        <v>1735</v>
      </c>
      <c r="Q967" s="209">
        <v>22952985.600000001</v>
      </c>
    </row>
    <row r="968" spans="1:17" ht="22.5" x14ac:dyDescent="0.25">
      <c r="A968" s="80">
        <v>967</v>
      </c>
      <c r="B968" s="106" t="s">
        <v>327</v>
      </c>
      <c r="C968" s="30"/>
      <c r="D968" s="30" t="s">
        <v>382</v>
      </c>
      <c r="E968" s="30" t="s">
        <v>18</v>
      </c>
      <c r="F968" s="30" t="s">
        <v>383</v>
      </c>
      <c r="G968" s="30" t="s">
        <v>20</v>
      </c>
      <c r="H968" s="30" t="s">
        <v>589</v>
      </c>
      <c r="I968" s="42">
        <v>9</v>
      </c>
      <c r="J968" s="88" t="str">
        <f t="shared" si="16"/>
        <v>Серовский городской округ, г. Серов, ул. Белореченская, д. 9</v>
      </c>
      <c r="K968" s="30">
        <v>1434.9</v>
      </c>
      <c r="L968" s="30">
        <v>32</v>
      </c>
      <c r="M968" s="41">
        <v>3</v>
      </c>
      <c r="N968" s="59" t="s">
        <v>3249</v>
      </c>
      <c r="O968" s="219">
        <v>44172</v>
      </c>
      <c r="P968" s="84" t="s">
        <v>3090</v>
      </c>
      <c r="Q968" s="209">
        <v>3110781.5999999996</v>
      </c>
    </row>
    <row r="969" spans="1:17" x14ac:dyDescent="0.25">
      <c r="A969" s="80">
        <v>968</v>
      </c>
      <c r="B969" s="106" t="s">
        <v>327</v>
      </c>
      <c r="C969" s="30"/>
      <c r="D969" s="30" t="s">
        <v>382</v>
      </c>
      <c r="E969" s="30" t="s">
        <v>18</v>
      </c>
      <c r="F969" s="30" t="s">
        <v>383</v>
      </c>
      <c r="G969" s="30" t="s">
        <v>20</v>
      </c>
      <c r="H969" s="30" t="s">
        <v>394</v>
      </c>
      <c r="I969" s="42">
        <v>3</v>
      </c>
      <c r="J969" s="88" t="str">
        <f t="shared" si="16"/>
        <v>Серовский городской округ, г. Серов, ул. Жданова, д. 3</v>
      </c>
      <c r="K969" s="30">
        <v>980.6</v>
      </c>
      <c r="L969" s="30">
        <v>12</v>
      </c>
      <c r="M969" s="41">
        <v>3</v>
      </c>
      <c r="N969" s="59" t="s">
        <v>3252</v>
      </c>
      <c r="O969" s="219">
        <v>44169</v>
      </c>
      <c r="P969" s="84" t="s">
        <v>3064</v>
      </c>
      <c r="Q969" s="209">
        <v>3945969.6</v>
      </c>
    </row>
    <row r="970" spans="1:17" x14ac:dyDescent="0.25">
      <c r="A970" s="80">
        <v>969</v>
      </c>
      <c r="B970" s="106" t="s">
        <v>327</v>
      </c>
      <c r="C970" s="30"/>
      <c r="D970" s="30" t="s">
        <v>382</v>
      </c>
      <c r="E970" s="30" t="s">
        <v>18</v>
      </c>
      <c r="F970" s="30" t="s">
        <v>383</v>
      </c>
      <c r="G970" s="30" t="s">
        <v>20</v>
      </c>
      <c r="H970" s="30" t="s">
        <v>394</v>
      </c>
      <c r="I970" s="42">
        <v>9</v>
      </c>
      <c r="J970" s="88" t="str">
        <f t="shared" si="16"/>
        <v>Серовский городской округ, г. Серов, ул. Жданова, д. 9</v>
      </c>
      <c r="K970" s="30">
        <v>576.16</v>
      </c>
      <c r="L970" s="30">
        <v>8</v>
      </c>
      <c r="M970" s="41">
        <v>3</v>
      </c>
      <c r="N970" s="59" t="s">
        <v>3252</v>
      </c>
      <c r="O970" s="219">
        <v>44169</v>
      </c>
      <c r="P970" s="84" t="s">
        <v>3064</v>
      </c>
      <c r="Q970" s="209">
        <v>2254491.5999999996</v>
      </c>
    </row>
    <row r="971" spans="1:17" ht="22.5" x14ac:dyDescent="0.25">
      <c r="A971" s="80">
        <v>970</v>
      </c>
      <c r="B971" s="106" t="s">
        <v>327</v>
      </c>
      <c r="C971" s="30"/>
      <c r="D971" s="30" t="s">
        <v>382</v>
      </c>
      <c r="E971" s="30" t="s">
        <v>18</v>
      </c>
      <c r="F971" s="30" t="s">
        <v>383</v>
      </c>
      <c r="G971" s="30" t="s">
        <v>20</v>
      </c>
      <c r="H971" s="30" t="s">
        <v>396</v>
      </c>
      <c r="I971" s="42">
        <v>28</v>
      </c>
      <c r="J971" s="88" t="str">
        <f t="shared" si="16"/>
        <v>Серовский городской округ, г. Серов, ул. Заславского, д. 28</v>
      </c>
      <c r="K971" s="30">
        <v>6852.5</v>
      </c>
      <c r="L971" s="30">
        <v>135</v>
      </c>
      <c r="M971" s="41">
        <v>1</v>
      </c>
      <c r="N971" s="59" t="s">
        <v>3249</v>
      </c>
      <c r="O971" s="219">
        <v>44172</v>
      </c>
      <c r="P971" s="84" t="s">
        <v>3090</v>
      </c>
      <c r="Q971" s="209">
        <v>4719433.2</v>
      </c>
    </row>
    <row r="972" spans="1:17" ht="22.5" x14ac:dyDescent="0.25">
      <c r="A972" s="80">
        <v>971</v>
      </c>
      <c r="B972" s="106" t="s">
        <v>327</v>
      </c>
      <c r="C972" s="30"/>
      <c r="D972" s="30" t="s">
        <v>382</v>
      </c>
      <c r="E972" s="30" t="s">
        <v>18</v>
      </c>
      <c r="F972" s="30" t="s">
        <v>383</v>
      </c>
      <c r="G972" s="30" t="s">
        <v>20</v>
      </c>
      <c r="H972" s="30" t="s">
        <v>396</v>
      </c>
      <c r="I972" s="42">
        <v>34</v>
      </c>
      <c r="J972" s="88" t="str">
        <f t="shared" si="16"/>
        <v>Серовский городской округ, г. Серов, ул. Заславского, д. 34</v>
      </c>
      <c r="K972" s="30">
        <v>3813.6</v>
      </c>
      <c r="L972" s="30">
        <v>70</v>
      </c>
      <c r="M972" s="41">
        <v>1</v>
      </c>
      <c r="N972" s="59" t="s">
        <v>3249</v>
      </c>
      <c r="O972" s="219">
        <v>44172</v>
      </c>
      <c r="P972" s="84" t="s">
        <v>3090</v>
      </c>
      <c r="Q972" s="209">
        <v>2316684.0000000005</v>
      </c>
    </row>
    <row r="973" spans="1:17" x14ac:dyDescent="0.25">
      <c r="A973" s="80">
        <v>972</v>
      </c>
      <c r="B973" s="106" t="s">
        <v>327</v>
      </c>
      <c r="C973" s="30"/>
      <c r="D973" s="30" t="s">
        <v>382</v>
      </c>
      <c r="E973" s="30" t="s">
        <v>18</v>
      </c>
      <c r="F973" s="30" t="s">
        <v>383</v>
      </c>
      <c r="G973" s="30" t="s">
        <v>20</v>
      </c>
      <c r="H973" s="30" t="s">
        <v>34</v>
      </c>
      <c r="I973" s="42">
        <v>136</v>
      </c>
      <c r="J973" s="88" t="str">
        <f t="shared" si="16"/>
        <v>Серовский городской округ, г. Серов, ул. Кирова, д. 136</v>
      </c>
      <c r="K973" s="30">
        <v>1337.3</v>
      </c>
      <c r="L973" s="30">
        <v>24</v>
      </c>
      <c r="M973" s="41">
        <v>1</v>
      </c>
      <c r="N973" s="59" t="s">
        <v>3249</v>
      </c>
      <c r="O973" s="219">
        <v>44172</v>
      </c>
      <c r="P973" s="84" t="s">
        <v>3090</v>
      </c>
      <c r="Q973" s="209">
        <v>1613478</v>
      </c>
    </row>
    <row r="974" spans="1:17" x14ac:dyDescent="0.25">
      <c r="A974" s="80">
        <v>973</v>
      </c>
      <c r="B974" s="106" t="s">
        <v>327</v>
      </c>
      <c r="C974" s="30"/>
      <c r="D974" s="30" t="s">
        <v>382</v>
      </c>
      <c r="E974" s="30" t="s">
        <v>18</v>
      </c>
      <c r="F974" s="30" t="s">
        <v>383</v>
      </c>
      <c r="G974" s="30" t="s">
        <v>20</v>
      </c>
      <c r="H974" s="30" t="s">
        <v>723</v>
      </c>
      <c r="I974" s="42">
        <v>1</v>
      </c>
      <c r="J974" s="88" t="str">
        <f t="shared" si="16"/>
        <v>Серовский городской округ, г. Серов, ул. Ключевая, д. 1</v>
      </c>
      <c r="K974" s="30">
        <v>1112.4000000000001</v>
      </c>
      <c r="L974" s="30">
        <v>16</v>
      </c>
      <c r="M974" s="41">
        <v>2</v>
      </c>
      <c r="N974" s="59" t="s">
        <v>3249</v>
      </c>
      <c r="O974" s="219">
        <v>44172</v>
      </c>
      <c r="P974" s="84" t="s">
        <v>3090</v>
      </c>
      <c r="Q974" s="209">
        <v>2517613.2000000002</v>
      </c>
    </row>
    <row r="975" spans="1:17" x14ac:dyDescent="0.25">
      <c r="A975" s="80">
        <v>974</v>
      </c>
      <c r="B975" s="106" t="s">
        <v>327</v>
      </c>
      <c r="C975" s="30"/>
      <c r="D975" s="30" t="s">
        <v>382</v>
      </c>
      <c r="E975" s="30" t="s">
        <v>18</v>
      </c>
      <c r="F975" s="30" t="s">
        <v>383</v>
      </c>
      <c r="G975" s="30" t="s">
        <v>20</v>
      </c>
      <c r="H975" s="30" t="s">
        <v>723</v>
      </c>
      <c r="I975" s="42">
        <v>12</v>
      </c>
      <c r="J975" s="88" t="str">
        <f t="shared" si="16"/>
        <v>Серовский городской округ, г. Серов, ул. Ключевая, д. 12</v>
      </c>
      <c r="K975" s="30">
        <v>1553</v>
      </c>
      <c r="L975" s="30">
        <v>35</v>
      </c>
      <c r="M975" s="41">
        <v>3</v>
      </c>
      <c r="N975" s="59" t="s">
        <v>3249</v>
      </c>
      <c r="O975" s="219">
        <v>44172</v>
      </c>
      <c r="P975" s="84" t="s">
        <v>3090</v>
      </c>
      <c r="Q975" s="209">
        <v>4778181.5999999996</v>
      </c>
    </row>
    <row r="976" spans="1:17" x14ac:dyDescent="0.25">
      <c r="A976" s="80">
        <v>975</v>
      </c>
      <c r="B976" s="106" t="s">
        <v>327</v>
      </c>
      <c r="C976" s="30"/>
      <c r="D976" s="30" t="s">
        <v>382</v>
      </c>
      <c r="E976" s="30" t="s">
        <v>18</v>
      </c>
      <c r="F976" s="30" t="s">
        <v>383</v>
      </c>
      <c r="G976" s="30" t="s">
        <v>20</v>
      </c>
      <c r="H976" s="30" t="s">
        <v>723</v>
      </c>
      <c r="I976" s="42">
        <v>5</v>
      </c>
      <c r="J976" s="88" t="str">
        <f t="shared" si="16"/>
        <v>Серовский городской округ, г. Серов, ул. Ключевая, д. 5</v>
      </c>
      <c r="K976" s="30">
        <v>1546.5</v>
      </c>
      <c r="L976" s="30">
        <v>44</v>
      </c>
      <c r="M976" s="41">
        <v>2</v>
      </c>
      <c r="N976" s="59" t="s">
        <v>3249</v>
      </c>
      <c r="O976" s="219">
        <v>44172</v>
      </c>
      <c r="P976" s="84" t="s">
        <v>3090</v>
      </c>
      <c r="Q976" s="209">
        <v>4346522.4000000004</v>
      </c>
    </row>
    <row r="977" spans="1:17" x14ac:dyDescent="0.25">
      <c r="A977" s="80">
        <v>976</v>
      </c>
      <c r="B977" s="106" t="s">
        <v>327</v>
      </c>
      <c r="C977" s="112"/>
      <c r="D977" s="112" t="s">
        <v>382</v>
      </c>
      <c r="E977" s="112" t="s">
        <v>18</v>
      </c>
      <c r="F977" s="112" t="s">
        <v>383</v>
      </c>
      <c r="G977" s="112" t="s">
        <v>20</v>
      </c>
      <c r="H977" s="112" t="s">
        <v>36</v>
      </c>
      <c r="I977" s="51">
        <v>160</v>
      </c>
      <c r="J977" s="88" t="str">
        <f t="shared" si="16"/>
        <v>Серовский городской округ, г. Серов, ул. Ленина, д. 160</v>
      </c>
      <c r="K977" s="112">
        <v>14142.3</v>
      </c>
      <c r="L977" s="30">
        <v>213</v>
      </c>
      <c r="M977" s="71">
        <v>6</v>
      </c>
      <c r="N977" s="136" t="s">
        <v>2569</v>
      </c>
      <c r="O977" s="219">
        <v>44244</v>
      </c>
      <c r="P977" s="138" t="s">
        <v>1598</v>
      </c>
      <c r="Q977" s="209">
        <v>11454284.569999998</v>
      </c>
    </row>
    <row r="978" spans="1:17" ht="22.5" x14ac:dyDescent="0.25">
      <c r="A978" s="80">
        <v>977</v>
      </c>
      <c r="B978" s="106" t="s">
        <v>327</v>
      </c>
      <c r="C978" s="30"/>
      <c r="D978" s="30" t="s">
        <v>382</v>
      </c>
      <c r="E978" s="30" t="s">
        <v>18</v>
      </c>
      <c r="F978" s="30" t="s">
        <v>383</v>
      </c>
      <c r="G978" s="30" t="s">
        <v>20</v>
      </c>
      <c r="H978" s="30" t="s">
        <v>203</v>
      </c>
      <c r="I978" s="42">
        <v>101</v>
      </c>
      <c r="J978" s="88" t="str">
        <f t="shared" si="16"/>
        <v>Серовский городской округ, г. Серов, ул. Луначарского, д. 101</v>
      </c>
      <c r="K978" s="30">
        <v>1357</v>
      </c>
      <c r="L978" s="30">
        <v>32</v>
      </c>
      <c r="M978" s="41">
        <v>3</v>
      </c>
      <c r="N978" s="59" t="s">
        <v>3249</v>
      </c>
      <c r="O978" s="219">
        <v>44172</v>
      </c>
      <c r="P978" s="84" t="s">
        <v>3090</v>
      </c>
      <c r="Q978" s="209">
        <v>4032416.4</v>
      </c>
    </row>
    <row r="979" spans="1:17" ht="22.5" x14ac:dyDescent="0.25">
      <c r="A979" s="80">
        <v>978</v>
      </c>
      <c r="B979" s="106" t="s">
        <v>327</v>
      </c>
      <c r="C979" s="30"/>
      <c r="D979" s="30" t="s">
        <v>382</v>
      </c>
      <c r="E979" s="30" t="s">
        <v>18</v>
      </c>
      <c r="F979" s="30" t="s">
        <v>383</v>
      </c>
      <c r="G979" s="30" t="s">
        <v>20</v>
      </c>
      <c r="H979" s="30" t="s">
        <v>203</v>
      </c>
      <c r="I979" s="42">
        <v>103</v>
      </c>
      <c r="J979" s="88" t="str">
        <f t="shared" si="16"/>
        <v>Серовский городской округ, г. Серов, ул. Луначарского, д. 103</v>
      </c>
      <c r="K979" s="30">
        <v>2301.1999999999998</v>
      </c>
      <c r="L979" s="30">
        <v>64</v>
      </c>
      <c r="M979" s="41">
        <v>3</v>
      </c>
      <c r="N979" s="59" t="s">
        <v>3249</v>
      </c>
      <c r="O979" s="219">
        <v>44172</v>
      </c>
      <c r="P979" s="84" t="s">
        <v>3090</v>
      </c>
      <c r="Q979" s="209">
        <v>5994772.7999999998</v>
      </c>
    </row>
    <row r="980" spans="1:17" ht="23.25" x14ac:dyDescent="0.25">
      <c r="A980" s="80">
        <v>979</v>
      </c>
      <c r="B980" s="106" t="s">
        <v>327</v>
      </c>
      <c r="C980" s="30"/>
      <c r="D980" s="30" t="s">
        <v>382</v>
      </c>
      <c r="E980" s="30" t="s">
        <v>18</v>
      </c>
      <c r="F980" s="30" t="s">
        <v>383</v>
      </c>
      <c r="G980" s="30" t="s">
        <v>20</v>
      </c>
      <c r="H980" s="30" t="s">
        <v>203</v>
      </c>
      <c r="I980" s="42">
        <v>92</v>
      </c>
      <c r="J980" s="88" t="str">
        <f t="shared" si="16"/>
        <v>Серовский городской округ, г. Серов, ул. Луначарского, д. 92</v>
      </c>
      <c r="K980" s="30">
        <v>5810.1</v>
      </c>
      <c r="L980" s="30">
        <v>65</v>
      </c>
      <c r="M980" s="41">
        <v>5</v>
      </c>
      <c r="N980" s="59" t="s">
        <v>3255</v>
      </c>
      <c r="O980" s="219" t="s">
        <v>4516</v>
      </c>
      <c r="P980" s="84" t="s">
        <v>3256</v>
      </c>
      <c r="Q980" s="209">
        <f>11131084.8+1169216.4</f>
        <v>12300301.200000001</v>
      </c>
    </row>
    <row r="981" spans="1:17" ht="22.5" x14ac:dyDescent="0.25">
      <c r="A981" s="80">
        <v>980</v>
      </c>
      <c r="B981" s="106" t="s">
        <v>327</v>
      </c>
      <c r="C981" s="30"/>
      <c r="D981" s="30" t="s">
        <v>382</v>
      </c>
      <c r="E981" s="30" t="s">
        <v>18</v>
      </c>
      <c r="F981" s="30" t="s">
        <v>383</v>
      </c>
      <c r="G981" s="30" t="s">
        <v>20</v>
      </c>
      <c r="H981" s="30" t="s">
        <v>203</v>
      </c>
      <c r="I981" s="42">
        <v>95</v>
      </c>
      <c r="J981" s="88" t="str">
        <f t="shared" si="16"/>
        <v>Серовский городской округ, г. Серов, ул. Луначарского, д. 95</v>
      </c>
      <c r="K981" s="30">
        <v>1357.8</v>
      </c>
      <c r="L981" s="30">
        <v>32</v>
      </c>
      <c r="M981" s="41">
        <v>3</v>
      </c>
      <c r="N981" s="59" t="s">
        <v>3249</v>
      </c>
      <c r="O981" s="219">
        <v>44172</v>
      </c>
      <c r="P981" s="84" t="s">
        <v>3090</v>
      </c>
      <c r="Q981" s="209">
        <v>3983715.5999999996</v>
      </c>
    </row>
    <row r="982" spans="1:17" ht="22.5" x14ac:dyDescent="0.25">
      <c r="A982" s="80">
        <v>981</v>
      </c>
      <c r="B982" s="106" t="s">
        <v>327</v>
      </c>
      <c r="C982" s="30"/>
      <c r="D982" s="30" t="s">
        <v>382</v>
      </c>
      <c r="E982" s="30" t="s">
        <v>18</v>
      </c>
      <c r="F982" s="30" t="s">
        <v>383</v>
      </c>
      <c r="G982" s="30" t="s">
        <v>20</v>
      </c>
      <c r="H982" s="30" t="s">
        <v>388</v>
      </c>
      <c r="I982" s="42">
        <v>23</v>
      </c>
      <c r="J982" s="88" t="str">
        <f t="shared" si="16"/>
        <v>Серовский городской округ, г. Серов, ул. Льва Толстого, д. 23</v>
      </c>
      <c r="K982" s="30">
        <v>4554.2</v>
      </c>
      <c r="L982" s="30">
        <v>38</v>
      </c>
      <c r="M982" s="41">
        <v>3</v>
      </c>
      <c r="N982" s="59" t="s">
        <v>3249</v>
      </c>
      <c r="O982" s="219">
        <v>44172</v>
      </c>
      <c r="P982" s="84" t="s">
        <v>3090</v>
      </c>
      <c r="Q982" s="209">
        <v>9263139.5999999996</v>
      </c>
    </row>
    <row r="983" spans="1:17" ht="23.25" x14ac:dyDescent="0.25">
      <c r="A983" s="80">
        <v>982</v>
      </c>
      <c r="B983" s="106" t="s">
        <v>327</v>
      </c>
      <c r="C983" s="30"/>
      <c r="D983" s="30" t="s">
        <v>382</v>
      </c>
      <c r="E983" s="30" t="s">
        <v>18</v>
      </c>
      <c r="F983" s="30" t="s">
        <v>383</v>
      </c>
      <c r="G983" s="30" t="s">
        <v>20</v>
      </c>
      <c r="H983" s="30" t="s">
        <v>388</v>
      </c>
      <c r="I983" s="42">
        <v>32</v>
      </c>
      <c r="J983" s="88" t="str">
        <f t="shared" si="16"/>
        <v>Серовский городской округ, г. Серов, ул. Льва Толстого, д. 32</v>
      </c>
      <c r="K983" s="30">
        <v>5627.5</v>
      </c>
      <c r="L983" s="30">
        <v>93</v>
      </c>
      <c r="M983" s="41">
        <v>4</v>
      </c>
      <c r="N983" s="59" t="s">
        <v>3266</v>
      </c>
      <c r="O983" s="219" t="s">
        <v>4517</v>
      </c>
      <c r="P983" s="84" t="s">
        <v>3090</v>
      </c>
      <c r="Q983" s="209">
        <f>13271902.24+1733407.2</f>
        <v>15005309.439999999</v>
      </c>
    </row>
    <row r="984" spans="1:17" x14ac:dyDescent="0.25">
      <c r="A984" s="80">
        <v>983</v>
      </c>
      <c r="B984" s="106" t="s">
        <v>327</v>
      </c>
      <c r="C984" s="30"/>
      <c r="D984" s="30" t="s">
        <v>382</v>
      </c>
      <c r="E984" s="30" t="s">
        <v>18</v>
      </c>
      <c r="F984" s="30" t="s">
        <v>383</v>
      </c>
      <c r="G984" s="30" t="s">
        <v>20</v>
      </c>
      <c r="H984" s="30" t="s">
        <v>69</v>
      </c>
      <c r="I984" s="42">
        <v>11</v>
      </c>
      <c r="J984" s="88" t="str">
        <f t="shared" si="16"/>
        <v>Серовский городской округ, г. Серов, ул. Мира, д. 11</v>
      </c>
      <c r="K984" s="30">
        <v>289.2</v>
      </c>
      <c r="L984" s="30">
        <v>4</v>
      </c>
      <c r="M984" s="41">
        <v>3</v>
      </c>
      <c r="N984" s="59" t="s">
        <v>3253</v>
      </c>
      <c r="O984" s="219">
        <v>44208</v>
      </c>
      <c r="P984" s="84" t="s">
        <v>3229</v>
      </c>
      <c r="Q984" s="209">
        <v>3707603.78</v>
      </c>
    </row>
    <row r="985" spans="1:17" ht="22.5" x14ac:dyDescent="0.25">
      <c r="A985" s="80">
        <v>984</v>
      </c>
      <c r="B985" s="106" t="s">
        <v>327</v>
      </c>
      <c r="C985" s="30"/>
      <c r="D985" s="30" t="s">
        <v>382</v>
      </c>
      <c r="E985" s="30" t="s">
        <v>18</v>
      </c>
      <c r="F985" s="30" t="s">
        <v>383</v>
      </c>
      <c r="G985" s="30" t="s">
        <v>20</v>
      </c>
      <c r="H985" s="30" t="s">
        <v>187</v>
      </c>
      <c r="I985" s="42" t="s">
        <v>403</v>
      </c>
      <c r="J985" s="88" t="str">
        <f t="shared" si="16"/>
        <v>Серовский городской округ, г. Серов, ул. Парковая, д. 23А</v>
      </c>
      <c r="K985" s="30">
        <v>402.3</v>
      </c>
      <c r="L985" s="30">
        <v>9</v>
      </c>
      <c r="M985" s="41">
        <v>2</v>
      </c>
      <c r="N985" s="59" t="s">
        <v>3249</v>
      </c>
      <c r="O985" s="219">
        <v>44172</v>
      </c>
      <c r="P985" s="84" t="s">
        <v>3090</v>
      </c>
      <c r="Q985" s="209">
        <v>1779697.2000000002</v>
      </c>
    </row>
    <row r="986" spans="1:17" x14ac:dyDescent="0.25">
      <c r="A986" s="80">
        <v>985</v>
      </c>
      <c r="B986" s="106" t="s">
        <v>327</v>
      </c>
      <c r="C986" s="30"/>
      <c r="D986" s="30" t="s">
        <v>382</v>
      </c>
      <c r="E986" s="30" t="s">
        <v>18</v>
      </c>
      <c r="F986" s="30" t="s">
        <v>383</v>
      </c>
      <c r="G986" s="30" t="s">
        <v>20</v>
      </c>
      <c r="H986" s="30" t="s">
        <v>157</v>
      </c>
      <c r="I986" s="42">
        <v>15</v>
      </c>
      <c r="J986" s="88" t="str">
        <f t="shared" si="16"/>
        <v>Серовский городской округ, г. Серов, ул. Попова, д. 15</v>
      </c>
      <c r="K986" s="30">
        <v>2334.56</v>
      </c>
      <c r="L986" s="30">
        <v>40</v>
      </c>
      <c r="M986" s="41">
        <v>1</v>
      </c>
      <c r="N986" s="59" t="s">
        <v>3252</v>
      </c>
      <c r="O986" s="219">
        <v>44169</v>
      </c>
      <c r="P986" s="84" t="s">
        <v>3064</v>
      </c>
      <c r="Q986" s="209">
        <v>1422052.8</v>
      </c>
    </row>
    <row r="987" spans="1:17" ht="22.5" x14ac:dyDescent="0.25">
      <c r="A987" s="80">
        <v>986</v>
      </c>
      <c r="B987" s="106" t="s">
        <v>327</v>
      </c>
      <c r="C987" s="30"/>
      <c r="D987" s="30" t="s">
        <v>382</v>
      </c>
      <c r="E987" s="30" t="s">
        <v>18</v>
      </c>
      <c r="F987" s="30" t="s">
        <v>383</v>
      </c>
      <c r="G987" s="30" t="s">
        <v>20</v>
      </c>
      <c r="H987" s="30" t="s">
        <v>1152</v>
      </c>
      <c r="I987" s="42">
        <v>13</v>
      </c>
      <c r="J987" s="88" t="str">
        <f t="shared" si="16"/>
        <v>Серовский городской округ, г. Серов, ул. Пристанционная, д. 13</v>
      </c>
      <c r="K987" s="30">
        <v>981.2</v>
      </c>
      <c r="L987" s="30">
        <v>12</v>
      </c>
      <c r="M987" s="41">
        <v>3</v>
      </c>
      <c r="N987" s="59" t="s">
        <v>3249</v>
      </c>
      <c r="O987" s="219">
        <v>44172</v>
      </c>
      <c r="P987" s="84" t="s">
        <v>3090</v>
      </c>
      <c r="Q987" s="209">
        <v>3605443.2</v>
      </c>
    </row>
    <row r="988" spans="1:17" ht="22.5" x14ac:dyDescent="0.25">
      <c r="A988" s="80">
        <v>987</v>
      </c>
      <c r="B988" s="106" t="s">
        <v>327</v>
      </c>
      <c r="C988" s="30"/>
      <c r="D988" s="30" t="s">
        <v>382</v>
      </c>
      <c r="E988" s="30" t="s">
        <v>18</v>
      </c>
      <c r="F988" s="30" t="s">
        <v>383</v>
      </c>
      <c r="G988" s="30" t="s">
        <v>20</v>
      </c>
      <c r="H988" s="30" t="s">
        <v>389</v>
      </c>
      <c r="I988" s="42">
        <v>31</v>
      </c>
      <c r="J988" s="88" t="str">
        <f t="shared" si="16"/>
        <v>Серовский городской округ, г. Серов, ул. Сосьвинская, д. 31</v>
      </c>
      <c r="K988" s="30">
        <v>457.5</v>
      </c>
      <c r="L988" s="30">
        <v>8</v>
      </c>
      <c r="M988" s="41">
        <v>3</v>
      </c>
      <c r="N988" s="59" t="s">
        <v>3252</v>
      </c>
      <c r="O988" s="219">
        <v>44169</v>
      </c>
      <c r="P988" s="84" t="s">
        <v>3064</v>
      </c>
      <c r="Q988" s="209">
        <v>1706799.6</v>
      </c>
    </row>
    <row r="989" spans="1:17" x14ac:dyDescent="0.25">
      <c r="A989" s="80">
        <v>988</v>
      </c>
      <c r="B989" s="106" t="s">
        <v>327</v>
      </c>
      <c r="C989" s="30"/>
      <c r="D989" s="30" t="s">
        <v>382</v>
      </c>
      <c r="E989" s="30" t="s">
        <v>18</v>
      </c>
      <c r="F989" s="30" t="s">
        <v>383</v>
      </c>
      <c r="G989" s="30" t="s">
        <v>20</v>
      </c>
      <c r="H989" s="30" t="s">
        <v>87</v>
      </c>
      <c r="I989" s="42">
        <v>7</v>
      </c>
      <c r="J989" s="88" t="str">
        <f t="shared" si="16"/>
        <v>Серовский городской округ, г. Серов, ул. Строителей, д. 7</v>
      </c>
      <c r="K989" s="30">
        <v>684.73</v>
      </c>
      <c r="L989" s="30">
        <v>16</v>
      </c>
      <c r="M989" s="41">
        <v>3</v>
      </c>
      <c r="N989" s="59" t="s">
        <v>3252</v>
      </c>
      <c r="O989" s="219">
        <v>44169</v>
      </c>
      <c r="P989" s="84" t="s">
        <v>3064</v>
      </c>
      <c r="Q989" s="209">
        <v>3306150</v>
      </c>
    </row>
    <row r="990" spans="1:17" x14ac:dyDescent="0.25">
      <c r="A990" s="80">
        <v>989</v>
      </c>
      <c r="B990" s="106" t="s">
        <v>327</v>
      </c>
      <c r="C990" s="30"/>
      <c r="D990" s="30" t="s">
        <v>382</v>
      </c>
      <c r="E990" s="30" t="s">
        <v>18</v>
      </c>
      <c r="F990" s="30" t="s">
        <v>383</v>
      </c>
      <c r="G990" s="30" t="s">
        <v>20</v>
      </c>
      <c r="H990" s="30" t="s">
        <v>87</v>
      </c>
      <c r="I990" s="42">
        <v>8</v>
      </c>
      <c r="J990" s="88" t="str">
        <f t="shared" si="16"/>
        <v>Серовский городской округ, г. Серов, ул. Строителей, д. 8</v>
      </c>
      <c r="K990" s="30">
        <v>979.71</v>
      </c>
      <c r="L990" s="30">
        <v>12</v>
      </c>
      <c r="M990" s="41">
        <v>3</v>
      </c>
      <c r="N990" s="59" t="s">
        <v>3252</v>
      </c>
      <c r="O990" s="219">
        <v>44169</v>
      </c>
      <c r="P990" s="84" t="s">
        <v>3064</v>
      </c>
      <c r="Q990" s="209">
        <v>3672499.2</v>
      </c>
    </row>
    <row r="991" spans="1:17" x14ac:dyDescent="0.25">
      <c r="A991" s="80">
        <v>990</v>
      </c>
      <c r="B991" s="106" t="s">
        <v>327</v>
      </c>
      <c r="C991" s="30"/>
      <c r="D991" s="30" t="s">
        <v>382</v>
      </c>
      <c r="E991" s="30" t="s">
        <v>18</v>
      </c>
      <c r="F991" s="30" t="s">
        <v>383</v>
      </c>
      <c r="G991" s="30" t="s">
        <v>20</v>
      </c>
      <c r="H991" s="30" t="s">
        <v>1360</v>
      </c>
      <c r="I991" s="42">
        <v>6</v>
      </c>
      <c r="J991" s="88" t="str">
        <f t="shared" si="16"/>
        <v>Серовский городской округ, г. Серов, ул. Фуфачева, д. 6</v>
      </c>
      <c r="K991" s="30">
        <v>4295.6000000000004</v>
      </c>
      <c r="L991" s="30">
        <v>91</v>
      </c>
      <c r="M991" s="41">
        <v>1</v>
      </c>
      <c r="N991" s="59" t="s">
        <v>3249</v>
      </c>
      <c r="O991" s="219">
        <v>44172</v>
      </c>
      <c r="P991" s="84" t="s">
        <v>3090</v>
      </c>
      <c r="Q991" s="209">
        <v>2592673.2000000002</v>
      </c>
    </row>
    <row r="992" spans="1:17" ht="22.5" x14ac:dyDescent="0.25">
      <c r="A992" s="80">
        <v>991</v>
      </c>
      <c r="B992" s="106" t="s">
        <v>327</v>
      </c>
      <c r="C992" s="30"/>
      <c r="D992" s="30" t="s">
        <v>382</v>
      </c>
      <c r="E992" s="30" t="s">
        <v>18</v>
      </c>
      <c r="F992" s="30" t="s">
        <v>383</v>
      </c>
      <c r="G992" s="30" t="s">
        <v>20</v>
      </c>
      <c r="H992" s="30" t="s">
        <v>39</v>
      </c>
      <c r="I992" s="42">
        <v>15</v>
      </c>
      <c r="J992" s="88" t="str">
        <f t="shared" si="16"/>
        <v>Серовский городской округ, г. Серов, ул. Центральная, д. 15</v>
      </c>
      <c r="K992" s="30">
        <v>1618.6</v>
      </c>
      <c r="L992" s="30">
        <v>36</v>
      </c>
      <c r="M992" s="41">
        <v>3</v>
      </c>
      <c r="N992" s="59" t="s">
        <v>3252</v>
      </c>
      <c r="O992" s="219">
        <v>44169</v>
      </c>
      <c r="P992" s="84" t="s">
        <v>3064</v>
      </c>
      <c r="Q992" s="209">
        <v>4946587.1999999993</v>
      </c>
    </row>
    <row r="993" spans="1:17" ht="22.5" x14ac:dyDescent="0.25">
      <c r="A993" s="80">
        <v>992</v>
      </c>
      <c r="B993" s="106" t="s">
        <v>327</v>
      </c>
      <c r="C993" s="30" t="s">
        <v>752</v>
      </c>
      <c r="D993" s="30" t="s">
        <v>397</v>
      </c>
      <c r="E993" s="30" t="s">
        <v>1500</v>
      </c>
      <c r="F993" s="30" t="s">
        <v>78</v>
      </c>
      <c r="G993" s="30" t="s">
        <v>20</v>
      </c>
      <c r="H993" s="30" t="s">
        <v>203</v>
      </c>
      <c r="I993" s="42">
        <v>66</v>
      </c>
      <c r="J993" s="88" t="str">
        <f t="shared" si="16"/>
        <v>Серовский р-н, Сосьвинский городской округ, пос. Восточный, ул. Луначарского, д. 66</v>
      </c>
      <c r="K993" s="30">
        <v>1276.5</v>
      </c>
      <c r="L993" s="30">
        <v>24</v>
      </c>
      <c r="M993" s="41">
        <v>1</v>
      </c>
      <c r="N993" s="59" t="s">
        <v>3250</v>
      </c>
      <c r="O993" s="219">
        <v>44225</v>
      </c>
      <c r="P993" s="84" t="s">
        <v>3243</v>
      </c>
      <c r="Q993" s="209">
        <v>1680574.8</v>
      </c>
    </row>
    <row r="994" spans="1:17" ht="22.5" x14ac:dyDescent="0.25">
      <c r="A994" s="80">
        <v>993</v>
      </c>
      <c r="B994" s="106" t="s">
        <v>327</v>
      </c>
      <c r="C994" s="30" t="s">
        <v>752</v>
      </c>
      <c r="D994" s="30" t="s">
        <v>397</v>
      </c>
      <c r="E994" s="30" t="s">
        <v>1500</v>
      </c>
      <c r="F994" s="30" t="s">
        <v>78</v>
      </c>
      <c r="G994" s="30" t="s">
        <v>20</v>
      </c>
      <c r="H994" s="30" t="s">
        <v>108</v>
      </c>
      <c r="I994" s="42" t="s">
        <v>2679</v>
      </c>
      <c r="J994" s="88" t="str">
        <f t="shared" si="16"/>
        <v>Серовский р-н, Сосьвинский городской округ, пос. Восточный, ул. Пушкина, д. 1Д</v>
      </c>
      <c r="K994" s="30">
        <v>1751.4</v>
      </c>
      <c r="L994" s="30">
        <v>24</v>
      </c>
      <c r="M994" s="41">
        <v>1</v>
      </c>
      <c r="N994" s="59" t="s">
        <v>3250</v>
      </c>
      <c r="O994" s="219">
        <v>44225</v>
      </c>
      <c r="P994" s="84" t="s">
        <v>3243</v>
      </c>
      <c r="Q994" s="209">
        <v>1748899.2</v>
      </c>
    </row>
    <row r="995" spans="1:17" ht="22.5" x14ac:dyDescent="0.25">
      <c r="A995" s="80">
        <v>994</v>
      </c>
      <c r="B995" s="106" t="s">
        <v>327</v>
      </c>
      <c r="C995" s="30" t="s">
        <v>752</v>
      </c>
      <c r="D995" s="30" t="s">
        <v>397</v>
      </c>
      <c r="E995" s="30" t="s">
        <v>1500</v>
      </c>
      <c r="F995" s="30" t="s">
        <v>78</v>
      </c>
      <c r="G995" s="30" t="s">
        <v>20</v>
      </c>
      <c r="H995" s="30" t="s">
        <v>39</v>
      </c>
      <c r="I995" s="42">
        <v>1</v>
      </c>
      <c r="J995" s="88" t="str">
        <f t="shared" si="16"/>
        <v>Серовский р-н, Сосьвинский городской округ, пос. Восточный, ул. Центральная, д. 1</v>
      </c>
      <c r="K995" s="30">
        <v>1280.9000000000001</v>
      </c>
      <c r="L995" s="30">
        <v>24</v>
      </c>
      <c r="M995" s="41">
        <v>1</v>
      </c>
      <c r="N995" s="59" t="s">
        <v>3250</v>
      </c>
      <c r="O995" s="219">
        <v>44225</v>
      </c>
      <c r="P995" s="84" t="s">
        <v>3243</v>
      </c>
      <c r="Q995" s="209">
        <v>1658058</v>
      </c>
    </row>
    <row r="996" spans="1:17" ht="22.5" x14ac:dyDescent="0.25">
      <c r="A996" s="80">
        <v>995</v>
      </c>
      <c r="B996" s="106" t="s">
        <v>327</v>
      </c>
      <c r="C996" s="30" t="s">
        <v>752</v>
      </c>
      <c r="D996" s="30" t="s">
        <v>397</v>
      </c>
      <c r="E996" s="30" t="s">
        <v>29</v>
      </c>
      <c r="F996" s="30" t="s">
        <v>2677</v>
      </c>
      <c r="G996" s="30" t="s">
        <v>20</v>
      </c>
      <c r="H996" s="30" t="s">
        <v>2678</v>
      </c>
      <c r="I996" s="42">
        <v>3</v>
      </c>
      <c r="J996" s="88" t="str">
        <f t="shared" si="16"/>
        <v>Серовский р-н, Сосьвинский городской округ, с. Кошай, ул. Нефтепроводчиков, д. 3</v>
      </c>
      <c r="K996" s="30">
        <v>1263.4000000000001</v>
      </c>
      <c r="L996" s="30">
        <v>24</v>
      </c>
      <c r="M996" s="41">
        <v>1</v>
      </c>
      <c r="N996" s="59" t="s">
        <v>3250</v>
      </c>
      <c r="O996" s="219">
        <v>44225</v>
      </c>
      <c r="P996" s="84" t="s">
        <v>3243</v>
      </c>
      <c r="Q996" s="209">
        <v>3572803.83</v>
      </c>
    </row>
    <row r="997" spans="1:17" ht="45" x14ac:dyDescent="0.25">
      <c r="A997" s="80">
        <v>996</v>
      </c>
      <c r="B997" s="30" t="s">
        <v>8</v>
      </c>
      <c r="C997" s="30" t="s">
        <v>633</v>
      </c>
      <c r="D997" s="30" t="s">
        <v>2619</v>
      </c>
      <c r="E997" s="30" t="s">
        <v>29</v>
      </c>
      <c r="F997" s="30" t="s">
        <v>100</v>
      </c>
      <c r="G997" s="30" t="s">
        <v>20</v>
      </c>
      <c r="H997" s="30" t="s">
        <v>101</v>
      </c>
      <c r="I997" s="30">
        <v>6</v>
      </c>
      <c r="J997" s="88" t="str">
        <f t="shared" si="16"/>
        <v>Слободо-Туринский р-н, Слободо-Туринское сельское поселение Слободо-Туринского муниципального района Свердловской области, с. Туринская Слобода, ул. Колхозная, д. 6</v>
      </c>
      <c r="K997" s="30">
        <v>410.8</v>
      </c>
      <c r="L997" s="30">
        <v>8</v>
      </c>
      <c r="M997" s="30">
        <v>1</v>
      </c>
      <c r="N997" s="117" t="s">
        <v>3050</v>
      </c>
      <c r="O997" s="219">
        <v>44162</v>
      </c>
      <c r="P997" s="117" t="s">
        <v>1630</v>
      </c>
      <c r="Q997" s="187">
        <v>1528598.6</v>
      </c>
    </row>
    <row r="998" spans="1:17" ht="45" x14ac:dyDescent="0.25">
      <c r="A998" s="80">
        <v>997</v>
      </c>
      <c r="B998" s="30" t="s">
        <v>8</v>
      </c>
      <c r="C998" s="30" t="s">
        <v>633</v>
      </c>
      <c r="D998" s="30" t="s">
        <v>2619</v>
      </c>
      <c r="E998" s="30" t="s">
        <v>29</v>
      </c>
      <c r="F998" s="30" t="s">
        <v>100</v>
      </c>
      <c r="G998" s="30" t="s">
        <v>20</v>
      </c>
      <c r="H998" s="30" t="s">
        <v>2622</v>
      </c>
      <c r="I998" s="30">
        <v>3</v>
      </c>
      <c r="J998" s="88" t="str">
        <f t="shared" si="16"/>
        <v>Слободо-Туринский р-н, Слободо-Туринское сельское поселение Слободо-Туринского муниципального района Свердловской области, с. Туринская Слобода, ул. Кузнецкая, д. 3</v>
      </c>
      <c r="K998" s="30">
        <v>606.4</v>
      </c>
      <c r="L998" s="30">
        <v>12</v>
      </c>
      <c r="M998" s="30">
        <v>1</v>
      </c>
      <c r="N998" s="117" t="s">
        <v>3050</v>
      </c>
      <c r="O998" s="219">
        <v>44162</v>
      </c>
      <c r="P998" s="117" t="s">
        <v>1630</v>
      </c>
      <c r="Q998" s="187">
        <v>2238465.92</v>
      </c>
    </row>
    <row r="999" spans="1:17" ht="45" x14ac:dyDescent="0.25">
      <c r="A999" s="80">
        <v>998</v>
      </c>
      <c r="B999" s="30" t="s">
        <v>8</v>
      </c>
      <c r="C999" s="30" t="s">
        <v>633</v>
      </c>
      <c r="D999" s="30" t="s">
        <v>2619</v>
      </c>
      <c r="E999" s="30" t="s">
        <v>29</v>
      </c>
      <c r="F999" s="30" t="s">
        <v>100</v>
      </c>
      <c r="G999" s="30" t="s">
        <v>20</v>
      </c>
      <c r="H999" s="30" t="s">
        <v>84</v>
      </c>
      <c r="I999" s="30">
        <v>91</v>
      </c>
      <c r="J999" s="88" t="str">
        <f t="shared" si="16"/>
        <v>Слободо-Туринский р-н, Слободо-Туринское сельское поселение Слободо-Туринского муниципального района Свердловской области, с. Туринская Слобода, ул. Советская, д. 91</v>
      </c>
      <c r="K999" s="30">
        <v>1135.3</v>
      </c>
      <c r="L999" s="30">
        <v>24</v>
      </c>
      <c r="M999" s="30">
        <v>4</v>
      </c>
      <c r="N999" s="117" t="s">
        <v>3050</v>
      </c>
      <c r="O999" s="219">
        <v>44162</v>
      </c>
      <c r="P999" s="117" t="s">
        <v>1630</v>
      </c>
      <c r="Q999" s="187">
        <v>5310488.25</v>
      </c>
    </row>
    <row r="1000" spans="1:17" ht="22.5" x14ac:dyDescent="0.25">
      <c r="A1000" s="80">
        <v>999</v>
      </c>
      <c r="B1000" s="106" t="s">
        <v>499</v>
      </c>
      <c r="C1000" s="30" t="s">
        <v>787</v>
      </c>
      <c r="D1000" s="30" t="s">
        <v>552</v>
      </c>
      <c r="E1000" s="30" t="s">
        <v>18</v>
      </c>
      <c r="F1000" s="30" t="s">
        <v>553</v>
      </c>
      <c r="G1000" s="30" t="s">
        <v>20</v>
      </c>
      <c r="H1000" s="30" t="s">
        <v>74</v>
      </c>
      <c r="I1000" s="58" t="s">
        <v>981</v>
      </c>
      <c r="J1000" s="88" t="str">
        <f t="shared" si="16"/>
        <v>Сухоложский р-н, городской округ Сухой Лог, г. Сухой Лог, ул. Гагарина, д. 2</v>
      </c>
      <c r="K1000" s="30">
        <v>1468.9</v>
      </c>
      <c r="L1000" s="30">
        <v>26</v>
      </c>
      <c r="M1000" s="30">
        <v>3</v>
      </c>
      <c r="N1000" s="117" t="s">
        <v>3133</v>
      </c>
      <c r="O1000" s="219">
        <v>44158</v>
      </c>
      <c r="P1000" s="117" t="s">
        <v>1608</v>
      </c>
      <c r="Q1000" s="194">
        <v>1839070.7999999998</v>
      </c>
    </row>
    <row r="1001" spans="1:17" ht="22.5" x14ac:dyDescent="0.25">
      <c r="A1001" s="80">
        <v>1000</v>
      </c>
      <c r="B1001" s="106" t="s">
        <v>499</v>
      </c>
      <c r="C1001" s="30" t="s">
        <v>787</v>
      </c>
      <c r="D1001" s="30" t="s">
        <v>552</v>
      </c>
      <c r="E1001" s="30" t="s">
        <v>18</v>
      </c>
      <c r="F1001" s="30" t="s">
        <v>553</v>
      </c>
      <c r="G1001" s="30" t="s">
        <v>20</v>
      </c>
      <c r="H1001" s="30" t="s">
        <v>74</v>
      </c>
      <c r="I1001" s="42">
        <v>5</v>
      </c>
      <c r="J1001" s="88" t="str">
        <f t="shared" si="16"/>
        <v>Сухоложский р-н, городской округ Сухой Лог, г. Сухой Лог, ул. Гагарина, д. 5</v>
      </c>
      <c r="K1001" s="30">
        <v>3426.5</v>
      </c>
      <c r="L1001" s="30">
        <v>64</v>
      </c>
      <c r="M1001" s="30">
        <v>7</v>
      </c>
      <c r="N1001" s="117" t="s">
        <v>3133</v>
      </c>
      <c r="O1001" s="219">
        <v>44158</v>
      </c>
      <c r="P1001" s="117" t="s">
        <v>1608</v>
      </c>
      <c r="Q1001" s="194">
        <v>17266078.800000001</v>
      </c>
    </row>
    <row r="1002" spans="1:17" ht="22.5" x14ac:dyDescent="0.25">
      <c r="A1002" s="80">
        <v>1001</v>
      </c>
      <c r="B1002" s="106" t="s">
        <v>499</v>
      </c>
      <c r="C1002" s="30" t="s">
        <v>787</v>
      </c>
      <c r="D1002" s="30" t="s">
        <v>552</v>
      </c>
      <c r="E1002" s="30" t="s">
        <v>18</v>
      </c>
      <c r="F1002" s="30" t="s">
        <v>553</v>
      </c>
      <c r="G1002" s="30" t="s">
        <v>20</v>
      </c>
      <c r="H1002" s="30" t="s">
        <v>1062</v>
      </c>
      <c r="I1002" s="58" t="s">
        <v>992</v>
      </c>
      <c r="J1002" s="88" t="str">
        <f t="shared" si="16"/>
        <v>Сухоложский р-н, городской округ Сухой Лог, г. Сухой Лог, ул. Милицейская, д. 8</v>
      </c>
      <c r="K1002" s="30">
        <v>2517.8200000000002</v>
      </c>
      <c r="L1002" s="30">
        <v>39</v>
      </c>
      <c r="M1002" s="30">
        <v>1</v>
      </c>
      <c r="N1002" s="117" t="s">
        <v>3133</v>
      </c>
      <c r="O1002" s="219">
        <v>44158</v>
      </c>
      <c r="P1002" s="117" t="s">
        <v>1608</v>
      </c>
      <c r="Q1002" s="194">
        <v>537054</v>
      </c>
    </row>
    <row r="1003" spans="1:17" ht="22.5" x14ac:dyDescent="0.25">
      <c r="A1003" s="80">
        <v>1002</v>
      </c>
      <c r="B1003" s="106" t="s">
        <v>499</v>
      </c>
      <c r="C1003" s="30" t="s">
        <v>787</v>
      </c>
      <c r="D1003" s="30" t="s">
        <v>552</v>
      </c>
      <c r="E1003" s="30" t="s">
        <v>18</v>
      </c>
      <c r="F1003" s="30" t="s">
        <v>553</v>
      </c>
      <c r="G1003" s="30" t="s">
        <v>20</v>
      </c>
      <c r="H1003" s="30" t="s">
        <v>61</v>
      </c>
      <c r="I1003" s="58" t="s">
        <v>979</v>
      </c>
      <c r="J1003" s="88" t="str">
        <f t="shared" si="16"/>
        <v>Сухоложский р-н, городской округ Сухой Лог, г. Сухой Лог, ул. Октябрьская, д. 14</v>
      </c>
      <c r="K1003" s="30">
        <v>1063.9000000000001</v>
      </c>
      <c r="L1003" s="30">
        <v>20</v>
      </c>
      <c r="M1003" s="30">
        <v>1</v>
      </c>
      <c r="N1003" s="117" t="s">
        <v>3133</v>
      </c>
      <c r="O1003" s="219">
        <v>44158</v>
      </c>
      <c r="P1003" s="117" t="s">
        <v>1608</v>
      </c>
      <c r="Q1003" s="194">
        <v>273963.59999999998</v>
      </c>
    </row>
    <row r="1004" spans="1:17" ht="22.5" x14ac:dyDescent="0.25">
      <c r="A1004" s="80">
        <v>1003</v>
      </c>
      <c r="B1004" s="106" t="s">
        <v>499</v>
      </c>
      <c r="C1004" s="30" t="s">
        <v>787</v>
      </c>
      <c r="D1004" s="30" t="s">
        <v>552</v>
      </c>
      <c r="E1004" s="30" t="s">
        <v>18</v>
      </c>
      <c r="F1004" s="30" t="s">
        <v>553</v>
      </c>
      <c r="G1004" s="30" t="s">
        <v>20</v>
      </c>
      <c r="H1004" s="30" t="s">
        <v>61</v>
      </c>
      <c r="I1004" s="58" t="s">
        <v>996</v>
      </c>
      <c r="J1004" s="88" t="str">
        <f t="shared" si="16"/>
        <v>Сухоложский р-н, городской округ Сухой Лог, г. Сухой Лог, ул. Октябрьская, д. 18</v>
      </c>
      <c r="K1004" s="30">
        <v>2155.8000000000002</v>
      </c>
      <c r="L1004" s="30">
        <v>26</v>
      </c>
      <c r="M1004" s="30">
        <v>2</v>
      </c>
      <c r="N1004" s="117" t="s">
        <v>3133</v>
      </c>
      <c r="O1004" s="219">
        <v>44158</v>
      </c>
      <c r="P1004" s="117" t="s">
        <v>1608</v>
      </c>
      <c r="Q1004" s="194">
        <v>898444.80000000005</v>
      </c>
    </row>
    <row r="1005" spans="1:17" ht="22.5" x14ac:dyDescent="0.25">
      <c r="A1005" s="80">
        <v>1004</v>
      </c>
      <c r="B1005" s="106" t="s">
        <v>499</v>
      </c>
      <c r="C1005" s="30" t="s">
        <v>787</v>
      </c>
      <c r="D1005" s="30" t="s">
        <v>552</v>
      </c>
      <c r="E1005" s="30" t="s">
        <v>18</v>
      </c>
      <c r="F1005" s="30" t="s">
        <v>553</v>
      </c>
      <c r="G1005" s="30" t="s">
        <v>20</v>
      </c>
      <c r="H1005" s="30" t="s">
        <v>788</v>
      </c>
      <c r="I1005" s="29" t="s">
        <v>2690</v>
      </c>
      <c r="J1005" s="88" t="str">
        <f t="shared" si="16"/>
        <v>Сухоложский р-н, городской округ Сухой Лог, г. Сухой Лог, ул. Пушкинская, д. 4КОРПУС 3</v>
      </c>
      <c r="K1005" s="30">
        <v>7697</v>
      </c>
      <c r="L1005" s="30">
        <v>123</v>
      </c>
      <c r="M1005" s="30">
        <v>1</v>
      </c>
      <c r="N1005" s="117" t="s">
        <v>3143</v>
      </c>
      <c r="O1005" s="219">
        <v>44267</v>
      </c>
      <c r="P1005" s="117" t="s">
        <v>3149</v>
      </c>
      <c r="Q1005" s="194">
        <v>5343937.6300000008</v>
      </c>
    </row>
    <row r="1006" spans="1:17" ht="22.5" x14ac:dyDescent="0.25">
      <c r="A1006" s="80">
        <v>1005</v>
      </c>
      <c r="B1006" s="106" t="s">
        <v>499</v>
      </c>
      <c r="C1006" s="30" t="s">
        <v>787</v>
      </c>
      <c r="D1006" s="30" t="s">
        <v>552</v>
      </c>
      <c r="E1006" s="30" t="s">
        <v>18</v>
      </c>
      <c r="F1006" s="30" t="s">
        <v>553</v>
      </c>
      <c r="G1006" s="30" t="s">
        <v>20</v>
      </c>
      <c r="H1006" s="30" t="s">
        <v>2683</v>
      </c>
      <c r="I1006" s="58" t="s">
        <v>1000</v>
      </c>
      <c r="J1006" s="88" t="str">
        <f t="shared" si="16"/>
        <v>Сухоложский р-н, городской округ Сухой Лог, г. Сухой Лог, ул. Разина, д. 19</v>
      </c>
      <c r="K1006" s="30">
        <v>352.2</v>
      </c>
      <c r="L1006" s="30">
        <v>8</v>
      </c>
      <c r="M1006" s="30">
        <v>4</v>
      </c>
      <c r="N1006" s="117" t="s">
        <v>3133</v>
      </c>
      <c r="O1006" s="219">
        <v>44158</v>
      </c>
      <c r="P1006" s="117" t="s">
        <v>1608</v>
      </c>
      <c r="Q1006" s="194">
        <v>938224.8</v>
      </c>
    </row>
    <row r="1007" spans="1:17" ht="22.5" x14ac:dyDescent="0.25">
      <c r="A1007" s="80">
        <v>1006</v>
      </c>
      <c r="B1007" s="106" t="s">
        <v>499</v>
      </c>
      <c r="C1007" s="30" t="s">
        <v>787</v>
      </c>
      <c r="D1007" s="30" t="s">
        <v>552</v>
      </c>
      <c r="E1007" s="30" t="s">
        <v>18</v>
      </c>
      <c r="F1007" s="30" t="s">
        <v>553</v>
      </c>
      <c r="G1007" s="30" t="s">
        <v>20</v>
      </c>
      <c r="H1007" s="30" t="s">
        <v>282</v>
      </c>
      <c r="I1007" s="58" t="s">
        <v>981</v>
      </c>
      <c r="J1007" s="88" t="str">
        <f t="shared" si="16"/>
        <v>Сухоложский р-н, городской округ Сухой Лог, г. Сухой Лог, ул. Спортивная, д. 2</v>
      </c>
      <c r="K1007" s="30">
        <v>395.1</v>
      </c>
      <c r="L1007" s="30">
        <v>8</v>
      </c>
      <c r="M1007" s="30">
        <v>5</v>
      </c>
      <c r="N1007" s="117" t="s">
        <v>3133</v>
      </c>
      <c r="O1007" s="219">
        <v>44158</v>
      </c>
      <c r="P1007" s="117" t="s">
        <v>1608</v>
      </c>
      <c r="Q1007" s="194">
        <v>1217804.3999999999</v>
      </c>
    </row>
    <row r="1008" spans="1:17" ht="22.5" x14ac:dyDescent="0.25">
      <c r="A1008" s="80">
        <v>1007</v>
      </c>
      <c r="B1008" s="106" t="s">
        <v>499</v>
      </c>
      <c r="C1008" s="30" t="s">
        <v>787</v>
      </c>
      <c r="D1008" s="30" t="s">
        <v>552</v>
      </c>
      <c r="E1008" s="30" t="s">
        <v>18</v>
      </c>
      <c r="F1008" s="30" t="s">
        <v>553</v>
      </c>
      <c r="G1008" s="30" t="s">
        <v>20</v>
      </c>
      <c r="H1008" s="30" t="s">
        <v>555</v>
      </c>
      <c r="I1008" s="42">
        <v>2</v>
      </c>
      <c r="J1008" s="88" t="str">
        <f t="shared" si="16"/>
        <v>Сухоложский р-н, городской округ Сухой Лог, г. Сухой Лог, ул. Фучика, д. 2</v>
      </c>
      <c r="K1008" s="30">
        <v>3694.6</v>
      </c>
      <c r="L1008" s="30">
        <v>70</v>
      </c>
      <c r="M1008" s="30">
        <v>1</v>
      </c>
      <c r="N1008" s="117" t="s">
        <v>3143</v>
      </c>
      <c r="O1008" s="219">
        <v>44267</v>
      </c>
      <c r="P1008" s="117" t="s">
        <v>3149</v>
      </c>
      <c r="Q1008" s="194">
        <v>6164662.0300000003</v>
      </c>
    </row>
    <row r="1009" spans="1:17" ht="22.5" x14ac:dyDescent="0.25">
      <c r="A1009" s="80">
        <v>1008</v>
      </c>
      <c r="B1009" s="106" t="s">
        <v>499</v>
      </c>
      <c r="C1009" s="30" t="s">
        <v>787</v>
      </c>
      <c r="D1009" s="30" t="s">
        <v>552</v>
      </c>
      <c r="E1009" s="30" t="s">
        <v>18</v>
      </c>
      <c r="F1009" s="30" t="s">
        <v>553</v>
      </c>
      <c r="G1009" s="30" t="s">
        <v>20</v>
      </c>
      <c r="H1009" s="30" t="s">
        <v>70</v>
      </c>
      <c r="I1009" s="42">
        <v>25</v>
      </c>
      <c r="J1009" s="88" t="str">
        <f t="shared" si="16"/>
        <v>Сухоложский р-н, городской округ Сухой Лог, г. Сухой Лог, ул. Юбилейная, д. 25</v>
      </c>
      <c r="K1009" s="30">
        <v>3685.9</v>
      </c>
      <c r="L1009" s="30">
        <v>107</v>
      </c>
      <c r="M1009" s="30">
        <v>1</v>
      </c>
      <c r="N1009" s="117" t="s">
        <v>3143</v>
      </c>
      <c r="O1009" s="219">
        <v>44267</v>
      </c>
      <c r="P1009" s="117" t="s">
        <v>3149</v>
      </c>
      <c r="Q1009" s="194">
        <v>1980726.8299999998</v>
      </c>
    </row>
    <row r="1010" spans="1:17" ht="22.5" x14ac:dyDescent="0.25">
      <c r="A1010" s="80">
        <v>1009</v>
      </c>
      <c r="B1010" s="106" t="s">
        <v>499</v>
      </c>
      <c r="C1010" s="30" t="s">
        <v>787</v>
      </c>
      <c r="D1010" s="30" t="s">
        <v>552</v>
      </c>
      <c r="E1010" s="30" t="s">
        <v>18</v>
      </c>
      <c r="F1010" s="30" t="s">
        <v>553</v>
      </c>
      <c r="G1010" s="30" t="s">
        <v>20</v>
      </c>
      <c r="H1010" s="30" t="s">
        <v>70</v>
      </c>
      <c r="I1010" s="42">
        <v>4</v>
      </c>
      <c r="J1010" s="88" t="str">
        <f t="shared" si="16"/>
        <v>Сухоложский р-н, городской округ Сухой Лог, г. Сухой Лог, ул. Юбилейная, д. 4</v>
      </c>
      <c r="K1010" s="30">
        <v>3602.9</v>
      </c>
      <c r="L1010" s="30">
        <v>157</v>
      </c>
      <c r="M1010" s="30">
        <v>6</v>
      </c>
      <c r="N1010" s="117" t="s">
        <v>3133</v>
      </c>
      <c r="O1010" s="219">
        <v>44158</v>
      </c>
      <c r="P1010" s="117" t="s">
        <v>1608</v>
      </c>
      <c r="Q1010" s="194">
        <v>13928527.199999999</v>
      </c>
    </row>
    <row r="1011" spans="1:17" ht="22.5" x14ac:dyDescent="0.25">
      <c r="A1011" s="80">
        <v>1010</v>
      </c>
      <c r="B1011" s="106" t="s">
        <v>499</v>
      </c>
      <c r="C1011" s="30" t="s">
        <v>787</v>
      </c>
      <c r="D1011" s="30" t="s">
        <v>552</v>
      </c>
      <c r="E1011" s="30" t="s">
        <v>18</v>
      </c>
      <c r="F1011" s="30" t="s">
        <v>553</v>
      </c>
      <c r="G1011" s="30" t="s">
        <v>20</v>
      </c>
      <c r="H1011" s="30" t="s">
        <v>70</v>
      </c>
      <c r="I1011" s="42" t="s">
        <v>401</v>
      </c>
      <c r="J1011" s="88" t="str">
        <f t="shared" si="16"/>
        <v>Сухоложский р-н, городской округ Сухой Лог, г. Сухой Лог, ул. Юбилейная, д. 4А</v>
      </c>
      <c r="K1011" s="30">
        <v>3595.2</v>
      </c>
      <c r="L1011" s="30">
        <v>145</v>
      </c>
      <c r="M1011" s="30">
        <v>3</v>
      </c>
      <c r="N1011" s="117" t="s">
        <v>3133</v>
      </c>
      <c r="O1011" s="219">
        <v>44158</v>
      </c>
      <c r="P1011" s="117" t="s">
        <v>1608</v>
      </c>
      <c r="Q1011" s="194">
        <v>9630526.8000000007</v>
      </c>
    </row>
    <row r="1012" spans="1:17" ht="22.5" x14ac:dyDescent="0.25">
      <c r="A1012" s="80">
        <v>1011</v>
      </c>
      <c r="B1012" s="106" t="s">
        <v>499</v>
      </c>
      <c r="C1012" s="30" t="s">
        <v>787</v>
      </c>
      <c r="D1012" s="30" t="s">
        <v>552</v>
      </c>
      <c r="E1012" s="30" t="s">
        <v>18</v>
      </c>
      <c r="F1012" s="30" t="s">
        <v>553</v>
      </c>
      <c r="G1012" s="30" t="s">
        <v>20</v>
      </c>
      <c r="H1012" s="30" t="s">
        <v>70</v>
      </c>
      <c r="I1012" s="42" t="s">
        <v>1345</v>
      </c>
      <c r="J1012" s="88" t="str">
        <f t="shared" si="16"/>
        <v>Сухоложский р-н, городской округ Сухой Лог, г. Сухой Лог, ул. Юбилейная, д. 9Б</v>
      </c>
      <c r="K1012" s="30">
        <v>2727.1</v>
      </c>
      <c r="L1012" s="30">
        <v>64</v>
      </c>
      <c r="M1012" s="30">
        <v>7</v>
      </c>
      <c r="N1012" s="117" t="s">
        <v>3133</v>
      </c>
      <c r="O1012" s="219">
        <v>44158</v>
      </c>
      <c r="P1012" s="117" t="s">
        <v>1608</v>
      </c>
      <c r="Q1012" s="194">
        <v>17275057.199999999</v>
      </c>
    </row>
    <row r="1013" spans="1:17" ht="22.5" x14ac:dyDescent="0.25">
      <c r="A1013" s="80">
        <v>1012</v>
      </c>
      <c r="B1013" s="106" t="s">
        <v>499</v>
      </c>
      <c r="C1013" s="30" t="s">
        <v>787</v>
      </c>
      <c r="D1013" s="30" t="s">
        <v>552</v>
      </c>
      <c r="E1013" s="30" t="s">
        <v>29</v>
      </c>
      <c r="F1013" s="30" t="s">
        <v>1089</v>
      </c>
      <c r="G1013" s="30" t="s">
        <v>20</v>
      </c>
      <c r="H1013" s="30" t="s">
        <v>77</v>
      </c>
      <c r="I1013" s="42" t="s">
        <v>325</v>
      </c>
      <c r="J1013" s="88" t="str">
        <f t="shared" si="16"/>
        <v>Сухоложский р-н, городской округ Сухой Лог, с. Курьи, ул. Свердлова, д. 21А</v>
      </c>
      <c r="K1013" s="30">
        <v>1407.6</v>
      </c>
      <c r="L1013" s="30">
        <v>41</v>
      </c>
      <c r="M1013" s="30">
        <v>4</v>
      </c>
      <c r="N1013" s="117" t="s">
        <v>3133</v>
      </c>
      <c r="O1013" s="219">
        <v>44158</v>
      </c>
      <c r="P1013" s="117" t="s">
        <v>1608</v>
      </c>
      <c r="Q1013" s="194">
        <v>6544743.5999999996</v>
      </c>
    </row>
    <row r="1014" spans="1:17" ht="22.5" x14ac:dyDescent="0.25">
      <c r="A1014" s="80">
        <v>1013</v>
      </c>
      <c r="B1014" s="106" t="s">
        <v>499</v>
      </c>
      <c r="C1014" s="30" t="s">
        <v>772</v>
      </c>
      <c r="D1014" s="30" t="s">
        <v>304</v>
      </c>
      <c r="E1014" s="30" t="s">
        <v>18</v>
      </c>
      <c r="F1014" s="30" t="s">
        <v>305</v>
      </c>
      <c r="G1014" s="30" t="s">
        <v>20</v>
      </c>
      <c r="H1014" s="30" t="s">
        <v>578</v>
      </c>
      <c r="I1014" s="42">
        <v>28</v>
      </c>
      <c r="J1014" s="88" t="str">
        <f t="shared" si="16"/>
        <v>Сысертский р-н, Сысертский городской округ, г. Сысерть, ул. Коммуны, д. 28</v>
      </c>
      <c r="K1014" s="30">
        <v>2536.1999999999998</v>
      </c>
      <c r="L1014" s="30">
        <v>48</v>
      </c>
      <c r="M1014" s="30">
        <v>1</v>
      </c>
      <c r="N1014" s="117" t="s">
        <v>3139</v>
      </c>
      <c r="O1014" s="219">
        <v>44239</v>
      </c>
      <c r="P1014" s="117" t="s">
        <v>2107</v>
      </c>
      <c r="Q1014" s="194">
        <v>817762.8</v>
      </c>
    </row>
    <row r="1015" spans="1:17" ht="22.5" x14ac:dyDescent="0.25">
      <c r="A1015" s="80">
        <v>1014</v>
      </c>
      <c r="B1015" s="106" t="s">
        <v>499</v>
      </c>
      <c r="C1015" s="30" t="s">
        <v>772</v>
      </c>
      <c r="D1015" s="30" t="s">
        <v>304</v>
      </c>
      <c r="E1015" s="30" t="s">
        <v>18</v>
      </c>
      <c r="F1015" s="30" t="s">
        <v>305</v>
      </c>
      <c r="G1015" s="30" t="s">
        <v>20</v>
      </c>
      <c r="H1015" s="30" t="s">
        <v>578</v>
      </c>
      <c r="I1015" s="42">
        <v>34</v>
      </c>
      <c r="J1015" s="88" t="str">
        <f t="shared" si="16"/>
        <v>Сысертский р-н, Сысертский городской округ, г. Сысерть, ул. Коммуны, д. 34</v>
      </c>
      <c r="K1015" s="30">
        <v>1581.9</v>
      </c>
      <c r="L1015" s="30">
        <v>48</v>
      </c>
      <c r="M1015" s="30">
        <v>4</v>
      </c>
      <c r="N1015" s="117" t="s">
        <v>3136</v>
      </c>
      <c r="O1015" s="219">
        <v>44256</v>
      </c>
      <c r="P1015" s="117" t="s">
        <v>2110</v>
      </c>
      <c r="Q1015" s="194">
        <v>3858830.07</v>
      </c>
    </row>
    <row r="1016" spans="1:17" ht="22.5" x14ac:dyDescent="0.25">
      <c r="A1016" s="80">
        <v>1015</v>
      </c>
      <c r="B1016" s="106" t="s">
        <v>499</v>
      </c>
      <c r="C1016" s="30" t="s">
        <v>772</v>
      </c>
      <c r="D1016" s="30" t="s">
        <v>304</v>
      </c>
      <c r="E1016" s="30" t="s">
        <v>18</v>
      </c>
      <c r="F1016" s="30" t="s">
        <v>305</v>
      </c>
      <c r="G1016" s="30" t="s">
        <v>20</v>
      </c>
      <c r="H1016" s="30" t="s">
        <v>36</v>
      </c>
      <c r="I1016" s="42" t="s">
        <v>582</v>
      </c>
      <c r="J1016" s="88" t="str">
        <f t="shared" si="16"/>
        <v>Сысертский р-н, Сысертский городской округ, г. Сысерть, ул. Ленина, д. 33А</v>
      </c>
      <c r="K1016" s="30">
        <v>519.29999999999995</v>
      </c>
      <c r="L1016" s="30">
        <v>12</v>
      </c>
      <c r="M1016" s="30">
        <v>3</v>
      </c>
      <c r="N1016" s="117" t="s">
        <v>3139</v>
      </c>
      <c r="O1016" s="219">
        <v>44239</v>
      </c>
      <c r="P1016" s="117" t="s">
        <v>2107</v>
      </c>
      <c r="Q1016" s="194">
        <v>832358.40000000002</v>
      </c>
    </row>
    <row r="1017" spans="1:17" ht="22.5" x14ac:dyDescent="0.25">
      <c r="A1017" s="80">
        <v>1016</v>
      </c>
      <c r="B1017" s="106" t="s">
        <v>499</v>
      </c>
      <c r="C1017" s="30" t="s">
        <v>772</v>
      </c>
      <c r="D1017" s="30" t="s">
        <v>304</v>
      </c>
      <c r="E1017" s="30" t="s">
        <v>18</v>
      </c>
      <c r="F1017" s="30" t="s">
        <v>305</v>
      </c>
      <c r="G1017" s="30" t="s">
        <v>20</v>
      </c>
      <c r="H1017" s="30" t="s">
        <v>82</v>
      </c>
      <c r="I1017" s="42">
        <v>46</v>
      </c>
      <c r="J1017" s="88" t="str">
        <f t="shared" si="16"/>
        <v>Сысертский р-н, Сысертский городской округ, г. Сысерть, ул. Орджоникидзе, д. 46</v>
      </c>
      <c r="K1017" s="30">
        <v>3556</v>
      </c>
      <c r="L1017" s="30">
        <v>70</v>
      </c>
      <c r="M1017" s="30">
        <v>2</v>
      </c>
      <c r="N1017" s="117" t="s">
        <v>3139</v>
      </c>
      <c r="O1017" s="219">
        <v>44239</v>
      </c>
      <c r="P1017" s="117" t="s">
        <v>2107</v>
      </c>
      <c r="Q1017" s="194">
        <v>6764886</v>
      </c>
    </row>
    <row r="1018" spans="1:17" ht="22.5" x14ac:dyDescent="0.25">
      <c r="A1018" s="80">
        <v>1017</v>
      </c>
      <c r="B1018" s="106" t="s">
        <v>499</v>
      </c>
      <c r="C1018" s="30" t="s">
        <v>772</v>
      </c>
      <c r="D1018" s="30" t="s">
        <v>304</v>
      </c>
      <c r="E1018" s="30" t="s">
        <v>18</v>
      </c>
      <c r="F1018" s="30" t="s">
        <v>305</v>
      </c>
      <c r="G1018" s="30" t="s">
        <v>20</v>
      </c>
      <c r="H1018" s="30" t="s">
        <v>82</v>
      </c>
      <c r="I1018" s="42">
        <v>54</v>
      </c>
      <c r="J1018" s="88" t="str">
        <f t="shared" si="16"/>
        <v>Сысертский р-н, Сысертский городской округ, г. Сысерть, ул. Орджоникидзе, д. 54</v>
      </c>
      <c r="K1018" s="30">
        <v>2524.6999999999998</v>
      </c>
      <c r="L1018" s="30">
        <v>36</v>
      </c>
      <c r="M1018" s="30">
        <v>2</v>
      </c>
      <c r="N1018" s="117" t="s">
        <v>3139</v>
      </c>
      <c r="O1018" s="219">
        <v>44239</v>
      </c>
      <c r="P1018" s="117" t="s">
        <v>2107</v>
      </c>
      <c r="Q1018" s="194">
        <v>915854.4</v>
      </c>
    </row>
    <row r="1019" spans="1:17" ht="22.5" x14ac:dyDescent="0.25">
      <c r="A1019" s="80">
        <v>1018</v>
      </c>
      <c r="B1019" s="106" t="s">
        <v>499</v>
      </c>
      <c r="C1019" s="30" t="s">
        <v>772</v>
      </c>
      <c r="D1019" s="30" t="s">
        <v>304</v>
      </c>
      <c r="E1019" s="30" t="s">
        <v>18</v>
      </c>
      <c r="F1019" s="30" t="s">
        <v>305</v>
      </c>
      <c r="G1019" s="30" t="s">
        <v>20</v>
      </c>
      <c r="H1019" s="30" t="s">
        <v>82</v>
      </c>
      <c r="I1019" s="42">
        <v>56</v>
      </c>
      <c r="J1019" s="88" t="str">
        <f t="shared" si="16"/>
        <v>Сысертский р-н, Сысертский городской округ, г. Сысерть, ул. Орджоникидзе, д. 56</v>
      </c>
      <c r="K1019" s="30">
        <v>6160.5</v>
      </c>
      <c r="L1019" s="30">
        <v>96</v>
      </c>
      <c r="M1019" s="30">
        <v>1</v>
      </c>
      <c r="N1019" s="117" t="s">
        <v>3138</v>
      </c>
      <c r="O1019" s="219">
        <v>44042</v>
      </c>
      <c r="P1019" s="117" t="s">
        <v>2107</v>
      </c>
      <c r="Q1019" s="194">
        <v>6620669.540000001</v>
      </c>
    </row>
    <row r="1020" spans="1:17" ht="22.5" x14ac:dyDescent="0.25">
      <c r="A1020" s="80">
        <v>1019</v>
      </c>
      <c r="B1020" s="106" t="s">
        <v>499</v>
      </c>
      <c r="C1020" s="30" t="s">
        <v>772</v>
      </c>
      <c r="D1020" s="30" t="s">
        <v>304</v>
      </c>
      <c r="E1020" s="30" t="s">
        <v>18</v>
      </c>
      <c r="F1020" s="30" t="s">
        <v>305</v>
      </c>
      <c r="G1020" s="30" t="s">
        <v>20</v>
      </c>
      <c r="H1020" s="30" t="s">
        <v>306</v>
      </c>
      <c r="I1020" s="42">
        <v>49</v>
      </c>
      <c r="J1020" s="88" t="str">
        <f t="shared" si="16"/>
        <v>Сысертский р-н, Сысертский городской округ, г. Сысерть, ул. Розы Люксембург, д. 49</v>
      </c>
      <c r="K1020" s="30">
        <v>3453.5</v>
      </c>
      <c r="L1020" s="30">
        <v>80</v>
      </c>
      <c r="M1020" s="30">
        <v>3</v>
      </c>
      <c r="N1020" s="117" t="s">
        <v>3136</v>
      </c>
      <c r="O1020" s="219">
        <v>44256</v>
      </c>
      <c r="P1020" s="117" t="s">
        <v>2110</v>
      </c>
      <c r="Q1020" s="194">
        <v>7506091.7300000004</v>
      </c>
    </row>
    <row r="1021" spans="1:17" ht="22.5" x14ac:dyDescent="0.25">
      <c r="A1021" s="80">
        <v>1020</v>
      </c>
      <c r="B1021" s="106" t="s">
        <v>499</v>
      </c>
      <c r="C1021" s="30" t="s">
        <v>772</v>
      </c>
      <c r="D1021" s="30" t="s">
        <v>304</v>
      </c>
      <c r="E1021" s="30" t="s">
        <v>1535</v>
      </c>
      <c r="F1021" s="30" t="s">
        <v>2687</v>
      </c>
      <c r="G1021" s="30" t="s">
        <v>20</v>
      </c>
      <c r="H1021" s="30" t="s">
        <v>77</v>
      </c>
      <c r="I1021" s="42">
        <v>15</v>
      </c>
      <c r="J1021" s="88" t="str">
        <f t="shared" si="16"/>
        <v>Сысертский р-н, Сысертский городской округ, дер. Большое Седельниково, ул. Свердлова, д. 15</v>
      </c>
      <c r="K1021" s="30">
        <v>604.20000000000005</v>
      </c>
      <c r="L1021" s="30">
        <v>12</v>
      </c>
      <c r="M1021" s="30">
        <v>2</v>
      </c>
      <c r="N1021" s="117" t="s">
        <v>3136</v>
      </c>
      <c r="O1021" s="219">
        <v>44256</v>
      </c>
      <c r="P1021" s="117" t="s">
        <v>2110</v>
      </c>
      <c r="Q1021" s="194">
        <v>2494258.14</v>
      </c>
    </row>
    <row r="1022" spans="1:17" ht="22.5" x14ac:dyDescent="0.25">
      <c r="A1022" s="80">
        <v>1021</v>
      </c>
      <c r="B1022" s="106" t="s">
        <v>499</v>
      </c>
      <c r="C1022" s="30" t="s">
        <v>772</v>
      </c>
      <c r="D1022" s="30" t="s">
        <v>304</v>
      </c>
      <c r="E1022" s="30" t="s">
        <v>1500</v>
      </c>
      <c r="F1022" s="30" t="s">
        <v>785</v>
      </c>
      <c r="G1022" s="30" t="s">
        <v>20</v>
      </c>
      <c r="H1022" s="30" t="s">
        <v>786</v>
      </c>
      <c r="I1022" s="42">
        <v>7</v>
      </c>
      <c r="J1022" s="88" t="str">
        <f t="shared" si="16"/>
        <v>Сысертский р-н, Сысертский городской округ, пос. Бобровский, ул. Демина, д. 7</v>
      </c>
      <c r="K1022" s="30">
        <v>2761</v>
      </c>
      <c r="L1022" s="30">
        <v>43</v>
      </c>
      <c r="M1022" s="30">
        <v>1</v>
      </c>
      <c r="N1022" s="117" t="s">
        <v>3136</v>
      </c>
      <c r="O1022" s="219">
        <v>44256</v>
      </c>
      <c r="P1022" s="117" t="s">
        <v>2110</v>
      </c>
      <c r="Q1022" s="194">
        <v>1201300.1100000001</v>
      </c>
    </row>
    <row r="1023" spans="1:17" ht="22.5" x14ac:dyDescent="0.25">
      <c r="A1023" s="80">
        <v>1022</v>
      </c>
      <c r="B1023" s="106" t="s">
        <v>499</v>
      </c>
      <c r="C1023" s="30" t="s">
        <v>772</v>
      </c>
      <c r="D1023" s="30" t="s">
        <v>304</v>
      </c>
      <c r="E1023" s="30" t="s">
        <v>1500</v>
      </c>
      <c r="F1023" s="30" t="s">
        <v>785</v>
      </c>
      <c r="G1023" s="30" t="s">
        <v>20</v>
      </c>
      <c r="H1023" s="30" t="s">
        <v>1544</v>
      </c>
      <c r="I1023" s="42">
        <v>3</v>
      </c>
      <c r="J1023" s="88" t="str">
        <f t="shared" si="16"/>
        <v>Сысертский р-н, Сысертский городской округ, пос. Бобровский, ул. Чернавских, д. 3</v>
      </c>
      <c r="K1023" s="30">
        <v>677.7</v>
      </c>
      <c r="L1023" s="30">
        <v>16</v>
      </c>
      <c r="M1023" s="30">
        <v>1</v>
      </c>
      <c r="N1023" s="117" t="s">
        <v>3136</v>
      </c>
      <c r="O1023" s="219">
        <v>44256</v>
      </c>
      <c r="P1023" s="117" t="s">
        <v>2110</v>
      </c>
      <c r="Q1023" s="194">
        <v>2043682.62</v>
      </c>
    </row>
    <row r="1024" spans="1:17" ht="22.5" x14ac:dyDescent="0.25">
      <c r="A1024" s="80">
        <v>1023</v>
      </c>
      <c r="B1024" s="106" t="s">
        <v>499</v>
      </c>
      <c r="C1024" s="30" t="s">
        <v>772</v>
      </c>
      <c r="D1024" s="30" t="s">
        <v>304</v>
      </c>
      <c r="E1024" s="30" t="s">
        <v>1500</v>
      </c>
      <c r="F1024" s="30" t="s">
        <v>310</v>
      </c>
      <c r="G1024" s="30" t="s">
        <v>20</v>
      </c>
      <c r="H1024" s="30" t="s">
        <v>36</v>
      </c>
      <c r="I1024" s="42">
        <v>141</v>
      </c>
      <c r="J1024" s="88" t="str">
        <f t="shared" si="16"/>
        <v>Сысертский р-н, Сысертский городской округ, пос. Большой Исток, ул. Ленина, д. 141</v>
      </c>
      <c r="K1024" s="30">
        <v>509.1</v>
      </c>
      <c r="L1024" s="30">
        <v>12</v>
      </c>
      <c r="M1024" s="30">
        <v>1</v>
      </c>
      <c r="N1024" s="117" t="s">
        <v>3136</v>
      </c>
      <c r="O1024" s="219">
        <v>44256</v>
      </c>
      <c r="P1024" s="117" t="s">
        <v>2110</v>
      </c>
      <c r="Q1024" s="194">
        <v>1682987.1800000002</v>
      </c>
    </row>
    <row r="1025" spans="1:17" ht="22.5" x14ac:dyDescent="0.25">
      <c r="A1025" s="80">
        <v>1024</v>
      </c>
      <c r="B1025" s="106" t="s">
        <v>499</v>
      </c>
      <c r="C1025" s="30" t="s">
        <v>772</v>
      </c>
      <c r="D1025" s="30" t="s">
        <v>304</v>
      </c>
      <c r="E1025" s="30" t="s">
        <v>1500</v>
      </c>
      <c r="F1025" s="30" t="s">
        <v>310</v>
      </c>
      <c r="G1025" s="30" t="s">
        <v>20</v>
      </c>
      <c r="H1025" s="30" t="s">
        <v>36</v>
      </c>
      <c r="I1025" s="42">
        <v>143</v>
      </c>
      <c r="J1025" s="88" t="str">
        <f t="shared" si="16"/>
        <v>Сысертский р-н, Сысертский городской округ, пос. Большой Исток, ул. Ленина, д. 143</v>
      </c>
      <c r="K1025" s="30">
        <v>506.8</v>
      </c>
      <c r="L1025" s="30">
        <v>12</v>
      </c>
      <c r="M1025" s="30">
        <v>1</v>
      </c>
      <c r="N1025" s="117" t="s">
        <v>3136</v>
      </c>
      <c r="O1025" s="219">
        <v>44256</v>
      </c>
      <c r="P1025" s="117" t="s">
        <v>2110</v>
      </c>
      <c r="Q1025" s="194">
        <v>1662015.77</v>
      </c>
    </row>
    <row r="1026" spans="1:17" ht="22.5" x14ac:dyDescent="0.25">
      <c r="A1026" s="80">
        <v>1025</v>
      </c>
      <c r="B1026" s="106" t="s">
        <v>499</v>
      </c>
      <c r="C1026" s="30" t="s">
        <v>772</v>
      </c>
      <c r="D1026" s="30" t="s">
        <v>304</v>
      </c>
      <c r="E1026" s="30" t="s">
        <v>1500</v>
      </c>
      <c r="F1026" s="30" t="s">
        <v>206</v>
      </c>
      <c r="G1026" s="30" t="s">
        <v>20</v>
      </c>
      <c r="H1026" s="30" t="s">
        <v>99</v>
      </c>
      <c r="I1026" s="42" t="s">
        <v>115</v>
      </c>
      <c r="J1026" s="88" t="str">
        <f t="shared" ref="J1026:J1056" si="17">C1026&amp;""&amp;D1026&amp;", "&amp;E1026&amp;" "&amp;F1026&amp;", "&amp;G1026&amp;" "&amp;H1026&amp;", д. "&amp;I1026</f>
        <v>Сысертский р-н, Сысертский городской округ, пос. Октябрьский, ул. Чапаева, д. 1А</v>
      </c>
      <c r="K1026" s="30">
        <v>573</v>
      </c>
      <c r="L1026" s="30">
        <v>18</v>
      </c>
      <c r="M1026" s="30">
        <v>1</v>
      </c>
      <c r="N1026" s="117" t="s">
        <v>3136</v>
      </c>
      <c r="O1026" s="219">
        <v>44256</v>
      </c>
      <c r="P1026" s="117" t="s">
        <v>2110</v>
      </c>
      <c r="Q1026" s="194">
        <v>1606641.12</v>
      </c>
    </row>
    <row r="1027" spans="1:17" ht="22.5" x14ac:dyDescent="0.25">
      <c r="A1027" s="80">
        <v>1026</v>
      </c>
      <c r="B1027" s="106" t="s">
        <v>499</v>
      </c>
      <c r="C1027" s="30" t="s">
        <v>772</v>
      </c>
      <c r="D1027" s="30" t="s">
        <v>304</v>
      </c>
      <c r="E1027" s="30" t="s">
        <v>29</v>
      </c>
      <c r="F1027" s="30" t="s">
        <v>1234</v>
      </c>
      <c r="G1027" s="30" t="s">
        <v>20</v>
      </c>
      <c r="H1027" s="30" t="s">
        <v>74</v>
      </c>
      <c r="I1027" s="42">
        <v>12</v>
      </c>
      <c r="J1027" s="88" t="str">
        <f t="shared" si="17"/>
        <v>Сысертский р-н, Сысертский городской округ, с. Щелкун, ул. Гагарина, д. 12</v>
      </c>
      <c r="K1027" s="30">
        <v>680.4</v>
      </c>
      <c r="L1027" s="30">
        <v>16</v>
      </c>
      <c r="M1027" s="30">
        <v>2</v>
      </c>
      <c r="N1027" s="117" t="s">
        <v>3136</v>
      </c>
      <c r="O1027" s="219">
        <v>44256</v>
      </c>
      <c r="P1027" s="117" t="s">
        <v>2110</v>
      </c>
      <c r="Q1027" s="194">
        <v>3320926.7600000002</v>
      </c>
    </row>
    <row r="1028" spans="1:17" ht="22.5" x14ac:dyDescent="0.25">
      <c r="A1028" s="80">
        <v>1027</v>
      </c>
      <c r="B1028" s="106" t="s">
        <v>499</v>
      </c>
      <c r="C1028" s="30" t="s">
        <v>772</v>
      </c>
      <c r="D1028" s="30" t="s">
        <v>304</v>
      </c>
      <c r="E1028" s="30" t="s">
        <v>29</v>
      </c>
      <c r="F1028" s="30" t="s">
        <v>1234</v>
      </c>
      <c r="G1028" s="30" t="s">
        <v>20</v>
      </c>
      <c r="H1028" s="30" t="s">
        <v>74</v>
      </c>
      <c r="I1028" s="42">
        <v>14</v>
      </c>
      <c r="J1028" s="88" t="str">
        <f t="shared" si="17"/>
        <v>Сысертский р-н, Сысертский городской округ, с. Щелкун, ул. Гагарина, д. 14</v>
      </c>
      <c r="K1028" s="30">
        <v>622.1</v>
      </c>
      <c r="L1028" s="30">
        <v>16</v>
      </c>
      <c r="M1028" s="30">
        <v>1</v>
      </c>
      <c r="N1028" s="117" t="s">
        <v>3136</v>
      </c>
      <c r="O1028" s="219">
        <v>44256</v>
      </c>
      <c r="P1028" s="117" t="s">
        <v>2110</v>
      </c>
      <c r="Q1028" s="194">
        <v>2818316.4</v>
      </c>
    </row>
    <row r="1029" spans="1:17" ht="23.25" x14ac:dyDescent="0.25">
      <c r="A1029" s="80">
        <v>1028</v>
      </c>
      <c r="B1029" s="30" t="s">
        <v>8</v>
      </c>
      <c r="C1029" s="30"/>
      <c r="D1029" s="30" t="s">
        <v>14</v>
      </c>
      <c r="E1029" s="30" t="s">
        <v>18</v>
      </c>
      <c r="F1029" s="30" t="s">
        <v>102</v>
      </c>
      <c r="G1029" s="30" t="s">
        <v>20</v>
      </c>
      <c r="H1029" s="30" t="s">
        <v>1064</v>
      </c>
      <c r="I1029" s="30">
        <v>41</v>
      </c>
      <c r="J1029" s="88" t="str">
        <f t="shared" si="17"/>
        <v>Тавдинский городской округ, г. Тавда, ул. 4-я Пятилетка, д. 41</v>
      </c>
      <c r="K1029" s="30">
        <v>528.20000000000005</v>
      </c>
      <c r="L1029" s="30">
        <v>12</v>
      </c>
      <c r="M1029" s="30">
        <v>8</v>
      </c>
      <c r="N1029" s="117" t="s">
        <v>3058</v>
      </c>
      <c r="O1029" s="219">
        <v>44183</v>
      </c>
      <c r="P1029" s="117" t="s">
        <v>1630</v>
      </c>
      <c r="Q1029" s="187">
        <v>5256791.7300000004</v>
      </c>
    </row>
    <row r="1030" spans="1:17" ht="23.25" x14ac:dyDescent="0.25">
      <c r="A1030" s="80">
        <v>1029</v>
      </c>
      <c r="B1030" s="30" t="s">
        <v>8</v>
      </c>
      <c r="C1030" s="30"/>
      <c r="D1030" s="30" t="s">
        <v>14</v>
      </c>
      <c r="E1030" s="30" t="s">
        <v>18</v>
      </c>
      <c r="F1030" s="30" t="s">
        <v>102</v>
      </c>
      <c r="G1030" s="30" t="s">
        <v>20</v>
      </c>
      <c r="H1030" s="30" t="s">
        <v>2631</v>
      </c>
      <c r="I1030" s="30">
        <v>6</v>
      </c>
      <c r="J1030" s="88" t="str">
        <f t="shared" si="17"/>
        <v>Тавдинский городской округ, г. Тавда, ул. 8 марта, д. 6</v>
      </c>
      <c r="K1030" s="30">
        <v>539.70000000000005</v>
      </c>
      <c r="L1030" s="30">
        <v>12</v>
      </c>
      <c r="M1030" s="30">
        <v>5</v>
      </c>
      <c r="N1030" s="117" t="s">
        <v>3058</v>
      </c>
      <c r="O1030" s="219">
        <v>44183</v>
      </c>
      <c r="P1030" s="117" t="s">
        <v>1630</v>
      </c>
      <c r="Q1030" s="187">
        <v>4559128.49</v>
      </c>
    </row>
    <row r="1031" spans="1:17" x14ac:dyDescent="0.25">
      <c r="A1031" s="80">
        <v>1030</v>
      </c>
      <c r="B1031" s="30" t="s">
        <v>8</v>
      </c>
      <c r="C1031" s="30"/>
      <c r="D1031" s="30" t="s">
        <v>14</v>
      </c>
      <c r="E1031" s="30" t="s">
        <v>18</v>
      </c>
      <c r="F1031" s="30" t="s">
        <v>102</v>
      </c>
      <c r="G1031" s="30" t="s">
        <v>20</v>
      </c>
      <c r="H1031" s="30" t="s">
        <v>36</v>
      </c>
      <c r="I1031" s="30">
        <v>26</v>
      </c>
      <c r="J1031" s="88" t="str">
        <f t="shared" si="17"/>
        <v>Тавдинский городской округ, г. Тавда, ул. Ленина, д. 26</v>
      </c>
      <c r="K1031" s="30">
        <v>573.20000000000005</v>
      </c>
      <c r="L1031" s="30">
        <v>16</v>
      </c>
      <c r="M1031" s="30">
        <v>7</v>
      </c>
      <c r="N1031" s="117" t="s">
        <v>3055</v>
      </c>
      <c r="O1031" s="219">
        <v>44183</v>
      </c>
      <c r="P1031" s="117" t="s">
        <v>1608</v>
      </c>
      <c r="Q1031" s="187">
        <v>5089914</v>
      </c>
    </row>
    <row r="1032" spans="1:17" x14ac:dyDescent="0.25">
      <c r="A1032" s="80">
        <v>1031</v>
      </c>
      <c r="B1032" s="30" t="s">
        <v>8</v>
      </c>
      <c r="C1032" s="30"/>
      <c r="D1032" s="30" t="s">
        <v>14</v>
      </c>
      <c r="E1032" s="30" t="s">
        <v>18</v>
      </c>
      <c r="F1032" s="30" t="s">
        <v>102</v>
      </c>
      <c r="G1032" s="30" t="s">
        <v>20</v>
      </c>
      <c r="H1032" s="30" t="s">
        <v>36</v>
      </c>
      <c r="I1032" s="30" t="s">
        <v>573</v>
      </c>
      <c r="J1032" s="88" t="str">
        <f t="shared" si="17"/>
        <v>Тавдинский городской округ, г. Тавда, ул. Ленина, д. 26А</v>
      </c>
      <c r="K1032" s="30">
        <v>654.4</v>
      </c>
      <c r="L1032" s="30">
        <v>16</v>
      </c>
      <c r="M1032" s="30">
        <v>8</v>
      </c>
      <c r="N1032" s="117" t="s">
        <v>3055</v>
      </c>
      <c r="O1032" s="219">
        <v>44183</v>
      </c>
      <c r="P1032" s="117" t="s">
        <v>1608</v>
      </c>
      <c r="Q1032" s="187">
        <v>6106095.9499999993</v>
      </c>
    </row>
    <row r="1033" spans="1:17" x14ac:dyDescent="0.25">
      <c r="A1033" s="80">
        <v>1032</v>
      </c>
      <c r="B1033" s="30" t="s">
        <v>8</v>
      </c>
      <c r="C1033" s="30"/>
      <c r="D1033" s="30" t="s">
        <v>14</v>
      </c>
      <c r="E1033" s="30" t="s">
        <v>18</v>
      </c>
      <c r="F1033" s="30" t="s">
        <v>102</v>
      </c>
      <c r="G1033" s="30" t="s">
        <v>20</v>
      </c>
      <c r="H1033" s="30" t="s">
        <v>36</v>
      </c>
      <c r="I1033" s="30">
        <v>28</v>
      </c>
      <c r="J1033" s="88" t="str">
        <f t="shared" si="17"/>
        <v>Тавдинский городской округ, г. Тавда, ул. Ленина, д. 28</v>
      </c>
      <c r="K1033" s="30">
        <v>582.1</v>
      </c>
      <c r="L1033" s="30">
        <v>16</v>
      </c>
      <c r="M1033" s="30">
        <v>8</v>
      </c>
      <c r="N1033" s="117" t="s">
        <v>3055</v>
      </c>
      <c r="O1033" s="219">
        <v>44183</v>
      </c>
      <c r="P1033" s="117" t="s">
        <v>1608</v>
      </c>
      <c r="Q1033" s="187">
        <v>6364434</v>
      </c>
    </row>
    <row r="1034" spans="1:17" ht="23.25" x14ac:dyDescent="0.25">
      <c r="A1034" s="80">
        <v>1033</v>
      </c>
      <c r="B1034" s="30" t="s">
        <v>8</v>
      </c>
      <c r="C1034" s="30"/>
      <c r="D1034" s="30" t="s">
        <v>14</v>
      </c>
      <c r="E1034" s="30" t="s">
        <v>18</v>
      </c>
      <c r="F1034" s="30" t="s">
        <v>102</v>
      </c>
      <c r="G1034" s="30" t="s">
        <v>20</v>
      </c>
      <c r="H1034" s="30" t="s">
        <v>36</v>
      </c>
      <c r="I1034" s="30">
        <v>63</v>
      </c>
      <c r="J1034" s="88" t="str">
        <f t="shared" si="17"/>
        <v>Тавдинский городской округ, г. Тавда, ул. Ленина, д. 63</v>
      </c>
      <c r="K1034" s="30">
        <v>544.6</v>
      </c>
      <c r="L1034" s="30">
        <v>12</v>
      </c>
      <c r="M1034" s="30">
        <v>7</v>
      </c>
      <c r="N1034" s="117" t="s">
        <v>3058</v>
      </c>
      <c r="O1034" s="219">
        <v>44183</v>
      </c>
      <c r="P1034" s="117" t="s">
        <v>1630</v>
      </c>
      <c r="Q1034" s="187">
        <v>4394182.12</v>
      </c>
    </row>
    <row r="1035" spans="1:17" ht="23.25" x14ac:dyDescent="0.25">
      <c r="A1035" s="80">
        <v>1034</v>
      </c>
      <c r="B1035" s="30" t="s">
        <v>8</v>
      </c>
      <c r="C1035" s="30"/>
      <c r="D1035" s="30" t="s">
        <v>14</v>
      </c>
      <c r="E1035" s="30" t="s">
        <v>18</v>
      </c>
      <c r="F1035" s="30" t="s">
        <v>102</v>
      </c>
      <c r="G1035" s="30" t="s">
        <v>20</v>
      </c>
      <c r="H1035" s="30" t="s">
        <v>69</v>
      </c>
      <c r="I1035" s="30">
        <v>3</v>
      </c>
      <c r="J1035" s="88" t="str">
        <f t="shared" si="17"/>
        <v>Тавдинский городской округ, г. Тавда, ул. Мира, д. 3</v>
      </c>
      <c r="K1035" s="30">
        <v>818.4</v>
      </c>
      <c r="L1035" s="30">
        <v>36</v>
      </c>
      <c r="M1035" s="30">
        <v>2</v>
      </c>
      <c r="N1035" s="117" t="s">
        <v>3058</v>
      </c>
      <c r="O1035" s="219">
        <v>44183</v>
      </c>
      <c r="P1035" s="117" t="s">
        <v>1630</v>
      </c>
      <c r="Q1035" s="187">
        <v>822262.25</v>
      </c>
    </row>
    <row r="1036" spans="1:17" ht="22.5" x14ac:dyDescent="0.25">
      <c r="A1036" s="80">
        <v>1035</v>
      </c>
      <c r="B1036" s="30" t="s">
        <v>8</v>
      </c>
      <c r="C1036" s="30" t="s">
        <v>635</v>
      </c>
      <c r="D1036" s="30" t="s">
        <v>15</v>
      </c>
      <c r="E1036" s="30" t="s">
        <v>18</v>
      </c>
      <c r="F1036" s="30" t="s">
        <v>104</v>
      </c>
      <c r="G1036" s="30" t="s">
        <v>20</v>
      </c>
      <c r="H1036" s="30" t="s">
        <v>549</v>
      </c>
      <c r="I1036" s="30">
        <v>71</v>
      </c>
      <c r="J1036" s="88" t="str">
        <f t="shared" si="17"/>
        <v>Талицкий р-н, Талицкий городской округ, г. Талица, ул. Кузнецова, д. 71</v>
      </c>
      <c r="K1036" s="30">
        <v>766.5</v>
      </c>
      <c r="L1036" s="30">
        <v>16</v>
      </c>
      <c r="M1036" s="30">
        <v>4</v>
      </c>
      <c r="N1036" s="117" t="s">
        <v>4449</v>
      </c>
      <c r="O1036" s="219">
        <v>44155</v>
      </c>
      <c r="P1036" s="117" t="s">
        <v>3065</v>
      </c>
      <c r="Q1036" s="187">
        <v>1225670.27</v>
      </c>
    </row>
    <row r="1037" spans="1:17" ht="22.5" x14ac:dyDescent="0.25">
      <c r="A1037" s="80">
        <v>1036</v>
      </c>
      <c r="B1037" s="30" t="s">
        <v>8</v>
      </c>
      <c r="C1037" s="30" t="s">
        <v>635</v>
      </c>
      <c r="D1037" s="30" t="s">
        <v>15</v>
      </c>
      <c r="E1037" s="30" t="s">
        <v>18</v>
      </c>
      <c r="F1037" s="30" t="s">
        <v>104</v>
      </c>
      <c r="G1037" s="30" t="s">
        <v>20</v>
      </c>
      <c r="H1037" s="30" t="s">
        <v>36</v>
      </c>
      <c r="I1037" s="30">
        <v>84</v>
      </c>
      <c r="J1037" s="88" t="str">
        <f t="shared" si="17"/>
        <v>Талицкий р-н, Талицкий городской округ, г. Талица, ул. Ленина, д. 84</v>
      </c>
      <c r="K1037" s="30">
        <v>565.6</v>
      </c>
      <c r="L1037" s="30">
        <v>12</v>
      </c>
      <c r="M1037" s="30">
        <v>1</v>
      </c>
      <c r="N1037" s="117" t="s">
        <v>4449</v>
      </c>
      <c r="O1037" s="219">
        <v>44155</v>
      </c>
      <c r="P1037" s="117" t="s">
        <v>3065</v>
      </c>
      <c r="Q1037" s="187">
        <v>268199.96999999997</v>
      </c>
    </row>
    <row r="1038" spans="1:17" ht="22.5" x14ac:dyDescent="0.25">
      <c r="A1038" s="80">
        <v>1037</v>
      </c>
      <c r="B1038" s="30" t="s">
        <v>8</v>
      </c>
      <c r="C1038" s="30" t="s">
        <v>635</v>
      </c>
      <c r="D1038" s="30" t="s">
        <v>15</v>
      </c>
      <c r="E1038" s="30" t="s">
        <v>18</v>
      </c>
      <c r="F1038" s="30" t="s">
        <v>104</v>
      </c>
      <c r="G1038" s="30" t="s">
        <v>20</v>
      </c>
      <c r="H1038" s="30" t="s">
        <v>388</v>
      </c>
      <c r="I1038" s="30">
        <v>18</v>
      </c>
      <c r="J1038" s="88" t="str">
        <f t="shared" si="17"/>
        <v>Талицкий р-н, Талицкий городской округ, г. Талица, ул. Льва Толстого, д. 18</v>
      </c>
      <c r="K1038" s="30">
        <v>1188.5999999999999</v>
      </c>
      <c r="L1038" s="30">
        <v>16</v>
      </c>
      <c r="M1038" s="30">
        <v>4</v>
      </c>
      <c r="N1038" s="117" t="s">
        <v>3056</v>
      </c>
      <c r="O1038" s="219">
        <v>44172</v>
      </c>
      <c r="P1038" s="117" t="s">
        <v>1608</v>
      </c>
      <c r="Q1038" s="187">
        <v>2045354.4</v>
      </c>
    </row>
    <row r="1039" spans="1:17" ht="22.5" x14ac:dyDescent="0.25">
      <c r="A1039" s="80">
        <v>1038</v>
      </c>
      <c r="B1039" s="30" t="s">
        <v>8</v>
      </c>
      <c r="C1039" s="30" t="s">
        <v>635</v>
      </c>
      <c r="D1039" s="30" t="s">
        <v>15</v>
      </c>
      <c r="E1039" s="30" t="s">
        <v>18</v>
      </c>
      <c r="F1039" s="30" t="s">
        <v>104</v>
      </c>
      <c r="G1039" s="30" t="s">
        <v>20</v>
      </c>
      <c r="H1039" s="30" t="s">
        <v>388</v>
      </c>
      <c r="I1039" s="30">
        <v>20</v>
      </c>
      <c r="J1039" s="88" t="str">
        <f t="shared" si="17"/>
        <v>Талицкий р-н, Талицкий городской округ, г. Талица, ул. Льва Толстого, д. 20</v>
      </c>
      <c r="K1039" s="30">
        <v>774.3</v>
      </c>
      <c r="L1039" s="30">
        <v>16</v>
      </c>
      <c r="M1039" s="30">
        <v>5</v>
      </c>
      <c r="N1039" s="117" t="s">
        <v>3056</v>
      </c>
      <c r="O1039" s="219">
        <v>44172</v>
      </c>
      <c r="P1039" s="117" t="s">
        <v>1608</v>
      </c>
      <c r="Q1039" s="187">
        <v>4160730</v>
      </c>
    </row>
    <row r="1040" spans="1:17" ht="22.5" x14ac:dyDescent="0.25">
      <c r="A1040" s="80">
        <v>1039</v>
      </c>
      <c r="B1040" s="30" t="s">
        <v>8</v>
      </c>
      <c r="C1040" s="30" t="s">
        <v>635</v>
      </c>
      <c r="D1040" s="30" t="s">
        <v>15</v>
      </c>
      <c r="E1040" s="30" t="s">
        <v>1500</v>
      </c>
      <c r="F1040" s="30" t="s">
        <v>110</v>
      </c>
      <c r="G1040" s="30" t="s">
        <v>20</v>
      </c>
      <c r="H1040" s="30" t="s">
        <v>777</v>
      </c>
      <c r="I1040" s="30">
        <v>3</v>
      </c>
      <c r="J1040" s="88" t="str">
        <f t="shared" si="17"/>
        <v>Талицкий р-н, Талицкий городской округ, пос. Троицкий, ул. Добролюбова, д. 3</v>
      </c>
      <c r="K1040" s="30">
        <v>391.6</v>
      </c>
      <c r="L1040" s="30">
        <v>8</v>
      </c>
      <c r="M1040" s="30">
        <v>2</v>
      </c>
      <c r="N1040" s="117" t="s">
        <v>3056</v>
      </c>
      <c r="O1040" s="219">
        <v>44172</v>
      </c>
      <c r="P1040" s="117" t="s">
        <v>1608</v>
      </c>
      <c r="Q1040" s="187">
        <v>2410405.2000000002</v>
      </c>
    </row>
    <row r="1041" spans="1:17" ht="22.5" x14ac:dyDescent="0.25">
      <c r="A1041" s="80">
        <v>1040</v>
      </c>
      <c r="B1041" s="30" t="s">
        <v>8</v>
      </c>
      <c r="C1041" s="30" t="s">
        <v>635</v>
      </c>
      <c r="D1041" s="30" t="s">
        <v>15</v>
      </c>
      <c r="E1041" s="30" t="s">
        <v>29</v>
      </c>
      <c r="F1041" s="30" t="s">
        <v>1505</v>
      </c>
      <c r="G1041" s="30" t="s">
        <v>20</v>
      </c>
      <c r="H1041" s="30" t="s">
        <v>36</v>
      </c>
      <c r="I1041" s="30">
        <v>23</v>
      </c>
      <c r="J1041" s="88" t="str">
        <f t="shared" si="17"/>
        <v>Талицкий р-н, Талицкий городской округ, с. Яр, ул. Ленина, д. 23</v>
      </c>
      <c r="K1041" s="30">
        <v>746.6</v>
      </c>
      <c r="L1041" s="30">
        <v>16</v>
      </c>
      <c r="M1041" s="30">
        <v>7</v>
      </c>
      <c r="N1041" s="117" t="s">
        <v>4449</v>
      </c>
      <c r="O1041" s="219">
        <v>44155</v>
      </c>
      <c r="P1041" s="117" t="s">
        <v>3065</v>
      </c>
      <c r="Q1041" s="187">
        <v>6292823.5599999996</v>
      </c>
    </row>
    <row r="1042" spans="1:17" ht="23.25" x14ac:dyDescent="0.25">
      <c r="A1042" s="80">
        <v>1041</v>
      </c>
      <c r="B1042" s="30" t="s">
        <v>8</v>
      </c>
      <c r="C1042" s="30" t="s">
        <v>630</v>
      </c>
      <c r="D1042" s="30" t="s">
        <v>16</v>
      </c>
      <c r="E1042" s="30" t="s">
        <v>637</v>
      </c>
      <c r="F1042" s="30" t="s">
        <v>1045</v>
      </c>
      <c r="G1042" s="30" t="s">
        <v>20</v>
      </c>
      <c r="H1042" s="30" t="s">
        <v>74</v>
      </c>
      <c r="I1042" s="30">
        <v>3</v>
      </c>
      <c r="J1042" s="88" t="str">
        <f t="shared" si="17"/>
        <v>Тугулымский р-н, Тугулымский городской округ, п.г.т. Тугулым, ул. Гагарина, д. 3</v>
      </c>
      <c r="K1042" s="30">
        <v>416.7</v>
      </c>
      <c r="L1042" s="30">
        <v>8</v>
      </c>
      <c r="M1042" s="30">
        <v>3</v>
      </c>
      <c r="N1042" s="117" t="s">
        <v>3051</v>
      </c>
      <c r="O1042" s="219">
        <v>44145</v>
      </c>
      <c r="P1042" s="117" t="s">
        <v>1630</v>
      </c>
      <c r="Q1042" s="187">
        <v>2203756.0499999998</v>
      </c>
    </row>
    <row r="1043" spans="1:17" ht="23.25" x14ac:dyDescent="0.25">
      <c r="A1043" s="80">
        <v>1042</v>
      </c>
      <c r="B1043" s="30" t="s">
        <v>8</v>
      </c>
      <c r="C1043" s="30" t="s">
        <v>630</v>
      </c>
      <c r="D1043" s="30" t="s">
        <v>16</v>
      </c>
      <c r="E1043" s="30" t="s">
        <v>637</v>
      </c>
      <c r="F1043" s="30" t="s">
        <v>1045</v>
      </c>
      <c r="G1043" s="30" t="s">
        <v>20</v>
      </c>
      <c r="H1043" s="30" t="s">
        <v>74</v>
      </c>
      <c r="I1043" s="30">
        <v>5</v>
      </c>
      <c r="J1043" s="88" t="str">
        <f t="shared" si="17"/>
        <v>Тугулымский р-н, Тугулымский городской округ, п.г.т. Тугулым, ул. Гагарина, д. 5</v>
      </c>
      <c r="K1043" s="30">
        <v>385.4</v>
      </c>
      <c r="L1043" s="30">
        <v>8</v>
      </c>
      <c r="M1043" s="30">
        <v>3</v>
      </c>
      <c r="N1043" s="117" t="s">
        <v>3051</v>
      </c>
      <c r="O1043" s="219">
        <v>44145</v>
      </c>
      <c r="P1043" s="117" t="s">
        <v>1630</v>
      </c>
      <c r="Q1043" s="187">
        <v>2094598.27</v>
      </c>
    </row>
    <row r="1044" spans="1:17" ht="23.25" x14ac:dyDescent="0.25">
      <c r="A1044" s="80">
        <v>1043</v>
      </c>
      <c r="B1044" s="30" t="s">
        <v>8</v>
      </c>
      <c r="C1044" s="30" t="s">
        <v>630</v>
      </c>
      <c r="D1044" s="30" t="s">
        <v>16</v>
      </c>
      <c r="E1044" s="30" t="s">
        <v>1500</v>
      </c>
      <c r="F1044" s="30" t="s">
        <v>2620</v>
      </c>
      <c r="G1044" s="30" t="s">
        <v>20</v>
      </c>
      <c r="H1044" s="30" t="s">
        <v>36</v>
      </c>
      <c r="I1044" s="30">
        <v>1</v>
      </c>
      <c r="J1044" s="88" t="str">
        <f t="shared" si="17"/>
        <v>Тугулымский р-н, Тугулымский городской округ, пос. Заводоуспенское, ул. Ленина, д. 1</v>
      </c>
      <c r="K1044" s="30">
        <v>708.5</v>
      </c>
      <c r="L1044" s="30">
        <v>16</v>
      </c>
      <c r="M1044" s="30">
        <v>1</v>
      </c>
      <c r="N1044" s="117" t="s">
        <v>3051</v>
      </c>
      <c r="O1044" s="219">
        <v>44145</v>
      </c>
      <c r="P1044" s="117" t="s">
        <v>1630</v>
      </c>
      <c r="Q1044" s="187">
        <v>2788841.5</v>
      </c>
    </row>
    <row r="1045" spans="1:17" ht="22.5" x14ac:dyDescent="0.25">
      <c r="A1045" s="80">
        <v>1044</v>
      </c>
      <c r="B1045" s="30" t="s">
        <v>8</v>
      </c>
      <c r="C1045" s="30" t="s">
        <v>626</v>
      </c>
      <c r="D1045" s="30" t="s">
        <v>17</v>
      </c>
      <c r="E1045" s="30" t="s">
        <v>18</v>
      </c>
      <c r="F1045" s="30" t="s">
        <v>113</v>
      </c>
      <c r="G1045" s="30" t="s">
        <v>20</v>
      </c>
      <c r="H1045" s="30" t="s">
        <v>2634</v>
      </c>
      <c r="I1045" s="30" t="s">
        <v>2635</v>
      </c>
      <c r="J1045" s="88" t="str">
        <f t="shared" si="17"/>
        <v>Туринский р-н, Туринский городской округ, г. Туринск, ул. 8-го Марта, д. 80А</v>
      </c>
      <c r="K1045" s="30">
        <v>1255.5999999999999</v>
      </c>
      <c r="L1045" s="30">
        <v>23</v>
      </c>
      <c r="M1045" s="30">
        <v>1</v>
      </c>
      <c r="N1045" s="117" t="s">
        <v>3053</v>
      </c>
      <c r="O1045" s="219">
        <v>44144</v>
      </c>
      <c r="P1045" s="117" t="s">
        <v>3067</v>
      </c>
      <c r="Q1045" s="187">
        <v>4371928.82</v>
      </c>
    </row>
    <row r="1046" spans="1:17" ht="22.5" x14ac:dyDescent="0.25">
      <c r="A1046" s="80">
        <v>1045</v>
      </c>
      <c r="B1046" s="30" t="s">
        <v>8</v>
      </c>
      <c r="C1046" s="30" t="s">
        <v>626</v>
      </c>
      <c r="D1046" s="30" t="s">
        <v>17</v>
      </c>
      <c r="E1046" s="30" t="s">
        <v>18</v>
      </c>
      <c r="F1046" s="30" t="s">
        <v>113</v>
      </c>
      <c r="G1046" s="30" t="s">
        <v>20</v>
      </c>
      <c r="H1046" s="30" t="s">
        <v>656</v>
      </c>
      <c r="I1046" s="30">
        <v>48</v>
      </c>
      <c r="J1046" s="88" t="str">
        <f t="shared" si="17"/>
        <v>Туринский р-н, Туринский городской округ, г. Туринск, ул. Горького, д. 48</v>
      </c>
      <c r="K1046" s="30">
        <v>3780.34</v>
      </c>
      <c r="L1046" s="30">
        <v>75</v>
      </c>
      <c r="M1046" s="30">
        <v>1</v>
      </c>
      <c r="N1046" s="117" t="s">
        <v>3053</v>
      </c>
      <c r="O1046" s="219">
        <v>44144</v>
      </c>
      <c r="P1046" s="117" t="s">
        <v>3067</v>
      </c>
      <c r="Q1046" s="187">
        <v>3357381.93</v>
      </c>
    </row>
    <row r="1047" spans="1:17" ht="22.5" x14ac:dyDescent="0.25">
      <c r="A1047" s="80">
        <v>1046</v>
      </c>
      <c r="B1047" s="30" t="s">
        <v>8</v>
      </c>
      <c r="C1047" s="30" t="s">
        <v>626</v>
      </c>
      <c r="D1047" s="30" t="s">
        <v>17</v>
      </c>
      <c r="E1047" s="30" t="s">
        <v>18</v>
      </c>
      <c r="F1047" s="30" t="s">
        <v>113</v>
      </c>
      <c r="G1047" s="30" t="s">
        <v>20</v>
      </c>
      <c r="H1047" s="30" t="s">
        <v>185</v>
      </c>
      <c r="I1047" s="30" t="s">
        <v>120</v>
      </c>
      <c r="J1047" s="88" t="str">
        <f t="shared" si="17"/>
        <v>Туринский р-н, Туринский городской округ, г. Туринск, ул. Декабристов, д. 7А</v>
      </c>
      <c r="K1047" s="30">
        <v>390.41</v>
      </c>
      <c r="L1047" s="30">
        <v>8</v>
      </c>
      <c r="M1047" s="30">
        <v>1</v>
      </c>
      <c r="N1047" s="117" t="s">
        <v>3053</v>
      </c>
      <c r="O1047" s="219">
        <v>44144</v>
      </c>
      <c r="P1047" s="117" t="s">
        <v>3067</v>
      </c>
      <c r="Q1047" s="187">
        <v>1051336.3900000001</v>
      </c>
    </row>
    <row r="1048" spans="1:17" ht="22.5" x14ac:dyDescent="0.25">
      <c r="A1048" s="80">
        <v>1047</v>
      </c>
      <c r="B1048" s="30" t="s">
        <v>8</v>
      </c>
      <c r="C1048" s="30" t="s">
        <v>626</v>
      </c>
      <c r="D1048" s="30" t="s">
        <v>17</v>
      </c>
      <c r="E1048" s="30" t="s">
        <v>18</v>
      </c>
      <c r="F1048" s="30" t="s">
        <v>113</v>
      </c>
      <c r="G1048" s="30" t="s">
        <v>20</v>
      </c>
      <c r="H1048" s="30" t="s">
        <v>513</v>
      </c>
      <c r="I1048" s="30">
        <v>11</v>
      </c>
      <c r="J1048" s="88" t="str">
        <f t="shared" si="17"/>
        <v>Туринский р-н, Туринский городской округ, г. Туринск, ул. Железнодорожная, д. 11</v>
      </c>
      <c r="K1048" s="30">
        <v>1304.5999999999999</v>
      </c>
      <c r="L1048" s="30">
        <v>24</v>
      </c>
      <c r="M1048" s="30">
        <v>1</v>
      </c>
      <c r="N1048" s="117" t="s">
        <v>3053</v>
      </c>
      <c r="O1048" s="219">
        <v>44144</v>
      </c>
      <c r="P1048" s="117" t="s">
        <v>3067</v>
      </c>
      <c r="Q1048" s="187">
        <v>4119875.34</v>
      </c>
    </row>
    <row r="1049" spans="1:17" ht="22.5" x14ac:dyDescent="0.25">
      <c r="A1049" s="80">
        <v>1048</v>
      </c>
      <c r="B1049" s="30" t="s">
        <v>8</v>
      </c>
      <c r="C1049" s="30" t="s">
        <v>626</v>
      </c>
      <c r="D1049" s="30" t="s">
        <v>17</v>
      </c>
      <c r="E1049" s="30" t="s">
        <v>18</v>
      </c>
      <c r="F1049" s="30" t="s">
        <v>113</v>
      </c>
      <c r="G1049" s="30" t="s">
        <v>20</v>
      </c>
      <c r="H1049" s="30" t="s">
        <v>513</v>
      </c>
      <c r="I1049" s="30" t="s">
        <v>1345</v>
      </c>
      <c r="J1049" s="88" t="str">
        <f t="shared" si="17"/>
        <v>Туринский р-н, Туринский городской округ, г. Туринск, ул. Железнодорожная, д. 9Б</v>
      </c>
      <c r="K1049" s="30">
        <v>1329.2</v>
      </c>
      <c r="L1049" s="30">
        <v>24</v>
      </c>
      <c r="M1049" s="30">
        <v>1</v>
      </c>
      <c r="N1049" s="117" t="s">
        <v>3053</v>
      </c>
      <c r="O1049" s="219">
        <v>44144</v>
      </c>
      <c r="P1049" s="117" t="s">
        <v>3067</v>
      </c>
      <c r="Q1049" s="187">
        <v>4024217.53</v>
      </c>
    </row>
    <row r="1050" spans="1:17" ht="23.25" x14ac:dyDescent="0.25">
      <c r="A1050" s="80">
        <v>1049</v>
      </c>
      <c r="B1050" s="30" t="s">
        <v>8</v>
      </c>
      <c r="C1050" s="30" t="s">
        <v>626</v>
      </c>
      <c r="D1050" s="30" t="s">
        <v>17</v>
      </c>
      <c r="E1050" s="30" t="s">
        <v>18</v>
      </c>
      <c r="F1050" s="30" t="s">
        <v>113</v>
      </c>
      <c r="G1050" s="30" t="s">
        <v>20</v>
      </c>
      <c r="H1050" s="30" t="s">
        <v>36</v>
      </c>
      <c r="I1050" s="30" t="s">
        <v>2633</v>
      </c>
      <c r="J1050" s="88" t="str">
        <f t="shared" si="17"/>
        <v>Туринский р-н, Туринский городской округ, г. Туринск, ул. Ленина, д. 38В</v>
      </c>
      <c r="K1050" s="30">
        <v>3547.6</v>
      </c>
      <c r="L1050" s="30">
        <v>70</v>
      </c>
      <c r="M1050" s="30">
        <v>1</v>
      </c>
      <c r="N1050" s="117" t="s">
        <v>3063</v>
      </c>
      <c r="O1050" s="219">
        <v>44256</v>
      </c>
      <c r="P1050" s="117" t="s">
        <v>1630</v>
      </c>
      <c r="Q1050" s="187">
        <v>5702777.3600000003</v>
      </c>
    </row>
    <row r="1051" spans="1:17" ht="22.5" x14ac:dyDescent="0.25">
      <c r="A1051" s="80">
        <v>1050</v>
      </c>
      <c r="B1051" s="30" t="s">
        <v>8</v>
      </c>
      <c r="C1051" s="30" t="s">
        <v>626</v>
      </c>
      <c r="D1051" s="30" t="s">
        <v>17</v>
      </c>
      <c r="E1051" s="30" t="s">
        <v>18</v>
      </c>
      <c r="F1051" s="30" t="s">
        <v>113</v>
      </c>
      <c r="G1051" s="30" t="s">
        <v>20</v>
      </c>
      <c r="H1051" s="30" t="s">
        <v>36</v>
      </c>
      <c r="I1051" s="30" t="s">
        <v>2636</v>
      </c>
      <c r="J1051" s="88" t="str">
        <f t="shared" si="17"/>
        <v>Туринский р-н, Туринский городской округ, г. Туринск, ул. Ленина, д. 50Б</v>
      </c>
      <c r="K1051" s="30">
        <v>4300.2299999999996</v>
      </c>
      <c r="L1051" s="30">
        <v>85</v>
      </c>
      <c r="M1051" s="30">
        <v>1</v>
      </c>
      <c r="N1051" s="117" t="s">
        <v>3053</v>
      </c>
      <c r="O1051" s="219">
        <v>44144</v>
      </c>
      <c r="P1051" s="117" t="s">
        <v>3067</v>
      </c>
      <c r="Q1051" s="187">
        <v>2776410.84</v>
      </c>
    </row>
    <row r="1052" spans="1:17" ht="22.5" x14ac:dyDescent="0.25">
      <c r="A1052" s="80">
        <v>1051</v>
      </c>
      <c r="B1052" s="30" t="s">
        <v>8</v>
      </c>
      <c r="C1052" s="30" t="s">
        <v>626</v>
      </c>
      <c r="D1052" s="30" t="s">
        <v>17</v>
      </c>
      <c r="E1052" s="30" t="s">
        <v>29</v>
      </c>
      <c r="F1052" s="30" t="s">
        <v>2637</v>
      </c>
      <c r="G1052" s="30" t="s">
        <v>20</v>
      </c>
      <c r="H1052" s="30" t="s">
        <v>53</v>
      </c>
      <c r="I1052" s="30">
        <v>12</v>
      </c>
      <c r="J1052" s="88" t="str">
        <f t="shared" si="17"/>
        <v>Туринский р-н, Туринский городской округ, с. Шухруповское, ул. Комсомольская, д. 12</v>
      </c>
      <c r="K1052" s="30">
        <v>518.9</v>
      </c>
      <c r="L1052" s="30">
        <v>12</v>
      </c>
      <c r="M1052" s="30">
        <v>3</v>
      </c>
      <c r="N1052" s="117" t="s">
        <v>3053</v>
      </c>
      <c r="O1052" s="219">
        <v>44144</v>
      </c>
      <c r="P1052" s="117" t="s">
        <v>3067</v>
      </c>
      <c r="Q1052" s="187">
        <v>1474718.26</v>
      </c>
    </row>
    <row r="1053" spans="1:17" ht="22.5" x14ac:dyDescent="0.25">
      <c r="A1053" s="80">
        <v>1052</v>
      </c>
      <c r="B1053" s="30" t="s">
        <v>8</v>
      </c>
      <c r="C1053" s="30" t="s">
        <v>626</v>
      </c>
      <c r="D1053" s="30" t="s">
        <v>17</v>
      </c>
      <c r="E1053" s="30" t="s">
        <v>29</v>
      </c>
      <c r="F1053" s="30" t="s">
        <v>2637</v>
      </c>
      <c r="G1053" s="30" t="s">
        <v>20</v>
      </c>
      <c r="H1053" s="30" t="s">
        <v>307</v>
      </c>
      <c r="I1053" s="30">
        <v>10</v>
      </c>
      <c r="J1053" s="88" t="str">
        <f t="shared" si="17"/>
        <v>Туринский р-н, Туринский городской округ, с. Шухруповское, ул. Трактовая, д. 10</v>
      </c>
      <c r="K1053" s="30">
        <v>729.2</v>
      </c>
      <c r="L1053" s="30">
        <v>16</v>
      </c>
      <c r="M1053" s="30">
        <v>1</v>
      </c>
      <c r="N1053" s="117" t="s">
        <v>3053</v>
      </c>
      <c r="O1053" s="219">
        <v>44144</v>
      </c>
      <c r="P1053" s="117" t="s">
        <v>3067</v>
      </c>
      <c r="Q1053" s="187">
        <v>668033.9</v>
      </c>
    </row>
    <row r="1054" spans="1:17" ht="22.5" x14ac:dyDescent="0.25">
      <c r="A1054" s="80">
        <v>1053</v>
      </c>
      <c r="B1054" s="30" t="s">
        <v>227</v>
      </c>
      <c r="C1054" s="30" t="s">
        <v>700</v>
      </c>
      <c r="D1054" s="30" t="s">
        <v>1276</v>
      </c>
      <c r="E1054" s="30" t="s">
        <v>637</v>
      </c>
      <c r="F1054" s="30" t="s">
        <v>701</v>
      </c>
      <c r="G1054" s="30" t="s">
        <v>20</v>
      </c>
      <c r="H1054" s="30" t="s">
        <v>34</v>
      </c>
      <c r="I1054" s="42">
        <v>2</v>
      </c>
      <c r="J1054" s="88" t="str">
        <f t="shared" si="17"/>
        <v>Шалинский р-н, городской округ Староуткинск, п.г.т. Староуткинск, ул. Кирова, д. 2</v>
      </c>
      <c r="K1054" s="42">
        <v>410.9</v>
      </c>
      <c r="L1054" s="30">
        <v>8</v>
      </c>
      <c r="M1054" s="42">
        <v>2</v>
      </c>
      <c r="N1054" s="117" t="s">
        <v>3100</v>
      </c>
      <c r="O1054" s="219">
        <v>44138</v>
      </c>
      <c r="P1054" s="117" t="s">
        <v>3064</v>
      </c>
      <c r="Q1054" s="210">
        <v>915792</v>
      </c>
    </row>
    <row r="1055" spans="1:17" ht="22.5" x14ac:dyDescent="0.25">
      <c r="A1055" s="80">
        <v>1054</v>
      </c>
      <c r="B1055" s="30" t="s">
        <v>227</v>
      </c>
      <c r="C1055" s="30" t="s">
        <v>700</v>
      </c>
      <c r="D1055" s="30" t="s">
        <v>312</v>
      </c>
      <c r="E1055" s="30" t="s">
        <v>637</v>
      </c>
      <c r="F1055" s="30" t="s">
        <v>313</v>
      </c>
      <c r="G1055" s="30" t="s">
        <v>20</v>
      </c>
      <c r="H1055" s="30" t="s">
        <v>77</v>
      </c>
      <c r="I1055" s="42">
        <v>44</v>
      </c>
      <c r="J1055" s="88" t="str">
        <f t="shared" si="17"/>
        <v>Шалинский р-н, Шалинский городской округ, п.г.т. Шаля, ул. Свердлова, д. 44</v>
      </c>
      <c r="K1055" s="42">
        <v>499.3</v>
      </c>
      <c r="L1055" s="30">
        <v>12</v>
      </c>
      <c r="M1055" s="42">
        <v>1</v>
      </c>
      <c r="N1055" s="117" t="s">
        <v>3094</v>
      </c>
      <c r="O1055" s="219">
        <v>44138</v>
      </c>
      <c r="P1055" s="117" t="s">
        <v>3064</v>
      </c>
      <c r="Q1055" s="187">
        <v>2051192.4000000001</v>
      </c>
    </row>
    <row r="1056" spans="1:17" ht="22.5" x14ac:dyDescent="0.25">
      <c r="A1056" s="80">
        <v>1055</v>
      </c>
      <c r="B1056" s="30" t="s">
        <v>227</v>
      </c>
      <c r="C1056" s="30" t="s">
        <v>700</v>
      </c>
      <c r="D1056" s="30" t="s">
        <v>312</v>
      </c>
      <c r="E1056" s="30" t="s">
        <v>637</v>
      </c>
      <c r="F1056" s="30" t="s">
        <v>313</v>
      </c>
      <c r="G1056" s="30" t="s">
        <v>20</v>
      </c>
      <c r="H1056" s="30" t="s">
        <v>77</v>
      </c>
      <c r="I1056" s="42">
        <v>46</v>
      </c>
      <c r="J1056" s="88" t="str">
        <f t="shared" si="17"/>
        <v>Шалинский р-н, Шалинский городской округ, п.г.т. Шаля, ул. Свердлова, д. 46</v>
      </c>
      <c r="K1056" s="42">
        <v>540.4</v>
      </c>
      <c r="L1056" s="30">
        <v>12</v>
      </c>
      <c r="M1056" s="42">
        <v>1</v>
      </c>
      <c r="N1056" s="117" t="s">
        <v>3094</v>
      </c>
      <c r="O1056" s="219">
        <v>44138</v>
      </c>
      <c r="P1056" s="117" t="s">
        <v>3064</v>
      </c>
      <c r="Q1056" s="187">
        <v>1969130.4</v>
      </c>
    </row>
    <row r="1057" spans="11:17" x14ac:dyDescent="0.25">
      <c r="L1057">
        <f>SUM(L2:L1056)</f>
        <v>61727</v>
      </c>
    </row>
    <row r="1059" spans="11:17" x14ac:dyDescent="0.25">
      <c r="K1059">
        <f>SUM(K2:K1058)</f>
        <v>3473526.9700000016</v>
      </c>
      <c r="M1059">
        <f>SUM(M2:M1058)</f>
        <v>4158</v>
      </c>
      <c r="Q1059">
        <f>SUM(Q2:Q1058)</f>
        <v>6259736608.2200031</v>
      </c>
    </row>
  </sheetData>
  <autoFilter ref="A1:R1057"/>
  <sortState ref="D491:Q828">
    <sortCondition ref="J491:J828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10"/>
  <sheetViews>
    <sheetView zoomScaleNormal="100" workbookViewId="0">
      <selection activeCell="O927" sqref="O927"/>
    </sheetView>
  </sheetViews>
  <sheetFormatPr defaultRowHeight="15" x14ac:dyDescent="0.25"/>
  <cols>
    <col min="1" max="1" width="5" style="45" customWidth="1"/>
    <col min="2" max="2" width="5" style="45" bestFit="1" customWidth="1"/>
    <col min="3" max="3" width="5.7109375" style="45" customWidth="1"/>
    <col min="4" max="4" width="9.28515625" style="45" customWidth="1"/>
    <col min="5" max="5" width="6.42578125" style="45" customWidth="1"/>
    <col min="6" max="6" width="17.140625" style="45" customWidth="1"/>
    <col min="7" max="7" width="6.42578125" style="45" customWidth="1"/>
    <col min="8" max="8" width="15.7109375" style="45" customWidth="1"/>
    <col min="9" max="9" width="10" style="45" customWidth="1"/>
    <col min="10" max="10" width="42.85546875" style="45" customWidth="1"/>
    <col min="11" max="12" width="11.42578125" style="45" customWidth="1"/>
    <col min="13" max="13" width="9.28515625" style="45" customWidth="1"/>
    <col min="14" max="14" width="11.42578125" style="155" customWidth="1"/>
    <col min="15" max="15" width="12.85546875" style="155" customWidth="1"/>
    <col min="16" max="16" width="22.85546875" style="155" customWidth="1"/>
    <col min="17" max="17" width="13.42578125" style="155" bestFit="1" customWidth="1"/>
    <col min="19" max="19" width="33.5703125" customWidth="1"/>
  </cols>
  <sheetData>
    <row r="1" spans="1:19" ht="33.75" x14ac:dyDescent="0.25">
      <c r="A1" s="93" t="s">
        <v>0</v>
      </c>
      <c r="B1" s="93" t="s">
        <v>1</v>
      </c>
      <c r="C1" s="94"/>
      <c r="D1" s="98" t="s">
        <v>2</v>
      </c>
      <c r="E1" s="95" t="s">
        <v>3</v>
      </c>
      <c r="F1" s="95" t="s">
        <v>4</v>
      </c>
      <c r="G1" s="95" t="s">
        <v>5</v>
      </c>
      <c r="H1" s="95" t="s">
        <v>6</v>
      </c>
      <c r="I1" s="97" t="s">
        <v>7</v>
      </c>
      <c r="J1" s="93" t="s">
        <v>1601</v>
      </c>
      <c r="K1" s="93" t="s">
        <v>1272</v>
      </c>
      <c r="L1" s="93" t="s">
        <v>4063</v>
      </c>
      <c r="M1" s="93" t="s">
        <v>1430</v>
      </c>
      <c r="N1" s="93" t="s">
        <v>1602</v>
      </c>
      <c r="O1" s="93" t="s">
        <v>1603</v>
      </c>
      <c r="P1" s="93" t="s">
        <v>1604</v>
      </c>
      <c r="Q1" s="93" t="s">
        <v>1600</v>
      </c>
    </row>
    <row r="2" spans="1:19" ht="22.5" x14ac:dyDescent="0.25">
      <c r="A2" s="80">
        <v>1</v>
      </c>
      <c r="B2" s="30" t="s">
        <v>8</v>
      </c>
      <c r="C2" s="30" t="s">
        <v>629</v>
      </c>
      <c r="D2" s="30" t="s">
        <v>623</v>
      </c>
      <c r="E2" s="30" t="s">
        <v>637</v>
      </c>
      <c r="F2" s="30" t="s">
        <v>4888</v>
      </c>
      <c r="G2" s="30" t="s">
        <v>20</v>
      </c>
      <c r="H2" s="30" t="s">
        <v>647</v>
      </c>
      <c r="I2" s="42">
        <v>3</v>
      </c>
      <c r="J2" s="88" t="str">
        <f t="shared" ref="J2:J65" si="0">C2&amp;""&amp;D2&amp;", "&amp;E2&amp;" "&amp;F2&amp;", "&amp;G2&amp;" "&amp;H2&amp;", д. "&amp;I2</f>
        <v>Алапаевский р-н, Махнёвское муниципальное образование, п.г.т. Махнёво, ул. Городок Карьера, д. 3</v>
      </c>
      <c r="K2" s="30">
        <v>504.9</v>
      </c>
      <c r="L2" s="30">
        <v>12</v>
      </c>
      <c r="M2" s="30">
        <v>3</v>
      </c>
      <c r="N2" s="30" t="s">
        <v>4093</v>
      </c>
      <c r="O2" s="114">
        <v>43746</v>
      </c>
      <c r="P2" s="30" t="s">
        <v>2724</v>
      </c>
      <c r="Q2" s="194">
        <v>3441630</v>
      </c>
      <c r="S2" s="200"/>
    </row>
    <row r="3" spans="1:19" ht="22.5" x14ac:dyDescent="0.25">
      <c r="A3" s="80">
        <v>2</v>
      </c>
      <c r="B3" s="30" t="s">
        <v>8</v>
      </c>
      <c r="C3" s="30" t="s">
        <v>629</v>
      </c>
      <c r="D3" s="30" t="s">
        <v>624</v>
      </c>
      <c r="E3" s="30" t="s">
        <v>1500</v>
      </c>
      <c r="F3" s="30" t="s">
        <v>236</v>
      </c>
      <c r="G3" s="30" t="s">
        <v>20</v>
      </c>
      <c r="H3" s="30" t="s">
        <v>689</v>
      </c>
      <c r="I3" s="42">
        <v>10</v>
      </c>
      <c r="J3" s="88" t="str">
        <f t="shared" si="0"/>
        <v>Алапаевский р-н, муниципальное образование Алапаевское, пос. Заря, ул. Набережная, д. 10</v>
      </c>
      <c r="K3" s="30">
        <v>537.29999999999995</v>
      </c>
      <c r="L3" s="30">
        <v>12</v>
      </c>
      <c r="M3" s="30">
        <v>4</v>
      </c>
      <c r="N3" s="30" t="s">
        <v>4094</v>
      </c>
      <c r="O3" s="114">
        <v>43756</v>
      </c>
      <c r="P3" s="30" t="s">
        <v>3065</v>
      </c>
      <c r="Q3" s="194">
        <v>1094921.3700000001</v>
      </c>
      <c r="S3" s="200"/>
    </row>
    <row r="4" spans="1:19" ht="22.5" x14ac:dyDescent="0.25">
      <c r="A4" s="80">
        <v>3</v>
      </c>
      <c r="B4" s="30" t="s">
        <v>499</v>
      </c>
      <c r="C4" s="30"/>
      <c r="D4" s="30" t="s">
        <v>3017</v>
      </c>
      <c r="E4" s="30" t="s">
        <v>18</v>
      </c>
      <c r="F4" s="30" t="s">
        <v>500</v>
      </c>
      <c r="G4" s="30" t="s">
        <v>20</v>
      </c>
      <c r="H4" s="30" t="s">
        <v>36</v>
      </c>
      <c r="I4" s="42" t="s">
        <v>762</v>
      </c>
      <c r="J4" s="88" t="str">
        <f>C4&amp;""&amp;D4&amp;", "&amp;E4&amp;" "&amp;F4&amp;", "&amp;G4&amp;" "&amp;H4&amp;", д. "&amp;I4</f>
        <v>Арамильский городской округ Свердловской области, г. Арамиль, ул. Ленина, д. 1Б</v>
      </c>
      <c r="K4" s="30">
        <v>802.4</v>
      </c>
      <c r="L4" s="30">
        <v>16</v>
      </c>
      <c r="M4" s="30">
        <v>1</v>
      </c>
      <c r="N4" s="30" t="s">
        <v>4095</v>
      </c>
      <c r="O4" s="114">
        <v>43754</v>
      </c>
      <c r="P4" s="30" t="s">
        <v>3641</v>
      </c>
      <c r="Q4" s="194">
        <v>244442.4</v>
      </c>
      <c r="S4" s="200"/>
    </row>
    <row r="5" spans="1:19" ht="22.5" x14ac:dyDescent="0.25">
      <c r="A5" s="80">
        <v>4</v>
      </c>
      <c r="B5" s="30" t="s">
        <v>499</v>
      </c>
      <c r="C5" s="30"/>
      <c r="D5" s="30" t="s">
        <v>3017</v>
      </c>
      <c r="E5" s="30" t="s">
        <v>18</v>
      </c>
      <c r="F5" s="30" t="s">
        <v>500</v>
      </c>
      <c r="G5" s="30" t="s">
        <v>20</v>
      </c>
      <c r="H5" s="30" t="s">
        <v>41</v>
      </c>
      <c r="I5" s="42">
        <v>21</v>
      </c>
      <c r="J5" s="88" t="str">
        <f t="shared" si="0"/>
        <v>Арамильский городской округ Свердловской области, г. Арамиль, ул. Садовая, д. 21</v>
      </c>
      <c r="K5" s="30">
        <v>2142.5</v>
      </c>
      <c r="L5" s="30">
        <v>40</v>
      </c>
      <c r="M5" s="30">
        <v>5</v>
      </c>
      <c r="N5" s="30" t="s">
        <v>4095</v>
      </c>
      <c r="O5" s="114">
        <v>43754</v>
      </c>
      <c r="P5" s="30" t="s">
        <v>3641</v>
      </c>
      <c r="Q5" s="194">
        <v>5617886.4000000004</v>
      </c>
      <c r="S5" s="200"/>
    </row>
    <row r="6" spans="1:19" ht="22.5" x14ac:dyDescent="0.25">
      <c r="A6" s="80">
        <v>5</v>
      </c>
      <c r="B6" s="30" t="s">
        <v>8</v>
      </c>
      <c r="C6" s="30" t="s">
        <v>625</v>
      </c>
      <c r="D6" s="30" t="s">
        <v>10</v>
      </c>
      <c r="E6" s="30" t="s">
        <v>18</v>
      </c>
      <c r="F6" s="30" t="s">
        <v>50</v>
      </c>
      <c r="G6" s="30" t="s">
        <v>64</v>
      </c>
      <c r="H6" s="30" t="s">
        <v>65</v>
      </c>
      <c r="I6" s="42">
        <v>1</v>
      </c>
      <c r="J6" s="88" t="str">
        <f t="shared" si="0"/>
        <v>Артемовский р-н, Артемовский городской округ, г. Артемовский, пер. Почтовый, д. 1</v>
      </c>
      <c r="K6" s="30">
        <v>315</v>
      </c>
      <c r="L6" s="30">
        <v>8</v>
      </c>
      <c r="M6" s="30">
        <v>1</v>
      </c>
      <c r="N6" s="30" t="s">
        <v>4096</v>
      </c>
      <c r="O6" s="114">
        <v>43754</v>
      </c>
      <c r="P6" s="30" t="s">
        <v>2110</v>
      </c>
      <c r="Q6" s="194">
        <v>188570.09</v>
      </c>
      <c r="S6" s="200"/>
    </row>
    <row r="7" spans="1:19" ht="22.5" x14ac:dyDescent="0.25">
      <c r="A7" s="80">
        <v>6</v>
      </c>
      <c r="B7" s="30" t="s">
        <v>8</v>
      </c>
      <c r="C7" s="30" t="s">
        <v>625</v>
      </c>
      <c r="D7" s="30" t="s">
        <v>10</v>
      </c>
      <c r="E7" s="30" t="s">
        <v>18</v>
      </c>
      <c r="F7" s="30" t="s">
        <v>50</v>
      </c>
      <c r="G7" s="30" t="s">
        <v>64</v>
      </c>
      <c r="H7" s="30" t="s">
        <v>65</v>
      </c>
      <c r="I7" s="42">
        <v>2</v>
      </c>
      <c r="J7" s="88" t="str">
        <f t="shared" si="0"/>
        <v>Артемовский р-н, Артемовский городской округ, г. Артемовский, пер. Почтовый, д. 2</v>
      </c>
      <c r="K7" s="30">
        <v>330</v>
      </c>
      <c r="L7" s="30">
        <v>8</v>
      </c>
      <c r="M7" s="30">
        <v>2</v>
      </c>
      <c r="N7" s="30" t="s">
        <v>4096</v>
      </c>
      <c r="O7" s="114">
        <v>43754</v>
      </c>
      <c r="P7" s="30" t="s">
        <v>2110</v>
      </c>
      <c r="Q7" s="194">
        <v>1448526.4900000002</v>
      </c>
      <c r="S7" s="200"/>
    </row>
    <row r="8" spans="1:19" ht="22.5" x14ac:dyDescent="0.25">
      <c r="A8" s="80">
        <v>7</v>
      </c>
      <c r="B8" s="30" t="s">
        <v>8</v>
      </c>
      <c r="C8" s="30" t="s">
        <v>625</v>
      </c>
      <c r="D8" s="30" t="s">
        <v>10</v>
      </c>
      <c r="E8" s="30" t="s">
        <v>18</v>
      </c>
      <c r="F8" s="30" t="s">
        <v>50</v>
      </c>
      <c r="G8" s="30" t="s">
        <v>20</v>
      </c>
      <c r="H8" s="30" t="s">
        <v>648</v>
      </c>
      <c r="I8" s="42" t="s">
        <v>1512</v>
      </c>
      <c r="J8" s="88" t="str">
        <f t="shared" si="0"/>
        <v>Артемовский р-н, Артемовский городской округ, г. Артемовский, ул. 8 Марта, д. 16Б</v>
      </c>
      <c r="K8" s="30">
        <v>624.70000000000005</v>
      </c>
      <c r="L8" s="30">
        <v>12</v>
      </c>
      <c r="M8" s="30">
        <v>2</v>
      </c>
      <c r="N8" s="30" t="s">
        <v>4096</v>
      </c>
      <c r="O8" s="114">
        <v>43754</v>
      </c>
      <c r="P8" s="30" t="s">
        <v>2110</v>
      </c>
      <c r="Q8" s="194">
        <v>3174269.65</v>
      </c>
      <c r="S8" s="200"/>
    </row>
    <row r="9" spans="1:19" ht="22.5" x14ac:dyDescent="0.25">
      <c r="A9" s="80">
        <v>8</v>
      </c>
      <c r="B9" s="30" t="s">
        <v>8</v>
      </c>
      <c r="C9" s="30" t="s">
        <v>625</v>
      </c>
      <c r="D9" s="30" t="s">
        <v>10</v>
      </c>
      <c r="E9" s="30" t="s">
        <v>18</v>
      </c>
      <c r="F9" s="30" t="s">
        <v>50</v>
      </c>
      <c r="G9" s="30" t="s">
        <v>20</v>
      </c>
      <c r="H9" s="30" t="s">
        <v>777</v>
      </c>
      <c r="I9" s="42">
        <v>12</v>
      </c>
      <c r="J9" s="88" t="str">
        <f t="shared" si="0"/>
        <v>Артемовский р-н, Артемовский городской округ, г. Артемовский, ул. Добролюбова, д. 12</v>
      </c>
      <c r="K9" s="30">
        <v>527.70000000000005</v>
      </c>
      <c r="L9" s="30">
        <v>16</v>
      </c>
      <c r="M9" s="30">
        <v>1</v>
      </c>
      <c r="N9" s="30" t="s">
        <v>4096</v>
      </c>
      <c r="O9" s="114">
        <v>43754</v>
      </c>
      <c r="P9" s="30" t="s">
        <v>2110</v>
      </c>
      <c r="Q9" s="194">
        <v>344358.54000000004</v>
      </c>
      <c r="S9" s="200"/>
    </row>
    <row r="10" spans="1:19" ht="22.5" x14ac:dyDescent="0.25">
      <c r="A10" s="80">
        <v>9</v>
      </c>
      <c r="B10" s="30" t="s">
        <v>8</v>
      </c>
      <c r="C10" s="30" t="s">
        <v>625</v>
      </c>
      <c r="D10" s="30" t="s">
        <v>10</v>
      </c>
      <c r="E10" s="30" t="s">
        <v>18</v>
      </c>
      <c r="F10" s="30" t="s">
        <v>50</v>
      </c>
      <c r="G10" s="30" t="s">
        <v>20</v>
      </c>
      <c r="H10" s="30" t="s">
        <v>777</v>
      </c>
      <c r="I10" s="42">
        <v>14</v>
      </c>
      <c r="J10" s="88" t="str">
        <f t="shared" si="0"/>
        <v>Артемовский р-н, Артемовский городской округ, г. Артемовский, ул. Добролюбова, д. 14</v>
      </c>
      <c r="K10" s="30">
        <v>898.6</v>
      </c>
      <c r="L10" s="30">
        <v>16</v>
      </c>
      <c r="M10" s="30">
        <v>3</v>
      </c>
      <c r="N10" s="30" t="s">
        <v>4096</v>
      </c>
      <c r="O10" s="114">
        <v>43754</v>
      </c>
      <c r="P10" s="30" t="s">
        <v>2110</v>
      </c>
      <c r="Q10" s="194">
        <v>1423659.9699999997</v>
      </c>
      <c r="S10" s="200"/>
    </row>
    <row r="11" spans="1:19" ht="22.5" x14ac:dyDescent="0.25">
      <c r="A11" s="80">
        <v>10</v>
      </c>
      <c r="B11" s="30" t="s">
        <v>8</v>
      </c>
      <c r="C11" s="30" t="s">
        <v>625</v>
      </c>
      <c r="D11" s="30" t="s">
        <v>10</v>
      </c>
      <c r="E11" s="30" t="s">
        <v>18</v>
      </c>
      <c r="F11" s="30" t="s">
        <v>50</v>
      </c>
      <c r="G11" s="30" t="s">
        <v>20</v>
      </c>
      <c r="H11" s="30" t="s">
        <v>777</v>
      </c>
      <c r="I11" s="42">
        <v>16</v>
      </c>
      <c r="J11" s="88" t="str">
        <f t="shared" si="0"/>
        <v>Артемовский р-н, Артемовский городской округ, г. Артемовский, ул. Добролюбова, д. 16</v>
      </c>
      <c r="K11" s="30">
        <v>868.5</v>
      </c>
      <c r="L11" s="30">
        <v>16</v>
      </c>
      <c r="M11" s="30">
        <v>1</v>
      </c>
      <c r="N11" s="30" t="s">
        <v>4096</v>
      </c>
      <c r="O11" s="114">
        <v>43754</v>
      </c>
      <c r="P11" s="30" t="s">
        <v>2110</v>
      </c>
      <c r="Q11" s="194">
        <v>442499.5</v>
      </c>
      <c r="S11" s="200"/>
    </row>
    <row r="12" spans="1:19" ht="22.5" x14ac:dyDescent="0.25">
      <c r="A12" s="80">
        <v>11</v>
      </c>
      <c r="B12" s="30" t="s">
        <v>8</v>
      </c>
      <c r="C12" s="30" t="s">
        <v>625</v>
      </c>
      <c r="D12" s="30" t="s">
        <v>10</v>
      </c>
      <c r="E12" s="30" t="s">
        <v>18</v>
      </c>
      <c r="F12" s="30" t="s">
        <v>50</v>
      </c>
      <c r="G12" s="30" t="s">
        <v>20</v>
      </c>
      <c r="H12" s="30" t="s">
        <v>36</v>
      </c>
      <c r="I12" s="42" t="s">
        <v>915</v>
      </c>
      <c r="J12" s="88" t="str">
        <f t="shared" si="0"/>
        <v>Артемовский р-н, Артемовский городской округ, г. Артемовский, ул. Ленина, д. 13Б</v>
      </c>
      <c r="K12" s="30">
        <v>501.5</v>
      </c>
      <c r="L12" s="30">
        <v>12</v>
      </c>
      <c r="M12" s="30">
        <v>1</v>
      </c>
      <c r="N12" s="30" t="s">
        <v>4096</v>
      </c>
      <c r="O12" s="114">
        <v>43754</v>
      </c>
      <c r="P12" s="30" t="s">
        <v>2110</v>
      </c>
      <c r="Q12" s="194">
        <v>337698.45</v>
      </c>
      <c r="S12" s="200"/>
    </row>
    <row r="13" spans="1:19" ht="22.5" x14ac:dyDescent="0.25">
      <c r="A13" s="80">
        <v>12</v>
      </c>
      <c r="B13" s="30" t="s">
        <v>8</v>
      </c>
      <c r="C13" s="30" t="s">
        <v>625</v>
      </c>
      <c r="D13" s="30" t="s">
        <v>10</v>
      </c>
      <c r="E13" s="30" t="s">
        <v>18</v>
      </c>
      <c r="F13" s="30" t="s">
        <v>50</v>
      </c>
      <c r="G13" s="30" t="s">
        <v>20</v>
      </c>
      <c r="H13" s="30" t="s">
        <v>36</v>
      </c>
      <c r="I13" s="42">
        <v>2</v>
      </c>
      <c r="J13" s="88" t="str">
        <f t="shared" si="0"/>
        <v>Артемовский р-н, Артемовский городской округ, г. Артемовский, ул. Ленина, д. 2</v>
      </c>
      <c r="K13" s="30">
        <v>1081.9000000000001</v>
      </c>
      <c r="L13" s="30">
        <v>15</v>
      </c>
      <c r="M13" s="30">
        <v>1</v>
      </c>
      <c r="N13" s="30" t="s">
        <v>4096</v>
      </c>
      <c r="O13" s="114">
        <v>43754</v>
      </c>
      <c r="P13" s="30" t="s">
        <v>2110</v>
      </c>
      <c r="Q13" s="194">
        <v>372075.01</v>
      </c>
      <c r="S13" s="200"/>
    </row>
    <row r="14" spans="1:19" ht="22.5" x14ac:dyDescent="0.25">
      <c r="A14" s="80">
        <v>13</v>
      </c>
      <c r="B14" s="30" t="s">
        <v>8</v>
      </c>
      <c r="C14" s="30" t="s">
        <v>625</v>
      </c>
      <c r="D14" s="30" t="s">
        <v>10</v>
      </c>
      <c r="E14" s="30" t="s">
        <v>18</v>
      </c>
      <c r="F14" s="30" t="s">
        <v>50</v>
      </c>
      <c r="G14" s="30" t="s">
        <v>20</v>
      </c>
      <c r="H14" s="30" t="s">
        <v>83</v>
      </c>
      <c r="I14" s="42" t="s">
        <v>409</v>
      </c>
      <c r="J14" s="88" t="str">
        <f t="shared" si="0"/>
        <v>Артемовский р-н, Артемовский городской округ, г. Артемовский, ул. Пролетарская, д. 44А</v>
      </c>
      <c r="K14" s="30">
        <v>445.6</v>
      </c>
      <c r="L14" s="30">
        <v>13</v>
      </c>
      <c r="M14" s="30">
        <v>2</v>
      </c>
      <c r="N14" s="30" t="s">
        <v>4096</v>
      </c>
      <c r="O14" s="114">
        <v>43754</v>
      </c>
      <c r="P14" s="30" t="s">
        <v>2110</v>
      </c>
      <c r="Q14" s="194">
        <v>2531394.9999999995</v>
      </c>
      <c r="S14" s="200"/>
    </row>
    <row r="15" spans="1:19" ht="22.5" x14ac:dyDescent="0.25">
      <c r="A15" s="80">
        <v>14</v>
      </c>
      <c r="B15" s="30" t="s">
        <v>8</v>
      </c>
      <c r="C15" s="30" t="s">
        <v>625</v>
      </c>
      <c r="D15" s="30" t="s">
        <v>10</v>
      </c>
      <c r="E15" s="30" t="s">
        <v>18</v>
      </c>
      <c r="F15" s="30" t="s">
        <v>50</v>
      </c>
      <c r="G15" s="30" t="s">
        <v>20</v>
      </c>
      <c r="H15" s="30" t="s">
        <v>83</v>
      </c>
      <c r="I15" s="42">
        <v>46</v>
      </c>
      <c r="J15" s="88" t="str">
        <f t="shared" si="0"/>
        <v>Артемовский р-н, Артемовский городской округ, г. Артемовский, ул. Пролетарская, д. 46</v>
      </c>
      <c r="K15" s="30">
        <v>449.5</v>
      </c>
      <c r="L15" s="30">
        <v>8</v>
      </c>
      <c r="M15" s="30">
        <v>1</v>
      </c>
      <c r="N15" s="30" t="s">
        <v>4096</v>
      </c>
      <c r="O15" s="114">
        <v>43754</v>
      </c>
      <c r="P15" s="30" t="s">
        <v>2110</v>
      </c>
      <c r="Q15" s="194">
        <v>1853308.16</v>
      </c>
      <c r="S15" s="200"/>
    </row>
    <row r="16" spans="1:19" ht="22.5" x14ac:dyDescent="0.25">
      <c r="A16" s="80">
        <v>15</v>
      </c>
      <c r="B16" s="30" t="s">
        <v>8</v>
      </c>
      <c r="C16" s="30" t="s">
        <v>625</v>
      </c>
      <c r="D16" s="30" t="s">
        <v>10</v>
      </c>
      <c r="E16" s="30" t="s">
        <v>18</v>
      </c>
      <c r="F16" s="30" t="s">
        <v>50</v>
      </c>
      <c r="G16" s="30" t="s">
        <v>20</v>
      </c>
      <c r="H16" s="30" t="s">
        <v>41</v>
      </c>
      <c r="I16" s="42">
        <v>8</v>
      </c>
      <c r="J16" s="88" t="str">
        <f t="shared" si="0"/>
        <v>Артемовский р-н, Артемовский городской округ, г. Артемовский, ул. Садовая, д. 8</v>
      </c>
      <c r="K16" s="30">
        <v>454.6</v>
      </c>
      <c r="L16" s="30">
        <v>8</v>
      </c>
      <c r="M16" s="30">
        <v>1</v>
      </c>
      <c r="N16" s="30" t="s">
        <v>4096</v>
      </c>
      <c r="O16" s="114">
        <v>43754</v>
      </c>
      <c r="P16" s="30" t="s">
        <v>2110</v>
      </c>
      <c r="Q16" s="194">
        <v>231778.01</v>
      </c>
      <c r="S16" s="200"/>
    </row>
    <row r="17" spans="1:19" ht="22.5" x14ac:dyDescent="0.25">
      <c r="A17" s="80">
        <v>16</v>
      </c>
      <c r="B17" s="30" t="s">
        <v>8</v>
      </c>
      <c r="C17" s="30" t="s">
        <v>625</v>
      </c>
      <c r="D17" s="30" t="s">
        <v>10</v>
      </c>
      <c r="E17" s="30" t="s">
        <v>18</v>
      </c>
      <c r="F17" s="30" t="s">
        <v>50</v>
      </c>
      <c r="G17" s="30" t="s">
        <v>20</v>
      </c>
      <c r="H17" s="30" t="s">
        <v>52</v>
      </c>
      <c r="I17" s="42">
        <v>140</v>
      </c>
      <c r="J17" s="88" t="str">
        <f t="shared" si="0"/>
        <v>Артемовский р-н, Артемовский городской округ, г. Артемовский, ул. Свободы, д. 140</v>
      </c>
      <c r="K17" s="30">
        <v>742.6</v>
      </c>
      <c r="L17" s="30">
        <v>12</v>
      </c>
      <c r="M17" s="30">
        <v>1</v>
      </c>
      <c r="N17" s="30" t="s">
        <v>4096</v>
      </c>
      <c r="O17" s="114">
        <v>43754</v>
      </c>
      <c r="P17" s="30" t="s">
        <v>2110</v>
      </c>
      <c r="Q17" s="194">
        <v>2875016.46</v>
      </c>
      <c r="S17" s="200"/>
    </row>
    <row r="18" spans="1:19" ht="22.5" x14ac:dyDescent="0.25">
      <c r="A18" s="80">
        <v>17</v>
      </c>
      <c r="B18" s="30" t="s">
        <v>8</v>
      </c>
      <c r="C18" s="30" t="s">
        <v>625</v>
      </c>
      <c r="D18" s="30" t="s">
        <v>10</v>
      </c>
      <c r="E18" s="30" t="s">
        <v>18</v>
      </c>
      <c r="F18" s="30" t="s">
        <v>50</v>
      </c>
      <c r="G18" s="30" t="s">
        <v>20</v>
      </c>
      <c r="H18" s="30" t="s">
        <v>52</v>
      </c>
      <c r="I18" s="42">
        <v>142</v>
      </c>
      <c r="J18" s="88" t="str">
        <f t="shared" si="0"/>
        <v>Артемовский р-н, Артемовский городской округ, г. Артемовский, ул. Свободы, д. 142</v>
      </c>
      <c r="K18" s="30">
        <v>752.6</v>
      </c>
      <c r="L18" s="30">
        <v>12</v>
      </c>
      <c r="M18" s="30">
        <v>1</v>
      </c>
      <c r="N18" s="30" t="s">
        <v>4096</v>
      </c>
      <c r="O18" s="114">
        <v>43754</v>
      </c>
      <c r="P18" s="30" t="s">
        <v>2110</v>
      </c>
      <c r="Q18" s="194">
        <v>2872852.6699999995</v>
      </c>
      <c r="S18" s="200"/>
    </row>
    <row r="19" spans="1:19" ht="22.5" x14ac:dyDescent="0.25">
      <c r="A19" s="80">
        <v>18</v>
      </c>
      <c r="B19" s="30" t="s">
        <v>8</v>
      </c>
      <c r="C19" s="30" t="s">
        <v>625</v>
      </c>
      <c r="D19" s="30" t="s">
        <v>10</v>
      </c>
      <c r="E19" s="30" t="s">
        <v>18</v>
      </c>
      <c r="F19" s="30" t="s">
        <v>50</v>
      </c>
      <c r="G19" s="30" t="s">
        <v>20</v>
      </c>
      <c r="H19" s="30" t="s">
        <v>52</v>
      </c>
      <c r="I19" s="42">
        <v>21</v>
      </c>
      <c r="J19" s="88" t="str">
        <f>C19&amp;""&amp;D19&amp;", "&amp;E19&amp;" "&amp;F19&amp;", "&amp;G19&amp;" "&amp;H19&amp;", д. "&amp;I19</f>
        <v>Артемовский р-н, Артемовский городской округ, г. Артемовский, ул. Свободы, д. 21</v>
      </c>
      <c r="K19" s="30">
        <v>454.1</v>
      </c>
      <c r="L19" s="30">
        <v>8</v>
      </c>
      <c r="M19" s="30">
        <v>1</v>
      </c>
      <c r="N19" s="30" t="s">
        <v>4096</v>
      </c>
      <c r="O19" s="114">
        <v>43754</v>
      </c>
      <c r="P19" s="30" t="s">
        <v>2110</v>
      </c>
      <c r="Q19" s="194">
        <v>268871.64</v>
      </c>
      <c r="S19" s="200"/>
    </row>
    <row r="20" spans="1:19" ht="22.5" x14ac:dyDescent="0.25">
      <c r="A20" s="80">
        <v>19</v>
      </c>
      <c r="B20" s="30" t="s">
        <v>8</v>
      </c>
      <c r="C20" s="30" t="s">
        <v>625</v>
      </c>
      <c r="D20" s="30" t="s">
        <v>10</v>
      </c>
      <c r="E20" s="30" t="s">
        <v>18</v>
      </c>
      <c r="F20" s="30" t="s">
        <v>50</v>
      </c>
      <c r="G20" s="30" t="s">
        <v>20</v>
      </c>
      <c r="H20" s="30" t="s">
        <v>52</v>
      </c>
      <c r="I20" s="42" t="s">
        <v>405</v>
      </c>
      <c r="J20" s="88" t="str">
        <f t="shared" si="0"/>
        <v>Артемовский р-н, Артемовский городской округ, г. Артемовский, ул. Свободы, д. 29Б</v>
      </c>
      <c r="K20" s="30">
        <v>468.8</v>
      </c>
      <c r="L20" s="30">
        <v>12</v>
      </c>
      <c r="M20" s="30">
        <v>1</v>
      </c>
      <c r="N20" s="30" t="s">
        <v>4096</v>
      </c>
      <c r="O20" s="114">
        <v>43754</v>
      </c>
      <c r="P20" s="30" t="s">
        <v>2110</v>
      </c>
      <c r="Q20" s="194">
        <v>2111976.4300000002</v>
      </c>
      <c r="S20" s="200"/>
    </row>
    <row r="21" spans="1:19" ht="22.5" x14ac:dyDescent="0.25">
      <c r="A21" s="80">
        <v>20</v>
      </c>
      <c r="B21" s="30" t="s">
        <v>8</v>
      </c>
      <c r="C21" s="30" t="s">
        <v>625</v>
      </c>
      <c r="D21" s="30" t="s">
        <v>10</v>
      </c>
      <c r="E21" s="30" t="s">
        <v>18</v>
      </c>
      <c r="F21" s="30" t="s">
        <v>50</v>
      </c>
      <c r="G21" s="30" t="s">
        <v>20</v>
      </c>
      <c r="H21" s="30" t="s">
        <v>52</v>
      </c>
      <c r="I21" s="42">
        <v>37</v>
      </c>
      <c r="J21" s="88" t="str">
        <f t="shared" si="0"/>
        <v>Артемовский р-н, Артемовский городской округ, г. Артемовский, ул. Свободы, д. 37</v>
      </c>
      <c r="K21" s="30">
        <v>633.6</v>
      </c>
      <c r="L21" s="30">
        <v>12</v>
      </c>
      <c r="M21" s="30">
        <v>1</v>
      </c>
      <c r="N21" s="30" t="s">
        <v>4096</v>
      </c>
      <c r="O21" s="114">
        <v>43754</v>
      </c>
      <c r="P21" s="30" t="s">
        <v>2110</v>
      </c>
      <c r="Q21" s="194">
        <v>405122.23</v>
      </c>
      <c r="S21" s="200"/>
    </row>
    <row r="22" spans="1:19" ht="23.25" x14ac:dyDescent="0.25">
      <c r="A22" s="80">
        <v>21</v>
      </c>
      <c r="B22" s="30" t="s">
        <v>8</v>
      </c>
      <c r="C22" s="30" t="s">
        <v>625</v>
      </c>
      <c r="D22" s="30" t="s">
        <v>10</v>
      </c>
      <c r="E22" s="30" t="s">
        <v>18</v>
      </c>
      <c r="F22" s="30" t="s">
        <v>50</v>
      </c>
      <c r="G22" s="30" t="s">
        <v>20</v>
      </c>
      <c r="H22" s="30" t="s">
        <v>52</v>
      </c>
      <c r="I22" s="42">
        <v>55</v>
      </c>
      <c r="J22" s="88" t="str">
        <f t="shared" si="0"/>
        <v>Артемовский р-н, Артемовский городской округ, г. Артемовский, ул. Свободы, д. 55</v>
      </c>
      <c r="K22" s="30">
        <v>831.8</v>
      </c>
      <c r="L22" s="30">
        <v>12</v>
      </c>
      <c r="M22" s="30">
        <v>3</v>
      </c>
      <c r="N22" s="33" t="s">
        <v>4320</v>
      </c>
      <c r="O22" s="114" t="s">
        <v>4321</v>
      </c>
      <c r="P22" s="30" t="s">
        <v>2110</v>
      </c>
      <c r="Q22" s="194">
        <v>2179706.7200000002</v>
      </c>
      <c r="S22" s="200"/>
    </row>
    <row r="23" spans="1:19" ht="22.5" x14ac:dyDescent="0.25">
      <c r="A23" s="80">
        <v>22</v>
      </c>
      <c r="B23" s="30" t="s">
        <v>8</v>
      </c>
      <c r="C23" s="30" t="s">
        <v>625</v>
      </c>
      <c r="D23" s="30" t="s">
        <v>10</v>
      </c>
      <c r="E23" s="30" t="s">
        <v>18</v>
      </c>
      <c r="F23" s="30" t="s">
        <v>50</v>
      </c>
      <c r="G23" s="30" t="s">
        <v>20</v>
      </c>
      <c r="H23" s="30" t="s">
        <v>273</v>
      </c>
      <c r="I23" s="42">
        <v>15</v>
      </c>
      <c r="J23" s="88" t="str">
        <f t="shared" si="0"/>
        <v>Артемовский р-н, Артемовский городской округ, г. Артемовский, ул. Физкультурников, д. 15</v>
      </c>
      <c r="K23" s="30">
        <v>506.6</v>
      </c>
      <c r="L23" s="30">
        <v>8</v>
      </c>
      <c r="M23" s="30">
        <v>3</v>
      </c>
      <c r="N23" s="30" t="s">
        <v>4096</v>
      </c>
      <c r="O23" s="114">
        <v>43754</v>
      </c>
      <c r="P23" s="30" t="s">
        <v>2110</v>
      </c>
      <c r="Q23" s="194">
        <v>1076654.31</v>
      </c>
      <c r="S23" s="200"/>
    </row>
    <row r="24" spans="1:19" ht="22.5" x14ac:dyDescent="0.25">
      <c r="A24" s="80">
        <v>23</v>
      </c>
      <c r="B24" s="30" t="s">
        <v>8</v>
      </c>
      <c r="C24" s="30" t="s">
        <v>625</v>
      </c>
      <c r="D24" s="30" t="s">
        <v>10</v>
      </c>
      <c r="E24" s="30" t="s">
        <v>18</v>
      </c>
      <c r="F24" s="30" t="s">
        <v>50</v>
      </c>
      <c r="G24" s="30" t="s">
        <v>20</v>
      </c>
      <c r="H24" s="30" t="s">
        <v>273</v>
      </c>
      <c r="I24" s="42">
        <v>19</v>
      </c>
      <c r="J24" s="88" t="str">
        <f t="shared" si="0"/>
        <v>Артемовский р-н, Артемовский городской округ, г. Артемовский, ул. Физкультурников, д. 19</v>
      </c>
      <c r="K24" s="30">
        <v>456.8</v>
      </c>
      <c r="L24" s="30">
        <v>8</v>
      </c>
      <c r="M24" s="30">
        <v>1</v>
      </c>
      <c r="N24" s="30" t="s">
        <v>4096</v>
      </c>
      <c r="O24" s="114">
        <v>43754</v>
      </c>
      <c r="P24" s="30" t="s">
        <v>2110</v>
      </c>
      <c r="Q24" s="194">
        <v>1837203.1400000001</v>
      </c>
      <c r="S24" s="200"/>
    </row>
    <row r="25" spans="1:19" ht="22.5" x14ac:dyDescent="0.25">
      <c r="A25" s="80">
        <v>24</v>
      </c>
      <c r="B25" s="30" t="s">
        <v>8</v>
      </c>
      <c r="C25" s="30" t="s">
        <v>625</v>
      </c>
      <c r="D25" s="30" t="s">
        <v>10</v>
      </c>
      <c r="E25" s="30" t="s">
        <v>18</v>
      </c>
      <c r="F25" s="30" t="s">
        <v>50</v>
      </c>
      <c r="G25" s="30" t="s">
        <v>20</v>
      </c>
      <c r="H25" s="30" t="s">
        <v>273</v>
      </c>
      <c r="I25" s="42" t="s">
        <v>402</v>
      </c>
      <c r="J25" s="88" t="str">
        <f t="shared" si="0"/>
        <v>Артемовский р-н, Артемовский городской округ, г. Артемовский, ул. Физкультурников, д. 2Б</v>
      </c>
      <c r="K25" s="30">
        <v>537.29999999999995</v>
      </c>
      <c r="L25" s="30">
        <v>16</v>
      </c>
      <c r="M25" s="30">
        <v>1</v>
      </c>
      <c r="N25" s="30" t="s">
        <v>4096</v>
      </c>
      <c r="O25" s="114">
        <v>43754</v>
      </c>
      <c r="P25" s="30" t="s">
        <v>2110</v>
      </c>
      <c r="Q25" s="194">
        <v>2369852.8899999997</v>
      </c>
      <c r="S25" s="200"/>
    </row>
    <row r="26" spans="1:19" ht="22.5" x14ac:dyDescent="0.25">
      <c r="A26" s="80">
        <v>25</v>
      </c>
      <c r="B26" s="30" t="s">
        <v>8</v>
      </c>
      <c r="C26" s="30" t="s">
        <v>625</v>
      </c>
      <c r="D26" s="30" t="s">
        <v>10</v>
      </c>
      <c r="E26" s="30" t="s">
        <v>1500</v>
      </c>
      <c r="F26" s="30" t="s">
        <v>42</v>
      </c>
      <c r="G26" s="30" t="s">
        <v>20</v>
      </c>
      <c r="H26" s="30" t="s">
        <v>53</v>
      </c>
      <c r="I26" s="42">
        <v>13</v>
      </c>
      <c r="J26" s="88" t="str">
        <f t="shared" si="0"/>
        <v>Артемовский р-н, Артемовский городской округ, пос. Буланаш, ул. Комсомольская, д. 13</v>
      </c>
      <c r="K26" s="30">
        <v>606.6</v>
      </c>
      <c r="L26" s="30">
        <v>16</v>
      </c>
      <c r="M26" s="30">
        <v>2</v>
      </c>
      <c r="N26" s="30" t="s">
        <v>4097</v>
      </c>
      <c r="O26" s="114">
        <v>44074</v>
      </c>
      <c r="P26" s="30" t="s">
        <v>2110</v>
      </c>
      <c r="Q26" s="194">
        <v>1065110.58</v>
      </c>
      <c r="S26" s="200"/>
    </row>
    <row r="27" spans="1:19" ht="22.5" x14ac:dyDescent="0.25">
      <c r="A27" s="80">
        <v>26</v>
      </c>
      <c r="B27" s="30" t="s">
        <v>8</v>
      </c>
      <c r="C27" s="30" t="s">
        <v>625</v>
      </c>
      <c r="D27" s="30" t="s">
        <v>10</v>
      </c>
      <c r="E27" s="30" t="s">
        <v>1500</v>
      </c>
      <c r="F27" s="30" t="s">
        <v>42</v>
      </c>
      <c r="G27" s="30" t="s">
        <v>20</v>
      </c>
      <c r="H27" s="30" t="s">
        <v>53</v>
      </c>
      <c r="I27" s="42">
        <v>15</v>
      </c>
      <c r="J27" s="88" t="str">
        <f t="shared" si="0"/>
        <v>Артемовский р-н, Артемовский городской округ, пос. Буланаш, ул. Комсомольская, д. 15</v>
      </c>
      <c r="K27" s="30">
        <v>600.4</v>
      </c>
      <c r="L27" s="30">
        <v>16</v>
      </c>
      <c r="M27" s="30">
        <v>5</v>
      </c>
      <c r="N27" s="30" t="s">
        <v>4096</v>
      </c>
      <c r="O27" s="114">
        <v>43754</v>
      </c>
      <c r="P27" s="30" t="s">
        <v>2110</v>
      </c>
      <c r="Q27" s="194">
        <v>5245474.7300000004</v>
      </c>
      <c r="S27" s="200"/>
    </row>
    <row r="28" spans="1:19" ht="22.5" x14ac:dyDescent="0.25">
      <c r="A28" s="80">
        <v>27</v>
      </c>
      <c r="B28" s="30" t="s">
        <v>8</v>
      </c>
      <c r="C28" s="30" t="s">
        <v>625</v>
      </c>
      <c r="D28" s="30" t="s">
        <v>10</v>
      </c>
      <c r="E28" s="30" t="s">
        <v>1500</v>
      </c>
      <c r="F28" s="30" t="s">
        <v>42</v>
      </c>
      <c r="G28" s="30" t="s">
        <v>20</v>
      </c>
      <c r="H28" s="30" t="s">
        <v>48</v>
      </c>
      <c r="I28" s="42">
        <v>27</v>
      </c>
      <c r="J28" s="88" t="str">
        <f t="shared" si="0"/>
        <v>Артемовский р-н, Артемовский городской округ, пос. Буланаш, ул. Кутузова, д. 27</v>
      </c>
      <c r="K28" s="30">
        <v>384.5</v>
      </c>
      <c r="L28" s="30">
        <v>8</v>
      </c>
      <c r="M28" s="30">
        <v>2</v>
      </c>
      <c r="N28" s="30" t="s">
        <v>4096</v>
      </c>
      <c r="O28" s="114">
        <v>43754</v>
      </c>
      <c r="P28" s="30" t="s">
        <v>2110</v>
      </c>
      <c r="Q28" s="194">
        <v>1064441.25</v>
      </c>
      <c r="S28" s="200"/>
    </row>
    <row r="29" spans="1:19" ht="22.5" x14ac:dyDescent="0.25">
      <c r="A29" s="80">
        <v>28</v>
      </c>
      <c r="B29" s="30" t="s">
        <v>8</v>
      </c>
      <c r="C29" s="30" t="s">
        <v>625</v>
      </c>
      <c r="D29" s="30" t="s">
        <v>10</v>
      </c>
      <c r="E29" s="30" t="s">
        <v>1500</v>
      </c>
      <c r="F29" s="30" t="s">
        <v>42</v>
      </c>
      <c r="G29" s="30" t="s">
        <v>20</v>
      </c>
      <c r="H29" s="30" t="s">
        <v>48</v>
      </c>
      <c r="I29" s="42">
        <v>35</v>
      </c>
      <c r="J29" s="88" t="str">
        <f t="shared" si="0"/>
        <v>Артемовский р-н, Артемовский городской округ, пос. Буланаш, ул. Кутузова, д. 35</v>
      </c>
      <c r="K29" s="30">
        <v>553.5</v>
      </c>
      <c r="L29" s="30">
        <v>8</v>
      </c>
      <c r="M29" s="30">
        <v>2</v>
      </c>
      <c r="N29" s="30" t="s">
        <v>4096</v>
      </c>
      <c r="O29" s="114">
        <v>43754</v>
      </c>
      <c r="P29" s="30" t="s">
        <v>2110</v>
      </c>
      <c r="Q29" s="194">
        <v>1574789.0299999998</v>
      </c>
      <c r="S29" s="200"/>
    </row>
    <row r="30" spans="1:19" ht="22.5" x14ac:dyDescent="0.25">
      <c r="A30" s="80">
        <v>29</v>
      </c>
      <c r="B30" s="30" t="s">
        <v>8</v>
      </c>
      <c r="C30" s="30" t="s">
        <v>625</v>
      </c>
      <c r="D30" s="30" t="s">
        <v>10</v>
      </c>
      <c r="E30" s="30" t="s">
        <v>1500</v>
      </c>
      <c r="F30" s="30" t="s">
        <v>42</v>
      </c>
      <c r="G30" s="30" t="s">
        <v>20</v>
      </c>
      <c r="H30" s="30" t="s">
        <v>47</v>
      </c>
      <c r="I30" s="42">
        <v>15</v>
      </c>
      <c r="J30" s="88" t="str">
        <f t="shared" si="0"/>
        <v>Артемовский р-н, Артемовский городской округ, пос. Буланаш, ул. Максима Горького, д. 15</v>
      </c>
      <c r="K30" s="30">
        <v>520.29999999999995</v>
      </c>
      <c r="L30" s="30">
        <v>8</v>
      </c>
      <c r="M30" s="30">
        <v>2</v>
      </c>
      <c r="N30" s="30" t="s">
        <v>4096</v>
      </c>
      <c r="O30" s="114">
        <v>43754</v>
      </c>
      <c r="P30" s="30" t="s">
        <v>2110</v>
      </c>
      <c r="Q30" s="194">
        <v>762987.31</v>
      </c>
      <c r="S30" s="200"/>
    </row>
    <row r="31" spans="1:19" ht="22.5" x14ac:dyDescent="0.25">
      <c r="A31" s="80">
        <v>30</v>
      </c>
      <c r="B31" s="30" t="s">
        <v>8</v>
      </c>
      <c r="C31" s="30" t="s">
        <v>625</v>
      </c>
      <c r="D31" s="30" t="s">
        <v>10</v>
      </c>
      <c r="E31" s="30" t="s">
        <v>1500</v>
      </c>
      <c r="F31" s="30" t="s">
        <v>42</v>
      </c>
      <c r="G31" s="30" t="s">
        <v>20</v>
      </c>
      <c r="H31" s="30" t="s">
        <v>47</v>
      </c>
      <c r="I31" s="42">
        <v>17</v>
      </c>
      <c r="J31" s="88" t="str">
        <f t="shared" si="0"/>
        <v>Артемовский р-н, Артемовский городской округ, пос. Буланаш, ул. Максима Горького, д. 17</v>
      </c>
      <c r="K31" s="30">
        <v>538.20000000000005</v>
      </c>
      <c r="L31" s="30">
        <v>8</v>
      </c>
      <c r="M31" s="30">
        <v>2</v>
      </c>
      <c r="N31" s="30" t="s">
        <v>4096</v>
      </c>
      <c r="O31" s="114">
        <v>43754</v>
      </c>
      <c r="P31" s="30" t="s">
        <v>2110</v>
      </c>
      <c r="Q31" s="194">
        <v>825636.48</v>
      </c>
      <c r="S31" s="200"/>
    </row>
    <row r="32" spans="1:19" ht="22.5" x14ac:dyDescent="0.25">
      <c r="A32" s="80">
        <v>31</v>
      </c>
      <c r="B32" s="30" t="s">
        <v>8</v>
      </c>
      <c r="C32" s="30" t="s">
        <v>625</v>
      </c>
      <c r="D32" s="30" t="s">
        <v>10</v>
      </c>
      <c r="E32" s="30" t="s">
        <v>1500</v>
      </c>
      <c r="F32" s="30" t="s">
        <v>42</v>
      </c>
      <c r="G32" s="30" t="s">
        <v>20</v>
      </c>
      <c r="H32" s="30" t="s">
        <v>47</v>
      </c>
      <c r="I32" s="42">
        <v>18</v>
      </c>
      <c r="J32" s="88" t="str">
        <f t="shared" si="0"/>
        <v>Артемовский р-н, Артемовский городской округ, пос. Буланаш, ул. Максима Горького, д. 18</v>
      </c>
      <c r="K32" s="30">
        <v>515.4</v>
      </c>
      <c r="L32" s="30">
        <v>8</v>
      </c>
      <c r="M32" s="30">
        <v>2</v>
      </c>
      <c r="N32" s="30" t="s">
        <v>4097</v>
      </c>
      <c r="O32" s="114">
        <v>44074</v>
      </c>
      <c r="P32" s="30" t="s">
        <v>2110</v>
      </c>
      <c r="Q32" s="194">
        <v>964152.84</v>
      </c>
      <c r="S32" s="200"/>
    </row>
    <row r="33" spans="1:19" ht="22.5" x14ac:dyDescent="0.25">
      <c r="A33" s="80">
        <v>32</v>
      </c>
      <c r="B33" s="30" t="s">
        <v>8</v>
      </c>
      <c r="C33" s="30" t="s">
        <v>625</v>
      </c>
      <c r="D33" s="30" t="s">
        <v>10</v>
      </c>
      <c r="E33" s="30" t="s">
        <v>1500</v>
      </c>
      <c r="F33" s="30" t="s">
        <v>42</v>
      </c>
      <c r="G33" s="30" t="s">
        <v>20</v>
      </c>
      <c r="H33" s="30" t="s">
        <v>47</v>
      </c>
      <c r="I33" s="42">
        <v>23</v>
      </c>
      <c r="J33" s="88" t="str">
        <f t="shared" si="0"/>
        <v>Артемовский р-н, Артемовский городской округ, пос. Буланаш, ул. Максима Горького, д. 23</v>
      </c>
      <c r="K33" s="165">
        <v>522.29999999999995</v>
      </c>
      <c r="L33" s="30">
        <v>8</v>
      </c>
      <c r="M33" s="30">
        <v>1</v>
      </c>
      <c r="N33" s="30" t="s">
        <v>4096</v>
      </c>
      <c r="O33" s="114">
        <v>43754</v>
      </c>
      <c r="P33" s="30" t="s">
        <v>2110</v>
      </c>
      <c r="Q33" s="194">
        <v>2224402.77</v>
      </c>
      <c r="S33" s="200"/>
    </row>
    <row r="34" spans="1:19" ht="22.5" x14ac:dyDescent="0.25">
      <c r="A34" s="80">
        <v>33</v>
      </c>
      <c r="B34" s="30" t="s">
        <v>8</v>
      </c>
      <c r="C34" s="30" t="s">
        <v>625</v>
      </c>
      <c r="D34" s="30" t="s">
        <v>10</v>
      </c>
      <c r="E34" s="30" t="s">
        <v>1500</v>
      </c>
      <c r="F34" s="30" t="s">
        <v>42</v>
      </c>
      <c r="G34" s="30" t="s">
        <v>20</v>
      </c>
      <c r="H34" s="30" t="s">
        <v>47</v>
      </c>
      <c r="I34" s="42">
        <v>24</v>
      </c>
      <c r="J34" s="88" t="str">
        <f t="shared" si="0"/>
        <v>Артемовский р-н, Артемовский городской округ, пос. Буланаш, ул. Максима Горького, д. 24</v>
      </c>
      <c r="K34" s="165">
        <v>547.9</v>
      </c>
      <c r="L34" s="30">
        <v>8</v>
      </c>
      <c r="M34" s="30">
        <v>1</v>
      </c>
      <c r="N34" s="30" t="s">
        <v>4096</v>
      </c>
      <c r="O34" s="114">
        <v>43754</v>
      </c>
      <c r="P34" s="30" t="s">
        <v>2110</v>
      </c>
      <c r="Q34" s="194">
        <v>2266980.35</v>
      </c>
      <c r="S34" s="200"/>
    </row>
    <row r="35" spans="1:19" ht="22.5" x14ac:dyDescent="0.25">
      <c r="A35" s="80">
        <v>34</v>
      </c>
      <c r="B35" s="30" t="s">
        <v>8</v>
      </c>
      <c r="C35" s="30" t="s">
        <v>625</v>
      </c>
      <c r="D35" s="30" t="s">
        <v>10</v>
      </c>
      <c r="E35" s="30" t="s">
        <v>1500</v>
      </c>
      <c r="F35" s="30" t="s">
        <v>42</v>
      </c>
      <c r="G35" s="30" t="s">
        <v>20</v>
      </c>
      <c r="H35" s="30" t="s">
        <v>47</v>
      </c>
      <c r="I35" s="42">
        <v>9</v>
      </c>
      <c r="J35" s="88" t="str">
        <f t="shared" si="0"/>
        <v>Артемовский р-н, Артемовский городской округ, пос. Буланаш, ул. Максима Горького, д. 9</v>
      </c>
      <c r="K35" s="30">
        <v>500.2</v>
      </c>
      <c r="L35" s="30">
        <v>8</v>
      </c>
      <c r="M35" s="30">
        <v>2</v>
      </c>
      <c r="N35" s="30" t="s">
        <v>4096</v>
      </c>
      <c r="O35" s="114">
        <v>43754</v>
      </c>
      <c r="P35" s="30" t="s">
        <v>2110</v>
      </c>
      <c r="Q35" s="194">
        <v>895330.21</v>
      </c>
      <c r="S35" s="200"/>
    </row>
    <row r="36" spans="1:19" ht="22.5" x14ac:dyDescent="0.25">
      <c r="A36" s="80">
        <v>35</v>
      </c>
      <c r="B36" s="30" t="s">
        <v>8</v>
      </c>
      <c r="C36" s="30" t="s">
        <v>625</v>
      </c>
      <c r="D36" s="30" t="s">
        <v>10</v>
      </c>
      <c r="E36" s="30" t="s">
        <v>1500</v>
      </c>
      <c r="F36" s="30" t="s">
        <v>42</v>
      </c>
      <c r="G36" s="30" t="s">
        <v>20</v>
      </c>
      <c r="H36" s="30" t="s">
        <v>46</v>
      </c>
      <c r="I36" s="42">
        <v>11</v>
      </c>
      <c r="J36" s="88" t="str">
        <f t="shared" si="0"/>
        <v>Артемовский р-н, Артемовский городской округ, пос. Буланаш, ул. Театральная, д. 11</v>
      </c>
      <c r="K36" s="30">
        <v>535.20000000000005</v>
      </c>
      <c r="L36" s="30">
        <v>8</v>
      </c>
      <c r="M36" s="30">
        <v>2</v>
      </c>
      <c r="N36" s="30" t="s">
        <v>4096</v>
      </c>
      <c r="O36" s="114">
        <v>43754</v>
      </c>
      <c r="P36" s="30" t="s">
        <v>2110</v>
      </c>
      <c r="Q36" s="194">
        <v>984006.48</v>
      </c>
      <c r="S36" s="200"/>
    </row>
    <row r="37" spans="1:19" ht="22.5" x14ac:dyDescent="0.25">
      <c r="A37" s="80">
        <v>36</v>
      </c>
      <c r="B37" s="30" t="s">
        <v>227</v>
      </c>
      <c r="C37" s="30" t="s">
        <v>715</v>
      </c>
      <c r="D37" s="30" t="s">
        <v>228</v>
      </c>
      <c r="E37" s="30" t="s">
        <v>637</v>
      </c>
      <c r="F37" s="30" t="s">
        <v>229</v>
      </c>
      <c r="G37" s="30" t="s">
        <v>20</v>
      </c>
      <c r="H37" s="30" t="s">
        <v>505</v>
      </c>
      <c r="I37" s="42" t="s">
        <v>1201</v>
      </c>
      <c r="J37" s="88" t="str">
        <f t="shared" si="0"/>
        <v>Артинский р-н, Артинский городской округ, п.г.т. Арти, ул. Рабочей молодежи, д. 93А</v>
      </c>
      <c r="K37" s="42">
        <v>523.79999999999995</v>
      </c>
      <c r="L37" s="30">
        <v>12</v>
      </c>
      <c r="M37" s="42">
        <v>1</v>
      </c>
      <c r="N37" s="30" t="s">
        <v>4098</v>
      </c>
      <c r="O37" s="114" t="s">
        <v>4099</v>
      </c>
      <c r="P37" s="30" t="s">
        <v>1605</v>
      </c>
      <c r="Q37" s="194">
        <v>1512003.54</v>
      </c>
      <c r="S37" s="200"/>
    </row>
    <row r="38" spans="1:19" ht="22.5" x14ac:dyDescent="0.25">
      <c r="A38" s="80">
        <v>37</v>
      </c>
      <c r="B38" s="30" t="s">
        <v>499</v>
      </c>
      <c r="C38" s="30"/>
      <c r="D38" s="112" t="s">
        <v>502</v>
      </c>
      <c r="E38" s="112" t="s">
        <v>18</v>
      </c>
      <c r="F38" s="112" t="s">
        <v>503</v>
      </c>
      <c r="G38" s="112" t="s">
        <v>20</v>
      </c>
      <c r="H38" s="112" t="s">
        <v>22</v>
      </c>
      <c r="I38" s="51">
        <v>29</v>
      </c>
      <c r="J38" s="88" t="str">
        <f t="shared" si="0"/>
        <v>Асбестовский городской округ, г. Асбест, ул. Горняков, д. 29</v>
      </c>
      <c r="K38" s="112">
        <v>6313.4</v>
      </c>
      <c r="L38" s="30">
        <v>143</v>
      </c>
      <c r="M38" s="112">
        <v>1</v>
      </c>
      <c r="N38" s="30" t="s">
        <v>4100</v>
      </c>
      <c r="O38" s="114">
        <v>43914</v>
      </c>
      <c r="P38" s="30" t="s">
        <v>1307</v>
      </c>
      <c r="Q38" s="194">
        <v>2654154.5299999998</v>
      </c>
      <c r="S38" s="200"/>
    </row>
    <row r="39" spans="1:19" ht="22.5" x14ac:dyDescent="0.25">
      <c r="A39" s="80">
        <v>38</v>
      </c>
      <c r="B39" s="30" t="s">
        <v>499</v>
      </c>
      <c r="C39" s="30"/>
      <c r="D39" s="112" t="s">
        <v>502</v>
      </c>
      <c r="E39" s="112" t="s">
        <v>18</v>
      </c>
      <c r="F39" s="112" t="s">
        <v>503</v>
      </c>
      <c r="G39" s="112" t="s">
        <v>20</v>
      </c>
      <c r="H39" s="112" t="s">
        <v>112</v>
      </c>
      <c r="I39" s="51" t="s">
        <v>1548</v>
      </c>
      <c r="J39" s="88" t="str">
        <f t="shared" si="0"/>
        <v>Асбестовский городской округ, г. Асбест, ул. Заводская, д. 39/1</v>
      </c>
      <c r="K39" s="112">
        <v>2642.9</v>
      </c>
      <c r="L39" s="30">
        <v>45</v>
      </c>
      <c r="M39" s="112">
        <v>1</v>
      </c>
      <c r="N39" s="30" t="s">
        <v>4100</v>
      </c>
      <c r="O39" s="114">
        <v>43914</v>
      </c>
      <c r="P39" s="30" t="s">
        <v>1307</v>
      </c>
      <c r="Q39" s="194">
        <v>2212821.5</v>
      </c>
      <c r="S39" s="200"/>
    </row>
    <row r="40" spans="1:19" ht="22.5" x14ac:dyDescent="0.25">
      <c r="A40" s="80">
        <v>39</v>
      </c>
      <c r="B40" s="30" t="s">
        <v>499</v>
      </c>
      <c r="C40" s="30"/>
      <c r="D40" s="30" t="s">
        <v>502</v>
      </c>
      <c r="E40" s="30" t="s">
        <v>18</v>
      </c>
      <c r="F40" s="30" t="s">
        <v>503</v>
      </c>
      <c r="G40" s="30" t="s">
        <v>20</v>
      </c>
      <c r="H40" s="30" t="s">
        <v>490</v>
      </c>
      <c r="I40" s="42">
        <v>21</v>
      </c>
      <c r="J40" s="88" t="str">
        <f t="shared" si="0"/>
        <v>Асбестовский городской округ, г. Асбест, ул. Лермонтова, д. 21</v>
      </c>
      <c r="K40" s="30">
        <v>665.3</v>
      </c>
      <c r="L40" s="30">
        <v>16</v>
      </c>
      <c r="M40" s="30">
        <v>8</v>
      </c>
      <c r="N40" s="30" t="s">
        <v>4101</v>
      </c>
      <c r="O40" s="114">
        <v>43781</v>
      </c>
      <c r="P40" s="30" t="s">
        <v>2724</v>
      </c>
      <c r="Q40" s="194">
        <v>7155300</v>
      </c>
      <c r="S40" s="200"/>
    </row>
    <row r="41" spans="1:19" ht="22.5" x14ac:dyDescent="0.25">
      <c r="A41" s="80">
        <v>40</v>
      </c>
      <c r="B41" s="30" t="s">
        <v>499</v>
      </c>
      <c r="C41" s="30"/>
      <c r="D41" s="30" t="s">
        <v>502</v>
      </c>
      <c r="E41" s="30" t="s">
        <v>18</v>
      </c>
      <c r="F41" s="30" t="s">
        <v>503</v>
      </c>
      <c r="G41" s="30" t="s">
        <v>20</v>
      </c>
      <c r="H41" s="30" t="s">
        <v>490</v>
      </c>
      <c r="I41" s="42">
        <v>25</v>
      </c>
      <c r="J41" s="88" t="str">
        <f t="shared" si="0"/>
        <v>Асбестовский городской округ, г. Асбест, ул. Лермонтова, д. 25</v>
      </c>
      <c r="K41" s="30">
        <v>900.3</v>
      </c>
      <c r="L41" s="30">
        <v>16</v>
      </c>
      <c r="M41" s="30">
        <v>8</v>
      </c>
      <c r="N41" s="30" t="s">
        <v>4101</v>
      </c>
      <c r="O41" s="114" t="s">
        <v>4102</v>
      </c>
      <c r="P41" s="30" t="s">
        <v>2724</v>
      </c>
      <c r="Q41" s="194">
        <v>8885517.5999999996</v>
      </c>
      <c r="S41" s="200"/>
    </row>
    <row r="42" spans="1:19" x14ac:dyDescent="0.25">
      <c r="A42" s="80">
        <v>41</v>
      </c>
      <c r="B42" s="30" t="s">
        <v>499</v>
      </c>
      <c r="C42" s="30"/>
      <c r="D42" s="112" t="s">
        <v>502</v>
      </c>
      <c r="E42" s="112" t="s">
        <v>18</v>
      </c>
      <c r="F42" s="112" t="s">
        <v>503</v>
      </c>
      <c r="G42" s="112" t="s">
        <v>20</v>
      </c>
      <c r="H42" s="112" t="s">
        <v>367</v>
      </c>
      <c r="I42" s="51">
        <v>9</v>
      </c>
      <c r="J42" s="88" t="str">
        <f t="shared" si="0"/>
        <v>Асбестовский городской округ, г. Асбест, ул. Лесная, д. 9</v>
      </c>
      <c r="K42" s="112">
        <v>12989.7</v>
      </c>
      <c r="L42" s="30">
        <v>216</v>
      </c>
      <c r="M42" s="112">
        <v>6</v>
      </c>
      <c r="N42" s="30" t="s">
        <v>4100</v>
      </c>
      <c r="O42" s="114">
        <v>43914</v>
      </c>
      <c r="P42" s="30" t="s">
        <v>1307</v>
      </c>
      <c r="Q42" s="194">
        <v>11986845.310000001</v>
      </c>
      <c r="S42" s="200"/>
    </row>
    <row r="43" spans="1:19" x14ac:dyDescent="0.25">
      <c r="A43" s="80">
        <v>42</v>
      </c>
      <c r="B43" s="30" t="s">
        <v>499</v>
      </c>
      <c r="C43" s="30"/>
      <c r="D43" s="30" t="s">
        <v>502</v>
      </c>
      <c r="E43" s="30" t="s">
        <v>18</v>
      </c>
      <c r="F43" s="30" t="s">
        <v>503</v>
      </c>
      <c r="G43" s="30" t="s">
        <v>20</v>
      </c>
      <c r="H43" s="30" t="s">
        <v>69</v>
      </c>
      <c r="I43" s="58" t="s">
        <v>1105</v>
      </c>
      <c r="J43" s="88" t="str">
        <f t="shared" si="0"/>
        <v>Асбестовский городской округ, г. Асбест, ул. Мира, д. 4/4</v>
      </c>
      <c r="K43" s="30">
        <v>11074</v>
      </c>
      <c r="L43" s="30">
        <v>180</v>
      </c>
      <c r="M43" s="30">
        <v>1</v>
      </c>
      <c r="N43" s="30" t="s">
        <v>4103</v>
      </c>
      <c r="O43" s="114">
        <v>43763</v>
      </c>
      <c r="P43" s="30" t="s">
        <v>2724</v>
      </c>
      <c r="Q43" s="194">
        <v>5155522.8</v>
      </c>
      <c r="S43" s="200"/>
    </row>
    <row r="44" spans="1:19" ht="22.5" x14ac:dyDescent="0.25">
      <c r="A44" s="80">
        <v>43</v>
      </c>
      <c r="B44" s="30" t="s">
        <v>499</v>
      </c>
      <c r="C44" s="30"/>
      <c r="D44" s="30" t="s">
        <v>502</v>
      </c>
      <c r="E44" s="30" t="s">
        <v>18</v>
      </c>
      <c r="F44" s="30" t="s">
        <v>503</v>
      </c>
      <c r="G44" s="30" t="s">
        <v>20</v>
      </c>
      <c r="H44" s="30" t="s">
        <v>189</v>
      </c>
      <c r="I44" s="42">
        <v>31</v>
      </c>
      <c r="J44" s="88" t="str">
        <f t="shared" si="0"/>
        <v>Асбестовский городской округ, г. Асбест, ул. Некрасова, д. 31</v>
      </c>
      <c r="K44" s="30">
        <v>775.6</v>
      </c>
      <c r="L44" s="30">
        <v>12</v>
      </c>
      <c r="M44" s="30">
        <v>8</v>
      </c>
      <c r="N44" s="30" t="s">
        <v>4101</v>
      </c>
      <c r="O44" s="114">
        <v>43781</v>
      </c>
      <c r="P44" s="30" t="s">
        <v>2724</v>
      </c>
      <c r="Q44" s="194">
        <v>7557612.0000000009</v>
      </c>
      <c r="S44" s="200"/>
    </row>
    <row r="45" spans="1:19" ht="22.5" x14ac:dyDescent="0.25">
      <c r="A45" s="80">
        <v>44</v>
      </c>
      <c r="B45" s="30" t="s">
        <v>499</v>
      </c>
      <c r="C45" s="30"/>
      <c r="D45" s="30" t="s">
        <v>502</v>
      </c>
      <c r="E45" s="30" t="s">
        <v>18</v>
      </c>
      <c r="F45" s="30" t="s">
        <v>503</v>
      </c>
      <c r="G45" s="30" t="s">
        <v>20</v>
      </c>
      <c r="H45" s="30" t="s">
        <v>189</v>
      </c>
      <c r="I45" s="42">
        <v>66</v>
      </c>
      <c r="J45" s="88" t="str">
        <f t="shared" si="0"/>
        <v>Асбестовский городской округ, г. Асбест, ул. Некрасова, д. 66</v>
      </c>
      <c r="K45" s="30">
        <v>817.9</v>
      </c>
      <c r="L45" s="30">
        <v>12</v>
      </c>
      <c r="M45" s="30">
        <v>8</v>
      </c>
      <c r="N45" s="30" t="s">
        <v>4101</v>
      </c>
      <c r="O45" s="114">
        <v>43781</v>
      </c>
      <c r="P45" s="30" t="s">
        <v>2724</v>
      </c>
      <c r="Q45" s="194">
        <v>7557400.7999999989</v>
      </c>
      <c r="S45" s="200"/>
    </row>
    <row r="46" spans="1:19" ht="22.5" x14ac:dyDescent="0.25">
      <c r="A46" s="80">
        <v>45</v>
      </c>
      <c r="B46" s="30" t="s">
        <v>499</v>
      </c>
      <c r="C46" s="30"/>
      <c r="D46" s="30" t="s">
        <v>502</v>
      </c>
      <c r="E46" s="30" t="s">
        <v>18</v>
      </c>
      <c r="F46" s="30" t="s">
        <v>503</v>
      </c>
      <c r="G46" s="30" t="s">
        <v>20</v>
      </c>
      <c r="H46" s="30" t="s">
        <v>189</v>
      </c>
      <c r="I46" s="42">
        <v>68</v>
      </c>
      <c r="J46" s="88" t="str">
        <f t="shared" si="0"/>
        <v>Асбестовский городской округ, г. Асбест, ул. Некрасова, д. 68</v>
      </c>
      <c r="K46" s="30">
        <v>819.3</v>
      </c>
      <c r="L46" s="30">
        <v>12</v>
      </c>
      <c r="M46" s="30">
        <v>8</v>
      </c>
      <c r="N46" s="30" t="s">
        <v>4101</v>
      </c>
      <c r="O46" s="114">
        <v>43781</v>
      </c>
      <c r="P46" s="30" t="s">
        <v>2724</v>
      </c>
      <c r="Q46" s="194">
        <v>6620373.5999999996</v>
      </c>
      <c r="S46" s="200"/>
    </row>
    <row r="47" spans="1:19" ht="22.5" x14ac:dyDescent="0.25">
      <c r="A47" s="80">
        <v>46</v>
      </c>
      <c r="B47" s="30" t="s">
        <v>499</v>
      </c>
      <c r="C47" s="30"/>
      <c r="D47" s="30" t="s">
        <v>502</v>
      </c>
      <c r="E47" s="30" t="s">
        <v>18</v>
      </c>
      <c r="F47" s="30" t="s">
        <v>503</v>
      </c>
      <c r="G47" s="30" t="s">
        <v>20</v>
      </c>
      <c r="H47" s="30" t="s">
        <v>1542</v>
      </c>
      <c r="I47" s="42">
        <v>19</v>
      </c>
      <c r="J47" s="88" t="str">
        <f t="shared" si="0"/>
        <v>Асбестовский городской округ, г. Асбест, ул. Октябрьской революции, д. 19</v>
      </c>
      <c r="K47" s="30">
        <v>305.89999999999998</v>
      </c>
      <c r="L47" s="30">
        <v>6</v>
      </c>
      <c r="M47" s="30">
        <v>8</v>
      </c>
      <c r="N47" s="30" t="s">
        <v>4101</v>
      </c>
      <c r="O47" s="114">
        <v>43781</v>
      </c>
      <c r="P47" s="30" t="s">
        <v>2724</v>
      </c>
      <c r="Q47" s="194">
        <v>3475200.0000000005</v>
      </c>
      <c r="S47" s="200"/>
    </row>
    <row r="48" spans="1:19" ht="22.5" x14ac:dyDescent="0.25">
      <c r="A48" s="80">
        <v>47</v>
      </c>
      <c r="B48" s="30" t="s">
        <v>499</v>
      </c>
      <c r="C48" s="30"/>
      <c r="D48" s="112" t="s">
        <v>502</v>
      </c>
      <c r="E48" s="112" t="s">
        <v>18</v>
      </c>
      <c r="F48" s="112" t="s">
        <v>503</v>
      </c>
      <c r="G48" s="112" t="s">
        <v>20</v>
      </c>
      <c r="H48" s="112" t="s">
        <v>1065</v>
      </c>
      <c r="I48" s="51">
        <v>11</v>
      </c>
      <c r="J48" s="88" t="str">
        <f t="shared" si="0"/>
        <v>Асбестовский городской округ, г. Асбест, ул. Пархоменко, д. 11</v>
      </c>
      <c r="K48" s="112">
        <v>3414.2</v>
      </c>
      <c r="L48" s="30">
        <v>58</v>
      </c>
      <c r="M48" s="112">
        <v>1</v>
      </c>
      <c r="N48" s="30" t="s">
        <v>4100</v>
      </c>
      <c r="O48" s="114">
        <v>43914</v>
      </c>
      <c r="P48" s="30" t="s">
        <v>1307</v>
      </c>
      <c r="Q48" s="194">
        <v>2157136.34</v>
      </c>
      <c r="S48" s="200"/>
    </row>
    <row r="49" spans="1:19" ht="22.5" x14ac:dyDescent="0.25">
      <c r="A49" s="80">
        <v>48</v>
      </c>
      <c r="B49" s="30" t="s">
        <v>499</v>
      </c>
      <c r="C49" s="30"/>
      <c r="D49" s="112" t="s">
        <v>502</v>
      </c>
      <c r="E49" s="112" t="s">
        <v>18</v>
      </c>
      <c r="F49" s="112" t="s">
        <v>503</v>
      </c>
      <c r="G49" s="112" t="s">
        <v>20</v>
      </c>
      <c r="H49" s="112" t="s">
        <v>1065</v>
      </c>
      <c r="I49" s="51">
        <v>15</v>
      </c>
      <c r="J49" s="88" t="str">
        <f t="shared" si="0"/>
        <v>Асбестовский городской округ, г. Асбест, ул. Пархоменко, д. 15</v>
      </c>
      <c r="K49" s="112">
        <v>10949.6</v>
      </c>
      <c r="L49" s="30">
        <v>180</v>
      </c>
      <c r="M49" s="112">
        <v>5</v>
      </c>
      <c r="N49" s="30" t="s">
        <v>4100</v>
      </c>
      <c r="O49" s="114">
        <v>43914</v>
      </c>
      <c r="P49" s="30" t="s">
        <v>1307</v>
      </c>
      <c r="Q49" s="194">
        <v>9964479.0199999996</v>
      </c>
      <c r="S49" s="200"/>
    </row>
    <row r="50" spans="1:19" ht="22.5" x14ac:dyDescent="0.25">
      <c r="A50" s="80">
        <v>49</v>
      </c>
      <c r="B50" s="30" t="s">
        <v>499</v>
      </c>
      <c r="C50" s="30"/>
      <c r="D50" s="112" t="s">
        <v>502</v>
      </c>
      <c r="E50" s="112" t="s">
        <v>18</v>
      </c>
      <c r="F50" s="112" t="s">
        <v>503</v>
      </c>
      <c r="G50" s="112" t="s">
        <v>20</v>
      </c>
      <c r="H50" s="112" t="s">
        <v>1065</v>
      </c>
      <c r="I50" s="51">
        <v>8</v>
      </c>
      <c r="J50" s="88" t="str">
        <f t="shared" si="0"/>
        <v>Асбестовский городской округ, г. Асбест, ул. Пархоменко, д. 8</v>
      </c>
      <c r="K50" s="112">
        <v>3516.3</v>
      </c>
      <c r="L50" s="30">
        <v>68</v>
      </c>
      <c r="M50" s="112">
        <v>1</v>
      </c>
      <c r="N50" s="30" t="s">
        <v>4100</v>
      </c>
      <c r="O50" s="114">
        <v>43914</v>
      </c>
      <c r="P50" s="30" t="s">
        <v>1307</v>
      </c>
      <c r="Q50" s="194">
        <v>2215093.94</v>
      </c>
      <c r="S50" s="200"/>
    </row>
    <row r="51" spans="1:19" ht="22.5" x14ac:dyDescent="0.25">
      <c r="A51" s="80">
        <v>50</v>
      </c>
      <c r="B51" s="30" t="s">
        <v>499</v>
      </c>
      <c r="C51" s="30"/>
      <c r="D51" s="30" t="s">
        <v>502</v>
      </c>
      <c r="E51" s="30" t="s">
        <v>18</v>
      </c>
      <c r="F51" s="30" t="s">
        <v>503</v>
      </c>
      <c r="G51" s="30" t="s">
        <v>20</v>
      </c>
      <c r="H51" s="30" t="s">
        <v>41</v>
      </c>
      <c r="I51" s="42">
        <v>25</v>
      </c>
      <c r="J51" s="88" t="str">
        <f t="shared" si="0"/>
        <v>Асбестовский городской округ, г. Асбест, ул. Садовая, д. 25</v>
      </c>
      <c r="K51" s="30">
        <v>691.4</v>
      </c>
      <c r="L51" s="30">
        <v>12</v>
      </c>
      <c r="M51" s="30">
        <v>8</v>
      </c>
      <c r="N51" s="30" t="s">
        <v>4101</v>
      </c>
      <c r="O51" s="114">
        <v>43781</v>
      </c>
      <c r="P51" s="30" t="s">
        <v>2724</v>
      </c>
      <c r="Q51" s="194">
        <v>5979060</v>
      </c>
      <c r="S51" s="200"/>
    </row>
    <row r="52" spans="1:19" ht="22.5" x14ac:dyDescent="0.25">
      <c r="A52" s="80">
        <v>51</v>
      </c>
      <c r="B52" s="30" t="s">
        <v>499</v>
      </c>
      <c r="C52" s="30"/>
      <c r="D52" s="30" t="s">
        <v>502</v>
      </c>
      <c r="E52" s="30" t="s">
        <v>18</v>
      </c>
      <c r="F52" s="30" t="s">
        <v>503</v>
      </c>
      <c r="G52" s="30" t="s">
        <v>20</v>
      </c>
      <c r="H52" s="30" t="s">
        <v>41</v>
      </c>
      <c r="I52" s="42">
        <v>33</v>
      </c>
      <c r="J52" s="88" t="str">
        <f t="shared" si="0"/>
        <v>Асбестовский городской округ, г. Асбест, ул. Садовая, д. 33</v>
      </c>
      <c r="K52" s="30">
        <v>447.8</v>
      </c>
      <c r="L52" s="30">
        <v>8</v>
      </c>
      <c r="M52" s="30">
        <v>5</v>
      </c>
      <c r="N52" s="30" t="s">
        <v>4101</v>
      </c>
      <c r="O52" s="114">
        <v>43781</v>
      </c>
      <c r="P52" s="30" t="s">
        <v>2724</v>
      </c>
      <c r="Q52" s="194">
        <v>3553280.4</v>
      </c>
      <c r="S52" s="200"/>
    </row>
    <row r="53" spans="1:19" ht="22.5" x14ac:dyDescent="0.25">
      <c r="A53" s="80">
        <v>52</v>
      </c>
      <c r="B53" s="30" t="s">
        <v>499</v>
      </c>
      <c r="C53" s="30"/>
      <c r="D53" s="30" t="s">
        <v>502</v>
      </c>
      <c r="E53" s="30" t="s">
        <v>18</v>
      </c>
      <c r="F53" s="30" t="s">
        <v>503</v>
      </c>
      <c r="G53" s="30" t="s">
        <v>20</v>
      </c>
      <c r="H53" s="30" t="s">
        <v>41</v>
      </c>
      <c r="I53" s="42">
        <v>46</v>
      </c>
      <c r="J53" s="88" t="str">
        <f t="shared" si="0"/>
        <v>Асбестовский городской округ, г. Асбест, ул. Садовая, д. 46</v>
      </c>
      <c r="K53" s="30">
        <v>813.4</v>
      </c>
      <c r="L53" s="30">
        <v>12</v>
      </c>
      <c r="M53" s="30">
        <v>8</v>
      </c>
      <c r="N53" s="30" t="s">
        <v>4101</v>
      </c>
      <c r="O53" s="114" t="s">
        <v>4102</v>
      </c>
      <c r="P53" s="30" t="s">
        <v>2724</v>
      </c>
      <c r="Q53" s="194">
        <v>7756187.9999999991</v>
      </c>
      <c r="S53" s="200"/>
    </row>
    <row r="54" spans="1:19" ht="22.5" x14ac:dyDescent="0.25">
      <c r="A54" s="80">
        <v>53</v>
      </c>
      <c r="B54" s="30" t="s">
        <v>499</v>
      </c>
      <c r="C54" s="30"/>
      <c r="D54" s="30" t="s">
        <v>502</v>
      </c>
      <c r="E54" s="30" t="s">
        <v>18</v>
      </c>
      <c r="F54" s="30" t="s">
        <v>503</v>
      </c>
      <c r="G54" s="30" t="s">
        <v>20</v>
      </c>
      <c r="H54" s="30" t="s">
        <v>41</v>
      </c>
      <c r="I54" s="42">
        <v>48</v>
      </c>
      <c r="J54" s="88" t="str">
        <f t="shared" si="0"/>
        <v>Асбестовский городской округ, г. Асбест, ул. Садовая, д. 48</v>
      </c>
      <c r="K54" s="30">
        <v>820.7</v>
      </c>
      <c r="L54" s="30">
        <v>12</v>
      </c>
      <c r="M54" s="30">
        <v>8</v>
      </c>
      <c r="N54" s="30" t="s">
        <v>4101</v>
      </c>
      <c r="O54" s="114">
        <v>43781</v>
      </c>
      <c r="P54" s="30" t="s">
        <v>2724</v>
      </c>
      <c r="Q54" s="194">
        <v>7578771.5999999996</v>
      </c>
      <c r="S54" s="200"/>
    </row>
    <row r="55" spans="1:19" ht="22.5" x14ac:dyDescent="0.25">
      <c r="A55" s="80">
        <v>54</v>
      </c>
      <c r="B55" s="30" t="s">
        <v>499</v>
      </c>
      <c r="C55" s="30"/>
      <c r="D55" s="30" t="s">
        <v>502</v>
      </c>
      <c r="E55" s="30" t="s">
        <v>18</v>
      </c>
      <c r="F55" s="30" t="s">
        <v>503</v>
      </c>
      <c r="G55" s="30" t="s">
        <v>20</v>
      </c>
      <c r="H55" s="30" t="s">
        <v>87</v>
      </c>
      <c r="I55" s="58" t="s">
        <v>581</v>
      </c>
      <c r="J55" s="88" t="str">
        <f t="shared" si="0"/>
        <v>Асбестовский городской округ, г. Асбест, ул. Строителей, д. 50А</v>
      </c>
      <c r="K55" s="30">
        <v>722.7</v>
      </c>
      <c r="L55" s="30">
        <v>12</v>
      </c>
      <c r="M55" s="30">
        <v>7</v>
      </c>
      <c r="N55" s="30" t="s">
        <v>4101</v>
      </c>
      <c r="O55" s="114">
        <v>43781</v>
      </c>
      <c r="P55" s="30" t="s">
        <v>2724</v>
      </c>
      <c r="Q55" s="194">
        <v>7044421.1999999993</v>
      </c>
      <c r="S55" s="200"/>
    </row>
    <row r="56" spans="1:19" ht="22.5" x14ac:dyDescent="0.25">
      <c r="A56" s="80">
        <v>55</v>
      </c>
      <c r="B56" s="30" t="s">
        <v>499</v>
      </c>
      <c r="C56" s="30"/>
      <c r="D56" s="30" t="s">
        <v>502</v>
      </c>
      <c r="E56" s="30" t="s">
        <v>18</v>
      </c>
      <c r="F56" s="30" t="s">
        <v>503</v>
      </c>
      <c r="G56" s="30" t="s">
        <v>20</v>
      </c>
      <c r="H56" s="30" t="s">
        <v>87</v>
      </c>
      <c r="I56" s="42" t="s">
        <v>1161</v>
      </c>
      <c r="J56" s="88" t="str">
        <f t="shared" si="0"/>
        <v>Асбестовский городской округ, г. Асбест, ул. Строителей, д. 56А</v>
      </c>
      <c r="K56" s="30">
        <v>685.8</v>
      </c>
      <c r="L56" s="30">
        <v>12</v>
      </c>
      <c r="M56" s="30">
        <v>8</v>
      </c>
      <c r="N56" s="30" t="s">
        <v>4101</v>
      </c>
      <c r="O56" s="114">
        <v>43781</v>
      </c>
      <c r="P56" s="30" t="s">
        <v>2724</v>
      </c>
      <c r="Q56" s="194">
        <v>7170715.1999999993</v>
      </c>
      <c r="S56" s="200"/>
    </row>
    <row r="57" spans="1:19" ht="22.5" x14ac:dyDescent="0.25">
      <c r="A57" s="80">
        <v>56</v>
      </c>
      <c r="B57" s="30" t="s">
        <v>499</v>
      </c>
      <c r="C57" s="30"/>
      <c r="D57" s="30" t="s">
        <v>502</v>
      </c>
      <c r="E57" s="30" t="s">
        <v>18</v>
      </c>
      <c r="F57" s="30" t="s">
        <v>503</v>
      </c>
      <c r="G57" s="30" t="s">
        <v>20</v>
      </c>
      <c r="H57" s="30" t="s">
        <v>87</v>
      </c>
      <c r="I57" s="42">
        <v>61</v>
      </c>
      <c r="J57" s="88" t="str">
        <f t="shared" si="0"/>
        <v>Асбестовский городской округ, г. Асбест, ул. Строителей, д. 61</v>
      </c>
      <c r="K57" s="30">
        <v>442.5</v>
      </c>
      <c r="L57" s="30">
        <v>8</v>
      </c>
      <c r="M57" s="30">
        <v>7</v>
      </c>
      <c r="N57" s="30" t="s">
        <v>4101</v>
      </c>
      <c r="O57" s="114" t="s">
        <v>4102</v>
      </c>
      <c r="P57" s="30" t="s">
        <v>2724</v>
      </c>
      <c r="Q57" s="194">
        <v>4721310</v>
      </c>
      <c r="S57" s="200"/>
    </row>
    <row r="58" spans="1:19" ht="22.5" x14ac:dyDescent="0.25">
      <c r="A58" s="80">
        <v>57</v>
      </c>
      <c r="B58" s="30" t="s">
        <v>499</v>
      </c>
      <c r="C58" s="30"/>
      <c r="D58" s="30" t="s">
        <v>502</v>
      </c>
      <c r="E58" s="30" t="s">
        <v>18</v>
      </c>
      <c r="F58" s="30" t="s">
        <v>503</v>
      </c>
      <c r="G58" s="30" t="s">
        <v>20</v>
      </c>
      <c r="H58" s="30" t="s">
        <v>87</v>
      </c>
      <c r="I58" s="42">
        <v>63</v>
      </c>
      <c r="J58" s="88" t="str">
        <f t="shared" si="0"/>
        <v>Асбестовский городской округ, г. Асбест, ул. Строителей, д. 63</v>
      </c>
      <c r="K58" s="30">
        <v>436.8</v>
      </c>
      <c r="L58" s="30">
        <v>8</v>
      </c>
      <c r="M58" s="30">
        <v>7</v>
      </c>
      <c r="N58" s="30" t="s">
        <v>4101</v>
      </c>
      <c r="O58" s="114">
        <v>43781</v>
      </c>
      <c r="P58" s="30" t="s">
        <v>2724</v>
      </c>
      <c r="Q58" s="194">
        <v>4459561.2</v>
      </c>
      <c r="S58" s="200"/>
    </row>
    <row r="59" spans="1:19" ht="22.5" x14ac:dyDescent="0.25">
      <c r="A59" s="80">
        <v>58</v>
      </c>
      <c r="B59" s="30" t="s">
        <v>499</v>
      </c>
      <c r="C59" s="30"/>
      <c r="D59" s="30" t="s">
        <v>502</v>
      </c>
      <c r="E59" s="30" t="s">
        <v>18</v>
      </c>
      <c r="F59" s="30" t="s">
        <v>503</v>
      </c>
      <c r="G59" s="30" t="s">
        <v>20</v>
      </c>
      <c r="H59" s="30" t="s">
        <v>87</v>
      </c>
      <c r="I59" s="42">
        <v>65</v>
      </c>
      <c r="J59" s="88" t="str">
        <f t="shared" si="0"/>
        <v>Асбестовский городской округ, г. Асбест, ул. Строителей, д. 65</v>
      </c>
      <c r="K59" s="30">
        <v>437.9</v>
      </c>
      <c r="L59" s="30">
        <v>8</v>
      </c>
      <c r="M59" s="30">
        <v>7</v>
      </c>
      <c r="N59" s="30" t="s">
        <v>4101</v>
      </c>
      <c r="O59" s="114">
        <v>43781</v>
      </c>
      <c r="P59" s="30" t="s">
        <v>2724</v>
      </c>
      <c r="Q59" s="194">
        <v>4692400.8</v>
      </c>
      <c r="S59" s="200"/>
    </row>
    <row r="60" spans="1:19" ht="22.5" x14ac:dyDescent="0.25">
      <c r="A60" s="80">
        <v>59</v>
      </c>
      <c r="B60" s="30" t="s">
        <v>499</v>
      </c>
      <c r="C60" s="30"/>
      <c r="D60" s="30" t="s">
        <v>502</v>
      </c>
      <c r="E60" s="30" t="s">
        <v>18</v>
      </c>
      <c r="F60" s="30" t="s">
        <v>503</v>
      </c>
      <c r="G60" s="30" t="s">
        <v>20</v>
      </c>
      <c r="H60" s="30" t="s">
        <v>87</v>
      </c>
      <c r="I60" s="42">
        <v>67</v>
      </c>
      <c r="J60" s="88" t="str">
        <f t="shared" si="0"/>
        <v>Асбестовский городской округ, г. Асбест, ул. Строителей, д. 67</v>
      </c>
      <c r="K60" s="30">
        <v>441.6</v>
      </c>
      <c r="L60" s="30">
        <v>8</v>
      </c>
      <c r="M60" s="30">
        <v>7</v>
      </c>
      <c r="N60" s="30" t="s">
        <v>4101</v>
      </c>
      <c r="O60" s="114" t="s">
        <v>4102</v>
      </c>
      <c r="P60" s="30" t="s">
        <v>2724</v>
      </c>
      <c r="Q60" s="194">
        <v>4355580</v>
      </c>
      <c r="S60" s="200"/>
    </row>
    <row r="61" spans="1:19" ht="22.5" x14ac:dyDescent="0.25">
      <c r="A61" s="80">
        <v>60</v>
      </c>
      <c r="B61" s="30" t="s">
        <v>499</v>
      </c>
      <c r="C61" s="30"/>
      <c r="D61" s="30" t="s">
        <v>502</v>
      </c>
      <c r="E61" s="30" t="s">
        <v>18</v>
      </c>
      <c r="F61" s="30" t="s">
        <v>503</v>
      </c>
      <c r="G61" s="30" t="s">
        <v>20</v>
      </c>
      <c r="H61" s="30" t="s">
        <v>87</v>
      </c>
      <c r="I61" s="42">
        <v>69</v>
      </c>
      <c r="J61" s="88" t="str">
        <f t="shared" si="0"/>
        <v>Асбестовский городской округ, г. Асбест, ул. Строителей, д. 69</v>
      </c>
      <c r="K61" s="30">
        <v>446.8</v>
      </c>
      <c r="L61" s="30">
        <v>8</v>
      </c>
      <c r="M61" s="30">
        <v>7</v>
      </c>
      <c r="N61" s="30" t="s">
        <v>4101</v>
      </c>
      <c r="O61" s="114">
        <v>43781</v>
      </c>
      <c r="P61" s="30" t="s">
        <v>2724</v>
      </c>
      <c r="Q61" s="194">
        <v>4127730</v>
      </c>
      <c r="S61" s="200"/>
    </row>
    <row r="62" spans="1:19" ht="22.5" x14ac:dyDescent="0.25">
      <c r="A62" s="80">
        <v>61</v>
      </c>
      <c r="B62" s="30" t="s">
        <v>227</v>
      </c>
      <c r="C62" s="30" t="s">
        <v>708</v>
      </c>
      <c r="D62" s="30" t="s">
        <v>235</v>
      </c>
      <c r="E62" s="30" t="s">
        <v>637</v>
      </c>
      <c r="F62" s="30" t="s">
        <v>237</v>
      </c>
      <c r="G62" s="30" t="s">
        <v>20</v>
      </c>
      <c r="H62" s="30" t="s">
        <v>1061</v>
      </c>
      <c r="I62" s="42">
        <v>12</v>
      </c>
      <c r="J62" s="88" t="str">
        <f t="shared" si="0"/>
        <v>Ачитский р-н, Ачитский городской округ, п.г.т. Ачит, ул. Механизаторов, д. 12</v>
      </c>
      <c r="K62" s="42">
        <v>508.5</v>
      </c>
      <c r="L62" s="30">
        <v>12</v>
      </c>
      <c r="M62" s="42">
        <v>4</v>
      </c>
      <c r="N62" s="30" t="s">
        <v>4104</v>
      </c>
      <c r="O62" s="114" t="s">
        <v>4105</v>
      </c>
      <c r="P62" s="30" t="s">
        <v>3652</v>
      </c>
      <c r="Q62" s="194">
        <v>2449751.2600000002</v>
      </c>
      <c r="S62" s="200"/>
    </row>
    <row r="63" spans="1:19" ht="22.5" x14ac:dyDescent="0.25">
      <c r="A63" s="80">
        <v>62</v>
      </c>
      <c r="B63" s="30" t="s">
        <v>227</v>
      </c>
      <c r="C63" s="30" t="s">
        <v>708</v>
      </c>
      <c r="D63" s="30" t="s">
        <v>235</v>
      </c>
      <c r="E63" s="30" t="s">
        <v>1500</v>
      </c>
      <c r="F63" s="30" t="s">
        <v>709</v>
      </c>
      <c r="G63" s="33" t="s">
        <v>20</v>
      </c>
      <c r="H63" s="30" t="s">
        <v>84</v>
      </c>
      <c r="I63" s="42">
        <v>132</v>
      </c>
      <c r="J63" s="88" t="str">
        <f t="shared" si="0"/>
        <v>Ачитский р-н, Ачитский городской округ, пос. Уфимский, ул. Советская, д. 132</v>
      </c>
      <c r="K63" s="42">
        <v>530.4</v>
      </c>
      <c r="L63" s="30">
        <v>12</v>
      </c>
      <c r="M63" s="42">
        <v>7</v>
      </c>
      <c r="N63" s="30" t="s">
        <v>4104</v>
      </c>
      <c r="O63" s="114" t="s">
        <v>4105</v>
      </c>
      <c r="P63" s="30" t="s">
        <v>3652</v>
      </c>
      <c r="Q63" s="194">
        <v>3217725.97</v>
      </c>
      <c r="S63" s="200"/>
    </row>
    <row r="64" spans="1:19" ht="33.75" x14ac:dyDescent="0.25">
      <c r="A64" s="80">
        <v>63</v>
      </c>
      <c r="B64" s="30" t="s">
        <v>8</v>
      </c>
      <c r="C64" s="30" t="s">
        <v>627</v>
      </c>
      <c r="D64" s="30" t="s">
        <v>2632</v>
      </c>
      <c r="E64" s="30" t="s">
        <v>29</v>
      </c>
      <c r="F64" s="30" t="s">
        <v>57</v>
      </c>
      <c r="G64" s="30" t="s">
        <v>20</v>
      </c>
      <c r="H64" s="30" t="s">
        <v>58</v>
      </c>
      <c r="I64" s="42">
        <v>101</v>
      </c>
      <c r="J64" s="88" t="str">
        <f t="shared" si="0"/>
        <v>Байкаловский р-н, Байкаловское сельское поселение Байкаловского муниципального района Свердловской области, с. Байкалово, ул. Мальгина, д. 101</v>
      </c>
      <c r="K64" s="30">
        <v>1295.2</v>
      </c>
      <c r="L64" s="30">
        <v>24</v>
      </c>
      <c r="M64" s="30">
        <v>5</v>
      </c>
      <c r="N64" s="30" t="s">
        <v>4106</v>
      </c>
      <c r="O64" s="114">
        <v>43818</v>
      </c>
      <c r="P64" s="30" t="s">
        <v>3783</v>
      </c>
      <c r="Q64" s="194">
        <v>5237772.08</v>
      </c>
      <c r="S64" s="200"/>
    </row>
    <row r="65" spans="1:19" ht="33.75" x14ac:dyDescent="0.25">
      <c r="A65" s="80">
        <v>64</v>
      </c>
      <c r="B65" s="30" t="s">
        <v>8</v>
      </c>
      <c r="C65" s="30" t="s">
        <v>627</v>
      </c>
      <c r="D65" s="30" t="s">
        <v>2632</v>
      </c>
      <c r="E65" s="30" t="s">
        <v>29</v>
      </c>
      <c r="F65" s="30" t="s">
        <v>638</v>
      </c>
      <c r="G65" s="30" t="s">
        <v>20</v>
      </c>
      <c r="H65" s="30" t="s">
        <v>639</v>
      </c>
      <c r="I65" s="42">
        <v>3</v>
      </c>
      <c r="J65" s="88" t="str">
        <f t="shared" si="0"/>
        <v>Байкаловский р-н, Байкаловское сельское поселение Байкаловского муниципального района Свердловской области, с. Ляпуново, ул. Карсканова, д. 3</v>
      </c>
      <c r="K65" s="30">
        <v>874.5</v>
      </c>
      <c r="L65" s="30">
        <v>18</v>
      </c>
      <c r="M65" s="30">
        <v>3</v>
      </c>
      <c r="N65" s="30" t="s">
        <v>4106</v>
      </c>
      <c r="O65" s="114">
        <v>43818</v>
      </c>
      <c r="P65" s="30" t="s">
        <v>3783</v>
      </c>
      <c r="Q65" s="194">
        <v>2240857.29</v>
      </c>
      <c r="S65" s="200"/>
    </row>
    <row r="66" spans="1:19" ht="33.75" x14ac:dyDescent="0.25">
      <c r="A66" s="80">
        <v>65</v>
      </c>
      <c r="B66" s="30" t="s">
        <v>8</v>
      </c>
      <c r="C66" s="30" t="s">
        <v>627</v>
      </c>
      <c r="D66" s="30" t="s">
        <v>3018</v>
      </c>
      <c r="E66" s="30" t="s">
        <v>29</v>
      </c>
      <c r="F66" s="30" t="s">
        <v>1507</v>
      </c>
      <c r="G66" s="30" t="s">
        <v>20</v>
      </c>
      <c r="H66" s="30" t="s">
        <v>434</v>
      </c>
      <c r="I66" s="42">
        <v>11</v>
      </c>
      <c r="J66" s="88" t="str">
        <f t="shared" ref="J66:J112" si="1">C66&amp;""&amp;D66&amp;", "&amp;E66&amp;" "&amp;F66&amp;", "&amp;G66&amp;" "&amp;H66&amp;", д. "&amp;I66</f>
        <v>Байкаловский р-н, Краснополянское сельское поселение Байкаловского муниципального района Свердловской области, с. Шадринка, ул. Энтузиастов, д. 11</v>
      </c>
      <c r="K66" s="30">
        <v>863.2</v>
      </c>
      <c r="L66" s="30">
        <v>16</v>
      </c>
      <c r="M66" s="30">
        <v>4</v>
      </c>
      <c r="N66" s="30" t="s">
        <v>4107</v>
      </c>
      <c r="O66" s="114">
        <v>43766</v>
      </c>
      <c r="P66" s="30" t="s">
        <v>3783</v>
      </c>
      <c r="Q66" s="194">
        <v>2760879.3400000003</v>
      </c>
      <c r="S66" s="200"/>
    </row>
    <row r="67" spans="1:19" ht="22.5" x14ac:dyDescent="0.25">
      <c r="A67" s="80">
        <v>66</v>
      </c>
      <c r="B67" s="30" t="s">
        <v>499</v>
      </c>
      <c r="C67" s="30" t="s">
        <v>774</v>
      </c>
      <c r="D67" s="30" t="s">
        <v>507</v>
      </c>
      <c r="E67" s="30" t="s">
        <v>637</v>
      </c>
      <c r="F67" s="30" t="s">
        <v>508</v>
      </c>
      <c r="G67" s="30" t="s">
        <v>20</v>
      </c>
      <c r="H67" s="30" t="s">
        <v>1531</v>
      </c>
      <c r="I67" s="42">
        <v>3</v>
      </c>
      <c r="J67" s="88" t="str">
        <f t="shared" si="1"/>
        <v>Белоярский р-н, Белоярский городской округ, п.г.т. Белоярский, ул. Есенина, д. 3</v>
      </c>
      <c r="K67" s="30">
        <v>741.4</v>
      </c>
      <c r="L67" s="30">
        <v>20</v>
      </c>
      <c r="M67" s="30">
        <v>1</v>
      </c>
      <c r="N67" s="30" t="s">
        <v>4108</v>
      </c>
      <c r="O67" s="114" t="s">
        <v>3663</v>
      </c>
      <c r="P67" s="30" t="s">
        <v>2724</v>
      </c>
      <c r="Q67" s="194">
        <v>2566356</v>
      </c>
      <c r="S67" s="200"/>
    </row>
    <row r="68" spans="1:19" ht="22.5" x14ac:dyDescent="0.25">
      <c r="A68" s="80">
        <v>67</v>
      </c>
      <c r="B68" s="30" t="s">
        <v>499</v>
      </c>
      <c r="C68" s="30" t="s">
        <v>774</v>
      </c>
      <c r="D68" s="30" t="s">
        <v>507</v>
      </c>
      <c r="E68" s="30" t="s">
        <v>637</v>
      </c>
      <c r="F68" s="30" t="s">
        <v>508</v>
      </c>
      <c r="G68" s="30" t="s">
        <v>20</v>
      </c>
      <c r="H68" s="30" t="s">
        <v>1061</v>
      </c>
      <c r="I68" s="42">
        <v>8</v>
      </c>
      <c r="J68" s="88" t="str">
        <f>C68&amp;""&amp;D68&amp;", "&amp;E68&amp;" "&amp;F68&amp;", "&amp;G68&amp;" "&amp;H68&amp;", д. "&amp;I68</f>
        <v>Белоярский р-н, Белоярский городской округ, п.г.т. Белоярский, ул. Механизаторов, д. 8</v>
      </c>
      <c r="K68" s="30">
        <v>932.3</v>
      </c>
      <c r="L68" s="30">
        <v>22</v>
      </c>
      <c r="M68" s="30">
        <v>1</v>
      </c>
      <c r="N68" s="30" t="s">
        <v>4108</v>
      </c>
      <c r="O68" s="114" t="s">
        <v>3663</v>
      </c>
      <c r="P68" s="30" t="s">
        <v>2724</v>
      </c>
      <c r="Q68" s="194">
        <v>3696819.6</v>
      </c>
      <c r="S68" s="200"/>
    </row>
    <row r="69" spans="1:19" ht="22.5" x14ac:dyDescent="0.25">
      <c r="A69" s="80">
        <v>68</v>
      </c>
      <c r="B69" s="30" t="s">
        <v>499</v>
      </c>
      <c r="C69" s="30" t="s">
        <v>774</v>
      </c>
      <c r="D69" s="30" t="s">
        <v>507</v>
      </c>
      <c r="E69" s="30" t="s">
        <v>637</v>
      </c>
      <c r="F69" s="30" t="s">
        <v>508</v>
      </c>
      <c r="G69" s="30" t="s">
        <v>20</v>
      </c>
      <c r="H69" s="30" t="s">
        <v>25</v>
      </c>
      <c r="I69" s="42">
        <v>5</v>
      </c>
      <c r="J69" s="88" t="str">
        <f t="shared" si="1"/>
        <v>Белоярский р-н, Белоярский городской округ, п.г.т. Белоярский, ул. Школьная, д. 5</v>
      </c>
      <c r="K69" s="30">
        <v>850</v>
      </c>
      <c r="L69" s="30">
        <v>16</v>
      </c>
      <c r="M69" s="30">
        <v>1</v>
      </c>
      <c r="N69" s="30" t="s">
        <v>4108</v>
      </c>
      <c r="O69" s="114" t="s">
        <v>3663</v>
      </c>
      <c r="P69" s="30" t="s">
        <v>2724</v>
      </c>
      <c r="Q69" s="194">
        <v>2571675.6</v>
      </c>
      <c r="S69" s="200"/>
    </row>
    <row r="70" spans="1:19" ht="22.5" x14ac:dyDescent="0.25">
      <c r="A70" s="80">
        <v>69</v>
      </c>
      <c r="B70" s="30" t="s">
        <v>499</v>
      </c>
      <c r="C70" s="30" t="s">
        <v>774</v>
      </c>
      <c r="D70" s="30" t="s">
        <v>507</v>
      </c>
      <c r="E70" s="30" t="s">
        <v>29</v>
      </c>
      <c r="F70" s="30" t="s">
        <v>509</v>
      </c>
      <c r="G70" s="30" t="s">
        <v>20</v>
      </c>
      <c r="H70" s="30" t="s">
        <v>215</v>
      </c>
      <c r="I70" s="42">
        <v>39</v>
      </c>
      <c r="J70" s="88" t="str">
        <f t="shared" si="1"/>
        <v>Белоярский р-н, Белоярский городской округ, с. Косулино, ул. Уральская, д. 39</v>
      </c>
      <c r="K70" s="30">
        <v>480.09</v>
      </c>
      <c r="L70" s="30">
        <v>23</v>
      </c>
      <c r="M70" s="30">
        <v>7</v>
      </c>
      <c r="N70" s="30" t="s">
        <v>4108</v>
      </c>
      <c r="O70" s="114">
        <v>43745</v>
      </c>
      <c r="P70" s="30" t="s">
        <v>2724</v>
      </c>
      <c r="Q70" s="194">
        <v>5059958.4000000004</v>
      </c>
      <c r="S70" s="200"/>
    </row>
    <row r="71" spans="1:19" ht="22.5" x14ac:dyDescent="0.25">
      <c r="A71" s="80">
        <v>70</v>
      </c>
      <c r="B71" s="30" t="s">
        <v>499</v>
      </c>
      <c r="C71" s="30" t="s">
        <v>774</v>
      </c>
      <c r="D71" s="30" t="s">
        <v>507</v>
      </c>
      <c r="E71" s="30" t="s">
        <v>29</v>
      </c>
      <c r="F71" s="30" t="s">
        <v>509</v>
      </c>
      <c r="G71" s="30" t="s">
        <v>20</v>
      </c>
      <c r="H71" s="30" t="s">
        <v>215</v>
      </c>
      <c r="I71" s="42">
        <v>68</v>
      </c>
      <c r="J71" s="88" t="str">
        <f t="shared" si="1"/>
        <v>Белоярский р-н, Белоярский городской округ, с. Косулино, ул. Уральская, д. 68</v>
      </c>
      <c r="K71" s="30">
        <v>467.37</v>
      </c>
      <c r="L71" s="30">
        <v>12</v>
      </c>
      <c r="M71" s="30">
        <v>7</v>
      </c>
      <c r="N71" s="30" t="s">
        <v>4108</v>
      </c>
      <c r="O71" s="114">
        <v>43745</v>
      </c>
      <c r="P71" s="30" t="s">
        <v>2724</v>
      </c>
      <c r="Q71" s="194">
        <v>4981070.4000000004</v>
      </c>
      <c r="S71" s="200"/>
    </row>
    <row r="72" spans="1:19" ht="22.5" x14ac:dyDescent="0.25">
      <c r="A72" s="80">
        <v>71</v>
      </c>
      <c r="B72" s="30" t="s">
        <v>499</v>
      </c>
      <c r="C72" s="30" t="s">
        <v>774</v>
      </c>
      <c r="D72" s="30" t="s">
        <v>507</v>
      </c>
      <c r="E72" s="30" t="s">
        <v>29</v>
      </c>
      <c r="F72" s="30" t="s">
        <v>510</v>
      </c>
      <c r="G72" s="30" t="s">
        <v>20</v>
      </c>
      <c r="H72" s="30" t="s">
        <v>511</v>
      </c>
      <c r="I72" s="42">
        <v>5</v>
      </c>
      <c r="J72" s="88" t="str">
        <f t="shared" si="1"/>
        <v>Белоярский р-н, Белоярский городской округ, с. Кочневское, ул. Урожайная, д. 5</v>
      </c>
      <c r="K72" s="30">
        <v>1238.3</v>
      </c>
      <c r="L72" s="30">
        <v>18</v>
      </c>
      <c r="M72" s="30">
        <v>1</v>
      </c>
      <c r="N72" s="30" t="s">
        <v>4108</v>
      </c>
      <c r="O72" s="114">
        <v>43745</v>
      </c>
      <c r="P72" s="30" t="s">
        <v>2724</v>
      </c>
      <c r="Q72" s="194">
        <v>3001680</v>
      </c>
      <c r="S72" s="200"/>
    </row>
    <row r="73" spans="1:19" ht="22.5" x14ac:dyDescent="0.25">
      <c r="A73" s="80">
        <v>72</v>
      </c>
      <c r="B73" s="30" t="s">
        <v>499</v>
      </c>
      <c r="C73" s="30" t="s">
        <v>774</v>
      </c>
      <c r="D73" s="30" t="s">
        <v>545</v>
      </c>
      <c r="E73" s="30" t="s">
        <v>637</v>
      </c>
      <c r="F73" s="30" t="s">
        <v>546</v>
      </c>
      <c r="G73" s="30" t="s">
        <v>20</v>
      </c>
      <c r="H73" s="30" t="s">
        <v>79</v>
      </c>
      <c r="I73" s="42">
        <v>2</v>
      </c>
      <c r="J73" s="88" t="str">
        <f t="shared" si="1"/>
        <v>Белоярский р-н, городской округ Верхнее Дуброво, п.г.т. Верхнее Дуброво, ул. Комарова, д. 2</v>
      </c>
      <c r="K73" s="30">
        <v>163.5</v>
      </c>
      <c r="L73" s="30">
        <v>4</v>
      </c>
      <c r="M73" s="30">
        <v>4</v>
      </c>
      <c r="N73" s="30" t="s">
        <v>4109</v>
      </c>
      <c r="O73" s="114">
        <v>43759</v>
      </c>
      <c r="P73" s="30" t="s">
        <v>2724</v>
      </c>
      <c r="Q73" s="194">
        <v>412392</v>
      </c>
      <c r="S73" s="200"/>
    </row>
    <row r="74" spans="1:19" ht="22.5" x14ac:dyDescent="0.25">
      <c r="A74" s="80">
        <v>73</v>
      </c>
      <c r="B74" s="30" t="s">
        <v>499</v>
      </c>
      <c r="C74" s="30" t="s">
        <v>774</v>
      </c>
      <c r="D74" s="30" t="s">
        <v>545</v>
      </c>
      <c r="E74" s="30" t="s">
        <v>637</v>
      </c>
      <c r="F74" s="30" t="s">
        <v>546</v>
      </c>
      <c r="G74" s="30" t="s">
        <v>20</v>
      </c>
      <c r="H74" s="30" t="s">
        <v>199</v>
      </c>
      <c r="I74" s="42">
        <v>16</v>
      </c>
      <c r="J74" s="88" t="str">
        <f t="shared" si="1"/>
        <v>Белоярский р-н, городской округ Верхнее Дуброво, п.г.т. Верхнее Дуброво, ул. Победы, д. 16</v>
      </c>
      <c r="K74" s="30">
        <v>1612</v>
      </c>
      <c r="L74" s="30">
        <v>32</v>
      </c>
      <c r="M74" s="30">
        <v>3</v>
      </c>
      <c r="N74" s="30" t="s">
        <v>4109</v>
      </c>
      <c r="O74" s="114">
        <v>43759</v>
      </c>
      <c r="P74" s="30" t="s">
        <v>2724</v>
      </c>
      <c r="Q74" s="194">
        <v>2036526</v>
      </c>
      <c r="S74" s="200"/>
    </row>
    <row r="75" spans="1:19" ht="22.5" x14ac:dyDescent="0.25">
      <c r="A75" s="80">
        <v>74</v>
      </c>
      <c r="B75" s="30" t="s">
        <v>499</v>
      </c>
      <c r="C75" s="30" t="s">
        <v>774</v>
      </c>
      <c r="D75" s="30" t="s">
        <v>545</v>
      </c>
      <c r="E75" s="30" t="s">
        <v>637</v>
      </c>
      <c r="F75" s="30" t="s">
        <v>546</v>
      </c>
      <c r="G75" s="30" t="s">
        <v>20</v>
      </c>
      <c r="H75" s="30" t="s">
        <v>87</v>
      </c>
      <c r="I75" s="42">
        <v>3</v>
      </c>
      <c r="J75" s="88" t="str">
        <f t="shared" si="1"/>
        <v>Белоярский р-н, городской округ Верхнее Дуброво, п.г.т. Верхнее Дуброво, ул. Строителей, д. 3</v>
      </c>
      <c r="K75" s="30">
        <v>1334.5</v>
      </c>
      <c r="L75" s="30">
        <v>28</v>
      </c>
      <c r="M75" s="30">
        <v>5</v>
      </c>
      <c r="N75" s="30" t="s">
        <v>4109</v>
      </c>
      <c r="O75" s="114">
        <v>43759</v>
      </c>
      <c r="P75" s="30" t="s">
        <v>2724</v>
      </c>
      <c r="Q75" s="194">
        <v>4195333.2</v>
      </c>
      <c r="S75" s="200"/>
    </row>
    <row r="76" spans="1:19" ht="22.5" x14ac:dyDescent="0.25">
      <c r="A76" s="80">
        <v>75</v>
      </c>
      <c r="B76" s="30" t="s">
        <v>499</v>
      </c>
      <c r="C76" s="30"/>
      <c r="D76" s="30" t="s">
        <v>515</v>
      </c>
      <c r="E76" s="30" t="s">
        <v>18</v>
      </c>
      <c r="F76" s="30" t="s">
        <v>516</v>
      </c>
      <c r="G76" s="30" t="s">
        <v>20</v>
      </c>
      <c r="H76" s="30" t="s">
        <v>1377</v>
      </c>
      <c r="I76" s="42">
        <v>7</v>
      </c>
      <c r="J76" s="88" t="str">
        <f t="shared" si="1"/>
        <v>Березовский городской округ, г. Березовский, ул. Анучина, д. 7</v>
      </c>
      <c r="K76" s="30">
        <v>2117.3000000000002</v>
      </c>
      <c r="L76" s="30">
        <v>36</v>
      </c>
      <c r="M76" s="30">
        <v>1</v>
      </c>
      <c r="N76" s="30" t="s">
        <v>4110</v>
      </c>
      <c r="O76" s="114" t="s">
        <v>4111</v>
      </c>
      <c r="P76" s="30" t="s">
        <v>2858</v>
      </c>
      <c r="Q76" s="194">
        <v>4416799.2</v>
      </c>
      <c r="S76" s="200"/>
    </row>
    <row r="77" spans="1:19" ht="22.5" x14ac:dyDescent="0.25">
      <c r="A77" s="80">
        <v>76</v>
      </c>
      <c r="B77" s="30" t="s">
        <v>499</v>
      </c>
      <c r="C77" s="30"/>
      <c r="D77" s="30" t="s">
        <v>515</v>
      </c>
      <c r="E77" s="30" t="s">
        <v>18</v>
      </c>
      <c r="F77" s="30" t="s">
        <v>516</v>
      </c>
      <c r="G77" s="30" t="s">
        <v>20</v>
      </c>
      <c r="H77" s="30" t="s">
        <v>1541</v>
      </c>
      <c r="I77" s="42" t="s">
        <v>414</v>
      </c>
      <c r="J77" s="88" t="str">
        <f t="shared" si="1"/>
        <v>Березовский городской округ, г. Березовский, ул. Загвозкина, д. 5А</v>
      </c>
      <c r="K77" s="30">
        <v>1043.8</v>
      </c>
      <c r="L77" s="30">
        <v>47</v>
      </c>
      <c r="M77" s="30">
        <v>8</v>
      </c>
      <c r="N77" s="30" t="s">
        <v>4112</v>
      </c>
      <c r="O77" s="114">
        <v>43749</v>
      </c>
      <c r="P77" s="30" t="s">
        <v>3641</v>
      </c>
      <c r="Q77" s="194">
        <v>8714971.1999999993</v>
      </c>
      <c r="S77" s="200"/>
    </row>
    <row r="78" spans="1:19" ht="22.5" x14ac:dyDescent="0.25">
      <c r="A78" s="80">
        <v>77</v>
      </c>
      <c r="B78" s="30" t="s">
        <v>499</v>
      </c>
      <c r="C78" s="30"/>
      <c r="D78" s="112" t="s">
        <v>515</v>
      </c>
      <c r="E78" s="112" t="s">
        <v>18</v>
      </c>
      <c r="F78" s="112" t="s">
        <v>516</v>
      </c>
      <c r="G78" s="112" t="s">
        <v>20</v>
      </c>
      <c r="H78" s="112" t="s">
        <v>46</v>
      </c>
      <c r="I78" s="51">
        <v>34</v>
      </c>
      <c r="J78" s="88" t="str">
        <f t="shared" si="1"/>
        <v>Березовский городской округ, г. Березовский, ул. Театральная, д. 34</v>
      </c>
      <c r="K78" s="112">
        <v>4250.8999999999996</v>
      </c>
      <c r="L78" s="30">
        <v>112</v>
      </c>
      <c r="M78" s="112">
        <v>2</v>
      </c>
      <c r="N78" s="30" t="s">
        <v>4100</v>
      </c>
      <c r="O78" s="114">
        <v>43914</v>
      </c>
      <c r="P78" s="30" t="s">
        <v>1307</v>
      </c>
      <c r="Q78" s="194">
        <v>3966877.82</v>
      </c>
      <c r="S78" s="200"/>
    </row>
    <row r="79" spans="1:19" ht="22.5" x14ac:dyDescent="0.25">
      <c r="A79" s="80">
        <v>78</v>
      </c>
      <c r="B79" s="30" t="s">
        <v>499</v>
      </c>
      <c r="C79" s="30"/>
      <c r="D79" s="30" t="s">
        <v>515</v>
      </c>
      <c r="E79" s="30" t="s">
        <v>18</v>
      </c>
      <c r="F79" s="30" t="s">
        <v>516</v>
      </c>
      <c r="G79" s="30" t="s">
        <v>20</v>
      </c>
      <c r="H79" s="30" t="s">
        <v>1532</v>
      </c>
      <c r="I79" s="42">
        <v>1</v>
      </c>
      <c r="J79" s="88" t="str">
        <f t="shared" si="1"/>
        <v>Березовский городской округ, г. Березовский, ул. Толбухина, д. 1</v>
      </c>
      <c r="K79" s="30">
        <v>2132.8000000000002</v>
      </c>
      <c r="L79" s="30">
        <v>48</v>
      </c>
      <c r="M79" s="30">
        <v>6</v>
      </c>
      <c r="N79" s="30" t="s">
        <v>4110</v>
      </c>
      <c r="O79" s="114" t="s">
        <v>4111</v>
      </c>
      <c r="P79" s="30" t="s">
        <v>2858</v>
      </c>
      <c r="Q79" s="194">
        <v>10925040</v>
      </c>
      <c r="S79" s="200"/>
    </row>
    <row r="80" spans="1:19" ht="22.5" x14ac:dyDescent="0.25">
      <c r="A80" s="80">
        <v>79</v>
      </c>
      <c r="B80" s="30" t="s">
        <v>499</v>
      </c>
      <c r="C80" s="30"/>
      <c r="D80" s="30" t="s">
        <v>515</v>
      </c>
      <c r="E80" s="30" t="s">
        <v>18</v>
      </c>
      <c r="F80" s="30" t="s">
        <v>516</v>
      </c>
      <c r="G80" s="30" t="s">
        <v>20</v>
      </c>
      <c r="H80" s="30" t="s">
        <v>1532</v>
      </c>
      <c r="I80" s="42">
        <v>3</v>
      </c>
      <c r="J80" s="88" t="str">
        <f t="shared" si="1"/>
        <v>Березовский городской округ, г. Березовский, ул. Толбухина, д. 3</v>
      </c>
      <c r="K80" s="30">
        <v>2127.1999999999998</v>
      </c>
      <c r="L80" s="30">
        <v>48</v>
      </c>
      <c r="M80" s="30">
        <v>5</v>
      </c>
      <c r="N80" s="30" t="s">
        <v>4110</v>
      </c>
      <c r="O80" s="114" t="s">
        <v>4111</v>
      </c>
      <c r="P80" s="30" t="s">
        <v>2858</v>
      </c>
      <c r="Q80" s="194">
        <v>9749218.8000000007</v>
      </c>
      <c r="S80" s="200"/>
    </row>
    <row r="81" spans="1:19" ht="22.5" x14ac:dyDescent="0.25">
      <c r="A81" s="80">
        <v>80</v>
      </c>
      <c r="B81" s="30" t="s">
        <v>499</v>
      </c>
      <c r="C81" s="30"/>
      <c r="D81" s="30" t="s">
        <v>515</v>
      </c>
      <c r="E81" s="30" t="s">
        <v>18</v>
      </c>
      <c r="F81" s="30" t="s">
        <v>516</v>
      </c>
      <c r="G81" s="30" t="s">
        <v>20</v>
      </c>
      <c r="H81" s="30" t="s">
        <v>519</v>
      </c>
      <c r="I81" s="42">
        <v>10</v>
      </c>
      <c r="J81" s="88" t="str">
        <f t="shared" si="1"/>
        <v>Березовский городской округ, г. Березовский, ул. Шиловская, д. 10</v>
      </c>
      <c r="K81" s="30">
        <v>1372</v>
      </c>
      <c r="L81" s="30">
        <v>32</v>
      </c>
      <c r="M81" s="30">
        <v>7</v>
      </c>
      <c r="N81" s="30" t="s">
        <v>4110</v>
      </c>
      <c r="O81" s="114" t="s">
        <v>4111</v>
      </c>
      <c r="P81" s="30" t="s">
        <v>2858</v>
      </c>
      <c r="Q81" s="194">
        <v>6908158.7999999998</v>
      </c>
      <c r="S81" s="200"/>
    </row>
    <row r="82" spans="1:19" ht="22.5" x14ac:dyDescent="0.25">
      <c r="A82" s="80">
        <v>81</v>
      </c>
      <c r="B82" s="30" t="s">
        <v>499</v>
      </c>
      <c r="C82" s="30"/>
      <c r="D82" s="30" t="s">
        <v>515</v>
      </c>
      <c r="E82" s="30" t="s">
        <v>1500</v>
      </c>
      <c r="F82" s="30" t="s">
        <v>522</v>
      </c>
      <c r="G82" s="30" t="s">
        <v>20</v>
      </c>
      <c r="H82" s="30" t="s">
        <v>73</v>
      </c>
      <c r="I82" s="42">
        <v>4</v>
      </c>
      <c r="J82" s="88" t="str">
        <f t="shared" si="1"/>
        <v>Березовский городской округ, пос. Монетный (г Березовский), ул. Вокзальная, д. 4</v>
      </c>
      <c r="K82" s="30">
        <v>516.29999999999995</v>
      </c>
      <c r="L82" s="30">
        <v>12</v>
      </c>
      <c r="M82" s="30">
        <v>1</v>
      </c>
      <c r="N82" s="30" t="s">
        <v>4112</v>
      </c>
      <c r="O82" s="114">
        <v>43749</v>
      </c>
      <c r="P82" s="30" t="s">
        <v>3641</v>
      </c>
      <c r="Q82" s="194">
        <v>929806.79999999993</v>
      </c>
      <c r="S82" s="200"/>
    </row>
    <row r="83" spans="1:19" ht="22.5" x14ac:dyDescent="0.25">
      <c r="A83" s="80">
        <v>82</v>
      </c>
      <c r="B83" s="30" t="s">
        <v>499</v>
      </c>
      <c r="C83" s="30"/>
      <c r="D83" s="30" t="s">
        <v>515</v>
      </c>
      <c r="E83" s="30" t="s">
        <v>1500</v>
      </c>
      <c r="F83" s="30" t="s">
        <v>522</v>
      </c>
      <c r="G83" s="30" t="s">
        <v>20</v>
      </c>
      <c r="H83" s="30" t="s">
        <v>490</v>
      </c>
      <c r="I83" s="42">
        <v>10</v>
      </c>
      <c r="J83" s="88" t="str">
        <f t="shared" si="1"/>
        <v>Березовский городской округ, пос. Монетный (г Березовский), ул. Лермонтова, д. 10</v>
      </c>
      <c r="K83" s="30">
        <v>674.1</v>
      </c>
      <c r="L83" s="30">
        <v>16</v>
      </c>
      <c r="M83" s="30">
        <v>7</v>
      </c>
      <c r="N83" s="30" t="s">
        <v>4112</v>
      </c>
      <c r="O83" s="114" t="s">
        <v>4111</v>
      </c>
      <c r="P83" s="30" t="s">
        <v>3641</v>
      </c>
      <c r="Q83" s="194">
        <v>5449215.5999999996</v>
      </c>
      <c r="S83" s="200"/>
    </row>
    <row r="84" spans="1:19" ht="22.5" x14ac:dyDescent="0.25">
      <c r="A84" s="80">
        <v>83</v>
      </c>
      <c r="B84" s="30" t="s">
        <v>499</v>
      </c>
      <c r="C84" s="30"/>
      <c r="D84" s="30" t="s">
        <v>515</v>
      </c>
      <c r="E84" s="30" t="s">
        <v>1500</v>
      </c>
      <c r="F84" s="30" t="s">
        <v>522</v>
      </c>
      <c r="G84" s="30" t="s">
        <v>20</v>
      </c>
      <c r="H84" s="30" t="s">
        <v>490</v>
      </c>
      <c r="I84" s="42">
        <v>16</v>
      </c>
      <c r="J84" s="88" t="str">
        <f t="shared" si="1"/>
        <v>Березовский городской округ, пос. Монетный (г Березовский), ул. Лермонтова, д. 16</v>
      </c>
      <c r="K84" s="30">
        <v>653.29999999999995</v>
      </c>
      <c r="L84" s="30">
        <v>16</v>
      </c>
      <c r="M84" s="30">
        <v>7</v>
      </c>
      <c r="N84" s="30" t="s">
        <v>4112</v>
      </c>
      <c r="O84" s="114" t="s">
        <v>4111</v>
      </c>
      <c r="P84" s="30" t="s">
        <v>3641</v>
      </c>
      <c r="Q84" s="194">
        <v>5928974.4000000004</v>
      </c>
      <c r="S84" s="200"/>
    </row>
    <row r="85" spans="1:19" ht="22.5" x14ac:dyDescent="0.25">
      <c r="A85" s="80">
        <v>84</v>
      </c>
      <c r="B85" s="30" t="s">
        <v>499</v>
      </c>
      <c r="C85" s="30"/>
      <c r="D85" s="30" t="s">
        <v>515</v>
      </c>
      <c r="E85" s="30" t="s">
        <v>1500</v>
      </c>
      <c r="F85" s="30" t="s">
        <v>522</v>
      </c>
      <c r="G85" s="30" t="s">
        <v>20</v>
      </c>
      <c r="H85" s="30" t="s">
        <v>47</v>
      </c>
      <c r="I85" s="42">
        <v>19</v>
      </c>
      <c r="J85" s="88" t="str">
        <f t="shared" si="1"/>
        <v>Березовский городской округ, пос. Монетный (г Березовский), ул. Максима Горького, д. 19</v>
      </c>
      <c r="K85" s="30">
        <v>619.29999999999995</v>
      </c>
      <c r="L85" s="30">
        <v>12</v>
      </c>
      <c r="M85" s="30">
        <v>1</v>
      </c>
      <c r="N85" s="30" t="s">
        <v>4112</v>
      </c>
      <c r="O85" s="114" t="s">
        <v>4111</v>
      </c>
      <c r="P85" s="30" t="s">
        <v>3641</v>
      </c>
      <c r="Q85" s="194">
        <v>2471070</v>
      </c>
      <c r="S85" s="200"/>
    </row>
    <row r="86" spans="1:19" ht="22.5" x14ac:dyDescent="0.25">
      <c r="A86" s="80">
        <v>85</v>
      </c>
      <c r="B86" s="30" t="s">
        <v>499</v>
      </c>
      <c r="C86" s="30"/>
      <c r="D86" s="30" t="s">
        <v>515</v>
      </c>
      <c r="E86" s="30" t="s">
        <v>1500</v>
      </c>
      <c r="F86" s="30" t="s">
        <v>522</v>
      </c>
      <c r="G86" s="30" t="s">
        <v>20</v>
      </c>
      <c r="H86" s="30" t="s">
        <v>47</v>
      </c>
      <c r="I86" s="42">
        <v>7</v>
      </c>
      <c r="J86" s="88" t="str">
        <f t="shared" si="1"/>
        <v>Березовский городской округ, пос. Монетный (г Березовский), ул. Максима Горького, д. 7</v>
      </c>
      <c r="K86" s="30">
        <v>719.4</v>
      </c>
      <c r="L86" s="30">
        <v>16</v>
      </c>
      <c r="M86" s="30">
        <v>5</v>
      </c>
      <c r="N86" s="30" t="s">
        <v>4112</v>
      </c>
      <c r="O86" s="114" t="s">
        <v>4111</v>
      </c>
      <c r="P86" s="30" t="s">
        <v>3641</v>
      </c>
      <c r="Q86" s="194">
        <v>3785425.1999999997</v>
      </c>
      <c r="S86" s="200"/>
    </row>
    <row r="87" spans="1:19" ht="22.5" x14ac:dyDescent="0.25">
      <c r="A87" s="80">
        <v>86</v>
      </c>
      <c r="B87" s="30" t="s">
        <v>499</v>
      </c>
      <c r="C87" s="30" t="s">
        <v>778</v>
      </c>
      <c r="D87" s="30" t="s">
        <v>610</v>
      </c>
      <c r="E87" s="30" t="s">
        <v>18</v>
      </c>
      <c r="F87" s="30" t="s">
        <v>541</v>
      </c>
      <c r="G87" s="30" t="s">
        <v>790</v>
      </c>
      <c r="H87" s="30" t="s">
        <v>791</v>
      </c>
      <c r="I87" s="42">
        <v>16</v>
      </c>
      <c r="J87" s="88" t="str">
        <f t="shared" si="1"/>
        <v>Богдановичский р-н, городской округ Богданович, г. Богданович, кв. 1-й, д. 16</v>
      </c>
      <c r="K87" s="30">
        <v>3138.2</v>
      </c>
      <c r="L87" s="30">
        <v>60</v>
      </c>
      <c r="M87" s="30">
        <v>1</v>
      </c>
      <c r="N87" s="30" t="s">
        <v>4113</v>
      </c>
      <c r="O87" s="114">
        <v>43753</v>
      </c>
      <c r="P87" s="30" t="s">
        <v>2724</v>
      </c>
      <c r="Q87" s="194">
        <v>3091976.4</v>
      </c>
      <c r="S87" s="200"/>
    </row>
    <row r="88" spans="1:19" ht="22.5" x14ac:dyDescent="0.25">
      <c r="A88" s="80">
        <v>87</v>
      </c>
      <c r="B88" s="30" t="s">
        <v>499</v>
      </c>
      <c r="C88" s="30" t="s">
        <v>778</v>
      </c>
      <c r="D88" s="30" t="s">
        <v>610</v>
      </c>
      <c r="E88" s="30" t="s">
        <v>18</v>
      </c>
      <c r="F88" s="30" t="s">
        <v>541</v>
      </c>
      <c r="G88" s="30" t="s">
        <v>790</v>
      </c>
      <c r="H88" s="30" t="s">
        <v>791</v>
      </c>
      <c r="I88" s="58" t="s">
        <v>981</v>
      </c>
      <c r="J88" s="88" t="str">
        <f t="shared" si="1"/>
        <v>Богдановичский р-н, городской округ Богданович, г. Богданович, кв. 1-й, д. 2</v>
      </c>
      <c r="K88" s="30">
        <v>7913.1</v>
      </c>
      <c r="L88" s="30">
        <v>147</v>
      </c>
      <c r="M88" s="30">
        <v>1</v>
      </c>
      <c r="N88" s="30" t="s">
        <v>4113</v>
      </c>
      <c r="O88" s="114">
        <v>43753</v>
      </c>
      <c r="P88" s="30" t="s">
        <v>2724</v>
      </c>
      <c r="Q88" s="194">
        <v>8220808.8000000007</v>
      </c>
      <c r="S88" s="200"/>
    </row>
    <row r="89" spans="1:19" ht="22.5" x14ac:dyDescent="0.25">
      <c r="A89" s="80">
        <v>88</v>
      </c>
      <c r="B89" s="30" t="s">
        <v>499</v>
      </c>
      <c r="C89" s="30" t="s">
        <v>778</v>
      </c>
      <c r="D89" s="30" t="s">
        <v>610</v>
      </c>
      <c r="E89" s="30" t="s">
        <v>18</v>
      </c>
      <c r="F89" s="30" t="s">
        <v>541</v>
      </c>
      <c r="G89" s="30" t="s">
        <v>790</v>
      </c>
      <c r="H89" s="30" t="s">
        <v>791</v>
      </c>
      <c r="I89" s="42">
        <v>9</v>
      </c>
      <c r="J89" s="88" t="str">
        <f t="shared" si="1"/>
        <v>Богдановичский р-н, городской округ Богданович, г. Богданович, кв. 1-й, д. 9</v>
      </c>
      <c r="K89" s="30">
        <v>2952</v>
      </c>
      <c r="L89" s="30">
        <v>70</v>
      </c>
      <c r="M89" s="30">
        <v>1</v>
      </c>
      <c r="N89" s="30" t="s">
        <v>4113</v>
      </c>
      <c r="O89" s="114">
        <v>43753</v>
      </c>
      <c r="P89" s="30" t="s">
        <v>2724</v>
      </c>
      <c r="Q89" s="194">
        <v>2557147.2000000002</v>
      </c>
      <c r="S89" s="200"/>
    </row>
    <row r="90" spans="1:19" ht="22.5" x14ac:dyDescent="0.25">
      <c r="A90" s="80">
        <v>89</v>
      </c>
      <c r="B90" s="30" t="s">
        <v>499</v>
      </c>
      <c r="C90" s="30" t="s">
        <v>778</v>
      </c>
      <c r="D90" s="30" t="s">
        <v>610</v>
      </c>
      <c r="E90" s="30" t="s">
        <v>18</v>
      </c>
      <c r="F90" s="30" t="s">
        <v>541</v>
      </c>
      <c r="G90" s="30" t="s">
        <v>20</v>
      </c>
      <c r="H90" s="30" t="s">
        <v>74</v>
      </c>
      <c r="I90" s="42">
        <v>26</v>
      </c>
      <c r="J90" s="88" t="str">
        <f t="shared" si="1"/>
        <v>Богдановичский р-н, городской округ Богданович, г. Богданович, ул. Гагарина, д. 26</v>
      </c>
      <c r="K90" s="30">
        <v>2134.1</v>
      </c>
      <c r="L90" s="30">
        <v>48</v>
      </c>
      <c r="M90" s="30">
        <v>6</v>
      </c>
      <c r="N90" s="30" t="s">
        <v>4113</v>
      </c>
      <c r="O90" s="114" t="s">
        <v>4114</v>
      </c>
      <c r="P90" s="30" t="s">
        <v>2724</v>
      </c>
      <c r="Q90" s="194">
        <v>9587546.4000000004</v>
      </c>
      <c r="S90" s="200"/>
    </row>
    <row r="91" spans="1:19" ht="22.5" x14ac:dyDescent="0.25">
      <c r="A91" s="80">
        <v>90</v>
      </c>
      <c r="B91" s="30" t="s">
        <v>499</v>
      </c>
      <c r="C91" s="30" t="s">
        <v>778</v>
      </c>
      <c r="D91" s="30" t="s">
        <v>610</v>
      </c>
      <c r="E91" s="30" t="s">
        <v>18</v>
      </c>
      <c r="F91" s="30" t="s">
        <v>541</v>
      </c>
      <c r="G91" s="30" t="s">
        <v>20</v>
      </c>
      <c r="H91" s="30" t="s">
        <v>74</v>
      </c>
      <c r="I91" s="42">
        <v>28</v>
      </c>
      <c r="J91" s="88" t="str">
        <f t="shared" si="1"/>
        <v>Богдановичский р-н, городской округ Богданович, г. Богданович, ул. Гагарина, д. 28</v>
      </c>
      <c r="K91" s="30">
        <v>1319.8</v>
      </c>
      <c r="L91" s="30">
        <v>53</v>
      </c>
      <c r="M91" s="30">
        <v>2</v>
      </c>
      <c r="N91" s="30" t="s">
        <v>4113</v>
      </c>
      <c r="O91" s="114">
        <v>43753</v>
      </c>
      <c r="P91" s="30" t="s">
        <v>2724</v>
      </c>
      <c r="Q91" s="194">
        <v>2079933.5999999999</v>
      </c>
      <c r="S91" s="200"/>
    </row>
    <row r="92" spans="1:19" ht="22.5" x14ac:dyDescent="0.25">
      <c r="A92" s="80">
        <v>91</v>
      </c>
      <c r="B92" s="30" t="s">
        <v>499</v>
      </c>
      <c r="C92" s="30" t="s">
        <v>778</v>
      </c>
      <c r="D92" s="30" t="s">
        <v>610</v>
      </c>
      <c r="E92" s="30" t="s">
        <v>18</v>
      </c>
      <c r="F92" s="30" t="s">
        <v>541</v>
      </c>
      <c r="G92" s="30" t="s">
        <v>20</v>
      </c>
      <c r="H92" s="30" t="s">
        <v>800</v>
      </c>
      <c r="I92" s="58" t="s">
        <v>949</v>
      </c>
      <c r="J92" s="88" t="str">
        <f t="shared" si="1"/>
        <v>Богдановичский р-н, городской округ Богданович, г. Богданович, ул. Кунавина, д. 25</v>
      </c>
      <c r="K92" s="30">
        <v>4824.8999999999996</v>
      </c>
      <c r="L92" s="30">
        <v>89</v>
      </c>
      <c r="M92" s="30">
        <v>1</v>
      </c>
      <c r="N92" s="30" t="s">
        <v>4113</v>
      </c>
      <c r="O92" s="114">
        <v>43753</v>
      </c>
      <c r="P92" s="30" t="s">
        <v>2724</v>
      </c>
      <c r="Q92" s="194">
        <v>4366884</v>
      </c>
      <c r="S92" s="200"/>
    </row>
    <row r="93" spans="1:19" ht="22.5" x14ac:dyDescent="0.25">
      <c r="A93" s="80">
        <v>92</v>
      </c>
      <c r="B93" s="30" t="s">
        <v>499</v>
      </c>
      <c r="C93" s="30" t="s">
        <v>778</v>
      </c>
      <c r="D93" s="30" t="s">
        <v>610</v>
      </c>
      <c r="E93" s="30" t="s">
        <v>18</v>
      </c>
      <c r="F93" s="30" t="s">
        <v>541</v>
      </c>
      <c r="G93" s="30" t="s">
        <v>20</v>
      </c>
      <c r="H93" s="30" t="s">
        <v>611</v>
      </c>
      <c r="I93" s="58" t="s">
        <v>1000</v>
      </c>
      <c r="J93" s="88" t="str">
        <f t="shared" si="1"/>
        <v>Богдановичский р-н, городской округ Богданович, г. Богданович, ул. Партизанская, д. 19</v>
      </c>
      <c r="K93" s="30">
        <v>2982.3</v>
      </c>
      <c r="L93" s="30">
        <v>160</v>
      </c>
      <c r="M93" s="30">
        <v>4</v>
      </c>
      <c r="N93" s="30" t="s">
        <v>4113</v>
      </c>
      <c r="O93" s="114">
        <v>43753</v>
      </c>
      <c r="P93" s="30" t="s">
        <v>2724</v>
      </c>
      <c r="Q93" s="194">
        <v>7208594.3999999994</v>
      </c>
      <c r="S93" s="200"/>
    </row>
    <row r="94" spans="1:19" ht="22.5" x14ac:dyDescent="0.25">
      <c r="A94" s="80">
        <v>93</v>
      </c>
      <c r="B94" s="30" t="s">
        <v>499</v>
      </c>
      <c r="C94" s="30" t="s">
        <v>778</v>
      </c>
      <c r="D94" s="30" t="s">
        <v>610</v>
      </c>
      <c r="E94" s="30" t="s">
        <v>18</v>
      </c>
      <c r="F94" s="30" t="s">
        <v>541</v>
      </c>
      <c r="G94" s="30" t="s">
        <v>20</v>
      </c>
      <c r="H94" s="30" t="s">
        <v>108</v>
      </c>
      <c r="I94" s="42">
        <v>50</v>
      </c>
      <c r="J94" s="88" t="str">
        <f t="shared" si="1"/>
        <v>Богдановичский р-н, городской округ Богданович, г. Богданович, ул. Пушкина, д. 50</v>
      </c>
      <c r="K94" s="30">
        <v>588.70000000000005</v>
      </c>
      <c r="L94" s="30">
        <v>13</v>
      </c>
      <c r="M94" s="30">
        <v>1</v>
      </c>
      <c r="N94" s="30" t="s">
        <v>4113</v>
      </c>
      <c r="O94" s="114">
        <v>43753</v>
      </c>
      <c r="P94" s="30" t="s">
        <v>2724</v>
      </c>
      <c r="Q94" s="194">
        <v>2341731.6</v>
      </c>
      <c r="S94" s="200"/>
    </row>
    <row r="95" spans="1:19" ht="22.5" x14ac:dyDescent="0.25">
      <c r="A95" s="80">
        <v>94</v>
      </c>
      <c r="B95" s="30" t="s">
        <v>499</v>
      </c>
      <c r="C95" s="30" t="s">
        <v>778</v>
      </c>
      <c r="D95" s="30" t="s">
        <v>610</v>
      </c>
      <c r="E95" s="30" t="s">
        <v>18</v>
      </c>
      <c r="F95" s="30" t="s">
        <v>541</v>
      </c>
      <c r="G95" s="30" t="s">
        <v>20</v>
      </c>
      <c r="H95" s="30" t="s">
        <v>77</v>
      </c>
      <c r="I95" s="42">
        <v>10</v>
      </c>
      <c r="J95" s="88" t="str">
        <f t="shared" si="1"/>
        <v>Богдановичский р-н, городской округ Богданович, г. Богданович, ул. Свердлова, д. 10</v>
      </c>
      <c r="K95" s="30">
        <v>816.6</v>
      </c>
      <c r="L95" s="30">
        <v>19</v>
      </c>
      <c r="M95" s="30">
        <v>4</v>
      </c>
      <c r="N95" s="30" t="s">
        <v>4113</v>
      </c>
      <c r="O95" s="114">
        <v>43753</v>
      </c>
      <c r="P95" s="30" t="s">
        <v>2724</v>
      </c>
      <c r="Q95" s="194">
        <v>1897118.4</v>
      </c>
      <c r="S95" s="200"/>
    </row>
    <row r="96" spans="1:19" ht="22.5" x14ac:dyDescent="0.25">
      <c r="A96" s="80">
        <v>95</v>
      </c>
      <c r="B96" s="30" t="s">
        <v>499</v>
      </c>
      <c r="C96" s="30" t="s">
        <v>778</v>
      </c>
      <c r="D96" s="30" t="s">
        <v>610</v>
      </c>
      <c r="E96" s="30" t="s">
        <v>1500</v>
      </c>
      <c r="F96" s="30" t="s">
        <v>1533</v>
      </c>
      <c r="G96" s="30" t="s">
        <v>20</v>
      </c>
      <c r="H96" s="30" t="s">
        <v>1534</v>
      </c>
      <c r="I96" s="42">
        <v>26</v>
      </c>
      <c r="J96" s="88" t="str">
        <f t="shared" si="1"/>
        <v>Богдановичский р-н, городской округ Богданович, пос. Грязновская, ул. Александра Смирнова, д. 26</v>
      </c>
      <c r="K96" s="30">
        <v>351</v>
      </c>
      <c r="L96" s="30">
        <v>8</v>
      </c>
      <c r="M96" s="30">
        <v>3</v>
      </c>
      <c r="N96" s="30" t="s">
        <v>4113</v>
      </c>
      <c r="O96" s="114" t="s">
        <v>4114</v>
      </c>
      <c r="P96" s="30" t="s">
        <v>2724</v>
      </c>
      <c r="Q96" s="194">
        <v>818616</v>
      </c>
      <c r="S96" s="200"/>
    </row>
    <row r="97" spans="1:19" ht="22.5" x14ac:dyDescent="0.25">
      <c r="A97" s="80">
        <v>96</v>
      </c>
      <c r="B97" s="30" t="s">
        <v>499</v>
      </c>
      <c r="C97" s="30" t="s">
        <v>778</v>
      </c>
      <c r="D97" s="30" t="s">
        <v>610</v>
      </c>
      <c r="E97" s="30" t="s">
        <v>1500</v>
      </c>
      <c r="F97" s="30" t="s">
        <v>543</v>
      </c>
      <c r="G97" s="30" t="s">
        <v>20</v>
      </c>
      <c r="H97" s="30" t="s">
        <v>56</v>
      </c>
      <c r="I97" s="42">
        <v>19</v>
      </c>
      <c r="J97" s="88" t="str">
        <f t="shared" si="1"/>
        <v>Богдановичский р-н, городской округ Богданович, пос. Полдневой, ул. Первомайская, д. 19</v>
      </c>
      <c r="K97" s="30">
        <v>1140</v>
      </c>
      <c r="L97" s="30">
        <v>22</v>
      </c>
      <c r="M97" s="30">
        <v>7</v>
      </c>
      <c r="N97" s="30" t="s">
        <v>4113</v>
      </c>
      <c r="O97" s="114">
        <v>43753</v>
      </c>
      <c r="P97" s="30" t="s">
        <v>2724</v>
      </c>
      <c r="Q97" s="194">
        <v>7582851.6000000006</v>
      </c>
      <c r="S97" s="200"/>
    </row>
    <row r="98" spans="1:19" ht="22.5" x14ac:dyDescent="0.25">
      <c r="A98" s="80">
        <v>97</v>
      </c>
      <c r="B98" s="30" t="s">
        <v>499</v>
      </c>
      <c r="C98" s="30" t="s">
        <v>778</v>
      </c>
      <c r="D98" s="30" t="s">
        <v>610</v>
      </c>
      <c r="E98" s="30" t="s">
        <v>29</v>
      </c>
      <c r="F98" s="30" t="s">
        <v>1537</v>
      </c>
      <c r="G98" s="30" t="s">
        <v>20</v>
      </c>
      <c r="H98" s="30" t="s">
        <v>36</v>
      </c>
      <c r="I98" s="42">
        <v>73</v>
      </c>
      <c r="J98" s="88" t="str">
        <f t="shared" si="1"/>
        <v>Богдановичский р-н, городской округ Богданович, с. Грязновское, ул. Ленина, д. 73</v>
      </c>
      <c r="K98" s="30">
        <v>1424.3</v>
      </c>
      <c r="L98" s="30">
        <v>27</v>
      </c>
      <c r="M98" s="30">
        <v>1</v>
      </c>
      <c r="N98" s="30" t="s">
        <v>4113</v>
      </c>
      <c r="O98" s="114">
        <v>43753</v>
      </c>
      <c r="P98" s="30" t="s">
        <v>2724</v>
      </c>
      <c r="Q98" s="194">
        <v>3977054.3999999994</v>
      </c>
      <c r="S98" s="200"/>
    </row>
    <row r="99" spans="1:19" ht="22.5" x14ac:dyDescent="0.25">
      <c r="A99" s="80">
        <v>98</v>
      </c>
      <c r="B99" s="30" t="s">
        <v>499</v>
      </c>
      <c r="C99" s="30" t="s">
        <v>778</v>
      </c>
      <c r="D99" s="30" t="s">
        <v>610</v>
      </c>
      <c r="E99" s="30" t="s">
        <v>29</v>
      </c>
      <c r="F99" s="30" t="s">
        <v>1537</v>
      </c>
      <c r="G99" s="30" t="s">
        <v>20</v>
      </c>
      <c r="H99" s="30" t="s">
        <v>36</v>
      </c>
      <c r="I99" s="42">
        <v>75</v>
      </c>
      <c r="J99" s="88" t="str">
        <f t="shared" si="1"/>
        <v>Богдановичский р-н, городской округ Богданович, с. Грязновское, ул. Ленина, д. 75</v>
      </c>
      <c r="K99" s="30">
        <v>1272.2</v>
      </c>
      <c r="L99" s="30">
        <v>24</v>
      </c>
      <c r="M99" s="30">
        <v>1</v>
      </c>
      <c r="N99" s="30" t="s">
        <v>4113</v>
      </c>
      <c r="O99" s="114">
        <v>43753</v>
      </c>
      <c r="P99" s="30" t="s">
        <v>2724</v>
      </c>
      <c r="Q99" s="194">
        <v>3572756.4</v>
      </c>
      <c r="S99" s="200"/>
    </row>
    <row r="100" spans="1:19" ht="22.5" x14ac:dyDescent="0.25">
      <c r="A100" s="80">
        <v>99</v>
      </c>
      <c r="B100" s="30" t="s">
        <v>218</v>
      </c>
      <c r="C100" s="30" t="s">
        <v>673</v>
      </c>
      <c r="D100" s="30" t="s">
        <v>126</v>
      </c>
      <c r="E100" s="30" t="s">
        <v>18</v>
      </c>
      <c r="F100" s="30" t="s">
        <v>127</v>
      </c>
      <c r="G100" s="30" t="s">
        <v>20</v>
      </c>
      <c r="H100" s="30" t="s">
        <v>537</v>
      </c>
      <c r="I100" s="148">
        <v>12</v>
      </c>
      <c r="J100" s="88" t="str">
        <f t="shared" si="1"/>
        <v>Верхнесалдинский р-н, Верхнесалдинский городской округ, г. Верхняя Салда, ул. Восточная, д. 12</v>
      </c>
      <c r="K100" s="30">
        <v>681.1</v>
      </c>
      <c r="L100" s="30">
        <v>16</v>
      </c>
      <c r="M100" s="30">
        <v>8</v>
      </c>
      <c r="N100" s="30" t="s">
        <v>4115</v>
      </c>
      <c r="O100" s="114">
        <v>43759</v>
      </c>
      <c r="P100" s="30" t="s">
        <v>3680</v>
      </c>
      <c r="Q100" s="194">
        <v>7093314</v>
      </c>
      <c r="S100" s="200"/>
    </row>
    <row r="101" spans="1:19" ht="22.5" x14ac:dyDescent="0.25">
      <c r="A101" s="80">
        <v>100</v>
      </c>
      <c r="B101" s="30" t="s">
        <v>218</v>
      </c>
      <c r="C101" s="30" t="s">
        <v>673</v>
      </c>
      <c r="D101" s="30" t="s">
        <v>126</v>
      </c>
      <c r="E101" s="30" t="s">
        <v>18</v>
      </c>
      <c r="F101" s="30" t="s">
        <v>127</v>
      </c>
      <c r="G101" s="30" t="s">
        <v>20</v>
      </c>
      <c r="H101" s="30" t="s">
        <v>130</v>
      </c>
      <c r="I101" s="148">
        <v>30</v>
      </c>
      <c r="J101" s="88" t="str">
        <f t="shared" si="1"/>
        <v>Верхнесалдинский р-н, Верхнесалдинский городской округ, г. Верхняя Салда, ул. Евстигнеева, д. 30</v>
      </c>
      <c r="K101" s="30">
        <v>546.29999999999995</v>
      </c>
      <c r="L101" s="30">
        <v>8</v>
      </c>
      <c r="M101" s="30">
        <v>5</v>
      </c>
      <c r="N101" s="30" t="s">
        <v>4115</v>
      </c>
      <c r="O101" s="114">
        <v>43759</v>
      </c>
      <c r="P101" s="30" t="s">
        <v>3680</v>
      </c>
      <c r="Q101" s="194">
        <v>4583235.5999999996</v>
      </c>
      <c r="S101" s="200"/>
    </row>
    <row r="102" spans="1:19" ht="22.5" x14ac:dyDescent="0.25">
      <c r="A102" s="80">
        <v>101</v>
      </c>
      <c r="B102" s="30" t="s">
        <v>218</v>
      </c>
      <c r="C102" s="30" t="s">
        <v>673</v>
      </c>
      <c r="D102" s="30" t="s">
        <v>126</v>
      </c>
      <c r="E102" s="30" t="s">
        <v>18</v>
      </c>
      <c r="F102" s="30" t="s">
        <v>127</v>
      </c>
      <c r="G102" s="30" t="s">
        <v>20</v>
      </c>
      <c r="H102" s="30" t="s">
        <v>131</v>
      </c>
      <c r="I102" s="148" t="s">
        <v>115</v>
      </c>
      <c r="J102" s="88" t="str">
        <f t="shared" si="1"/>
        <v>Верхнесалдинский р-н, Верхнесалдинский городской округ, г. Верхняя Салда, ул. Карла Либкнехта, д. 1А</v>
      </c>
      <c r="K102" s="30">
        <v>2753.5</v>
      </c>
      <c r="L102" s="30">
        <v>64</v>
      </c>
      <c r="M102" s="30">
        <v>6</v>
      </c>
      <c r="N102" s="30" t="s">
        <v>4115</v>
      </c>
      <c r="O102" s="114">
        <v>43759</v>
      </c>
      <c r="P102" s="30" t="s">
        <v>3680</v>
      </c>
      <c r="Q102" s="194">
        <v>10990714.799999999</v>
      </c>
      <c r="S102" s="200"/>
    </row>
    <row r="103" spans="1:19" ht="22.5" x14ac:dyDescent="0.25">
      <c r="A103" s="80">
        <v>102</v>
      </c>
      <c r="B103" s="30" t="s">
        <v>218</v>
      </c>
      <c r="C103" s="30" t="s">
        <v>673</v>
      </c>
      <c r="D103" s="30" t="s">
        <v>126</v>
      </c>
      <c r="E103" s="30" t="s">
        <v>18</v>
      </c>
      <c r="F103" s="30" t="s">
        <v>127</v>
      </c>
      <c r="G103" s="30" t="s">
        <v>20</v>
      </c>
      <c r="H103" s="30" t="s">
        <v>131</v>
      </c>
      <c r="I103" s="148" t="s">
        <v>762</v>
      </c>
      <c r="J103" s="88" t="str">
        <f t="shared" si="1"/>
        <v>Верхнесалдинский р-н, Верхнесалдинский городской округ, г. Верхняя Салда, ул. Карла Либкнехта, д. 1Б</v>
      </c>
      <c r="K103" s="30">
        <v>2188.4</v>
      </c>
      <c r="L103" s="30">
        <v>47</v>
      </c>
      <c r="M103" s="30">
        <v>6</v>
      </c>
      <c r="N103" s="30" t="s">
        <v>4115</v>
      </c>
      <c r="O103" s="114">
        <v>43759</v>
      </c>
      <c r="P103" s="30" t="s">
        <v>3680</v>
      </c>
      <c r="Q103" s="194">
        <v>8113369.1999999993</v>
      </c>
      <c r="S103" s="200"/>
    </row>
    <row r="104" spans="1:19" ht="22.5" x14ac:dyDescent="0.25">
      <c r="A104" s="80">
        <v>103</v>
      </c>
      <c r="B104" s="30" t="s">
        <v>218</v>
      </c>
      <c r="C104" s="30" t="s">
        <v>673</v>
      </c>
      <c r="D104" s="30" t="s">
        <v>126</v>
      </c>
      <c r="E104" s="30" t="s">
        <v>18</v>
      </c>
      <c r="F104" s="30" t="s">
        <v>127</v>
      </c>
      <c r="G104" s="30" t="s">
        <v>20</v>
      </c>
      <c r="H104" s="30" t="s">
        <v>505</v>
      </c>
      <c r="I104" s="148">
        <v>6</v>
      </c>
      <c r="J104" s="88" t="str">
        <f t="shared" si="1"/>
        <v>Верхнесалдинский р-н, Верхнесалдинский городской округ, г. Верхняя Салда, ул. Рабочей молодежи, д. 6</v>
      </c>
      <c r="K104" s="42">
        <v>1450.1</v>
      </c>
      <c r="L104" s="30">
        <v>27</v>
      </c>
      <c r="M104" s="42">
        <v>8</v>
      </c>
      <c r="N104" s="30" t="s">
        <v>4115</v>
      </c>
      <c r="O104" s="114">
        <v>43759</v>
      </c>
      <c r="P104" s="30" t="s">
        <v>3680</v>
      </c>
      <c r="Q104" s="194">
        <v>14699215.200000001</v>
      </c>
      <c r="S104" s="200"/>
    </row>
    <row r="105" spans="1:19" ht="22.5" x14ac:dyDescent="0.25">
      <c r="A105" s="80">
        <v>104</v>
      </c>
      <c r="B105" s="30" t="s">
        <v>218</v>
      </c>
      <c r="C105" s="30" t="s">
        <v>673</v>
      </c>
      <c r="D105" s="30" t="s">
        <v>126</v>
      </c>
      <c r="E105" s="30" t="s">
        <v>18</v>
      </c>
      <c r="F105" s="30" t="s">
        <v>127</v>
      </c>
      <c r="G105" s="30" t="s">
        <v>20</v>
      </c>
      <c r="H105" s="30" t="s">
        <v>132</v>
      </c>
      <c r="I105" s="148">
        <v>73</v>
      </c>
      <c r="J105" s="88" t="str">
        <f t="shared" si="1"/>
        <v>Верхнесалдинский р-н, Верхнесалдинский городской округ, г. Верхняя Салда, ул. Энгельса, д. 73</v>
      </c>
      <c r="K105" s="30">
        <v>3293.6</v>
      </c>
      <c r="L105" s="30">
        <v>64</v>
      </c>
      <c r="M105" s="30">
        <v>5</v>
      </c>
      <c r="N105" s="30" t="s">
        <v>4115</v>
      </c>
      <c r="O105" s="114">
        <v>43759</v>
      </c>
      <c r="P105" s="30" t="s">
        <v>3680</v>
      </c>
      <c r="Q105" s="194">
        <v>5845845.5999999996</v>
      </c>
      <c r="S105" s="200"/>
    </row>
    <row r="106" spans="1:19" ht="22.5" x14ac:dyDescent="0.25">
      <c r="A106" s="80">
        <v>105</v>
      </c>
      <c r="B106" s="30" t="s">
        <v>218</v>
      </c>
      <c r="C106" s="30" t="s">
        <v>673</v>
      </c>
      <c r="D106" s="30" t="s">
        <v>126</v>
      </c>
      <c r="E106" s="30" t="s">
        <v>18</v>
      </c>
      <c r="F106" s="30" t="s">
        <v>127</v>
      </c>
      <c r="G106" s="30" t="s">
        <v>20</v>
      </c>
      <c r="H106" s="30" t="s">
        <v>132</v>
      </c>
      <c r="I106" s="148">
        <v>77</v>
      </c>
      <c r="J106" s="88" t="str">
        <f t="shared" si="1"/>
        <v>Верхнесалдинский р-н, Верхнесалдинский городской округ, г. Верхняя Салда, ул. Энгельса, д. 77</v>
      </c>
      <c r="K106" s="30">
        <v>2532.9</v>
      </c>
      <c r="L106" s="30">
        <v>64</v>
      </c>
      <c r="M106" s="30">
        <v>5</v>
      </c>
      <c r="N106" s="30" t="s">
        <v>4115</v>
      </c>
      <c r="O106" s="114">
        <v>43759</v>
      </c>
      <c r="P106" s="30" t="s">
        <v>3680</v>
      </c>
      <c r="Q106" s="194">
        <v>5351775.5999999996</v>
      </c>
      <c r="S106" s="200"/>
    </row>
    <row r="107" spans="1:19" ht="22.5" x14ac:dyDescent="0.25">
      <c r="A107" s="80">
        <v>106</v>
      </c>
      <c r="B107" s="30" t="s">
        <v>327</v>
      </c>
      <c r="C107" s="30" t="s">
        <v>753</v>
      </c>
      <c r="D107" s="30" t="s">
        <v>335</v>
      </c>
      <c r="E107" s="30" t="s">
        <v>18</v>
      </c>
      <c r="F107" s="30" t="s">
        <v>336</v>
      </c>
      <c r="G107" s="30" t="s">
        <v>20</v>
      </c>
      <c r="H107" s="30" t="s">
        <v>36</v>
      </c>
      <c r="I107" s="42">
        <v>2</v>
      </c>
      <c r="J107" s="88" t="str">
        <f t="shared" si="1"/>
        <v>Верхотурский р-н, городской округ Верхотурский, г. Верхотурье, ул. Ленина, д. 2</v>
      </c>
      <c r="K107" s="30">
        <v>416.3</v>
      </c>
      <c r="L107" s="30">
        <v>8</v>
      </c>
      <c r="M107" s="120">
        <v>6</v>
      </c>
      <c r="N107" s="30" t="s">
        <v>4116</v>
      </c>
      <c r="O107" s="114">
        <v>43735</v>
      </c>
      <c r="P107" s="30" t="s">
        <v>3685</v>
      </c>
      <c r="Q107" s="194">
        <v>2736635.3099999996</v>
      </c>
      <c r="S107" s="200"/>
    </row>
    <row r="108" spans="1:19" ht="22.5" x14ac:dyDescent="0.25">
      <c r="A108" s="80">
        <v>107</v>
      </c>
      <c r="B108" s="30" t="s">
        <v>327</v>
      </c>
      <c r="C108" s="114"/>
      <c r="D108" s="30" t="s">
        <v>328</v>
      </c>
      <c r="E108" s="33" t="s">
        <v>18</v>
      </c>
      <c r="F108" s="33" t="s">
        <v>329</v>
      </c>
      <c r="G108" s="33" t="s">
        <v>20</v>
      </c>
      <c r="H108" s="33" t="s">
        <v>61</v>
      </c>
      <c r="I108" s="117">
        <v>24</v>
      </c>
      <c r="J108" s="88" t="str">
        <f t="shared" si="1"/>
        <v>Волчанский городской округ, г. Волчанск, ул. Октябрьская, д. 24</v>
      </c>
      <c r="K108" s="33">
        <v>230.6</v>
      </c>
      <c r="L108" s="30">
        <v>4</v>
      </c>
      <c r="M108" s="41">
        <v>2</v>
      </c>
      <c r="N108" s="30" t="s">
        <v>4117</v>
      </c>
      <c r="O108" s="114">
        <v>43745</v>
      </c>
      <c r="P108" s="30" t="s">
        <v>3243</v>
      </c>
      <c r="Q108" s="194">
        <v>544117.76000000001</v>
      </c>
      <c r="S108" s="200"/>
    </row>
    <row r="109" spans="1:19" ht="22.5" x14ac:dyDescent="0.25">
      <c r="A109" s="80">
        <v>108</v>
      </c>
      <c r="B109" s="30" t="s">
        <v>327</v>
      </c>
      <c r="C109" s="30"/>
      <c r="D109" s="30" t="s">
        <v>328</v>
      </c>
      <c r="E109" s="30" t="s">
        <v>18</v>
      </c>
      <c r="F109" s="30" t="s">
        <v>329</v>
      </c>
      <c r="G109" s="30" t="s">
        <v>20</v>
      </c>
      <c r="H109" s="30" t="s">
        <v>61</v>
      </c>
      <c r="I109" s="42">
        <v>25</v>
      </c>
      <c r="J109" s="88" t="str">
        <f t="shared" si="1"/>
        <v>Волчанский городской округ, г. Волчанск, ул. Октябрьская, д. 25</v>
      </c>
      <c r="K109" s="30">
        <v>455.2</v>
      </c>
      <c r="L109" s="30">
        <v>8</v>
      </c>
      <c r="M109" s="120">
        <v>2</v>
      </c>
      <c r="N109" s="30" t="s">
        <v>4117</v>
      </c>
      <c r="O109" s="114">
        <v>43745</v>
      </c>
      <c r="P109" s="30" t="s">
        <v>3243</v>
      </c>
      <c r="Q109" s="194">
        <v>830902.59</v>
      </c>
      <c r="S109" s="200"/>
    </row>
    <row r="110" spans="1:19" ht="22.5" x14ac:dyDescent="0.25">
      <c r="A110" s="80">
        <v>109</v>
      </c>
      <c r="B110" s="30" t="s">
        <v>327</v>
      </c>
      <c r="C110" s="30"/>
      <c r="D110" s="30" t="s">
        <v>328</v>
      </c>
      <c r="E110" s="30" t="s">
        <v>18</v>
      </c>
      <c r="F110" s="30" t="s">
        <v>329</v>
      </c>
      <c r="G110" s="30" t="s">
        <v>20</v>
      </c>
      <c r="H110" s="30" t="s">
        <v>84</v>
      </c>
      <c r="I110" s="42">
        <v>20</v>
      </c>
      <c r="J110" s="88" t="str">
        <f t="shared" si="1"/>
        <v>Волчанский городской округ, г. Волчанск, ул. Советская, д. 20</v>
      </c>
      <c r="K110" s="30">
        <v>640.9</v>
      </c>
      <c r="L110" s="30">
        <v>16</v>
      </c>
      <c r="M110" s="120">
        <v>2</v>
      </c>
      <c r="N110" s="30" t="s">
        <v>4117</v>
      </c>
      <c r="O110" s="114">
        <v>43745</v>
      </c>
      <c r="P110" s="30" t="s">
        <v>3243</v>
      </c>
      <c r="Q110" s="194">
        <v>1218323.97</v>
      </c>
      <c r="S110" s="200"/>
    </row>
    <row r="111" spans="1:19" ht="22.5" x14ac:dyDescent="0.25">
      <c r="A111" s="80">
        <v>110</v>
      </c>
      <c r="B111" s="30" t="s">
        <v>327</v>
      </c>
      <c r="C111" s="30"/>
      <c r="D111" s="30" t="s">
        <v>328</v>
      </c>
      <c r="E111" s="30" t="s">
        <v>18</v>
      </c>
      <c r="F111" s="30" t="s">
        <v>329</v>
      </c>
      <c r="G111" s="30" t="s">
        <v>20</v>
      </c>
      <c r="H111" s="30" t="s">
        <v>84</v>
      </c>
      <c r="I111" s="42">
        <v>5</v>
      </c>
      <c r="J111" s="88" t="str">
        <f t="shared" si="1"/>
        <v>Волчанский городской округ, г. Волчанск, ул. Советская, д. 5</v>
      </c>
      <c r="K111" s="30">
        <v>691.3</v>
      </c>
      <c r="L111" s="30">
        <v>9</v>
      </c>
      <c r="M111" s="120">
        <v>2</v>
      </c>
      <c r="N111" s="30" t="s">
        <v>4117</v>
      </c>
      <c r="O111" s="114">
        <v>43745</v>
      </c>
      <c r="P111" s="30" t="s">
        <v>3243</v>
      </c>
      <c r="Q111" s="194">
        <v>1243132.8800000001</v>
      </c>
      <c r="S111" s="200"/>
    </row>
    <row r="112" spans="1:19" ht="22.5" x14ac:dyDescent="0.25">
      <c r="A112" s="80">
        <v>111</v>
      </c>
      <c r="B112" s="30" t="s">
        <v>327</v>
      </c>
      <c r="C112" s="30"/>
      <c r="D112" s="30" t="s">
        <v>328</v>
      </c>
      <c r="E112" s="30" t="s">
        <v>18</v>
      </c>
      <c r="F112" s="30" t="s">
        <v>329</v>
      </c>
      <c r="G112" s="30" t="s">
        <v>20</v>
      </c>
      <c r="H112" s="30" t="s">
        <v>390</v>
      </c>
      <c r="I112" s="42">
        <v>60</v>
      </c>
      <c r="J112" s="88" t="str">
        <f t="shared" si="1"/>
        <v>Волчанский городской округ, г. Волчанск, ул. Угольная, д. 60</v>
      </c>
      <c r="K112" s="30">
        <v>648.6</v>
      </c>
      <c r="L112" s="30">
        <v>12</v>
      </c>
      <c r="M112" s="120">
        <v>1</v>
      </c>
      <c r="N112" s="30" t="s">
        <v>4118</v>
      </c>
      <c r="O112" s="114" t="s">
        <v>4119</v>
      </c>
      <c r="P112" s="30" t="s">
        <v>3694</v>
      </c>
      <c r="Q112" s="194">
        <v>1640106.05</v>
      </c>
      <c r="S112" s="200"/>
    </row>
    <row r="113" spans="1:19" ht="22.5" x14ac:dyDescent="0.25">
      <c r="A113" s="80">
        <v>112</v>
      </c>
      <c r="B113" s="30" t="s">
        <v>218</v>
      </c>
      <c r="C113" s="30"/>
      <c r="D113" s="30" t="s">
        <v>140</v>
      </c>
      <c r="E113" s="30" t="s">
        <v>18</v>
      </c>
      <c r="F113" s="30" t="s">
        <v>141</v>
      </c>
      <c r="G113" s="30" t="s">
        <v>147</v>
      </c>
      <c r="H113" s="30" t="s">
        <v>148</v>
      </c>
      <c r="I113" s="148">
        <v>9</v>
      </c>
      <c r="J113" s="88" t="str">
        <f t="shared" ref="J113:J176" si="2">C113&amp;""&amp;D113&amp;", "&amp;E113&amp;" "&amp;F113&amp;", "&amp;G113&amp;" "&amp;H113&amp;", д. "&amp;I113</f>
        <v>город Нижний Тагил, г. Нижний Тагил, тракт Липовый, д. 9</v>
      </c>
      <c r="K113" s="42">
        <v>3679.3</v>
      </c>
      <c r="L113" s="30">
        <v>45</v>
      </c>
      <c r="M113" s="42">
        <v>8</v>
      </c>
      <c r="N113" s="30" t="s">
        <v>4124</v>
      </c>
      <c r="O113" s="114">
        <v>43760</v>
      </c>
      <c r="P113" s="30" t="s">
        <v>3680</v>
      </c>
      <c r="Q113" s="194">
        <v>21510278.400000002</v>
      </c>
      <c r="S113" s="200"/>
    </row>
    <row r="114" spans="1:19" x14ac:dyDescent="0.25">
      <c r="A114" s="80">
        <v>113</v>
      </c>
      <c r="B114" s="30" t="s">
        <v>218</v>
      </c>
      <c r="C114" s="30"/>
      <c r="D114" s="30" t="s">
        <v>140</v>
      </c>
      <c r="E114" s="30" t="s">
        <v>18</v>
      </c>
      <c r="F114" s="30" t="s">
        <v>141</v>
      </c>
      <c r="G114" s="30" t="s">
        <v>20</v>
      </c>
      <c r="H114" s="30" t="s">
        <v>92</v>
      </c>
      <c r="I114" s="148">
        <v>3</v>
      </c>
      <c r="J114" s="88" t="str">
        <f t="shared" si="2"/>
        <v>город Нижний Тагил, г. Нижний Тагил, ул. Бажова, д. 3</v>
      </c>
      <c r="K114" s="42">
        <v>1658.3</v>
      </c>
      <c r="L114" s="30">
        <v>18</v>
      </c>
      <c r="M114" s="42">
        <v>8</v>
      </c>
      <c r="N114" s="30" t="s">
        <v>4124</v>
      </c>
      <c r="O114" s="114">
        <v>43760</v>
      </c>
      <c r="P114" s="30" t="s">
        <v>3680</v>
      </c>
      <c r="Q114" s="194">
        <v>12659359.199999999</v>
      </c>
      <c r="S114" s="200"/>
    </row>
    <row r="115" spans="1:19" x14ac:dyDescent="0.25">
      <c r="A115" s="80">
        <v>114</v>
      </c>
      <c r="B115" s="30" t="s">
        <v>218</v>
      </c>
      <c r="C115" s="30"/>
      <c r="D115" s="30" t="s">
        <v>140</v>
      </c>
      <c r="E115" s="30" t="s">
        <v>18</v>
      </c>
      <c r="F115" s="30" t="s">
        <v>141</v>
      </c>
      <c r="G115" s="30" t="s">
        <v>20</v>
      </c>
      <c r="H115" s="30" t="s">
        <v>92</v>
      </c>
      <c r="I115" s="148">
        <v>9</v>
      </c>
      <c r="J115" s="88" t="str">
        <f t="shared" si="2"/>
        <v>город Нижний Тагил, г. Нижний Тагил, ул. Бажова, д. 9</v>
      </c>
      <c r="K115" s="42">
        <v>2008.8</v>
      </c>
      <c r="L115" s="30">
        <v>18</v>
      </c>
      <c r="M115" s="42">
        <v>2</v>
      </c>
      <c r="N115" s="30" t="s">
        <v>4124</v>
      </c>
      <c r="O115" s="114">
        <v>43760</v>
      </c>
      <c r="P115" s="30" t="s">
        <v>3680</v>
      </c>
      <c r="Q115" s="194">
        <v>7100314.8000000007</v>
      </c>
      <c r="S115" s="200"/>
    </row>
    <row r="116" spans="1:19" x14ac:dyDescent="0.25">
      <c r="A116" s="80">
        <v>115</v>
      </c>
      <c r="B116" s="30" t="s">
        <v>218</v>
      </c>
      <c r="C116" s="30"/>
      <c r="D116" s="30" t="s">
        <v>140</v>
      </c>
      <c r="E116" s="30" t="s">
        <v>18</v>
      </c>
      <c r="F116" s="30" t="s">
        <v>141</v>
      </c>
      <c r="G116" s="30" t="s">
        <v>20</v>
      </c>
      <c r="H116" s="30" t="s">
        <v>1127</v>
      </c>
      <c r="I116" s="148">
        <v>4</v>
      </c>
      <c r="J116" s="88" t="str">
        <f t="shared" si="2"/>
        <v>город Нижний Тагил, г. Нижний Тагил, ул. Всеобуча, д. 4</v>
      </c>
      <c r="K116" s="42">
        <v>461.1</v>
      </c>
      <c r="L116" s="30">
        <v>8</v>
      </c>
      <c r="M116" s="42">
        <v>7</v>
      </c>
      <c r="N116" s="30" t="s">
        <v>4124</v>
      </c>
      <c r="O116" s="114" t="s">
        <v>4125</v>
      </c>
      <c r="P116" s="30" t="s">
        <v>3680</v>
      </c>
      <c r="Q116" s="194">
        <v>4512186</v>
      </c>
      <c r="S116" s="200"/>
    </row>
    <row r="117" spans="1:19" x14ac:dyDescent="0.25">
      <c r="A117" s="80">
        <v>116</v>
      </c>
      <c r="B117" s="30" t="s">
        <v>218</v>
      </c>
      <c r="C117" s="30"/>
      <c r="D117" s="30" t="s">
        <v>140</v>
      </c>
      <c r="E117" s="30" t="s">
        <v>18</v>
      </c>
      <c r="F117" s="30" t="s">
        <v>141</v>
      </c>
      <c r="G117" s="30" t="s">
        <v>20</v>
      </c>
      <c r="H117" s="30" t="s">
        <v>1127</v>
      </c>
      <c r="I117" s="148">
        <v>5</v>
      </c>
      <c r="J117" s="88" t="str">
        <f t="shared" si="2"/>
        <v>город Нижний Тагил, г. Нижний Тагил, ул. Всеобуча, д. 5</v>
      </c>
      <c r="K117" s="42">
        <v>952.4</v>
      </c>
      <c r="L117" s="30">
        <v>16</v>
      </c>
      <c r="M117" s="42">
        <v>4</v>
      </c>
      <c r="N117" s="30" t="s">
        <v>4124</v>
      </c>
      <c r="O117" s="114">
        <v>43760</v>
      </c>
      <c r="P117" s="30" t="s">
        <v>3680</v>
      </c>
      <c r="Q117" s="194">
        <v>5896516.7999999989</v>
      </c>
      <c r="S117" s="200"/>
    </row>
    <row r="118" spans="1:19" ht="22.5" x14ac:dyDescent="0.25">
      <c r="A118" s="80">
        <v>117</v>
      </c>
      <c r="B118" s="30" t="s">
        <v>218</v>
      </c>
      <c r="C118" s="30"/>
      <c r="D118" s="30" t="s">
        <v>140</v>
      </c>
      <c r="E118" s="30" t="s">
        <v>18</v>
      </c>
      <c r="F118" s="30" t="s">
        <v>141</v>
      </c>
      <c r="G118" s="30" t="s">
        <v>20</v>
      </c>
      <c r="H118" s="30" t="s">
        <v>1320</v>
      </c>
      <c r="I118" s="148">
        <v>37</v>
      </c>
      <c r="J118" s="88" t="str">
        <f t="shared" si="2"/>
        <v>город Нижний Тагил, г. Нижний Тагил, ул. Высокогорская, д. 37</v>
      </c>
      <c r="K118" s="42">
        <v>1793.2</v>
      </c>
      <c r="L118" s="30">
        <v>21</v>
      </c>
      <c r="M118" s="42">
        <v>2</v>
      </c>
      <c r="N118" s="30" t="s">
        <v>4124</v>
      </c>
      <c r="O118" s="114">
        <v>43760</v>
      </c>
      <c r="P118" s="30" t="s">
        <v>3680</v>
      </c>
      <c r="Q118" s="194">
        <v>6105979.2000000002</v>
      </c>
      <c r="S118" s="200"/>
    </row>
    <row r="119" spans="1:19" ht="22.5" x14ac:dyDescent="0.25">
      <c r="A119" s="80">
        <v>118</v>
      </c>
      <c r="B119" s="30" t="s">
        <v>218</v>
      </c>
      <c r="C119" s="30"/>
      <c r="D119" s="30" t="s">
        <v>140</v>
      </c>
      <c r="E119" s="30" t="s">
        <v>18</v>
      </c>
      <c r="F119" s="30" t="s">
        <v>141</v>
      </c>
      <c r="G119" s="30" t="s">
        <v>20</v>
      </c>
      <c r="H119" s="30" t="s">
        <v>677</v>
      </c>
      <c r="I119" s="148">
        <v>37</v>
      </c>
      <c r="J119" s="88" t="str">
        <f t="shared" si="2"/>
        <v>город Нижний Тагил, г. Нижний Тагил, ул. Вязовская, д. 37</v>
      </c>
      <c r="K119" s="42">
        <v>780</v>
      </c>
      <c r="L119" s="30">
        <v>16</v>
      </c>
      <c r="M119" s="42">
        <v>4</v>
      </c>
      <c r="N119" s="30" t="s">
        <v>4124</v>
      </c>
      <c r="O119" s="114">
        <v>43760</v>
      </c>
      <c r="P119" s="30" t="s">
        <v>3680</v>
      </c>
      <c r="Q119" s="194">
        <v>5564964</v>
      </c>
      <c r="S119" s="200"/>
    </row>
    <row r="120" spans="1:19" x14ac:dyDescent="0.25">
      <c r="A120" s="80">
        <v>119</v>
      </c>
      <c r="B120" s="30" t="s">
        <v>218</v>
      </c>
      <c r="C120" s="30"/>
      <c r="D120" s="30" t="s">
        <v>140</v>
      </c>
      <c r="E120" s="30" t="s">
        <v>18</v>
      </c>
      <c r="F120" s="30" t="s">
        <v>141</v>
      </c>
      <c r="G120" s="30" t="s">
        <v>20</v>
      </c>
      <c r="H120" s="30" t="s">
        <v>149</v>
      </c>
      <c r="I120" s="148">
        <v>17</v>
      </c>
      <c r="J120" s="88" t="str">
        <f t="shared" si="2"/>
        <v>город Нижний Тагил, г. Нижний Тагил, ул. Гастелло, д. 17</v>
      </c>
      <c r="K120" s="30">
        <v>807.9</v>
      </c>
      <c r="L120" s="30">
        <v>16</v>
      </c>
      <c r="M120" s="30">
        <v>8</v>
      </c>
      <c r="N120" s="30" t="s">
        <v>4124</v>
      </c>
      <c r="O120" s="114">
        <v>43760</v>
      </c>
      <c r="P120" s="30" t="s">
        <v>3680</v>
      </c>
      <c r="Q120" s="194">
        <v>7530589.1999999993</v>
      </c>
      <c r="S120" s="200"/>
    </row>
    <row r="121" spans="1:19" ht="22.5" x14ac:dyDescent="0.25">
      <c r="A121" s="80">
        <v>120</v>
      </c>
      <c r="B121" s="30" t="s">
        <v>218</v>
      </c>
      <c r="C121" s="30"/>
      <c r="D121" s="30" t="s">
        <v>140</v>
      </c>
      <c r="E121" s="30" t="s">
        <v>18</v>
      </c>
      <c r="F121" s="30" t="s">
        <v>141</v>
      </c>
      <c r="G121" s="30" t="s">
        <v>20</v>
      </c>
      <c r="H121" s="30" t="s">
        <v>150</v>
      </c>
      <c r="I121" s="148">
        <v>23</v>
      </c>
      <c r="J121" s="88" t="str">
        <f t="shared" si="2"/>
        <v>город Нижний Тагил, г. Нижний Тагил, ул. Гвардейская, д. 23</v>
      </c>
      <c r="K121" s="30">
        <v>3231.6</v>
      </c>
      <c r="L121" s="30">
        <v>62</v>
      </c>
      <c r="M121" s="30">
        <v>8</v>
      </c>
      <c r="N121" s="30" t="s">
        <v>4124</v>
      </c>
      <c r="O121" s="114">
        <v>43760</v>
      </c>
      <c r="P121" s="30" t="s">
        <v>3680</v>
      </c>
      <c r="Q121" s="194">
        <v>17291678.399999999</v>
      </c>
      <c r="S121" s="200"/>
    </row>
    <row r="122" spans="1:19" ht="22.5" x14ac:dyDescent="0.25">
      <c r="A122" s="80">
        <v>121</v>
      </c>
      <c r="B122" s="30" t="s">
        <v>218</v>
      </c>
      <c r="C122" s="30"/>
      <c r="D122" s="30" t="s">
        <v>140</v>
      </c>
      <c r="E122" s="30" t="s">
        <v>18</v>
      </c>
      <c r="F122" s="30" t="s">
        <v>141</v>
      </c>
      <c r="G122" s="30" t="s">
        <v>20</v>
      </c>
      <c r="H122" s="30" t="s">
        <v>75</v>
      </c>
      <c r="I122" s="148">
        <v>87</v>
      </c>
      <c r="J122" s="88" t="str">
        <f t="shared" si="2"/>
        <v>город Нижний Тагил, г. Нижний Тагил, ул. Карла Маркса, д. 87</v>
      </c>
      <c r="K122" s="42">
        <v>1720.4</v>
      </c>
      <c r="L122" s="30">
        <v>24</v>
      </c>
      <c r="M122" s="42">
        <v>8</v>
      </c>
      <c r="N122" s="30" t="s">
        <v>4124</v>
      </c>
      <c r="O122" s="114">
        <v>43760</v>
      </c>
      <c r="P122" s="30" t="s">
        <v>3680</v>
      </c>
      <c r="Q122" s="194">
        <v>11092350</v>
      </c>
      <c r="S122" s="200"/>
    </row>
    <row r="123" spans="1:19" ht="22.5" x14ac:dyDescent="0.25">
      <c r="A123" s="80">
        <v>122</v>
      </c>
      <c r="B123" s="30" t="s">
        <v>218</v>
      </c>
      <c r="C123" s="30"/>
      <c r="D123" s="30" t="s">
        <v>140</v>
      </c>
      <c r="E123" s="30" t="s">
        <v>18</v>
      </c>
      <c r="F123" s="30" t="s">
        <v>141</v>
      </c>
      <c r="G123" s="30" t="s">
        <v>20</v>
      </c>
      <c r="H123" s="30" t="s">
        <v>1515</v>
      </c>
      <c r="I123" s="148">
        <v>26</v>
      </c>
      <c r="J123" s="88" t="str">
        <f t="shared" si="2"/>
        <v>город Нижний Тагил, г. Нижний Тагил, ул. Краснофлотская, д. 26</v>
      </c>
      <c r="K123" s="42">
        <v>391.9</v>
      </c>
      <c r="L123" s="30">
        <v>8</v>
      </c>
      <c r="M123" s="42">
        <v>2</v>
      </c>
      <c r="N123" s="30" t="s">
        <v>4124</v>
      </c>
      <c r="O123" s="114">
        <v>43760</v>
      </c>
      <c r="P123" s="30" t="s">
        <v>3680</v>
      </c>
      <c r="Q123" s="194">
        <v>2498948.4</v>
      </c>
      <c r="S123" s="200"/>
    </row>
    <row r="124" spans="1:19" ht="22.5" x14ac:dyDescent="0.25">
      <c r="A124" s="80">
        <v>123</v>
      </c>
      <c r="B124" s="30" t="s">
        <v>218</v>
      </c>
      <c r="C124" s="30"/>
      <c r="D124" s="30" t="s">
        <v>140</v>
      </c>
      <c r="E124" s="30" t="s">
        <v>18</v>
      </c>
      <c r="F124" s="30" t="s">
        <v>141</v>
      </c>
      <c r="G124" s="30" t="s">
        <v>20</v>
      </c>
      <c r="H124" s="30" t="s">
        <v>1515</v>
      </c>
      <c r="I124" s="148">
        <v>28</v>
      </c>
      <c r="J124" s="88" t="str">
        <f t="shared" si="2"/>
        <v>город Нижний Тагил, г. Нижний Тагил, ул. Краснофлотская, д. 28</v>
      </c>
      <c r="K124" s="42">
        <v>1816.6</v>
      </c>
      <c r="L124" s="30">
        <v>21</v>
      </c>
      <c r="M124" s="42">
        <v>1</v>
      </c>
      <c r="N124" s="30" t="s">
        <v>4124</v>
      </c>
      <c r="O124" s="114">
        <v>43760</v>
      </c>
      <c r="P124" s="30" t="s">
        <v>3680</v>
      </c>
      <c r="Q124" s="194">
        <v>1145469.6000000001</v>
      </c>
      <c r="S124" s="200"/>
    </row>
    <row r="125" spans="1:19" ht="22.5" x14ac:dyDescent="0.25">
      <c r="A125" s="80">
        <v>124</v>
      </c>
      <c r="B125" s="30" t="s">
        <v>218</v>
      </c>
      <c r="C125" s="30"/>
      <c r="D125" s="30" t="s">
        <v>140</v>
      </c>
      <c r="E125" s="30" t="s">
        <v>18</v>
      </c>
      <c r="F125" s="30" t="s">
        <v>141</v>
      </c>
      <c r="G125" s="30" t="s">
        <v>20</v>
      </c>
      <c r="H125" s="30" t="s">
        <v>106</v>
      </c>
      <c r="I125" s="148">
        <v>10</v>
      </c>
      <c r="J125" s="88" t="str">
        <f t="shared" si="2"/>
        <v>город Нижний Тагил, г. Нижний Тагил, ул. Матросова, д. 10</v>
      </c>
      <c r="K125" s="42">
        <v>1088.3</v>
      </c>
      <c r="L125" s="30">
        <v>24</v>
      </c>
      <c r="M125" s="42">
        <v>2</v>
      </c>
      <c r="N125" s="30" t="s">
        <v>4124</v>
      </c>
      <c r="O125" s="114">
        <v>43760</v>
      </c>
      <c r="P125" s="30" t="s">
        <v>3680</v>
      </c>
      <c r="Q125" s="194">
        <v>1367995.2000000002</v>
      </c>
      <c r="S125" s="200"/>
    </row>
    <row r="126" spans="1:19" x14ac:dyDescent="0.25">
      <c r="A126" s="80">
        <v>125</v>
      </c>
      <c r="B126" s="30" t="s">
        <v>218</v>
      </c>
      <c r="C126" s="30"/>
      <c r="D126" s="30" t="s">
        <v>140</v>
      </c>
      <c r="E126" s="30" t="s">
        <v>18</v>
      </c>
      <c r="F126" s="30" t="s">
        <v>141</v>
      </c>
      <c r="G126" s="30" t="s">
        <v>20</v>
      </c>
      <c r="H126" s="30" t="s">
        <v>1517</v>
      </c>
      <c r="I126" s="148">
        <v>23</v>
      </c>
      <c r="J126" s="88" t="str">
        <f t="shared" si="2"/>
        <v>город Нижний Тагил, г. Нижний Тагил, ул. Окунева, д. 23</v>
      </c>
      <c r="K126" s="42">
        <v>1969</v>
      </c>
      <c r="L126" s="30">
        <v>27</v>
      </c>
      <c r="M126" s="42">
        <v>8</v>
      </c>
      <c r="N126" s="30" t="s">
        <v>4124</v>
      </c>
      <c r="O126" s="114">
        <v>43760</v>
      </c>
      <c r="P126" s="30" t="s">
        <v>3680</v>
      </c>
      <c r="Q126" s="194">
        <v>14430076.800000001</v>
      </c>
      <c r="S126" s="200"/>
    </row>
    <row r="127" spans="1:19" ht="22.5" x14ac:dyDescent="0.25">
      <c r="A127" s="80">
        <v>126</v>
      </c>
      <c r="B127" s="30" t="s">
        <v>218</v>
      </c>
      <c r="C127" s="30"/>
      <c r="D127" s="30" t="s">
        <v>140</v>
      </c>
      <c r="E127" s="30" t="s">
        <v>18</v>
      </c>
      <c r="F127" s="30" t="s">
        <v>141</v>
      </c>
      <c r="G127" s="30" t="s">
        <v>20</v>
      </c>
      <c r="H127" s="30" t="s">
        <v>199</v>
      </c>
      <c r="I127" s="58" t="s">
        <v>1331</v>
      </c>
      <c r="J127" s="88" t="str">
        <f t="shared" si="2"/>
        <v>город Нижний Тагил, г. Нижний Тагил, ул. Победы, д. 29/1</v>
      </c>
      <c r="K127" s="42">
        <v>7287.4</v>
      </c>
      <c r="L127" s="30">
        <v>105</v>
      </c>
      <c r="M127" s="42">
        <v>5</v>
      </c>
      <c r="N127" s="30" t="s">
        <v>4124</v>
      </c>
      <c r="O127" s="114" t="s">
        <v>4125</v>
      </c>
      <c r="P127" s="30" t="s">
        <v>3680</v>
      </c>
      <c r="Q127" s="194">
        <v>9938358</v>
      </c>
      <c r="S127" s="200"/>
    </row>
    <row r="128" spans="1:19" ht="22.5" x14ac:dyDescent="0.25">
      <c r="A128" s="80">
        <v>127</v>
      </c>
      <c r="B128" s="30" t="s">
        <v>218</v>
      </c>
      <c r="C128" s="30"/>
      <c r="D128" s="30" t="s">
        <v>140</v>
      </c>
      <c r="E128" s="30" t="s">
        <v>18</v>
      </c>
      <c r="F128" s="30" t="s">
        <v>141</v>
      </c>
      <c r="G128" s="30" t="s">
        <v>20</v>
      </c>
      <c r="H128" s="30" t="s">
        <v>155</v>
      </c>
      <c r="I128" s="148">
        <v>11</v>
      </c>
      <c r="J128" s="88" t="str">
        <f t="shared" si="2"/>
        <v>город Нижний Тагил, г. Нижний Тагил, ул. Пожарского, д. 11</v>
      </c>
      <c r="K128" s="42">
        <v>779.2</v>
      </c>
      <c r="L128" s="30">
        <v>16</v>
      </c>
      <c r="M128" s="42">
        <v>8</v>
      </c>
      <c r="N128" s="30" t="s">
        <v>4124</v>
      </c>
      <c r="O128" s="114">
        <v>43760</v>
      </c>
      <c r="P128" s="30" t="s">
        <v>3680</v>
      </c>
      <c r="Q128" s="194">
        <v>8217721.1999999993</v>
      </c>
      <c r="S128" s="200"/>
    </row>
    <row r="129" spans="1:19" ht="22.5" x14ac:dyDescent="0.25">
      <c r="A129" s="80">
        <v>128</v>
      </c>
      <c r="B129" s="30" t="s">
        <v>218</v>
      </c>
      <c r="C129" s="30"/>
      <c r="D129" s="30" t="s">
        <v>140</v>
      </c>
      <c r="E129" s="30" t="s">
        <v>18</v>
      </c>
      <c r="F129" s="30" t="s">
        <v>141</v>
      </c>
      <c r="G129" s="30" t="s">
        <v>20</v>
      </c>
      <c r="H129" s="30" t="s">
        <v>155</v>
      </c>
      <c r="I129" s="148">
        <v>3</v>
      </c>
      <c r="J129" s="88" t="str">
        <f t="shared" si="2"/>
        <v>город Нижний Тагил, г. Нижний Тагил, ул. Пожарского, д. 3</v>
      </c>
      <c r="K129" s="42">
        <v>466.1</v>
      </c>
      <c r="L129" s="30">
        <v>8</v>
      </c>
      <c r="M129" s="42">
        <v>2</v>
      </c>
      <c r="N129" s="30" t="s">
        <v>4124</v>
      </c>
      <c r="O129" s="114">
        <v>43760</v>
      </c>
      <c r="P129" s="30" t="s">
        <v>3680</v>
      </c>
      <c r="Q129" s="194">
        <v>2538477.6</v>
      </c>
      <c r="S129" s="200"/>
    </row>
    <row r="130" spans="1:19" ht="22.5" x14ac:dyDescent="0.25">
      <c r="A130" s="80">
        <v>129</v>
      </c>
      <c r="B130" s="30" t="s">
        <v>218</v>
      </c>
      <c r="C130" s="30"/>
      <c r="D130" s="30" t="s">
        <v>140</v>
      </c>
      <c r="E130" s="30" t="s">
        <v>18</v>
      </c>
      <c r="F130" s="30" t="s">
        <v>141</v>
      </c>
      <c r="G130" s="30" t="s">
        <v>20</v>
      </c>
      <c r="H130" s="30" t="s">
        <v>155</v>
      </c>
      <c r="I130" s="148">
        <v>9</v>
      </c>
      <c r="J130" s="88" t="str">
        <f t="shared" si="2"/>
        <v>город Нижний Тагил, г. Нижний Тагил, ул. Пожарского, д. 9</v>
      </c>
      <c r="K130" s="42">
        <v>769.5</v>
      </c>
      <c r="L130" s="30">
        <v>16</v>
      </c>
      <c r="M130" s="42">
        <v>8</v>
      </c>
      <c r="N130" s="30" t="s">
        <v>4124</v>
      </c>
      <c r="O130" s="114">
        <v>43760</v>
      </c>
      <c r="P130" s="30" t="s">
        <v>3680</v>
      </c>
      <c r="Q130" s="194">
        <v>7320183.5999999996</v>
      </c>
      <c r="S130" s="200"/>
    </row>
    <row r="131" spans="1:19" x14ac:dyDescent="0.25">
      <c r="A131" s="80">
        <v>130</v>
      </c>
      <c r="B131" s="30" t="s">
        <v>218</v>
      </c>
      <c r="C131" s="30"/>
      <c r="D131" s="30" t="s">
        <v>140</v>
      </c>
      <c r="E131" s="30" t="s">
        <v>18</v>
      </c>
      <c r="F131" s="30" t="s">
        <v>141</v>
      </c>
      <c r="G131" s="30" t="s">
        <v>20</v>
      </c>
      <c r="H131" s="30" t="s">
        <v>156</v>
      </c>
      <c r="I131" s="148">
        <v>6</v>
      </c>
      <c r="J131" s="88" t="str">
        <f t="shared" si="2"/>
        <v>город Нижний Тагил, г. Нижний Тагил, ул. Полюсная, д. 6</v>
      </c>
      <c r="K131" s="42">
        <v>261.3</v>
      </c>
      <c r="L131" s="30">
        <v>8</v>
      </c>
      <c r="M131" s="42">
        <v>8</v>
      </c>
      <c r="N131" s="30" t="s">
        <v>4124</v>
      </c>
      <c r="O131" s="114" t="s">
        <v>4125</v>
      </c>
      <c r="P131" s="30" t="s">
        <v>3680</v>
      </c>
      <c r="Q131" s="194">
        <v>4539867.6000000006</v>
      </c>
      <c r="S131" s="200"/>
    </row>
    <row r="132" spans="1:19" x14ac:dyDescent="0.25">
      <c r="A132" s="80">
        <v>131</v>
      </c>
      <c r="B132" s="30" t="s">
        <v>218</v>
      </c>
      <c r="C132" s="30"/>
      <c r="D132" s="30" t="s">
        <v>140</v>
      </c>
      <c r="E132" s="30" t="s">
        <v>18</v>
      </c>
      <c r="F132" s="30" t="s">
        <v>141</v>
      </c>
      <c r="G132" s="30" t="s">
        <v>20</v>
      </c>
      <c r="H132" s="30" t="s">
        <v>157</v>
      </c>
      <c r="I132" s="148">
        <v>32</v>
      </c>
      <c r="J132" s="88" t="str">
        <f t="shared" si="2"/>
        <v>город Нижний Тагил, г. Нижний Тагил, ул. Попова, д. 32</v>
      </c>
      <c r="K132" s="42">
        <v>950.5</v>
      </c>
      <c r="L132" s="30">
        <v>10</v>
      </c>
      <c r="M132" s="42">
        <v>8</v>
      </c>
      <c r="N132" s="30" t="s">
        <v>4124</v>
      </c>
      <c r="O132" s="114">
        <v>43760</v>
      </c>
      <c r="P132" s="30" t="s">
        <v>3680</v>
      </c>
      <c r="Q132" s="194">
        <v>9897336</v>
      </c>
      <c r="S132" s="200"/>
    </row>
    <row r="133" spans="1:19" x14ac:dyDescent="0.25">
      <c r="A133" s="80">
        <v>132</v>
      </c>
      <c r="B133" s="30" t="s">
        <v>218</v>
      </c>
      <c r="C133" s="30"/>
      <c r="D133" s="30" t="s">
        <v>140</v>
      </c>
      <c r="E133" s="30" t="s">
        <v>18</v>
      </c>
      <c r="F133" s="30" t="s">
        <v>141</v>
      </c>
      <c r="G133" s="30" t="s">
        <v>20</v>
      </c>
      <c r="H133" s="30" t="s">
        <v>158</v>
      </c>
      <c r="I133" s="148">
        <v>21</v>
      </c>
      <c r="J133" s="88" t="str">
        <f t="shared" si="2"/>
        <v>город Нижний Тагил, г. Нижний Тагил, ул. Правды, д. 21</v>
      </c>
      <c r="K133" s="42">
        <v>987</v>
      </c>
      <c r="L133" s="30">
        <v>20</v>
      </c>
      <c r="M133" s="42">
        <v>1</v>
      </c>
      <c r="N133" s="30" t="s">
        <v>4124</v>
      </c>
      <c r="O133" s="114">
        <v>43760</v>
      </c>
      <c r="P133" s="30" t="s">
        <v>3680</v>
      </c>
      <c r="Q133" s="194">
        <v>700844.39999999991</v>
      </c>
      <c r="S133" s="200"/>
    </row>
    <row r="134" spans="1:19" ht="22.5" x14ac:dyDescent="0.25">
      <c r="A134" s="80">
        <v>133</v>
      </c>
      <c r="B134" s="30" t="s">
        <v>218</v>
      </c>
      <c r="C134" s="30"/>
      <c r="D134" s="30" t="s">
        <v>140</v>
      </c>
      <c r="E134" s="30" t="s">
        <v>18</v>
      </c>
      <c r="F134" s="30" t="s">
        <v>141</v>
      </c>
      <c r="G134" s="30" t="s">
        <v>20</v>
      </c>
      <c r="H134" s="30" t="s">
        <v>1123</v>
      </c>
      <c r="I134" s="148">
        <v>5</v>
      </c>
      <c r="J134" s="88" t="str">
        <f t="shared" si="2"/>
        <v>город Нижний Тагил, г. Нижний Тагил, ул. Проходчиков, д. 5</v>
      </c>
      <c r="K134" s="42">
        <v>408.3</v>
      </c>
      <c r="L134" s="30">
        <v>7</v>
      </c>
      <c r="M134" s="42">
        <v>1</v>
      </c>
      <c r="N134" s="30" t="s">
        <v>4124</v>
      </c>
      <c r="O134" s="114">
        <v>43760</v>
      </c>
      <c r="P134" s="30" t="s">
        <v>3680</v>
      </c>
      <c r="Q134" s="194">
        <v>3535680</v>
      </c>
      <c r="S134" s="200"/>
    </row>
    <row r="135" spans="1:19" ht="22.5" x14ac:dyDescent="0.25">
      <c r="A135" s="80">
        <v>134</v>
      </c>
      <c r="B135" s="30" t="s">
        <v>218</v>
      </c>
      <c r="C135" s="30"/>
      <c r="D135" s="30" t="s">
        <v>140</v>
      </c>
      <c r="E135" s="30" t="s">
        <v>18</v>
      </c>
      <c r="F135" s="30" t="s">
        <v>141</v>
      </c>
      <c r="G135" s="30" t="s">
        <v>20</v>
      </c>
      <c r="H135" s="30" t="s">
        <v>77</v>
      </c>
      <c r="I135" s="148">
        <v>29</v>
      </c>
      <c r="J135" s="88" t="str">
        <f t="shared" si="2"/>
        <v>город Нижний Тагил, г. Нижний Тагил, ул. Свердлова, д. 29</v>
      </c>
      <c r="K135" s="42">
        <v>1434.6</v>
      </c>
      <c r="L135" s="30">
        <v>18</v>
      </c>
      <c r="M135" s="42">
        <v>2</v>
      </c>
      <c r="N135" s="30" t="s">
        <v>4124</v>
      </c>
      <c r="O135" s="114">
        <v>43760</v>
      </c>
      <c r="P135" s="30" t="s">
        <v>3680</v>
      </c>
      <c r="Q135" s="194">
        <v>7954197.5999999996</v>
      </c>
      <c r="S135" s="200"/>
    </row>
    <row r="136" spans="1:19" ht="22.5" x14ac:dyDescent="0.25">
      <c r="A136" s="80">
        <v>135</v>
      </c>
      <c r="B136" s="30" t="s">
        <v>218</v>
      </c>
      <c r="C136" s="30"/>
      <c r="D136" s="30" t="s">
        <v>140</v>
      </c>
      <c r="E136" s="30" t="s">
        <v>18</v>
      </c>
      <c r="F136" s="30" t="s">
        <v>141</v>
      </c>
      <c r="G136" s="30" t="s">
        <v>20</v>
      </c>
      <c r="H136" s="30" t="s">
        <v>77</v>
      </c>
      <c r="I136" s="148">
        <v>31</v>
      </c>
      <c r="J136" s="88" t="str">
        <f t="shared" si="2"/>
        <v>город Нижний Тагил, г. Нижний Тагил, ул. Свердлова, д. 31</v>
      </c>
      <c r="K136" s="42">
        <v>644.9</v>
      </c>
      <c r="L136" s="30">
        <v>12</v>
      </c>
      <c r="M136" s="42">
        <v>8</v>
      </c>
      <c r="N136" s="30" t="s">
        <v>4124</v>
      </c>
      <c r="O136" s="114" t="s">
        <v>4125</v>
      </c>
      <c r="P136" s="30" t="s">
        <v>3680</v>
      </c>
      <c r="Q136" s="194">
        <v>6940254.0000000019</v>
      </c>
      <c r="S136" s="200"/>
    </row>
    <row r="137" spans="1:19" ht="22.5" x14ac:dyDescent="0.25">
      <c r="A137" s="80">
        <v>136</v>
      </c>
      <c r="B137" s="30" t="s">
        <v>218</v>
      </c>
      <c r="C137" s="30"/>
      <c r="D137" s="30" t="s">
        <v>140</v>
      </c>
      <c r="E137" s="30" t="s">
        <v>18</v>
      </c>
      <c r="F137" s="30" t="s">
        <v>141</v>
      </c>
      <c r="G137" s="30" t="s">
        <v>20</v>
      </c>
      <c r="H137" s="30" t="s">
        <v>77</v>
      </c>
      <c r="I137" s="148">
        <v>35</v>
      </c>
      <c r="J137" s="88" t="str">
        <f t="shared" si="2"/>
        <v>город Нижний Тагил, г. Нижний Тагил, ул. Свердлова, д. 35</v>
      </c>
      <c r="K137" s="42">
        <v>649.29999999999995</v>
      </c>
      <c r="L137" s="30">
        <v>12</v>
      </c>
      <c r="M137" s="42">
        <v>2</v>
      </c>
      <c r="N137" s="30" t="s">
        <v>4124</v>
      </c>
      <c r="O137" s="114">
        <v>43760</v>
      </c>
      <c r="P137" s="30" t="s">
        <v>3680</v>
      </c>
      <c r="Q137" s="194">
        <v>3787531.1999999997</v>
      </c>
      <c r="S137" s="200"/>
    </row>
    <row r="138" spans="1:19" ht="22.5" x14ac:dyDescent="0.25">
      <c r="A138" s="80">
        <v>137</v>
      </c>
      <c r="B138" s="30" t="s">
        <v>218</v>
      </c>
      <c r="C138" s="30"/>
      <c r="D138" s="30" t="s">
        <v>140</v>
      </c>
      <c r="E138" s="30" t="s">
        <v>18</v>
      </c>
      <c r="F138" s="30" t="s">
        <v>141</v>
      </c>
      <c r="G138" s="30" t="s">
        <v>20</v>
      </c>
      <c r="H138" s="30" t="s">
        <v>84</v>
      </c>
      <c r="I138" s="148">
        <v>29</v>
      </c>
      <c r="J138" s="88" t="str">
        <f t="shared" si="2"/>
        <v>город Нижний Тагил, г. Нижний Тагил, ул. Советская, д. 29</v>
      </c>
      <c r="K138" s="42">
        <v>659.4</v>
      </c>
      <c r="L138" s="30">
        <v>12</v>
      </c>
      <c r="M138" s="42">
        <v>2</v>
      </c>
      <c r="N138" s="30" t="s">
        <v>4124</v>
      </c>
      <c r="O138" s="114">
        <v>43760</v>
      </c>
      <c r="P138" s="30" t="s">
        <v>3680</v>
      </c>
      <c r="Q138" s="194">
        <v>3775435.2</v>
      </c>
      <c r="S138" s="200"/>
    </row>
    <row r="139" spans="1:19" ht="22.5" x14ac:dyDescent="0.25">
      <c r="A139" s="80">
        <v>138</v>
      </c>
      <c r="B139" s="30" t="s">
        <v>218</v>
      </c>
      <c r="C139" s="30"/>
      <c r="D139" s="30" t="s">
        <v>140</v>
      </c>
      <c r="E139" s="30" t="s">
        <v>18</v>
      </c>
      <c r="F139" s="30" t="s">
        <v>141</v>
      </c>
      <c r="G139" s="30" t="s">
        <v>20</v>
      </c>
      <c r="H139" s="30" t="s">
        <v>161</v>
      </c>
      <c r="I139" s="148">
        <v>11</v>
      </c>
      <c r="J139" s="88" t="str">
        <f t="shared" si="2"/>
        <v>город Нижний Тагил, г. Нижний Тагил, ул. Тимирязева, д. 11</v>
      </c>
      <c r="K139" s="42">
        <v>360.5</v>
      </c>
      <c r="L139" s="30">
        <v>6</v>
      </c>
      <c r="M139" s="42">
        <v>2</v>
      </c>
      <c r="N139" s="30" t="s">
        <v>4124</v>
      </c>
      <c r="O139" s="114">
        <v>43760</v>
      </c>
      <c r="P139" s="30" t="s">
        <v>3680</v>
      </c>
      <c r="Q139" s="194">
        <v>2603845.2000000002</v>
      </c>
      <c r="S139" s="200"/>
    </row>
    <row r="140" spans="1:19" ht="22.5" x14ac:dyDescent="0.25">
      <c r="A140" s="80">
        <v>139</v>
      </c>
      <c r="B140" s="30" t="s">
        <v>218</v>
      </c>
      <c r="C140" s="30"/>
      <c r="D140" s="30" t="s">
        <v>140</v>
      </c>
      <c r="E140" s="30" t="s">
        <v>18</v>
      </c>
      <c r="F140" s="30" t="s">
        <v>141</v>
      </c>
      <c r="G140" s="30" t="s">
        <v>20</v>
      </c>
      <c r="H140" s="30" t="s">
        <v>161</v>
      </c>
      <c r="I140" s="148">
        <v>13</v>
      </c>
      <c r="J140" s="88" t="str">
        <f t="shared" si="2"/>
        <v>город Нижний Тагил, г. Нижний Тагил, ул. Тимирязева, д. 13</v>
      </c>
      <c r="K140" s="42">
        <v>685.4</v>
      </c>
      <c r="L140" s="30">
        <v>8</v>
      </c>
      <c r="M140" s="42">
        <v>2</v>
      </c>
      <c r="N140" s="30" t="s">
        <v>4124</v>
      </c>
      <c r="O140" s="114">
        <v>43760</v>
      </c>
      <c r="P140" s="30" t="s">
        <v>3680</v>
      </c>
      <c r="Q140" s="194">
        <v>3778892.4</v>
      </c>
      <c r="S140" s="200"/>
    </row>
    <row r="141" spans="1:19" ht="22.5" x14ac:dyDescent="0.25">
      <c r="A141" s="80">
        <v>140</v>
      </c>
      <c r="B141" s="30" t="s">
        <v>218</v>
      </c>
      <c r="C141" s="30"/>
      <c r="D141" s="30" t="s">
        <v>140</v>
      </c>
      <c r="E141" s="30" t="s">
        <v>18</v>
      </c>
      <c r="F141" s="30" t="s">
        <v>141</v>
      </c>
      <c r="G141" s="30" t="s">
        <v>20</v>
      </c>
      <c r="H141" s="30" t="s">
        <v>161</v>
      </c>
      <c r="I141" s="148">
        <v>17</v>
      </c>
      <c r="J141" s="88" t="str">
        <f t="shared" si="2"/>
        <v>город Нижний Тагил, г. Нижний Тагил, ул. Тимирязева, д. 17</v>
      </c>
      <c r="K141" s="42">
        <v>908.6</v>
      </c>
      <c r="L141" s="30">
        <v>14</v>
      </c>
      <c r="M141" s="42">
        <v>2</v>
      </c>
      <c r="N141" s="30" t="s">
        <v>4124</v>
      </c>
      <c r="O141" s="114">
        <v>43760</v>
      </c>
      <c r="P141" s="30" t="s">
        <v>3680</v>
      </c>
      <c r="Q141" s="194">
        <v>4976254.8</v>
      </c>
      <c r="S141" s="200"/>
    </row>
    <row r="142" spans="1:19" ht="22.5" x14ac:dyDescent="0.25">
      <c r="A142" s="80">
        <v>141</v>
      </c>
      <c r="B142" s="30" t="s">
        <v>218</v>
      </c>
      <c r="C142" s="30"/>
      <c r="D142" s="30" t="s">
        <v>140</v>
      </c>
      <c r="E142" s="30" t="s">
        <v>18</v>
      </c>
      <c r="F142" s="30" t="s">
        <v>141</v>
      </c>
      <c r="G142" s="30" t="s">
        <v>20</v>
      </c>
      <c r="H142" s="30" t="s">
        <v>161</v>
      </c>
      <c r="I142" s="148">
        <v>3</v>
      </c>
      <c r="J142" s="88" t="str">
        <f t="shared" si="2"/>
        <v>город Нижний Тагил, г. Нижний Тагил, ул. Тимирязева, д. 3</v>
      </c>
      <c r="K142" s="42">
        <v>687</v>
      </c>
      <c r="L142" s="30">
        <v>8</v>
      </c>
      <c r="M142" s="42">
        <v>2</v>
      </c>
      <c r="N142" s="30" t="s">
        <v>4124</v>
      </c>
      <c r="O142" s="114">
        <v>43760</v>
      </c>
      <c r="P142" s="30" t="s">
        <v>3680</v>
      </c>
      <c r="Q142" s="194">
        <v>4079515.2</v>
      </c>
      <c r="S142" s="200"/>
    </row>
    <row r="143" spans="1:19" ht="23.25" x14ac:dyDescent="0.25">
      <c r="A143" s="80">
        <v>142</v>
      </c>
      <c r="B143" s="30" t="s">
        <v>218</v>
      </c>
      <c r="C143" s="30"/>
      <c r="D143" s="30" t="s">
        <v>140</v>
      </c>
      <c r="E143" s="30" t="s">
        <v>18</v>
      </c>
      <c r="F143" s="30" t="s">
        <v>141</v>
      </c>
      <c r="G143" s="30" t="s">
        <v>20</v>
      </c>
      <c r="H143" s="30" t="s">
        <v>161</v>
      </c>
      <c r="I143" s="148">
        <v>36</v>
      </c>
      <c r="J143" s="88" t="str">
        <f t="shared" si="2"/>
        <v>город Нижний Тагил, г. Нижний Тагил, ул. Тимирязева, д. 36</v>
      </c>
      <c r="K143" s="42">
        <v>1123.5999999999999</v>
      </c>
      <c r="L143" s="30">
        <v>16</v>
      </c>
      <c r="M143" s="42">
        <v>8</v>
      </c>
      <c r="N143" s="33" t="s">
        <v>4126</v>
      </c>
      <c r="O143" s="114" t="s">
        <v>4127</v>
      </c>
      <c r="P143" s="30" t="s">
        <v>3680</v>
      </c>
      <c r="Q143" s="194">
        <v>9881145.5999999978</v>
      </c>
      <c r="S143" s="200"/>
    </row>
    <row r="144" spans="1:19" ht="22.5" x14ac:dyDescent="0.25">
      <c r="A144" s="80">
        <v>143</v>
      </c>
      <c r="B144" s="30" t="s">
        <v>218</v>
      </c>
      <c r="C144" s="30"/>
      <c r="D144" s="30" t="s">
        <v>140</v>
      </c>
      <c r="E144" s="30" t="s">
        <v>18</v>
      </c>
      <c r="F144" s="30" t="s">
        <v>141</v>
      </c>
      <c r="G144" s="30" t="s">
        <v>20</v>
      </c>
      <c r="H144" s="30" t="s">
        <v>161</v>
      </c>
      <c r="I144" s="148">
        <v>87</v>
      </c>
      <c r="J144" s="88" t="str">
        <f t="shared" si="2"/>
        <v>город Нижний Тагил, г. Нижний Тагил, ул. Тимирязева, д. 87</v>
      </c>
      <c r="K144" s="42">
        <v>1125.7</v>
      </c>
      <c r="L144" s="30">
        <v>18</v>
      </c>
      <c r="M144" s="42">
        <v>2</v>
      </c>
      <c r="N144" s="30" t="s">
        <v>4124</v>
      </c>
      <c r="O144" s="114">
        <v>43760</v>
      </c>
      <c r="P144" s="30" t="s">
        <v>3680</v>
      </c>
      <c r="Q144" s="194">
        <v>6076113.5999999996</v>
      </c>
      <c r="S144" s="200"/>
    </row>
    <row r="145" spans="1:19" ht="22.5" x14ac:dyDescent="0.25">
      <c r="A145" s="80">
        <v>144</v>
      </c>
      <c r="B145" s="30" t="s">
        <v>218</v>
      </c>
      <c r="C145" s="30"/>
      <c r="D145" s="30" t="s">
        <v>140</v>
      </c>
      <c r="E145" s="30" t="s">
        <v>18</v>
      </c>
      <c r="F145" s="30" t="s">
        <v>141</v>
      </c>
      <c r="G145" s="30" t="s">
        <v>20</v>
      </c>
      <c r="H145" s="30" t="s">
        <v>161</v>
      </c>
      <c r="I145" s="148">
        <v>89</v>
      </c>
      <c r="J145" s="88" t="str">
        <f t="shared" si="2"/>
        <v>город Нижний Тагил, г. Нижний Тагил, ул. Тимирязева, д. 89</v>
      </c>
      <c r="K145" s="42">
        <v>1107</v>
      </c>
      <c r="L145" s="30">
        <v>18</v>
      </c>
      <c r="M145" s="42">
        <v>2</v>
      </c>
      <c r="N145" s="30" t="s">
        <v>4124</v>
      </c>
      <c r="O145" s="114">
        <v>43760</v>
      </c>
      <c r="P145" s="30" t="s">
        <v>3680</v>
      </c>
      <c r="Q145" s="194">
        <v>5893417.2000000002</v>
      </c>
      <c r="S145" s="200"/>
    </row>
    <row r="146" spans="1:19" ht="22.5" x14ac:dyDescent="0.25">
      <c r="A146" s="80">
        <v>145</v>
      </c>
      <c r="B146" s="30" t="s">
        <v>218</v>
      </c>
      <c r="C146" s="30"/>
      <c r="D146" s="30" t="s">
        <v>140</v>
      </c>
      <c r="E146" s="30" t="s">
        <v>18</v>
      </c>
      <c r="F146" s="30" t="s">
        <v>141</v>
      </c>
      <c r="G146" s="30" t="s">
        <v>20</v>
      </c>
      <c r="H146" s="30" t="s">
        <v>572</v>
      </c>
      <c r="I146" s="148">
        <v>30</v>
      </c>
      <c r="J146" s="88" t="str">
        <f t="shared" si="2"/>
        <v>город Нижний Тагил, г. Нижний Тагил, ул. Учительская, д. 30</v>
      </c>
      <c r="K146" s="30">
        <v>2014.5</v>
      </c>
      <c r="L146" s="30">
        <v>24</v>
      </c>
      <c r="M146" s="30">
        <v>7</v>
      </c>
      <c r="N146" s="30" t="s">
        <v>4124</v>
      </c>
      <c r="O146" s="114">
        <v>43760</v>
      </c>
      <c r="P146" s="30" t="s">
        <v>3680</v>
      </c>
      <c r="Q146" s="194">
        <v>10659229.199999999</v>
      </c>
      <c r="S146" s="200"/>
    </row>
    <row r="147" spans="1:19" x14ac:dyDescent="0.25">
      <c r="A147" s="80">
        <v>146</v>
      </c>
      <c r="B147" s="30" t="s">
        <v>218</v>
      </c>
      <c r="C147" s="30"/>
      <c r="D147" s="30" t="s">
        <v>140</v>
      </c>
      <c r="E147" s="30" t="s">
        <v>18</v>
      </c>
      <c r="F147" s="30" t="s">
        <v>141</v>
      </c>
      <c r="G147" s="30" t="s">
        <v>20</v>
      </c>
      <c r="H147" s="30" t="s">
        <v>162</v>
      </c>
      <c r="I147" s="148">
        <v>38</v>
      </c>
      <c r="J147" s="88" t="str">
        <f t="shared" si="2"/>
        <v>город Нижний Тагил, г. Нижний Тагил, ул. Фрунзе, д. 38</v>
      </c>
      <c r="K147" s="30">
        <v>1252.5</v>
      </c>
      <c r="L147" s="30">
        <v>14</v>
      </c>
      <c r="M147" s="30">
        <v>2</v>
      </c>
      <c r="N147" s="30" t="s">
        <v>4124</v>
      </c>
      <c r="O147" s="114">
        <v>43760</v>
      </c>
      <c r="P147" s="30" t="s">
        <v>3680</v>
      </c>
      <c r="Q147" s="194">
        <v>2846892.0000000005</v>
      </c>
      <c r="S147" s="200"/>
    </row>
    <row r="148" spans="1:19" ht="22.5" x14ac:dyDescent="0.25">
      <c r="A148" s="80">
        <v>147</v>
      </c>
      <c r="B148" s="30" t="s">
        <v>218</v>
      </c>
      <c r="C148" s="30"/>
      <c r="D148" s="30" t="s">
        <v>140</v>
      </c>
      <c r="E148" s="30" t="s">
        <v>18</v>
      </c>
      <c r="F148" s="30" t="s">
        <v>141</v>
      </c>
      <c r="G148" s="30" t="s">
        <v>20</v>
      </c>
      <c r="H148" s="30" t="s">
        <v>301</v>
      </c>
      <c r="I148" s="148">
        <v>24</v>
      </c>
      <c r="J148" s="88" t="str">
        <f t="shared" si="2"/>
        <v>город Нижний Тагил, г. Нижний Тагил, ул. Хохрякова, д. 24</v>
      </c>
      <c r="K148" s="42">
        <v>446.3</v>
      </c>
      <c r="L148" s="30">
        <v>8</v>
      </c>
      <c r="M148" s="42">
        <v>8</v>
      </c>
      <c r="N148" s="30" t="s">
        <v>4124</v>
      </c>
      <c r="O148" s="114">
        <v>43760</v>
      </c>
      <c r="P148" s="30" t="s">
        <v>3680</v>
      </c>
      <c r="Q148" s="194">
        <v>4950308.3999999994</v>
      </c>
      <c r="S148" s="200"/>
    </row>
    <row r="149" spans="1:19" ht="22.5" x14ac:dyDescent="0.25">
      <c r="A149" s="80">
        <v>148</v>
      </c>
      <c r="B149" s="30" t="s">
        <v>218</v>
      </c>
      <c r="C149" s="30"/>
      <c r="D149" s="30" t="s">
        <v>140</v>
      </c>
      <c r="E149" s="30" t="s">
        <v>18</v>
      </c>
      <c r="F149" s="30" t="s">
        <v>141</v>
      </c>
      <c r="G149" s="30" t="s">
        <v>20</v>
      </c>
      <c r="H149" s="30" t="s">
        <v>301</v>
      </c>
      <c r="I149" s="148">
        <v>8</v>
      </c>
      <c r="J149" s="88" t="str">
        <f t="shared" si="2"/>
        <v>город Нижний Тагил, г. Нижний Тагил, ул. Хохрякова, д. 8</v>
      </c>
      <c r="K149" s="42">
        <v>764.1</v>
      </c>
      <c r="L149" s="30">
        <v>25</v>
      </c>
      <c r="M149" s="42">
        <v>8</v>
      </c>
      <c r="N149" s="30" t="s">
        <v>4124</v>
      </c>
      <c r="O149" s="114">
        <v>43760</v>
      </c>
      <c r="P149" s="30" t="s">
        <v>3680</v>
      </c>
      <c r="Q149" s="194">
        <v>8022969.6000000006</v>
      </c>
      <c r="S149" s="200"/>
    </row>
    <row r="150" spans="1:19" ht="22.5" x14ac:dyDescent="0.25">
      <c r="A150" s="80">
        <v>149</v>
      </c>
      <c r="B150" s="30" t="s">
        <v>218</v>
      </c>
      <c r="C150" s="30"/>
      <c r="D150" s="30" t="s">
        <v>140</v>
      </c>
      <c r="E150" s="30" t="s">
        <v>18</v>
      </c>
      <c r="F150" s="30" t="s">
        <v>141</v>
      </c>
      <c r="G150" s="30" t="s">
        <v>20</v>
      </c>
      <c r="H150" s="30" t="s">
        <v>1518</v>
      </c>
      <c r="I150" s="148">
        <v>1</v>
      </c>
      <c r="J150" s="88" t="str">
        <f t="shared" si="2"/>
        <v>город Нижний Тагил, г. Нижний Тагил, ул. Цементная, д. 1</v>
      </c>
      <c r="K150" s="42">
        <v>1339</v>
      </c>
      <c r="L150" s="30">
        <v>24</v>
      </c>
      <c r="M150" s="42">
        <v>6</v>
      </c>
      <c r="N150" s="30" t="s">
        <v>4124</v>
      </c>
      <c r="O150" s="114">
        <v>43760</v>
      </c>
      <c r="P150" s="30" t="s">
        <v>3680</v>
      </c>
      <c r="Q150" s="194">
        <v>10381010.4</v>
      </c>
      <c r="S150" s="200"/>
    </row>
    <row r="151" spans="1:19" ht="22.5" x14ac:dyDescent="0.25">
      <c r="A151" s="80">
        <v>150</v>
      </c>
      <c r="B151" s="30" t="s">
        <v>218</v>
      </c>
      <c r="C151" s="30"/>
      <c r="D151" s="30" t="s">
        <v>140</v>
      </c>
      <c r="E151" s="30" t="s">
        <v>18</v>
      </c>
      <c r="F151" s="30" t="s">
        <v>141</v>
      </c>
      <c r="G151" s="30" t="s">
        <v>20</v>
      </c>
      <c r="H151" s="30" t="s">
        <v>518</v>
      </c>
      <c r="I151" s="148">
        <v>29</v>
      </c>
      <c r="J151" s="88" t="str">
        <f t="shared" si="2"/>
        <v>город Нижний Тагил, г. Нижний Тагил, ул. Циолковского, д. 29</v>
      </c>
      <c r="K151" s="42">
        <v>343.7</v>
      </c>
      <c r="L151" s="30">
        <v>6</v>
      </c>
      <c r="M151" s="42">
        <v>8</v>
      </c>
      <c r="N151" s="30" t="s">
        <v>4124</v>
      </c>
      <c r="O151" s="114" t="s">
        <v>4125</v>
      </c>
      <c r="P151" s="30" t="s">
        <v>3680</v>
      </c>
      <c r="Q151" s="194">
        <v>4077463.1999999997</v>
      </c>
      <c r="S151" s="200"/>
    </row>
    <row r="152" spans="1:19" ht="22.5" x14ac:dyDescent="0.25">
      <c r="A152" s="80">
        <v>151</v>
      </c>
      <c r="B152" s="30" t="s">
        <v>218</v>
      </c>
      <c r="C152" s="30"/>
      <c r="D152" s="30" t="s">
        <v>140</v>
      </c>
      <c r="E152" s="30" t="s">
        <v>18</v>
      </c>
      <c r="F152" s="30" t="s">
        <v>141</v>
      </c>
      <c r="G152" s="30" t="s">
        <v>20</v>
      </c>
      <c r="H152" s="30" t="s">
        <v>518</v>
      </c>
      <c r="I152" s="148">
        <v>37</v>
      </c>
      <c r="J152" s="88" t="str">
        <f t="shared" si="2"/>
        <v>город Нижний Тагил, г. Нижний Тагил, ул. Циолковского, д. 37</v>
      </c>
      <c r="K152" s="30">
        <v>2143.6</v>
      </c>
      <c r="L152" s="30">
        <v>22</v>
      </c>
      <c r="M152" s="30">
        <v>8</v>
      </c>
      <c r="N152" s="30" t="s">
        <v>4124</v>
      </c>
      <c r="O152" s="114">
        <v>43760</v>
      </c>
      <c r="P152" s="30" t="s">
        <v>3680</v>
      </c>
      <c r="Q152" s="194">
        <v>13656439.200000001</v>
      </c>
      <c r="S152" s="200"/>
    </row>
    <row r="153" spans="1:19" ht="22.5" x14ac:dyDescent="0.25">
      <c r="A153" s="80">
        <v>152</v>
      </c>
      <c r="B153" s="30" t="s">
        <v>218</v>
      </c>
      <c r="C153" s="30"/>
      <c r="D153" s="30" t="s">
        <v>140</v>
      </c>
      <c r="E153" s="30" t="s">
        <v>18</v>
      </c>
      <c r="F153" s="30" t="s">
        <v>141</v>
      </c>
      <c r="G153" s="30" t="s">
        <v>20</v>
      </c>
      <c r="H153" s="30" t="s">
        <v>247</v>
      </c>
      <c r="I153" s="148">
        <v>102</v>
      </c>
      <c r="J153" s="88" t="str">
        <f t="shared" si="2"/>
        <v>город Нижний Тагил, г. Нижний Тагил, ул. Чайковского, д. 102</v>
      </c>
      <c r="K153" s="42">
        <v>827.9</v>
      </c>
      <c r="L153" s="30">
        <v>12</v>
      </c>
      <c r="M153" s="42">
        <v>2</v>
      </c>
      <c r="N153" s="30" t="s">
        <v>4124</v>
      </c>
      <c r="O153" s="114">
        <v>43760</v>
      </c>
      <c r="P153" s="30" t="s">
        <v>3680</v>
      </c>
      <c r="Q153" s="194">
        <v>4018962</v>
      </c>
      <c r="S153" s="200"/>
    </row>
    <row r="154" spans="1:19" ht="22.5" x14ac:dyDescent="0.25">
      <c r="A154" s="80">
        <v>153</v>
      </c>
      <c r="B154" s="30" t="s">
        <v>218</v>
      </c>
      <c r="C154" s="30"/>
      <c r="D154" s="30" t="s">
        <v>140</v>
      </c>
      <c r="E154" s="30" t="s">
        <v>18</v>
      </c>
      <c r="F154" s="30" t="s">
        <v>141</v>
      </c>
      <c r="G154" s="30" t="s">
        <v>20</v>
      </c>
      <c r="H154" s="30" t="s">
        <v>247</v>
      </c>
      <c r="I154" s="148">
        <v>92</v>
      </c>
      <c r="J154" s="88" t="str">
        <f t="shared" si="2"/>
        <v>город Нижний Тагил, г. Нижний Тагил, ул. Чайковского, д. 92</v>
      </c>
      <c r="K154" s="42">
        <v>1053.8</v>
      </c>
      <c r="L154" s="30">
        <v>18</v>
      </c>
      <c r="M154" s="42">
        <v>8</v>
      </c>
      <c r="N154" s="30" t="s">
        <v>4124</v>
      </c>
      <c r="O154" s="114">
        <v>43760</v>
      </c>
      <c r="P154" s="30" t="s">
        <v>3680</v>
      </c>
      <c r="Q154" s="194">
        <v>10593164.399999999</v>
      </c>
      <c r="S154" s="200"/>
    </row>
    <row r="155" spans="1:19" ht="22.5" x14ac:dyDescent="0.25">
      <c r="A155" s="80">
        <v>154</v>
      </c>
      <c r="B155" s="30" t="s">
        <v>218</v>
      </c>
      <c r="C155" s="30"/>
      <c r="D155" s="30" t="s">
        <v>140</v>
      </c>
      <c r="E155" s="30" t="s">
        <v>18</v>
      </c>
      <c r="F155" s="30" t="s">
        <v>141</v>
      </c>
      <c r="G155" s="30" t="s">
        <v>20</v>
      </c>
      <c r="H155" s="30" t="s">
        <v>247</v>
      </c>
      <c r="I155" s="148">
        <v>94</v>
      </c>
      <c r="J155" s="88" t="str">
        <f t="shared" si="2"/>
        <v>город Нижний Тагил, г. Нижний Тагил, ул. Чайковского, д. 94</v>
      </c>
      <c r="K155" s="42">
        <v>1057.5999999999999</v>
      </c>
      <c r="L155" s="30">
        <v>18</v>
      </c>
      <c r="M155" s="42">
        <v>8</v>
      </c>
      <c r="N155" s="30" t="s">
        <v>4124</v>
      </c>
      <c r="O155" s="114">
        <v>43760</v>
      </c>
      <c r="P155" s="30" t="s">
        <v>3680</v>
      </c>
      <c r="Q155" s="194">
        <v>9781767.6000000015</v>
      </c>
      <c r="S155" s="200"/>
    </row>
    <row r="156" spans="1:19" ht="23.25" x14ac:dyDescent="0.25">
      <c r="A156" s="80">
        <v>155</v>
      </c>
      <c r="B156" s="30" t="s">
        <v>218</v>
      </c>
      <c r="C156" s="30"/>
      <c r="D156" s="30" t="s">
        <v>140</v>
      </c>
      <c r="E156" s="30" t="s">
        <v>18</v>
      </c>
      <c r="F156" s="30" t="s">
        <v>141</v>
      </c>
      <c r="G156" s="30" t="s">
        <v>20</v>
      </c>
      <c r="H156" s="30" t="s">
        <v>166</v>
      </c>
      <c r="I156" s="148">
        <v>17</v>
      </c>
      <c r="J156" s="88" t="str">
        <f t="shared" si="2"/>
        <v>город Нижний Тагил, г. Нижний Тагил, ул. Шевченко, д. 17</v>
      </c>
      <c r="K156" s="42">
        <v>2292.6999999999998</v>
      </c>
      <c r="L156" s="30">
        <v>27</v>
      </c>
      <c r="M156" s="42">
        <v>3</v>
      </c>
      <c r="N156" s="33" t="s">
        <v>4322</v>
      </c>
      <c r="O156" s="114" t="s">
        <v>4323</v>
      </c>
      <c r="P156" s="30" t="s">
        <v>3680</v>
      </c>
      <c r="Q156" s="194">
        <v>9138416.3999999985</v>
      </c>
      <c r="S156" s="200"/>
    </row>
    <row r="157" spans="1:19" ht="23.25" x14ac:dyDescent="0.25">
      <c r="A157" s="80">
        <v>156</v>
      </c>
      <c r="B157" s="30" t="s">
        <v>327</v>
      </c>
      <c r="C157" s="30"/>
      <c r="D157" s="112" t="s">
        <v>2676</v>
      </c>
      <c r="E157" s="112" t="s">
        <v>18</v>
      </c>
      <c r="F157" s="112" t="s">
        <v>333</v>
      </c>
      <c r="G157" s="112" t="s">
        <v>190</v>
      </c>
      <c r="H157" s="112" t="s">
        <v>1528</v>
      </c>
      <c r="I157" s="51">
        <v>5</v>
      </c>
      <c r="J157" s="88" t="str">
        <f t="shared" si="2"/>
        <v>Городской округ «Город Лесной» Свердловской области, г. Лесной, б-р Мальского, д. 5</v>
      </c>
      <c r="K157" s="112">
        <v>5223.12</v>
      </c>
      <c r="L157" s="30">
        <v>66</v>
      </c>
      <c r="M157" s="134">
        <v>3</v>
      </c>
      <c r="N157" s="33" t="s">
        <v>4324</v>
      </c>
      <c r="O157" s="114" t="s">
        <v>4325</v>
      </c>
      <c r="P157" s="30" t="s">
        <v>4326</v>
      </c>
      <c r="Q157" s="194">
        <v>6254718.4000000004</v>
      </c>
      <c r="S157" s="200"/>
    </row>
    <row r="158" spans="1:19" ht="22.5" x14ac:dyDescent="0.25">
      <c r="A158" s="80">
        <v>157</v>
      </c>
      <c r="B158" s="30" t="s">
        <v>327</v>
      </c>
      <c r="C158" s="30"/>
      <c r="D158" s="30" t="s">
        <v>2676</v>
      </c>
      <c r="E158" s="30" t="s">
        <v>18</v>
      </c>
      <c r="F158" s="30" t="s">
        <v>333</v>
      </c>
      <c r="G158" s="30" t="s">
        <v>20</v>
      </c>
      <c r="H158" s="30" t="s">
        <v>378</v>
      </c>
      <c r="I158" s="42">
        <v>1</v>
      </c>
      <c r="J158" s="88" t="str">
        <f t="shared" si="2"/>
        <v>Городской округ «Город Лесной» Свердловской области, г. Лесной, ул. Белинского, д. 1</v>
      </c>
      <c r="K158" s="30">
        <v>1315.7</v>
      </c>
      <c r="L158" s="30">
        <v>18</v>
      </c>
      <c r="M158" s="120">
        <v>4</v>
      </c>
      <c r="N158" s="30" t="s">
        <v>4129</v>
      </c>
      <c r="O158" s="114">
        <v>43780</v>
      </c>
      <c r="P158" s="30" t="s">
        <v>3680</v>
      </c>
      <c r="Q158" s="194">
        <v>5696279.9999999991</v>
      </c>
      <c r="S158" s="200"/>
    </row>
    <row r="159" spans="1:19" ht="22.5" x14ac:dyDescent="0.25">
      <c r="A159" s="80">
        <v>158</v>
      </c>
      <c r="B159" s="30" t="s">
        <v>327</v>
      </c>
      <c r="C159" s="30"/>
      <c r="D159" s="30" t="s">
        <v>2676</v>
      </c>
      <c r="E159" s="30" t="s">
        <v>18</v>
      </c>
      <c r="F159" s="30" t="s">
        <v>333</v>
      </c>
      <c r="G159" s="30" t="s">
        <v>20</v>
      </c>
      <c r="H159" s="30" t="s">
        <v>378</v>
      </c>
      <c r="I159" s="42">
        <v>11</v>
      </c>
      <c r="J159" s="88" t="str">
        <f t="shared" si="2"/>
        <v>Городской округ «Город Лесной» Свердловской области, г. Лесной, ул. Белинского, д. 11</v>
      </c>
      <c r="K159" s="30">
        <v>1336.4</v>
      </c>
      <c r="L159" s="30">
        <v>18</v>
      </c>
      <c r="M159" s="120">
        <v>4</v>
      </c>
      <c r="N159" s="30" t="s">
        <v>4129</v>
      </c>
      <c r="O159" s="114">
        <v>43780</v>
      </c>
      <c r="P159" s="30" t="s">
        <v>3680</v>
      </c>
      <c r="Q159" s="194">
        <v>5844398.4000000004</v>
      </c>
      <c r="S159" s="200"/>
    </row>
    <row r="160" spans="1:19" ht="22.5" x14ac:dyDescent="0.25">
      <c r="A160" s="80">
        <v>159</v>
      </c>
      <c r="B160" s="30" t="s">
        <v>327</v>
      </c>
      <c r="C160" s="30"/>
      <c r="D160" s="30" t="s">
        <v>2676</v>
      </c>
      <c r="E160" s="30" t="s">
        <v>18</v>
      </c>
      <c r="F160" s="30" t="s">
        <v>333</v>
      </c>
      <c r="G160" s="30" t="s">
        <v>20</v>
      </c>
      <c r="H160" s="30" t="s">
        <v>378</v>
      </c>
      <c r="I160" s="42">
        <v>22</v>
      </c>
      <c r="J160" s="88" t="str">
        <f t="shared" si="2"/>
        <v>Городской округ «Город Лесной» Свердловской области, г. Лесной, ул. Белинского, д. 22</v>
      </c>
      <c r="K160" s="30">
        <v>2319.6999999999998</v>
      </c>
      <c r="L160" s="30">
        <v>63</v>
      </c>
      <c r="M160" s="120">
        <v>6</v>
      </c>
      <c r="N160" s="30" t="s">
        <v>4130</v>
      </c>
      <c r="O160" s="114">
        <v>43781</v>
      </c>
      <c r="P160" s="30" t="s">
        <v>3685</v>
      </c>
      <c r="Q160" s="194">
        <v>8226333.3099999987</v>
      </c>
      <c r="S160" s="200"/>
    </row>
    <row r="161" spans="1:19" ht="22.5" x14ac:dyDescent="0.25">
      <c r="A161" s="80">
        <v>160</v>
      </c>
      <c r="B161" s="30" t="s">
        <v>327</v>
      </c>
      <c r="C161" s="30"/>
      <c r="D161" s="30" t="s">
        <v>2676</v>
      </c>
      <c r="E161" s="30" t="s">
        <v>18</v>
      </c>
      <c r="F161" s="30" t="s">
        <v>333</v>
      </c>
      <c r="G161" s="30" t="s">
        <v>20</v>
      </c>
      <c r="H161" s="30" t="s">
        <v>378</v>
      </c>
      <c r="I161" s="42">
        <v>24</v>
      </c>
      <c r="J161" s="88" t="str">
        <f t="shared" si="2"/>
        <v>Городской округ «Город Лесной» Свердловской области, г. Лесной, ул. Белинского, д. 24</v>
      </c>
      <c r="K161" s="30">
        <v>1464.9</v>
      </c>
      <c r="L161" s="30">
        <v>18</v>
      </c>
      <c r="M161" s="41">
        <v>4</v>
      </c>
      <c r="N161" s="30" t="s">
        <v>4131</v>
      </c>
      <c r="O161" s="114">
        <v>43780</v>
      </c>
      <c r="P161" s="30" t="s">
        <v>3685</v>
      </c>
      <c r="Q161" s="194">
        <v>4479133.32</v>
      </c>
      <c r="S161" s="200"/>
    </row>
    <row r="162" spans="1:19" ht="22.5" x14ac:dyDescent="0.25">
      <c r="A162" s="80">
        <v>161</v>
      </c>
      <c r="B162" s="30" t="s">
        <v>327</v>
      </c>
      <c r="C162" s="30"/>
      <c r="D162" s="30" t="s">
        <v>2676</v>
      </c>
      <c r="E162" s="30" t="s">
        <v>18</v>
      </c>
      <c r="F162" s="30" t="s">
        <v>333</v>
      </c>
      <c r="G162" s="30" t="s">
        <v>20</v>
      </c>
      <c r="H162" s="30" t="s">
        <v>378</v>
      </c>
      <c r="I162" s="42">
        <v>7</v>
      </c>
      <c r="J162" s="88" t="str">
        <f t="shared" si="2"/>
        <v>Городской округ «Город Лесной» Свердловской области, г. Лесной, ул. Белинского, д. 7</v>
      </c>
      <c r="K162" s="30">
        <v>1312.2</v>
      </c>
      <c r="L162" s="30">
        <v>18</v>
      </c>
      <c r="M162" s="120">
        <v>4</v>
      </c>
      <c r="N162" s="30" t="s">
        <v>4131</v>
      </c>
      <c r="O162" s="114" t="s">
        <v>4122</v>
      </c>
      <c r="P162" s="30" t="s">
        <v>3685</v>
      </c>
      <c r="Q162" s="194">
        <v>4313207.5299999993</v>
      </c>
      <c r="S162" s="200"/>
    </row>
    <row r="163" spans="1:19" ht="22.5" x14ac:dyDescent="0.25">
      <c r="A163" s="80">
        <v>162</v>
      </c>
      <c r="B163" s="30" t="s">
        <v>327</v>
      </c>
      <c r="C163" s="30"/>
      <c r="D163" s="30" t="s">
        <v>2676</v>
      </c>
      <c r="E163" s="30" t="s">
        <v>18</v>
      </c>
      <c r="F163" s="30" t="s">
        <v>333</v>
      </c>
      <c r="G163" s="30" t="s">
        <v>20</v>
      </c>
      <c r="H163" s="30" t="s">
        <v>378</v>
      </c>
      <c r="I163" s="42">
        <v>9</v>
      </c>
      <c r="J163" s="88" t="str">
        <f t="shared" si="2"/>
        <v>Городской округ «Город Лесной» Свердловской области, г. Лесной, ул. Белинского, д. 9</v>
      </c>
      <c r="K163" s="30">
        <v>1329.8</v>
      </c>
      <c r="L163" s="30">
        <v>18</v>
      </c>
      <c r="M163" s="120">
        <v>4</v>
      </c>
      <c r="N163" s="30" t="s">
        <v>4129</v>
      </c>
      <c r="O163" s="114">
        <v>43780</v>
      </c>
      <c r="P163" s="30" t="s">
        <v>3680</v>
      </c>
      <c r="Q163" s="194">
        <v>6019705.1999999993</v>
      </c>
      <c r="S163" s="200"/>
    </row>
    <row r="164" spans="1:19" ht="22.5" x14ac:dyDescent="0.25">
      <c r="A164" s="80">
        <v>163</v>
      </c>
      <c r="B164" s="30" t="s">
        <v>327</v>
      </c>
      <c r="C164" s="30"/>
      <c r="D164" s="30" t="s">
        <v>2676</v>
      </c>
      <c r="E164" s="30" t="s">
        <v>18</v>
      </c>
      <c r="F164" s="30" t="s">
        <v>333</v>
      </c>
      <c r="G164" s="30" t="s">
        <v>20</v>
      </c>
      <c r="H164" s="30" t="s">
        <v>75</v>
      </c>
      <c r="I164" s="42">
        <v>9</v>
      </c>
      <c r="J164" s="88" t="str">
        <f t="shared" si="2"/>
        <v>Городской округ «Город Лесной» Свердловской области, г. Лесной, ул. Карла Маркса, д. 9</v>
      </c>
      <c r="K164" s="30">
        <v>2012.6</v>
      </c>
      <c r="L164" s="30">
        <v>18</v>
      </c>
      <c r="M164" s="120">
        <v>5</v>
      </c>
      <c r="N164" s="30" t="s">
        <v>4131</v>
      </c>
      <c r="O164" s="114">
        <v>43780</v>
      </c>
      <c r="P164" s="30" t="s">
        <v>3685</v>
      </c>
      <c r="Q164" s="194">
        <v>6809079.080000001</v>
      </c>
      <c r="S164" s="200"/>
    </row>
    <row r="165" spans="1:19" ht="22.5" x14ac:dyDescent="0.25">
      <c r="A165" s="80">
        <v>164</v>
      </c>
      <c r="B165" s="30" t="s">
        <v>327</v>
      </c>
      <c r="C165" s="30"/>
      <c r="D165" s="30" t="s">
        <v>2676</v>
      </c>
      <c r="E165" s="30" t="s">
        <v>18</v>
      </c>
      <c r="F165" s="30" t="s">
        <v>333</v>
      </c>
      <c r="G165" s="30" t="s">
        <v>20</v>
      </c>
      <c r="H165" s="30" t="s">
        <v>53</v>
      </c>
      <c r="I165" s="42">
        <v>8</v>
      </c>
      <c r="J165" s="88" t="str">
        <f t="shared" si="2"/>
        <v>Городской округ «Город Лесной» Свердловской области, г. Лесной, ул. Комсомольская, д. 8</v>
      </c>
      <c r="K165" s="30">
        <v>720.8</v>
      </c>
      <c r="L165" s="30">
        <v>12</v>
      </c>
      <c r="M165" s="120">
        <v>5</v>
      </c>
      <c r="N165" s="30" t="s">
        <v>4129</v>
      </c>
      <c r="O165" s="114">
        <v>43780</v>
      </c>
      <c r="P165" s="30" t="s">
        <v>3680</v>
      </c>
      <c r="Q165" s="194">
        <v>4260265.2</v>
      </c>
      <c r="S165" s="200"/>
    </row>
    <row r="166" spans="1:19" ht="22.5" x14ac:dyDescent="0.25">
      <c r="A166" s="80">
        <v>165</v>
      </c>
      <c r="B166" s="30" t="s">
        <v>327</v>
      </c>
      <c r="C166" s="30"/>
      <c r="D166" s="30" t="s">
        <v>2676</v>
      </c>
      <c r="E166" s="30" t="s">
        <v>18</v>
      </c>
      <c r="F166" s="30" t="s">
        <v>333</v>
      </c>
      <c r="G166" s="30" t="s">
        <v>20</v>
      </c>
      <c r="H166" s="30" t="s">
        <v>36</v>
      </c>
      <c r="I166" s="42">
        <v>134</v>
      </c>
      <c r="J166" s="88" t="str">
        <f t="shared" si="2"/>
        <v>Городской округ «Город Лесной» Свердловской области, г. Лесной, ул. Ленина, д. 134</v>
      </c>
      <c r="K166" s="30">
        <v>1760.3</v>
      </c>
      <c r="L166" s="30">
        <v>21</v>
      </c>
      <c r="M166" s="41">
        <v>1</v>
      </c>
      <c r="N166" s="30" t="s">
        <v>4130</v>
      </c>
      <c r="O166" s="114">
        <v>43781</v>
      </c>
      <c r="P166" s="30" t="s">
        <v>3685</v>
      </c>
      <c r="Q166" s="194">
        <v>2092753.54</v>
      </c>
      <c r="S166" s="200"/>
    </row>
    <row r="167" spans="1:19" ht="22.5" x14ac:dyDescent="0.25">
      <c r="A167" s="80">
        <v>166</v>
      </c>
      <c r="B167" s="30" t="s">
        <v>327</v>
      </c>
      <c r="C167" s="30"/>
      <c r="D167" s="30" t="s">
        <v>2676</v>
      </c>
      <c r="E167" s="30" t="s">
        <v>18</v>
      </c>
      <c r="F167" s="30" t="s">
        <v>333</v>
      </c>
      <c r="G167" s="30" t="s">
        <v>20</v>
      </c>
      <c r="H167" s="30" t="s">
        <v>36</v>
      </c>
      <c r="I167" s="42">
        <v>18</v>
      </c>
      <c r="J167" s="88" t="str">
        <f t="shared" si="2"/>
        <v>Городской округ «Город Лесной» Свердловской области, г. Лесной, ул. Ленина, д. 18</v>
      </c>
      <c r="K167" s="30">
        <v>3005.3</v>
      </c>
      <c r="L167" s="30">
        <v>42</v>
      </c>
      <c r="M167" s="120">
        <v>5</v>
      </c>
      <c r="N167" s="30" t="s">
        <v>4130</v>
      </c>
      <c r="O167" s="114">
        <v>43781</v>
      </c>
      <c r="P167" s="30" t="s">
        <v>3685</v>
      </c>
      <c r="Q167" s="194">
        <v>13591295.899999999</v>
      </c>
      <c r="S167" s="200"/>
    </row>
    <row r="168" spans="1:19" ht="22.5" x14ac:dyDescent="0.25">
      <c r="A168" s="80">
        <v>167</v>
      </c>
      <c r="B168" s="30" t="s">
        <v>327</v>
      </c>
      <c r="C168" s="30"/>
      <c r="D168" s="30" t="s">
        <v>2676</v>
      </c>
      <c r="E168" s="30" t="s">
        <v>18</v>
      </c>
      <c r="F168" s="30" t="s">
        <v>333</v>
      </c>
      <c r="G168" s="30" t="s">
        <v>20</v>
      </c>
      <c r="H168" s="30" t="s">
        <v>36</v>
      </c>
      <c r="I168" s="42">
        <v>24</v>
      </c>
      <c r="J168" s="88" t="str">
        <f t="shared" si="2"/>
        <v>Городской округ «Город Лесной» Свердловской области, г. Лесной, ул. Ленина, д. 24</v>
      </c>
      <c r="K168" s="30">
        <v>3141.6</v>
      </c>
      <c r="L168" s="30">
        <v>42</v>
      </c>
      <c r="M168" s="120">
        <v>5</v>
      </c>
      <c r="N168" s="30" t="s">
        <v>4131</v>
      </c>
      <c r="O168" s="114">
        <v>43780</v>
      </c>
      <c r="P168" s="30" t="s">
        <v>3685</v>
      </c>
      <c r="Q168" s="194">
        <v>10012129.57</v>
      </c>
      <c r="S168" s="200"/>
    </row>
    <row r="169" spans="1:19" ht="22.5" x14ac:dyDescent="0.25">
      <c r="A169" s="80">
        <v>168</v>
      </c>
      <c r="B169" s="30" t="s">
        <v>327</v>
      </c>
      <c r="C169" s="30"/>
      <c r="D169" s="30" t="s">
        <v>2676</v>
      </c>
      <c r="E169" s="30" t="s">
        <v>18</v>
      </c>
      <c r="F169" s="30" t="s">
        <v>333</v>
      </c>
      <c r="G169" s="30" t="s">
        <v>20</v>
      </c>
      <c r="H169" s="30" t="s">
        <v>36</v>
      </c>
      <c r="I169" s="42">
        <v>26</v>
      </c>
      <c r="J169" s="88" t="str">
        <f t="shared" si="2"/>
        <v>Городской округ «Город Лесной» Свердловской области, г. Лесной, ул. Ленина, д. 26</v>
      </c>
      <c r="K169" s="30">
        <v>1604.8</v>
      </c>
      <c r="L169" s="30">
        <v>24</v>
      </c>
      <c r="M169" s="120">
        <v>6</v>
      </c>
      <c r="N169" s="30" t="s">
        <v>4131</v>
      </c>
      <c r="O169" s="114">
        <v>43780</v>
      </c>
      <c r="P169" s="30" t="s">
        <v>3685</v>
      </c>
      <c r="Q169" s="194">
        <v>6116318.0599999987</v>
      </c>
      <c r="S169" s="200"/>
    </row>
    <row r="170" spans="1:19" ht="22.5" x14ac:dyDescent="0.25">
      <c r="A170" s="80">
        <v>169</v>
      </c>
      <c r="B170" s="30" t="s">
        <v>327</v>
      </c>
      <c r="C170" s="30"/>
      <c r="D170" s="30" t="s">
        <v>2676</v>
      </c>
      <c r="E170" s="30" t="s">
        <v>18</v>
      </c>
      <c r="F170" s="30" t="s">
        <v>333</v>
      </c>
      <c r="G170" s="30" t="s">
        <v>20</v>
      </c>
      <c r="H170" s="30" t="s">
        <v>36</v>
      </c>
      <c r="I170" s="42">
        <v>32</v>
      </c>
      <c r="J170" s="88" t="str">
        <f t="shared" si="2"/>
        <v>Городской округ «Город Лесной» Свердловской области, г. Лесной, ул. Ленина, д. 32</v>
      </c>
      <c r="K170" s="30">
        <v>2294.1999999999998</v>
      </c>
      <c r="L170" s="30">
        <v>30</v>
      </c>
      <c r="M170" s="120">
        <v>5</v>
      </c>
      <c r="N170" s="30" t="s">
        <v>4129</v>
      </c>
      <c r="O170" s="114">
        <v>43780</v>
      </c>
      <c r="P170" s="30" t="s">
        <v>3680</v>
      </c>
      <c r="Q170" s="194">
        <v>9979659.5999999996</v>
      </c>
      <c r="S170" s="200"/>
    </row>
    <row r="171" spans="1:19" ht="22.5" x14ac:dyDescent="0.25">
      <c r="A171" s="80">
        <v>170</v>
      </c>
      <c r="B171" s="30" t="s">
        <v>327</v>
      </c>
      <c r="C171" s="30"/>
      <c r="D171" s="30" t="s">
        <v>2676</v>
      </c>
      <c r="E171" s="30" t="s">
        <v>18</v>
      </c>
      <c r="F171" s="30" t="s">
        <v>333</v>
      </c>
      <c r="G171" s="30" t="s">
        <v>20</v>
      </c>
      <c r="H171" s="30" t="s">
        <v>36</v>
      </c>
      <c r="I171" s="42">
        <v>34</v>
      </c>
      <c r="J171" s="88" t="str">
        <f t="shared" si="2"/>
        <v>Городской округ «Город Лесной» Свердловской области, г. Лесной, ул. Ленина, д. 34</v>
      </c>
      <c r="K171" s="30">
        <v>1078.2</v>
      </c>
      <c r="L171" s="30">
        <v>12</v>
      </c>
      <c r="M171" s="120">
        <v>4</v>
      </c>
      <c r="N171" s="30" t="s">
        <v>4129</v>
      </c>
      <c r="O171" s="114">
        <v>43780</v>
      </c>
      <c r="P171" s="30" t="s">
        <v>3680</v>
      </c>
      <c r="Q171" s="194">
        <v>5631637.2000000002</v>
      </c>
      <c r="S171" s="200"/>
    </row>
    <row r="172" spans="1:19" ht="22.5" x14ac:dyDescent="0.25">
      <c r="A172" s="80">
        <v>171</v>
      </c>
      <c r="B172" s="30" t="s">
        <v>327</v>
      </c>
      <c r="C172" s="30"/>
      <c r="D172" s="30" t="s">
        <v>2676</v>
      </c>
      <c r="E172" s="30" t="s">
        <v>18</v>
      </c>
      <c r="F172" s="30" t="s">
        <v>333</v>
      </c>
      <c r="G172" s="30" t="s">
        <v>20</v>
      </c>
      <c r="H172" s="30" t="s">
        <v>108</v>
      </c>
      <c r="I172" s="42">
        <v>25</v>
      </c>
      <c r="J172" s="88" t="str">
        <f t="shared" si="2"/>
        <v>Городской округ «Город Лесной» Свердловской области, г. Лесной, ул. Пушкина, д. 25</v>
      </c>
      <c r="K172" s="30">
        <v>1513.8</v>
      </c>
      <c r="L172" s="30">
        <v>24</v>
      </c>
      <c r="M172" s="120">
        <v>1</v>
      </c>
      <c r="N172" s="30" t="s">
        <v>4130</v>
      </c>
      <c r="O172" s="114">
        <v>43781</v>
      </c>
      <c r="P172" s="30" t="s">
        <v>3685</v>
      </c>
      <c r="Q172" s="194">
        <v>2825353.59</v>
      </c>
      <c r="S172" s="200"/>
    </row>
    <row r="173" spans="1:19" ht="22.5" x14ac:dyDescent="0.25">
      <c r="A173" s="80">
        <v>172</v>
      </c>
      <c r="B173" s="30" t="s">
        <v>327</v>
      </c>
      <c r="C173" s="30"/>
      <c r="D173" s="30" t="s">
        <v>2676</v>
      </c>
      <c r="E173" s="30" t="s">
        <v>18</v>
      </c>
      <c r="F173" s="30" t="s">
        <v>333</v>
      </c>
      <c r="G173" s="30" t="s">
        <v>20</v>
      </c>
      <c r="H173" s="30" t="s">
        <v>108</v>
      </c>
      <c r="I173" s="42">
        <v>35</v>
      </c>
      <c r="J173" s="88" t="str">
        <f t="shared" si="2"/>
        <v>Городской округ «Город Лесной» Свердловской области, г. Лесной, ул. Пушкина, д. 35</v>
      </c>
      <c r="K173" s="30">
        <v>2278.1999999999998</v>
      </c>
      <c r="L173" s="30">
        <v>24</v>
      </c>
      <c r="M173" s="120">
        <v>5</v>
      </c>
      <c r="N173" s="30" t="s">
        <v>4129</v>
      </c>
      <c r="O173" s="114">
        <v>43780</v>
      </c>
      <c r="P173" s="30" t="s">
        <v>3680</v>
      </c>
      <c r="Q173" s="194">
        <v>9048758.4000000004</v>
      </c>
      <c r="S173" s="200"/>
    </row>
    <row r="174" spans="1:19" ht="22.5" x14ac:dyDescent="0.25">
      <c r="A174" s="80">
        <v>173</v>
      </c>
      <c r="B174" s="30" t="s">
        <v>327</v>
      </c>
      <c r="C174" s="30"/>
      <c r="D174" s="30" t="s">
        <v>2676</v>
      </c>
      <c r="E174" s="30" t="s">
        <v>18</v>
      </c>
      <c r="F174" s="30" t="s">
        <v>333</v>
      </c>
      <c r="G174" s="30" t="s">
        <v>20</v>
      </c>
      <c r="H174" s="30" t="s">
        <v>108</v>
      </c>
      <c r="I174" s="42">
        <v>37</v>
      </c>
      <c r="J174" s="88" t="str">
        <f t="shared" si="2"/>
        <v>Городской округ «Город Лесной» Свердловской области, г. Лесной, ул. Пушкина, д. 37</v>
      </c>
      <c r="K174" s="30">
        <v>1923.3</v>
      </c>
      <c r="L174" s="30">
        <v>24</v>
      </c>
      <c r="M174" s="120">
        <v>5</v>
      </c>
      <c r="N174" s="30" t="s">
        <v>4129</v>
      </c>
      <c r="O174" s="114">
        <v>43780</v>
      </c>
      <c r="P174" s="30" t="s">
        <v>3680</v>
      </c>
      <c r="Q174" s="194">
        <v>5906458.7999999998</v>
      </c>
      <c r="S174" s="200"/>
    </row>
    <row r="175" spans="1:19" ht="22.5" x14ac:dyDescent="0.25">
      <c r="A175" s="80">
        <v>174</v>
      </c>
      <c r="B175" s="30" t="s">
        <v>327</v>
      </c>
      <c r="C175" s="30"/>
      <c r="D175" s="30" t="s">
        <v>2676</v>
      </c>
      <c r="E175" s="30" t="s">
        <v>18</v>
      </c>
      <c r="F175" s="30" t="s">
        <v>333</v>
      </c>
      <c r="G175" s="30" t="s">
        <v>20</v>
      </c>
      <c r="H175" s="30" t="s">
        <v>77</v>
      </c>
      <c r="I175" s="42">
        <v>27</v>
      </c>
      <c r="J175" s="88" t="str">
        <f t="shared" si="2"/>
        <v>Городской округ «Город Лесной» Свердловской области, г. Лесной, ул. Свердлова, д. 27</v>
      </c>
      <c r="K175" s="30">
        <v>2105.6</v>
      </c>
      <c r="L175" s="30">
        <v>24</v>
      </c>
      <c r="M175" s="120">
        <v>6</v>
      </c>
      <c r="N175" s="30" t="s">
        <v>4129</v>
      </c>
      <c r="O175" s="114">
        <v>43780</v>
      </c>
      <c r="P175" s="30" t="s">
        <v>3680</v>
      </c>
      <c r="Q175" s="194">
        <v>8740942.7999999989</v>
      </c>
      <c r="S175" s="200"/>
    </row>
    <row r="176" spans="1:19" ht="22.5" x14ac:dyDescent="0.25">
      <c r="A176" s="80">
        <v>175</v>
      </c>
      <c r="B176" s="30" t="s">
        <v>327</v>
      </c>
      <c r="C176" s="30"/>
      <c r="D176" s="30" t="s">
        <v>2676</v>
      </c>
      <c r="E176" s="30" t="s">
        <v>18</v>
      </c>
      <c r="F176" s="30" t="s">
        <v>333</v>
      </c>
      <c r="G176" s="30" t="s">
        <v>20</v>
      </c>
      <c r="H176" s="30" t="s">
        <v>77</v>
      </c>
      <c r="I176" s="42">
        <v>29</v>
      </c>
      <c r="J176" s="88" t="str">
        <f t="shared" si="2"/>
        <v>Городской округ «Город Лесной» Свердловской области, г. Лесной, ул. Свердлова, д. 29</v>
      </c>
      <c r="K176" s="30">
        <v>2354.1999999999998</v>
      </c>
      <c r="L176" s="30">
        <v>24</v>
      </c>
      <c r="M176" s="120">
        <v>6</v>
      </c>
      <c r="N176" s="30" t="s">
        <v>4129</v>
      </c>
      <c r="O176" s="114">
        <v>43780</v>
      </c>
      <c r="P176" s="30" t="s">
        <v>3680</v>
      </c>
      <c r="Q176" s="194">
        <v>9855997.1999999993</v>
      </c>
      <c r="S176" s="200"/>
    </row>
    <row r="177" spans="1:19" ht="22.5" x14ac:dyDescent="0.25">
      <c r="A177" s="80">
        <v>176</v>
      </c>
      <c r="B177" s="30" t="s">
        <v>327</v>
      </c>
      <c r="C177" s="30"/>
      <c r="D177" s="30" t="s">
        <v>2676</v>
      </c>
      <c r="E177" s="112" t="s">
        <v>18</v>
      </c>
      <c r="F177" s="112" t="s">
        <v>333</v>
      </c>
      <c r="G177" s="112" t="s">
        <v>20</v>
      </c>
      <c r="H177" s="112" t="s">
        <v>70</v>
      </c>
      <c r="I177" s="51">
        <v>18</v>
      </c>
      <c r="J177" s="88" t="str">
        <f t="shared" ref="J177:J240" si="3">C177&amp;""&amp;D177&amp;", "&amp;E177&amp;" "&amp;F177&amp;", "&amp;G177&amp;" "&amp;H177&amp;", д. "&amp;I177</f>
        <v>Городской округ «Город Лесной» Свердловской области, г. Лесной, ул. Юбилейная, д. 18</v>
      </c>
      <c r="K177" s="112">
        <v>4298</v>
      </c>
      <c r="L177" s="30">
        <v>62</v>
      </c>
      <c r="M177" s="134">
        <v>2</v>
      </c>
      <c r="N177" s="30" t="s">
        <v>4128</v>
      </c>
      <c r="O177" s="114">
        <v>43914</v>
      </c>
      <c r="P177" s="30" t="s">
        <v>1594</v>
      </c>
      <c r="Q177" s="194">
        <v>4137321.13</v>
      </c>
      <c r="S177" s="200"/>
    </row>
    <row r="178" spans="1:19" ht="22.5" x14ac:dyDescent="0.25">
      <c r="A178" s="80">
        <v>177</v>
      </c>
      <c r="B178" s="30" t="s">
        <v>218</v>
      </c>
      <c r="C178" s="30"/>
      <c r="D178" s="30" t="s">
        <v>169</v>
      </c>
      <c r="E178" s="30" t="s">
        <v>18</v>
      </c>
      <c r="F178" s="30" t="s">
        <v>170</v>
      </c>
      <c r="G178" s="30" t="s">
        <v>20</v>
      </c>
      <c r="H178" s="30" t="s">
        <v>36</v>
      </c>
      <c r="I178" s="148">
        <v>71</v>
      </c>
      <c r="J178" s="88" t="str">
        <f t="shared" si="3"/>
        <v>городской округ Верхний Тагил, г. Верхний Тагил, ул. Ленина, д. 71</v>
      </c>
      <c r="K178" s="42">
        <v>900.2</v>
      </c>
      <c r="L178" s="30">
        <v>10</v>
      </c>
      <c r="M178" s="42">
        <v>8</v>
      </c>
      <c r="N178" s="30" t="s">
        <v>4132</v>
      </c>
      <c r="O178" s="114" t="s">
        <v>4133</v>
      </c>
      <c r="P178" s="30" t="s">
        <v>3714</v>
      </c>
      <c r="Q178" s="194">
        <v>7310018.4000000004</v>
      </c>
      <c r="S178" s="200"/>
    </row>
    <row r="179" spans="1:19" ht="22.5" x14ac:dyDescent="0.25">
      <c r="A179" s="80">
        <v>178</v>
      </c>
      <c r="B179" s="30" t="s">
        <v>218</v>
      </c>
      <c r="C179" s="30"/>
      <c r="D179" s="30" t="s">
        <v>169</v>
      </c>
      <c r="E179" s="30" t="s">
        <v>18</v>
      </c>
      <c r="F179" s="30" t="s">
        <v>170</v>
      </c>
      <c r="G179" s="30" t="s">
        <v>20</v>
      </c>
      <c r="H179" s="30" t="s">
        <v>36</v>
      </c>
      <c r="I179" s="148">
        <v>98</v>
      </c>
      <c r="J179" s="88" t="str">
        <f t="shared" si="3"/>
        <v>городской округ Верхний Тагил, г. Верхний Тагил, ул. Ленина, д. 98</v>
      </c>
      <c r="K179" s="42">
        <v>973.7</v>
      </c>
      <c r="L179" s="30">
        <v>12</v>
      </c>
      <c r="M179" s="42">
        <v>2</v>
      </c>
      <c r="N179" s="30" t="s">
        <v>4132</v>
      </c>
      <c r="O179" s="114" t="s">
        <v>4133</v>
      </c>
      <c r="P179" s="30" t="s">
        <v>3714</v>
      </c>
      <c r="Q179" s="194">
        <v>1777496.4</v>
      </c>
      <c r="S179" s="200"/>
    </row>
    <row r="180" spans="1:19" ht="22.5" x14ac:dyDescent="0.25">
      <c r="A180" s="80">
        <v>179</v>
      </c>
      <c r="B180" s="30" t="s">
        <v>218</v>
      </c>
      <c r="C180" s="30"/>
      <c r="D180" s="30" t="s">
        <v>169</v>
      </c>
      <c r="E180" s="30" t="s">
        <v>18</v>
      </c>
      <c r="F180" s="30" t="s">
        <v>170</v>
      </c>
      <c r="G180" s="30" t="s">
        <v>20</v>
      </c>
      <c r="H180" s="30" t="s">
        <v>173</v>
      </c>
      <c r="I180" s="148">
        <v>29</v>
      </c>
      <c r="J180" s="88" t="str">
        <f t="shared" si="3"/>
        <v>городской округ Верхний Тагил, г. Верхний Тагил, ул. Ново-Уральская, д. 29</v>
      </c>
      <c r="K180" s="42">
        <v>591.70000000000005</v>
      </c>
      <c r="L180" s="30">
        <v>10</v>
      </c>
      <c r="M180" s="42">
        <v>8</v>
      </c>
      <c r="N180" s="30" t="s">
        <v>4132</v>
      </c>
      <c r="O180" s="114" t="s">
        <v>4133</v>
      </c>
      <c r="P180" s="30" t="s">
        <v>3714</v>
      </c>
      <c r="Q180" s="194">
        <v>6068667.5999999996</v>
      </c>
      <c r="S180" s="200"/>
    </row>
    <row r="181" spans="1:19" ht="22.5" x14ac:dyDescent="0.25">
      <c r="A181" s="80">
        <v>180</v>
      </c>
      <c r="B181" s="30" t="s">
        <v>218</v>
      </c>
      <c r="C181" s="30"/>
      <c r="D181" s="30" t="s">
        <v>169</v>
      </c>
      <c r="E181" s="30" t="s">
        <v>18</v>
      </c>
      <c r="F181" s="30" t="s">
        <v>170</v>
      </c>
      <c r="G181" s="30" t="s">
        <v>20</v>
      </c>
      <c r="H181" s="30" t="s">
        <v>52</v>
      </c>
      <c r="I181" s="148">
        <v>43</v>
      </c>
      <c r="J181" s="88" t="str">
        <f t="shared" si="3"/>
        <v>городской округ Верхний Тагил, г. Верхний Тагил, ул. Свободы, д. 43</v>
      </c>
      <c r="K181" s="42">
        <v>3595.3</v>
      </c>
      <c r="L181" s="30">
        <v>70</v>
      </c>
      <c r="M181" s="42">
        <v>1</v>
      </c>
      <c r="N181" s="30" t="s">
        <v>4132</v>
      </c>
      <c r="O181" s="114" t="s">
        <v>4133</v>
      </c>
      <c r="P181" s="30" t="s">
        <v>3714</v>
      </c>
      <c r="Q181" s="194">
        <v>4935075.6000000006</v>
      </c>
      <c r="S181" s="200"/>
    </row>
    <row r="182" spans="1:19" ht="22.5" x14ac:dyDescent="0.25">
      <c r="A182" s="80">
        <v>181</v>
      </c>
      <c r="B182" s="30" t="s">
        <v>218</v>
      </c>
      <c r="C182" s="30"/>
      <c r="D182" s="30" t="s">
        <v>169</v>
      </c>
      <c r="E182" s="30" t="s">
        <v>18</v>
      </c>
      <c r="F182" s="30" t="s">
        <v>170</v>
      </c>
      <c r="G182" s="30" t="s">
        <v>20</v>
      </c>
      <c r="H182" s="30" t="s">
        <v>1085</v>
      </c>
      <c r="I182" s="148">
        <v>68</v>
      </c>
      <c r="J182" s="88" t="str">
        <f t="shared" si="3"/>
        <v>городской округ Верхний Тагил, г. Верхний Тагил, ул. Строительная, д. 68</v>
      </c>
      <c r="K182" s="42">
        <v>446.7</v>
      </c>
      <c r="L182" s="30">
        <v>8</v>
      </c>
      <c r="M182" s="42">
        <v>8</v>
      </c>
      <c r="N182" s="30" t="s">
        <v>4132</v>
      </c>
      <c r="O182" s="114" t="s">
        <v>4133</v>
      </c>
      <c r="P182" s="30" t="s">
        <v>3714</v>
      </c>
      <c r="Q182" s="194">
        <v>3934066.8000000003</v>
      </c>
      <c r="S182" s="200"/>
    </row>
    <row r="183" spans="1:19" ht="22.5" x14ac:dyDescent="0.25">
      <c r="A183" s="80">
        <v>182</v>
      </c>
      <c r="B183" s="30" t="s">
        <v>218</v>
      </c>
      <c r="C183" s="30"/>
      <c r="D183" s="30" t="s">
        <v>169</v>
      </c>
      <c r="E183" s="30" t="s">
        <v>18</v>
      </c>
      <c r="F183" s="30" t="s">
        <v>170</v>
      </c>
      <c r="G183" s="30" t="s">
        <v>20</v>
      </c>
      <c r="H183" s="30" t="s">
        <v>99</v>
      </c>
      <c r="I183" s="148">
        <v>33</v>
      </c>
      <c r="J183" s="88" t="str">
        <f t="shared" si="3"/>
        <v>городской округ Верхний Тагил, г. Верхний Тагил, ул. Чапаева, д. 33</v>
      </c>
      <c r="K183" s="42">
        <v>567.70000000000005</v>
      </c>
      <c r="L183" s="30">
        <v>8</v>
      </c>
      <c r="M183" s="42">
        <v>7</v>
      </c>
      <c r="N183" s="30" t="s">
        <v>4132</v>
      </c>
      <c r="O183" s="114" t="s">
        <v>4133</v>
      </c>
      <c r="P183" s="30" t="s">
        <v>3714</v>
      </c>
      <c r="Q183" s="194">
        <v>4322679.8</v>
      </c>
      <c r="S183" s="200"/>
    </row>
    <row r="184" spans="1:19" ht="22.5" x14ac:dyDescent="0.25">
      <c r="A184" s="80">
        <v>183</v>
      </c>
      <c r="B184" s="30" t="s">
        <v>218</v>
      </c>
      <c r="C184" s="30"/>
      <c r="D184" s="30" t="s">
        <v>169</v>
      </c>
      <c r="E184" s="30" t="s">
        <v>18</v>
      </c>
      <c r="F184" s="30" t="s">
        <v>170</v>
      </c>
      <c r="G184" s="30" t="s">
        <v>20</v>
      </c>
      <c r="H184" s="30" t="s">
        <v>99</v>
      </c>
      <c r="I184" s="148">
        <v>35</v>
      </c>
      <c r="J184" s="88" t="str">
        <f t="shared" si="3"/>
        <v>городской округ Верхний Тагил, г. Верхний Тагил, ул. Чапаева, д. 35</v>
      </c>
      <c r="K184" s="42">
        <v>566.20000000000005</v>
      </c>
      <c r="L184" s="30">
        <v>8</v>
      </c>
      <c r="M184" s="42">
        <v>8</v>
      </c>
      <c r="N184" s="30" t="s">
        <v>4132</v>
      </c>
      <c r="O184" s="114" t="s">
        <v>4133</v>
      </c>
      <c r="P184" s="30" t="s">
        <v>3714</v>
      </c>
      <c r="Q184" s="194">
        <v>3736929.6</v>
      </c>
      <c r="S184" s="200"/>
    </row>
    <row r="185" spans="1:19" ht="22.5" x14ac:dyDescent="0.25">
      <c r="A185" s="80">
        <v>184</v>
      </c>
      <c r="B185" s="30" t="s">
        <v>227</v>
      </c>
      <c r="C185" s="30"/>
      <c r="D185" s="30" t="s">
        <v>243</v>
      </c>
      <c r="E185" s="30" t="s">
        <v>18</v>
      </c>
      <c r="F185" s="30" t="s">
        <v>244</v>
      </c>
      <c r="G185" s="30" t="s">
        <v>143</v>
      </c>
      <c r="H185" s="30" t="s">
        <v>251</v>
      </c>
      <c r="I185" s="42">
        <v>34</v>
      </c>
      <c r="J185" s="88" t="str">
        <f t="shared" si="3"/>
        <v>городской округ Верхняя Пышма, г. Верхняя Пышма, пр-кт Успенский, д. 34</v>
      </c>
      <c r="K185" s="42">
        <v>1556</v>
      </c>
      <c r="L185" s="30">
        <v>18</v>
      </c>
      <c r="M185" s="42">
        <v>7</v>
      </c>
      <c r="N185" s="30" t="s">
        <v>4134</v>
      </c>
      <c r="O185" s="114">
        <v>43735</v>
      </c>
      <c r="P185" s="30" t="s">
        <v>2110</v>
      </c>
      <c r="Q185" s="194">
        <v>6167973.4400000004</v>
      </c>
      <c r="S185" s="200"/>
    </row>
    <row r="186" spans="1:19" ht="22.5" x14ac:dyDescent="0.25">
      <c r="A186" s="80">
        <v>185</v>
      </c>
      <c r="B186" s="30" t="s">
        <v>227</v>
      </c>
      <c r="C186" s="30"/>
      <c r="D186" s="30" t="s">
        <v>243</v>
      </c>
      <c r="E186" s="30" t="s">
        <v>18</v>
      </c>
      <c r="F186" s="30" t="s">
        <v>244</v>
      </c>
      <c r="G186" s="30" t="s">
        <v>143</v>
      </c>
      <c r="H186" s="30" t="s">
        <v>251</v>
      </c>
      <c r="I186" s="42">
        <v>36</v>
      </c>
      <c r="J186" s="88" t="str">
        <f t="shared" si="3"/>
        <v>городской округ Верхняя Пышма, г. Верхняя Пышма, пр-кт Успенский, д. 36</v>
      </c>
      <c r="K186" s="42">
        <v>1522.3</v>
      </c>
      <c r="L186" s="30">
        <v>24</v>
      </c>
      <c r="M186" s="42">
        <v>8</v>
      </c>
      <c r="N186" s="30" t="s">
        <v>4134</v>
      </c>
      <c r="O186" s="114">
        <v>43735</v>
      </c>
      <c r="P186" s="30" t="s">
        <v>2110</v>
      </c>
      <c r="Q186" s="194">
        <v>9497720.8100000005</v>
      </c>
      <c r="S186" s="200"/>
    </row>
    <row r="187" spans="1:19" ht="22.5" x14ac:dyDescent="0.25">
      <c r="A187" s="80">
        <v>186</v>
      </c>
      <c r="B187" s="30" t="s">
        <v>227</v>
      </c>
      <c r="C187" s="30"/>
      <c r="D187" s="30" t="s">
        <v>243</v>
      </c>
      <c r="E187" s="30" t="s">
        <v>18</v>
      </c>
      <c r="F187" s="30" t="s">
        <v>244</v>
      </c>
      <c r="G187" s="30" t="s">
        <v>143</v>
      </c>
      <c r="H187" s="30" t="s">
        <v>251</v>
      </c>
      <c r="I187" s="42">
        <v>38</v>
      </c>
      <c r="J187" s="88" t="str">
        <f t="shared" si="3"/>
        <v>городской округ Верхняя Пышма, г. Верхняя Пышма, пр-кт Успенский, д. 38</v>
      </c>
      <c r="K187" s="42">
        <v>1503.4</v>
      </c>
      <c r="L187" s="30">
        <v>20</v>
      </c>
      <c r="M187" s="42">
        <v>8</v>
      </c>
      <c r="N187" s="30" t="s">
        <v>4134</v>
      </c>
      <c r="O187" s="114">
        <v>43735</v>
      </c>
      <c r="P187" s="30" t="s">
        <v>2110</v>
      </c>
      <c r="Q187" s="194">
        <v>11868409.899999999</v>
      </c>
      <c r="S187" s="200"/>
    </row>
    <row r="188" spans="1:19" ht="22.5" x14ac:dyDescent="0.25">
      <c r="A188" s="80">
        <v>187</v>
      </c>
      <c r="B188" s="30" t="s">
        <v>227</v>
      </c>
      <c r="C188" s="30"/>
      <c r="D188" s="112" t="s">
        <v>243</v>
      </c>
      <c r="E188" s="52" t="s">
        <v>18</v>
      </c>
      <c r="F188" s="52" t="s">
        <v>244</v>
      </c>
      <c r="G188" s="52" t="s">
        <v>143</v>
      </c>
      <c r="H188" s="52" t="s">
        <v>251</v>
      </c>
      <c r="I188" s="132">
        <v>52</v>
      </c>
      <c r="J188" s="88" t="str">
        <f t="shared" si="3"/>
        <v>городской округ Верхняя Пышма, г. Верхняя Пышма, пр-кт Успенский, д. 52</v>
      </c>
      <c r="K188" s="52">
        <v>2269.3000000000002</v>
      </c>
      <c r="L188" s="30">
        <v>35</v>
      </c>
      <c r="M188" s="52">
        <v>1</v>
      </c>
      <c r="N188" s="30" t="s">
        <v>4100</v>
      </c>
      <c r="O188" s="114">
        <v>43914</v>
      </c>
      <c r="P188" s="30" t="s">
        <v>1307</v>
      </c>
      <c r="Q188" s="194">
        <v>1974120.8</v>
      </c>
      <c r="S188" s="200"/>
    </row>
    <row r="189" spans="1:19" ht="22.5" x14ac:dyDescent="0.25">
      <c r="A189" s="80">
        <v>188</v>
      </c>
      <c r="B189" s="30" t="s">
        <v>227</v>
      </c>
      <c r="C189" s="30"/>
      <c r="D189" s="112" t="s">
        <v>243</v>
      </c>
      <c r="E189" s="52" t="s">
        <v>18</v>
      </c>
      <c r="F189" s="52" t="s">
        <v>244</v>
      </c>
      <c r="G189" s="112" t="s">
        <v>20</v>
      </c>
      <c r="H189" s="112" t="s">
        <v>250</v>
      </c>
      <c r="I189" s="51">
        <v>17</v>
      </c>
      <c r="J189" s="88" t="str">
        <f t="shared" si="3"/>
        <v>городской округ Верхняя Пышма, г. Верхняя Пышма, ул. Кривоусова, д. 17</v>
      </c>
      <c r="K189" s="51">
        <v>14881.8</v>
      </c>
      <c r="L189" s="30">
        <v>239</v>
      </c>
      <c r="M189" s="51">
        <v>7</v>
      </c>
      <c r="N189" s="30" t="s">
        <v>4100</v>
      </c>
      <c r="O189" s="114">
        <v>43914</v>
      </c>
      <c r="P189" s="30" t="s">
        <v>1307</v>
      </c>
      <c r="Q189" s="194">
        <v>13693818.09</v>
      </c>
      <c r="S189" s="200"/>
    </row>
    <row r="190" spans="1:19" ht="22.5" x14ac:dyDescent="0.25">
      <c r="A190" s="80">
        <v>189</v>
      </c>
      <c r="B190" s="30" t="s">
        <v>227</v>
      </c>
      <c r="C190" s="30"/>
      <c r="D190" s="30" t="s">
        <v>243</v>
      </c>
      <c r="E190" s="30" t="s">
        <v>18</v>
      </c>
      <c r="F190" s="30" t="s">
        <v>244</v>
      </c>
      <c r="G190" s="30" t="s">
        <v>20</v>
      </c>
      <c r="H190" s="30" t="s">
        <v>250</v>
      </c>
      <c r="I190" s="42">
        <v>43</v>
      </c>
      <c r="J190" s="88" t="str">
        <f t="shared" si="3"/>
        <v>городской округ Верхняя Пышма, г. Верхняя Пышма, ул. Кривоусова, д. 43</v>
      </c>
      <c r="K190" s="42">
        <v>656.7</v>
      </c>
      <c r="L190" s="30">
        <v>12</v>
      </c>
      <c r="M190" s="42">
        <v>5</v>
      </c>
      <c r="N190" s="30" t="s">
        <v>4135</v>
      </c>
      <c r="O190" s="114">
        <v>43735</v>
      </c>
      <c r="P190" s="30" t="s">
        <v>2110</v>
      </c>
      <c r="Q190" s="194">
        <v>5342797.0200000005</v>
      </c>
      <c r="S190" s="200"/>
    </row>
    <row r="191" spans="1:19" ht="22.5" x14ac:dyDescent="0.25">
      <c r="A191" s="80">
        <v>190</v>
      </c>
      <c r="B191" s="30" t="s">
        <v>227</v>
      </c>
      <c r="C191" s="30"/>
      <c r="D191" s="112" t="s">
        <v>243</v>
      </c>
      <c r="E191" s="52" t="s">
        <v>18</v>
      </c>
      <c r="F191" s="52" t="s">
        <v>244</v>
      </c>
      <c r="G191" s="112" t="s">
        <v>20</v>
      </c>
      <c r="H191" s="112" t="s">
        <v>253</v>
      </c>
      <c r="I191" s="51">
        <v>46</v>
      </c>
      <c r="J191" s="88" t="str">
        <f t="shared" si="3"/>
        <v>городской округ Верхняя Пышма, г. Верхняя Пышма, ул. Уральских рабочих, д. 46</v>
      </c>
      <c r="K191" s="51">
        <v>8977.2999999999993</v>
      </c>
      <c r="L191" s="30">
        <v>143</v>
      </c>
      <c r="M191" s="51">
        <v>1</v>
      </c>
      <c r="N191" s="30" t="s">
        <v>4100</v>
      </c>
      <c r="O191" s="114">
        <v>43914</v>
      </c>
      <c r="P191" s="30" t="s">
        <v>1307</v>
      </c>
      <c r="Q191" s="194">
        <v>1965932.94</v>
      </c>
      <c r="S191" s="200"/>
    </row>
    <row r="192" spans="1:19" ht="22.5" x14ac:dyDescent="0.25">
      <c r="A192" s="80">
        <v>191</v>
      </c>
      <c r="B192" s="30" t="s">
        <v>227</v>
      </c>
      <c r="C192" s="30"/>
      <c r="D192" s="112" t="s">
        <v>243</v>
      </c>
      <c r="E192" s="52" t="s">
        <v>18</v>
      </c>
      <c r="F192" s="52" t="s">
        <v>244</v>
      </c>
      <c r="G192" s="112" t="s">
        <v>20</v>
      </c>
      <c r="H192" s="112" t="s">
        <v>253</v>
      </c>
      <c r="I192" s="51">
        <v>50</v>
      </c>
      <c r="J192" s="88" t="str">
        <f t="shared" si="3"/>
        <v>городской округ Верхняя Пышма, г. Верхняя Пышма, ул. Уральских рабочих, д. 50</v>
      </c>
      <c r="K192" s="51">
        <v>21599.06</v>
      </c>
      <c r="L192" s="30">
        <v>230</v>
      </c>
      <c r="M192" s="51">
        <v>7</v>
      </c>
      <c r="N192" s="30" t="s">
        <v>4100</v>
      </c>
      <c r="O192" s="114">
        <v>43914</v>
      </c>
      <c r="P192" s="30" t="s">
        <v>1307</v>
      </c>
      <c r="Q192" s="194">
        <v>13608209.4</v>
      </c>
      <c r="S192" s="200"/>
    </row>
    <row r="193" spans="1:19" ht="22.5" x14ac:dyDescent="0.25">
      <c r="A193" s="80">
        <v>192</v>
      </c>
      <c r="B193" s="30" t="s">
        <v>227</v>
      </c>
      <c r="C193" s="30"/>
      <c r="D193" s="30" t="s">
        <v>243</v>
      </c>
      <c r="E193" s="30" t="s">
        <v>1500</v>
      </c>
      <c r="F193" s="30" t="s">
        <v>714</v>
      </c>
      <c r="G193" s="30" t="s">
        <v>20</v>
      </c>
      <c r="H193" s="30" t="s">
        <v>866</v>
      </c>
      <c r="I193" s="42" t="s">
        <v>762</v>
      </c>
      <c r="J193" s="88" t="str">
        <f t="shared" si="3"/>
        <v>городской округ Верхняя Пышма, пос. Исеть (г Верхняя Пышма), ул. Дружбы, д. 1Б</v>
      </c>
      <c r="K193" s="42">
        <v>2323.8000000000002</v>
      </c>
      <c r="L193" s="30">
        <v>45</v>
      </c>
      <c r="M193" s="42">
        <v>3</v>
      </c>
      <c r="N193" s="30" t="s">
        <v>4135</v>
      </c>
      <c r="O193" s="114">
        <v>43735</v>
      </c>
      <c r="P193" s="30" t="s">
        <v>2110</v>
      </c>
      <c r="Q193" s="194">
        <v>3273229.8299999996</v>
      </c>
      <c r="S193" s="200"/>
    </row>
    <row r="194" spans="1:19" ht="22.5" x14ac:dyDescent="0.25">
      <c r="A194" s="80">
        <v>193</v>
      </c>
      <c r="B194" s="30" t="s">
        <v>227</v>
      </c>
      <c r="C194" s="30"/>
      <c r="D194" s="30" t="s">
        <v>243</v>
      </c>
      <c r="E194" s="30" t="s">
        <v>1500</v>
      </c>
      <c r="F194" s="30" t="s">
        <v>714</v>
      </c>
      <c r="G194" s="30" t="s">
        <v>20</v>
      </c>
      <c r="H194" s="30" t="s">
        <v>69</v>
      </c>
      <c r="I194" s="42">
        <v>13</v>
      </c>
      <c r="J194" s="88" t="str">
        <f t="shared" si="3"/>
        <v>городской округ Верхняя Пышма, пос. Исеть (г Верхняя Пышма), ул. Мира, д. 13</v>
      </c>
      <c r="K194" s="42">
        <v>460.2</v>
      </c>
      <c r="L194" s="30">
        <v>8</v>
      </c>
      <c r="M194" s="42">
        <v>7</v>
      </c>
      <c r="N194" s="30" t="s">
        <v>4135</v>
      </c>
      <c r="O194" s="114">
        <v>43735</v>
      </c>
      <c r="P194" s="30" t="s">
        <v>2110</v>
      </c>
      <c r="Q194" s="194">
        <v>1872368.63</v>
      </c>
      <c r="S194" s="200"/>
    </row>
    <row r="195" spans="1:19" ht="22.5" x14ac:dyDescent="0.25">
      <c r="A195" s="80">
        <v>194</v>
      </c>
      <c r="B195" s="30" t="s">
        <v>227</v>
      </c>
      <c r="C195" s="30"/>
      <c r="D195" s="30" t="s">
        <v>243</v>
      </c>
      <c r="E195" s="30" t="s">
        <v>1500</v>
      </c>
      <c r="F195" s="30" t="s">
        <v>714</v>
      </c>
      <c r="G195" s="30" t="s">
        <v>20</v>
      </c>
      <c r="H195" s="30" t="s">
        <v>69</v>
      </c>
      <c r="I195" s="42">
        <v>16</v>
      </c>
      <c r="J195" s="88" t="str">
        <f t="shared" si="3"/>
        <v>городской округ Верхняя Пышма, пос. Исеть (г Верхняя Пышма), ул. Мира, д. 16</v>
      </c>
      <c r="K195" s="42">
        <v>472</v>
      </c>
      <c r="L195" s="30">
        <v>8</v>
      </c>
      <c r="M195" s="42">
        <v>4</v>
      </c>
      <c r="N195" s="30" t="s">
        <v>4135</v>
      </c>
      <c r="O195" s="114">
        <v>43735</v>
      </c>
      <c r="P195" s="30" t="s">
        <v>2110</v>
      </c>
      <c r="Q195" s="194">
        <v>2546864.96</v>
      </c>
      <c r="S195" s="200"/>
    </row>
    <row r="196" spans="1:19" ht="22.5" x14ac:dyDescent="0.25">
      <c r="A196" s="80">
        <v>195</v>
      </c>
      <c r="B196" s="30" t="s">
        <v>227</v>
      </c>
      <c r="C196" s="30"/>
      <c r="D196" s="30" t="s">
        <v>243</v>
      </c>
      <c r="E196" s="30" t="s">
        <v>1500</v>
      </c>
      <c r="F196" s="30" t="s">
        <v>714</v>
      </c>
      <c r="G196" s="30" t="s">
        <v>20</v>
      </c>
      <c r="H196" s="30" t="s">
        <v>69</v>
      </c>
      <c r="I196" s="42">
        <v>3</v>
      </c>
      <c r="J196" s="88" t="str">
        <f t="shared" si="3"/>
        <v>городской округ Верхняя Пышма, пос. Исеть (г Верхняя Пышма), ул. Мира, д. 3</v>
      </c>
      <c r="K196" s="42">
        <v>511.6</v>
      </c>
      <c r="L196" s="30">
        <v>8</v>
      </c>
      <c r="M196" s="42">
        <v>6</v>
      </c>
      <c r="N196" s="30" t="s">
        <v>4135</v>
      </c>
      <c r="O196" s="114">
        <v>43735</v>
      </c>
      <c r="P196" s="30" t="s">
        <v>2110</v>
      </c>
      <c r="Q196" s="194">
        <v>1725429.98</v>
      </c>
      <c r="S196" s="200"/>
    </row>
    <row r="197" spans="1:19" ht="22.5" x14ac:dyDescent="0.25">
      <c r="A197" s="80">
        <v>196</v>
      </c>
      <c r="B197" s="30" t="s">
        <v>227</v>
      </c>
      <c r="C197" s="30"/>
      <c r="D197" s="30" t="s">
        <v>243</v>
      </c>
      <c r="E197" s="30" t="s">
        <v>1500</v>
      </c>
      <c r="F197" s="30" t="s">
        <v>714</v>
      </c>
      <c r="G197" s="30" t="s">
        <v>20</v>
      </c>
      <c r="H197" s="30" t="s">
        <v>69</v>
      </c>
      <c r="I197" s="42">
        <v>5</v>
      </c>
      <c r="J197" s="88" t="str">
        <f t="shared" si="3"/>
        <v>городской округ Верхняя Пышма, пос. Исеть (г Верхняя Пышма), ул. Мира, д. 5</v>
      </c>
      <c r="K197" s="42">
        <v>865.5</v>
      </c>
      <c r="L197" s="30">
        <v>9</v>
      </c>
      <c r="M197" s="42">
        <v>8</v>
      </c>
      <c r="N197" s="30" t="s">
        <v>4135</v>
      </c>
      <c r="O197" s="114" t="s">
        <v>4136</v>
      </c>
      <c r="P197" s="30" t="s">
        <v>3722</v>
      </c>
      <c r="Q197" s="194">
        <v>5992812.3399999999</v>
      </c>
      <c r="S197" s="200"/>
    </row>
    <row r="198" spans="1:19" ht="22.5" x14ac:dyDescent="0.25">
      <c r="A198" s="80">
        <v>197</v>
      </c>
      <c r="B198" s="30" t="s">
        <v>227</v>
      </c>
      <c r="C198" s="30"/>
      <c r="D198" s="30" t="s">
        <v>243</v>
      </c>
      <c r="E198" s="30" t="s">
        <v>1500</v>
      </c>
      <c r="F198" s="30" t="s">
        <v>714</v>
      </c>
      <c r="G198" s="30" t="s">
        <v>20</v>
      </c>
      <c r="H198" s="30" t="s">
        <v>69</v>
      </c>
      <c r="I198" s="42">
        <v>7</v>
      </c>
      <c r="J198" s="88" t="str">
        <f t="shared" si="3"/>
        <v>городской округ Верхняя Пышма, пос. Исеть (г Верхняя Пышма), ул. Мира, д. 7</v>
      </c>
      <c r="K198" s="42">
        <v>516.20000000000005</v>
      </c>
      <c r="L198" s="30">
        <v>8</v>
      </c>
      <c r="M198" s="42">
        <v>7</v>
      </c>
      <c r="N198" s="30" t="s">
        <v>4135</v>
      </c>
      <c r="O198" s="114">
        <v>43735</v>
      </c>
      <c r="P198" s="30" t="s">
        <v>2110</v>
      </c>
      <c r="Q198" s="194">
        <v>1905557.35</v>
      </c>
      <c r="S198" s="200"/>
    </row>
    <row r="199" spans="1:19" ht="22.5" x14ac:dyDescent="0.25">
      <c r="A199" s="80">
        <v>198</v>
      </c>
      <c r="B199" s="30" t="s">
        <v>218</v>
      </c>
      <c r="C199" s="30"/>
      <c r="D199" s="30" t="s">
        <v>174</v>
      </c>
      <c r="E199" s="30" t="s">
        <v>18</v>
      </c>
      <c r="F199" s="30" t="s">
        <v>175</v>
      </c>
      <c r="G199" s="30" t="s">
        <v>20</v>
      </c>
      <c r="H199" s="30" t="s">
        <v>648</v>
      </c>
      <c r="I199" s="148">
        <v>13</v>
      </c>
      <c r="J199" s="88" t="str">
        <f t="shared" si="3"/>
        <v>городской округ Верхняя Тура, г. Верхняя Тура, ул. 8 Марта, д. 13</v>
      </c>
      <c r="K199" s="42">
        <v>665.2</v>
      </c>
      <c r="L199" s="30">
        <v>16</v>
      </c>
      <c r="M199" s="42">
        <v>1</v>
      </c>
      <c r="N199" s="30" t="s">
        <v>4137</v>
      </c>
      <c r="O199" s="114">
        <v>43746</v>
      </c>
      <c r="P199" s="30" t="s">
        <v>3064</v>
      </c>
      <c r="Q199" s="194">
        <v>1927560</v>
      </c>
      <c r="S199" s="200"/>
    </row>
    <row r="200" spans="1:19" ht="22.5" x14ac:dyDescent="0.25">
      <c r="A200" s="80">
        <v>199</v>
      </c>
      <c r="B200" s="30" t="s">
        <v>218</v>
      </c>
      <c r="C200" s="30"/>
      <c r="D200" s="30" t="s">
        <v>174</v>
      </c>
      <c r="E200" s="30" t="s">
        <v>18</v>
      </c>
      <c r="F200" s="30" t="s">
        <v>175</v>
      </c>
      <c r="G200" s="30" t="s">
        <v>20</v>
      </c>
      <c r="H200" s="30" t="s">
        <v>1513</v>
      </c>
      <c r="I200" s="148">
        <v>18</v>
      </c>
      <c r="J200" s="88" t="str">
        <f t="shared" si="3"/>
        <v>городской округ Верхняя Тура, г. Верхняя Тура, ул. Гробова, д. 18</v>
      </c>
      <c r="K200" s="42">
        <v>665.5</v>
      </c>
      <c r="L200" s="30">
        <v>16</v>
      </c>
      <c r="M200" s="42">
        <v>1</v>
      </c>
      <c r="N200" s="30" t="s">
        <v>4137</v>
      </c>
      <c r="O200" s="114">
        <v>43746</v>
      </c>
      <c r="P200" s="30" t="s">
        <v>3064</v>
      </c>
      <c r="Q200" s="194">
        <v>1919722.8</v>
      </c>
      <c r="S200" s="200"/>
    </row>
    <row r="201" spans="1:19" ht="22.5" x14ac:dyDescent="0.25">
      <c r="A201" s="80">
        <v>200</v>
      </c>
      <c r="B201" s="30" t="s">
        <v>218</v>
      </c>
      <c r="C201" s="30"/>
      <c r="D201" s="30" t="s">
        <v>174</v>
      </c>
      <c r="E201" s="30" t="s">
        <v>18</v>
      </c>
      <c r="F201" s="30" t="s">
        <v>175</v>
      </c>
      <c r="G201" s="30" t="s">
        <v>20</v>
      </c>
      <c r="H201" s="30" t="s">
        <v>1513</v>
      </c>
      <c r="I201" s="148">
        <v>2</v>
      </c>
      <c r="J201" s="88" t="str">
        <f t="shared" si="3"/>
        <v>городской округ Верхняя Тура, г. Верхняя Тура, ул. Гробова, д. 2</v>
      </c>
      <c r="K201" s="42">
        <v>782.4</v>
      </c>
      <c r="L201" s="30">
        <v>12</v>
      </c>
      <c r="M201" s="42">
        <v>1</v>
      </c>
      <c r="N201" s="30" t="s">
        <v>4138</v>
      </c>
      <c r="O201" s="114">
        <v>43815</v>
      </c>
      <c r="P201" s="30" t="s">
        <v>3064</v>
      </c>
      <c r="Q201" s="194">
        <v>3842717.9999999995</v>
      </c>
      <c r="S201" s="200"/>
    </row>
    <row r="202" spans="1:19" ht="22.5" x14ac:dyDescent="0.25">
      <c r="A202" s="80">
        <v>201</v>
      </c>
      <c r="B202" s="30" t="s">
        <v>218</v>
      </c>
      <c r="C202" s="30"/>
      <c r="D202" s="30" t="s">
        <v>174</v>
      </c>
      <c r="E202" s="30" t="s">
        <v>18</v>
      </c>
      <c r="F202" s="30" t="s">
        <v>175</v>
      </c>
      <c r="G202" s="30" t="s">
        <v>20</v>
      </c>
      <c r="H202" s="30" t="s">
        <v>1513</v>
      </c>
      <c r="I202" s="148">
        <v>20</v>
      </c>
      <c r="J202" s="88" t="str">
        <f t="shared" si="3"/>
        <v>городской округ Верхняя Тура, г. Верхняя Тура, ул. Гробова, д. 20</v>
      </c>
      <c r="K202" s="42">
        <v>658.5</v>
      </c>
      <c r="L202" s="30">
        <v>16</v>
      </c>
      <c r="M202" s="42">
        <v>1</v>
      </c>
      <c r="N202" s="30" t="s">
        <v>4137</v>
      </c>
      <c r="O202" s="114">
        <v>43746</v>
      </c>
      <c r="P202" s="30" t="s">
        <v>3064</v>
      </c>
      <c r="Q202" s="194">
        <v>1932897.6</v>
      </c>
      <c r="S202" s="200"/>
    </row>
    <row r="203" spans="1:19" ht="22.5" x14ac:dyDescent="0.25">
      <c r="A203" s="80">
        <v>202</v>
      </c>
      <c r="B203" s="30" t="s">
        <v>218</v>
      </c>
      <c r="C203" s="30"/>
      <c r="D203" s="30" t="s">
        <v>174</v>
      </c>
      <c r="E203" s="30" t="s">
        <v>18</v>
      </c>
      <c r="F203" s="30" t="s">
        <v>175</v>
      </c>
      <c r="G203" s="30" t="s">
        <v>20</v>
      </c>
      <c r="H203" s="30" t="s">
        <v>1513</v>
      </c>
      <c r="I203" s="148">
        <v>23</v>
      </c>
      <c r="J203" s="88" t="str">
        <f t="shared" si="3"/>
        <v>городской округ Верхняя Тура, г. Верхняя Тура, ул. Гробова, д. 23</v>
      </c>
      <c r="K203" s="42">
        <v>770.4</v>
      </c>
      <c r="L203" s="30">
        <v>16</v>
      </c>
      <c r="M203" s="42">
        <v>1</v>
      </c>
      <c r="N203" s="30" t="s">
        <v>4137</v>
      </c>
      <c r="O203" s="114">
        <v>43746</v>
      </c>
      <c r="P203" s="30" t="s">
        <v>3064</v>
      </c>
      <c r="Q203" s="194">
        <v>2083738.7999999998</v>
      </c>
      <c r="S203" s="200"/>
    </row>
    <row r="204" spans="1:19" ht="22.5" x14ac:dyDescent="0.25">
      <c r="A204" s="80">
        <v>203</v>
      </c>
      <c r="B204" s="30" t="s">
        <v>218</v>
      </c>
      <c r="C204" s="30"/>
      <c r="D204" s="30" t="s">
        <v>174</v>
      </c>
      <c r="E204" s="30" t="s">
        <v>18</v>
      </c>
      <c r="F204" s="30" t="s">
        <v>175</v>
      </c>
      <c r="G204" s="30" t="s">
        <v>20</v>
      </c>
      <c r="H204" s="30" t="s">
        <v>489</v>
      </c>
      <c r="I204" s="148">
        <v>66</v>
      </c>
      <c r="J204" s="88" t="str">
        <f t="shared" si="3"/>
        <v>городской округ Верхняя Тура, г. Верхняя Тура, ул. Железнодорожников, д. 66</v>
      </c>
      <c r="K204" s="30">
        <v>430.5</v>
      </c>
      <c r="L204" s="30">
        <v>8</v>
      </c>
      <c r="M204" s="30">
        <v>1</v>
      </c>
      <c r="N204" s="30" t="s">
        <v>4138</v>
      </c>
      <c r="O204" s="114">
        <v>43815</v>
      </c>
      <c r="P204" s="30" t="s">
        <v>3064</v>
      </c>
      <c r="Q204" s="194">
        <v>2262951.6</v>
      </c>
      <c r="S204" s="200"/>
    </row>
    <row r="205" spans="1:19" ht="22.5" x14ac:dyDescent="0.25">
      <c r="A205" s="80">
        <v>204</v>
      </c>
      <c r="B205" s="30" t="s">
        <v>218</v>
      </c>
      <c r="C205" s="30"/>
      <c r="D205" s="30" t="s">
        <v>174</v>
      </c>
      <c r="E205" s="30" t="s">
        <v>18</v>
      </c>
      <c r="F205" s="30" t="s">
        <v>175</v>
      </c>
      <c r="G205" s="30" t="s">
        <v>20</v>
      </c>
      <c r="H205" s="30" t="s">
        <v>176</v>
      </c>
      <c r="I205" s="148">
        <v>7</v>
      </c>
      <c r="J205" s="88" t="str">
        <f t="shared" si="3"/>
        <v>городской округ Верхняя Тура, г. Верхняя Тура, ул. Машиностроителей, д. 7</v>
      </c>
      <c r="K205" s="42">
        <v>978.7</v>
      </c>
      <c r="L205" s="30">
        <v>15</v>
      </c>
      <c r="M205" s="42">
        <v>1</v>
      </c>
      <c r="N205" s="30" t="s">
        <v>4138</v>
      </c>
      <c r="O205" s="114">
        <v>43815</v>
      </c>
      <c r="P205" s="30" t="s">
        <v>3340</v>
      </c>
      <c r="Q205" s="194">
        <v>3890641.1999999997</v>
      </c>
      <c r="S205" s="200"/>
    </row>
    <row r="206" spans="1:19" ht="22.5" x14ac:dyDescent="0.25">
      <c r="A206" s="80">
        <v>205</v>
      </c>
      <c r="B206" s="30" t="s">
        <v>218</v>
      </c>
      <c r="C206" s="30"/>
      <c r="D206" s="30" t="s">
        <v>174</v>
      </c>
      <c r="E206" s="30" t="s">
        <v>18</v>
      </c>
      <c r="F206" s="30" t="s">
        <v>175</v>
      </c>
      <c r="G206" s="30" t="s">
        <v>20</v>
      </c>
      <c r="H206" s="30" t="s">
        <v>1048</v>
      </c>
      <c r="I206" s="148">
        <v>21</v>
      </c>
      <c r="J206" s="88" t="str">
        <f t="shared" si="3"/>
        <v>городской округ Верхняя Тура, г. Верхняя Тура, ул. Совхозная, д. 21</v>
      </c>
      <c r="K206" s="42">
        <v>412.6</v>
      </c>
      <c r="L206" s="30">
        <v>8</v>
      </c>
      <c r="M206" s="42">
        <v>3</v>
      </c>
      <c r="N206" s="30" t="s">
        <v>4137</v>
      </c>
      <c r="O206" s="114">
        <v>43746</v>
      </c>
      <c r="P206" s="30" t="s">
        <v>3064</v>
      </c>
      <c r="Q206" s="194">
        <v>989745.6</v>
      </c>
      <c r="S206" s="200"/>
    </row>
    <row r="207" spans="1:19" ht="23.25" x14ac:dyDescent="0.25">
      <c r="A207" s="80">
        <v>206</v>
      </c>
      <c r="B207" s="30" t="s">
        <v>227</v>
      </c>
      <c r="C207" s="30"/>
      <c r="D207" s="30" t="s">
        <v>256</v>
      </c>
      <c r="E207" s="30" t="s">
        <v>18</v>
      </c>
      <c r="F207" s="30" t="s">
        <v>257</v>
      </c>
      <c r="G207" s="30" t="s">
        <v>20</v>
      </c>
      <c r="H207" s="30" t="s">
        <v>28</v>
      </c>
      <c r="I207" s="42">
        <v>22</v>
      </c>
      <c r="J207" s="88" t="str">
        <f t="shared" si="3"/>
        <v>городской округ Дегтярск, г. Дегтярск, ул. Калинина, д. 22</v>
      </c>
      <c r="K207" s="42">
        <v>1095.9000000000001</v>
      </c>
      <c r="L207" s="30">
        <v>24</v>
      </c>
      <c r="M207" s="42">
        <v>6</v>
      </c>
      <c r="N207" s="33" t="s">
        <v>4327</v>
      </c>
      <c r="O207" s="114" t="s">
        <v>4328</v>
      </c>
      <c r="P207" s="30" t="s">
        <v>3064</v>
      </c>
      <c r="Q207" s="194">
        <v>5309082</v>
      </c>
      <c r="S207" s="200"/>
    </row>
    <row r="208" spans="1:19" ht="23.25" x14ac:dyDescent="0.25">
      <c r="A208" s="80">
        <v>207</v>
      </c>
      <c r="B208" s="30" t="s">
        <v>227</v>
      </c>
      <c r="C208" s="30"/>
      <c r="D208" s="30" t="s">
        <v>256</v>
      </c>
      <c r="E208" s="30" t="s">
        <v>18</v>
      </c>
      <c r="F208" s="30" t="s">
        <v>257</v>
      </c>
      <c r="G208" s="30" t="s">
        <v>20</v>
      </c>
      <c r="H208" s="30" t="s">
        <v>28</v>
      </c>
      <c r="I208" s="42" t="s">
        <v>927</v>
      </c>
      <c r="J208" s="88" t="str">
        <f t="shared" si="3"/>
        <v>городской округ Дегтярск, г. Дегтярск, ул. Калинина, д. 28А</v>
      </c>
      <c r="K208" s="42">
        <v>501.9</v>
      </c>
      <c r="L208" s="30">
        <v>8</v>
      </c>
      <c r="M208" s="42">
        <v>7</v>
      </c>
      <c r="N208" s="33" t="s">
        <v>4327</v>
      </c>
      <c r="O208" s="114" t="s">
        <v>4328</v>
      </c>
      <c r="P208" s="30" t="s">
        <v>3064</v>
      </c>
      <c r="Q208" s="194">
        <v>3123561.5999999996</v>
      </c>
      <c r="S208" s="200"/>
    </row>
    <row r="209" spans="1:19" ht="23.25" x14ac:dyDescent="0.25">
      <c r="A209" s="80">
        <v>208</v>
      </c>
      <c r="B209" s="30" t="s">
        <v>227</v>
      </c>
      <c r="C209" s="30"/>
      <c r="D209" s="30" t="s">
        <v>256</v>
      </c>
      <c r="E209" s="30" t="s">
        <v>18</v>
      </c>
      <c r="F209" s="30" t="s">
        <v>257</v>
      </c>
      <c r="G209" s="30" t="s">
        <v>20</v>
      </c>
      <c r="H209" s="30" t="s">
        <v>28</v>
      </c>
      <c r="I209" s="42" t="s">
        <v>1203</v>
      </c>
      <c r="J209" s="88" t="str">
        <f t="shared" si="3"/>
        <v>городской округ Дегтярск, г. Дегтярск, ул. Калинина, д. 34А</v>
      </c>
      <c r="K209" s="42">
        <v>547.9</v>
      </c>
      <c r="L209" s="30">
        <v>8</v>
      </c>
      <c r="M209" s="42">
        <v>6</v>
      </c>
      <c r="N209" s="33" t="s">
        <v>4327</v>
      </c>
      <c r="O209" s="114" t="s">
        <v>4328</v>
      </c>
      <c r="P209" s="30" t="s">
        <v>3064</v>
      </c>
      <c r="Q209" s="194">
        <v>2957008.8</v>
      </c>
      <c r="S209" s="200"/>
    </row>
    <row r="210" spans="1:19" ht="34.5" x14ac:dyDescent="0.25">
      <c r="A210" s="80">
        <v>209</v>
      </c>
      <c r="B210" s="30" t="s">
        <v>227</v>
      </c>
      <c r="C210" s="30"/>
      <c r="D210" s="30" t="s">
        <v>256</v>
      </c>
      <c r="E210" s="30" t="s">
        <v>18</v>
      </c>
      <c r="F210" s="30" t="s">
        <v>257</v>
      </c>
      <c r="G210" s="30" t="s">
        <v>20</v>
      </c>
      <c r="H210" s="30" t="s">
        <v>79</v>
      </c>
      <c r="I210" s="42">
        <v>10</v>
      </c>
      <c r="J210" s="88" t="str">
        <f t="shared" si="3"/>
        <v>городской округ Дегтярск, г. Дегтярск, ул. Комарова, д. 10</v>
      </c>
      <c r="K210" s="42">
        <v>510.4</v>
      </c>
      <c r="L210" s="30">
        <v>8</v>
      </c>
      <c r="M210" s="42">
        <v>6</v>
      </c>
      <c r="N210" s="33" t="s">
        <v>4329</v>
      </c>
      <c r="O210" s="114" t="s">
        <v>4330</v>
      </c>
      <c r="P210" s="30" t="s">
        <v>3064</v>
      </c>
      <c r="Q210" s="194">
        <v>2902470</v>
      </c>
      <c r="S210" s="200"/>
    </row>
    <row r="211" spans="1:19" ht="45.75" x14ac:dyDescent="0.25">
      <c r="A211" s="80">
        <v>210</v>
      </c>
      <c r="B211" s="30" t="s">
        <v>227</v>
      </c>
      <c r="C211" s="30"/>
      <c r="D211" s="30" t="s">
        <v>256</v>
      </c>
      <c r="E211" s="30" t="s">
        <v>18</v>
      </c>
      <c r="F211" s="30" t="s">
        <v>257</v>
      </c>
      <c r="G211" s="30" t="s">
        <v>20</v>
      </c>
      <c r="H211" s="30" t="s">
        <v>79</v>
      </c>
      <c r="I211" s="42">
        <v>12</v>
      </c>
      <c r="J211" s="88" t="str">
        <f t="shared" si="3"/>
        <v>городской округ Дегтярск, г. Дегтярск, ул. Комарова, д. 12</v>
      </c>
      <c r="K211" s="42">
        <v>841.5</v>
      </c>
      <c r="L211" s="30">
        <v>12</v>
      </c>
      <c r="M211" s="42">
        <v>6</v>
      </c>
      <c r="N211" s="33" t="s">
        <v>4331</v>
      </c>
      <c r="O211" s="114" t="s">
        <v>4332</v>
      </c>
      <c r="P211" s="30" t="s">
        <v>3064</v>
      </c>
      <c r="Q211" s="194">
        <v>4597430.3999999994</v>
      </c>
      <c r="S211" s="200"/>
    </row>
    <row r="212" spans="1:19" ht="45.75" x14ac:dyDescent="0.25">
      <c r="A212" s="80">
        <v>211</v>
      </c>
      <c r="B212" s="30" t="s">
        <v>227</v>
      </c>
      <c r="C212" s="30"/>
      <c r="D212" s="30" t="s">
        <v>256</v>
      </c>
      <c r="E212" s="30" t="s">
        <v>18</v>
      </c>
      <c r="F212" s="30" t="s">
        <v>257</v>
      </c>
      <c r="G212" s="30" t="s">
        <v>20</v>
      </c>
      <c r="H212" s="129" t="s">
        <v>79</v>
      </c>
      <c r="I212" s="159">
        <v>14</v>
      </c>
      <c r="J212" s="88" t="str">
        <f t="shared" si="3"/>
        <v>городской округ Дегтярск, г. Дегтярск, ул. Комарова, д. 14</v>
      </c>
      <c r="K212" s="42">
        <v>511.5</v>
      </c>
      <c r="L212" s="30">
        <v>8</v>
      </c>
      <c r="M212" s="42">
        <v>6</v>
      </c>
      <c r="N212" s="33" t="s">
        <v>4331</v>
      </c>
      <c r="O212" s="114" t="s">
        <v>4332</v>
      </c>
      <c r="P212" s="30" t="s">
        <v>3064</v>
      </c>
      <c r="Q212" s="194">
        <v>2797029.5999999996</v>
      </c>
      <c r="S212" s="200"/>
    </row>
    <row r="213" spans="1:19" ht="34.5" x14ac:dyDescent="0.25">
      <c r="A213" s="80">
        <v>212</v>
      </c>
      <c r="B213" s="30" t="s">
        <v>227</v>
      </c>
      <c r="C213" s="30"/>
      <c r="D213" s="30" t="s">
        <v>256</v>
      </c>
      <c r="E213" s="30" t="s">
        <v>18</v>
      </c>
      <c r="F213" s="30" t="s">
        <v>257</v>
      </c>
      <c r="G213" s="30" t="s">
        <v>20</v>
      </c>
      <c r="H213" s="30" t="s">
        <v>79</v>
      </c>
      <c r="I213" s="42">
        <v>6</v>
      </c>
      <c r="J213" s="88" t="str">
        <f t="shared" si="3"/>
        <v>городской округ Дегтярск, г. Дегтярск, ул. Комарова, д. 6</v>
      </c>
      <c r="K213" s="42">
        <v>879.1</v>
      </c>
      <c r="L213" s="30">
        <v>12</v>
      </c>
      <c r="M213" s="42">
        <v>6</v>
      </c>
      <c r="N213" s="33" t="s">
        <v>4333</v>
      </c>
      <c r="O213" s="114" t="s">
        <v>4334</v>
      </c>
      <c r="P213" s="30" t="s">
        <v>3064</v>
      </c>
      <c r="Q213" s="194">
        <v>4717753.1999999993</v>
      </c>
      <c r="S213" s="200"/>
    </row>
    <row r="214" spans="1:19" x14ac:dyDescent="0.25">
      <c r="A214" s="80">
        <v>213</v>
      </c>
      <c r="B214" s="30" t="s">
        <v>227</v>
      </c>
      <c r="C214" s="106"/>
      <c r="D214" s="30" t="s">
        <v>256</v>
      </c>
      <c r="E214" s="30" t="s">
        <v>18</v>
      </c>
      <c r="F214" s="30" t="s">
        <v>257</v>
      </c>
      <c r="G214" s="30" t="s">
        <v>20</v>
      </c>
      <c r="H214" s="30" t="s">
        <v>79</v>
      </c>
      <c r="I214" s="117">
        <v>8</v>
      </c>
      <c r="J214" s="88" t="str">
        <f t="shared" si="3"/>
        <v>городской округ Дегтярск, г. Дегтярск, ул. Комарова, д. 8</v>
      </c>
      <c r="K214" s="33">
        <v>510.8</v>
      </c>
      <c r="L214" s="30">
        <v>10</v>
      </c>
      <c r="M214" s="33">
        <v>1</v>
      </c>
      <c r="N214" s="30" t="s">
        <v>4140</v>
      </c>
      <c r="O214" s="114">
        <v>44018</v>
      </c>
      <c r="P214" s="30" t="s">
        <v>3641</v>
      </c>
      <c r="Q214" s="194">
        <v>25327.200000000001</v>
      </c>
      <c r="S214" s="200"/>
    </row>
    <row r="215" spans="1:19" ht="22.5" x14ac:dyDescent="0.25">
      <c r="A215" s="80">
        <v>214</v>
      </c>
      <c r="B215" s="30" t="s">
        <v>499</v>
      </c>
      <c r="C215" s="30"/>
      <c r="D215" s="30" t="s">
        <v>547</v>
      </c>
      <c r="E215" s="30" t="s">
        <v>1535</v>
      </c>
      <c r="F215" s="30" t="s">
        <v>974</v>
      </c>
      <c r="G215" s="30" t="s">
        <v>20</v>
      </c>
      <c r="H215" s="30" t="s">
        <v>70</v>
      </c>
      <c r="I215" s="42">
        <v>2</v>
      </c>
      <c r="J215" s="88" t="str">
        <f t="shared" si="3"/>
        <v>городской округ Заречный, дер. Курманка (г Заречный), ул. Юбилейная, д. 2</v>
      </c>
      <c r="K215" s="30">
        <v>588</v>
      </c>
      <c r="L215" s="30">
        <v>12</v>
      </c>
      <c r="M215" s="30">
        <v>8</v>
      </c>
      <c r="N215" s="30" t="s">
        <v>4141</v>
      </c>
      <c r="O215" s="114" t="s">
        <v>4142</v>
      </c>
      <c r="P215" s="30" t="s">
        <v>3738</v>
      </c>
      <c r="Q215" s="194">
        <v>5149631.8899999997</v>
      </c>
      <c r="S215" s="200"/>
    </row>
    <row r="216" spans="1:19" ht="22.5" x14ac:dyDescent="0.25">
      <c r="A216" s="80">
        <v>215</v>
      </c>
      <c r="B216" s="30" t="s">
        <v>499</v>
      </c>
      <c r="C216" s="30"/>
      <c r="D216" s="30" t="s">
        <v>547</v>
      </c>
      <c r="E216" s="30" t="s">
        <v>1535</v>
      </c>
      <c r="F216" s="30" t="s">
        <v>974</v>
      </c>
      <c r="G216" s="30" t="s">
        <v>20</v>
      </c>
      <c r="H216" s="30" t="s">
        <v>70</v>
      </c>
      <c r="I216" s="42">
        <v>3</v>
      </c>
      <c r="J216" s="88" t="str">
        <f t="shared" si="3"/>
        <v>городской округ Заречный, дер. Курманка (г Заречный), ул. Юбилейная, д. 3</v>
      </c>
      <c r="K216" s="30">
        <v>585</v>
      </c>
      <c r="L216" s="30">
        <v>12</v>
      </c>
      <c r="M216" s="30">
        <v>8</v>
      </c>
      <c r="N216" s="30" t="s">
        <v>4141</v>
      </c>
      <c r="O216" s="114" t="s">
        <v>4142</v>
      </c>
      <c r="P216" s="30" t="s">
        <v>3738</v>
      </c>
      <c r="Q216" s="194">
        <v>5159299.4200000009</v>
      </c>
      <c r="S216" s="200"/>
    </row>
    <row r="217" spans="1:19" ht="22.5" x14ac:dyDescent="0.25">
      <c r="A217" s="80">
        <v>216</v>
      </c>
      <c r="B217" s="30" t="s">
        <v>499</v>
      </c>
      <c r="C217" s="30"/>
      <c r="D217" s="30" t="s">
        <v>547</v>
      </c>
      <c r="E217" s="30" t="s">
        <v>1535</v>
      </c>
      <c r="F217" s="30" t="s">
        <v>974</v>
      </c>
      <c r="G217" s="30" t="s">
        <v>20</v>
      </c>
      <c r="H217" s="30" t="s">
        <v>70</v>
      </c>
      <c r="I217" s="42">
        <v>4</v>
      </c>
      <c r="J217" s="88" t="str">
        <f t="shared" si="3"/>
        <v>городской округ Заречный, дер. Курманка (г Заречный), ул. Юбилейная, д. 4</v>
      </c>
      <c r="K217" s="30">
        <v>575.29999999999995</v>
      </c>
      <c r="L217" s="30">
        <v>12</v>
      </c>
      <c r="M217" s="30">
        <v>8</v>
      </c>
      <c r="N217" s="30" t="s">
        <v>4141</v>
      </c>
      <c r="O217" s="114" t="s">
        <v>4142</v>
      </c>
      <c r="P217" s="30" t="s">
        <v>3738</v>
      </c>
      <c r="Q217" s="194">
        <v>5280428.7299999995</v>
      </c>
      <c r="S217" s="200"/>
    </row>
    <row r="218" spans="1:19" ht="22.5" x14ac:dyDescent="0.25">
      <c r="A218" s="80">
        <v>217</v>
      </c>
      <c r="B218" s="30" t="s">
        <v>218</v>
      </c>
      <c r="C218" s="30"/>
      <c r="D218" s="30" t="s">
        <v>3024</v>
      </c>
      <c r="E218" s="30" t="s">
        <v>637</v>
      </c>
      <c r="F218" s="30" t="s">
        <v>178</v>
      </c>
      <c r="G218" s="30" t="s">
        <v>20</v>
      </c>
      <c r="H218" s="30" t="s">
        <v>36</v>
      </c>
      <c r="I218" s="148">
        <v>16</v>
      </c>
      <c r="J218" s="88" t="str">
        <f t="shared" si="3"/>
        <v>Городской округ ЗАТО Свободный Свердловской области, п.г.т. Свободный, ул. Ленина, д. 16</v>
      </c>
      <c r="K218" s="30">
        <v>2695.8</v>
      </c>
      <c r="L218" s="30">
        <v>64</v>
      </c>
      <c r="M218" s="30">
        <v>4</v>
      </c>
      <c r="N218" s="30" t="s">
        <v>4143</v>
      </c>
      <c r="O218" s="114">
        <v>43763</v>
      </c>
      <c r="P218" s="30" t="s">
        <v>3680</v>
      </c>
      <c r="Q218" s="194">
        <v>6555183.5999999996</v>
      </c>
      <c r="S218" s="200"/>
    </row>
    <row r="219" spans="1:19" ht="22.5" x14ac:dyDescent="0.25">
      <c r="A219" s="80">
        <v>218</v>
      </c>
      <c r="B219" s="30" t="s">
        <v>499</v>
      </c>
      <c r="C219" s="30"/>
      <c r="D219" s="30" t="s">
        <v>2688</v>
      </c>
      <c r="E219" s="33" t="s">
        <v>637</v>
      </c>
      <c r="F219" s="30" t="s">
        <v>562</v>
      </c>
      <c r="G219" s="30" t="s">
        <v>20</v>
      </c>
      <c r="H219" s="30" t="s">
        <v>2689</v>
      </c>
      <c r="I219" s="58" t="s">
        <v>1549</v>
      </c>
      <c r="J219" s="88" t="str">
        <f t="shared" si="3"/>
        <v>городской округ ЗАТО Уральский Свердловской области, п.г.т. Уральский, ул. им М.И.Неделина, д. 108</v>
      </c>
      <c r="K219" s="30">
        <v>1635.7</v>
      </c>
      <c r="L219" s="30">
        <v>36</v>
      </c>
      <c r="M219" s="30">
        <v>3</v>
      </c>
      <c r="N219" s="30" t="s">
        <v>4272</v>
      </c>
      <c r="O219" s="114">
        <v>43777</v>
      </c>
      <c r="P219" s="30" t="s">
        <v>3809</v>
      </c>
      <c r="Q219" s="194">
        <v>5698705.3099999996</v>
      </c>
      <c r="S219" s="200"/>
    </row>
    <row r="220" spans="1:19" ht="22.5" x14ac:dyDescent="0.25">
      <c r="A220" s="80">
        <v>219</v>
      </c>
      <c r="B220" s="30" t="s">
        <v>327</v>
      </c>
      <c r="C220" s="114"/>
      <c r="D220" s="30" t="s">
        <v>339</v>
      </c>
      <c r="E220" s="33" t="s">
        <v>18</v>
      </c>
      <c r="F220" s="33" t="s">
        <v>340</v>
      </c>
      <c r="G220" s="33" t="s">
        <v>20</v>
      </c>
      <c r="H220" s="33" t="s">
        <v>331</v>
      </c>
      <c r="I220" s="117" t="s">
        <v>498</v>
      </c>
      <c r="J220" s="88" t="str">
        <f t="shared" si="3"/>
        <v>городской округ Карпинск, г. Карпинск, ул. Карпинского, д. 20А</v>
      </c>
      <c r="K220" s="33">
        <v>1370.8</v>
      </c>
      <c r="L220" s="30">
        <v>32</v>
      </c>
      <c r="M220" s="41">
        <v>1</v>
      </c>
      <c r="N220" s="30" t="s">
        <v>4144</v>
      </c>
      <c r="O220" s="114">
        <v>43760</v>
      </c>
      <c r="P220" s="30" t="s">
        <v>4145</v>
      </c>
      <c r="Q220" s="194">
        <v>2186322.0699999998</v>
      </c>
      <c r="S220" s="200"/>
    </row>
    <row r="221" spans="1:19" ht="23.25" x14ac:dyDescent="0.25">
      <c r="A221" s="80">
        <v>220</v>
      </c>
      <c r="B221" s="30" t="s">
        <v>327</v>
      </c>
      <c r="C221" s="30"/>
      <c r="D221" s="30" t="s">
        <v>339</v>
      </c>
      <c r="E221" s="33" t="s">
        <v>18</v>
      </c>
      <c r="F221" s="33" t="s">
        <v>340</v>
      </c>
      <c r="G221" s="33" t="s">
        <v>20</v>
      </c>
      <c r="H221" s="129" t="s">
        <v>86</v>
      </c>
      <c r="I221" s="159">
        <v>32</v>
      </c>
      <c r="J221" s="88" t="str">
        <f t="shared" si="3"/>
        <v>городской округ Карпинск, г. Карпинск, ул. Куйбышева, д. 32</v>
      </c>
      <c r="K221" s="30">
        <v>5020.3999999999996</v>
      </c>
      <c r="L221" s="30">
        <v>100</v>
      </c>
      <c r="M221" s="41">
        <v>3</v>
      </c>
      <c r="N221" s="33" t="s">
        <v>4335</v>
      </c>
      <c r="O221" s="114" t="s">
        <v>4336</v>
      </c>
      <c r="P221" s="30" t="s">
        <v>4145</v>
      </c>
      <c r="Q221" s="194">
        <v>11285597.370000001</v>
      </c>
      <c r="S221" s="200"/>
    </row>
    <row r="222" spans="1:19" ht="22.5" x14ac:dyDescent="0.25">
      <c r="A222" s="80">
        <v>221</v>
      </c>
      <c r="B222" s="30" t="s">
        <v>327</v>
      </c>
      <c r="C222" s="114"/>
      <c r="D222" s="30" t="s">
        <v>339</v>
      </c>
      <c r="E222" s="33" t="s">
        <v>18</v>
      </c>
      <c r="F222" s="33" t="s">
        <v>340</v>
      </c>
      <c r="G222" s="33" t="s">
        <v>20</v>
      </c>
      <c r="H222" s="33" t="s">
        <v>86</v>
      </c>
      <c r="I222" s="117">
        <v>34</v>
      </c>
      <c r="J222" s="88" t="str">
        <f t="shared" si="3"/>
        <v>городской округ Карпинск, г. Карпинск, ул. Куйбышева, д. 34</v>
      </c>
      <c r="K222" s="33">
        <v>2225.6</v>
      </c>
      <c r="L222" s="30">
        <v>48</v>
      </c>
      <c r="M222" s="120">
        <v>1</v>
      </c>
      <c r="N222" s="30" t="s">
        <v>4144</v>
      </c>
      <c r="O222" s="114">
        <v>43760</v>
      </c>
      <c r="P222" s="30" t="s">
        <v>4145</v>
      </c>
      <c r="Q222" s="194">
        <v>3388672.09</v>
      </c>
      <c r="S222" s="200"/>
    </row>
    <row r="223" spans="1:19" ht="22.5" x14ac:dyDescent="0.25">
      <c r="A223" s="80">
        <v>222</v>
      </c>
      <c r="B223" s="30" t="s">
        <v>327</v>
      </c>
      <c r="C223" s="30"/>
      <c r="D223" s="30" t="s">
        <v>339</v>
      </c>
      <c r="E223" s="30" t="s">
        <v>18</v>
      </c>
      <c r="F223" s="30" t="s">
        <v>340</v>
      </c>
      <c r="G223" s="30" t="s">
        <v>20</v>
      </c>
      <c r="H223" s="30" t="s">
        <v>86</v>
      </c>
      <c r="I223" s="42">
        <v>36</v>
      </c>
      <c r="J223" s="88" t="str">
        <f t="shared" si="3"/>
        <v>городской округ Карпинск, г. Карпинск, ул. Куйбышева, д. 36</v>
      </c>
      <c r="K223" s="30">
        <v>2467.6999999999998</v>
      </c>
      <c r="L223" s="30">
        <v>54</v>
      </c>
      <c r="M223" s="120">
        <v>1</v>
      </c>
      <c r="N223" s="30" t="s">
        <v>4146</v>
      </c>
      <c r="O223" s="114">
        <v>43942</v>
      </c>
      <c r="P223" s="30" t="s">
        <v>4145</v>
      </c>
      <c r="Q223" s="194">
        <v>3353450.4</v>
      </c>
      <c r="S223" s="200"/>
    </row>
    <row r="224" spans="1:19" ht="22.5" x14ac:dyDescent="0.25">
      <c r="A224" s="80">
        <v>223</v>
      </c>
      <c r="B224" s="30" t="s">
        <v>327</v>
      </c>
      <c r="C224" s="114"/>
      <c r="D224" s="30" t="s">
        <v>339</v>
      </c>
      <c r="E224" s="33" t="s">
        <v>18</v>
      </c>
      <c r="F224" s="33" t="s">
        <v>340</v>
      </c>
      <c r="G224" s="33" t="s">
        <v>20</v>
      </c>
      <c r="H224" s="33" t="s">
        <v>86</v>
      </c>
      <c r="I224" s="117">
        <v>38</v>
      </c>
      <c r="J224" s="88" t="str">
        <f t="shared" si="3"/>
        <v>городской округ Карпинск, г. Карпинск, ул. Куйбышева, д. 38</v>
      </c>
      <c r="K224" s="33">
        <v>1388.3</v>
      </c>
      <c r="L224" s="30">
        <v>32</v>
      </c>
      <c r="M224" s="120">
        <v>1</v>
      </c>
      <c r="N224" s="30" t="s">
        <v>4144</v>
      </c>
      <c r="O224" s="114">
        <v>43760</v>
      </c>
      <c r="P224" s="30" t="s">
        <v>4145</v>
      </c>
      <c r="Q224" s="194">
        <v>2127243.7599999998</v>
      </c>
      <c r="S224" s="200"/>
    </row>
    <row r="225" spans="1:19" ht="22.5" x14ac:dyDescent="0.25">
      <c r="A225" s="80">
        <v>224</v>
      </c>
      <c r="B225" s="30" t="s">
        <v>327</v>
      </c>
      <c r="C225" s="114"/>
      <c r="D225" s="30" t="s">
        <v>339</v>
      </c>
      <c r="E225" s="33" t="s">
        <v>18</v>
      </c>
      <c r="F225" s="33" t="s">
        <v>340</v>
      </c>
      <c r="G225" s="33" t="s">
        <v>20</v>
      </c>
      <c r="H225" s="33" t="s">
        <v>86</v>
      </c>
      <c r="I225" s="117">
        <v>40</v>
      </c>
      <c r="J225" s="88" t="str">
        <f t="shared" si="3"/>
        <v>городской округ Карпинск, г. Карпинск, ул. Куйбышева, д. 40</v>
      </c>
      <c r="K225" s="33">
        <v>2155.3000000000002</v>
      </c>
      <c r="L225" s="30">
        <v>48</v>
      </c>
      <c r="M225" s="120">
        <v>1</v>
      </c>
      <c r="N225" s="30" t="s">
        <v>4144</v>
      </c>
      <c r="O225" s="114">
        <v>43760</v>
      </c>
      <c r="P225" s="30" t="s">
        <v>4145</v>
      </c>
      <c r="Q225" s="194">
        <v>3201802.9699999997</v>
      </c>
      <c r="S225" s="200"/>
    </row>
    <row r="226" spans="1:19" ht="22.5" x14ac:dyDescent="0.25">
      <c r="A226" s="80">
        <v>225</v>
      </c>
      <c r="B226" s="30" t="s">
        <v>327</v>
      </c>
      <c r="C226" s="30"/>
      <c r="D226" s="30" t="s">
        <v>339</v>
      </c>
      <c r="E226" s="30" t="s">
        <v>18</v>
      </c>
      <c r="F226" s="30" t="s">
        <v>340</v>
      </c>
      <c r="G226" s="30" t="s">
        <v>20</v>
      </c>
      <c r="H226" s="30" t="s">
        <v>759</v>
      </c>
      <c r="I226" s="42">
        <v>67</v>
      </c>
      <c r="J226" s="88" t="str">
        <f t="shared" si="3"/>
        <v>городской округ Карпинск, г. Карпинск, ул. Лесопильная, д. 67</v>
      </c>
      <c r="K226" s="30">
        <v>798.9</v>
      </c>
      <c r="L226" s="30">
        <v>11</v>
      </c>
      <c r="M226" s="120">
        <v>1</v>
      </c>
      <c r="N226" s="30" t="s">
        <v>4144</v>
      </c>
      <c r="O226" s="114">
        <v>43760</v>
      </c>
      <c r="P226" s="30" t="s">
        <v>4145</v>
      </c>
      <c r="Q226" s="194">
        <v>504829.2</v>
      </c>
      <c r="S226" s="200"/>
    </row>
    <row r="227" spans="1:19" ht="22.5" x14ac:dyDescent="0.25">
      <c r="A227" s="80">
        <v>226</v>
      </c>
      <c r="B227" s="30" t="s">
        <v>327</v>
      </c>
      <c r="C227" s="114"/>
      <c r="D227" s="30" t="s">
        <v>339</v>
      </c>
      <c r="E227" s="33" t="s">
        <v>18</v>
      </c>
      <c r="F227" s="33" t="s">
        <v>340</v>
      </c>
      <c r="G227" s="33" t="s">
        <v>20</v>
      </c>
      <c r="H227" s="33" t="s">
        <v>203</v>
      </c>
      <c r="I227" s="117">
        <v>58</v>
      </c>
      <c r="J227" s="88" t="str">
        <f t="shared" si="3"/>
        <v>городской округ Карпинск, г. Карпинск, ул. Луначарского, д. 58</v>
      </c>
      <c r="K227" s="33">
        <v>3815.1</v>
      </c>
      <c r="L227" s="30">
        <v>56</v>
      </c>
      <c r="M227" s="120">
        <v>1</v>
      </c>
      <c r="N227" s="30" t="s">
        <v>4144</v>
      </c>
      <c r="O227" s="114">
        <v>43760</v>
      </c>
      <c r="P227" s="30" t="s">
        <v>4145</v>
      </c>
      <c r="Q227" s="194">
        <v>3625931.9299999997</v>
      </c>
      <c r="S227" s="200"/>
    </row>
    <row r="228" spans="1:19" x14ac:dyDescent="0.25">
      <c r="A228" s="80">
        <v>227</v>
      </c>
      <c r="B228" s="30" t="s">
        <v>327</v>
      </c>
      <c r="C228" s="30"/>
      <c r="D228" s="30" t="s">
        <v>339</v>
      </c>
      <c r="E228" s="30" t="s">
        <v>18</v>
      </c>
      <c r="F228" s="30" t="s">
        <v>340</v>
      </c>
      <c r="G228" s="30" t="s">
        <v>20</v>
      </c>
      <c r="H228" s="30" t="s">
        <v>69</v>
      </c>
      <c r="I228" s="42" t="s">
        <v>1158</v>
      </c>
      <c r="J228" s="88" t="str">
        <f t="shared" si="3"/>
        <v>городской округ Карпинск, г. Карпинск, ул. Мира, д. 65А</v>
      </c>
      <c r="K228" s="30">
        <v>2227.5</v>
      </c>
      <c r="L228" s="30">
        <v>48</v>
      </c>
      <c r="M228" s="120">
        <v>3</v>
      </c>
      <c r="N228" s="30" t="s">
        <v>4146</v>
      </c>
      <c r="O228" s="114">
        <v>43942</v>
      </c>
      <c r="P228" s="30" t="s">
        <v>4145</v>
      </c>
      <c r="Q228" s="194">
        <v>8842395.5999999996</v>
      </c>
      <c r="S228" s="200"/>
    </row>
    <row r="229" spans="1:19" x14ac:dyDescent="0.25">
      <c r="A229" s="80">
        <v>228</v>
      </c>
      <c r="B229" s="30" t="s">
        <v>327</v>
      </c>
      <c r="C229" s="114"/>
      <c r="D229" s="30" t="s">
        <v>339</v>
      </c>
      <c r="E229" s="33" t="s">
        <v>18</v>
      </c>
      <c r="F229" s="33" t="s">
        <v>340</v>
      </c>
      <c r="G229" s="33" t="s">
        <v>20</v>
      </c>
      <c r="H229" s="33" t="s">
        <v>69</v>
      </c>
      <c r="I229" s="117">
        <v>97</v>
      </c>
      <c r="J229" s="88" t="str">
        <f t="shared" si="3"/>
        <v>городской округ Карпинск, г. Карпинск, ул. Мира, д. 97</v>
      </c>
      <c r="K229" s="33">
        <v>3523.9</v>
      </c>
      <c r="L229" s="30">
        <v>66</v>
      </c>
      <c r="M229" s="120">
        <v>1</v>
      </c>
      <c r="N229" s="30" t="s">
        <v>4144</v>
      </c>
      <c r="O229" s="114">
        <v>43760</v>
      </c>
      <c r="P229" s="30" t="s">
        <v>4145</v>
      </c>
      <c r="Q229" s="194">
        <v>3636107.53</v>
      </c>
      <c r="S229" s="200"/>
    </row>
    <row r="230" spans="1:19" ht="22.5" x14ac:dyDescent="0.25">
      <c r="A230" s="80">
        <v>229</v>
      </c>
      <c r="B230" s="30" t="s">
        <v>327</v>
      </c>
      <c r="C230" s="30"/>
      <c r="D230" s="30" t="s">
        <v>342</v>
      </c>
      <c r="E230" s="30" t="s">
        <v>18</v>
      </c>
      <c r="F230" s="30" t="s">
        <v>343</v>
      </c>
      <c r="G230" s="30" t="s">
        <v>20</v>
      </c>
      <c r="H230" s="30" t="s">
        <v>344</v>
      </c>
      <c r="I230" s="42">
        <v>10</v>
      </c>
      <c r="J230" s="88" t="str">
        <f t="shared" si="3"/>
        <v>городской округ Краснотурьинск, г. Краснотурьинск, ул. Базстроевская, д. 10</v>
      </c>
      <c r="K230" s="30">
        <v>3629</v>
      </c>
      <c r="L230" s="30">
        <v>51</v>
      </c>
      <c r="M230" s="120">
        <v>4</v>
      </c>
      <c r="N230" s="30" t="s">
        <v>4147</v>
      </c>
      <c r="O230" s="114">
        <v>43816</v>
      </c>
      <c r="P230" s="30" t="s">
        <v>3694</v>
      </c>
      <c r="Q230" s="194">
        <v>12262887.600000001</v>
      </c>
      <c r="S230" s="200"/>
    </row>
    <row r="231" spans="1:19" ht="22.5" x14ac:dyDescent="0.25">
      <c r="A231" s="80">
        <v>230</v>
      </c>
      <c r="B231" s="30" t="s">
        <v>327</v>
      </c>
      <c r="C231" s="30"/>
      <c r="D231" s="30" t="s">
        <v>342</v>
      </c>
      <c r="E231" s="30" t="s">
        <v>18</v>
      </c>
      <c r="F231" s="30" t="s">
        <v>343</v>
      </c>
      <c r="G231" s="30" t="s">
        <v>20</v>
      </c>
      <c r="H231" s="30" t="s">
        <v>344</v>
      </c>
      <c r="I231" s="42">
        <v>4</v>
      </c>
      <c r="J231" s="88" t="str">
        <f t="shared" si="3"/>
        <v>городской округ Краснотурьинск, г. Краснотурьинск, ул. Базстроевская, д. 4</v>
      </c>
      <c r="K231" s="30">
        <v>4507.8</v>
      </c>
      <c r="L231" s="30">
        <v>60</v>
      </c>
      <c r="M231" s="120">
        <v>1</v>
      </c>
      <c r="N231" s="30" t="s">
        <v>4148</v>
      </c>
      <c r="O231" s="114">
        <v>43816</v>
      </c>
      <c r="P231" s="30" t="s">
        <v>3913</v>
      </c>
      <c r="Q231" s="194">
        <v>4311081.5999999996</v>
      </c>
      <c r="S231" s="200"/>
    </row>
    <row r="232" spans="1:19" ht="22.5" x14ac:dyDescent="0.25">
      <c r="A232" s="80">
        <v>231</v>
      </c>
      <c r="B232" s="30" t="s">
        <v>327</v>
      </c>
      <c r="C232" s="30"/>
      <c r="D232" s="30" t="s">
        <v>342</v>
      </c>
      <c r="E232" s="30" t="s">
        <v>18</v>
      </c>
      <c r="F232" s="30" t="s">
        <v>343</v>
      </c>
      <c r="G232" s="30" t="s">
        <v>20</v>
      </c>
      <c r="H232" s="30" t="s">
        <v>344</v>
      </c>
      <c r="I232" s="42">
        <v>6</v>
      </c>
      <c r="J232" s="88" t="str">
        <f t="shared" si="3"/>
        <v>городской округ Краснотурьинск, г. Краснотурьинск, ул. Базстроевская, д. 6</v>
      </c>
      <c r="K232" s="30">
        <v>3718.9</v>
      </c>
      <c r="L232" s="30">
        <v>49</v>
      </c>
      <c r="M232" s="120">
        <v>4</v>
      </c>
      <c r="N232" s="30" t="s">
        <v>4148</v>
      </c>
      <c r="O232" s="114">
        <v>43816</v>
      </c>
      <c r="P232" s="30" t="s">
        <v>3913</v>
      </c>
      <c r="Q232" s="194">
        <v>12291316.800000001</v>
      </c>
      <c r="S232" s="200"/>
    </row>
    <row r="233" spans="1:19" ht="22.5" x14ac:dyDescent="0.25">
      <c r="A233" s="80">
        <v>232</v>
      </c>
      <c r="B233" s="30" t="s">
        <v>327</v>
      </c>
      <c r="C233" s="114"/>
      <c r="D233" s="30" t="s">
        <v>342</v>
      </c>
      <c r="E233" s="30" t="s">
        <v>18</v>
      </c>
      <c r="F233" s="30" t="s">
        <v>343</v>
      </c>
      <c r="G233" s="30" t="s">
        <v>20</v>
      </c>
      <c r="H233" s="33" t="s">
        <v>75</v>
      </c>
      <c r="I233" s="42">
        <v>26</v>
      </c>
      <c r="J233" s="88" t="str">
        <f t="shared" si="3"/>
        <v>городской округ Краснотурьинск, г. Краснотурьинск, ул. Карла Маркса, д. 26</v>
      </c>
      <c r="K233" s="33">
        <v>1225.2</v>
      </c>
      <c r="L233" s="30">
        <v>18</v>
      </c>
      <c r="M233" s="41">
        <v>2</v>
      </c>
      <c r="N233" s="30" t="s">
        <v>4149</v>
      </c>
      <c r="O233" s="114">
        <v>43816</v>
      </c>
      <c r="P233" s="30" t="s">
        <v>3714</v>
      </c>
      <c r="Q233" s="194">
        <v>2056947.6</v>
      </c>
      <c r="S233" s="200"/>
    </row>
    <row r="234" spans="1:19" ht="22.5" x14ac:dyDescent="0.25">
      <c r="A234" s="80">
        <v>233</v>
      </c>
      <c r="B234" s="30" t="s">
        <v>327</v>
      </c>
      <c r="C234" s="114"/>
      <c r="D234" s="30" t="s">
        <v>342</v>
      </c>
      <c r="E234" s="30" t="s">
        <v>18</v>
      </c>
      <c r="F234" s="30" t="s">
        <v>343</v>
      </c>
      <c r="G234" s="30" t="s">
        <v>20</v>
      </c>
      <c r="H234" s="33" t="s">
        <v>75</v>
      </c>
      <c r="I234" s="42">
        <v>28</v>
      </c>
      <c r="J234" s="88" t="str">
        <f t="shared" si="3"/>
        <v>городской округ Краснотурьинск, г. Краснотурьинск, ул. Карла Маркса, д. 28</v>
      </c>
      <c r="K234" s="33">
        <v>1586.7</v>
      </c>
      <c r="L234" s="30">
        <v>24</v>
      </c>
      <c r="M234" s="41">
        <v>2</v>
      </c>
      <c r="N234" s="30" t="s">
        <v>4149</v>
      </c>
      <c r="O234" s="114">
        <v>43816</v>
      </c>
      <c r="P234" s="30" t="s">
        <v>3714</v>
      </c>
      <c r="Q234" s="194">
        <v>3008781.5999999996</v>
      </c>
      <c r="S234" s="200"/>
    </row>
    <row r="235" spans="1:19" ht="22.5" x14ac:dyDescent="0.25">
      <c r="A235" s="80">
        <v>234</v>
      </c>
      <c r="B235" s="30" t="s">
        <v>327</v>
      </c>
      <c r="C235" s="30"/>
      <c r="D235" s="30" t="s">
        <v>342</v>
      </c>
      <c r="E235" s="30" t="s">
        <v>18</v>
      </c>
      <c r="F235" s="30" t="s">
        <v>343</v>
      </c>
      <c r="G235" s="30" t="s">
        <v>20</v>
      </c>
      <c r="H235" s="30" t="s">
        <v>49</v>
      </c>
      <c r="I235" s="42">
        <v>23</v>
      </c>
      <c r="J235" s="88" t="str">
        <f t="shared" si="3"/>
        <v>городской округ Краснотурьинск, г. Краснотурьинск, ул. Коммунальная, д. 23</v>
      </c>
      <c r="K235" s="30">
        <v>490</v>
      </c>
      <c r="L235" s="30">
        <v>8</v>
      </c>
      <c r="M235" s="41">
        <v>1</v>
      </c>
      <c r="N235" s="30" t="s">
        <v>4147</v>
      </c>
      <c r="O235" s="114">
        <v>43816</v>
      </c>
      <c r="P235" s="30" t="s">
        <v>3694</v>
      </c>
      <c r="Q235" s="194">
        <v>821632.8</v>
      </c>
      <c r="S235" s="200"/>
    </row>
    <row r="236" spans="1:19" ht="22.5" x14ac:dyDescent="0.25">
      <c r="A236" s="80">
        <v>235</v>
      </c>
      <c r="B236" s="30" t="s">
        <v>327</v>
      </c>
      <c r="C236" s="30"/>
      <c r="D236" s="30" t="s">
        <v>342</v>
      </c>
      <c r="E236" s="30" t="s">
        <v>18</v>
      </c>
      <c r="F236" s="30" t="s">
        <v>343</v>
      </c>
      <c r="G236" s="30" t="s">
        <v>20</v>
      </c>
      <c r="H236" s="30" t="s">
        <v>36</v>
      </c>
      <c r="I236" s="42">
        <v>10</v>
      </c>
      <c r="J236" s="88" t="str">
        <f t="shared" si="3"/>
        <v>городской округ Краснотурьинск, г. Краснотурьинск, ул. Ленина, д. 10</v>
      </c>
      <c r="K236" s="30">
        <v>440.7</v>
      </c>
      <c r="L236" s="30">
        <v>8</v>
      </c>
      <c r="M236" s="41">
        <v>2</v>
      </c>
      <c r="N236" s="30" t="s">
        <v>4149</v>
      </c>
      <c r="O236" s="114">
        <v>43816</v>
      </c>
      <c r="P236" s="30" t="s">
        <v>3714</v>
      </c>
      <c r="Q236" s="194">
        <v>1023390.6</v>
      </c>
      <c r="S236" s="200"/>
    </row>
    <row r="237" spans="1:19" ht="22.5" x14ac:dyDescent="0.25">
      <c r="A237" s="80">
        <v>236</v>
      </c>
      <c r="B237" s="30" t="s">
        <v>327</v>
      </c>
      <c r="C237" s="30"/>
      <c r="D237" s="30" t="s">
        <v>342</v>
      </c>
      <c r="E237" s="30" t="s">
        <v>18</v>
      </c>
      <c r="F237" s="30" t="s">
        <v>343</v>
      </c>
      <c r="G237" s="30" t="s">
        <v>20</v>
      </c>
      <c r="H237" s="30" t="s">
        <v>36</v>
      </c>
      <c r="I237" s="42">
        <v>15</v>
      </c>
      <c r="J237" s="88" t="str">
        <f t="shared" si="3"/>
        <v>городской округ Краснотурьинск, г. Краснотурьинск, ул. Ленина, д. 15</v>
      </c>
      <c r="K237" s="30">
        <v>2656.9</v>
      </c>
      <c r="L237" s="30">
        <v>15</v>
      </c>
      <c r="M237" s="41">
        <v>1</v>
      </c>
      <c r="N237" s="30" t="s">
        <v>4149</v>
      </c>
      <c r="O237" s="114">
        <v>43816</v>
      </c>
      <c r="P237" s="30" t="s">
        <v>3714</v>
      </c>
      <c r="Q237" s="194">
        <v>1097296.7999999998</v>
      </c>
      <c r="S237" s="200"/>
    </row>
    <row r="238" spans="1:19" ht="22.5" x14ac:dyDescent="0.25">
      <c r="A238" s="80">
        <v>237</v>
      </c>
      <c r="B238" s="30" t="s">
        <v>327</v>
      </c>
      <c r="C238" s="30"/>
      <c r="D238" s="30" t="s">
        <v>342</v>
      </c>
      <c r="E238" s="30" t="s">
        <v>18</v>
      </c>
      <c r="F238" s="30" t="s">
        <v>343</v>
      </c>
      <c r="G238" s="30" t="s">
        <v>20</v>
      </c>
      <c r="H238" s="30" t="s">
        <v>36</v>
      </c>
      <c r="I238" s="42">
        <v>20</v>
      </c>
      <c r="J238" s="88" t="str">
        <f t="shared" si="3"/>
        <v>городской округ Краснотурьинск, г. Краснотурьинск, ул. Ленина, д. 20</v>
      </c>
      <c r="K238" s="30">
        <v>1378.7</v>
      </c>
      <c r="L238" s="30">
        <v>32</v>
      </c>
      <c r="M238" s="120">
        <v>3</v>
      </c>
      <c r="N238" s="30" t="s">
        <v>4147</v>
      </c>
      <c r="O238" s="114">
        <v>43816</v>
      </c>
      <c r="P238" s="30" t="s">
        <v>3694</v>
      </c>
      <c r="Q238" s="194">
        <v>3761102.4000000004</v>
      </c>
      <c r="S238" s="200"/>
    </row>
    <row r="239" spans="1:19" ht="22.5" x14ac:dyDescent="0.25">
      <c r="A239" s="80">
        <v>238</v>
      </c>
      <c r="B239" s="30" t="s">
        <v>327</v>
      </c>
      <c r="C239" s="30"/>
      <c r="D239" s="30" t="s">
        <v>342</v>
      </c>
      <c r="E239" s="30" t="s">
        <v>18</v>
      </c>
      <c r="F239" s="30" t="s">
        <v>343</v>
      </c>
      <c r="G239" s="30" t="s">
        <v>20</v>
      </c>
      <c r="H239" s="30" t="s">
        <v>36</v>
      </c>
      <c r="I239" s="42">
        <v>24</v>
      </c>
      <c r="J239" s="88" t="str">
        <f t="shared" si="3"/>
        <v>городской округ Краснотурьинск, г. Краснотурьинск, ул. Ленина, д. 24</v>
      </c>
      <c r="K239" s="30">
        <v>2511.1999999999998</v>
      </c>
      <c r="L239" s="30">
        <v>27</v>
      </c>
      <c r="M239" s="120">
        <v>1</v>
      </c>
      <c r="N239" s="30" t="s">
        <v>4147</v>
      </c>
      <c r="O239" s="114">
        <v>43816</v>
      </c>
      <c r="P239" s="30" t="s">
        <v>3694</v>
      </c>
      <c r="Q239" s="194">
        <v>1444972.7999999998</v>
      </c>
      <c r="S239" s="200"/>
    </row>
    <row r="240" spans="1:19" ht="22.5" x14ac:dyDescent="0.25">
      <c r="A240" s="80">
        <v>239</v>
      </c>
      <c r="B240" s="30" t="s">
        <v>327</v>
      </c>
      <c r="C240" s="30"/>
      <c r="D240" s="30" t="s">
        <v>342</v>
      </c>
      <c r="E240" s="30" t="s">
        <v>18</v>
      </c>
      <c r="F240" s="30" t="s">
        <v>343</v>
      </c>
      <c r="G240" s="30" t="s">
        <v>20</v>
      </c>
      <c r="H240" s="30" t="s">
        <v>36</v>
      </c>
      <c r="I240" s="42">
        <v>4</v>
      </c>
      <c r="J240" s="88" t="str">
        <f t="shared" si="3"/>
        <v>городской округ Краснотурьинск, г. Краснотурьинск, ул. Ленина, д. 4</v>
      </c>
      <c r="K240" s="30">
        <v>1492.5</v>
      </c>
      <c r="L240" s="30">
        <v>24</v>
      </c>
      <c r="M240" s="41">
        <v>3</v>
      </c>
      <c r="N240" s="30" t="s">
        <v>4147</v>
      </c>
      <c r="O240" s="114">
        <v>43816</v>
      </c>
      <c r="P240" s="30" t="s">
        <v>3694</v>
      </c>
      <c r="Q240" s="194">
        <v>3867015.6</v>
      </c>
      <c r="S240" s="200"/>
    </row>
    <row r="241" spans="1:19" ht="22.5" x14ac:dyDescent="0.25">
      <c r="A241" s="80">
        <v>240</v>
      </c>
      <c r="B241" s="30" t="s">
        <v>327</v>
      </c>
      <c r="C241" s="114"/>
      <c r="D241" s="30" t="s">
        <v>342</v>
      </c>
      <c r="E241" s="30" t="s">
        <v>18</v>
      </c>
      <c r="F241" s="30" t="s">
        <v>343</v>
      </c>
      <c r="G241" s="30" t="s">
        <v>20</v>
      </c>
      <c r="H241" s="33" t="s">
        <v>36</v>
      </c>
      <c r="I241" s="42">
        <v>48</v>
      </c>
      <c r="J241" s="88" t="str">
        <f t="shared" ref="J241:J304" si="4">C241&amp;""&amp;D241&amp;", "&amp;E241&amp;" "&amp;F241&amp;", "&amp;G241&amp;" "&amp;H241&amp;", д. "&amp;I241</f>
        <v>городской округ Краснотурьинск, г. Краснотурьинск, ул. Ленина, д. 48</v>
      </c>
      <c r="K241" s="33">
        <v>2906.4</v>
      </c>
      <c r="L241" s="30">
        <v>42</v>
      </c>
      <c r="M241" s="41">
        <v>1</v>
      </c>
      <c r="N241" s="30" t="s">
        <v>4149</v>
      </c>
      <c r="O241" s="114">
        <v>43816</v>
      </c>
      <c r="P241" s="30" t="s">
        <v>3714</v>
      </c>
      <c r="Q241" s="194">
        <v>694845.41999999993</v>
      </c>
      <c r="S241" s="200"/>
    </row>
    <row r="242" spans="1:19" ht="22.5" x14ac:dyDescent="0.25">
      <c r="A242" s="80">
        <v>241</v>
      </c>
      <c r="B242" s="30" t="s">
        <v>327</v>
      </c>
      <c r="C242" s="114"/>
      <c r="D242" s="30" t="s">
        <v>342</v>
      </c>
      <c r="E242" s="30" t="s">
        <v>18</v>
      </c>
      <c r="F242" s="30" t="s">
        <v>343</v>
      </c>
      <c r="G242" s="30" t="s">
        <v>20</v>
      </c>
      <c r="H242" s="33" t="s">
        <v>36</v>
      </c>
      <c r="I242" s="42" t="s">
        <v>1072</v>
      </c>
      <c r="J242" s="88" t="str">
        <f t="shared" si="4"/>
        <v>городской округ Краснотурьинск, г. Краснотурьинск, ул. Ленина, д. 48А</v>
      </c>
      <c r="K242" s="33">
        <v>1715.4</v>
      </c>
      <c r="L242" s="30">
        <v>20</v>
      </c>
      <c r="M242" s="41">
        <v>1</v>
      </c>
      <c r="N242" s="30" t="s">
        <v>4149</v>
      </c>
      <c r="O242" s="114">
        <v>43816</v>
      </c>
      <c r="P242" s="30" t="s">
        <v>3714</v>
      </c>
      <c r="Q242" s="194">
        <v>379792.8</v>
      </c>
      <c r="S242" s="200"/>
    </row>
    <row r="243" spans="1:19" ht="22.5" x14ac:dyDescent="0.25">
      <c r="A243" s="80">
        <v>242</v>
      </c>
      <c r="B243" s="30" t="s">
        <v>327</v>
      </c>
      <c r="C243" s="30"/>
      <c r="D243" s="30" t="s">
        <v>342</v>
      </c>
      <c r="E243" s="30" t="s">
        <v>18</v>
      </c>
      <c r="F243" s="30" t="s">
        <v>343</v>
      </c>
      <c r="G243" s="30" t="s">
        <v>20</v>
      </c>
      <c r="H243" s="30" t="s">
        <v>36</v>
      </c>
      <c r="I243" s="42">
        <v>56</v>
      </c>
      <c r="J243" s="88" t="str">
        <f t="shared" si="4"/>
        <v>городской округ Краснотурьинск, г. Краснотурьинск, ул. Ленина, д. 56</v>
      </c>
      <c r="K243" s="30">
        <v>2703</v>
      </c>
      <c r="L243" s="30">
        <v>17</v>
      </c>
      <c r="M243" s="120">
        <v>4</v>
      </c>
      <c r="N243" s="30" t="s">
        <v>4147</v>
      </c>
      <c r="O243" s="114">
        <v>43816</v>
      </c>
      <c r="P243" s="30" t="s">
        <v>3694</v>
      </c>
      <c r="Q243" s="194">
        <v>2618608.7999999998</v>
      </c>
      <c r="S243" s="200"/>
    </row>
    <row r="244" spans="1:19" ht="22.5" x14ac:dyDescent="0.25">
      <c r="A244" s="80">
        <v>243</v>
      </c>
      <c r="B244" s="30" t="s">
        <v>327</v>
      </c>
      <c r="C244" s="30"/>
      <c r="D244" s="30" t="s">
        <v>342</v>
      </c>
      <c r="E244" s="30" t="s">
        <v>18</v>
      </c>
      <c r="F244" s="30" t="s">
        <v>343</v>
      </c>
      <c r="G244" s="30" t="s">
        <v>20</v>
      </c>
      <c r="H244" s="30" t="s">
        <v>36</v>
      </c>
      <c r="I244" s="42">
        <v>62</v>
      </c>
      <c r="J244" s="88" t="str">
        <f t="shared" si="4"/>
        <v>городской округ Краснотурьинск, г. Краснотурьинск, ул. Ленина, д. 62</v>
      </c>
      <c r="K244" s="30">
        <v>2640.6</v>
      </c>
      <c r="L244" s="30">
        <v>30</v>
      </c>
      <c r="M244" s="120">
        <v>5</v>
      </c>
      <c r="N244" s="30" t="s">
        <v>4147</v>
      </c>
      <c r="O244" s="114">
        <v>43816</v>
      </c>
      <c r="P244" s="30" t="s">
        <v>3694</v>
      </c>
      <c r="Q244" s="194">
        <v>2373116.4</v>
      </c>
      <c r="S244" s="200"/>
    </row>
    <row r="245" spans="1:19" ht="22.5" x14ac:dyDescent="0.25">
      <c r="A245" s="80">
        <v>244</v>
      </c>
      <c r="B245" s="30" t="s">
        <v>327</v>
      </c>
      <c r="C245" s="30"/>
      <c r="D245" s="30" t="s">
        <v>342</v>
      </c>
      <c r="E245" s="30" t="s">
        <v>18</v>
      </c>
      <c r="F245" s="30" t="s">
        <v>343</v>
      </c>
      <c r="G245" s="30" t="s">
        <v>20</v>
      </c>
      <c r="H245" s="30" t="s">
        <v>36</v>
      </c>
      <c r="I245" s="42">
        <v>74</v>
      </c>
      <c r="J245" s="88" t="str">
        <f t="shared" si="4"/>
        <v>городской округ Краснотурьинск, г. Краснотурьинск, ул. Ленина, д. 74</v>
      </c>
      <c r="K245" s="30">
        <v>1974.9</v>
      </c>
      <c r="L245" s="30">
        <v>24</v>
      </c>
      <c r="M245" s="120">
        <v>3</v>
      </c>
      <c r="N245" s="30" t="s">
        <v>4147</v>
      </c>
      <c r="O245" s="114">
        <v>43816</v>
      </c>
      <c r="P245" s="30" t="s">
        <v>3694</v>
      </c>
      <c r="Q245" s="194">
        <v>6348721.1999999993</v>
      </c>
      <c r="S245" s="200"/>
    </row>
    <row r="246" spans="1:19" ht="22.5" x14ac:dyDescent="0.25">
      <c r="A246" s="80">
        <v>245</v>
      </c>
      <c r="B246" s="30" t="s">
        <v>327</v>
      </c>
      <c r="C246" s="30"/>
      <c r="D246" s="30" t="s">
        <v>342</v>
      </c>
      <c r="E246" s="30" t="s">
        <v>18</v>
      </c>
      <c r="F246" s="30" t="s">
        <v>343</v>
      </c>
      <c r="G246" s="30" t="s">
        <v>20</v>
      </c>
      <c r="H246" s="30" t="s">
        <v>1366</v>
      </c>
      <c r="I246" s="42">
        <v>28</v>
      </c>
      <c r="J246" s="88" t="str">
        <f t="shared" si="4"/>
        <v>городской округ Краснотурьинск, г. Краснотурьинск, ул. Ленинского Комсомола, д. 28</v>
      </c>
      <c r="K246" s="30">
        <v>909.2</v>
      </c>
      <c r="L246" s="30">
        <v>18</v>
      </c>
      <c r="M246" s="120">
        <v>6</v>
      </c>
      <c r="N246" s="30" t="s">
        <v>4147</v>
      </c>
      <c r="O246" s="114">
        <v>43816</v>
      </c>
      <c r="P246" s="30" t="s">
        <v>3694</v>
      </c>
      <c r="Q246" s="194">
        <v>2335064.4000000004</v>
      </c>
      <c r="S246" s="200"/>
    </row>
    <row r="247" spans="1:19" ht="22.5" x14ac:dyDescent="0.25">
      <c r="A247" s="80">
        <v>246</v>
      </c>
      <c r="B247" s="30" t="s">
        <v>327</v>
      </c>
      <c r="C247" s="30"/>
      <c r="D247" s="30" t="s">
        <v>342</v>
      </c>
      <c r="E247" s="30" t="s">
        <v>18</v>
      </c>
      <c r="F247" s="30" t="s">
        <v>343</v>
      </c>
      <c r="G247" s="30" t="s">
        <v>20</v>
      </c>
      <c r="H247" s="30" t="s">
        <v>1366</v>
      </c>
      <c r="I247" s="42">
        <v>30</v>
      </c>
      <c r="J247" s="88" t="str">
        <f t="shared" si="4"/>
        <v>городской округ Краснотурьинск, г. Краснотурьинск, ул. Ленинского Комсомола, д. 30</v>
      </c>
      <c r="K247" s="30">
        <v>926.7</v>
      </c>
      <c r="L247" s="30">
        <v>18</v>
      </c>
      <c r="M247" s="120">
        <v>6</v>
      </c>
      <c r="N247" s="30" t="s">
        <v>4147</v>
      </c>
      <c r="O247" s="114">
        <v>43816</v>
      </c>
      <c r="P247" s="30" t="s">
        <v>3694</v>
      </c>
      <c r="Q247" s="194">
        <v>2725591.2</v>
      </c>
      <c r="S247" s="200"/>
    </row>
    <row r="248" spans="1:19" ht="22.5" x14ac:dyDescent="0.25">
      <c r="A248" s="80">
        <v>247</v>
      </c>
      <c r="B248" s="30" t="s">
        <v>327</v>
      </c>
      <c r="C248" s="30"/>
      <c r="D248" s="30" t="s">
        <v>342</v>
      </c>
      <c r="E248" s="30" t="s">
        <v>18</v>
      </c>
      <c r="F248" s="30" t="s">
        <v>343</v>
      </c>
      <c r="G248" s="30" t="s">
        <v>20</v>
      </c>
      <c r="H248" s="30" t="s">
        <v>346</v>
      </c>
      <c r="I248" s="42">
        <v>49</v>
      </c>
      <c r="J248" s="88" t="str">
        <f t="shared" si="4"/>
        <v>городской округ Краснотурьинск, г. Краснотурьинск, ул. Микова, д. 49</v>
      </c>
      <c r="K248" s="30">
        <v>436.6</v>
      </c>
      <c r="L248" s="30">
        <v>8</v>
      </c>
      <c r="M248" s="41">
        <v>2</v>
      </c>
      <c r="N248" s="30" t="s">
        <v>4147</v>
      </c>
      <c r="O248" s="114">
        <v>43816</v>
      </c>
      <c r="P248" s="30" t="s">
        <v>3694</v>
      </c>
      <c r="Q248" s="194">
        <v>953539.88</v>
      </c>
      <c r="S248" s="200"/>
    </row>
    <row r="249" spans="1:19" ht="22.5" x14ac:dyDescent="0.25">
      <c r="A249" s="80">
        <v>248</v>
      </c>
      <c r="B249" s="30" t="s">
        <v>327</v>
      </c>
      <c r="C249" s="30"/>
      <c r="D249" s="30" t="s">
        <v>342</v>
      </c>
      <c r="E249" s="30" t="s">
        <v>18</v>
      </c>
      <c r="F249" s="30" t="s">
        <v>343</v>
      </c>
      <c r="G249" s="30" t="s">
        <v>20</v>
      </c>
      <c r="H249" s="30" t="s">
        <v>346</v>
      </c>
      <c r="I249" s="42">
        <v>51</v>
      </c>
      <c r="J249" s="88" t="str">
        <f t="shared" si="4"/>
        <v>городской округ Краснотурьинск, г. Краснотурьинск, ул. Микова, д. 51</v>
      </c>
      <c r="K249" s="30">
        <v>2806.4</v>
      </c>
      <c r="L249" s="30">
        <v>18</v>
      </c>
      <c r="M249" s="120">
        <v>7</v>
      </c>
      <c r="N249" s="30" t="s">
        <v>4147</v>
      </c>
      <c r="O249" s="114">
        <v>43816</v>
      </c>
      <c r="P249" s="30" t="s">
        <v>3694</v>
      </c>
      <c r="Q249" s="194">
        <v>5116081.2</v>
      </c>
      <c r="S249" s="200"/>
    </row>
    <row r="250" spans="1:19" ht="22.5" x14ac:dyDescent="0.25">
      <c r="A250" s="80">
        <v>249</v>
      </c>
      <c r="B250" s="30" t="s">
        <v>327</v>
      </c>
      <c r="C250" s="30"/>
      <c r="D250" s="30" t="s">
        <v>342</v>
      </c>
      <c r="E250" s="30" t="s">
        <v>18</v>
      </c>
      <c r="F250" s="30" t="s">
        <v>343</v>
      </c>
      <c r="G250" s="30" t="s">
        <v>20</v>
      </c>
      <c r="H250" s="30" t="s">
        <v>346</v>
      </c>
      <c r="I250" s="42">
        <v>55</v>
      </c>
      <c r="J250" s="88" t="str">
        <f t="shared" si="4"/>
        <v>городской округ Краснотурьинск, г. Краснотурьинск, ул. Микова, д. 55</v>
      </c>
      <c r="K250" s="30">
        <v>2456.1</v>
      </c>
      <c r="L250" s="30">
        <v>18</v>
      </c>
      <c r="M250" s="120">
        <v>7</v>
      </c>
      <c r="N250" s="30" t="s">
        <v>4147</v>
      </c>
      <c r="O250" s="114">
        <v>43816</v>
      </c>
      <c r="P250" s="30" t="s">
        <v>3694</v>
      </c>
      <c r="Q250" s="194">
        <v>4592166.370000001</v>
      </c>
      <c r="S250" s="200"/>
    </row>
    <row r="251" spans="1:19" ht="22.5" x14ac:dyDescent="0.25">
      <c r="A251" s="80">
        <v>250</v>
      </c>
      <c r="B251" s="30" t="s">
        <v>327</v>
      </c>
      <c r="C251" s="30"/>
      <c r="D251" s="30" t="s">
        <v>342</v>
      </c>
      <c r="E251" s="30" t="s">
        <v>18</v>
      </c>
      <c r="F251" s="30" t="s">
        <v>343</v>
      </c>
      <c r="G251" s="30" t="s">
        <v>20</v>
      </c>
      <c r="H251" s="30" t="s">
        <v>346</v>
      </c>
      <c r="I251" s="42">
        <v>57</v>
      </c>
      <c r="J251" s="88" t="str">
        <f t="shared" si="4"/>
        <v>городской округ Краснотурьинск, г. Краснотурьинск, ул. Микова, д. 57</v>
      </c>
      <c r="K251" s="30">
        <v>2563.9</v>
      </c>
      <c r="L251" s="30">
        <v>18</v>
      </c>
      <c r="M251" s="120">
        <v>8</v>
      </c>
      <c r="N251" s="30" t="s">
        <v>4147</v>
      </c>
      <c r="O251" s="114">
        <v>43816</v>
      </c>
      <c r="P251" s="30" t="s">
        <v>3694</v>
      </c>
      <c r="Q251" s="194">
        <v>6279837.4199999999</v>
      </c>
      <c r="S251" s="200"/>
    </row>
    <row r="252" spans="1:19" ht="22.5" x14ac:dyDescent="0.25">
      <c r="A252" s="80">
        <v>251</v>
      </c>
      <c r="B252" s="30" t="s">
        <v>327</v>
      </c>
      <c r="C252" s="114"/>
      <c r="D252" s="30" t="s">
        <v>342</v>
      </c>
      <c r="E252" s="30" t="s">
        <v>18</v>
      </c>
      <c r="F252" s="30" t="s">
        <v>343</v>
      </c>
      <c r="G252" s="30" t="s">
        <v>20</v>
      </c>
      <c r="H252" s="33" t="s">
        <v>347</v>
      </c>
      <c r="I252" s="42">
        <v>20</v>
      </c>
      <c r="J252" s="88" t="str">
        <f t="shared" si="4"/>
        <v>городской округ Краснотурьинск, г. Краснотурьинск, ул. Серова, д. 20</v>
      </c>
      <c r="K252" s="33">
        <v>1336.9</v>
      </c>
      <c r="L252" s="30">
        <v>24</v>
      </c>
      <c r="M252" s="41">
        <v>1</v>
      </c>
      <c r="N252" s="30" t="s">
        <v>4147</v>
      </c>
      <c r="O252" s="114">
        <v>43816</v>
      </c>
      <c r="P252" s="30" t="s">
        <v>3694</v>
      </c>
      <c r="Q252" s="194">
        <v>655200</v>
      </c>
      <c r="S252" s="200"/>
    </row>
    <row r="253" spans="1:19" ht="22.5" x14ac:dyDescent="0.25">
      <c r="A253" s="80">
        <v>252</v>
      </c>
      <c r="B253" s="30" t="s">
        <v>327</v>
      </c>
      <c r="C253" s="30"/>
      <c r="D253" s="30" t="s">
        <v>342</v>
      </c>
      <c r="E253" s="30" t="s">
        <v>18</v>
      </c>
      <c r="F253" s="30" t="s">
        <v>343</v>
      </c>
      <c r="G253" s="30" t="s">
        <v>20</v>
      </c>
      <c r="H253" s="30" t="s">
        <v>162</v>
      </c>
      <c r="I253" s="42">
        <v>34</v>
      </c>
      <c r="J253" s="88" t="str">
        <f t="shared" si="4"/>
        <v>городской округ Краснотурьинск, г. Краснотурьинск, ул. Фрунзе, д. 34</v>
      </c>
      <c r="K253" s="30">
        <v>1651.6</v>
      </c>
      <c r="L253" s="30">
        <v>13</v>
      </c>
      <c r="M253" s="120">
        <v>1</v>
      </c>
      <c r="N253" s="30" t="s">
        <v>4147</v>
      </c>
      <c r="O253" s="114">
        <v>43816</v>
      </c>
      <c r="P253" s="30" t="s">
        <v>3694</v>
      </c>
      <c r="Q253" s="194">
        <v>564973.19999999995</v>
      </c>
      <c r="S253" s="200"/>
    </row>
    <row r="254" spans="1:19" ht="22.5" x14ac:dyDescent="0.25">
      <c r="A254" s="80">
        <v>253</v>
      </c>
      <c r="B254" s="30" t="s">
        <v>327</v>
      </c>
      <c r="C254" s="114"/>
      <c r="D254" s="30" t="s">
        <v>342</v>
      </c>
      <c r="E254" s="30" t="s">
        <v>18</v>
      </c>
      <c r="F254" s="30" t="s">
        <v>343</v>
      </c>
      <c r="G254" s="30" t="s">
        <v>20</v>
      </c>
      <c r="H254" s="33" t="s">
        <v>162</v>
      </c>
      <c r="I254" s="42">
        <v>39</v>
      </c>
      <c r="J254" s="88" t="str">
        <f t="shared" si="4"/>
        <v>городской округ Краснотурьинск, г. Краснотурьинск, ул. Фрунзе, д. 39</v>
      </c>
      <c r="K254" s="33">
        <v>1050</v>
      </c>
      <c r="L254" s="30">
        <v>18</v>
      </c>
      <c r="M254" s="41">
        <v>2</v>
      </c>
      <c r="N254" s="30" t="s">
        <v>4150</v>
      </c>
      <c r="O254" s="114">
        <v>44001</v>
      </c>
      <c r="P254" s="30" t="s">
        <v>3714</v>
      </c>
      <c r="Q254" s="194">
        <v>1898567.78</v>
      </c>
      <c r="S254" s="200"/>
    </row>
    <row r="255" spans="1:19" ht="22.5" x14ac:dyDescent="0.25">
      <c r="A255" s="80">
        <v>254</v>
      </c>
      <c r="B255" s="30" t="s">
        <v>327</v>
      </c>
      <c r="C255" s="30"/>
      <c r="D255" s="30" t="s">
        <v>342</v>
      </c>
      <c r="E255" s="30" t="s">
        <v>18</v>
      </c>
      <c r="F255" s="30" t="s">
        <v>343</v>
      </c>
      <c r="G255" s="30" t="s">
        <v>20</v>
      </c>
      <c r="H255" s="30" t="s">
        <v>162</v>
      </c>
      <c r="I255" s="42">
        <v>44</v>
      </c>
      <c r="J255" s="88" t="str">
        <f t="shared" si="4"/>
        <v>городской округ Краснотурьинск, г. Краснотурьинск, ул. Фрунзе, д. 44</v>
      </c>
      <c r="K255" s="30">
        <v>469</v>
      </c>
      <c r="L255" s="30">
        <v>8</v>
      </c>
      <c r="M255" s="120">
        <v>2</v>
      </c>
      <c r="N255" s="30" t="s">
        <v>4147</v>
      </c>
      <c r="O255" s="114">
        <v>43816</v>
      </c>
      <c r="P255" s="30" t="s">
        <v>3694</v>
      </c>
      <c r="Q255" s="194">
        <v>1393911.6</v>
      </c>
      <c r="S255" s="200"/>
    </row>
    <row r="256" spans="1:19" ht="22.5" x14ac:dyDescent="0.25">
      <c r="A256" s="80">
        <v>255</v>
      </c>
      <c r="B256" s="30" t="s">
        <v>327</v>
      </c>
      <c r="C256" s="30"/>
      <c r="D256" s="30" t="s">
        <v>342</v>
      </c>
      <c r="E256" s="30" t="s">
        <v>18</v>
      </c>
      <c r="F256" s="30" t="s">
        <v>343</v>
      </c>
      <c r="G256" s="30" t="s">
        <v>20</v>
      </c>
      <c r="H256" s="30" t="s">
        <v>162</v>
      </c>
      <c r="I256" s="42">
        <v>45</v>
      </c>
      <c r="J256" s="88" t="str">
        <f t="shared" si="4"/>
        <v>городской округ Краснотурьинск, г. Краснотурьинск, ул. Фрунзе, д. 45</v>
      </c>
      <c r="K256" s="30">
        <v>977.4</v>
      </c>
      <c r="L256" s="30">
        <v>18</v>
      </c>
      <c r="M256" s="120">
        <v>2</v>
      </c>
      <c r="N256" s="30" t="s">
        <v>4147</v>
      </c>
      <c r="O256" s="114">
        <v>43816</v>
      </c>
      <c r="P256" s="30" t="s">
        <v>3694</v>
      </c>
      <c r="Q256" s="194">
        <v>737767.2</v>
      </c>
      <c r="S256" s="200"/>
    </row>
    <row r="257" spans="1:19" ht="22.5" x14ac:dyDescent="0.25">
      <c r="A257" s="80">
        <v>256</v>
      </c>
      <c r="B257" s="30" t="s">
        <v>327</v>
      </c>
      <c r="C257" s="30"/>
      <c r="D257" s="30" t="s">
        <v>342</v>
      </c>
      <c r="E257" s="30" t="s">
        <v>18</v>
      </c>
      <c r="F257" s="30" t="s">
        <v>343</v>
      </c>
      <c r="G257" s="30" t="s">
        <v>20</v>
      </c>
      <c r="H257" s="30" t="s">
        <v>162</v>
      </c>
      <c r="I257" s="42">
        <v>47</v>
      </c>
      <c r="J257" s="88" t="str">
        <f t="shared" si="4"/>
        <v>городской округ Краснотурьинск, г. Краснотурьинск, ул. Фрунзе, д. 47</v>
      </c>
      <c r="K257" s="30">
        <v>990.5</v>
      </c>
      <c r="L257" s="30">
        <v>18</v>
      </c>
      <c r="M257" s="120">
        <v>2</v>
      </c>
      <c r="N257" s="30" t="s">
        <v>4147</v>
      </c>
      <c r="O257" s="114">
        <v>43816</v>
      </c>
      <c r="P257" s="30" t="s">
        <v>3694</v>
      </c>
      <c r="Q257" s="194">
        <v>627981.60000000009</v>
      </c>
      <c r="S257" s="200"/>
    </row>
    <row r="258" spans="1:19" ht="22.5" x14ac:dyDescent="0.25">
      <c r="A258" s="80">
        <v>257</v>
      </c>
      <c r="B258" s="30" t="s">
        <v>327</v>
      </c>
      <c r="C258" s="114"/>
      <c r="D258" s="30" t="s">
        <v>350</v>
      </c>
      <c r="E258" s="33" t="s">
        <v>18</v>
      </c>
      <c r="F258" s="33" t="s">
        <v>351</v>
      </c>
      <c r="G258" s="30" t="s">
        <v>64</v>
      </c>
      <c r="H258" s="33" t="s">
        <v>760</v>
      </c>
      <c r="I258" s="42">
        <v>11</v>
      </c>
      <c r="J258" s="88" t="str">
        <f t="shared" si="4"/>
        <v>городской округ Красноуральск, г. Красноуральск, пер. Иллариона Янкина, д. 11</v>
      </c>
      <c r="K258" s="33">
        <v>380</v>
      </c>
      <c r="L258" s="30">
        <v>8</v>
      </c>
      <c r="M258" s="41">
        <v>8</v>
      </c>
      <c r="N258" s="30" t="s">
        <v>4151</v>
      </c>
      <c r="O258" s="114">
        <v>43735</v>
      </c>
      <c r="P258" s="30" t="s">
        <v>3064</v>
      </c>
      <c r="Q258" s="194">
        <v>4320598.8</v>
      </c>
      <c r="S258" s="200"/>
    </row>
    <row r="259" spans="1:19" ht="22.5" x14ac:dyDescent="0.25">
      <c r="A259" s="80">
        <v>258</v>
      </c>
      <c r="B259" s="30" t="s">
        <v>327</v>
      </c>
      <c r="C259" s="114"/>
      <c r="D259" s="30" t="s">
        <v>350</v>
      </c>
      <c r="E259" s="33" t="s">
        <v>18</v>
      </c>
      <c r="F259" s="33" t="s">
        <v>351</v>
      </c>
      <c r="G259" s="30" t="s">
        <v>64</v>
      </c>
      <c r="H259" s="33" t="s">
        <v>760</v>
      </c>
      <c r="I259" s="42">
        <v>7</v>
      </c>
      <c r="J259" s="88" t="str">
        <f t="shared" si="4"/>
        <v>городской округ Красноуральск, г. Красноуральск, пер. Иллариона Янкина, д. 7</v>
      </c>
      <c r="K259" s="33">
        <v>505.6</v>
      </c>
      <c r="L259" s="30">
        <v>8</v>
      </c>
      <c r="M259" s="41">
        <v>6</v>
      </c>
      <c r="N259" s="30" t="s">
        <v>4151</v>
      </c>
      <c r="O259" s="114">
        <v>43735</v>
      </c>
      <c r="P259" s="30" t="s">
        <v>3064</v>
      </c>
      <c r="Q259" s="194">
        <v>4627413.6000000006</v>
      </c>
      <c r="S259" s="200"/>
    </row>
    <row r="260" spans="1:19" ht="22.5" x14ac:dyDescent="0.25">
      <c r="A260" s="80">
        <v>259</v>
      </c>
      <c r="B260" s="30" t="s">
        <v>327</v>
      </c>
      <c r="C260" s="30"/>
      <c r="D260" s="30" t="s">
        <v>350</v>
      </c>
      <c r="E260" s="33" t="s">
        <v>18</v>
      </c>
      <c r="F260" s="33" t="s">
        <v>351</v>
      </c>
      <c r="G260" s="30" t="s">
        <v>64</v>
      </c>
      <c r="H260" s="33" t="s">
        <v>760</v>
      </c>
      <c r="I260" s="42">
        <v>9</v>
      </c>
      <c r="J260" s="88" t="str">
        <f t="shared" si="4"/>
        <v>городской округ Красноуральск, г. Красноуральск, пер. Иллариона Янкина, д. 9</v>
      </c>
      <c r="K260" s="30">
        <v>409.3</v>
      </c>
      <c r="L260" s="30">
        <v>8</v>
      </c>
      <c r="M260" s="41">
        <v>8</v>
      </c>
      <c r="N260" s="30" t="s">
        <v>4151</v>
      </c>
      <c r="O260" s="114">
        <v>43735</v>
      </c>
      <c r="P260" s="30" t="s">
        <v>3064</v>
      </c>
      <c r="Q260" s="194">
        <v>4335718.8000000007</v>
      </c>
      <c r="S260" s="200"/>
    </row>
    <row r="261" spans="1:19" ht="22.5" x14ac:dyDescent="0.25">
      <c r="A261" s="80">
        <v>260</v>
      </c>
      <c r="B261" s="30" t="s">
        <v>327</v>
      </c>
      <c r="C261" s="30"/>
      <c r="D261" s="30" t="s">
        <v>350</v>
      </c>
      <c r="E261" s="33" t="s">
        <v>18</v>
      </c>
      <c r="F261" s="33" t="s">
        <v>351</v>
      </c>
      <c r="G261" s="30" t="s">
        <v>64</v>
      </c>
      <c r="H261" s="30" t="s">
        <v>353</v>
      </c>
      <c r="I261" s="42">
        <v>10</v>
      </c>
      <c r="J261" s="88" t="str">
        <f t="shared" si="4"/>
        <v>городской округ Красноуральск, г. Красноуральск, пер. Устинова, д. 10</v>
      </c>
      <c r="K261" s="30">
        <v>408.3</v>
      </c>
      <c r="L261" s="30">
        <v>8</v>
      </c>
      <c r="M261" s="41">
        <v>6</v>
      </c>
      <c r="N261" s="30" t="s">
        <v>4151</v>
      </c>
      <c r="O261" s="114">
        <v>43735</v>
      </c>
      <c r="P261" s="30" t="s">
        <v>3064</v>
      </c>
      <c r="Q261" s="194">
        <v>4405215.6000000006</v>
      </c>
      <c r="S261" s="200"/>
    </row>
    <row r="262" spans="1:19" ht="22.5" x14ac:dyDescent="0.25">
      <c r="A262" s="80">
        <v>261</v>
      </c>
      <c r="B262" s="30" t="s">
        <v>327</v>
      </c>
      <c r="C262" s="30"/>
      <c r="D262" s="30" t="s">
        <v>350</v>
      </c>
      <c r="E262" s="33" t="s">
        <v>18</v>
      </c>
      <c r="F262" s="33" t="s">
        <v>351</v>
      </c>
      <c r="G262" s="30" t="s">
        <v>64</v>
      </c>
      <c r="H262" s="30" t="s">
        <v>353</v>
      </c>
      <c r="I262" s="42">
        <v>8</v>
      </c>
      <c r="J262" s="88" t="str">
        <f t="shared" si="4"/>
        <v>городской округ Красноуральск, г. Красноуральск, пер. Устинова, д. 8</v>
      </c>
      <c r="K262" s="30">
        <v>403.2</v>
      </c>
      <c r="L262" s="30">
        <v>8</v>
      </c>
      <c r="M262" s="120">
        <v>8</v>
      </c>
      <c r="N262" s="30" t="s">
        <v>4151</v>
      </c>
      <c r="O262" s="114">
        <v>43735</v>
      </c>
      <c r="P262" s="30" t="s">
        <v>3064</v>
      </c>
      <c r="Q262" s="194">
        <v>4977939.6000000006</v>
      </c>
      <c r="S262" s="200"/>
    </row>
    <row r="263" spans="1:19" ht="22.5" x14ac:dyDescent="0.25">
      <c r="A263" s="80">
        <v>262</v>
      </c>
      <c r="B263" s="30" t="s">
        <v>327</v>
      </c>
      <c r="C263" s="30"/>
      <c r="D263" s="30" t="s">
        <v>350</v>
      </c>
      <c r="E263" s="33" t="s">
        <v>18</v>
      </c>
      <c r="F263" s="33" t="s">
        <v>351</v>
      </c>
      <c r="G263" s="30" t="s">
        <v>20</v>
      </c>
      <c r="H263" s="30" t="s">
        <v>1154</v>
      </c>
      <c r="I263" s="42">
        <v>1</v>
      </c>
      <c r="J263" s="88" t="str">
        <f t="shared" si="4"/>
        <v>городской округ Красноуральск, г. Красноуральск, ул. 30 лет Октября, д. 1</v>
      </c>
      <c r="K263" s="30">
        <v>805.4</v>
      </c>
      <c r="L263" s="30">
        <v>12</v>
      </c>
      <c r="M263" s="120">
        <v>8</v>
      </c>
      <c r="N263" s="30" t="s">
        <v>4151</v>
      </c>
      <c r="O263" s="114">
        <v>43735</v>
      </c>
      <c r="P263" s="30" t="s">
        <v>3064</v>
      </c>
      <c r="Q263" s="194">
        <v>7298320.8000000007</v>
      </c>
      <c r="S263" s="200"/>
    </row>
    <row r="264" spans="1:19" ht="22.5" x14ac:dyDescent="0.25">
      <c r="A264" s="80">
        <v>263</v>
      </c>
      <c r="B264" s="30" t="s">
        <v>327</v>
      </c>
      <c r="C264" s="30"/>
      <c r="D264" s="30" t="s">
        <v>350</v>
      </c>
      <c r="E264" s="33" t="s">
        <v>18</v>
      </c>
      <c r="F264" s="33" t="s">
        <v>351</v>
      </c>
      <c r="G264" s="30" t="s">
        <v>20</v>
      </c>
      <c r="H264" s="30" t="s">
        <v>1154</v>
      </c>
      <c r="I264" s="42">
        <v>3</v>
      </c>
      <c r="J264" s="88" t="str">
        <f t="shared" si="4"/>
        <v>городской округ Красноуральск, г. Красноуральск, ул. 30 лет Октября, д. 3</v>
      </c>
      <c r="K264" s="30">
        <v>501</v>
      </c>
      <c r="L264" s="30">
        <v>8</v>
      </c>
      <c r="M264" s="120">
        <v>8</v>
      </c>
      <c r="N264" s="30" t="s">
        <v>4151</v>
      </c>
      <c r="O264" s="114" t="s">
        <v>4136</v>
      </c>
      <c r="P264" s="30" t="s">
        <v>3641</v>
      </c>
      <c r="Q264" s="194">
        <v>4273731.5999999996</v>
      </c>
      <c r="S264" s="200"/>
    </row>
    <row r="265" spans="1:19" ht="22.5" x14ac:dyDescent="0.25">
      <c r="A265" s="80">
        <v>264</v>
      </c>
      <c r="B265" s="30" t="s">
        <v>327</v>
      </c>
      <c r="C265" s="30"/>
      <c r="D265" s="30" t="s">
        <v>350</v>
      </c>
      <c r="E265" s="30" t="s">
        <v>18</v>
      </c>
      <c r="F265" s="30" t="s">
        <v>351</v>
      </c>
      <c r="G265" s="30" t="s">
        <v>20</v>
      </c>
      <c r="H265" s="30" t="s">
        <v>353</v>
      </c>
      <c r="I265" s="42">
        <v>25</v>
      </c>
      <c r="J265" s="88" t="str">
        <f t="shared" si="4"/>
        <v>городской округ Красноуральск, г. Красноуральск, ул. Устинова, д. 25</v>
      </c>
      <c r="K265" s="30">
        <v>388.7</v>
      </c>
      <c r="L265" s="30">
        <v>8</v>
      </c>
      <c r="M265" s="120">
        <v>7</v>
      </c>
      <c r="N265" s="30" t="s">
        <v>4151</v>
      </c>
      <c r="O265" s="114">
        <v>43735</v>
      </c>
      <c r="P265" s="30" t="s">
        <v>3064</v>
      </c>
      <c r="Q265" s="194">
        <v>4176733.2</v>
      </c>
      <c r="S265" s="200"/>
    </row>
    <row r="266" spans="1:19" ht="22.5" x14ac:dyDescent="0.25">
      <c r="A266" s="80">
        <v>265</v>
      </c>
      <c r="B266" s="30" t="s">
        <v>327</v>
      </c>
      <c r="C266" s="30"/>
      <c r="D266" s="30" t="s">
        <v>350</v>
      </c>
      <c r="E266" s="33" t="s">
        <v>18</v>
      </c>
      <c r="F266" s="33" t="s">
        <v>351</v>
      </c>
      <c r="G266" s="30" t="s">
        <v>20</v>
      </c>
      <c r="H266" s="30" t="s">
        <v>162</v>
      </c>
      <c r="I266" s="42">
        <v>10</v>
      </c>
      <c r="J266" s="88" t="str">
        <f t="shared" si="4"/>
        <v>городской округ Красноуральск, г. Красноуральск, ул. Фрунзе, д. 10</v>
      </c>
      <c r="K266" s="30">
        <v>467</v>
      </c>
      <c r="L266" s="30">
        <v>8</v>
      </c>
      <c r="M266" s="120">
        <v>6</v>
      </c>
      <c r="N266" s="30" t="s">
        <v>4151</v>
      </c>
      <c r="O266" s="114">
        <v>43735</v>
      </c>
      <c r="P266" s="30" t="s">
        <v>3064</v>
      </c>
      <c r="Q266" s="194">
        <v>4915851.5999999996</v>
      </c>
      <c r="S266" s="200"/>
    </row>
    <row r="267" spans="1:19" ht="22.5" x14ac:dyDescent="0.25">
      <c r="A267" s="80">
        <v>266</v>
      </c>
      <c r="B267" s="30" t="s">
        <v>227</v>
      </c>
      <c r="C267" s="30"/>
      <c r="D267" s="30" t="s">
        <v>2649</v>
      </c>
      <c r="E267" s="30" t="s">
        <v>18</v>
      </c>
      <c r="F267" s="30" t="s">
        <v>259</v>
      </c>
      <c r="G267" s="30" t="s">
        <v>20</v>
      </c>
      <c r="H267" s="30" t="s">
        <v>707</v>
      </c>
      <c r="I267" s="42">
        <v>23</v>
      </c>
      <c r="J267" s="88" t="str">
        <f t="shared" si="4"/>
        <v>городской округ Красноуфимск Свердловской области, г. Красноуфимск, ул. Октября, д. 23</v>
      </c>
      <c r="K267" s="42">
        <v>628.1</v>
      </c>
      <c r="L267" s="30">
        <v>20</v>
      </c>
      <c r="M267" s="42">
        <v>1</v>
      </c>
      <c r="N267" s="30" t="s">
        <v>3117</v>
      </c>
      <c r="O267" s="114">
        <v>43920</v>
      </c>
      <c r="P267" s="30" t="s">
        <v>3733</v>
      </c>
      <c r="Q267" s="194">
        <v>1188152.28</v>
      </c>
      <c r="S267" s="200"/>
    </row>
    <row r="268" spans="1:19" ht="22.5" x14ac:dyDescent="0.25">
      <c r="A268" s="80">
        <v>267</v>
      </c>
      <c r="B268" s="30" t="s">
        <v>227</v>
      </c>
      <c r="C268" s="30"/>
      <c r="D268" s="30" t="s">
        <v>2649</v>
      </c>
      <c r="E268" s="30" t="s">
        <v>18</v>
      </c>
      <c r="F268" s="33" t="s">
        <v>259</v>
      </c>
      <c r="G268" s="33" t="s">
        <v>20</v>
      </c>
      <c r="H268" s="30" t="s">
        <v>1523</v>
      </c>
      <c r="I268" s="42">
        <v>17</v>
      </c>
      <c r="J268" s="88" t="str">
        <f t="shared" si="4"/>
        <v>городской округ Красноуфимск Свердловской области, г. Красноуфимск, ул. Рогозинниковых, д. 17</v>
      </c>
      <c r="K268" s="42">
        <v>283.39999999999998</v>
      </c>
      <c r="L268" s="30">
        <v>8</v>
      </c>
      <c r="M268" s="42">
        <v>6</v>
      </c>
      <c r="N268" s="30" t="s">
        <v>4152</v>
      </c>
      <c r="O268" s="114">
        <v>43781</v>
      </c>
      <c r="P268" s="30" t="s">
        <v>1605</v>
      </c>
      <c r="Q268" s="194">
        <v>2855174.29</v>
      </c>
      <c r="S268" s="200"/>
    </row>
    <row r="269" spans="1:19" ht="22.5" x14ac:dyDescent="0.25">
      <c r="A269" s="80">
        <v>268</v>
      </c>
      <c r="B269" s="30" t="s">
        <v>227</v>
      </c>
      <c r="C269" s="30"/>
      <c r="D269" s="30" t="s">
        <v>2649</v>
      </c>
      <c r="E269" s="30" t="s">
        <v>18</v>
      </c>
      <c r="F269" s="30" t="s">
        <v>259</v>
      </c>
      <c r="G269" s="30" t="s">
        <v>20</v>
      </c>
      <c r="H269" s="30" t="s">
        <v>84</v>
      </c>
      <c r="I269" s="42">
        <v>71</v>
      </c>
      <c r="J269" s="88" t="str">
        <f t="shared" si="4"/>
        <v>городской округ Красноуфимск Свердловской области, г. Красноуфимск, ул. Советская, д. 71</v>
      </c>
      <c r="K269" s="42">
        <v>619.9</v>
      </c>
      <c r="L269" s="30">
        <v>16</v>
      </c>
      <c r="M269" s="42">
        <v>7</v>
      </c>
      <c r="N269" s="30" t="s">
        <v>4152</v>
      </c>
      <c r="O269" s="114">
        <v>43781</v>
      </c>
      <c r="P269" s="30" t="s">
        <v>1605</v>
      </c>
      <c r="Q269" s="194">
        <v>5481270.5199999996</v>
      </c>
      <c r="S269" s="200"/>
    </row>
    <row r="270" spans="1:19" ht="22.5" x14ac:dyDescent="0.25">
      <c r="A270" s="80">
        <v>269</v>
      </c>
      <c r="B270" s="30" t="s">
        <v>227</v>
      </c>
      <c r="C270" s="30"/>
      <c r="D270" s="30" t="s">
        <v>2649</v>
      </c>
      <c r="E270" s="30" t="s">
        <v>18</v>
      </c>
      <c r="F270" s="30" t="s">
        <v>259</v>
      </c>
      <c r="G270" s="30" t="s">
        <v>20</v>
      </c>
      <c r="H270" s="30" t="s">
        <v>263</v>
      </c>
      <c r="I270" s="42">
        <v>12</v>
      </c>
      <c r="J270" s="88" t="str">
        <f t="shared" si="4"/>
        <v>городской округ Красноуфимск Свердловской области, г. Красноуфимск, ул. Ухтомского, д. 12</v>
      </c>
      <c r="K270" s="42">
        <v>1489.7</v>
      </c>
      <c r="L270" s="30">
        <v>31</v>
      </c>
      <c r="M270" s="42">
        <v>7</v>
      </c>
      <c r="N270" s="30" t="s">
        <v>4152</v>
      </c>
      <c r="O270" s="114">
        <v>43781</v>
      </c>
      <c r="P270" s="30" t="s">
        <v>1605</v>
      </c>
      <c r="Q270" s="194">
        <v>6159808.2699999996</v>
      </c>
      <c r="S270" s="200"/>
    </row>
    <row r="271" spans="1:19" ht="22.5" x14ac:dyDescent="0.25">
      <c r="A271" s="80">
        <v>270</v>
      </c>
      <c r="B271" s="30" t="s">
        <v>227</v>
      </c>
      <c r="C271" s="30"/>
      <c r="D271" s="30" t="s">
        <v>2649</v>
      </c>
      <c r="E271" s="30" t="s">
        <v>18</v>
      </c>
      <c r="F271" s="30" t="s">
        <v>259</v>
      </c>
      <c r="G271" s="30" t="s">
        <v>20</v>
      </c>
      <c r="H271" s="30" t="s">
        <v>263</v>
      </c>
      <c r="I271" s="42">
        <v>3</v>
      </c>
      <c r="J271" s="88" t="str">
        <f t="shared" si="4"/>
        <v>городской округ Красноуфимск Свердловской области, г. Красноуфимск, ул. Ухтомского, д. 3</v>
      </c>
      <c r="K271" s="42">
        <v>1291.4000000000001</v>
      </c>
      <c r="L271" s="30">
        <v>29</v>
      </c>
      <c r="M271" s="42">
        <v>6</v>
      </c>
      <c r="N271" s="30" t="s">
        <v>4152</v>
      </c>
      <c r="O271" s="114">
        <v>43781</v>
      </c>
      <c r="P271" s="30" t="s">
        <v>1605</v>
      </c>
      <c r="Q271" s="194">
        <v>7365910.79</v>
      </c>
      <c r="S271" s="200"/>
    </row>
    <row r="272" spans="1:19" ht="22.5" x14ac:dyDescent="0.25">
      <c r="A272" s="80">
        <v>271</v>
      </c>
      <c r="B272" s="30" t="s">
        <v>227</v>
      </c>
      <c r="C272" s="30"/>
      <c r="D272" s="30" t="s">
        <v>2649</v>
      </c>
      <c r="E272" s="30" t="s">
        <v>18</v>
      </c>
      <c r="F272" s="30" t="s">
        <v>259</v>
      </c>
      <c r="G272" s="30" t="s">
        <v>20</v>
      </c>
      <c r="H272" s="30" t="s">
        <v>263</v>
      </c>
      <c r="I272" s="42">
        <v>7</v>
      </c>
      <c r="J272" s="88" t="str">
        <f t="shared" si="4"/>
        <v>городской округ Красноуфимск Свердловской области, г. Красноуфимск, ул. Ухтомского, д. 7</v>
      </c>
      <c r="K272" s="42">
        <v>1628.3</v>
      </c>
      <c r="L272" s="30">
        <v>52</v>
      </c>
      <c r="M272" s="42">
        <v>8</v>
      </c>
      <c r="N272" s="30" t="s">
        <v>4152</v>
      </c>
      <c r="O272" s="114">
        <v>43781</v>
      </c>
      <c r="P272" s="30" t="s">
        <v>1605</v>
      </c>
      <c r="Q272" s="194">
        <v>8130172.3499999996</v>
      </c>
      <c r="S272" s="200"/>
    </row>
    <row r="273" spans="1:19" ht="22.5" x14ac:dyDescent="0.25">
      <c r="A273" s="80">
        <v>272</v>
      </c>
      <c r="B273" s="30" t="s">
        <v>218</v>
      </c>
      <c r="C273" s="30"/>
      <c r="D273" s="30" t="s">
        <v>180</v>
      </c>
      <c r="E273" s="30" t="s">
        <v>18</v>
      </c>
      <c r="F273" s="30" t="s">
        <v>181</v>
      </c>
      <c r="G273" s="30" t="s">
        <v>20</v>
      </c>
      <c r="H273" s="30" t="s">
        <v>137</v>
      </c>
      <c r="I273" s="148">
        <v>42</v>
      </c>
      <c r="J273" s="88" t="str">
        <f t="shared" si="4"/>
        <v>городской округ Нижняя Салда, г. Нижняя Салда, ул. Ломоносова, д. 42</v>
      </c>
      <c r="K273" s="42">
        <v>3466</v>
      </c>
      <c r="L273" s="30">
        <v>48</v>
      </c>
      <c r="M273" s="42">
        <v>3</v>
      </c>
      <c r="N273" s="30" t="s">
        <v>4153</v>
      </c>
      <c r="O273" s="114">
        <v>43782</v>
      </c>
      <c r="P273" s="30" t="s">
        <v>3680</v>
      </c>
      <c r="Q273" s="194">
        <v>6408998.4000000004</v>
      </c>
      <c r="S273" s="200"/>
    </row>
    <row r="274" spans="1:19" ht="22.5" x14ac:dyDescent="0.25">
      <c r="A274" s="80">
        <v>273</v>
      </c>
      <c r="B274" s="30" t="s">
        <v>218</v>
      </c>
      <c r="C274" s="30"/>
      <c r="D274" s="30" t="s">
        <v>180</v>
      </c>
      <c r="E274" s="30" t="s">
        <v>18</v>
      </c>
      <c r="F274" s="30" t="s">
        <v>181</v>
      </c>
      <c r="G274" s="30" t="s">
        <v>20</v>
      </c>
      <c r="H274" s="30" t="s">
        <v>137</v>
      </c>
      <c r="I274" s="148">
        <v>52</v>
      </c>
      <c r="J274" s="88" t="str">
        <f t="shared" si="4"/>
        <v>городской округ Нижняя Салда, г. Нижняя Салда, ул. Ломоносова, д. 52</v>
      </c>
      <c r="K274" s="42">
        <v>960</v>
      </c>
      <c r="L274" s="30">
        <v>24</v>
      </c>
      <c r="M274" s="42">
        <v>3</v>
      </c>
      <c r="N274" s="30" t="s">
        <v>4153</v>
      </c>
      <c r="O274" s="114">
        <v>43782</v>
      </c>
      <c r="P274" s="30" t="s">
        <v>3680</v>
      </c>
      <c r="Q274" s="194">
        <v>4125643.1999999997</v>
      </c>
      <c r="S274" s="200"/>
    </row>
    <row r="275" spans="1:19" ht="22.5" x14ac:dyDescent="0.25">
      <c r="A275" s="80">
        <v>274</v>
      </c>
      <c r="B275" s="30" t="s">
        <v>218</v>
      </c>
      <c r="C275" s="30"/>
      <c r="D275" s="30" t="s">
        <v>180</v>
      </c>
      <c r="E275" s="30" t="s">
        <v>18</v>
      </c>
      <c r="F275" s="30" t="s">
        <v>181</v>
      </c>
      <c r="G275" s="30" t="s">
        <v>20</v>
      </c>
      <c r="H275" s="30" t="s">
        <v>137</v>
      </c>
      <c r="I275" s="148">
        <v>56</v>
      </c>
      <c r="J275" s="88" t="str">
        <f t="shared" si="4"/>
        <v>городской округ Нижняя Салда, г. Нижняя Салда, ул. Ломоносова, д. 56</v>
      </c>
      <c r="K275" s="42">
        <v>1546</v>
      </c>
      <c r="L275" s="30">
        <v>36</v>
      </c>
      <c r="M275" s="42">
        <v>1</v>
      </c>
      <c r="N275" s="30" t="s">
        <v>4153</v>
      </c>
      <c r="O275" s="114">
        <v>43782</v>
      </c>
      <c r="P275" s="30" t="s">
        <v>3680</v>
      </c>
      <c r="Q275" s="194">
        <v>972721.2</v>
      </c>
      <c r="S275" s="200"/>
    </row>
    <row r="276" spans="1:19" ht="22.5" x14ac:dyDescent="0.25">
      <c r="A276" s="80">
        <v>275</v>
      </c>
      <c r="B276" s="30" t="s">
        <v>218</v>
      </c>
      <c r="C276" s="30"/>
      <c r="D276" s="30" t="s">
        <v>180</v>
      </c>
      <c r="E276" s="30" t="s">
        <v>18</v>
      </c>
      <c r="F276" s="30" t="s">
        <v>181</v>
      </c>
      <c r="G276" s="30" t="s">
        <v>20</v>
      </c>
      <c r="H276" s="30" t="s">
        <v>87</v>
      </c>
      <c r="I276" s="148" t="s">
        <v>325</v>
      </c>
      <c r="J276" s="88" t="str">
        <f t="shared" si="4"/>
        <v>городской округ Нижняя Салда, г. Нижняя Салда, ул. Строителей, д. 21А</v>
      </c>
      <c r="K276" s="30">
        <v>2424.9</v>
      </c>
      <c r="L276" s="30">
        <v>19</v>
      </c>
      <c r="M276" s="30">
        <v>4</v>
      </c>
      <c r="N276" s="30" t="s">
        <v>4153</v>
      </c>
      <c r="O276" s="114">
        <v>43782</v>
      </c>
      <c r="P276" s="30" t="s">
        <v>3680</v>
      </c>
      <c r="Q276" s="194">
        <v>5129296.8</v>
      </c>
      <c r="S276" s="200"/>
    </row>
    <row r="277" spans="1:19" ht="22.5" x14ac:dyDescent="0.25">
      <c r="A277" s="80">
        <v>276</v>
      </c>
      <c r="B277" s="30" t="s">
        <v>218</v>
      </c>
      <c r="C277" s="30"/>
      <c r="D277" s="30" t="s">
        <v>180</v>
      </c>
      <c r="E277" s="30" t="s">
        <v>18</v>
      </c>
      <c r="F277" s="30" t="s">
        <v>181</v>
      </c>
      <c r="G277" s="30" t="s">
        <v>20</v>
      </c>
      <c r="H277" s="30" t="s">
        <v>87</v>
      </c>
      <c r="I277" s="148">
        <v>57</v>
      </c>
      <c r="J277" s="88" t="str">
        <f t="shared" si="4"/>
        <v>городской округ Нижняя Салда, г. Нижняя Салда, ул. Строителей, д. 57</v>
      </c>
      <c r="K277" s="42">
        <v>1065.24</v>
      </c>
      <c r="L277" s="30">
        <v>24</v>
      </c>
      <c r="M277" s="42">
        <v>2</v>
      </c>
      <c r="N277" s="30" t="s">
        <v>4153</v>
      </c>
      <c r="O277" s="114">
        <v>43782</v>
      </c>
      <c r="P277" s="30" t="s">
        <v>3680</v>
      </c>
      <c r="Q277" s="194">
        <v>2334115.1999999997</v>
      </c>
      <c r="S277" s="200"/>
    </row>
    <row r="278" spans="1:19" ht="22.5" x14ac:dyDescent="0.25">
      <c r="A278" s="80">
        <v>277</v>
      </c>
      <c r="B278" s="30" t="s">
        <v>227</v>
      </c>
      <c r="C278" s="30"/>
      <c r="D278" s="30" t="s">
        <v>266</v>
      </c>
      <c r="E278" s="30" t="s">
        <v>18</v>
      </c>
      <c r="F278" s="30" t="s">
        <v>267</v>
      </c>
      <c r="G278" s="30" t="s">
        <v>143</v>
      </c>
      <c r="H278" s="30" t="s">
        <v>152</v>
      </c>
      <c r="I278" s="42" t="s">
        <v>411</v>
      </c>
      <c r="J278" s="88" t="str">
        <f t="shared" si="4"/>
        <v>городской округ Первоуральск, г. Первоуральск, пр-кт Ильича, д. 8А</v>
      </c>
      <c r="K278" s="42">
        <v>3344.9</v>
      </c>
      <c r="L278" s="30">
        <v>40</v>
      </c>
      <c r="M278" s="42">
        <v>8</v>
      </c>
      <c r="N278" s="30" t="s">
        <v>4154</v>
      </c>
      <c r="O278" s="114">
        <v>43791</v>
      </c>
      <c r="P278" s="30" t="s">
        <v>4155</v>
      </c>
      <c r="Q278" s="194">
        <v>18524479.68</v>
      </c>
      <c r="S278" s="200"/>
    </row>
    <row r="279" spans="1:19" ht="22.5" x14ac:dyDescent="0.25">
      <c r="A279" s="80">
        <v>278</v>
      </c>
      <c r="B279" s="30" t="s">
        <v>227</v>
      </c>
      <c r="C279" s="30"/>
      <c r="D279" s="30" t="s">
        <v>266</v>
      </c>
      <c r="E279" s="30" t="s">
        <v>18</v>
      </c>
      <c r="F279" s="30" t="s">
        <v>267</v>
      </c>
      <c r="G279" s="30" t="s">
        <v>20</v>
      </c>
      <c r="H279" s="30" t="s">
        <v>270</v>
      </c>
      <c r="I279" s="42">
        <v>38</v>
      </c>
      <c r="J279" s="88" t="str">
        <f t="shared" si="4"/>
        <v>городской округ Первоуральск, г. Первоуральск, ул. Ватутина, д. 38</v>
      </c>
      <c r="K279" s="42">
        <v>7919.4</v>
      </c>
      <c r="L279" s="30">
        <v>82</v>
      </c>
      <c r="M279" s="42">
        <v>1</v>
      </c>
      <c r="N279" s="30" t="s">
        <v>4156</v>
      </c>
      <c r="O279" s="114">
        <v>44110</v>
      </c>
      <c r="P279" s="30" t="s">
        <v>1626</v>
      </c>
      <c r="Q279" s="194">
        <v>41150.400000000001</v>
      </c>
      <c r="S279" s="200"/>
    </row>
    <row r="280" spans="1:19" ht="22.5" x14ac:dyDescent="0.25">
      <c r="A280" s="80">
        <v>279</v>
      </c>
      <c r="B280" s="30" t="s">
        <v>227</v>
      </c>
      <c r="C280" s="30"/>
      <c r="D280" s="30" t="s">
        <v>266</v>
      </c>
      <c r="E280" s="30" t="s">
        <v>18</v>
      </c>
      <c r="F280" s="30" t="s">
        <v>267</v>
      </c>
      <c r="G280" s="30" t="s">
        <v>20</v>
      </c>
      <c r="H280" s="30" t="s">
        <v>271</v>
      </c>
      <c r="I280" s="42" t="s">
        <v>118</v>
      </c>
      <c r="J280" s="88" t="str">
        <f t="shared" si="4"/>
        <v>городской округ Первоуральск, г. Первоуральск, ул. Герцена, д. 14А</v>
      </c>
      <c r="K280" s="42">
        <v>2695.9</v>
      </c>
      <c r="L280" s="30">
        <v>40</v>
      </c>
      <c r="M280" s="42">
        <v>8</v>
      </c>
      <c r="N280" s="30" t="s">
        <v>4154</v>
      </c>
      <c r="O280" s="114">
        <v>43791</v>
      </c>
      <c r="P280" s="30" t="s">
        <v>4155</v>
      </c>
      <c r="Q280" s="194">
        <v>16349466.030000001</v>
      </c>
      <c r="S280" s="200"/>
    </row>
    <row r="281" spans="1:19" ht="22.5" x14ac:dyDescent="0.25">
      <c r="A281" s="80">
        <v>280</v>
      </c>
      <c r="B281" s="30" t="s">
        <v>227</v>
      </c>
      <c r="C281" s="30"/>
      <c r="D281" s="30" t="s">
        <v>266</v>
      </c>
      <c r="E281" s="30" t="s">
        <v>18</v>
      </c>
      <c r="F281" s="30" t="s">
        <v>267</v>
      </c>
      <c r="G281" s="30" t="s">
        <v>20</v>
      </c>
      <c r="H281" s="30" t="s">
        <v>271</v>
      </c>
      <c r="I281" s="58" t="s">
        <v>1285</v>
      </c>
      <c r="J281" s="88" t="str">
        <f t="shared" si="4"/>
        <v>городской округ Первоуральск, г. Первоуральск, ул. Герцена, д. 2/25</v>
      </c>
      <c r="K281" s="42">
        <v>4416.8</v>
      </c>
      <c r="L281" s="30">
        <v>114</v>
      </c>
      <c r="M281" s="42">
        <v>8</v>
      </c>
      <c r="N281" s="30" t="s">
        <v>4154</v>
      </c>
      <c r="O281" s="114">
        <v>43791</v>
      </c>
      <c r="P281" s="30" t="s">
        <v>4155</v>
      </c>
      <c r="Q281" s="194">
        <v>25969831.449999999</v>
      </c>
      <c r="S281" s="200"/>
    </row>
    <row r="282" spans="1:19" ht="22.5" x14ac:dyDescent="0.25">
      <c r="A282" s="80">
        <v>281</v>
      </c>
      <c r="B282" s="30" t="s">
        <v>227</v>
      </c>
      <c r="C282" s="30"/>
      <c r="D282" s="30" t="s">
        <v>266</v>
      </c>
      <c r="E282" s="30" t="s">
        <v>18</v>
      </c>
      <c r="F282" s="30" t="s">
        <v>267</v>
      </c>
      <c r="G282" s="30" t="s">
        <v>20</v>
      </c>
      <c r="H282" s="30" t="s">
        <v>53</v>
      </c>
      <c r="I282" s="42" t="s">
        <v>115</v>
      </c>
      <c r="J282" s="88" t="str">
        <f t="shared" si="4"/>
        <v>городской округ Первоуральск, г. Первоуральск, ул. Комсомольская, д. 1А</v>
      </c>
      <c r="K282" s="42">
        <v>726</v>
      </c>
      <c r="L282" s="30">
        <v>12</v>
      </c>
      <c r="M282" s="42">
        <v>1</v>
      </c>
      <c r="N282" s="30" t="s">
        <v>4157</v>
      </c>
      <c r="O282" s="114">
        <v>43728</v>
      </c>
      <c r="P282" s="30" t="s">
        <v>2766</v>
      </c>
      <c r="Q282" s="194">
        <v>91511.75</v>
      </c>
      <c r="S282" s="200"/>
    </row>
    <row r="283" spans="1:19" ht="22.5" x14ac:dyDescent="0.25">
      <c r="A283" s="80">
        <v>282</v>
      </c>
      <c r="B283" s="30" t="s">
        <v>227</v>
      </c>
      <c r="C283" s="30"/>
      <c r="D283" s="30" t="s">
        <v>266</v>
      </c>
      <c r="E283" s="30" t="s">
        <v>18</v>
      </c>
      <c r="F283" s="30" t="s">
        <v>267</v>
      </c>
      <c r="G283" s="30" t="s">
        <v>20</v>
      </c>
      <c r="H283" s="30" t="s">
        <v>36</v>
      </c>
      <c r="I283" s="42" t="s">
        <v>408</v>
      </c>
      <c r="J283" s="88" t="str">
        <f t="shared" si="4"/>
        <v>городской округ Первоуральск, г. Первоуральск, ул. Ленина, д. 3А</v>
      </c>
      <c r="K283" s="42">
        <v>3051.9</v>
      </c>
      <c r="L283" s="30">
        <v>35</v>
      </c>
      <c r="M283" s="42">
        <v>8</v>
      </c>
      <c r="N283" s="30" t="s">
        <v>4158</v>
      </c>
      <c r="O283" s="114">
        <v>43788</v>
      </c>
      <c r="P283" s="30" t="s">
        <v>3090</v>
      </c>
      <c r="Q283" s="194">
        <v>18207218.399999999</v>
      </c>
      <c r="S283" s="200"/>
    </row>
    <row r="284" spans="1:19" ht="22.5" x14ac:dyDescent="0.25">
      <c r="A284" s="80">
        <v>283</v>
      </c>
      <c r="B284" s="30" t="s">
        <v>227</v>
      </c>
      <c r="C284" s="30"/>
      <c r="D284" s="30" t="s">
        <v>266</v>
      </c>
      <c r="E284" s="30" t="s">
        <v>18</v>
      </c>
      <c r="F284" s="30" t="s">
        <v>267</v>
      </c>
      <c r="G284" s="30" t="s">
        <v>20</v>
      </c>
      <c r="H284" s="30" t="s">
        <v>276</v>
      </c>
      <c r="I284" s="42" t="s">
        <v>1373</v>
      </c>
      <c r="J284" s="88" t="str">
        <f t="shared" si="4"/>
        <v>городской округ Первоуральск, г. Первоуральск, ул. Медиков, д. 11Б</v>
      </c>
      <c r="K284" s="42">
        <v>662.5</v>
      </c>
      <c r="L284" s="30">
        <v>16</v>
      </c>
      <c r="M284" s="42">
        <v>8</v>
      </c>
      <c r="N284" s="30" t="s">
        <v>4158</v>
      </c>
      <c r="O284" s="114">
        <v>43788</v>
      </c>
      <c r="P284" s="30" t="s">
        <v>3090</v>
      </c>
      <c r="Q284" s="194">
        <v>7167312</v>
      </c>
      <c r="S284" s="200"/>
    </row>
    <row r="285" spans="1:19" ht="22.5" x14ac:dyDescent="0.25">
      <c r="A285" s="80">
        <v>284</v>
      </c>
      <c r="B285" s="30" t="s">
        <v>227</v>
      </c>
      <c r="C285" s="30"/>
      <c r="D285" s="30" t="s">
        <v>266</v>
      </c>
      <c r="E285" s="30" t="s">
        <v>18</v>
      </c>
      <c r="F285" s="30" t="s">
        <v>267</v>
      </c>
      <c r="G285" s="30" t="s">
        <v>20</v>
      </c>
      <c r="H285" s="30" t="s">
        <v>276</v>
      </c>
      <c r="I285" s="42" t="s">
        <v>1345</v>
      </c>
      <c r="J285" s="88" t="str">
        <f t="shared" si="4"/>
        <v>городской округ Первоуральск, г. Первоуральск, ул. Медиков, д. 9Б</v>
      </c>
      <c r="K285" s="42">
        <v>651.20000000000005</v>
      </c>
      <c r="L285" s="30">
        <v>16</v>
      </c>
      <c r="M285" s="42">
        <v>8</v>
      </c>
      <c r="N285" s="30" t="s">
        <v>4158</v>
      </c>
      <c r="O285" s="114">
        <v>43788</v>
      </c>
      <c r="P285" s="30" t="s">
        <v>3090</v>
      </c>
      <c r="Q285" s="194">
        <v>7337864.0199999996</v>
      </c>
      <c r="S285" s="200"/>
    </row>
    <row r="286" spans="1:19" ht="22.5" x14ac:dyDescent="0.25">
      <c r="A286" s="80">
        <v>285</v>
      </c>
      <c r="B286" s="30" t="s">
        <v>227</v>
      </c>
      <c r="C286" s="30"/>
      <c r="D286" s="30" t="s">
        <v>266</v>
      </c>
      <c r="E286" s="30" t="s">
        <v>18</v>
      </c>
      <c r="F286" s="30" t="s">
        <v>267</v>
      </c>
      <c r="G286" s="30" t="s">
        <v>20</v>
      </c>
      <c r="H286" s="30" t="s">
        <v>276</v>
      </c>
      <c r="I286" s="42" t="s">
        <v>1526</v>
      </c>
      <c r="J286" s="88" t="str">
        <f t="shared" si="4"/>
        <v>городской округ Первоуральск, г. Первоуральск, ул. Медиков, д. 9В</v>
      </c>
      <c r="K286" s="42">
        <v>667.4</v>
      </c>
      <c r="L286" s="30">
        <v>12</v>
      </c>
      <c r="M286" s="42">
        <v>8</v>
      </c>
      <c r="N286" s="30" t="s">
        <v>4158</v>
      </c>
      <c r="O286" s="114">
        <v>43788</v>
      </c>
      <c r="P286" s="30" t="s">
        <v>3090</v>
      </c>
      <c r="Q286" s="194">
        <v>7158677.0499999998</v>
      </c>
      <c r="S286" s="200"/>
    </row>
    <row r="287" spans="1:19" ht="22.5" x14ac:dyDescent="0.25">
      <c r="A287" s="80">
        <v>286</v>
      </c>
      <c r="B287" s="30" t="s">
        <v>227</v>
      </c>
      <c r="C287" s="30"/>
      <c r="D287" s="30" t="s">
        <v>266</v>
      </c>
      <c r="E287" s="30" t="s">
        <v>18</v>
      </c>
      <c r="F287" s="30" t="s">
        <v>267</v>
      </c>
      <c r="G287" s="30" t="s">
        <v>20</v>
      </c>
      <c r="H287" s="30" t="s">
        <v>306</v>
      </c>
      <c r="I287" s="42">
        <v>4</v>
      </c>
      <c r="J287" s="88" t="str">
        <f t="shared" si="4"/>
        <v>городской округ Первоуральск, г. Первоуральск, ул. Розы Люксембург, д. 4</v>
      </c>
      <c r="K287" s="42">
        <v>722.3</v>
      </c>
      <c r="L287" s="30">
        <v>12</v>
      </c>
      <c r="M287" s="42">
        <v>6</v>
      </c>
      <c r="N287" s="30" t="s">
        <v>4158</v>
      </c>
      <c r="O287" s="114">
        <v>43788</v>
      </c>
      <c r="P287" s="30" t="s">
        <v>3090</v>
      </c>
      <c r="Q287" s="194">
        <v>7721254.7999999998</v>
      </c>
      <c r="S287" s="200"/>
    </row>
    <row r="288" spans="1:19" ht="22.5" x14ac:dyDescent="0.25">
      <c r="A288" s="80">
        <v>287</v>
      </c>
      <c r="B288" s="30" t="s">
        <v>227</v>
      </c>
      <c r="C288" s="30"/>
      <c r="D288" s="30" t="s">
        <v>266</v>
      </c>
      <c r="E288" s="30" t="s">
        <v>18</v>
      </c>
      <c r="F288" s="30" t="s">
        <v>267</v>
      </c>
      <c r="G288" s="30" t="s">
        <v>20</v>
      </c>
      <c r="H288" s="30" t="s">
        <v>306</v>
      </c>
      <c r="I288" s="42">
        <v>8</v>
      </c>
      <c r="J288" s="88" t="str">
        <f t="shared" si="4"/>
        <v>городской округ Первоуральск, г. Первоуральск, ул. Розы Люксембург, д. 8</v>
      </c>
      <c r="K288" s="42">
        <v>702.3</v>
      </c>
      <c r="L288" s="30">
        <v>12</v>
      </c>
      <c r="M288" s="42">
        <v>8</v>
      </c>
      <c r="N288" s="30" t="s">
        <v>4158</v>
      </c>
      <c r="O288" s="114">
        <v>43788</v>
      </c>
      <c r="P288" s="30" t="s">
        <v>3090</v>
      </c>
      <c r="Q288" s="194">
        <v>8275990.8000000007</v>
      </c>
      <c r="S288" s="200"/>
    </row>
    <row r="289" spans="1:19" ht="22.5" x14ac:dyDescent="0.25">
      <c r="A289" s="80">
        <v>288</v>
      </c>
      <c r="B289" s="30" t="s">
        <v>227</v>
      </c>
      <c r="C289" s="30"/>
      <c r="D289" s="30" t="s">
        <v>266</v>
      </c>
      <c r="E289" s="30" t="s">
        <v>18</v>
      </c>
      <c r="F289" s="30" t="s">
        <v>267</v>
      </c>
      <c r="G289" s="30" t="s">
        <v>20</v>
      </c>
      <c r="H289" s="30" t="s">
        <v>274</v>
      </c>
      <c r="I289" s="42">
        <v>42</v>
      </c>
      <c r="J289" s="88" t="str">
        <f t="shared" si="4"/>
        <v>городской округ Первоуральск, г. Первоуральск, ул. Чкалова, д. 42</v>
      </c>
      <c r="K289" s="42">
        <v>1481.3</v>
      </c>
      <c r="L289" s="30">
        <v>24</v>
      </c>
      <c r="M289" s="42">
        <v>8</v>
      </c>
      <c r="N289" s="30" t="s">
        <v>4158</v>
      </c>
      <c r="O289" s="114">
        <v>43788</v>
      </c>
      <c r="P289" s="30" t="s">
        <v>3090</v>
      </c>
      <c r="Q289" s="194">
        <v>9101582.4199999999</v>
      </c>
      <c r="S289" s="200"/>
    </row>
    <row r="290" spans="1:19" ht="22.5" x14ac:dyDescent="0.25">
      <c r="A290" s="80">
        <v>289</v>
      </c>
      <c r="B290" s="30" t="s">
        <v>227</v>
      </c>
      <c r="C290" s="30"/>
      <c r="D290" s="30" t="s">
        <v>266</v>
      </c>
      <c r="E290" s="30" t="s">
        <v>18</v>
      </c>
      <c r="F290" s="30" t="s">
        <v>267</v>
      </c>
      <c r="G290" s="30" t="s">
        <v>20</v>
      </c>
      <c r="H290" s="30" t="s">
        <v>274</v>
      </c>
      <c r="I290" s="42">
        <v>43</v>
      </c>
      <c r="J290" s="88" t="str">
        <f t="shared" si="4"/>
        <v>городской округ Первоуральск, г. Первоуральск, ул. Чкалова, д. 43</v>
      </c>
      <c r="K290" s="42">
        <v>2685.4</v>
      </c>
      <c r="L290" s="30">
        <v>40</v>
      </c>
      <c r="M290" s="42">
        <v>8</v>
      </c>
      <c r="N290" s="30" t="s">
        <v>4159</v>
      </c>
      <c r="O290" s="114">
        <v>43788</v>
      </c>
      <c r="P290" s="30" t="s">
        <v>3680</v>
      </c>
      <c r="Q290" s="194">
        <v>14306296.339999996</v>
      </c>
      <c r="S290" s="200"/>
    </row>
    <row r="291" spans="1:19" ht="22.5" x14ac:dyDescent="0.25">
      <c r="A291" s="80">
        <v>290</v>
      </c>
      <c r="B291" s="30" t="s">
        <v>227</v>
      </c>
      <c r="C291" s="106"/>
      <c r="D291" s="30" t="s">
        <v>266</v>
      </c>
      <c r="E291" s="30" t="s">
        <v>18</v>
      </c>
      <c r="F291" s="30" t="s">
        <v>267</v>
      </c>
      <c r="G291" s="30" t="s">
        <v>20</v>
      </c>
      <c r="H291" s="33" t="s">
        <v>274</v>
      </c>
      <c r="I291" s="117">
        <v>44</v>
      </c>
      <c r="J291" s="88" t="str">
        <f t="shared" si="4"/>
        <v>городской округ Первоуральск, г. Первоуральск, ул. Чкалова, д. 44</v>
      </c>
      <c r="K291" s="33">
        <v>3017.3</v>
      </c>
      <c r="L291" s="30">
        <v>48</v>
      </c>
      <c r="M291" s="33">
        <v>8</v>
      </c>
      <c r="N291" s="30" t="s">
        <v>4159</v>
      </c>
      <c r="O291" s="114">
        <v>43788</v>
      </c>
      <c r="P291" s="30" t="s">
        <v>3680</v>
      </c>
      <c r="Q291" s="194">
        <v>14624456.98</v>
      </c>
      <c r="S291" s="200"/>
    </row>
    <row r="292" spans="1:19" ht="22.5" x14ac:dyDescent="0.25">
      <c r="A292" s="80">
        <v>291</v>
      </c>
      <c r="B292" s="30" t="s">
        <v>227</v>
      </c>
      <c r="C292" s="30"/>
      <c r="D292" s="30" t="s">
        <v>266</v>
      </c>
      <c r="E292" s="30" t="s">
        <v>18</v>
      </c>
      <c r="F292" s="30" t="s">
        <v>267</v>
      </c>
      <c r="G292" s="30" t="s">
        <v>20</v>
      </c>
      <c r="H292" s="30" t="s">
        <v>274</v>
      </c>
      <c r="I292" s="42">
        <v>45</v>
      </c>
      <c r="J292" s="88" t="str">
        <f t="shared" si="4"/>
        <v>городской округ Первоуральск, г. Первоуральск, ул. Чкалова, д. 45</v>
      </c>
      <c r="K292" s="42">
        <v>2732.4</v>
      </c>
      <c r="L292" s="30">
        <v>40</v>
      </c>
      <c r="M292" s="42">
        <v>8</v>
      </c>
      <c r="N292" s="30" t="s">
        <v>4159</v>
      </c>
      <c r="O292" s="114">
        <v>43788</v>
      </c>
      <c r="P292" s="30" t="s">
        <v>3680</v>
      </c>
      <c r="Q292" s="194">
        <v>14446241.810000001</v>
      </c>
      <c r="S292" s="200"/>
    </row>
    <row r="293" spans="1:19" ht="22.5" x14ac:dyDescent="0.25">
      <c r="A293" s="80">
        <v>292</v>
      </c>
      <c r="B293" s="30" t="s">
        <v>227</v>
      </c>
      <c r="C293" s="30"/>
      <c r="D293" s="30" t="s">
        <v>266</v>
      </c>
      <c r="E293" s="30" t="s">
        <v>18</v>
      </c>
      <c r="F293" s="30" t="s">
        <v>267</v>
      </c>
      <c r="G293" s="30" t="s">
        <v>20</v>
      </c>
      <c r="H293" s="30" t="s">
        <v>274</v>
      </c>
      <c r="I293" s="42">
        <v>46</v>
      </c>
      <c r="J293" s="88" t="str">
        <f t="shared" si="4"/>
        <v>городской округ Первоуральск, г. Первоуральск, ул. Чкалова, д. 46</v>
      </c>
      <c r="K293" s="42">
        <v>1547.1</v>
      </c>
      <c r="L293" s="30">
        <v>24</v>
      </c>
      <c r="M293" s="42">
        <v>8</v>
      </c>
      <c r="N293" s="30" t="s">
        <v>4159</v>
      </c>
      <c r="O293" s="114">
        <v>43788</v>
      </c>
      <c r="P293" s="30" t="s">
        <v>3680</v>
      </c>
      <c r="Q293" s="194">
        <v>8577324.0500000007</v>
      </c>
      <c r="S293" s="200"/>
    </row>
    <row r="294" spans="1:19" ht="22.5" x14ac:dyDescent="0.25">
      <c r="A294" s="80">
        <v>293</v>
      </c>
      <c r="B294" s="30" t="s">
        <v>227</v>
      </c>
      <c r="C294" s="30"/>
      <c r="D294" s="30" t="s">
        <v>266</v>
      </c>
      <c r="E294" s="30" t="s">
        <v>18</v>
      </c>
      <c r="F294" s="30" t="s">
        <v>267</v>
      </c>
      <c r="G294" s="30" t="s">
        <v>20</v>
      </c>
      <c r="H294" s="30" t="s">
        <v>274</v>
      </c>
      <c r="I294" s="42">
        <v>47</v>
      </c>
      <c r="J294" s="88" t="str">
        <f t="shared" si="4"/>
        <v>городской округ Первоуральск, г. Первоуральск, ул. Чкалова, д. 47</v>
      </c>
      <c r="K294" s="42">
        <v>2592.6</v>
      </c>
      <c r="L294" s="30">
        <v>40</v>
      </c>
      <c r="M294" s="42">
        <v>8</v>
      </c>
      <c r="N294" s="30" t="s">
        <v>4159</v>
      </c>
      <c r="O294" s="114">
        <v>43788</v>
      </c>
      <c r="P294" s="30" t="s">
        <v>3680</v>
      </c>
      <c r="Q294" s="194">
        <v>14341190.65</v>
      </c>
      <c r="S294" s="200"/>
    </row>
    <row r="295" spans="1:19" ht="22.5" x14ac:dyDescent="0.25">
      <c r="A295" s="80">
        <v>294</v>
      </c>
      <c r="B295" s="30" t="s">
        <v>227</v>
      </c>
      <c r="C295" s="30"/>
      <c r="D295" s="30" t="s">
        <v>266</v>
      </c>
      <c r="E295" s="30" t="s">
        <v>18</v>
      </c>
      <c r="F295" s="30" t="s">
        <v>267</v>
      </c>
      <c r="G295" s="30" t="s">
        <v>20</v>
      </c>
      <c r="H295" s="30" t="s">
        <v>274</v>
      </c>
      <c r="I295" s="42">
        <v>48</v>
      </c>
      <c r="J295" s="88" t="str">
        <f t="shared" si="4"/>
        <v>городской округ Первоуральск, г. Первоуральск, ул. Чкалова, д. 48</v>
      </c>
      <c r="K295" s="42">
        <v>2979.4</v>
      </c>
      <c r="L295" s="30">
        <v>24</v>
      </c>
      <c r="M295" s="42">
        <v>8</v>
      </c>
      <c r="N295" s="30" t="s">
        <v>4159</v>
      </c>
      <c r="O295" s="114">
        <v>43788</v>
      </c>
      <c r="P295" s="30" t="s">
        <v>3680</v>
      </c>
      <c r="Q295" s="194">
        <v>15603787.68</v>
      </c>
      <c r="S295" s="200"/>
    </row>
    <row r="296" spans="1:19" x14ac:dyDescent="0.25">
      <c r="A296" s="80">
        <v>295</v>
      </c>
      <c r="B296" s="30" t="s">
        <v>227</v>
      </c>
      <c r="C296" s="30"/>
      <c r="D296" s="30" t="s">
        <v>279</v>
      </c>
      <c r="E296" s="30" t="s">
        <v>18</v>
      </c>
      <c r="F296" s="30" t="s">
        <v>280</v>
      </c>
      <c r="G296" s="30" t="s">
        <v>20</v>
      </c>
      <c r="H296" s="30" t="s">
        <v>281</v>
      </c>
      <c r="I296" s="42">
        <v>60</v>
      </c>
      <c r="J296" s="88" t="str">
        <f t="shared" si="4"/>
        <v>городской округ Ревда, г. Ревда, ул. Азина, д. 60</v>
      </c>
      <c r="K296" s="42">
        <v>789.8</v>
      </c>
      <c r="L296" s="30">
        <v>28</v>
      </c>
      <c r="M296" s="42">
        <v>8</v>
      </c>
      <c r="N296" s="30" t="s">
        <v>4160</v>
      </c>
      <c r="O296" s="114">
        <v>43948</v>
      </c>
      <c r="P296" s="30" t="s">
        <v>3641</v>
      </c>
      <c r="Q296" s="194">
        <v>6641802.8599999994</v>
      </c>
      <c r="S296" s="200"/>
    </row>
    <row r="297" spans="1:19" x14ac:dyDescent="0.25">
      <c r="A297" s="80">
        <v>296</v>
      </c>
      <c r="B297" s="30" t="s">
        <v>227</v>
      </c>
      <c r="C297" s="30"/>
      <c r="D297" s="30" t="s">
        <v>279</v>
      </c>
      <c r="E297" s="30" t="s">
        <v>18</v>
      </c>
      <c r="F297" s="30" t="s">
        <v>280</v>
      </c>
      <c r="G297" s="30" t="s">
        <v>20</v>
      </c>
      <c r="H297" s="30" t="s">
        <v>281</v>
      </c>
      <c r="I297" s="42">
        <v>70</v>
      </c>
      <c r="J297" s="88" t="str">
        <f t="shared" si="4"/>
        <v>городской округ Ревда, г. Ревда, ул. Азина, д. 70</v>
      </c>
      <c r="K297" s="42">
        <v>560.79999999999995</v>
      </c>
      <c r="L297" s="30">
        <v>12</v>
      </c>
      <c r="M297" s="42">
        <v>7</v>
      </c>
      <c r="N297" s="30" t="s">
        <v>4161</v>
      </c>
      <c r="O297" s="114">
        <v>43782</v>
      </c>
      <c r="P297" s="30" t="s">
        <v>3064</v>
      </c>
      <c r="Q297" s="194">
        <v>6729708.0000000009</v>
      </c>
      <c r="S297" s="200"/>
    </row>
    <row r="298" spans="1:19" x14ac:dyDescent="0.25">
      <c r="A298" s="80">
        <v>297</v>
      </c>
      <c r="B298" s="30" t="s">
        <v>227</v>
      </c>
      <c r="C298" s="30"/>
      <c r="D298" s="30" t="s">
        <v>279</v>
      </c>
      <c r="E298" s="30" t="s">
        <v>18</v>
      </c>
      <c r="F298" s="30" t="s">
        <v>280</v>
      </c>
      <c r="G298" s="30" t="s">
        <v>20</v>
      </c>
      <c r="H298" s="30" t="s">
        <v>281</v>
      </c>
      <c r="I298" s="58" t="s">
        <v>1199</v>
      </c>
      <c r="J298" s="88" t="str">
        <f t="shared" si="4"/>
        <v>городской округ Ревда, г. Ревда, ул. Азина, д. 72</v>
      </c>
      <c r="K298" s="42">
        <v>562.70000000000005</v>
      </c>
      <c r="L298" s="30">
        <v>12</v>
      </c>
      <c r="M298" s="42">
        <v>7</v>
      </c>
      <c r="N298" s="30" t="s">
        <v>4161</v>
      </c>
      <c r="O298" s="114">
        <v>43782</v>
      </c>
      <c r="P298" s="30" t="s">
        <v>3064</v>
      </c>
      <c r="Q298" s="194">
        <v>5794455.5999999987</v>
      </c>
      <c r="S298" s="200"/>
    </row>
    <row r="299" spans="1:19" x14ac:dyDescent="0.25">
      <c r="A299" s="80">
        <v>298</v>
      </c>
      <c r="B299" s="30" t="s">
        <v>227</v>
      </c>
      <c r="C299" s="30"/>
      <c r="D299" s="30" t="s">
        <v>279</v>
      </c>
      <c r="E299" s="30" t="s">
        <v>18</v>
      </c>
      <c r="F299" s="30" t="s">
        <v>280</v>
      </c>
      <c r="G299" s="33" t="s">
        <v>20</v>
      </c>
      <c r="H299" s="30" t="s">
        <v>171</v>
      </c>
      <c r="I299" s="42">
        <v>15</v>
      </c>
      <c r="J299" s="88" t="str">
        <f t="shared" si="4"/>
        <v>городской округ Ревда, г. Ревда, ул. Жуковского, д. 15</v>
      </c>
      <c r="K299" s="42">
        <v>831.3</v>
      </c>
      <c r="L299" s="30">
        <v>16</v>
      </c>
      <c r="M299" s="42">
        <v>8</v>
      </c>
      <c r="N299" s="30" t="s">
        <v>4161</v>
      </c>
      <c r="O299" s="114">
        <v>43782</v>
      </c>
      <c r="P299" s="30" t="s">
        <v>3064</v>
      </c>
      <c r="Q299" s="194">
        <v>7799161.1999999993</v>
      </c>
      <c r="S299" s="200"/>
    </row>
    <row r="300" spans="1:19" x14ac:dyDescent="0.25">
      <c r="A300" s="80">
        <v>299</v>
      </c>
      <c r="B300" s="30" t="s">
        <v>227</v>
      </c>
      <c r="C300" s="30"/>
      <c r="D300" s="30" t="s">
        <v>279</v>
      </c>
      <c r="E300" s="30" t="s">
        <v>18</v>
      </c>
      <c r="F300" s="30" t="s">
        <v>280</v>
      </c>
      <c r="G300" s="33" t="s">
        <v>20</v>
      </c>
      <c r="H300" s="30" t="s">
        <v>171</v>
      </c>
      <c r="I300" s="42">
        <v>26</v>
      </c>
      <c r="J300" s="88" t="str">
        <f t="shared" si="4"/>
        <v>городской округ Ревда, г. Ревда, ул. Жуковского, д. 26</v>
      </c>
      <c r="K300" s="42">
        <v>1663</v>
      </c>
      <c r="L300" s="30">
        <v>24</v>
      </c>
      <c r="M300" s="42">
        <v>5</v>
      </c>
      <c r="N300" s="30" t="s">
        <v>4160</v>
      </c>
      <c r="O300" s="114">
        <v>43948</v>
      </c>
      <c r="P300" s="30" t="s">
        <v>3641</v>
      </c>
      <c r="Q300" s="194">
        <v>10270970.4</v>
      </c>
      <c r="S300" s="200"/>
    </row>
    <row r="301" spans="1:19" ht="23.25" x14ac:dyDescent="0.25">
      <c r="A301" s="80">
        <v>300</v>
      </c>
      <c r="B301" s="30" t="s">
        <v>227</v>
      </c>
      <c r="C301" s="30"/>
      <c r="D301" s="30" t="s">
        <v>279</v>
      </c>
      <c r="E301" s="30" t="s">
        <v>18</v>
      </c>
      <c r="F301" s="30" t="s">
        <v>280</v>
      </c>
      <c r="G301" s="33" t="s">
        <v>20</v>
      </c>
      <c r="H301" s="30" t="s">
        <v>171</v>
      </c>
      <c r="I301" s="42">
        <v>9</v>
      </c>
      <c r="J301" s="88" t="str">
        <f t="shared" si="4"/>
        <v>городской округ Ревда, г. Ревда, ул. Жуковского, д. 9</v>
      </c>
      <c r="K301" s="42">
        <v>785.7</v>
      </c>
      <c r="L301" s="30">
        <v>16</v>
      </c>
      <c r="M301" s="42">
        <v>5</v>
      </c>
      <c r="N301" s="33" t="s">
        <v>4337</v>
      </c>
      <c r="O301" s="114" t="s">
        <v>4338</v>
      </c>
      <c r="P301" s="30" t="s">
        <v>3641</v>
      </c>
      <c r="Q301" s="194">
        <v>6251722.7999999998</v>
      </c>
      <c r="S301" s="200"/>
    </row>
    <row r="302" spans="1:19" ht="23.25" x14ac:dyDescent="0.25">
      <c r="A302" s="80">
        <v>301</v>
      </c>
      <c r="B302" s="30" t="s">
        <v>227</v>
      </c>
      <c r="C302" s="30"/>
      <c r="D302" s="30" t="s">
        <v>279</v>
      </c>
      <c r="E302" s="30" t="s">
        <v>18</v>
      </c>
      <c r="F302" s="30" t="s">
        <v>280</v>
      </c>
      <c r="G302" s="33" t="s">
        <v>20</v>
      </c>
      <c r="H302" s="30" t="s">
        <v>131</v>
      </c>
      <c r="I302" s="42">
        <v>43</v>
      </c>
      <c r="J302" s="88" t="str">
        <f t="shared" si="4"/>
        <v>городской округ Ревда, г. Ревда, ул. Карла Либкнехта, д. 43</v>
      </c>
      <c r="K302" s="42">
        <v>576.79999999999995</v>
      </c>
      <c r="L302" s="30">
        <v>7</v>
      </c>
      <c r="M302" s="42">
        <v>4</v>
      </c>
      <c r="N302" s="33" t="s">
        <v>4339</v>
      </c>
      <c r="O302" s="114" t="s">
        <v>4340</v>
      </c>
      <c r="P302" s="30" t="s">
        <v>3064</v>
      </c>
      <c r="Q302" s="194">
        <v>2355322.2599999998</v>
      </c>
      <c r="S302" s="200"/>
    </row>
    <row r="303" spans="1:19" x14ac:dyDescent="0.25">
      <c r="A303" s="80">
        <v>302</v>
      </c>
      <c r="B303" s="30" t="s">
        <v>227</v>
      </c>
      <c r="C303" s="30"/>
      <c r="D303" s="30" t="s">
        <v>279</v>
      </c>
      <c r="E303" s="30" t="s">
        <v>18</v>
      </c>
      <c r="F303" s="30" t="s">
        <v>280</v>
      </c>
      <c r="G303" s="30" t="s">
        <v>20</v>
      </c>
      <c r="H303" s="30" t="s">
        <v>131</v>
      </c>
      <c r="I303" s="42">
        <v>5</v>
      </c>
      <c r="J303" s="88" t="str">
        <f t="shared" si="4"/>
        <v>городской округ Ревда, г. Ревда, ул. Карла Либкнехта, д. 5</v>
      </c>
      <c r="K303" s="42">
        <v>1215.8</v>
      </c>
      <c r="L303" s="30">
        <v>12</v>
      </c>
      <c r="M303" s="42">
        <v>8</v>
      </c>
      <c r="N303" s="33" t="s">
        <v>4160</v>
      </c>
      <c r="O303" s="114">
        <v>43948</v>
      </c>
      <c r="P303" s="30" t="s">
        <v>3641</v>
      </c>
      <c r="Q303" s="194">
        <v>8397906.8500000015</v>
      </c>
      <c r="S303" s="200"/>
    </row>
    <row r="304" spans="1:19" ht="23.25" x14ac:dyDescent="0.25">
      <c r="A304" s="80">
        <v>303</v>
      </c>
      <c r="B304" s="30" t="s">
        <v>227</v>
      </c>
      <c r="C304" s="30"/>
      <c r="D304" s="30" t="s">
        <v>279</v>
      </c>
      <c r="E304" s="30" t="s">
        <v>18</v>
      </c>
      <c r="F304" s="30" t="s">
        <v>280</v>
      </c>
      <c r="G304" s="30" t="s">
        <v>20</v>
      </c>
      <c r="H304" s="30" t="s">
        <v>131</v>
      </c>
      <c r="I304" s="42">
        <v>68</v>
      </c>
      <c r="J304" s="88" t="str">
        <f t="shared" si="4"/>
        <v>городской округ Ревда, г. Ревда, ул. Карла Либкнехта, д. 68</v>
      </c>
      <c r="K304" s="42">
        <v>683.3</v>
      </c>
      <c r="L304" s="30">
        <v>16</v>
      </c>
      <c r="M304" s="42">
        <v>8</v>
      </c>
      <c r="N304" s="33" t="s">
        <v>4341</v>
      </c>
      <c r="O304" s="114" t="s">
        <v>4342</v>
      </c>
      <c r="P304" s="30" t="s">
        <v>3641</v>
      </c>
      <c r="Q304" s="194">
        <v>6035689.2000000002</v>
      </c>
      <c r="S304" s="200"/>
    </row>
    <row r="305" spans="1:19" ht="22.5" x14ac:dyDescent="0.25">
      <c r="A305" s="80">
        <v>304</v>
      </c>
      <c r="B305" s="30" t="s">
        <v>227</v>
      </c>
      <c r="C305" s="30"/>
      <c r="D305" s="30" t="s">
        <v>279</v>
      </c>
      <c r="E305" s="30" t="s">
        <v>18</v>
      </c>
      <c r="F305" s="30" t="s">
        <v>280</v>
      </c>
      <c r="G305" s="30" t="s">
        <v>20</v>
      </c>
      <c r="H305" s="30" t="s">
        <v>47</v>
      </c>
      <c r="I305" s="42">
        <v>18</v>
      </c>
      <c r="J305" s="88" t="str">
        <f t="shared" ref="J305:J368" si="5">C305&amp;""&amp;D305&amp;", "&amp;E305&amp;" "&amp;F305&amp;", "&amp;G305&amp;" "&amp;H305&amp;", д. "&amp;I305</f>
        <v>городской округ Ревда, г. Ревда, ул. Максима Горького, д. 18</v>
      </c>
      <c r="K305" s="42">
        <v>1101.7</v>
      </c>
      <c r="L305" s="30">
        <v>20</v>
      </c>
      <c r="M305" s="30">
        <v>8</v>
      </c>
      <c r="N305" s="33" t="s">
        <v>4161</v>
      </c>
      <c r="O305" s="114">
        <v>43782</v>
      </c>
      <c r="P305" s="30" t="s">
        <v>3064</v>
      </c>
      <c r="Q305" s="194">
        <v>9955147.2000000011</v>
      </c>
      <c r="S305" s="200"/>
    </row>
    <row r="306" spans="1:19" x14ac:dyDescent="0.25">
      <c r="A306" s="80">
        <v>305</v>
      </c>
      <c r="B306" s="30" t="s">
        <v>227</v>
      </c>
      <c r="C306" s="30"/>
      <c r="D306" s="30" t="s">
        <v>279</v>
      </c>
      <c r="E306" s="30" t="s">
        <v>18</v>
      </c>
      <c r="F306" s="30" t="s">
        <v>280</v>
      </c>
      <c r="G306" s="33" t="s">
        <v>20</v>
      </c>
      <c r="H306" s="30" t="s">
        <v>282</v>
      </c>
      <c r="I306" s="42">
        <v>13</v>
      </c>
      <c r="J306" s="88" t="str">
        <f t="shared" si="5"/>
        <v>городской округ Ревда, г. Ревда, ул. Спортивная, д. 13</v>
      </c>
      <c r="K306" s="42">
        <v>851.5</v>
      </c>
      <c r="L306" s="30">
        <v>12</v>
      </c>
      <c r="M306" s="42">
        <v>6</v>
      </c>
      <c r="N306" s="33" t="s">
        <v>4161</v>
      </c>
      <c r="O306" s="114">
        <v>43782</v>
      </c>
      <c r="P306" s="30" t="s">
        <v>3064</v>
      </c>
      <c r="Q306" s="194">
        <v>6764469.5999999996</v>
      </c>
      <c r="S306" s="200"/>
    </row>
    <row r="307" spans="1:19" x14ac:dyDescent="0.25">
      <c r="A307" s="80">
        <v>306</v>
      </c>
      <c r="B307" s="30" t="s">
        <v>227</v>
      </c>
      <c r="C307" s="30"/>
      <c r="D307" s="30" t="s">
        <v>279</v>
      </c>
      <c r="E307" s="30" t="s">
        <v>18</v>
      </c>
      <c r="F307" s="30" t="s">
        <v>280</v>
      </c>
      <c r="G307" s="33" t="s">
        <v>20</v>
      </c>
      <c r="H307" s="30" t="s">
        <v>1144</v>
      </c>
      <c r="I307" s="42">
        <v>30</v>
      </c>
      <c r="J307" s="88" t="str">
        <f t="shared" si="5"/>
        <v>городской округ Ревда, г. Ревда, ул. Цветников, д. 30</v>
      </c>
      <c r="K307" s="42">
        <v>1544.6</v>
      </c>
      <c r="L307" s="30">
        <v>18</v>
      </c>
      <c r="M307" s="42">
        <v>4</v>
      </c>
      <c r="N307" s="33" t="s">
        <v>4160</v>
      </c>
      <c r="O307" s="114">
        <v>43948</v>
      </c>
      <c r="P307" s="30" t="s">
        <v>3641</v>
      </c>
      <c r="Q307" s="194">
        <v>6897196.7999999989</v>
      </c>
      <c r="S307" s="200"/>
    </row>
    <row r="308" spans="1:19" x14ac:dyDescent="0.25">
      <c r="A308" s="80">
        <v>307</v>
      </c>
      <c r="B308" s="30" t="s">
        <v>227</v>
      </c>
      <c r="C308" s="30"/>
      <c r="D308" s="30" t="s">
        <v>279</v>
      </c>
      <c r="E308" s="30" t="s">
        <v>18</v>
      </c>
      <c r="F308" s="30" t="s">
        <v>280</v>
      </c>
      <c r="G308" s="30" t="s">
        <v>20</v>
      </c>
      <c r="H308" s="30" t="s">
        <v>650</v>
      </c>
      <c r="I308" s="42">
        <v>31</v>
      </c>
      <c r="J308" s="88" t="str">
        <f t="shared" si="5"/>
        <v>городской округ Ревда, г. Ревда, ул. Чехова, д. 31</v>
      </c>
      <c r="K308" s="42">
        <v>893.2</v>
      </c>
      <c r="L308" s="30">
        <v>12</v>
      </c>
      <c r="M308" s="42">
        <v>7</v>
      </c>
      <c r="N308" s="33" t="s">
        <v>4160</v>
      </c>
      <c r="O308" s="114">
        <v>43948</v>
      </c>
      <c r="P308" s="30" t="s">
        <v>3641</v>
      </c>
      <c r="Q308" s="194">
        <v>6784773.5999999996</v>
      </c>
      <c r="S308" s="200"/>
    </row>
    <row r="309" spans="1:19" ht="23.25" x14ac:dyDescent="0.25">
      <c r="A309" s="80">
        <v>308</v>
      </c>
      <c r="B309" s="30" t="s">
        <v>227</v>
      </c>
      <c r="C309" s="30"/>
      <c r="D309" s="30" t="s">
        <v>284</v>
      </c>
      <c r="E309" s="30" t="s">
        <v>18</v>
      </c>
      <c r="F309" s="30" t="s">
        <v>285</v>
      </c>
      <c r="G309" s="30" t="s">
        <v>20</v>
      </c>
      <c r="H309" s="30" t="s">
        <v>146</v>
      </c>
      <c r="I309" s="42" t="s">
        <v>1203</v>
      </c>
      <c r="J309" s="88" t="str">
        <f t="shared" si="5"/>
        <v>городской округ Среднеуральск, г. Среднеуральск, ул. Дзержинского, д. 34А</v>
      </c>
      <c r="K309" s="42">
        <v>1018.8</v>
      </c>
      <c r="L309" s="30">
        <v>18</v>
      </c>
      <c r="M309" s="42">
        <v>8</v>
      </c>
      <c r="N309" s="33" t="s">
        <v>4343</v>
      </c>
      <c r="O309" s="114" t="s">
        <v>4344</v>
      </c>
      <c r="P309" s="30" t="s">
        <v>3130</v>
      </c>
      <c r="Q309" s="194">
        <v>6941446.8000000007</v>
      </c>
      <c r="S309" s="200"/>
    </row>
    <row r="310" spans="1:19" ht="22.5" x14ac:dyDescent="0.25">
      <c r="A310" s="80">
        <v>309</v>
      </c>
      <c r="B310" s="30" t="s">
        <v>227</v>
      </c>
      <c r="C310" s="30"/>
      <c r="D310" s="30" t="s">
        <v>284</v>
      </c>
      <c r="E310" s="30" t="s">
        <v>18</v>
      </c>
      <c r="F310" s="30" t="s">
        <v>285</v>
      </c>
      <c r="G310" s="30" t="s">
        <v>20</v>
      </c>
      <c r="H310" s="30" t="s">
        <v>28</v>
      </c>
      <c r="I310" s="42">
        <v>10</v>
      </c>
      <c r="J310" s="88" t="str">
        <f t="shared" si="5"/>
        <v>городской округ Среднеуральск, г. Среднеуральск, ул. Калинина, д. 10</v>
      </c>
      <c r="K310" s="42">
        <v>1174.8</v>
      </c>
      <c r="L310" s="30">
        <v>54</v>
      </c>
      <c r="M310" s="42">
        <v>8</v>
      </c>
      <c r="N310" s="33" t="s">
        <v>4162</v>
      </c>
      <c r="O310" s="114">
        <v>43752</v>
      </c>
      <c r="P310" s="30" t="s">
        <v>3130</v>
      </c>
      <c r="Q310" s="194">
        <v>8860694.4000000004</v>
      </c>
      <c r="S310" s="200"/>
    </row>
    <row r="311" spans="1:19" ht="23.25" x14ac:dyDescent="0.25">
      <c r="A311" s="80">
        <v>310</v>
      </c>
      <c r="B311" s="30" t="s">
        <v>227</v>
      </c>
      <c r="C311" s="30"/>
      <c r="D311" s="30" t="s">
        <v>284</v>
      </c>
      <c r="E311" s="30" t="s">
        <v>18</v>
      </c>
      <c r="F311" s="30" t="s">
        <v>285</v>
      </c>
      <c r="G311" s="30" t="s">
        <v>20</v>
      </c>
      <c r="H311" s="30" t="s">
        <v>86</v>
      </c>
      <c r="I311" s="42">
        <v>17</v>
      </c>
      <c r="J311" s="88" t="str">
        <f t="shared" si="5"/>
        <v>городской округ Среднеуральск, г. Среднеуральск, ул. Куйбышева, д. 17</v>
      </c>
      <c r="K311" s="42">
        <v>983.4</v>
      </c>
      <c r="L311" s="30">
        <v>18</v>
      </c>
      <c r="M311" s="42">
        <v>8</v>
      </c>
      <c r="N311" s="33" t="s">
        <v>4343</v>
      </c>
      <c r="O311" s="114" t="s">
        <v>4344</v>
      </c>
      <c r="P311" s="30" t="s">
        <v>3130</v>
      </c>
      <c r="Q311" s="194">
        <v>7173661.1999999993</v>
      </c>
      <c r="S311" s="200"/>
    </row>
    <row r="312" spans="1:19" ht="22.5" x14ac:dyDescent="0.25">
      <c r="A312" s="80">
        <v>311</v>
      </c>
      <c r="B312" s="30" t="s">
        <v>327</v>
      </c>
      <c r="C312" s="30"/>
      <c r="D312" s="30" t="s">
        <v>357</v>
      </c>
      <c r="E312" s="30" t="s">
        <v>18</v>
      </c>
      <c r="F312" s="30" t="s">
        <v>358</v>
      </c>
      <c r="G312" s="30" t="s">
        <v>20</v>
      </c>
      <c r="H312" s="30" t="s">
        <v>292</v>
      </c>
      <c r="I312" s="42">
        <v>3</v>
      </c>
      <c r="J312" s="88" t="str">
        <f t="shared" si="5"/>
        <v>Ивдельский городской округ, г. Ивдель, ул. 50 лет Октября, д. 3</v>
      </c>
      <c r="K312" s="30">
        <v>1391.7</v>
      </c>
      <c r="L312" s="30">
        <v>30</v>
      </c>
      <c r="M312" s="120">
        <v>5</v>
      </c>
      <c r="N312" s="30" t="s">
        <v>4163</v>
      </c>
      <c r="O312" s="114">
        <v>43753</v>
      </c>
      <c r="P312" s="30" t="s">
        <v>4145</v>
      </c>
      <c r="Q312" s="194">
        <v>2535989.4099999997</v>
      </c>
      <c r="S312" s="200"/>
    </row>
    <row r="313" spans="1:19" x14ac:dyDescent="0.25">
      <c r="A313" s="80">
        <v>312</v>
      </c>
      <c r="B313" s="30" t="s">
        <v>327</v>
      </c>
      <c r="C313" s="30"/>
      <c r="D313" s="30" t="s">
        <v>357</v>
      </c>
      <c r="E313" s="30" t="s">
        <v>18</v>
      </c>
      <c r="F313" s="30" t="s">
        <v>358</v>
      </c>
      <c r="G313" s="30" t="s">
        <v>20</v>
      </c>
      <c r="H313" s="30" t="s">
        <v>1153</v>
      </c>
      <c r="I313" s="42">
        <v>5</v>
      </c>
      <c r="J313" s="88" t="str">
        <f t="shared" si="5"/>
        <v>Ивдельский городской округ, г. Ивдель, ул. Трошева, д. 5</v>
      </c>
      <c r="K313" s="30">
        <v>520.44000000000005</v>
      </c>
      <c r="L313" s="30">
        <v>11</v>
      </c>
      <c r="M313" s="120">
        <v>3</v>
      </c>
      <c r="N313" s="30" t="s">
        <v>4163</v>
      </c>
      <c r="O313" s="114">
        <v>43753</v>
      </c>
      <c r="P313" s="30" t="s">
        <v>4145</v>
      </c>
      <c r="Q313" s="194">
        <v>1926928.4899999998</v>
      </c>
      <c r="S313" s="200"/>
    </row>
    <row r="314" spans="1:19" x14ac:dyDescent="0.25">
      <c r="A314" s="80">
        <v>313</v>
      </c>
      <c r="B314" s="30" t="s">
        <v>327</v>
      </c>
      <c r="C314" s="30"/>
      <c r="D314" s="30" t="s">
        <v>357</v>
      </c>
      <c r="E314" s="30" t="s">
        <v>18</v>
      </c>
      <c r="F314" s="30" t="s">
        <v>358</v>
      </c>
      <c r="G314" s="30" t="s">
        <v>20</v>
      </c>
      <c r="H314" s="30" t="s">
        <v>1153</v>
      </c>
      <c r="I314" s="42">
        <v>7</v>
      </c>
      <c r="J314" s="88" t="str">
        <f t="shared" si="5"/>
        <v>Ивдельский городской округ, г. Ивдель, ул. Трошева, д. 7</v>
      </c>
      <c r="K314" s="30">
        <v>530.69000000000005</v>
      </c>
      <c r="L314" s="30">
        <v>12</v>
      </c>
      <c r="M314" s="120">
        <v>7</v>
      </c>
      <c r="N314" s="30" t="s">
        <v>4163</v>
      </c>
      <c r="O314" s="114">
        <v>43753</v>
      </c>
      <c r="P314" s="30" t="s">
        <v>4145</v>
      </c>
      <c r="Q314" s="194">
        <v>2714562.53</v>
      </c>
      <c r="S314" s="200"/>
    </row>
    <row r="315" spans="1:19" ht="22.5" x14ac:dyDescent="0.25">
      <c r="A315" s="80">
        <v>314</v>
      </c>
      <c r="B315" s="30" t="s">
        <v>8</v>
      </c>
      <c r="C315" s="30" t="s">
        <v>628</v>
      </c>
      <c r="D315" s="30" t="s">
        <v>11</v>
      </c>
      <c r="E315" s="30" t="s">
        <v>637</v>
      </c>
      <c r="F315" s="30" t="s">
        <v>68</v>
      </c>
      <c r="G315" s="30" t="s">
        <v>20</v>
      </c>
      <c r="H315" s="30" t="s">
        <v>69</v>
      </c>
      <c r="I315" s="42">
        <v>18</v>
      </c>
      <c r="J315" s="88" t="str">
        <f t="shared" si="5"/>
        <v>Ирбитский р-н, Ирбитское муниципальное образование, п.г.т. Пионерский, ул. Мира, д. 18</v>
      </c>
      <c r="K315" s="30">
        <v>1016.8</v>
      </c>
      <c r="L315" s="30">
        <v>27</v>
      </c>
      <c r="M315" s="30">
        <v>4</v>
      </c>
      <c r="N315" s="30" t="s">
        <v>4164</v>
      </c>
      <c r="O315" s="114">
        <v>43818</v>
      </c>
      <c r="P315" s="30" t="s">
        <v>1846</v>
      </c>
      <c r="Q315" s="194">
        <v>3330681.7800000003</v>
      </c>
      <c r="S315" s="200"/>
    </row>
    <row r="316" spans="1:19" ht="22.5" x14ac:dyDescent="0.25">
      <c r="A316" s="80">
        <v>315</v>
      </c>
      <c r="B316" s="30" t="s">
        <v>8</v>
      </c>
      <c r="C316" s="30" t="s">
        <v>628</v>
      </c>
      <c r="D316" s="30" t="s">
        <v>11</v>
      </c>
      <c r="E316" s="30" t="s">
        <v>637</v>
      </c>
      <c r="F316" s="30" t="s">
        <v>68</v>
      </c>
      <c r="G316" s="30" t="s">
        <v>20</v>
      </c>
      <c r="H316" s="30" t="s">
        <v>1504</v>
      </c>
      <c r="I316" s="42">
        <v>7</v>
      </c>
      <c r="J316" s="88" t="str">
        <f t="shared" si="5"/>
        <v>Ирбитский р-н, Ирбитское муниципальное образование, п.г.т. Пионерский, ул. Ожиганова, д. 7</v>
      </c>
      <c r="K316" s="30">
        <v>1230.5</v>
      </c>
      <c r="L316" s="30">
        <v>16</v>
      </c>
      <c r="M316" s="30">
        <v>7</v>
      </c>
      <c r="N316" s="30" t="s">
        <v>4164</v>
      </c>
      <c r="O316" s="114">
        <v>43818</v>
      </c>
      <c r="P316" s="30" t="s">
        <v>1846</v>
      </c>
      <c r="Q316" s="194">
        <v>4097253.54</v>
      </c>
      <c r="S316" s="200"/>
    </row>
    <row r="317" spans="1:19" ht="22.5" x14ac:dyDescent="0.25">
      <c r="A317" s="80">
        <v>316</v>
      </c>
      <c r="B317" s="30" t="s">
        <v>8</v>
      </c>
      <c r="C317" s="30" t="s">
        <v>628</v>
      </c>
      <c r="D317" s="30" t="s">
        <v>11</v>
      </c>
      <c r="E317" s="30" t="s">
        <v>29</v>
      </c>
      <c r="F317" s="30" t="s">
        <v>1393</v>
      </c>
      <c r="G317" s="30" t="s">
        <v>20</v>
      </c>
      <c r="H317" s="30" t="s">
        <v>77</v>
      </c>
      <c r="I317" s="42">
        <v>4</v>
      </c>
      <c r="J317" s="88" t="str">
        <f t="shared" si="5"/>
        <v>Ирбитский р-н, Ирбитское муниципальное образование, с. Знаменское, ул. Свердлова, д. 4</v>
      </c>
      <c r="K317" s="30">
        <v>370</v>
      </c>
      <c r="L317" s="30">
        <v>8</v>
      </c>
      <c r="M317" s="30">
        <v>6</v>
      </c>
      <c r="N317" s="30" t="s">
        <v>4164</v>
      </c>
      <c r="O317" s="114">
        <v>43818</v>
      </c>
      <c r="P317" s="30" t="s">
        <v>1846</v>
      </c>
      <c r="Q317" s="194">
        <v>1784183.42</v>
      </c>
      <c r="S317" s="200"/>
    </row>
    <row r="318" spans="1:19" ht="22.5" x14ac:dyDescent="0.25">
      <c r="A318" s="80">
        <v>317</v>
      </c>
      <c r="B318" s="30" t="s">
        <v>8</v>
      </c>
      <c r="C318" s="30" t="s">
        <v>628</v>
      </c>
      <c r="D318" s="30" t="s">
        <v>11</v>
      </c>
      <c r="E318" s="30" t="s">
        <v>29</v>
      </c>
      <c r="F318" s="30" t="s">
        <v>1063</v>
      </c>
      <c r="G318" s="30" t="s">
        <v>20</v>
      </c>
      <c r="H318" s="30" t="s">
        <v>36</v>
      </c>
      <c r="I318" s="42">
        <v>28</v>
      </c>
      <c r="J318" s="88" t="str">
        <f t="shared" si="5"/>
        <v>Ирбитский р-н, Ирбитское муниципальное образование, с. Килачевское, ул. Ленина, д. 28</v>
      </c>
      <c r="K318" s="30">
        <v>780.3</v>
      </c>
      <c r="L318" s="30">
        <v>26</v>
      </c>
      <c r="M318" s="30">
        <v>5</v>
      </c>
      <c r="N318" s="30" t="s">
        <v>4164</v>
      </c>
      <c r="O318" s="114">
        <v>43818</v>
      </c>
      <c r="P318" s="30" t="s">
        <v>1846</v>
      </c>
      <c r="Q318" s="194">
        <v>1977393.71</v>
      </c>
      <c r="S318" s="200"/>
    </row>
    <row r="319" spans="1:19" ht="22.5" x14ac:dyDescent="0.25">
      <c r="A319" s="80">
        <v>318</v>
      </c>
      <c r="B319" s="30" t="s">
        <v>8</v>
      </c>
      <c r="C319" s="30" t="s">
        <v>628</v>
      </c>
      <c r="D319" s="30" t="s">
        <v>11</v>
      </c>
      <c r="E319" s="30" t="s">
        <v>29</v>
      </c>
      <c r="F319" s="30" t="s">
        <v>1509</v>
      </c>
      <c r="G319" s="30" t="s">
        <v>20</v>
      </c>
      <c r="H319" s="30" t="s">
        <v>682</v>
      </c>
      <c r="I319" s="42">
        <v>6</v>
      </c>
      <c r="J319" s="88" t="str">
        <f t="shared" si="5"/>
        <v>Ирбитский р-н, Ирбитское муниципальное образование, с. Кирга, ул. Новая, д. 6</v>
      </c>
      <c r="K319" s="30">
        <v>388.6</v>
      </c>
      <c r="L319" s="30">
        <v>8</v>
      </c>
      <c r="M319" s="30">
        <v>5</v>
      </c>
      <c r="N319" s="30" t="s">
        <v>4164</v>
      </c>
      <c r="O319" s="114">
        <v>43818</v>
      </c>
      <c r="P319" s="30" t="s">
        <v>1846</v>
      </c>
      <c r="Q319" s="194">
        <v>1934199.33</v>
      </c>
      <c r="S319" s="200"/>
    </row>
    <row r="320" spans="1:19" ht="22.5" x14ac:dyDescent="0.25">
      <c r="A320" s="80">
        <v>319</v>
      </c>
      <c r="B320" s="30" t="s">
        <v>8</v>
      </c>
      <c r="C320" s="30" t="s">
        <v>628</v>
      </c>
      <c r="D320" s="30" t="s">
        <v>11</v>
      </c>
      <c r="E320" s="30" t="s">
        <v>29</v>
      </c>
      <c r="F320" s="30" t="s">
        <v>1502</v>
      </c>
      <c r="G320" s="30" t="s">
        <v>20</v>
      </c>
      <c r="H320" s="30" t="s">
        <v>25</v>
      </c>
      <c r="I320" s="42">
        <v>7</v>
      </c>
      <c r="J320" s="88" t="str">
        <f t="shared" si="5"/>
        <v>Ирбитский р-н, Ирбитское муниципальное образование, с. Осинцевское, ул. Школьная, д. 7</v>
      </c>
      <c r="K320" s="165">
        <v>408.1</v>
      </c>
      <c r="L320" s="30">
        <v>8</v>
      </c>
      <c r="M320" s="30">
        <v>6</v>
      </c>
      <c r="N320" s="30" t="s">
        <v>4164</v>
      </c>
      <c r="O320" s="114">
        <v>43818</v>
      </c>
      <c r="P320" s="30" t="s">
        <v>1846</v>
      </c>
      <c r="Q320" s="194">
        <v>2266783.34</v>
      </c>
      <c r="S320" s="200"/>
    </row>
    <row r="321" spans="1:19" ht="22.5" x14ac:dyDescent="0.25">
      <c r="A321" s="80">
        <v>320</v>
      </c>
      <c r="B321" s="30" t="s">
        <v>499</v>
      </c>
      <c r="C321" s="30" t="s">
        <v>793</v>
      </c>
      <c r="D321" s="30" t="s">
        <v>557</v>
      </c>
      <c r="E321" s="30" t="s">
        <v>1535</v>
      </c>
      <c r="F321" s="30" t="s">
        <v>1536</v>
      </c>
      <c r="G321" s="30" t="s">
        <v>20</v>
      </c>
      <c r="H321" s="30" t="s">
        <v>39</v>
      </c>
      <c r="I321" s="42">
        <v>7</v>
      </c>
      <c r="J321" s="88" t="str">
        <f t="shared" si="5"/>
        <v>Каменский р-н, Каменский городской округ, дер. Черноскутова, ул. Центральная, д. 7</v>
      </c>
      <c r="K321" s="30">
        <v>413.4</v>
      </c>
      <c r="L321" s="30">
        <v>8</v>
      </c>
      <c r="M321" s="30">
        <v>3</v>
      </c>
      <c r="N321" s="30" t="s">
        <v>4165</v>
      </c>
      <c r="O321" s="114" t="s">
        <v>4166</v>
      </c>
      <c r="P321" s="30" t="s">
        <v>3696</v>
      </c>
      <c r="Q321" s="194">
        <v>1276424.3999999999</v>
      </c>
      <c r="S321" s="200"/>
    </row>
    <row r="322" spans="1:19" ht="22.5" x14ac:dyDescent="0.25">
      <c r="A322" s="80">
        <v>321</v>
      </c>
      <c r="B322" s="30" t="s">
        <v>499</v>
      </c>
      <c r="C322" s="30" t="s">
        <v>793</v>
      </c>
      <c r="D322" s="30" t="s">
        <v>557</v>
      </c>
      <c r="E322" s="30" t="s">
        <v>637</v>
      </c>
      <c r="F322" s="30" t="s">
        <v>797</v>
      </c>
      <c r="G322" s="30" t="s">
        <v>20</v>
      </c>
      <c r="H322" s="30" t="s">
        <v>380</v>
      </c>
      <c r="I322" s="42">
        <v>7</v>
      </c>
      <c r="J322" s="88" t="str">
        <f t="shared" si="5"/>
        <v>Каменский р-н, Каменский городской округ, п.г.т. Мартюш, ул. Молодежная, д. 7</v>
      </c>
      <c r="K322" s="30">
        <v>540.9</v>
      </c>
      <c r="L322" s="30">
        <v>12</v>
      </c>
      <c r="M322" s="30">
        <v>3</v>
      </c>
      <c r="N322" s="30" t="s">
        <v>4165</v>
      </c>
      <c r="O322" s="114" t="s">
        <v>4166</v>
      </c>
      <c r="P322" s="30" t="s">
        <v>3696</v>
      </c>
      <c r="Q322" s="194">
        <v>1503781.2</v>
      </c>
      <c r="S322" s="200"/>
    </row>
    <row r="323" spans="1:19" ht="22.5" x14ac:dyDescent="0.25">
      <c r="A323" s="80">
        <v>322</v>
      </c>
      <c r="B323" s="30" t="s">
        <v>499</v>
      </c>
      <c r="C323" s="30" t="s">
        <v>793</v>
      </c>
      <c r="D323" s="30" t="s">
        <v>557</v>
      </c>
      <c r="E323" s="30" t="s">
        <v>637</v>
      </c>
      <c r="F323" s="30" t="s">
        <v>797</v>
      </c>
      <c r="G323" s="30" t="s">
        <v>20</v>
      </c>
      <c r="H323" s="30" t="s">
        <v>84</v>
      </c>
      <c r="I323" s="42">
        <v>1</v>
      </c>
      <c r="J323" s="88" t="str">
        <f t="shared" si="5"/>
        <v>Каменский р-н, Каменский городской округ, п.г.т. Мартюш, ул. Советская, д. 1</v>
      </c>
      <c r="K323" s="30">
        <v>531.9</v>
      </c>
      <c r="L323" s="30">
        <v>12</v>
      </c>
      <c r="M323" s="30">
        <v>5</v>
      </c>
      <c r="N323" s="30" t="s">
        <v>4165</v>
      </c>
      <c r="O323" s="114">
        <v>43756</v>
      </c>
      <c r="P323" s="30" t="s">
        <v>3696</v>
      </c>
      <c r="Q323" s="194">
        <v>2010794.4000000001</v>
      </c>
      <c r="S323" s="200"/>
    </row>
    <row r="324" spans="1:19" ht="22.5" x14ac:dyDescent="0.25">
      <c r="A324" s="80">
        <v>323</v>
      </c>
      <c r="B324" s="30" t="s">
        <v>499</v>
      </c>
      <c r="C324" s="30" t="s">
        <v>793</v>
      </c>
      <c r="D324" s="30" t="s">
        <v>557</v>
      </c>
      <c r="E324" s="30" t="s">
        <v>637</v>
      </c>
      <c r="F324" s="30" t="s">
        <v>797</v>
      </c>
      <c r="G324" s="30" t="s">
        <v>20</v>
      </c>
      <c r="H324" s="30" t="s">
        <v>25</v>
      </c>
      <c r="I324" s="42">
        <v>2</v>
      </c>
      <c r="J324" s="88" t="str">
        <f t="shared" si="5"/>
        <v>Каменский р-н, Каменский городской округ, п.г.т. Мартюш, ул. Школьная, д. 2</v>
      </c>
      <c r="K324" s="30">
        <v>538.9</v>
      </c>
      <c r="L324" s="30">
        <v>12</v>
      </c>
      <c r="M324" s="30">
        <v>4</v>
      </c>
      <c r="N324" s="30" t="s">
        <v>4165</v>
      </c>
      <c r="O324" s="114" t="s">
        <v>4166</v>
      </c>
      <c r="P324" s="30" t="s">
        <v>3696</v>
      </c>
      <c r="Q324" s="194">
        <v>2112751.2000000002</v>
      </c>
      <c r="S324" s="200"/>
    </row>
    <row r="325" spans="1:19" ht="22.5" x14ac:dyDescent="0.25">
      <c r="A325" s="80">
        <v>324</v>
      </c>
      <c r="B325" s="30" t="s">
        <v>499</v>
      </c>
      <c r="C325" s="30" t="s">
        <v>793</v>
      </c>
      <c r="D325" s="30" t="s">
        <v>557</v>
      </c>
      <c r="E325" s="30" t="s">
        <v>29</v>
      </c>
      <c r="F325" s="30" t="s">
        <v>1051</v>
      </c>
      <c r="G325" s="30" t="s">
        <v>20</v>
      </c>
      <c r="H325" s="30" t="s">
        <v>69</v>
      </c>
      <c r="I325" s="42">
        <v>19</v>
      </c>
      <c r="J325" s="88" t="str">
        <f t="shared" si="5"/>
        <v>Каменский р-н, Каменский городской округ, с. Клевакинское, ул. Мира, д. 19</v>
      </c>
      <c r="K325" s="30">
        <v>548</v>
      </c>
      <c r="L325" s="30">
        <v>12</v>
      </c>
      <c r="M325" s="30">
        <v>3</v>
      </c>
      <c r="N325" s="30" t="s">
        <v>4165</v>
      </c>
      <c r="O325" s="114">
        <v>43756</v>
      </c>
      <c r="P325" s="30" t="s">
        <v>3696</v>
      </c>
      <c r="Q325" s="194">
        <v>2334362.4000000004</v>
      </c>
      <c r="S325" s="200"/>
    </row>
    <row r="326" spans="1:19" ht="22.5" x14ac:dyDescent="0.25">
      <c r="A326" s="80">
        <v>325</v>
      </c>
      <c r="B326" s="30" t="s">
        <v>499</v>
      </c>
      <c r="C326" s="30" t="s">
        <v>793</v>
      </c>
      <c r="D326" s="30" t="s">
        <v>557</v>
      </c>
      <c r="E326" s="30" t="s">
        <v>29</v>
      </c>
      <c r="F326" s="30" t="s">
        <v>1538</v>
      </c>
      <c r="G326" s="30" t="s">
        <v>20</v>
      </c>
      <c r="H326" s="30" t="s">
        <v>1061</v>
      </c>
      <c r="I326" s="42">
        <v>10</v>
      </c>
      <c r="J326" s="88" t="str">
        <f t="shared" si="5"/>
        <v>Каменский р-н, Каменский городской округ, с. Позариха, ул. Механизаторов, д. 10</v>
      </c>
      <c r="K326" s="30">
        <v>497.6</v>
      </c>
      <c r="L326" s="30">
        <v>12</v>
      </c>
      <c r="M326" s="30">
        <v>4</v>
      </c>
      <c r="N326" s="30" t="s">
        <v>4165</v>
      </c>
      <c r="O326" s="114" t="s">
        <v>4166</v>
      </c>
      <c r="P326" s="30" t="s">
        <v>3696</v>
      </c>
      <c r="Q326" s="194">
        <v>2073726</v>
      </c>
      <c r="S326" s="200"/>
    </row>
    <row r="327" spans="1:19" ht="22.5" x14ac:dyDescent="0.25">
      <c r="A327" s="80">
        <v>326</v>
      </c>
      <c r="B327" s="30" t="s">
        <v>499</v>
      </c>
      <c r="C327" s="30" t="s">
        <v>793</v>
      </c>
      <c r="D327" s="30" t="s">
        <v>557</v>
      </c>
      <c r="E327" s="30" t="s">
        <v>29</v>
      </c>
      <c r="F327" s="30" t="s">
        <v>1538</v>
      </c>
      <c r="G327" s="30" t="s">
        <v>20</v>
      </c>
      <c r="H327" s="30" t="s">
        <v>1061</v>
      </c>
      <c r="I327" s="42">
        <v>12</v>
      </c>
      <c r="J327" s="88" t="str">
        <f t="shared" si="5"/>
        <v>Каменский р-н, Каменский городской округ, с. Позариха, ул. Механизаторов, д. 12</v>
      </c>
      <c r="K327" s="30">
        <v>554.1</v>
      </c>
      <c r="L327" s="30">
        <v>12</v>
      </c>
      <c r="M327" s="30">
        <v>7</v>
      </c>
      <c r="N327" s="30" t="s">
        <v>4165</v>
      </c>
      <c r="O327" s="114" t="s">
        <v>4166</v>
      </c>
      <c r="P327" s="30" t="s">
        <v>3696</v>
      </c>
      <c r="Q327" s="194">
        <v>2252196</v>
      </c>
      <c r="S327" s="200"/>
    </row>
    <row r="328" spans="1:19" ht="22.5" x14ac:dyDescent="0.25">
      <c r="A328" s="80">
        <v>327</v>
      </c>
      <c r="B328" s="30" t="s">
        <v>499</v>
      </c>
      <c r="C328" s="30" t="s">
        <v>793</v>
      </c>
      <c r="D328" s="30" t="s">
        <v>557</v>
      </c>
      <c r="E328" s="30" t="s">
        <v>29</v>
      </c>
      <c r="F328" s="30" t="s">
        <v>967</v>
      </c>
      <c r="G328" s="30" t="s">
        <v>20</v>
      </c>
      <c r="H328" s="30" t="s">
        <v>201</v>
      </c>
      <c r="I328" s="42">
        <v>2</v>
      </c>
      <c r="J328" s="88" t="str">
        <f t="shared" si="5"/>
        <v>Каменский р-н, Каменский городской округ, с. Покровское, ул. Рабочая, д. 2</v>
      </c>
      <c r="K328" s="30">
        <v>505.5</v>
      </c>
      <c r="L328" s="30">
        <v>12</v>
      </c>
      <c r="M328" s="30">
        <v>4</v>
      </c>
      <c r="N328" s="30" t="s">
        <v>4165</v>
      </c>
      <c r="O328" s="114">
        <v>43756</v>
      </c>
      <c r="P328" s="30" t="s">
        <v>3696</v>
      </c>
      <c r="Q328" s="194">
        <v>2367764.4</v>
      </c>
      <c r="S328" s="200"/>
    </row>
    <row r="329" spans="1:19" ht="22.5" x14ac:dyDescent="0.25">
      <c r="A329" s="80">
        <v>328</v>
      </c>
      <c r="B329" s="30" t="s">
        <v>499</v>
      </c>
      <c r="C329" s="30" t="s">
        <v>793</v>
      </c>
      <c r="D329" s="30" t="s">
        <v>557</v>
      </c>
      <c r="E329" s="30" t="s">
        <v>29</v>
      </c>
      <c r="F329" s="30" t="s">
        <v>967</v>
      </c>
      <c r="G329" s="30" t="s">
        <v>20</v>
      </c>
      <c r="H329" s="30" t="s">
        <v>201</v>
      </c>
      <c r="I329" s="42">
        <v>3</v>
      </c>
      <c r="J329" s="88" t="str">
        <f t="shared" si="5"/>
        <v>Каменский р-н, Каменский городской округ, с. Покровское, ул. Рабочая, д. 3</v>
      </c>
      <c r="K329" s="30">
        <v>528.70000000000005</v>
      </c>
      <c r="L329" s="30">
        <v>12</v>
      </c>
      <c r="M329" s="30">
        <v>4</v>
      </c>
      <c r="N329" s="30" t="s">
        <v>4165</v>
      </c>
      <c r="O329" s="114">
        <v>43756</v>
      </c>
      <c r="P329" s="30" t="s">
        <v>3696</v>
      </c>
      <c r="Q329" s="194">
        <v>2112259.2000000002</v>
      </c>
      <c r="S329" s="200"/>
    </row>
    <row r="330" spans="1:19" ht="22.5" x14ac:dyDescent="0.25">
      <c r="A330" s="80">
        <v>329</v>
      </c>
      <c r="B330" s="30" t="s">
        <v>499</v>
      </c>
      <c r="C330" s="30"/>
      <c r="D330" s="112" t="s">
        <v>2504</v>
      </c>
      <c r="E330" s="112" t="s">
        <v>18</v>
      </c>
      <c r="F330" s="112" t="s">
        <v>526</v>
      </c>
      <c r="G330" s="112" t="s">
        <v>143</v>
      </c>
      <c r="H330" s="112" t="s">
        <v>199</v>
      </c>
      <c r="I330" s="51" t="s">
        <v>221</v>
      </c>
      <c r="J330" s="88" t="str">
        <f t="shared" si="5"/>
        <v>Каменск-Уральский городской округ Свердловской области, г. Каменск-Уральский, пр-кт Победы, д. 19А</v>
      </c>
      <c r="K330" s="112">
        <v>2296.3000000000002</v>
      </c>
      <c r="L330" s="30">
        <v>47</v>
      </c>
      <c r="M330" s="112">
        <v>1</v>
      </c>
      <c r="N330" s="30" t="s">
        <v>4100</v>
      </c>
      <c r="O330" s="114">
        <v>43914</v>
      </c>
      <c r="P330" s="30" t="s">
        <v>1307</v>
      </c>
      <c r="Q330" s="194">
        <v>2067092.14</v>
      </c>
      <c r="S330" s="200"/>
    </row>
    <row r="331" spans="1:19" ht="22.5" x14ac:dyDescent="0.25">
      <c r="A331" s="80">
        <v>330</v>
      </c>
      <c r="B331" s="30" t="s">
        <v>499</v>
      </c>
      <c r="C331" s="30"/>
      <c r="D331" s="30" t="s">
        <v>2504</v>
      </c>
      <c r="E331" s="30" t="s">
        <v>18</v>
      </c>
      <c r="F331" s="30" t="s">
        <v>526</v>
      </c>
      <c r="G331" s="30" t="s">
        <v>143</v>
      </c>
      <c r="H331" s="30" t="s">
        <v>199</v>
      </c>
      <c r="I331" s="42">
        <v>37</v>
      </c>
      <c r="J331" s="88" t="str">
        <f t="shared" si="5"/>
        <v>Каменск-Уральский городской округ Свердловской области, г. Каменск-Уральский, пр-кт Победы, д. 37</v>
      </c>
      <c r="K331" s="30">
        <v>3493.1</v>
      </c>
      <c r="L331" s="30">
        <v>159</v>
      </c>
      <c r="M331" s="30">
        <v>3</v>
      </c>
      <c r="N331" s="30" t="s">
        <v>4120</v>
      </c>
      <c r="O331" s="114">
        <v>43780</v>
      </c>
      <c r="P331" s="30" t="s">
        <v>3696</v>
      </c>
      <c r="Q331" s="194">
        <v>7047642</v>
      </c>
      <c r="S331" s="200"/>
    </row>
    <row r="332" spans="1:19" ht="22.5" x14ac:dyDescent="0.25">
      <c r="A332" s="80">
        <v>331</v>
      </c>
      <c r="B332" s="30" t="s">
        <v>499</v>
      </c>
      <c r="C332" s="30"/>
      <c r="D332" s="112" t="s">
        <v>2504</v>
      </c>
      <c r="E332" s="112" t="s">
        <v>18</v>
      </c>
      <c r="F332" s="112" t="s">
        <v>526</v>
      </c>
      <c r="G332" s="112" t="s">
        <v>143</v>
      </c>
      <c r="H332" s="112" t="s">
        <v>199</v>
      </c>
      <c r="I332" s="51">
        <v>39</v>
      </c>
      <c r="J332" s="88" t="str">
        <f t="shared" si="5"/>
        <v>Каменск-Уральский городской округ Свердловской области, г. Каменск-Уральский, пр-кт Победы, д. 39</v>
      </c>
      <c r="K332" s="112">
        <v>3824.7</v>
      </c>
      <c r="L332" s="30">
        <v>60</v>
      </c>
      <c r="M332" s="112">
        <v>1</v>
      </c>
      <c r="N332" s="30" t="s">
        <v>4100</v>
      </c>
      <c r="O332" s="114">
        <v>43914</v>
      </c>
      <c r="P332" s="30" t="s">
        <v>1307</v>
      </c>
      <c r="Q332" s="194">
        <v>2025179.11</v>
      </c>
      <c r="S332" s="200"/>
    </row>
    <row r="333" spans="1:19" ht="22.5" x14ac:dyDescent="0.25">
      <c r="A333" s="80">
        <v>332</v>
      </c>
      <c r="B333" s="30" t="s">
        <v>499</v>
      </c>
      <c r="C333" s="30"/>
      <c r="D333" s="30" t="s">
        <v>2504</v>
      </c>
      <c r="E333" s="30" t="s">
        <v>18</v>
      </c>
      <c r="F333" s="30" t="s">
        <v>526</v>
      </c>
      <c r="G333" s="30" t="s">
        <v>20</v>
      </c>
      <c r="H333" s="30" t="s">
        <v>536</v>
      </c>
      <c r="I333" s="42">
        <v>14</v>
      </c>
      <c r="J333" s="88" t="str">
        <f t="shared" si="5"/>
        <v>Каменск-Уральский городской округ Свердловской области, г. Каменск-Уральский, ул. 1-й Проезд, д. 14</v>
      </c>
      <c r="K333" s="30">
        <v>318.5</v>
      </c>
      <c r="L333" s="30">
        <v>8</v>
      </c>
      <c r="M333" s="30">
        <v>2</v>
      </c>
      <c r="N333" s="30" t="s">
        <v>4121</v>
      </c>
      <c r="O333" s="114">
        <v>43790</v>
      </c>
      <c r="P333" s="30" t="s">
        <v>3957</v>
      </c>
      <c r="Q333" s="194">
        <v>1588468.8</v>
      </c>
      <c r="S333" s="200"/>
    </row>
    <row r="334" spans="1:19" ht="22.5" x14ac:dyDescent="0.25">
      <c r="A334" s="80">
        <v>333</v>
      </c>
      <c r="B334" s="30" t="s">
        <v>499</v>
      </c>
      <c r="C334" s="30"/>
      <c r="D334" s="30" t="s">
        <v>2504</v>
      </c>
      <c r="E334" s="30" t="s">
        <v>18</v>
      </c>
      <c r="F334" s="30" t="s">
        <v>526</v>
      </c>
      <c r="G334" s="30" t="s">
        <v>20</v>
      </c>
      <c r="H334" s="30" t="s">
        <v>536</v>
      </c>
      <c r="I334" s="42">
        <v>15</v>
      </c>
      <c r="J334" s="88" t="str">
        <f t="shared" si="5"/>
        <v>Каменск-Уральский городской округ Свердловской области, г. Каменск-Уральский, ул. 1-й Проезд, д. 15</v>
      </c>
      <c r="K334" s="30">
        <v>319.89999999999998</v>
      </c>
      <c r="L334" s="30">
        <v>8</v>
      </c>
      <c r="M334" s="30">
        <v>2</v>
      </c>
      <c r="N334" s="30" t="s">
        <v>4121</v>
      </c>
      <c r="O334" s="114">
        <v>43790</v>
      </c>
      <c r="P334" s="30" t="s">
        <v>3957</v>
      </c>
      <c r="Q334" s="194">
        <v>1476132</v>
      </c>
      <c r="S334" s="200"/>
    </row>
    <row r="335" spans="1:19" ht="22.5" x14ac:dyDescent="0.25">
      <c r="A335" s="80">
        <v>334</v>
      </c>
      <c r="B335" s="30" t="s">
        <v>499</v>
      </c>
      <c r="C335" s="30"/>
      <c r="D335" s="30" t="s">
        <v>2504</v>
      </c>
      <c r="E335" s="30" t="s">
        <v>18</v>
      </c>
      <c r="F335" s="30" t="s">
        <v>526</v>
      </c>
      <c r="G335" s="30" t="s">
        <v>20</v>
      </c>
      <c r="H335" s="30" t="s">
        <v>536</v>
      </c>
      <c r="I335" s="42">
        <v>19</v>
      </c>
      <c r="J335" s="88" t="str">
        <f t="shared" si="5"/>
        <v>Каменск-Уральский городской округ Свердловской области, г. Каменск-Уральский, ул. 1-й Проезд, д. 19</v>
      </c>
      <c r="K335" s="30">
        <v>336.1</v>
      </c>
      <c r="L335" s="30">
        <v>8</v>
      </c>
      <c r="M335" s="30">
        <v>2</v>
      </c>
      <c r="N335" s="30" t="s">
        <v>4121</v>
      </c>
      <c r="O335" s="114">
        <v>43790</v>
      </c>
      <c r="P335" s="30" t="s">
        <v>3957</v>
      </c>
      <c r="Q335" s="194">
        <v>1588722</v>
      </c>
      <c r="S335" s="200"/>
    </row>
    <row r="336" spans="1:19" ht="22.5" x14ac:dyDescent="0.25">
      <c r="A336" s="80">
        <v>335</v>
      </c>
      <c r="B336" s="30" t="s">
        <v>499</v>
      </c>
      <c r="C336" s="30"/>
      <c r="D336" s="30" t="s">
        <v>2504</v>
      </c>
      <c r="E336" s="30" t="s">
        <v>18</v>
      </c>
      <c r="F336" s="30" t="s">
        <v>526</v>
      </c>
      <c r="G336" s="30" t="s">
        <v>20</v>
      </c>
      <c r="H336" s="30" t="s">
        <v>529</v>
      </c>
      <c r="I336" s="42">
        <v>26</v>
      </c>
      <c r="J336" s="88" t="str">
        <f t="shared" si="5"/>
        <v>Каменск-Уральский городской округ Свердловской области, г. Каменск-Уральский, ул. Алюминиевая, д. 26</v>
      </c>
      <c r="K336" s="30">
        <v>6374.1</v>
      </c>
      <c r="L336" s="30">
        <v>96</v>
      </c>
      <c r="M336" s="30">
        <v>8</v>
      </c>
      <c r="N336" s="30" t="s">
        <v>4120</v>
      </c>
      <c r="O336" s="114">
        <v>43780</v>
      </c>
      <c r="P336" s="30" t="s">
        <v>3696</v>
      </c>
      <c r="Q336" s="194">
        <v>25307984.399999999</v>
      </c>
      <c r="S336" s="200"/>
    </row>
    <row r="337" spans="1:19" ht="22.5" x14ac:dyDescent="0.25">
      <c r="A337" s="80">
        <v>336</v>
      </c>
      <c r="B337" s="30" t="s">
        <v>499</v>
      </c>
      <c r="C337" s="30"/>
      <c r="D337" s="30" t="s">
        <v>2504</v>
      </c>
      <c r="E337" s="30" t="s">
        <v>18</v>
      </c>
      <c r="F337" s="30" t="s">
        <v>526</v>
      </c>
      <c r="G337" s="30" t="s">
        <v>20</v>
      </c>
      <c r="H337" s="30" t="s">
        <v>529</v>
      </c>
      <c r="I337" s="42">
        <v>27</v>
      </c>
      <c r="J337" s="88" t="str">
        <f t="shared" si="5"/>
        <v>Каменск-Уральский городской округ Свердловской области, г. Каменск-Уральский, ул. Алюминиевая, д. 27</v>
      </c>
      <c r="K337" s="30">
        <v>6438.5</v>
      </c>
      <c r="L337" s="30">
        <v>84</v>
      </c>
      <c r="M337" s="30">
        <v>8</v>
      </c>
      <c r="N337" s="30" t="s">
        <v>4120</v>
      </c>
      <c r="O337" s="114">
        <v>43780</v>
      </c>
      <c r="P337" s="30" t="s">
        <v>3696</v>
      </c>
      <c r="Q337" s="194">
        <v>29264330.400000002</v>
      </c>
      <c r="S337" s="200"/>
    </row>
    <row r="338" spans="1:19" ht="22.5" x14ac:dyDescent="0.25">
      <c r="A338" s="80">
        <v>337</v>
      </c>
      <c r="B338" s="30" t="s">
        <v>499</v>
      </c>
      <c r="C338" s="30"/>
      <c r="D338" s="30" t="s">
        <v>2504</v>
      </c>
      <c r="E338" s="30" t="s">
        <v>18</v>
      </c>
      <c r="F338" s="30" t="s">
        <v>526</v>
      </c>
      <c r="G338" s="30" t="s">
        <v>20</v>
      </c>
      <c r="H338" s="30" t="s">
        <v>529</v>
      </c>
      <c r="I338" s="42">
        <v>37</v>
      </c>
      <c r="J338" s="88" t="str">
        <f t="shared" si="5"/>
        <v>Каменск-Уральский городской округ Свердловской области, г. Каменск-Уральский, ул. Алюминиевая, д. 37</v>
      </c>
      <c r="K338" s="30">
        <v>5756.7</v>
      </c>
      <c r="L338" s="30">
        <v>74</v>
      </c>
      <c r="M338" s="30">
        <v>5</v>
      </c>
      <c r="N338" s="30" t="s">
        <v>4120</v>
      </c>
      <c r="O338" s="114">
        <v>43780</v>
      </c>
      <c r="P338" s="30" t="s">
        <v>3696</v>
      </c>
      <c r="Q338" s="194">
        <v>15753068.4</v>
      </c>
      <c r="S338" s="200"/>
    </row>
    <row r="339" spans="1:19" ht="22.5" x14ac:dyDescent="0.25">
      <c r="A339" s="80">
        <v>338</v>
      </c>
      <c r="B339" s="30" t="s">
        <v>499</v>
      </c>
      <c r="C339" s="30"/>
      <c r="D339" s="30" t="s">
        <v>2504</v>
      </c>
      <c r="E339" s="30" t="s">
        <v>18</v>
      </c>
      <c r="F339" s="30" t="s">
        <v>526</v>
      </c>
      <c r="G339" s="30" t="s">
        <v>20</v>
      </c>
      <c r="H339" s="30" t="s">
        <v>378</v>
      </c>
      <c r="I339" s="42">
        <v>11</v>
      </c>
      <c r="J339" s="88" t="str">
        <f t="shared" si="5"/>
        <v>Каменск-Уральский городской округ Свердловской области, г. Каменск-Уральский, ул. Белинского, д. 11</v>
      </c>
      <c r="K339" s="30">
        <v>982.5</v>
      </c>
      <c r="L339" s="30">
        <v>12</v>
      </c>
      <c r="M339" s="30">
        <v>6</v>
      </c>
      <c r="N339" s="30" t="s">
        <v>4120</v>
      </c>
      <c r="O339" s="114" t="s">
        <v>4122</v>
      </c>
      <c r="P339" s="30" t="s">
        <v>3696</v>
      </c>
      <c r="Q339" s="194">
        <v>5105307.6000000006</v>
      </c>
      <c r="S339" s="200"/>
    </row>
    <row r="340" spans="1:19" ht="22.5" x14ac:dyDescent="0.25">
      <c r="A340" s="80">
        <v>339</v>
      </c>
      <c r="B340" s="30" t="s">
        <v>499</v>
      </c>
      <c r="C340" s="30"/>
      <c r="D340" s="30" t="s">
        <v>2504</v>
      </c>
      <c r="E340" s="30" t="s">
        <v>18</v>
      </c>
      <c r="F340" s="30" t="s">
        <v>526</v>
      </c>
      <c r="G340" s="30" t="s">
        <v>20</v>
      </c>
      <c r="H340" s="30" t="s">
        <v>378</v>
      </c>
      <c r="I340" s="42">
        <v>13</v>
      </c>
      <c r="J340" s="88" t="str">
        <f t="shared" si="5"/>
        <v>Каменск-Уральский городской округ Свердловской области, г. Каменск-Уральский, ул. Белинского, д. 13</v>
      </c>
      <c r="K340" s="30">
        <v>990.5</v>
      </c>
      <c r="L340" s="30">
        <v>12</v>
      </c>
      <c r="M340" s="30">
        <v>6</v>
      </c>
      <c r="N340" s="30" t="s">
        <v>4120</v>
      </c>
      <c r="O340" s="114" t="s">
        <v>4122</v>
      </c>
      <c r="P340" s="30" t="s">
        <v>3696</v>
      </c>
      <c r="Q340" s="194">
        <v>5338788</v>
      </c>
      <c r="S340" s="200"/>
    </row>
    <row r="341" spans="1:19" ht="22.5" x14ac:dyDescent="0.25">
      <c r="A341" s="80">
        <v>340</v>
      </c>
      <c r="B341" s="30" t="s">
        <v>499</v>
      </c>
      <c r="C341" s="30"/>
      <c r="D341" s="30" t="s">
        <v>2504</v>
      </c>
      <c r="E341" s="30" t="s">
        <v>18</v>
      </c>
      <c r="F341" s="30" t="s">
        <v>526</v>
      </c>
      <c r="G341" s="30" t="s">
        <v>20</v>
      </c>
      <c r="H341" s="30" t="s">
        <v>378</v>
      </c>
      <c r="I341" s="42">
        <v>15</v>
      </c>
      <c r="J341" s="88" t="str">
        <f t="shared" si="5"/>
        <v>Каменск-Уральский городской округ Свердловской области, г. Каменск-Уральский, ул. Белинского, д. 15</v>
      </c>
      <c r="K341" s="30">
        <v>979.1</v>
      </c>
      <c r="L341" s="30">
        <v>12</v>
      </c>
      <c r="M341" s="30">
        <v>5</v>
      </c>
      <c r="N341" s="30" t="s">
        <v>4120</v>
      </c>
      <c r="O341" s="114">
        <v>43780</v>
      </c>
      <c r="P341" s="30" t="s">
        <v>3696</v>
      </c>
      <c r="Q341" s="194">
        <v>1928729.9999999998</v>
      </c>
      <c r="S341" s="200"/>
    </row>
    <row r="342" spans="1:19" ht="22.5" x14ac:dyDescent="0.25">
      <c r="A342" s="80">
        <v>341</v>
      </c>
      <c r="B342" s="30" t="s">
        <v>499</v>
      </c>
      <c r="C342" s="30"/>
      <c r="D342" s="30" t="s">
        <v>2504</v>
      </c>
      <c r="E342" s="30" t="s">
        <v>18</v>
      </c>
      <c r="F342" s="30" t="s">
        <v>526</v>
      </c>
      <c r="G342" s="30" t="s">
        <v>20</v>
      </c>
      <c r="H342" s="30" t="s">
        <v>378</v>
      </c>
      <c r="I342" s="42">
        <v>17</v>
      </c>
      <c r="J342" s="88" t="str">
        <f t="shared" si="5"/>
        <v>Каменск-Уральский городской округ Свердловской области, г. Каменск-Уральский, ул. Белинского, д. 17</v>
      </c>
      <c r="K342" s="30">
        <v>1541.1</v>
      </c>
      <c r="L342" s="30">
        <v>18</v>
      </c>
      <c r="M342" s="30">
        <v>5</v>
      </c>
      <c r="N342" s="30" t="s">
        <v>4120</v>
      </c>
      <c r="O342" s="114">
        <v>43780</v>
      </c>
      <c r="P342" s="30" t="s">
        <v>3696</v>
      </c>
      <c r="Q342" s="194">
        <v>6612577.2000000002</v>
      </c>
      <c r="S342" s="200"/>
    </row>
    <row r="343" spans="1:19" ht="22.5" x14ac:dyDescent="0.25">
      <c r="A343" s="80">
        <v>342</v>
      </c>
      <c r="B343" s="30" t="s">
        <v>499</v>
      </c>
      <c r="C343" s="30"/>
      <c r="D343" s="30" t="s">
        <v>2504</v>
      </c>
      <c r="E343" s="30" t="s">
        <v>18</v>
      </c>
      <c r="F343" s="30" t="s">
        <v>526</v>
      </c>
      <c r="G343" s="30" t="s">
        <v>20</v>
      </c>
      <c r="H343" s="30" t="s">
        <v>378</v>
      </c>
      <c r="I343" s="42">
        <v>52</v>
      </c>
      <c r="J343" s="88" t="str">
        <f t="shared" si="5"/>
        <v>Каменск-Уральский городской округ Свердловской области, г. Каменск-Уральский, ул. Белинского, д. 52</v>
      </c>
      <c r="K343" s="30">
        <v>587.20000000000005</v>
      </c>
      <c r="L343" s="30">
        <v>8</v>
      </c>
      <c r="M343" s="30">
        <v>4</v>
      </c>
      <c r="N343" s="30" t="s">
        <v>4121</v>
      </c>
      <c r="O343" s="114" t="s">
        <v>4123</v>
      </c>
      <c r="P343" s="30" t="s">
        <v>3957</v>
      </c>
      <c r="Q343" s="194">
        <v>4292936.3999999994</v>
      </c>
      <c r="S343" s="200"/>
    </row>
    <row r="344" spans="1:19" ht="22.5" x14ac:dyDescent="0.25">
      <c r="A344" s="80">
        <v>343</v>
      </c>
      <c r="B344" s="30" t="s">
        <v>499</v>
      </c>
      <c r="C344" s="30"/>
      <c r="D344" s="30" t="s">
        <v>2504</v>
      </c>
      <c r="E344" s="30" t="s">
        <v>18</v>
      </c>
      <c r="F344" s="30" t="s">
        <v>526</v>
      </c>
      <c r="G344" s="30" t="s">
        <v>20</v>
      </c>
      <c r="H344" s="30" t="s">
        <v>378</v>
      </c>
      <c r="I344" s="42">
        <v>7</v>
      </c>
      <c r="J344" s="88" t="str">
        <f t="shared" si="5"/>
        <v>Каменск-Уральский городской округ Свердловской области, г. Каменск-Уральский, ул. Белинского, д. 7</v>
      </c>
      <c r="K344" s="30">
        <v>1640.2</v>
      </c>
      <c r="L344" s="30">
        <v>49</v>
      </c>
      <c r="M344" s="30">
        <v>7</v>
      </c>
      <c r="N344" s="30" t="s">
        <v>4120</v>
      </c>
      <c r="O344" s="114" t="s">
        <v>4122</v>
      </c>
      <c r="P344" s="30" t="s">
        <v>3696</v>
      </c>
      <c r="Q344" s="194">
        <v>10018482</v>
      </c>
      <c r="S344" s="200"/>
    </row>
    <row r="345" spans="1:19" ht="22.5" x14ac:dyDescent="0.25">
      <c r="A345" s="80">
        <v>344</v>
      </c>
      <c r="B345" s="30" t="s">
        <v>499</v>
      </c>
      <c r="C345" s="30"/>
      <c r="D345" s="30" t="s">
        <v>2504</v>
      </c>
      <c r="E345" s="30" t="s">
        <v>18</v>
      </c>
      <c r="F345" s="30" t="s">
        <v>526</v>
      </c>
      <c r="G345" s="30" t="s">
        <v>20</v>
      </c>
      <c r="H345" s="30" t="s">
        <v>378</v>
      </c>
      <c r="I345" s="42">
        <v>9</v>
      </c>
      <c r="J345" s="88" t="str">
        <f t="shared" si="5"/>
        <v>Каменск-Уральский городской округ Свердловской области, г. Каменск-Уральский, ул. Белинского, д. 9</v>
      </c>
      <c r="K345" s="30">
        <v>1535.3</v>
      </c>
      <c r="L345" s="30">
        <v>16</v>
      </c>
      <c r="M345" s="30">
        <v>5</v>
      </c>
      <c r="N345" s="30" t="s">
        <v>4120</v>
      </c>
      <c r="O345" s="114">
        <v>43780</v>
      </c>
      <c r="P345" s="30" t="s">
        <v>3696</v>
      </c>
      <c r="Q345" s="194">
        <v>2515692</v>
      </c>
      <c r="S345" s="200"/>
    </row>
    <row r="346" spans="1:19" ht="22.5" x14ac:dyDescent="0.25">
      <c r="A346" s="80">
        <v>345</v>
      </c>
      <c r="B346" s="30" t="s">
        <v>499</v>
      </c>
      <c r="C346" s="30"/>
      <c r="D346" s="30" t="s">
        <v>2504</v>
      </c>
      <c r="E346" s="30" t="s">
        <v>18</v>
      </c>
      <c r="F346" s="30" t="s">
        <v>526</v>
      </c>
      <c r="G346" s="30" t="s">
        <v>20</v>
      </c>
      <c r="H346" s="30" t="s">
        <v>535</v>
      </c>
      <c r="I346" s="42">
        <v>18</v>
      </c>
      <c r="J346" s="88" t="str">
        <f t="shared" si="5"/>
        <v>Каменск-Уральский городской округ Свердловской области, г. Каменск-Уральский, ул. Беляева, д. 18</v>
      </c>
      <c r="K346" s="30">
        <v>2064.8000000000002</v>
      </c>
      <c r="L346" s="30">
        <v>24</v>
      </c>
      <c r="M346" s="30">
        <v>1</v>
      </c>
      <c r="N346" s="30" t="s">
        <v>4120</v>
      </c>
      <c r="O346" s="114">
        <v>43780</v>
      </c>
      <c r="P346" s="30" t="s">
        <v>3696</v>
      </c>
      <c r="Q346" s="194">
        <v>652817.08000000007</v>
      </c>
      <c r="S346" s="200"/>
    </row>
    <row r="347" spans="1:19" ht="22.5" x14ac:dyDescent="0.25">
      <c r="A347" s="80">
        <v>346</v>
      </c>
      <c r="B347" s="30" t="s">
        <v>499</v>
      </c>
      <c r="C347" s="30"/>
      <c r="D347" s="30" t="s">
        <v>2504</v>
      </c>
      <c r="E347" s="112" t="s">
        <v>18</v>
      </c>
      <c r="F347" s="112" t="s">
        <v>526</v>
      </c>
      <c r="G347" s="112" t="s">
        <v>20</v>
      </c>
      <c r="H347" s="112" t="s">
        <v>535</v>
      </c>
      <c r="I347" s="51" t="s">
        <v>401</v>
      </c>
      <c r="J347" s="88" t="str">
        <f t="shared" si="5"/>
        <v>Каменск-Уральский городской округ Свердловской области, г. Каменск-Уральский, ул. Беляева, д. 4А</v>
      </c>
      <c r="K347" s="112">
        <v>2657.62</v>
      </c>
      <c r="L347" s="30">
        <v>54</v>
      </c>
      <c r="M347" s="112">
        <v>2</v>
      </c>
      <c r="N347" s="30" t="s">
        <v>4100</v>
      </c>
      <c r="O347" s="114">
        <v>43914</v>
      </c>
      <c r="P347" s="30" t="s">
        <v>1307</v>
      </c>
      <c r="Q347" s="194">
        <v>3638589.81</v>
      </c>
      <c r="S347" s="200"/>
    </row>
    <row r="348" spans="1:19" ht="22.5" x14ac:dyDescent="0.25">
      <c r="A348" s="80">
        <v>347</v>
      </c>
      <c r="B348" s="30" t="s">
        <v>499</v>
      </c>
      <c r="C348" s="30"/>
      <c r="D348" s="30" t="s">
        <v>2504</v>
      </c>
      <c r="E348" s="30" t="s">
        <v>18</v>
      </c>
      <c r="F348" s="30" t="s">
        <v>526</v>
      </c>
      <c r="G348" s="30" t="s">
        <v>20</v>
      </c>
      <c r="H348" s="30" t="s">
        <v>535</v>
      </c>
      <c r="I348" s="42">
        <v>7</v>
      </c>
      <c r="J348" s="88" t="str">
        <f t="shared" si="5"/>
        <v>Каменск-Уральский городской округ Свердловской области, г. Каменск-Уральский, ул. Беляева, д. 7</v>
      </c>
      <c r="K348" s="30">
        <v>2046.9</v>
      </c>
      <c r="L348" s="30">
        <v>16</v>
      </c>
      <c r="M348" s="30">
        <v>8</v>
      </c>
      <c r="N348" s="30" t="s">
        <v>4120</v>
      </c>
      <c r="O348" s="114" t="s">
        <v>4122</v>
      </c>
      <c r="P348" s="30" t="s">
        <v>3696</v>
      </c>
      <c r="Q348" s="194">
        <v>11072468.4</v>
      </c>
      <c r="S348" s="200"/>
    </row>
    <row r="349" spans="1:19" ht="22.5" x14ac:dyDescent="0.25">
      <c r="A349" s="80">
        <v>348</v>
      </c>
      <c r="B349" s="30" t="s">
        <v>499</v>
      </c>
      <c r="C349" s="30"/>
      <c r="D349" s="30" t="s">
        <v>2504</v>
      </c>
      <c r="E349" s="30" t="s">
        <v>18</v>
      </c>
      <c r="F349" s="30" t="s">
        <v>526</v>
      </c>
      <c r="G349" s="30" t="s">
        <v>20</v>
      </c>
      <c r="H349" s="30" t="s">
        <v>530</v>
      </c>
      <c r="I349" s="42">
        <v>8</v>
      </c>
      <c r="J349" s="88" t="str">
        <f t="shared" si="5"/>
        <v>Каменск-Уральский городской округ Свердловской области, г. Каменск-Уральский, ул. Бугарева, д. 8</v>
      </c>
      <c r="K349" s="30">
        <v>878.4</v>
      </c>
      <c r="L349" s="30">
        <v>8</v>
      </c>
      <c r="M349" s="30">
        <v>1</v>
      </c>
      <c r="N349" s="30" t="s">
        <v>4121</v>
      </c>
      <c r="O349" s="114">
        <v>43790</v>
      </c>
      <c r="P349" s="30" t="s">
        <v>3957</v>
      </c>
      <c r="Q349" s="194">
        <v>2744388</v>
      </c>
      <c r="S349" s="200"/>
    </row>
    <row r="350" spans="1:19" ht="22.5" x14ac:dyDescent="0.25">
      <c r="A350" s="80">
        <v>349</v>
      </c>
      <c r="B350" s="30" t="s">
        <v>499</v>
      </c>
      <c r="C350" s="30"/>
      <c r="D350" s="30" t="s">
        <v>2504</v>
      </c>
      <c r="E350" s="30" t="s">
        <v>18</v>
      </c>
      <c r="F350" s="30" t="s">
        <v>526</v>
      </c>
      <c r="G350" s="30" t="s">
        <v>20</v>
      </c>
      <c r="H350" s="30" t="s">
        <v>74</v>
      </c>
      <c r="I350" s="42">
        <v>48</v>
      </c>
      <c r="J350" s="88" t="str">
        <f t="shared" si="5"/>
        <v>Каменск-Уральский городской округ Свердловской области, г. Каменск-Уральский, ул. Гагарина, д. 48</v>
      </c>
      <c r="K350" s="30">
        <v>2013.8</v>
      </c>
      <c r="L350" s="30">
        <v>31</v>
      </c>
      <c r="M350" s="30">
        <v>8</v>
      </c>
      <c r="N350" s="30" t="s">
        <v>4120</v>
      </c>
      <c r="O350" s="114">
        <v>43780</v>
      </c>
      <c r="P350" s="30" t="s">
        <v>3696</v>
      </c>
      <c r="Q350" s="194">
        <v>9515023.2000000011</v>
      </c>
      <c r="S350" s="200"/>
    </row>
    <row r="351" spans="1:19" ht="22.5" x14ac:dyDescent="0.25">
      <c r="A351" s="80">
        <v>350</v>
      </c>
      <c r="B351" s="30" t="s">
        <v>499</v>
      </c>
      <c r="C351" s="30"/>
      <c r="D351" s="30" t="s">
        <v>2504</v>
      </c>
      <c r="E351" s="30" t="s">
        <v>18</v>
      </c>
      <c r="F351" s="30" t="s">
        <v>526</v>
      </c>
      <c r="G351" s="30" t="s">
        <v>20</v>
      </c>
      <c r="H351" s="30" t="s">
        <v>1539</v>
      </c>
      <c r="I351" s="42">
        <v>7</v>
      </c>
      <c r="J351" s="88" t="str">
        <f t="shared" si="5"/>
        <v>Каменск-Уральский городской округ Свердловской области, г. Каменск-Уральский, ул. Гладкова, д. 7</v>
      </c>
      <c r="K351" s="30">
        <v>344.1</v>
      </c>
      <c r="L351" s="30">
        <v>8</v>
      </c>
      <c r="M351" s="30">
        <v>8</v>
      </c>
      <c r="N351" s="30" t="s">
        <v>4120</v>
      </c>
      <c r="O351" s="114">
        <v>43780</v>
      </c>
      <c r="P351" s="30" t="s">
        <v>3696</v>
      </c>
      <c r="Q351" s="194">
        <v>3351220.8</v>
      </c>
      <c r="S351" s="200"/>
    </row>
    <row r="352" spans="1:19" ht="22.5" x14ac:dyDescent="0.25">
      <c r="A352" s="80">
        <v>351</v>
      </c>
      <c r="B352" s="30" t="s">
        <v>499</v>
      </c>
      <c r="C352" s="30"/>
      <c r="D352" s="30" t="s">
        <v>2504</v>
      </c>
      <c r="E352" s="30" t="s">
        <v>18</v>
      </c>
      <c r="F352" s="30" t="s">
        <v>526</v>
      </c>
      <c r="G352" s="30" t="s">
        <v>20</v>
      </c>
      <c r="H352" s="30" t="s">
        <v>1539</v>
      </c>
      <c r="I352" s="42">
        <v>8</v>
      </c>
      <c r="J352" s="88" t="str">
        <f t="shared" si="5"/>
        <v>Каменск-Уральский городской округ Свердловской области, г. Каменск-Уральский, ул. Гладкова, д. 8</v>
      </c>
      <c r="K352" s="30">
        <v>352.8</v>
      </c>
      <c r="L352" s="30">
        <v>8</v>
      </c>
      <c r="M352" s="30">
        <v>8</v>
      </c>
      <c r="N352" s="30" t="s">
        <v>4120</v>
      </c>
      <c r="O352" s="114">
        <v>43780</v>
      </c>
      <c r="P352" s="30" t="s">
        <v>3696</v>
      </c>
      <c r="Q352" s="194">
        <v>2883649.2</v>
      </c>
      <c r="S352" s="200"/>
    </row>
    <row r="353" spans="1:19" ht="22.5" x14ac:dyDescent="0.25">
      <c r="A353" s="80">
        <v>352</v>
      </c>
      <c r="B353" s="30" t="s">
        <v>499</v>
      </c>
      <c r="C353" s="30"/>
      <c r="D353" s="30" t="s">
        <v>2504</v>
      </c>
      <c r="E353" s="30" t="s">
        <v>18</v>
      </c>
      <c r="F353" s="30" t="s">
        <v>526</v>
      </c>
      <c r="G353" s="30" t="s">
        <v>20</v>
      </c>
      <c r="H353" s="30" t="s">
        <v>171</v>
      </c>
      <c r="I353" s="42">
        <v>4</v>
      </c>
      <c r="J353" s="88" t="str">
        <f t="shared" si="5"/>
        <v>Каменск-Уральский городской округ Свердловской области, г. Каменск-Уральский, ул. Жуковского, д. 4</v>
      </c>
      <c r="K353" s="30">
        <v>4302.3999999999996</v>
      </c>
      <c r="L353" s="30">
        <v>56</v>
      </c>
      <c r="M353" s="30">
        <v>8</v>
      </c>
      <c r="N353" s="30" t="s">
        <v>4121</v>
      </c>
      <c r="O353" s="114">
        <v>43790</v>
      </c>
      <c r="P353" s="30" t="s">
        <v>3957</v>
      </c>
      <c r="Q353" s="194">
        <v>14834334.000000002</v>
      </c>
      <c r="S353" s="200"/>
    </row>
    <row r="354" spans="1:19" ht="22.5" x14ac:dyDescent="0.25">
      <c r="A354" s="80">
        <v>353</v>
      </c>
      <c r="B354" s="30" t="s">
        <v>499</v>
      </c>
      <c r="C354" s="30"/>
      <c r="D354" s="30" t="s">
        <v>2504</v>
      </c>
      <c r="E354" s="30" t="s">
        <v>18</v>
      </c>
      <c r="F354" s="30" t="s">
        <v>526</v>
      </c>
      <c r="G354" s="30" t="s">
        <v>20</v>
      </c>
      <c r="H354" s="30" t="s">
        <v>171</v>
      </c>
      <c r="I354" s="42">
        <v>8</v>
      </c>
      <c r="J354" s="88" t="str">
        <f t="shared" si="5"/>
        <v>Каменск-Уральский городской округ Свердловской области, г. Каменск-Уральский, ул. Жуковского, д. 8</v>
      </c>
      <c r="K354" s="30">
        <v>4013.4</v>
      </c>
      <c r="L354" s="30">
        <v>62</v>
      </c>
      <c r="M354" s="30">
        <v>6</v>
      </c>
      <c r="N354" s="30" t="s">
        <v>4121</v>
      </c>
      <c r="O354" s="114">
        <v>43790</v>
      </c>
      <c r="P354" s="30" t="s">
        <v>3957</v>
      </c>
      <c r="Q354" s="194">
        <v>7831888.7999999998</v>
      </c>
      <c r="S354" s="200"/>
    </row>
    <row r="355" spans="1:19" ht="22.5" x14ac:dyDescent="0.25">
      <c r="A355" s="80">
        <v>354</v>
      </c>
      <c r="B355" s="30" t="s">
        <v>499</v>
      </c>
      <c r="C355" s="30"/>
      <c r="D355" s="30" t="s">
        <v>2504</v>
      </c>
      <c r="E355" s="30" t="s">
        <v>18</v>
      </c>
      <c r="F355" s="30" t="s">
        <v>526</v>
      </c>
      <c r="G355" s="30" t="s">
        <v>20</v>
      </c>
      <c r="H355" s="30" t="s">
        <v>532</v>
      </c>
      <c r="I355" s="42">
        <v>17</v>
      </c>
      <c r="J355" s="88" t="str">
        <f t="shared" si="5"/>
        <v>Каменск-Уральский городской округ Свердловской области, г. Каменск-Уральский, ул. Исетская, д. 17</v>
      </c>
      <c r="K355" s="30">
        <v>1455.3</v>
      </c>
      <c r="L355" s="30">
        <v>16</v>
      </c>
      <c r="M355" s="30">
        <v>8</v>
      </c>
      <c r="N355" s="30" t="s">
        <v>4121</v>
      </c>
      <c r="O355" s="114">
        <v>43790</v>
      </c>
      <c r="P355" s="30" t="s">
        <v>3957</v>
      </c>
      <c r="Q355" s="194">
        <v>6331911.5999999996</v>
      </c>
      <c r="S355" s="200"/>
    </row>
    <row r="356" spans="1:19" ht="22.5" x14ac:dyDescent="0.25">
      <c r="A356" s="80">
        <v>355</v>
      </c>
      <c r="B356" s="30" t="s">
        <v>499</v>
      </c>
      <c r="C356" s="30"/>
      <c r="D356" s="30" t="s">
        <v>2504</v>
      </c>
      <c r="E356" s="30" t="s">
        <v>18</v>
      </c>
      <c r="F356" s="30" t="s">
        <v>526</v>
      </c>
      <c r="G356" s="30" t="s">
        <v>20</v>
      </c>
      <c r="H356" s="30" t="s">
        <v>532</v>
      </c>
      <c r="I356" s="58" t="s">
        <v>1344</v>
      </c>
      <c r="J356" s="88" t="str">
        <f t="shared" si="5"/>
        <v>Каменск-Уральский городской округ Свердловской области, г. Каменск-Уральский, ул. Исетская, д. 37</v>
      </c>
      <c r="K356" s="30">
        <v>3537</v>
      </c>
      <c r="L356" s="30">
        <v>42</v>
      </c>
      <c r="M356" s="30">
        <v>7</v>
      </c>
      <c r="N356" s="30" t="s">
        <v>4121</v>
      </c>
      <c r="O356" s="114">
        <v>43790</v>
      </c>
      <c r="P356" s="30" t="s">
        <v>3957</v>
      </c>
      <c r="Q356" s="194">
        <v>11890124.399999999</v>
      </c>
      <c r="S356" s="200"/>
    </row>
    <row r="357" spans="1:19" ht="22.5" x14ac:dyDescent="0.25">
      <c r="A357" s="80">
        <v>356</v>
      </c>
      <c r="B357" s="30" t="s">
        <v>499</v>
      </c>
      <c r="C357" s="30"/>
      <c r="D357" s="30" t="s">
        <v>2504</v>
      </c>
      <c r="E357" s="30" t="s">
        <v>18</v>
      </c>
      <c r="F357" s="30" t="s">
        <v>526</v>
      </c>
      <c r="G357" s="30" t="s">
        <v>20</v>
      </c>
      <c r="H357" s="30" t="s">
        <v>532</v>
      </c>
      <c r="I357" s="42">
        <v>41</v>
      </c>
      <c r="J357" s="88" t="str">
        <f t="shared" si="5"/>
        <v>Каменск-Уральский городской округ Свердловской области, г. Каменск-Уральский, ул. Исетская, д. 41</v>
      </c>
      <c r="K357" s="30">
        <v>2565.6999999999998</v>
      </c>
      <c r="L357" s="30">
        <v>69</v>
      </c>
      <c r="M357" s="30">
        <v>3</v>
      </c>
      <c r="N357" s="30" t="s">
        <v>4121</v>
      </c>
      <c r="O357" s="114" t="s">
        <v>4123</v>
      </c>
      <c r="P357" s="30" t="s">
        <v>3957</v>
      </c>
      <c r="Q357" s="194">
        <v>9326888.3999999985</v>
      </c>
      <c r="S357" s="200"/>
    </row>
    <row r="358" spans="1:19" ht="22.5" x14ac:dyDescent="0.25">
      <c r="A358" s="80">
        <v>357</v>
      </c>
      <c r="B358" s="30" t="s">
        <v>499</v>
      </c>
      <c r="C358" s="30"/>
      <c r="D358" s="30" t="s">
        <v>2504</v>
      </c>
      <c r="E358" s="30" t="s">
        <v>18</v>
      </c>
      <c r="F358" s="30" t="s">
        <v>526</v>
      </c>
      <c r="G358" s="30" t="s">
        <v>20</v>
      </c>
      <c r="H358" s="30" t="s">
        <v>532</v>
      </c>
      <c r="I358" s="58" t="s">
        <v>944</v>
      </c>
      <c r="J358" s="88" t="str">
        <f t="shared" si="5"/>
        <v>Каменск-Уральский городской округ Свердловской области, г. Каменск-Уральский, ул. Исетская, д. 5</v>
      </c>
      <c r="K358" s="30">
        <v>2758.7</v>
      </c>
      <c r="L358" s="30">
        <v>34</v>
      </c>
      <c r="M358" s="30">
        <v>8</v>
      </c>
      <c r="N358" s="30" t="s">
        <v>4121</v>
      </c>
      <c r="O358" s="114">
        <v>43790</v>
      </c>
      <c r="P358" s="30" t="s">
        <v>3957</v>
      </c>
      <c r="Q358" s="194">
        <v>19502956.800000001</v>
      </c>
      <c r="S358" s="200"/>
    </row>
    <row r="359" spans="1:19" ht="22.5" x14ac:dyDescent="0.25">
      <c r="A359" s="80">
        <v>358</v>
      </c>
      <c r="B359" s="30" t="s">
        <v>499</v>
      </c>
      <c r="C359" s="30"/>
      <c r="D359" s="30" t="s">
        <v>2504</v>
      </c>
      <c r="E359" s="30" t="s">
        <v>18</v>
      </c>
      <c r="F359" s="30" t="s">
        <v>526</v>
      </c>
      <c r="G359" s="30" t="s">
        <v>20</v>
      </c>
      <c r="H359" s="30" t="s">
        <v>533</v>
      </c>
      <c r="I359" s="42">
        <v>15</v>
      </c>
      <c r="J359" s="88" t="str">
        <f t="shared" si="5"/>
        <v>Каменск-Уральский городской округ Свердловской области, г. Каменск-Уральский, ул. Каменская, д. 15</v>
      </c>
      <c r="K359" s="30">
        <v>5366.4</v>
      </c>
      <c r="L359" s="30">
        <v>58</v>
      </c>
      <c r="M359" s="30">
        <v>4</v>
      </c>
      <c r="N359" s="30" t="s">
        <v>4121</v>
      </c>
      <c r="O359" s="114" t="s">
        <v>4123</v>
      </c>
      <c r="P359" s="30" t="s">
        <v>3957</v>
      </c>
      <c r="Q359" s="194">
        <v>9832939.1999999993</v>
      </c>
      <c r="S359" s="200"/>
    </row>
    <row r="360" spans="1:19" ht="22.5" x14ac:dyDescent="0.25">
      <c r="A360" s="80">
        <v>359</v>
      </c>
      <c r="B360" s="30" t="s">
        <v>499</v>
      </c>
      <c r="C360" s="30"/>
      <c r="D360" s="30" t="s">
        <v>2504</v>
      </c>
      <c r="E360" s="30" t="s">
        <v>18</v>
      </c>
      <c r="F360" s="30" t="s">
        <v>526</v>
      </c>
      <c r="G360" s="30" t="s">
        <v>20</v>
      </c>
      <c r="H360" s="30" t="s">
        <v>75</v>
      </c>
      <c r="I360" s="42">
        <v>42</v>
      </c>
      <c r="J360" s="88" t="str">
        <f t="shared" si="5"/>
        <v>Каменск-Уральский городской округ Свердловской области, г. Каменск-Уральский, ул. Карла Маркса, д. 42</v>
      </c>
      <c r="K360" s="30">
        <v>1474.1</v>
      </c>
      <c r="L360" s="30">
        <v>30</v>
      </c>
      <c r="M360" s="30">
        <v>5</v>
      </c>
      <c r="N360" s="30" t="s">
        <v>4120</v>
      </c>
      <c r="O360" s="114">
        <v>43780</v>
      </c>
      <c r="P360" s="30" t="s">
        <v>3696</v>
      </c>
      <c r="Q360" s="194">
        <v>3541665.5999999996</v>
      </c>
      <c r="S360" s="200"/>
    </row>
    <row r="361" spans="1:19" ht="22.5" x14ac:dyDescent="0.25">
      <c r="A361" s="80">
        <v>360</v>
      </c>
      <c r="B361" s="30" t="s">
        <v>499</v>
      </c>
      <c r="C361" s="30"/>
      <c r="D361" s="30" t="s">
        <v>2504</v>
      </c>
      <c r="E361" s="30" t="s">
        <v>18</v>
      </c>
      <c r="F361" s="30" t="s">
        <v>526</v>
      </c>
      <c r="G361" s="30" t="s">
        <v>20</v>
      </c>
      <c r="H361" s="30" t="s">
        <v>75</v>
      </c>
      <c r="I361" s="42">
        <v>50</v>
      </c>
      <c r="J361" s="88" t="str">
        <f t="shared" si="5"/>
        <v>Каменск-Уральский городской округ Свердловской области, г. Каменск-Уральский, ул. Карла Маркса, д. 50</v>
      </c>
      <c r="K361" s="30">
        <v>3433.2</v>
      </c>
      <c r="L361" s="30">
        <v>64</v>
      </c>
      <c r="M361" s="30">
        <v>6</v>
      </c>
      <c r="N361" s="30" t="s">
        <v>4120</v>
      </c>
      <c r="O361" s="114">
        <v>43780</v>
      </c>
      <c r="P361" s="30" t="s">
        <v>3696</v>
      </c>
      <c r="Q361" s="194">
        <v>9177720</v>
      </c>
      <c r="S361" s="200"/>
    </row>
    <row r="362" spans="1:19" ht="22.5" x14ac:dyDescent="0.25">
      <c r="A362" s="80">
        <v>361</v>
      </c>
      <c r="B362" s="30" t="s">
        <v>499</v>
      </c>
      <c r="C362" s="30"/>
      <c r="D362" s="30" t="s">
        <v>2504</v>
      </c>
      <c r="E362" s="30" t="s">
        <v>18</v>
      </c>
      <c r="F362" s="30" t="s">
        <v>526</v>
      </c>
      <c r="G362" s="30" t="s">
        <v>20</v>
      </c>
      <c r="H362" s="30" t="s">
        <v>1540</v>
      </c>
      <c r="I362" s="42">
        <v>8</v>
      </c>
      <c r="J362" s="88" t="str">
        <f t="shared" si="5"/>
        <v>Каменск-Уральский городской округ Свердловской области, г. Каменск-Уральский, ул. Котовского, д. 8</v>
      </c>
      <c r="K362" s="30">
        <v>5820.9</v>
      </c>
      <c r="L362" s="30">
        <v>116</v>
      </c>
      <c r="M362" s="30">
        <v>5</v>
      </c>
      <c r="N362" s="30" t="s">
        <v>4121</v>
      </c>
      <c r="O362" s="114">
        <v>43790</v>
      </c>
      <c r="P362" s="30" t="s">
        <v>3957</v>
      </c>
      <c r="Q362" s="194">
        <v>13277084.4</v>
      </c>
      <c r="S362" s="200"/>
    </row>
    <row r="363" spans="1:19" ht="22.5" x14ac:dyDescent="0.25">
      <c r="A363" s="80">
        <v>362</v>
      </c>
      <c r="B363" s="30" t="s">
        <v>499</v>
      </c>
      <c r="C363" s="30"/>
      <c r="D363" s="30" t="s">
        <v>2504</v>
      </c>
      <c r="E363" s="30" t="s">
        <v>18</v>
      </c>
      <c r="F363" s="30" t="s">
        <v>526</v>
      </c>
      <c r="G363" s="30" t="s">
        <v>20</v>
      </c>
      <c r="H363" s="30" t="s">
        <v>800</v>
      </c>
      <c r="I363" s="42">
        <v>25</v>
      </c>
      <c r="J363" s="88" t="str">
        <f t="shared" si="5"/>
        <v>Каменск-Уральский городской округ Свердловской области, г. Каменск-Уральский, ул. Кунавина, д. 25</v>
      </c>
      <c r="K363" s="30">
        <v>2853.7</v>
      </c>
      <c r="L363" s="30">
        <v>35</v>
      </c>
      <c r="M363" s="30">
        <v>4</v>
      </c>
      <c r="N363" s="30" t="s">
        <v>4120</v>
      </c>
      <c r="O363" s="114">
        <v>43780</v>
      </c>
      <c r="P363" s="30" t="s">
        <v>3696</v>
      </c>
      <c r="Q363" s="194">
        <v>13442125.199999999</v>
      </c>
      <c r="S363" s="200"/>
    </row>
    <row r="364" spans="1:19" ht="22.5" x14ac:dyDescent="0.25">
      <c r="A364" s="80">
        <v>363</v>
      </c>
      <c r="B364" s="30" t="s">
        <v>499</v>
      </c>
      <c r="C364" s="30"/>
      <c r="D364" s="30" t="s">
        <v>2504</v>
      </c>
      <c r="E364" s="30" t="s">
        <v>18</v>
      </c>
      <c r="F364" s="30" t="s">
        <v>526</v>
      </c>
      <c r="G364" s="30" t="s">
        <v>20</v>
      </c>
      <c r="H364" s="30" t="s">
        <v>534</v>
      </c>
      <c r="I364" s="42">
        <v>11</v>
      </c>
      <c r="J364" s="88" t="str">
        <f t="shared" si="5"/>
        <v>Каменск-Уральский городской округ Свердловской области, г. Каменск-Уральский, ул. Ленинградская, д. 11</v>
      </c>
      <c r="K364" s="30">
        <v>574.29999999999995</v>
      </c>
      <c r="L364" s="30">
        <v>8</v>
      </c>
      <c r="M364" s="30">
        <v>5</v>
      </c>
      <c r="N364" s="30" t="s">
        <v>4120</v>
      </c>
      <c r="O364" s="114" t="s">
        <v>4122</v>
      </c>
      <c r="P364" s="30" t="s">
        <v>3696</v>
      </c>
      <c r="Q364" s="194">
        <v>3756285.5999999996</v>
      </c>
      <c r="S364" s="200"/>
    </row>
    <row r="365" spans="1:19" ht="22.5" x14ac:dyDescent="0.25">
      <c r="A365" s="80">
        <v>364</v>
      </c>
      <c r="B365" s="30" t="s">
        <v>499</v>
      </c>
      <c r="C365" s="30"/>
      <c r="D365" s="30" t="s">
        <v>2504</v>
      </c>
      <c r="E365" s="30" t="s">
        <v>18</v>
      </c>
      <c r="F365" s="30" t="s">
        <v>526</v>
      </c>
      <c r="G365" s="30" t="s">
        <v>20</v>
      </c>
      <c r="H365" s="30" t="s">
        <v>534</v>
      </c>
      <c r="I365" s="42">
        <v>18</v>
      </c>
      <c r="J365" s="88" t="str">
        <f t="shared" si="5"/>
        <v>Каменск-Уральский городской округ Свердловской области, г. Каменск-Уральский, ул. Ленинградская, д. 18</v>
      </c>
      <c r="K365" s="30">
        <v>509</v>
      </c>
      <c r="L365" s="30">
        <v>8</v>
      </c>
      <c r="M365" s="30">
        <v>7</v>
      </c>
      <c r="N365" s="30" t="s">
        <v>4120</v>
      </c>
      <c r="O365" s="114" t="s">
        <v>4122</v>
      </c>
      <c r="P365" s="30" t="s">
        <v>3696</v>
      </c>
      <c r="Q365" s="194">
        <v>3924950.3999999994</v>
      </c>
      <c r="S365" s="200"/>
    </row>
    <row r="366" spans="1:19" ht="22.5" x14ac:dyDescent="0.25">
      <c r="A366" s="80">
        <v>365</v>
      </c>
      <c r="B366" s="30" t="s">
        <v>499</v>
      </c>
      <c r="C366" s="30"/>
      <c r="D366" s="30" t="s">
        <v>2504</v>
      </c>
      <c r="E366" s="30" t="s">
        <v>18</v>
      </c>
      <c r="F366" s="30" t="s">
        <v>526</v>
      </c>
      <c r="G366" s="30" t="s">
        <v>20</v>
      </c>
      <c r="H366" s="30" t="s">
        <v>534</v>
      </c>
      <c r="I366" s="42">
        <v>20</v>
      </c>
      <c r="J366" s="88" t="str">
        <f t="shared" si="5"/>
        <v>Каменск-Уральский городской округ Свердловской области, г. Каменск-Уральский, ул. Ленинградская, д. 20</v>
      </c>
      <c r="K366" s="30">
        <v>505.1</v>
      </c>
      <c r="L366" s="30">
        <v>8</v>
      </c>
      <c r="M366" s="30">
        <v>6</v>
      </c>
      <c r="N366" s="30" t="s">
        <v>4120</v>
      </c>
      <c r="O366" s="114" t="s">
        <v>4122</v>
      </c>
      <c r="P366" s="30" t="s">
        <v>3696</v>
      </c>
      <c r="Q366" s="194">
        <v>3413452.8000000003</v>
      </c>
      <c r="S366" s="200"/>
    </row>
    <row r="367" spans="1:19" ht="22.5" x14ac:dyDescent="0.25">
      <c r="A367" s="80">
        <v>366</v>
      </c>
      <c r="B367" s="30" t="s">
        <v>499</v>
      </c>
      <c r="C367" s="30"/>
      <c r="D367" s="30" t="s">
        <v>2504</v>
      </c>
      <c r="E367" s="30" t="s">
        <v>18</v>
      </c>
      <c r="F367" s="30" t="s">
        <v>526</v>
      </c>
      <c r="G367" s="30" t="s">
        <v>20</v>
      </c>
      <c r="H367" s="30" t="s">
        <v>534</v>
      </c>
      <c r="I367" s="42">
        <v>22</v>
      </c>
      <c r="J367" s="88" t="str">
        <f t="shared" si="5"/>
        <v>Каменск-Уральский городской округ Свердловской области, г. Каменск-Уральский, ул. Ленинградская, д. 22</v>
      </c>
      <c r="K367" s="30">
        <v>528</v>
      </c>
      <c r="L367" s="30">
        <v>8</v>
      </c>
      <c r="M367" s="30">
        <v>6</v>
      </c>
      <c r="N367" s="30" t="s">
        <v>4120</v>
      </c>
      <c r="O367" s="114">
        <v>43780</v>
      </c>
      <c r="P367" s="30" t="s">
        <v>3696</v>
      </c>
      <c r="Q367" s="194">
        <v>2991602.4</v>
      </c>
      <c r="S367" s="200"/>
    </row>
    <row r="368" spans="1:19" ht="22.5" x14ac:dyDescent="0.25">
      <c r="A368" s="80">
        <v>367</v>
      </c>
      <c r="B368" s="30" t="s">
        <v>499</v>
      </c>
      <c r="C368" s="30"/>
      <c r="D368" s="30" t="s">
        <v>2504</v>
      </c>
      <c r="E368" s="30" t="s">
        <v>18</v>
      </c>
      <c r="F368" s="30" t="s">
        <v>526</v>
      </c>
      <c r="G368" s="30" t="s">
        <v>20</v>
      </c>
      <c r="H368" s="30" t="s">
        <v>490</v>
      </c>
      <c r="I368" s="42">
        <v>10</v>
      </c>
      <c r="J368" s="88" t="str">
        <f t="shared" si="5"/>
        <v>Каменск-Уральский городской округ Свердловской области, г. Каменск-Уральский, ул. Лермонтова, д. 10</v>
      </c>
      <c r="K368" s="30">
        <v>1141.3</v>
      </c>
      <c r="L368" s="30">
        <v>14</v>
      </c>
      <c r="M368" s="30">
        <v>5</v>
      </c>
      <c r="N368" s="30" t="s">
        <v>4120</v>
      </c>
      <c r="O368" s="114">
        <v>43780</v>
      </c>
      <c r="P368" s="30" t="s">
        <v>3696</v>
      </c>
      <c r="Q368" s="194">
        <v>6320403.5999999996</v>
      </c>
      <c r="S368" s="200"/>
    </row>
    <row r="369" spans="1:19" ht="22.5" x14ac:dyDescent="0.25">
      <c r="A369" s="80">
        <v>368</v>
      </c>
      <c r="B369" s="30" t="s">
        <v>499</v>
      </c>
      <c r="C369" s="30"/>
      <c r="D369" s="30" t="s">
        <v>2504</v>
      </c>
      <c r="E369" s="112" t="s">
        <v>18</v>
      </c>
      <c r="F369" s="112" t="s">
        <v>526</v>
      </c>
      <c r="G369" s="112" t="s">
        <v>20</v>
      </c>
      <c r="H369" s="112" t="s">
        <v>490</v>
      </c>
      <c r="I369" s="51">
        <v>83</v>
      </c>
      <c r="J369" s="88" t="str">
        <f t="shared" ref="J369:J432" si="6">C369&amp;""&amp;D369&amp;", "&amp;E369&amp;" "&amp;F369&amp;", "&amp;G369&amp;" "&amp;H369&amp;", д. "&amp;I369</f>
        <v>Каменск-Уральский городской округ Свердловской области, г. Каменск-Уральский, ул. Лермонтова, д. 83</v>
      </c>
      <c r="K369" s="112">
        <v>6159.7</v>
      </c>
      <c r="L369" s="30">
        <v>95</v>
      </c>
      <c r="M369" s="112">
        <v>3</v>
      </c>
      <c r="N369" s="30" t="s">
        <v>4100</v>
      </c>
      <c r="O369" s="114">
        <v>43914</v>
      </c>
      <c r="P369" s="30" t="s">
        <v>1307</v>
      </c>
      <c r="Q369" s="194">
        <v>5825990.4299999997</v>
      </c>
      <c r="S369" s="200"/>
    </row>
    <row r="370" spans="1:19" ht="22.5" x14ac:dyDescent="0.25">
      <c r="A370" s="80">
        <v>369</v>
      </c>
      <c r="B370" s="30" t="s">
        <v>499</v>
      </c>
      <c r="C370" s="30"/>
      <c r="D370" s="30" t="s">
        <v>2504</v>
      </c>
      <c r="E370" s="30" t="s">
        <v>18</v>
      </c>
      <c r="F370" s="30" t="s">
        <v>526</v>
      </c>
      <c r="G370" s="30" t="s">
        <v>20</v>
      </c>
      <c r="H370" s="30" t="s">
        <v>1061</v>
      </c>
      <c r="I370" s="58" t="s">
        <v>980</v>
      </c>
      <c r="J370" s="88" t="str">
        <f t="shared" si="6"/>
        <v>Каменск-Уральский городской округ Свердловской области, г. Каменск-Уральский, ул. Механизаторов, д. 1</v>
      </c>
      <c r="K370" s="30">
        <v>2905.3</v>
      </c>
      <c r="L370" s="30">
        <v>69</v>
      </c>
      <c r="M370" s="30">
        <v>5</v>
      </c>
      <c r="N370" s="30" t="s">
        <v>4121</v>
      </c>
      <c r="O370" s="114">
        <v>43790</v>
      </c>
      <c r="P370" s="30" t="s">
        <v>3957</v>
      </c>
      <c r="Q370" s="194">
        <v>6032004</v>
      </c>
      <c r="S370" s="200"/>
    </row>
    <row r="371" spans="1:19" ht="22.5" x14ac:dyDescent="0.25">
      <c r="A371" s="80">
        <v>370</v>
      </c>
      <c r="B371" s="30" t="s">
        <v>499</v>
      </c>
      <c r="C371" s="30"/>
      <c r="D371" s="30" t="s">
        <v>2504</v>
      </c>
      <c r="E371" s="30" t="s">
        <v>18</v>
      </c>
      <c r="F371" s="30" t="s">
        <v>526</v>
      </c>
      <c r="G371" s="30" t="s">
        <v>20</v>
      </c>
      <c r="H371" s="30" t="s">
        <v>61</v>
      </c>
      <c r="I371" s="42">
        <v>126</v>
      </c>
      <c r="J371" s="88" t="str">
        <f t="shared" si="6"/>
        <v>Каменск-Уральский городской округ Свердловской области, г. Каменск-Уральский, ул. Октябрьская, д. 126</v>
      </c>
      <c r="K371" s="30">
        <v>5211.3999999999996</v>
      </c>
      <c r="L371" s="30">
        <v>92</v>
      </c>
      <c r="M371" s="30">
        <v>3</v>
      </c>
      <c r="N371" s="30" t="s">
        <v>4121</v>
      </c>
      <c r="O371" s="114">
        <v>43790</v>
      </c>
      <c r="P371" s="30" t="s">
        <v>3957</v>
      </c>
      <c r="Q371" s="194">
        <v>5329206</v>
      </c>
      <c r="S371" s="200"/>
    </row>
    <row r="372" spans="1:19" ht="22.5" x14ac:dyDescent="0.25">
      <c r="A372" s="80">
        <v>371</v>
      </c>
      <c r="B372" s="30" t="s">
        <v>499</v>
      </c>
      <c r="C372" s="30"/>
      <c r="D372" s="30" t="s">
        <v>2504</v>
      </c>
      <c r="E372" s="30" t="s">
        <v>18</v>
      </c>
      <c r="F372" s="30" t="s">
        <v>526</v>
      </c>
      <c r="G372" s="30" t="s">
        <v>20</v>
      </c>
      <c r="H372" s="30" t="s">
        <v>61</v>
      </c>
      <c r="I372" s="42">
        <v>128</v>
      </c>
      <c r="J372" s="88" t="str">
        <f t="shared" si="6"/>
        <v>Каменск-Уральский городской округ Свердловской области, г. Каменск-Уральский, ул. Октябрьская, д. 128</v>
      </c>
      <c r="K372" s="30">
        <v>4646.8</v>
      </c>
      <c r="L372" s="30">
        <v>95</v>
      </c>
      <c r="M372" s="30">
        <v>7</v>
      </c>
      <c r="N372" s="30" t="s">
        <v>4121</v>
      </c>
      <c r="O372" s="114">
        <v>43790</v>
      </c>
      <c r="P372" s="30" t="s">
        <v>3957</v>
      </c>
      <c r="Q372" s="194">
        <v>12582332.399999999</v>
      </c>
      <c r="S372" s="200"/>
    </row>
    <row r="373" spans="1:19" ht="22.5" x14ac:dyDescent="0.25">
      <c r="A373" s="80">
        <v>372</v>
      </c>
      <c r="B373" s="30" t="s">
        <v>499</v>
      </c>
      <c r="C373" s="30"/>
      <c r="D373" s="30" t="s">
        <v>2504</v>
      </c>
      <c r="E373" s="30" t="s">
        <v>18</v>
      </c>
      <c r="F373" s="30" t="s">
        <v>526</v>
      </c>
      <c r="G373" s="30" t="s">
        <v>20</v>
      </c>
      <c r="H373" s="30" t="s">
        <v>61</v>
      </c>
      <c r="I373" s="42">
        <v>35</v>
      </c>
      <c r="J373" s="88" t="str">
        <f t="shared" si="6"/>
        <v>Каменск-Уральский городской округ Свердловской области, г. Каменск-Уральский, ул. Октябрьская, д. 35</v>
      </c>
      <c r="K373" s="30">
        <v>514.6</v>
      </c>
      <c r="L373" s="30">
        <v>8</v>
      </c>
      <c r="M373" s="30">
        <v>7</v>
      </c>
      <c r="N373" s="30" t="s">
        <v>4121</v>
      </c>
      <c r="O373" s="114" t="s">
        <v>4123</v>
      </c>
      <c r="P373" s="30" t="s">
        <v>3957</v>
      </c>
      <c r="Q373" s="194">
        <v>4109706</v>
      </c>
      <c r="S373" s="200"/>
    </row>
    <row r="374" spans="1:19" ht="22.5" x14ac:dyDescent="0.25">
      <c r="A374" s="80">
        <v>373</v>
      </c>
      <c r="B374" s="30" t="s">
        <v>499</v>
      </c>
      <c r="C374" s="30"/>
      <c r="D374" s="30" t="s">
        <v>2504</v>
      </c>
      <c r="E374" s="30" t="s">
        <v>18</v>
      </c>
      <c r="F374" s="30" t="s">
        <v>526</v>
      </c>
      <c r="G374" s="30" t="s">
        <v>20</v>
      </c>
      <c r="H374" s="30" t="s">
        <v>61</v>
      </c>
      <c r="I374" s="42">
        <v>37</v>
      </c>
      <c r="J374" s="88" t="str">
        <f t="shared" si="6"/>
        <v>Каменск-Уральский городской округ Свердловской области, г. Каменск-Уральский, ул. Октябрьская, д. 37</v>
      </c>
      <c r="K374" s="30">
        <v>846</v>
      </c>
      <c r="L374" s="30">
        <v>12</v>
      </c>
      <c r="M374" s="30">
        <v>7</v>
      </c>
      <c r="N374" s="30" t="s">
        <v>4121</v>
      </c>
      <c r="O374" s="114">
        <v>43790</v>
      </c>
      <c r="P374" s="30" t="s">
        <v>3957</v>
      </c>
      <c r="Q374" s="194">
        <v>4287579.6000000006</v>
      </c>
      <c r="S374" s="200"/>
    </row>
    <row r="375" spans="1:19" ht="22.5" x14ac:dyDescent="0.25">
      <c r="A375" s="80">
        <v>374</v>
      </c>
      <c r="B375" s="30" t="s">
        <v>499</v>
      </c>
      <c r="C375" s="30"/>
      <c r="D375" s="30" t="s">
        <v>2504</v>
      </c>
      <c r="E375" s="30" t="s">
        <v>18</v>
      </c>
      <c r="F375" s="30" t="s">
        <v>526</v>
      </c>
      <c r="G375" s="30" t="s">
        <v>20</v>
      </c>
      <c r="H375" s="30" t="s">
        <v>61</v>
      </c>
      <c r="I375" s="42">
        <v>39</v>
      </c>
      <c r="J375" s="88" t="str">
        <f t="shared" si="6"/>
        <v>Каменск-Уральский городской округ Свердловской области, г. Каменск-Уральский, ул. Октябрьская, д. 39</v>
      </c>
      <c r="K375" s="30">
        <v>578.1</v>
      </c>
      <c r="L375" s="30">
        <v>8</v>
      </c>
      <c r="M375" s="30">
        <v>7</v>
      </c>
      <c r="N375" s="30" t="s">
        <v>4121</v>
      </c>
      <c r="O375" s="114">
        <v>43790</v>
      </c>
      <c r="P375" s="30" t="s">
        <v>3957</v>
      </c>
      <c r="Q375" s="194">
        <v>4559971.2</v>
      </c>
      <c r="S375" s="200"/>
    </row>
    <row r="376" spans="1:19" ht="22.5" x14ac:dyDescent="0.25">
      <c r="A376" s="80">
        <v>375</v>
      </c>
      <c r="B376" s="30" t="s">
        <v>499</v>
      </c>
      <c r="C376" s="30"/>
      <c r="D376" s="30" t="s">
        <v>2504</v>
      </c>
      <c r="E376" s="30" t="s">
        <v>18</v>
      </c>
      <c r="F376" s="30" t="s">
        <v>526</v>
      </c>
      <c r="G376" s="30" t="s">
        <v>20</v>
      </c>
      <c r="H376" s="30" t="s">
        <v>61</v>
      </c>
      <c r="I376" s="42">
        <v>62</v>
      </c>
      <c r="J376" s="88" t="str">
        <f t="shared" si="6"/>
        <v>Каменск-Уральский городской округ Свердловской области, г. Каменск-Уральский, ул. Октябрьская, д. 62</v>
      </c>
      <c r="K376" s="30">
        <v>520.1</v>
      </c>
      <c r="L376" s="30">
        <v>8</v>
      </c>
      <c r="M376" s="30">
        <v>6</v>
      </c>
      <c r="N376" s="30" t="s">
        <v>4121</v>
      </c>
      <c r="O376" s="114" t="s">
        <v>4123</v>
      </c>
      <c r="P376" s="30" t="s">
        <v>3957</v>
      </c>
      <c r="Q376" s="194">
        <v>3980082</v>
      </c>
      <c r="S376" s="200"/>
    </row>
    <row r="377" spans="1:19" ht="22.5" x14ac:dyDescent="0.25">
      <c r="A377" s="80">
        <v>376</v>
      </c>
      <c r="B377" s="30" t="s">
        <v>499</v>
      </c>
      <c r="C377" s="30"/>
      <c r="D377" s="30" t="s">
        <v>2504</v>
      </c>
      <c r="E377" s="30" t="s">
        <v>18</v>
      </c>
      <c r="F377" s="30" t="s">
        <v>526</v>
      </c>
      <c r="G377" s="30" t="s">
        <v>20</v>
      </c>
      <c r="H377" s="30" t="s">
        <v>61</v>
      </c>
      <c r="I377" s="58" t="s">
        <v>1007</v>
      </c>
      <c r="J377" s="88" t="str">
        <f t="shared" si="6"/>
        <v>Каменск-Уральский городской округ Свердловской области, г. Каменск-Уральский, ул. Октябрьская, д. 64</v>
      </c>
      <c r="K377" s="30">
        <v>786.5</v>
      </c>
      <c r="L377" s="30">
        <v>12</v>
      </c>
      <c r="M377" s="30">
        <v>8</v>
      </c>
      <c r="N377" s="30" t="s">
        <v>4121</v>
      </c>
      <c r="O377" s="114" t="s">
        <v>4123</v>
      </c>
      <c r="P377" s="30" t="s">
        <v>3957</v>
      </c>
      <c r="Q377" s="194">
        <v>6382948.3000000007</v>
      </c>
      <c r="S377" s="200"/>
    </row>
    <row r="378" spans="1:19" ht="22.5" x14ac:dyDescent="0.25">
      <c r="A378" s="80">
        <v>377</v>
      </c>
      <c r="B378" s="30" t="s">
        <v>499</v>
      </c>
      <c r="C378" s="30"/>
      <c r="D378" s="30" t="s">
        <v>2504</v>
      </c>
      <c r="E378" s="30" t="s">
        <v>18</v>
      </c>
      <c r="F378" s="30" t="s">
        <v>526</v>
      </c>
      <c r="G378" s="30" t="s">
        <v>20</v>
      </c>
      <c r="H378" s="30" t="s">
        <v>1543</v>
      </c>
      <c r="I378" s="58" t="s">
        <v>944</v>
      </c>
      <c r="J378" s="88" t="str">
        <f t="shared" si="6"/>
        <v>Каменск-Уральский городской округ Свердловской области, г. Каменск-Уральский, ул. Силикатная, д. 5</v>
      </c>
      <c r="K378" s="30">
        <v>3955.7</v>
      </c>
      <c r="L378" s="30">
        <v>156</v>
      </c>
      <c r="M378" s="30">
        <v>6</v>
      </c>
      <c r="N378" s="30" t="s">
        <v>4121</v>
      </c>
      <c r="O378" s="114">
        <v>43790</v>
      </c>
      <c r="P378" s="30" t="s">
        <v>3957</v>
      </c>
      <c r="Q378" s="194">
        <v>8526308.4000000004</v>
      </c>
      <c r="S378" s="200"/>
    </row>
    <row r="379" spans="1:19" ht="22.5" x14ac:dyDescent="0.25">
      <c r="A379" s="80">
        <v>378</v>
      </c>
      <c r="B379" s="30" t="s">
        <v>499</v>
      </c>
      <c r="C379" s="30"/>
      <c r="D379" s="30" t="s">
        <v>2504</v>
      </c>
      <c r="E379" s="30" t="s">
        <v>18</v>
      </c>
      <c r="F379" s="30" t="s">
        <v>526</v>
      </c>
      <c r="G379" s="30" t="s">
        <v>20</v>
      </c>
      <c r="H379" s="30" t="s">
        <v>87</v>
      </c>
      <c r="I379" s="58" t="s">
        <v>997</v>
      </c>
      <c r="J379" s="88" t="str">
        <f t="shared" si="6"/>
        <v>Каменск-Уральский городской округ Свердловской области, г. Каменск-Уральский, ул. Строителей, д. 20</v>
      </c>
      <c r="K379" s="30">
        <v>5246.6</v>
      </c>
      <c r="L379" s="30">
        <v>64</v>
      </c>
      <c r="M379" s="30">
        <v>7</v>
      </c>
      <c r="N379" s="30" t="s">
        <v>4121</v>
      </c>
      <c r="O379" s="114">
        <v>43790</v>
      </c>
      <c r="P379" s="30" t="s">
        <v>3957</v>
      </c>
      <c r="Q379" s="194">
        <v>12930331.199999999</v>
      </c>
      <c r="S379" s="200"/>
    </row>
    <row r="380" spans="1:19" ht="22.5" x14ac:dyDescent="0.25">
      <c r="A380" s="80">
        <v>379</v>
      </c>
      <c r="B380" s="30" t="s">
        <v>499</v>
      </c>
      <c r="C380" s="30"/>
      <c r="D380" s="30" t="s">
        <v>2504</v>
      </c>
      <c r="E380" s="30" t="s">
        <v>18</v>
      </c>
      <c r="F380" s="30" t="s">
        <v>526</v>
      </c>
      <c r="G380" s="30" t="s">
        <v>20</v>
      </c>
      <c r="H380" s="30" t="s">
        <v>970</v>
      </c>
      <c r="I380" s="42">
        <v>15</v>
      </c>
      <c r="J380" s="88" t="str">
        <f t="shared" si="6"/>
        <v>Каменск-Уральский городской округ Свердловской области, г. Каменск-Уральский, ул. Трубная, д. 15</v>
      </c>
      <c r="K380" s="30">
        <v>1262</v>
      </c>
      <c r="L380" s="30">
        <v>19</v>
      </c>
      <c r="M380" s="30">
        <v>5</v>
      </c>
      <c r="N380" s="30" t="s">
        <v>4120</v>
      </c>
      <c r="O380" s="114">
        <v>43780</v>
      </c>
      <c r="P380" s="30" t="s">
        <v>3696</v>
      </c>
      <c r="Q380" s="194">
        <v>4146942.0000000005</v>
      </c>
      <c r="S380" s="200"/>
    </row>
    <row r="381" spans="1:19" ht="22.5" x14ac:dyDescent="0.25">
      <c r="A381" s="80">
        <v>380</v>
      </c>
      <c r="B381" s="30" t="s">
        <v>499</v>
      </c>
      <c r="C381" s="30"/>
      <c r="D381" s="30" t="s">
        <v>2504</v>
      </c>
      <c r="E381" s="30" t="s">
        <v>18</v>
      </c>
      <c r="F381" s="30" t="s">
        <v>526</v>
      </c>
      <c r="G381" s="30" t="s">
        <v>20</v>
      </c>
      <c r="H381" s="30" t="s">
        <v>67</v>
      </c>
      <c r="I381" s="42">
        <v>17</v>
      </c>
      <c r="J381" s="88" t="str">
        <f t="shared" si="6"/>
        <v>Каменск-Уральский городской округ Свердловской области, г. Каменск-Уральский, ул. Урицкого, д. 17</v>
      </c>
      <c r="K381" s="30">
        <v>414.6</v>
      </c>
      <c r="L381" s="30">
        <v>8</v>
      </c>
      <c r="M381" s="30">
        <v>5</v>
      </c>
      <c r="N381" s="30" t="s">
        <v>4120</v>
      </c>
      <c r="O381" s="114">
        <v>43780</v>
      </c>
      <c r="P381" s="30" t="s">
        <v>3696</v>
      </c>
      <c r="Q381" s="194">
        <v>3562677.6</v>
      </c>
      <c r="S381" s="200"/>
    </row>
    <row r="382" spans="1:19" ht="22.5" x14ac:dyDescent="0.25">
      <c r="A382" s="80">
        <v>381</v>
      </c>
      <c r="B382" s="30" t="s">
        <v>499</v>
      </c>
      <c r="C382" s="30"/>
      <c r="D382" s="30" t="s">
        <v>2504</v>
      </c>
      <c r="E382" s="30" t="s">
        <v>18</v>
      </c>
      <c r="F382" s="30" t="s">
        <v>526</v>
      </c>
      <c r="G382" s="30" t="s">
        <v>20</v>
      </c>
      <c r="H382" s="30" t="s">
        <v>39</v>
      </c>
      <c r="I382" s="42">
        <v>2</v>
      </c>
      <c r="J382" s="88" t="str">
        <f t="shared" si="6"/>
        <v>Каменск-Уральский городской округ Свердловской области, г. Каменск-Уральский, ул. Центральная, д. 2</v>
      </c>
      <c r="K382" s="30">
        <v>743.3</v>
      </c>
      <c r="L382" s="30">
        <v>12</v>
      </c>
      <c r="M382" s="30">
        <v>1</v>
      </c>
      <c r="N382" s="30" t="s">
        <v>4121</v>
      </c>
      <c r="O382" s="114">
        <v>43790</v>
      </c>
      <c r="P382" s="30" t="s">
        <v>3957</v>
      </c>
      <c r="Q382" s="194">
        <v>3345970.8</v>
      </c>
      <c r="S382" s="200"/>
    </row>
    <row r="383" spans="1:19" ht="22.5" x14ac:dyDescent="0.25">
      <c r="A383" s="80">
        <v>382</v>
      </c>
      <c r="B383" s="30" t="s">
        <v>499</v>
      </c>
      <c r="C383" s="30"/>
      <c r="D383" s="30" t="s">
        <v>2504</v>
      </c>
      <c r="E383" s="112" t="s">
        <v>18</v>
      </c>
      <c r="F383" s="112" t="s">
        <v>526</v>
      </c>
      <c r="G383" s="112" t="s">
        <v>20</v>
      </c>
      <c r="H383" s="112" t="s">
        <v>1389</v>
      </c>
      <c r="I383" s="51">
        <v>26</v>
      </c>
      <c r="J383" s="88" t="str">
        <f t="shared" si="6"/>
        <v>Каменск-Уральский городской округ Свердловской области, г. Каменск-Уральский, ул. Челябинская, д. 26</v>
      </c>
      <c r="K383" s="112">
        <v>7270.2</v>
      </c>
      <c r="L383" s="30">
        <v>131</v>
      </c>
      <c r="M383" s="112">
        <v>4</v>
      </c>
      <c r="N383" s="30" t="s">
        <v>4100</v>
      </c>
      <c r="O383" s="114">
        <v>43914</v>
      </c>
      <c r="P383" s="30" t="s">
        <v>1307</v>
      </c>
      <c r="Q383" s="194">
        <v>7772213.8199999994</v>
      </c>
      <c r="S383" s="200"/>
    </row>
    <row r="384" spans="1:19" ht="22.5" x14ac:dyDescent="0.25">
      <c r="A384" s="80">
        <v>383</v>
      </c>
      <c r="B384" s="30" t="s">
        <v>8</v>
      </c>
      <c r="C384" s="30"/>
      <c r="D384" s="30" t="s">
        <v>3021</v>
      </c>
      <c r="E384" s="30" t="s">
        <v>18</v>
      </c>
      <c r="F384" s="30" t="s">
        <v>72</v>
      </c>
      <c r="G384" s="30" t="s">
        <v>20</v>
      </c>
      <c r="H384" s="30" t="s">
        <v>74</v>
      </c>
      <c r="I384" s="42">
        <v>10</v>
      </c>
      <c r="J384" s="88" t="str">
        <f t="shared" si="6"/>
        <v>Камышловский городской округ Свердловской области, г. Камышлов, ул. Гагарина, д. 10</v>
      </c>
      <c r="K384" s="30">
        <v>455.2</v>
      </c>
      <c r="L384" s="30">
        <v>8</v>
      </c>
      <c r="M384" s="30">
        <v>2</v>
      </c>
      <c r="N384" s="30" t="s">
        <v>4167</v>
      </c>
      <c r="O384" s="114">
        <v>43756</v>
      </c>
      <c r="P384" s="30" t="s">
        <v>3783</v>
      </c>
      <c r="Q384" s="194">
        <v>869075.82</v>
      </c>
      <c r="S384" s="200"/>
    </row>
    <row r="385" spans="1:19" ht="22.5" x14ac:dyDescent="0.25">
      <c r="A385" s="80">
        <v>384</v>
      </c>
      <c r="B385" s="30" t="s">
        <v>8</v>
      </c>
      <c r="C385" s="30"/>
      <c r="D385" s="30" t="s">
        <v>3021</v>
      </c>
      <c r="E385" s="30" t="s">
        <v>18</v>
      </c>
      <c r="F385" s="30" t="s">
        <v>72</v>
      </c>
      <c r="G385" s="30" t="s">
        <v>20</v>
      </c>
      <c r="H385" s="30" t="s">
        <v>74</v>
      </c>
      <c r="I385" s="42">
        <v>16</v>
      </c>
      <c r="J385" s="88" t="str">
        <f t="shared" si="6"/>
        <v>Камышловский городской округ Свердловской области, г. Камышлов, ул. Гагарина, д. 16</v>
      </c>
      <c r="K385" s="30">
        <v>461.6</v>
      </c>
      <c r="L385" s="30">
        <v>8</v>
      </c>
      <c r="M385" s="30">
        <v>3</v>
      </c>
      <c r="N385" s="30" t="s">
        <v>4167</v>
      </c>
      <c r="O385" s="114">
        <v>43756</v>
      </c>
      <c r="P385" s="30" t="s">
        <v>3783</v>
      </c>
      <c r="Q385" s="194">
        <v>1060107.31</v>
      </c>
      <c r="S385" s="200"/>
    </row>
    <row r="386" spans="1:19" ht="22.5" x14ac:dyDescent="0.25">
      <c r="A386" s="80">
        <v>385</v>
      </c>
      <c r="B386" s="30" t="s">
        <v>8</v>
      </c>
      <c r="C386" s="30"/>
      <c r="D386" s="30" t="s">
        <v>3021</v>
      </c>
      <c r="E386" s="30" t="s">
        <v>18</v>
      </c>
      <c r="F386" s="30" t="s">
        <v>72</v>
      </c>
      <c r="G386" s="30" t="s">
        <v>20</v>
      </c>
      <c r="H386" s="30" t="s">
        <v>74</v>
      </c>
      <c r="I386" s="42">
        <v>18</v>
      </c>
      <c r="J386" s="88" t="str">
        <f t="shared" si="6"/>
        <v>Камышловский городской округ Свердловской области, г. Камышлов, ул. Гагарина, д. 18</v>
      </c>
      <c r="K386" s="165">
        <v>489.5</v>
      </c>
      <c r="L386" s="30">
        <v>8</v>
      </c>
      <c r="M386" s="30">
        <v>1</v>
      </c>
      <c r="N386" s="30" t="s">
        <v>4167</v>
      </c>
      <c r="O386" s="114">
        <v>43756</v>
      </c>
      <c r="P386" s="30" t="s">
        <v>3783</v>
      </c>
      <c r="Q386" s="194">
        <v>204351.33</v>
      </c>
      <c r="S386" s="200"/>
    </row>
    <row r="387" spans="1:19" ht="22.5" x14ac:dyDescent="0.25">
      <c r="A387" s="80">
        <v>386</v>
      </c>
      <c r="B387" s="30" t="s">
        <v>8</v>
      </c>
      <c r="C387" s="30"/>
      <c r="D387" s="30" t="s">
        <v>3021</v>
      </c>
      <c r="E387" s="30" t="s">
        <v>18</v>
      </c>
      <c r="F387" s="30" t="s">
        <v>72</v>
      </c>
      <c r="G387" s="30" t="s">
        <v>20</v>
      </c>
      <c r="H387" s="30" t="s">
        <v>74</v>
      </c>
      <c r="I387" s="42">
        <v>2</v>
      </c>
      <c r="J387" s="88" t="str">
        <f t="shared" si="6"/>
        <v>Камышловский городской округ Свердловской области, г. Камышлов, ул. Гагарина, д. 2</v>
      </c>
      <c r="K387" s="165">
        <v>472.5</v>
      </c>
      <c r="L387" s="30">
        <v>8</v>
      </c>
      <c r="M387" s="30">
        <v>1</v>
      </c>
      <c r="N387" s="30" t="s">
        <v>4167</v>
      </c>
      <c r="O387" s="114">
        <v>43756</v>
      </c>
      <c r="P387" s="30" t="s">
        <v>3783</v>
      </c>
      <c r="Q387" s="194">
        <v>957750.81</v>
      </c>
      <c r="S387" s="200"/>
    </row>
    <row r="388" spans="1:19" ht="22.5" x14ac:dyDescent="0.25">
      <c r="A388" s="80">
        <v>387</v>
      </c>
      <c r="B388" s="30" t="s">
        <v>8</v>
      </c>
      <c r="C388" s="30"/>
      <c r="D388" s="30" t="s">
        <v>3021</v>
      </c>
      <c r="E388" s="30" t="s">
        <v>18</v>
      </c>
      <c r="F388" s="30" t="s">
        <v>72</v>
      </c>
      <c r="G388" s="30" t="s">
        <v>20</v>
      </c>
      <c r="H388" s="30" t="s">
        <v>1508</v>
      </c>
      <c r="I388" s="42" t="s">
        <v>115</v>
      </c>
      <c r="J388" s="88" t="str">
        <f t="shared" si="6"/>
        <v>Камышловский городской округ Свердловской области, г. Камышлов, ул. Жукова, д. 1А</v>
      </c>
      <c r="K388" s="30">
        <v>510.5</v>
      </c>
      <c r="L388" s="30">
        <v>8</v>
      </c>
      <c r="M388" s="30">
        <v>1</v>
      </c>
      <c r="N388" s="30" t="s">
        <v>4167</v>
      </c>
      <c r="O388" s="114">
        <v>43756</v>
      </c>
      <c r="P388" s="30" t="s">
        <v>3783</v>
      </c>
      <c r="Q388" s="194">
        <v>283039.28999999998</v>
      </c>
      <c r="S388" s="200"/>
    </row>
    <row r="389" spans="1:19" ht="22.5" x14ac:dyDescent="0.25">
      <c r="A389" s="80">
        <v>388</v>
      </c>
      <c r="B389" s="30" t="s">
        <v>8</v>
      </c>
      <c r="C389" s="30"/>
      <c r="D389" s="30" t="s">
        <v>3021</v>
      </c>
      <c r="E389" s="30" t="s">
        <v>18</v>
      </c>
      <c r="F389" s="30" t="s">
        <v>72</v>
      </c>
      <c r="G389" s="30" t="s">
        <v>20</v>
      </c>
      <c r="H389" s="30" t="s">
        <v>1508</v>
      </c>
      <c r="I389" s="42" t="s">
        <v>762</v>
      </c>
      <c r="J389" s="88" t="str">
        <f t="shared" si="6"/>
        <v>Камышловский городской округ Свердловской области, г. Камышлов, ул. Жукова, д. 1Б</v>
      </c>
      <c r="K389" s="30">
        <v>304.8</v>
      </c>
      <c r="L389" s="30">
        <v>8</v>
      </c>
      <c r="M389" s="30">
        <v>1</v>
      </c>
      <c r="N389" s="30" t="s">
        <v>4167</v>
      </c>
      <c r="O389" s="114">
        <v>43756</v>
      </c>
      <c r="P389" s="30" t="s">
        <v>3783</v>
      </c>
      <c r="Q389" s="194">
        <v>202410.5</v>
      </c>
      <c r="S389" s="200"/>
    </row>
    <row r="390" spans="1:19" ht="22.5" x14ac:dyDescent="0.25">
      <c r="A390" s="80">
        <v>389</v>
      </c>
      <c r="B390" s="30" t="s">
        <v>8</v>
      </c>
      <c r="C390" s="30"/>
      <c r="D390" s="30" t="s">
        <v>3021</v>
      </c>
      <c r="E390" s="30" t="s">
        <v>18</v>
      </c>
      <c r="F390" s="30" t="s">
        <v>72</v>
      </c>
      <c r="G390" s="30" t="s">
        <v>20</v>
      </c>
      <c r="H390" s="30" t="s">
        <v>34</v>
      </c>
      <c r="I390" s="42">
        <v>44</v>
      </c>
      <c r="J390" s="88" t="str">
        <f t="shared" si="6"/>
        <v>Камышловский городской округ Свердловской области, г. Камышлов, ул. Кирова, д. 44</v>
      </c>
      <c r="K390" s="165">
        <v>293</v>
      </c>
      <c r="L390" s="30">
        <v>8</v>
      </c>
      <c r="M390" s="30">
        <v>1</v>
      </c>
      <c r="N390" s="30" t="s">
        <v>4167</v>
      </c>
      <c r="O390" s="114">
        <v>43756</v>
      </c>
      <c r="P390" s="30" t="s">
        <v>3783</v>
      </c>
      <c r="Q390" s="194">
        <v>176990.72</v>
      </c>
      <c r="S390" s="200"/>
    </row>
    <row r="391" spans="1:19" ht="22.5" x14ac:dyDescent="0.25">
      <c r="A391" s="80">
        <v>390</v>
      </c>
      <c r="B391" s="30" t="s">
        <v>8</v>
      </c>
      <c r="C391" s="30"/>
      <c r="D391" s="30" t="s">
        <v>3021</v>
      </c>
      <c r="E391" s="30" t="s">
        <v>18</v>
      </c>
      <c r="F391" s="30" t="s">
        <v>72</v>
      </c>
      <c r="G391" s="30" t="s">
        <v>20</v>
      </c>
      <c r="H391" s="30" t="s">
        <v>710</v>
      </c>
      <c r="I391" s="42" t="s">
        <v>314</v>
      </c>
      <c r="J391" s="88" t="str">
        <f t="shared" si="6"/>
        <v>Камышловский городской округ Свердловской области, г. Камышлов, ул. Красных Партизан, д. 58А</v>
      </c>
      <c r="K391" s="165">
        <v>501.8</v>
      </c>
      <c r="L391" s="30">
        <v>12</v>
      </c>
      <c r="M391" s="30">
        <v>1</v>
      </c>
      <c r="N391" s="30" t="s">
        <v>4167</v>
      </c>
      <c r="O391" s="114">
        <v>43756</v>
      </c>
      <c r="P391" s="30" t="s">
        <v>3783</v>
      </c>
      <c r="Q391" s="194">
        <v>1266046.1200000001</v>
      </c>
      <c r="S391" s="200"/>
    </row>
    <row r="392" spans="1:19" ht="22.5" x14ac:dyDescent="0.25">
      <c r="A392" s="80">
        <v>391</v>
      </c>
      <c r="B392" s="30" t="s">
        <v>8</v>
      </c>
      <c r="C392" s="30"/>
      <c r="D392" s="30" t="s">
        <v>3021</v>
      </c>
      <c r="E392" s="30" t="s">
        <v>18</v>
      </c>
      <c r="F392" s="30" t="s">
        <v>72</v>
      </c>
      <c r="G392" s="30" t="s">
        <v>20</v>
      </c>
      <c r="H392" s="30" t="s">
        <v>86</v>
      </c>
      <c r="I392" s="42" t="s">
        <v>1511</v>
      </c>
      <c r="J392" s="88" t="str">
        <f t="shared" si="6"/>
        <v>Камышловский городской округ Свердловской области, г. Камышлов, ул. Куйбышева, д. 25Б</v>
      </c>
      <c r="K392" s="30">
        <v>488.5</v>
      </c>
      <c r="L392" s="30">
        <v>8</v>
      </c>
      <c r="M392" s="30">
        <v>1</v>
      </c>
      <c r="N392" s="30" t="s">
        <v>4167</v>
      </c>
      <c r="O392" s="114">
        <v>43756</v>
      </c>
      <c r="P392" s="30" t="s">
        <v>3783</v>
      </c>
      <c r="Q392" s="194">
        <v>229186.53</v>
      </c>
      <c r="S392" s="200"/>
    </row>
    <row r="393" spans="1:19" ht="22.5" x14ac:dyDescent="0.25">
      <c r="A393" s="80">
        <v>392</v>
      </c>
      <c r="B393" s="30" t="s">
        <v>8</v>
      </c>
      <c r="C393" s="30"/>
      <c r="D393" s="30" t="s">
        <v>3021</v>
      </c>
      <c r="E393" s="30" t="s">
        <v>18</v>
      </c>
      <c r="F393" s="30" t="s">
        <v>72</v>
      </c>
      <c r="G393" s="30" t="s">
        <v>20</v>
      </c>
      <c r="H393" s="30" t="s">
        <v>36</v>
      </c>
      <c r="I393" s="42">
        <v>21</v>
      </c>
      <c r="J393" s="88" t="str">
        <f t="shared" si="6"/>
        <v>Камышловский городской округ Свердловской области, г. Камышлов, ул. Ленина, д. 21</v>
      </c>
      <c r="K393" s="30">
        <v>404.91</v>
      </c>
      <c r="L393" s="30">
        <v>11</v>
      </c>
      <c r="M393" s="30">
        <v>1</v>
      </c>
      <c r="N393" s="30" t="s">
        <v>4168</v>
      </c>
      <c r="O393" s="114">
        <v>43731</v>
      </c>
      <c r="P393" s="30" t="s">
        <v>3783</v>
      </c>
      <c r="Q393" s="194">
        <v>155795.45000000001</v>
      </c>
      <c r="S393" s="200"/>
    </row>
    <row r="394" spans="1:19" ht="22.5" x14ac:dyDescent="0.25">
      <c r="A394" s="80">
        <v>393</v>
      </c>
      <c r="B394" s="30" t="s">
        <v>8</v>
      </c>
      <c r="C394" s="30"/>
      <c r="D394" s="30" t="s">
        <v>3021</v>
      </c>
      <c r="E394" s="30" t="s">
        <v>18</v>
      </c>
      <c r="F394" s="30" t="s">
        <v>72</v>
      </c>
      <c r="G394" s="30" t="s">
        <v>20</v>
      </c>
      <c r="H394" s="30" t="s">
        <v>47</v>
      </c>
      <c r="I394" s="42">
        <v>10</v>
      </c>
      <c r="J394" s="88" t="str">
        <f t="shared" si="6"/>
        <v>Камышловский городской округ Свердловской области, г. Камышлов, ул. Максима Горького, д. 10</v>
      </c>
      <c r="K394" s="165">
        <v>294.3</v>
      </c>
      <c r="L394" s="30">
        <v>8</v>
      </c>
      <c r="M394" s="30">
        <v>2</v>
      </c>
      <c r="N394" s="30" t="s">
        <v>4167</v>
      </c>
      <c r="O394" s="114">
        <v>43756</v>
      </c>
      <c r="P394" s="30" t="s">
        <v>3783</v>
      </c>
      <c r="Q394" s="194">
        <v>791206.01</v>
      </c>
      <c r="S394" s="200"/>
    </row>
    <row r="395" spans="1:19" ht="22.5" x14ac:dyDescent="0.25">
      <c r="A395" s="80">
        <v>394</v>
      </c>
      <c r="B395" s="30" t="s">
        <v>8</v>
      </c>
      <c r="C395" s="30"/>
      <c r="D395" s="30" t="s">
        <v>3021</v>
      </c>
      <c r="E395" s="30" t="s">
        <v>18</v>
      </c>
      <c r="F395" s="30" t="s">
        <v>72</v>
      </c>
      <c r="G395" s="30" t="s">
        <v>20</v>
      </c>
      <c r="H395" s="30" t="s">
        <v>1061</v>
      </c>
      <c r="I395" s="42">
        <v>12</v>
      </c>
      <c r="J395" s="88" t="str">
        <f t="shared" si="6"/>
        <v>Камышловский городской округ Свердловской области, г. Камышлов, ул. Механизаторов, д. 12</v>
      </c>
      <c r="K395" s="165">
        <v>296.10000000000002</v>
      </c>
      <c r="L395" s="30">
        <v>8</v>
      </c>
      <c r="M395" s="30">
        <v>1</v>
      </c>
      <c r="N395" s="30" t="s">
        <v>4167</v>
      </c>
      <c r="O395" s="114">
        <v>43756</v>
      </c>
      <c r="P395" s="30" t="s">
        <v>3783</v>
      </c>
      <c r="Q395" s="194">
        <v>644159.77</v>
      </c>
      <c r="S395" s="200"/>
    </row>
    <row r="396" spans="1:19" ht="22.5" x14ac:dyDescent="0.25">
      <c r="A396" s="80">
        <v>395</v>
      </c>
      <c r="B396" s="30" t="s">
        <v>8</v>
      </c>
      <c r="C396" s="30"/>
      <c r="D396" s="30" t="s">
        <v>3021</v>
      </c>
      <c r="E396" s="30" t="s">
        <v>18</v>
      </c>
      <c r="F396" s="30" t="s">
        <v>72</v>
      </c>
      <c r="G396" s="30" t="s">
        <v>20</v>
      </c>
      <c r="H396" s="30" t="s">
        <v>1061</v>
      </c>
      <c r="I396" s="42">
        <v>24</v>
      </c>
      <c r="J396" s="88" t="str">
        <f t="shared" si="6"/>
        <v>Камышловский городской округ Свердловской области, г. Камышлов, ул. Механизаторов, д. 24</v>
      </c>
      <c r="K396" s="30">
        <v>302.10000000000002</v>
      </c>
      <c r="L396" s="30">
        <v>8</v>
      </c>
      <c r="M396" s="30">
        <v>1</v>
      </c>
      <c r="N396" s="30" t="s">
        <v>4167</v>
      </c>
      <c r="O396" s="114">
        <v>43756</v>
      </c>
      <c r="P396" s="30" t="s">
        <v>3783</v>
      </c>
      <c r="Q396" s="194">
        <v>200818.83000000002</v>
      </c>
      <c r="S396" s="200"/>
    </row>
    <row r="397" spans="1:19" ht="22.5" x14ac:dyDescent="0.25">
      <c r="A397" s="80">
        <v>396</v>
      </c>
      <c r="B397" s="30" t="s">
        <v>8</v>
      </c>
      <c r="C397" s="30"/>
      <c r="D397" s="30" t="s">
        <v>3021</v>
      </c>
      <c r="E397" s="30" t="s">
        <v>18</v>
      </c>
      <c r="F397" s="30" t="s">
        <v>72</v>
      </c>
      <c r="G397" s="30" t="s">
        <v>20</v>
      </c>
      <c r="H397" s="30" t="s">
        <v>1503</v>
      </c>
      <c r="I397" s="42">
        <v>23</v>
      </c>
      <c r="J397" s="88" t="str">
        <f t="shared" si="6"/>
        <v>Камышловский городской округ Свердловской области, г. Камышлов, ул. Молодогвардейская, д. 23</v>
      </c>
      <c r="K397" s="165">
        <v>328.7</v>
      </c>
      <c r="L397" s="30">
        <v>8</v>
      </c>
      <c r="M397" s="30">
        <v>2</v>
      </c>
      <c r="N397" s="30" t="s">
        <v>4167</v>
      </c>
      <c r="O397" s="114">
        <v>43756</v>
      </c>
      <c r="P397" s="30" t="s">
        <v>3783</v>
      </c>
      <c r="Q397" s="194">
        <v>845004.04</v>
      </c>
      <c r="S397" s="200"/>
    </row>
    <row r="398" spans="1:19" ht="22.5" x14ac:dyDescent="0.25">
      <c r="A398" s="80">
        <v>397</v>
      </c>
      <c r="B398" s="30" t="s">
        <v>8</v>
      </c>
      <c r="C398" s="30"/>
      <c r="D398" s="30" t="s">
        <v>3021</v>
      </c>
      <c r="E398" s="30" t="s">
        <v>18</v>
      </c>
      <c r="F398" s="30" t="s">
        <v>72</v>
      </c>
      <c r="G398" s="30" t="s">
        <v>20</v>
      </c>
      <c r="H398" s="30" t="s">
        <v>1503</v>
      </c>
      <c r="I398" s="42">
        <v>25</v>
      </c>
      <c r="J398" s="88" t="str">
        <f t="shared" si="6"/>
        <v>Камышловский городской округ Свердловской области, г. Камышлов, ул. Молодогвардейская, д. 25</v>
      </c>
      <c r="K398" s="165">
        <v>335.3</v>
      </c>
      <c r="L398" s="30">
        <v>8</v>
      </c>
      <c r="M398" s="30">
        <v>1</v>
      </c>
      <c r="N398" s="30" t="s">
        <v>4167</v>
      </c>
      <c r="O398" s="114">
        <v>43756</v>
      </c>
      <c r="P398" s="30" t="s">
        <v>3783</v>
      </c>
      <c r="Q398" s="194">
        <v>202308.97</v>
      </c>
      <c r="S398" s="200"/>
    </row>
    <row r="399" spans="1:19" ht="22.5" x14ac:dyDescent="0.25">
      <c r="A399" s="80">
        <v>398</v>
      </c>
      <c r="B399" s="30" t="s">
        <v>8</v>
      </c>
      <c r="C399" s="30"/>
      <c r="D399" s="30" t="s">
        <v>3021</v>
      </c>
      <c r="E399" s="30" t="s">
        <v>18</v>
      </c>
      <c r="F399" s="30" t="s">
        <v>72</v>
      </c>
      <c r="G399" s="30" t="s">
        <v>20</v>
      </c>
      <c r="H399" s="30" t="s">
        <v>1503</v>
      </c>
      <c r="I399" s="42">
        <v>32</v>
      </c>
      <c r="J399" s="88" t="str">
        <f t="shared" si="6"/>
        <v>Камышловский городской округ Свердловской области, г. Камышлов, ул. Молодогвардейская, д. 32</v>
      </c>
      <c r="K399" s="30">
        <v>484.2</v>
      </c>
      <c r="L399" s="30">
        <v>8</v>
      </c>
      <c r="M399" s="30">
        <v>1</v>
      </c>
      <c r="N399" s="30" t="s">
        <v>4167</v>
      </c>
      <c r="O399" s="114">
        <v>43756</v>
      </c>
      <c r="P399" s="30" t="s">
        <v>3783</v>
      </c>
      <c r="Q399" s="194">
        <v>212601.84</v>
      </c>
      <c r="S399" s="200"/>
    </row>
    <row r="400" spans="1:19" ht="22.5" x14ac:dyDescent="0.25">
      <c r="A400" s="80">
        <v>399</v>
      </c>
      <c r="B400" s="30" t="s">
        <v>8</v>
      </c>
      <c r="C400" s="30"/>
      <c r="D400" s="30" t="s">
        <v>3021</v>
      </c>
      <c r="E400" s="30" t="s">
        <v>18</v>
      </c>
      <c r="F400" s="30" t="s">
        <v>72</v>
      </c>
      <c r="G400" s="30" t="s">
        <v>20</v>
      </c>
      <c r="H400" s="30" t="s">
        <v>83</v>
      </c>
      <c r="I400" s="42" t="s">
        <v>1510</v>
      </c>
      <c r="J400" s="88" t="str">
        <f t="shared" si="6"/>
        <v>Камышловский городской округ Свердловской области, г. Камышлов, ул. Пролетарская, д. 40В</v>
      </c>
      <c r="K400" s="30">
        <v>290.10000000000002</v>
      </c>
      <c r="L400" s="30">
        <v>8</v>
      </c>
      <c r="M400" s="30">
        <v>1</v>
      </c>
      <c r="N400" s="30" t="s">
        <v>4167</v>
      </c>
      <c r="O400" s="114">
        <v>43756</v>
      </c>
      <c r="P400" s="30" t="s">
        <v>3783</v>
      </c>
      <c r="Q400" s="194">
        <v>210454.49</v>
      </c>
      <c r="S400" s="200"/>
    </row>
    <row r="401" spans="1:19" ht="22.5" x14ac:dyDescent="0.25">
      <c r="A401" s="80">
        <v>400</v>
      </c>
      <c r="B401" s="30" t="s">
        <v>8</v>
      </c>
      <c r="C401" s="30"/>
      <c r="D401" s="30" t="s">
        <v>3021</v>
      </c>
      <c r="E401" s="30" t="s">
        <v>18</v>
      </c>
      <c r="F401" s="30" t="s">
        <v>72</v>
      </c>
      <c r="G401" s="30" t="s">
        <v>20</v>
      </c>
      <c r="H401" s="30" t="s">
        <v>84</v>
      </c>
      <c r="I401" s="42" t="s">
        <v>124</v>
      </c>
      <c r="J401" s="88" t="str">
        <f t="shared" si="6"/>
        <v>Камышловский городской округ Свердловской области, г. Камышлов, ул. Советская, д. 2А</v>
      </c>
      <c r="K401" s="165">
        <v>508.4</v>
      </c>
      <c r="L401" s="30">
        <v>8</v>
      </c>
      <c r="M401" s="30">
        <v>1</v>
      </c>
      <c r="N401" s="30" t="s">
        <v>4167</v>
      </c>
      <c r="O401" s="114">
        <v>43756</v>
      </c>
      <c r="P401" s="30" t="s">
        <v>3783</v>
      </c>
      <c r="Q401" s="194">
        <v>289242.17</v>
      </c>
      <c r="S401" s="200"/>
    </row>
    <row r="402" spans="1:19" ht="33.75" x14ac:dyDescent="0.25">
      <c r="A402" s="80">
        <v>401</v>
      </c>
      <c r="B402" s="30" t="s">
        <v>8</v>
      </c>
      <c r="C402" s="30" t="s">
        <v>634</v>
      </c>
      <c r="D402" s="91" t="s">
        <v>3022</v>
      </c>
      <c r="E402" s="30" t="s">
        <v>29</v>
      </c>
      <c r="F402" s="30" t="s">
        <v>1119</v>
      </c>
      <c r="G402" s="30" t="s">
        <v>20</v>
      </c>
      <c r="H402" s="30" t="s">
        <v>613</v>
      </c>
      <c r="I402" s="42">
        <v>4</v>
      </c>
      <c r="J402" s="88" t="str">
        <f t="shared" si="6"/>
        <v>Камышловский р-н, Галкинское сельское поселение Камышловского муниципального района Свердловской области, с. Квашнинское, ул. 30 лет Победы, д. 4</v>
      </c>
      <c r="K402" s="42">
        <v>626.1</v>
      </c>
      <c r="L402" s="30">
        <v>16</v>
      </c>
      <c r="M402" s="30">
        <v>1</v>
      </c>
      <c r="N402" s="30" t="s">
        <v>4106</v>
      </c>
      <c r="O402" s="114">
        <v>43818</v>
      </c>
      <c r="P402" s="30" t="s">
        <v>3783</v>
      </c>
      <c r="Q402" s="194">
        <v>2627264.8499999996</v>
      </c>
      <c r="S402" s="200"/>
    </row>
    <row r="403" spans="1:19" ht="22.5" x14ac:dyDescent="0.25">
      <c r="A403" s="80">
        <v>402</v>
      </c>
      <c r="B403" s="30" t="s">
        <v>327</v>
      </c>
      <c r="C403" s="114"/>
      <c r="D403" s="30" t="s">
        <v>2501</v>
      </c>
      <c r="E403" s="33" t="s">
        <v>18</v>
      </c>
      <c r="F403" s="30" t="s">
        <v>361</v>
      </c>
      <c r="G403" s="30" t="s">
        <v>362</v>
      </c>
      <c r="H403" s="33" t="s">
        <v>364</v>
      </c>
      <c r="I403" s="42">
        <v>41</v>
      </c>
      <c r="J403" s="88" t="str">
        <f t="shared" si="6"/>
        <v>Качканарский городской округ Свердловской области, г. Качканар, мкр. 4-й, д. 41</v>
      </c>
      <c r="K403" s="33">
        <v>2699.3</v>
      </c>
      <c r="L403" s="30">
        <v>63</v>
      </c>
      <c r="M403" s="41">
        <v>8</v>
      </c>
      <c r="N403" s="30" t="s">
        <v>4169</v>
      </c>
      <c r="O403" s="114" t="s">
        <v>4170</v>
      </c>
      <c r="P403" s="30" t="s">
        <v>3090</v>
      </c>
      <c r="Q403" s="194">
        <v>15065716.799999999</v>
      </c>
      <c r="S403" s="200"/>
    </row>
    <row r="404" spans="1:19" ht="23.25" x14ac:dyDescent="0.25">
      <c r="A404" s="80">
        <v>403</v>
      </c>
      <c r="B404" s="30" t="s">
        <v>327</v>
      </c>
      <c r="C404" s="30"/>
      <c r="D404" s="30" t="s">
        <v>2501</v>
      </c>
      <c r="E404" s="33" t="s">
        <v>18</v>
      </c>
      <c r="F404" s="30" t="s">
        <v>361</v>
      </c>
      <c r="G404" s="30" t="s">
        <v>362</v>
      </c>
      <c r="H404" s="30" t="s">
        <v>364</v>
      </c>
      <c r="I404" s="42">
        <v>42</v>
      </c>
      <c r="J404" s="88" t="str">
        <f t="shared" si="6"/>
        <v>Качканарский городской округ Свердловской области, г. Качканар, мкр. 4-й, д. 42</v>
      </c>
      <c r="K404" s="30">
        <v>2721.5</v>
      </c>
      <c r="L404" s="30">
        <v>64</v>
      </c>
      <c r="M404" s="41">
        <v>8</v>
      </c>
      <c r="N404" s="30" t="s">
        <v>4345</v>
      </c>
      <c r="O404" s="114" t="s">
        <v>4346</v>
      </c>
      <c r="P404" s="30" t="s">
        <v>3090</v>
      </c>
      <c r="Q404" s="194">
        <v>13354560</v>
      </c>
      <c r="S404" s="200"/>
    </row>
    <row r="405" spans="1:19" ht="22.5" x14ac:dyDescent="0.25">
      <c r="A405" s="80">
        <v>404</v>
      </c>
      <c r="B405" s="30" t="s">
        <v>327</v>
      </c>
      <c r="C405" s="114"/>
      <c r="D405" s="30" t="s">
        <v>2501</v>
      </c>
      <c r="E405" s="33" t="s">
        <v>18</v>
      </c>
      <c r="F405" s="30" t="s">
        <v>361</v>
      </c>
      <c r="G405" s="30" t="s">
        <v>362</v>
      </c>
      <c r="H405" s="33" t="s">
        <v>364</v>
      </c>
      <c r="I405" s="42">
        <v>47</v>
      </c>
      <c r="J405" s="88" t="str">
        <f t="shared" si="6"/>
        <v>Качканарский городской округ Свердловской области, г. Качканар, мкр. 4-й, д. 47</v>
      </c>
      <c r="K405" s="33">
        <v>2764</v>
      </c>
      <c r="L405" s="30">
        <v>63</v>
      </c>
      <c r="M405" s="41">
        <v>6</v>
      </c>
      <c r="N405" s="30" t="s">
        <v>4169</v>
      </c>
      <c r="O405" s="114" t="s">
        <v>4170</v>
      </c>
      <c r="P405" s="30" t="s">
        <v>3090</v>
      </c>
      <c r="Q405" s="194">
        <v>10487911.199999999</v>
      </c>
      <c r="S405" s="200"/>
    </row>
    <row r="406" spans="1:19" ht="22.5" x14ac:dyDescent="0.25">
      <c r="A406" s="80">
        <v>405</v>
      </c>
      <c r="B406" s="30" t="s">
        <v>327</v>
      </c>
      <c r="C406" s="30"/>
      <c r="D406" s="30" t="s">
        <v>2501</v>
      </c>
      <c r="E406" s="52" t="s">
        <v>18</v>
      </c>
      <c r="F406" s="112" t="s">
        <v>361</v>
      </c>
      <c r="G406" s="112" t="s">
        <v>362</v>
      </c>
      <c r="H406" s="112" t="s">
        <v>4893</v>
      </c>
      <c r="I406" s="51">
        <v>5</v>
      </c>
      <c r="J406" s="88" t="str">
        <f t="shared" si="6"/>
        <v>Качканарский городской округ Свердловской области, г. Качканар, мкр. 5 А, д. 5</v>
      </c>
      <c r="K406" s="112">
        <v>7809.2</v>
      </c>
      <c r="L406" s="30">
        <v>106</v>
      </c>
      <c r="M406" s="71">
        <v>3</v>
      </c>
      <c r="N406" s="30" t="s">
        <v>4128</v>
      </c>
      <c r="O406" s="114">
        <v>43914</v>
      </c>
      <c r="P406" s="30" t="s">
        <v>1594</v>
      </c>
      <c r="Q406" s="194">
        <v>6189958.2299999995</v>
      </c>
      <c r="S406" s="200"/>
    </row>
    <row r="407" spans="1:19" ht="23.25" x14ac:dyDescent="0.25">
      <c r="A407" s="80">
        <v>406</v>
      </c>
      <c r="B407" s="30" t="s">
        <v>327</v>
      </c>
      <c r="C407" s="30"/>
      <c r="D407" s="30" t="s">
        <v>2501</v>
      </c>
      <c r="E407" s="52" t="s">
        <v>18</v>
      </c>
      <c r="F407" s="112" t="s">
        <v>361</v>
      </c>
      <c r="G407" s="112" t="s">
        <v>362</v>
      </c>
      <c r="H407" s="112" t="s">
        <v>365</v>
      </c>
      <c r="I407" s="51">
        <v>76</v>
      </c>
      <c r="J407" s="88" t="str">
        <f t="shared" si="6"/>
        <v>Качканарский городской округ Свердловской области, г. Качканар, мкр. 5-й, д. 76</v>
      </c>
      <c r="K407" s="112">
        <v>3993.2</v>
      </c>
      <c r="L407" s="30">
        <v>52</v>
      </c>
      <c r="M407" s="71">
        <v>2</v>
      </c>
      <c r="N407" s="33" t="s">
        <v>4347</v>
      </c>
      <c r="O407" s="114" t="s">
        <v>4348</v>
      </c>
      <c r="P407" s="30" t="s">
        <v>4326</v>
      </c>
      <c r="Q407" s="194">
        <v>2889434.87</v>
      </c>
      <c r="S407" s="200"/>
    </row>
    <row r="408" spans="1:19" ht="23.25" x14ac:dyDescent="0.25">
      <c r="A408" s="80">
        <v>407</v>
      </c>
      <c r="B408" s="30" t="s">
        <v>327</v>
      </c>
      <c r="C408" s="30"/>
      <c r="D408" s="30" t="s">
        <v>2501</v>
      </c>
      <c r="E408" s="52" t="s">
        <v>18</v>
      </c>
      <c r="F408" s="112" t="s">
        <v>361</v>
      </c>
      <c r="G408" s="112" t="s">
        <v>20</v>
      </c>
      <c r="H408" s="112" t="s">
        <v>77</v>
      </c>
      <c r="I408" s="51">
        <v>16</v>
      </c>
      <c r="J408" s="88" t="str">
        <f t="shared" si="6"/>
        <v>Качканарский городской округ Свердловской области, г. Качканар, ул. Свердлова, д. 16</v>
      </c>
      <c r="K408" s="112">
        <v>4438.5</v>
      </c>
      <c r="L408" s="30">
        <v>96</v>
      </c>
      <c r="M408" s="71">
        <v>2</v>
      </c>
      <c r="N408" s="33" t="s">
        <v>4324</v>
      </c>
      <c r="O408" s="114" t="s">
        <v>4325</v>
      </c>
      <c r="P408" s="30" t="s">
        <v>4326</v>
      </c>
      <c r="Q408" s="194">
        <v>3948327.98</v>
      </c>
      <c r="S408" s="200"/>
    </row>
    <row r="409" spans="1:19" ht="22.5" x14ac:dyDescent="0.25">
      <c r="A409" s="80">
        <v>408</v>
      </c>
      <c r="B409" s="30" t="s">
        <v>327</v>
      </c>
      <c r="C409" s="114"/>
      <c r="D409" s="30" t="s">
        <v>2501</v>
      </c>
      <c r="E409" s="33" t="s">
        <v>18</v>
      </c>
      <c r="F409" s="30" t="s">
        <v>361</v>
      </c>
      <c r="G409" s="33" t="s">
        <v>20</v>
      </c>
      <c r="H409" s="33" t="s">
        <v>77</v>
      </c>
      <c r="I409" s="42">
        <v>21</v>
      </c>
      <c r="J409" s="88" t="str">
        <f t="shared" si="6"/>
        <v>Качканарский городской округ Свердловской области, г. Качканар, ул. Свердлова, д. 21</v>
      </c>
      <c r="K409" s="33">
        <v>2723.4</v>
      </c>
      <c r="L409" s="30">
        <v>61</v>
      </c>
      <c r="M409" s="41">
        <v>8</v>
      </c>
      <c r="N409" s="30" t="s">
        <v>4169</v>
      </c>
      <c r="O409" s="114" t="s">
        <v>4170</v>
      </c>
      <c r="P409" s="30" t="s">
        <v>3090</v>
      </c>
      <c r="Q409" s="194">
        <v>12565721.999999996</v>
      </c>
      <c r="S409" s="200"/>
    </row>
    <row r="410" spans="1:19" ht="22.5" x14ac:dyDescent="0.25">
      <c r="A410" s="80">
        <v>409</v>
      </c>
      <c r="B410" s="30" t="s">
        <v>218</v>
      </c>
      <c r="C410" s="30"/>
      <c r="D410" s="30" t="s">
        <v>183</v>
      </c>
      <c r="E410" s="30" t="s">
        <v>18</v>
      </c>
      <c r="F410" s="30" t="s">
        <v>184</v>
      </c>
      <c r="G410" s="30" t="s">
        <v>190</v>
      </c>
      <c r="H410" s="30" t="s">
        <v>191</v>
      </c>
      <c r="I410" s="148">
        <v>4</v>
      </c>
      <c r="J410" s="88" t="str">
        <f t="shared" si="6"/>
        <v>Кировградский городской округ, г. Кировград, б-р Центральный, д. 4</v>
      </c>
      <c r="K410" s="42">
        <v>5812.6</v>
      </c>
      <c r="L410" s="30">
        <v>90</v>
      </c>
      <c r="M410" s="42">
        <v>1</v>
      </c>
      <c r="N410" s="30" t="s">
        <v>4171</v>
      </c>
      <c r="O410" s="114">
        <v>43957</v>
      </c>
      <c r="P410" s="30" t="s">
        <v>1494</v>
      </c>
      <c r="Q410" s="194">
        <v>6862523.5</v>
      </c>
      <c r="S410" s="200"/>
    </row>
    <row r="411" spans="1:19" ht="22.5" x14ac:dyDescent="0.25">
      <c r="A411" s="80">
        <v>410</v>
      </c>
      <c r="B411" s="30" t="s">
        <v>218</v>
      </c>
      <c r="C411" s="30"/>
      <c r="D411" s="30" t="s">
        <v>183</v>
      </c>
      <c r="E411" s="30" t="s">
        <v>18</v>
      </c>
      <c r="F411" s="30" t="s">
        <v>184</v>
      </c>
      <c r="G411" s="30" t="s">
        <v>20</v>
      </c>
      <c r="H411" s="30" t="s">
        <v>146</v>
      </c>
      <c r="I411" s="148">
        <v>5</v>
      </c>
      <c r="J411" s="88" t="str">
        <f t="shared" si="6"/>
        <v>Кировградский городской округ, г. Кировград, ул. Дзержинского, д. 5</v>
      </c>
      <c r="K411" s="30">
        <v>1042.5999999999999</v>
      </c>
      <c r="L411" s="30">
        <v>24</v>
      </c>
      <c r="M411" s="30">
        <v>4</v>
      </c>
      <c r="N411" s="30" t="s">
        <v>4172</v>
      </c>
      <c r="O411" s="114">
        <v>43796</v>
      </c>
      <c r="P411" s="30" t="s">
        <v>1494</v>
      </c>
      <c r="Q411" s="194">
        <v>2667411.6</v>
      </c>
      <c r="S411" s="200"/>
    </row>
    <row r="412" spans="1:19" ht="22.5" x14ac:dyDescent="0.25">
      <c r="A412" s="80">
        <v>411</v>
      </c>
      <c r="B412" s="30" t="s">
        <v>218</v>
      </c>
      <c r="C412" s="30"/>
      <c r="D412" s="30" t="s">
        <v>183</v>
      </c>
      <c r="E412" s="30" t="s">
        <v>18</v>
      </c>
      <c r="F412" s="30" t="s">
        <v>184</v>
      </c>
      <c r="G412" s="30" t="s">
        <v>20</v>
      </c>
      <c r="H412" s="30" t="s">
        <v>146</v>
      </c>
      <c r="I412" s="148">
        <v>9</v>
      </c>
      <c r="J412" s="88" t="str">
        <f t="shared" si="6"/>
        <v>Кировградский городской округ, г. Кировград, ул. Дзержинского, д. 9</v>
      </c>
      <c r="K412" s="30">
        <v>1627.8</v>
      </c>
      <c r="L412" s="30">
        <v>36</v>
      </c>
      <c r="M412" s="30">
        <v>2</v>
      </c>
      <c r="N412" s="30" t="s">
        <v>4172</v>
      </c>
      <c r="O412" s="114">
        <v>43796</v>
      </c>
      <c r="P412" s="30" t="s">
        <v>1494</v>
      </c>
      <c r="Q412" s="194">
        <v>3040308</v>
      </c>
      <c r="S412" s="200"/>
    </row>
    <row r="413" spans="1:19" ht="22.5" x14ac:dyDescent="0.25">
      <c r="A413" s="80">
        <v>412</v>
      </c>
      <c r="B413" s="30" t="s">
        <v>218</v>
      </c>
      <c r="C413" s="30"/>
      <c r="D413" s="30" t="s">
        <v>183</v>
      </c>
      <c r="E413" s="30" t="s">
        <v>18</v>
      </c>
      <c r="F413" s="30" t="s">
        <v>184</v>
      </c>
      <c r="G413" s="30" t="s">
        <v>20</v>
      </c>
      <c r="H413" s="30" t="s">
        <v>186</v>
      </c>
      <c r="I413" s="148">
        <v>23</v>
      </c>
      <c r="J413" s="88" t="str">
        <f t="shared" si="6"/>
        <v>Кировградский городской округ, г. Кировград, ул. Кировградская, д. 23</v>
      </c>
      <c r="K413" s="42">
        <v>446.2</v>
      </c>
      <c r="L413" s="30">
        <v>8</v>
      </c>
      <c r="M413" s="42">
        <v>2</v>
      </c>
      <c r="N413" s="30" t="s">
        <v>4172</v>
      </c>
      <c r="O413" s="114">
        <v>43796</v>
      </c>
      <c r="P413" s="30" t="s">
        <v>1494</v>
      </c>
      <c r="Q413" s="194">
        <v>985947.59999999986</v>
      </c>
      <c r="S413" s="200"/>
    </row>
    <row r="414" spans="1:19" ht="22.5" x14ac:dyDescent="0.25">
      <c r="A414" s="80">
        <v>413</v>
      </c>
      <c r="B414" s="30" t="s">
        <v>218</v>
      </c>
      <c r="C414" s="30"/>
      <c r="D414" s="30" t="s">
        <v>183</v>
      </c>
      <c r="E414" s="30" t="s">
        <v>18</v>
      </c>
      <c r="F414" s="30" t="s">
        <v>184</v>
      </c>
      <c r="G414" s="30" t="s">
        <v>20</v>
      </c>
      <c r="H414" s="30" t="s">
        <v>186</v>
      </c>
      <c r="I414" s="148">
        <v>36</v>
      </c>
      <c r="J414" s="88" t="str">
        <f t="shared" si="6"/>
        <v>Кировградский городской округ, г. Кировград, ул. Кировградская, д. 36</v>
      </c>
      <c r="K414" s="30">
        <v>1618.5</v>
      </c>
      <c r="L414" s="30">
        <v>36</v>
      </c>
      <c r="M414" s="30">
        <v>2</v>
      </c>
      <c r="N414" s="30" t="s">
        <v>4172</v>
      </c>
      <c r="O414" s="114">
        <v>43796</v>
      </c>
      <c r="P414" s="30" t="s">
        <v>1494</v>
      </c>
      <c r="Q414" s="194">
        <v>2891355.6</v>
      </c>
      <c r="S414" s="200"/>
    </row>
    <row r="415" spans="1:19" ht="22.5" x14ac:dyDescent="0.25">
      <c r="A415" s="80">
        <v>414</v>
      </c>
      <c r="B415" s="30" t="s">
        <v>218</v>
      </c>
      <c r="C415" s="30"/>
      <c r="D415" s="30" t="s">
        <v>183</v>
      </c>
      <c r="E415" s="30" t="s">
        <v>18</v>
      </c>
      <c r="F415" s="30" t="s">
        <v>184</v>
      </c>
      <c r="G415" s="30" t="s">
        <v>20</v>
      </c>
      <c r="H415" s="30" t="s">
        <v>186</v>
      </c>
      <c r="I415" s="148">
        <v>37</v>
      </c>
      <c r="J415" s="88" t="str">
        <f t="shared" si="6"/>
        <v>Кировградский городской округ, г. Кировград, ул. Кировградская, д. 37</v>
      </c>
      <c r="K415" s="42">
        <v>766.4</v>
      </c>
      <c r="L415" s="30">
        <v>12</v>
      </c>
      <c r="M415" s="42">
        <v>1</v>
      </c>
      <c r="N415" s="30" t="s">
        <v>4172</v>
      </c>
      <c r="O415" s="114">
        <v>43796</v>
      </c>
      <c r="P415" s="30" t="s">
        <v>1494</v>
      </c>
      <c r="Q415" s="194">
        <v>376112.57</v>
      </c>
      <c r="S415" s="200"/>
    </row>
    <row r="416" spans="1:19" ht="22.5" x14ac:dyDescent="0.25">
      <c r="A416" s="80">
        <v>415</v>
      </c>
      <c r="B416" s="30" t="s">
        <v>218</v>
      </c>
      <c r="C416" s="30"/>
      <c r="D416" s="30" t="s">
        <v>183</v>
      </c>
      <c r="E416" s="30" t="s">
        <v>18</v>
      </c>
      <c r="F416" s="30" t="s">
        <v>184</v>
      </c>
      <c r="G416" s="30" t="s">
        <v>20</v>
      </c>
      <c r="H416" s="30" t="s">
        <v>186</v>
      </c>
      <c r="I416" s="148">
        <v>38</v>
      </c>
      <c r="J416" s="88" t="str">
        <f t="shared" si="6"/>
        <v>Кировградский городской округ, г. Кировград, ул. Кировградская, д. 38</v>
      </c>
      <c r="K416" s="42">
        <v>1626.6</v>
      </c>
      <c r="L416" s="30">
        <v>36</v>
      </c>
      <c r="M416" s="42">
        <v>2</v>
      </c>
      <c r="N416" s="30" t="s">
        <v>4172</v>
      </c>
      <c r="O416" s="114">
        <v>43796</v>
      </c>
      <c r="P416" s="30" t="s">
        <v>1494</v>
      </c>
      <c r="Q416" s="194">
        <v>4132195.2</v>
      </c>
      <c r="S416" s="200"/>
    </row>
    <row r="417" spans="1:19" ht="22.5" x14ac:dyDescent="0.25">
      <c r="A417" s="80">
        <v>416</v>
      </c>
      <c r="B417" s="30" t="s">
        <v>218</v>
      </c>
      <c r="C417" s="30"/>
      <c r="D417" s="30" t="s">
        <v>183</v>
      </c>
      <c r="E417" s="30" t="s">
        <v>18</v>
      </c>
      <c r="F417" s="30" t="s">
        <v>184</v>
      </c>
      <c r="G417" s="30" t="s">
        <v>20</v>
      </c>
      <c r="H417" s="30" t="s">
        <v>36</v>
      </c>
      <c r="I417" s="148">
        <v>5</v>
      </c>
      <c r="J417" s="88" t="str">
        <f t="shared" si="6"/>
        <v>Кировградский городской округ, г. Кировград, ул. Ленина, д. 5</v>
      </c>
      <c r="K417" s="42">
        <v>1179.5</v>
      </c>
      <c r="L417" s="30">
        <v>24</v>
      </c>
      <c r="M417" s="42">
        <v>2</v>
      </c>
      <c r="N417" s="30" t="s">
        <v>4172</v>
      </c>
      <c r="O417" s="114">
        <v>43796</v>
      </c>
      <c r="P417" s="30" t="s">
        <v>1494</v>
      </c>
      <c r="Q417" s="194">
        <v>3511963.2</v>
      </c>
      <c r="S417" s="200"/>
    </row>
    <row r="418" spans="1:19" ht="22.5" x14ac:dyDescent="0.25">
      <c r="A418" s="80">
        <v>417</v>
      </c>
      <c r="B418" s="30" t="s">
        <v>218</v>
      </c>
      <c r="C418" s="30"/>
      <c r="D418" s="30" t="s">
        <v>183</v>
      </c>
      <c r="E418" s="30" t="s">
        <v>18</v>
      </c>
      <c r="F418" s="30" t="s">
        <v>184</v>
      </c>
      <c r="G418" s="30" t="s">
        <v>20</v>
      </c>
      <c r="H418" s="30" t="s">
        <v>490</v>
      </c>
      <c r="I418" s="148">
        <v>58</v>
      </c>
      <c r="J418" s="88" t="str">
        <f t="shared" si="6"/>
        <v>Кировградский городской округ, г. Кировград, ул. Лермонтова, д. 58</v>
      </c>
      <c r="K418" s="30">
        <v>822.9</v>
      </c>
      <c r="L418" s="30">
        <v>12</v>
      </c>
      <c r="M418" s="30">
        <v>1</v>
      </c>
      <c r="N418" s="30" t="s">
        <v>4172</v>
      </c>
      <c r="O418" s="114">
        <v>43796</v>
      </c>
      <c r="P418" s="30" t="s">
        <v>1494</v>
      </c>
      <c r="Q418" s="194">
        <v>323946</v>
      </c>
      <c r="S418" s="200"/>
    </row>
    <row r="419" spans="1:19" ht="22.5" x14ac:dyDescent="0.25">
      <c r="A419" s="80">
        <v>418</v>
      </c>
      <c r="B419" s="30" t="s">
        <v>218</v>
      </c>
      <c r="C419" s="30"/>
      <c r="D419" s="30" t="s">
        <v>183</v>
      </c>
      <c r="E419" s="30" t="s">
        <v>1500</v>
      </c>
      <c r="F419" s="30" t="s">
        <v>684</v>
      </c>
      <c r="G419" s="30" t="s">
        <v>20</v>
      </c>
      <c r="H419" s="30" t="s">
        <v>1132</v>
      </c>
      <c r="I419" s="148">
        <v>2</v>
      </c>
      <c r="J419" s="88" t="str">
        <f t="shared" si="6"/>
        <v>Кировградский городской округ, пос. Карпушиха (г Кировград), ул. Дарвина, д. 2</v>
      </c>
      <c r="K419" s="42">
        <v>500.2</v>
      </c>
      <c r="L419" s="30">
        <v>12</v>
      </c>
      <c r="M419" s="42">
        <v>4</v>
      </c>
      <c r="N419" s="30" t="s">
        <v>4172</v>
      </c>
      <c r="O419" s="114">
        <v>43796</v>
      </c>
      <c r="P419" s="30" t="s">
        <v>1494</v>
      </c>
      <c r="Q419" s="194">
        <v>1279755.6000000001</v>
      </c>
      <c r="S419" s="200"/>
    </row>
    <row r="420" spans="1:19" ht="22.5" x14ac:dyDescent="0.25">
      <c r="A420" s="80">
        <v>419</v>
      </c>
      <c r="B420" s="30" t="s">
        <v>218</v>
      </c>
      <c r="C420" s="30"/>
      <c r="D420" s="30" t="s">
        <v>183</v>
      </c>
      <c r="E420" s="30" t="s">
        <v>1500</v>
      </c>
      <c r="F420" s="30" t="s">
        <v>684</v>
      </c>
      <c r="G420" s="30" t="s">
        <v>20</v>
      </c>
      <c r="H420" s="30" t="s">
        <v>36</v>
      </c>
      <c r="I420" s="148">
        <v>12</v>
      </c>
      <c r="J420" s="88" t="str">
        <f t="shared" si="6"/>
        <v>Кировградский городской округ, пос. Карпушиха (г Кировград), ул. Ленина, д. 12</v>
      </c>
      <c r="K420" s="42">
        <v>384</v>
      </c>
      <c r="L420" s="30">
        <v>10</v>
      </c>
      <c r="M420" s="42">
        <v>2</v>
      </c>
      <c r="N420" s="30" t="s">
        <v>4172</v>
      </c>
      <c r="O420" s="114">
        <v>43796</v>
      </c>
      <c r="P420" s="30" t="s">
        <v>1494</v>
      </c>
      <c r="Q420" s="194">
        <v>915707.52</v>
      </c>
      <c r="S420" s="200"/>
    </row>
    <row r="421" spans="1:19" ht="22.5" x14ac:dyDescent="0.25">
      <c r="A421" s="80">
        <v>420</v>
      </c>
      <c r="B421" s="30" t="s">
        <v>218</v>
      </c>
      <c r="C421" s="30"/>
      <c r="D421" s="30" t="s">
        <v>183</v>
      </c>
      <c r="E421" s="30" t="s">
        <v>1500</v>
      </c>
      <c r="F421" s="30" t="s">
        <v>684</v>
      </c>
      <c r="G421" s="30" t="s">
        <v>20</v>
      </c>
      <c r="H421" s="30" t="s">
        <v>36</v>
      </c>
      <c r="I421" s="148">
        <v>5</v>
      </c>
      <c r="J421" s="88" t="str">
        <f t="shared" si="6"/>
        <v>Кировградский городской округ, пос. Карпушиха (г Кировград), ул. Ленина, д. 5</v>
      </c>
      <c r="K421" s="42">
        <v>482.5</v>
      </c>
      <c r="L421" s="30">
        <v>8</v>
      </c>
      <c r="M421" s="42">
        <v>1</v>
      </c>
      <c r="N421" s="30" t="s">
        <v>4172</v>
      </c>
      <c r="O421" s="114">
        <v>43796</v>
      </c>
      <c r="P421" s="30" t="s">
        <v>1494</v>
      </c>
      <c r="Q421" s="194">
        <v>1234317.6000000001</v>
      </c>
      <c r="S421" s="200"/>
    </row>
    <row r="422" spans="1:19" ht="23.25" x14ac:dyDescent="0.25">
      <c r="A422" s="80">
        <v>421</v>
      </c>
      <c r="B422" s="30" t="s">
        <v>218</v>
      </c>
      <c r="C422" s="30"/>
      <c r="D422" s="30" t="s">
        <v>183</v>
      </c>
      <c r="E422" s="30" t="s">
        <v>1500</v>
      </c>
      <c r="F422" s="30" t="s">
        <v>683</v>
      </c>
      <c r="G422" s="30" t="s">
        <v>20</v>
      </c>
      <c r="H422" s="30" t="s">
        <v>75</v>
      </c>
      <c r="I422" s="148">
        <v>17</v>
      </c>
      <c r="J422" s="88" t="str">
        <f t="shared" si="6"/>
        <v>Кировградский городской округ, пос. Левиха (г Кировград), ул. Карла Маркса, д. 17</v>
      </c>
      <c r="K422" s="42">
        <v>468.4</v>
      </c>
      <c r="L422" s="30">
        <v>8</v>
      </c>
      <c r="M422" s="42">
        <v>3</v>
      </c>
      <c r="N422" s="33" t="s">
        <v>4349</v>
      </c>
      <c r="O422" s="114" t="s">
        <v>4350</v>
      </c>
      <c r="P422" s="30" t="s">
        <v>1494</v>
      </c>
      <c r="Q422" s="194">
        <v>1442355.5999999999</v>
      </c>
      <c r="S422" s="200"/>
    </row>
    <row r="423" spans="1:19" ht="22.5" x14ac:dyDescent="0.25">
      <c r="A423" s="80">
        <v>422</v>
      </c>
      <c r="B423" s="30" t="s">
        <v>218</v>
      </c>
      <c r="C423" s="30"/>
      <c r="D423" s="30" t="s">
        <v>183</v>
      </c>
      <c r="E423" s="30" t="s">
        <v>1500</v>
      </c>
      <c r="F423" s="30" t="s">
        <v>683</v>
      </c>
      <c r="G423" s="30" t="s">
        <v>20</v>
      </c>
      <c r="H423" s="30" t="s">
        <v>188</v>
      </c>
      <c r="I423" s="148">
        <v>15</v>
      </c>
      <c r="J423" s="88" t="str">
        <f t="shared" si="6"/>
        <v>Кировградский городской округ, пос. Левиха (г Кировград), ул. Малышева, д. 15</v>
      </c>
      <c r="K423" s="42">
        <v>686.7</v>
      </c>
      <c r="L423" s="30">
        <v>12</v>
      </c>
      <c r="M423" s="42">
        <v>2</v>
      </c>
      <c r="N423" s="30" t="s">
        <v>4172</v>
      </c>
      <c r="O423" s="114">
        <v>43796</v>
      </c>
      <c r="P423" s="30" t="s">
        <v>1494</v>
      </c>
      <c r="Q423" s="194">
        <v>1384618.8</v>
      </c>
      <c r="S423" s="200"/>
    </row>
    <row r="424" spans="1:19" ht="22.5" x14ac:dyDescent="0.25">
      <c r="A424" s="80">
        <v>423</v>
      </c>
      <c r="B424" s="30" t="s">
        <v>218</v>
      </c>
      <c r="C424" s="30"/>
      <c r="D424" s="30" t="s">
        <v>183</v>
      </c>
      <c r="E424" s="30" t="s">
        <v>1500</v>
      </c>
      <c r="F424" s="30" t="s">
        <v>683</v>
      </c>
      <c r="G424" s="30" t="s">
        <v>20</v>
      </c>
      <c r="H424" s="30" t="s">
        <v>188</v>
      </c>
      <c r="I424" s="148">
        <v>17</v>
      </c>
      <c r="J424" s="88" t="str">
        <f t="shared" si="6"/>
        <v>Кировградский городской округ, пос. Левиха (г Кировград), ул. Малышева, д. 17</v>
      </c>
      <c r="K424" s="42">
        <v>1218</v>
      </c>
      <c r="L424" s="30">
        <v>19</v>
      </c>
      <c r="M424" s="42">
        <v>1</v>
      </c>
      <c r="N424" s="30" t="s">
        <v>4172</v>
      </c>
      <c r="O424" s="114">
        <v>43796</v>
      </c>
      <c r="P424" s="30" t="s">
        <v>1494</v>
      </c>
      <c r="Q424" s="194">
        <v>1770193.2</v>
      </c>
      <c r="S424" s="200"/>
    </row>
    <row r="425" spans="1:19" ht="22.5" x14ac:dyDescent="0.25">
      <c r="A425" s="80">
        <v>424</v>
      </c>
      <c r="B425" s="30" t="s">
        <v>218</v>
      </c>
      <c r="C425" s="30"/>
      <c r="D425" s="30" t="s">
        <v>183</v>
      </c>
      <c r="E425" s="30" t="s">
        <v>1500</v>
      </c>
      <c r="F425" s="30" t="s">
        <v>683</v>
      </c>
      <c r="G425" s="30" t="s">
        <v>20</v>
      </c>
      <c r="H425" s="30" t="s">
        <v>188</v>
      </c>
      <c r="I425" s="148">
        <v>21</v>
      </c>
      <c r="J425" s="88" t="str">
        <f t="shared" si="6"/>
        <v>Кировградский городской округ, пос. Левиха (г Кировград), ул. Малышева, д. 21</v>
      </c>
      <c r="K425" s="42">
        <v>699.5</v>
      </c>
      <c r="L425" s="30">
        <v>16</v>
      </c>
      <c r="M425" s="42">
        <v>2</v>
      </c>
      <c r="N425" s="30" t="s">
        <v>4172</v>
      </c>
      <c r="O425" s="114">
        <v>43796</v>
      </c>
      <c r="P425" s="30" t="s">
        <v>1494</v>
      </c>
      <c r="Q425" s="194">
        <v>1336844.3999999999</v>
      </c>
      <c r="S425" s="200"/>
    </row>
    <row r="426" spans="1:19" ht="22.5" x14ac:dyDescent="0.25">
      <c r="A426" s="80">
        <v>425</v>
      </c>
      <c r="B426" s="30" t="s">
        <v>218</v>
      </c>
      <c r="C426" s="30"/>
      <c r="D426" s="30" t="s">
        <v>183</v>
      </c>
      <c r="E426" s="30" t="s">
        <v>1500</v>
      </c>
      <c r="F426" s="30" t="s">
        <v>683</v>
      </c>
      <c r="G426" s="30" t="s">
        <v>20</v>
      </c>
      <c r="H426" s="30" t="s">
        <v>188</v>
      </c>
      <c r="I426" s="148">
        <v>23</v>
      </c>
      <c r="J426" s="88" t="str">
        <f t="shared" si="6"/>
        <v>Кировградский городской округ, пос. Левиха (г Кировград), ул. Малышева, д. 23</v>
      </c>
      <c r="K426" s="42">
        <v>693.5</v>
      </c>
      <c r="L426" s="30">
        <v>16</v>
      </c>
      <c r="M426" s="42">
        <v>2</v>
      </c>
      <c r="N426" s="30" t="s">
        <v>4172</v>
      </c>
      <c r="O426" s="114">
        <v>43796</v>
      </c>
      <c r="P426" s="30" t="s">
        <v>1494</v>
      </c>
      <c r="Q426" s="194">
        <v>1446130.7999999998</v>
      </c>
      <c r="S426" s="200"/>
    </row>
    <row r="427" spans="1:19" ht="22.5" x14ac:dyDescent="0.25">
      <c r="A427" s="80">
        <v>426</v>
      </c>
      <c r="B427" s="30" t="s">
        <v>218</v>
      </c>
      <c r="C427" s="30"/>
      <c r="D427" s="30" t="s">
        <v>183</v>
      </c>
      <c r="E427" s="30" t="s">
        <v>1500</v>
      </c>
      <c r="F427" s="30" t="s">
        <v>683</v>
      </c>
      <c r="G427" s="30" t="s">
        <v>20</v>
      </c>
      <c r="H427" s="30" t="s">
        <v>188</v>
      </c>
      <c r="I427" s="148">
        <v>25</v>
      </c>
      <c r="J427" s="88" t="str">
        <f t="shared" si="6"/>
        <v>Кировградский городской округ, пос. Левиха (г Кировград), ул. Малышева, д. 25</v>
      </c>
      <c r="K427" s="42">
        <v>679.3</v>
      </c>
      <c r="L427" s="30">
        <v>16</v>
      </c>
      <c r="M427" s="42">
        <v>2</v>
      </c>
      <c r="N427" s="30" t="s">
        <v>4172</v>
      </c>
      <c r="O427" s="114">
        <v>43796</v>
      </c>
      <c r="P427" s="30" t="s">
        <v>1494</v>
      </c>
      <c r="Q427" s="194">
        <v>1250267.83</v>
      </c>
      <c r="S427" s="200"/>
    </row>
    <row r="428" spans="1:19" ht="22.5" x14ac:dyDescent="0.25">
      <c r="A428" s="80">
        <v>427</v>
      </c>
      <c r="B428" s="30" t="s">
        <v>218</v>
      </c>
      <c r="C428" s="30"/>
      <c r="D428" s="30" t="s">
        <v>183</v>
      </c>
      <c r="E428" s="30" t="s">
        <v>1500</v>
      </c>
      <c r="F428" s="30" t="s">
        <v>693</v>
      </c>
      <c r="G428" s="30" t="s">
        <v>20</v>
      </c>
      <c r="H428" s="30" t="s">
        <v>1516</v>
      </c>
      <c r="I428" s="148">
        <v>16</v>
      </c>
      <c r="J428" s="88" t="str">
        <f t="shared" si="6"/>
        <v>Кировградский городской округ, пос. Нейво-Рудянка (г Кировград), ул. Бессонова, д. 16</v>
      </c>
      <c r="K428" s="42">
        <v>767.1</v>
      </c>
      <c r="L428" s="30">
        <v>12</v>
      </c>
      <c r="M428" s="42">
        <v>3</v>
      </c>
      <c r="N428" s="30" t="s">
        <v>4172</v>
      </c>
      <c r="O428" s="114">
        <v>43796</v>
      </c>
      <c r="P428" s="30" t="s">
        <v>1494</v>
      </c>
      <c r="Q428" s="194">
        <v>1586307.6</v>
      </c>
      <c r="S428" s="200"/>
    </row>
    <row r="429" spans="1:19" ht="22.5" x14ac:dyDescent="0.25">
      <c r="A429" s="80">
        <v>428</v>
      </c>
      <c r="B429" s="30" t="s">
        <v>218</v>
      </c>
      <c r="C429" s="30"/>
      <c r="D429" s="30" t="s">
        <v>192</v>
      </c>
      <c r="E429" s="30" t="s">
        <v>18</v>
      </c>
      <c r="F429" s="30" t="s">
        <v>193</v>
      </c>
      <c r="G429" s="30" t="s">
        <v>20</v>
      </c>
      <c r="H429" s="30" t="s">
        <v>87</v>
      </c>
      <c r="I429" s="148">
        <v>4</v>
      </c>
      <c r="J429" s="88" t="str">
        <f t="shared" si="6"/>
        <v>Кушвинский городской округ, г. Кушва, ул. Строителей, д. 4</v>
      </c>
      <c r="K429" s="42">
        <v>1823.2</v>
      </c>
      <c r="L429" s="30">
        <v>27</v>
      </c>
      <c r="M429" s="42">
        <v>7</v>
      </c>
      <c r="N429" s="30" t="s">
        <v>4173</v>
      </c>
      <c r="O429" s="114">
        <v>43745</v>
      </c>
      <c r="P429" s="30" t="s">
        <v>3064</v>
      </c>
      <c r="Q429" s="194">
        <v>10954540.800000001</v>
      </c>
      <c r="S429" s="200"/>
    </row>
    <row r="430" spans="1:19" ht="22.5" x14ac:dyDescent="0.25">
      <c r="A430" s="80">
        <v>429</v>
      </c>
      <c r="B430" s="30" t="s">
        <v>218</v>
      </c>
      <c r="C430" s="30"/>
      <c r="D430" s="30" t="s">
        <v>192</v>
      </c>
      <c r="E430" s="30" t="s">
        <v>18</v>
      </c>
      <c r="F430" s="30" t="s">
        <v>193</v>
      </c>
      <c r="G430" s="30" t="s">
        <v>20</v>
      </c>
      <c r="H430" s="30" t="s">
        <v>202</v>
      </c>
      <c r="I430" s="148">
        <v>32</v>
      </c>
      <c r="J430" s="88" t="str">
        <f t="shared" si="6"/>
        <v>Кушвинский городской округ, г. Кушва, ул. Фадеевых, д. 32</v>
      </c>
      <c r="K430" s="42">
        <v>1986</v>
      </c>
      <c r="L430" s="30">
        <v>21</v>
      </c>
      <c r="M430" s="42">
        <v>7</v>
      </c>
      <c r="N430" s="30" t="s">
        <v>4173</v>
      </c>
      <c r="O430" s="114">
        <v>43745</v>
      </c>
      <c r="P430" s="30" t="s">
        <v>3064</v>
      </c>
      <c r="Q430" s="194">
        <v>13166507.999999998</v>
      </c>
      <c r="S430" s="200"/>
    </row>
    <row r="431" spans="1:19" ht="22.5" x14ac:dyDescent="0.25">
      <c r="A431" s="80">
        <v>430</v>
      </c>
      <c r="B431" s="30" t="s">
        <v>499</v>
      </c>
      <c r="C431" s="30"/>
      <c r="D431" s="30" t="s">
        <v>560</v>
      </c>
      <c r="E431" s="30" t="s">
        <v>637</v>
      </c>
      <c r="F431" s="30" t="s">
        <v>188</v>
      </c>
      <c r="G431" s="30" t="s">
        <v>20</v>
      </c>
      <c r="H431" s="30" t="s">
        <v>796</v>
      </c>
      <c r="I431" s="42">
        <v>13</v>
      </c>
      <c r="J431" s="88" t="str">
        <f t="shared" si="6"/>
        <v>Малышевский городской округ, п.г.т. Малышева, ул. Автомобилистов, д. 13</v>
      </c>
      <c r="K431" s="30">
        <v>2796.2</v>
      </c>
      <c r="L431" s="30">
        <v>58</v>
      </c>
      <c r="M431" s="30">
        <v>1</v>
      </c>
      <c r="N431" s="30" t="s">
        <v>4174</v>
      </c>
      <c r="O431" s="114">
        <v>43781</v>
      </c>
      <c r="P431" s="30" t="s">
        <v>2724</v>
      </c>
      <c r="Q431" s="194">
        <v>3713734.8</v>
      </c>
      <c r="S431" s="200"/>
    </row>
    <row r="432" spans="1:19" ht="22.5" x14ac:dyDescent="0.25">
      <c r="A432" s="80">
        <v>431</v>
      </c>
      <c r="B432" s="30" t="s">
        <v>499</v>
      </c>
      <c r="C432" s="30"/>
      <c r="D432" s="30" t="s">
        <v>560</v>
      </c>
      <c r="E432" s="30" t="s">
        <v>637</v>
      </c>
      <c r="F432" s="30" t="s">
        <v>188</v>
      </c>
      <c r="G432" s="30" t="s">
        <v>20</v>
      </c>
      <c r="H432" s="30" t="s">
        <v>796</v>
      </c>
      <c r="I432" s="42">
        <v>9</v>
      </c>
      <c r="J432" s="88" t="str">
        <f t="shared" si="6"/>
        <v>Малышевский городской округ, п.г.т. Малышева, ул. Автомобилистов, д. 9</v>
      </c>
      <c r="K432" s="30">
        <v>4301.3</v>
      </c>
      <c r="L432" s="30">
        <v>80</v>
      </c>
      <c r="M432" s="30">
        <v>1</v>
      </c>
      <c r="N432" s="30" t="s">
        <v>4174</v>
      </c>
      <c r="O432" s="114">
        <v>43781</v>
      </c>
      <c r="P432" s="30" t="s">
        <v>2724</v>
      </c>
      <c r="Q432" s="194">
        <v>8340272.4000000004</v>
      </c>
      <c r="S432" s="200"/>
    </row>
    <row r="433" spans="1:19" ht="22.5" x14ac:dyDescent="0.25">
      <c r="A433" s="80">
        <v>432</v>
      </c>
      <c r="B433" s="30" t="s">
        <v>499</v>
      </c>
      <c r="C433" s="30"/>
      <c r="D433" s="30" t="s">
        <v>560</v>
      </c>
      <c r="E433" s="30" t="s">
        <v>637</v>
      </c>
      <c r="F433" s="30" t="s">
        <v>188</v>
      </c>
      <c r="G433" s="30" t="s">
        <v>20</v>
      </c>
      <c r="H433" s="30" t="s">
        <v>561</v>
      </c>
      <c r="I433" s="42">
        <v>10</v>
      </c>
      <c r="J433" s="88" t="str">
        <f t="shared" ref="J433:J496" si="7">C433&amp;""&amp;D433&amp;", "&amp;E433&amp;" "&amp;F433&amp;", "&amp;G433&amp;" "&amp;H433&amp;", д. "&amp;I433</f>
        <v>Малышевский городской округ, п.г.т. Малышева, ул. Мопра, д. 10</v>
      </c>
      <c r="K433" s="30">
        <v>599</v>
      </c>
      <c r="L433" s="30">
        <v>12</v>
      </c>
      <c r="M433" s="30">
        <v>8</v>
      </c>
      <c r="N433" s="30" t="s">
        <v>4174</v>
      </c>
      <c r="O433" s="114" t="s">
        <v>4102</v>
      </c>
      <c r="P433" s="30" t="s">
        <v>2724</v>
      </c>
      <c r="Q433" s="194">
        <v>8054096.4000000004</v>
      </c>
      <c r="S433" s="200"/>
    </row>
    <row r="434" spans="1:19" ht="22.5" x14ac:dyDescent="0.25">
      <c r="A434" s="80">
        <v>433</v>
      </c>
      <c r="B434" s="30" t="s">
        <v>499</v>
      </c>
      <c r="C434" s="30"/>
      <c r="D434" s="30" t="s">
        <v>560</v>
      </c>
      <c r="E434" s="30" t="s">
        <v>637</v>
      </c>
      <c r="F434" s="30" t="s">
        <v>188</v>
      </c>
      <c r="G434" s="30" t="s">
        <v>20</v>
      </c>
      <c r="H434" s="30" t="s">
        <v>330</v>
      </c>
      <c r="I434" s="42">
        <v>16</v>
      </c>
      <c r="J434" s="88" t="str">
        <f t="shared" si="7"/>
        <v>Малышевский городской округ, п.г.т. Малышева, ул. Пионерская, д. 16</v>
      </c>
      <c r="K434" s="30">
        <v>718</v>
      </c>
      <c r="L434" s="30">
        <v>16</v>
      </c>
      <c r="M434" s="30">
        <v>8</v>
      </c>
      <c r="N434" s="30" t="s">
        <v>4174</v>
      </c>
      <c r="O434" s="114" t="s">
        <v>4102</v>
      </c>
      <c r="P434" s="30" t="s">
        <v>2724</v>
      </c>
      <c r="Q434" s="194">
        <v>6965102.3999999994</v>
      </c>
      <c r="S434" s="200"/>
    </row>
    <row r="435" spans="1:19" ht="23.25" x14ac:dyDescent="0.25">
      <c r="A435" s="80">
        <v>434</v>
      </c>
      <c r="B435" s="30" t="s">
        <v>495</v>
      </c>
      <c r="C435" s="30"/>
      <c r="D435" s="134" t="s">
        <v>415</v>
      </c>
      <c r="E435" s="134" t="s">
        <v>18</v>
      </c>
      <c r="F435" s="134" t="s">
        <v>416</v>
      </c>
      <c r="G435" s="134" t="s">
        <v>190</v>
      </c>
      <c r="H435" s="112" t="s">
        <v>1173</v>
      </c>
      <c r="I435" s="51">
        <v>5</v>
      </c>
      <c r="J435" s="88" t="str">
        <f t="shared" si="7"/>
        <v>муниципальное образование «город Екатеринбург», г. Екатеринбург, б-р Сергея Есенина, д. 5</v>
      </c>
      <c r="K435" s="112">
        <v>5489.6</v>
      </c>
      <c r="L435" s="30">
        <v>95</v>
      </c>
      <c r="M435" s="112">
        <v>3</v>
      </c>
      <c r="N435" s="33" t="s">
        <v>4351</v>
      </c>
      <c r="O435" s="114" t="s">
        <v>4352</v>
      </c>
      <c r="P435" s="30" t="s">
        <v>4353</v>
      </c>
      <c r="Q435" s="194">
        <v>6366958.2200000007</v>
      </c>
      <c r="S435" s="200"/>
    </row>
    <row r="436" spans="1:19" ht="22.5" x14ac:dyDescent="0.25">
      <c r="A436" s="80">
        <v>435</v>
      </c>
      <c r="B436" s="30" t="s">
        <v>495</v>
      </c>
      <c r="C436" s="30"/>
      <c r="D436" s="134" t="s">
        <v>415</v>
      </c>
      <c r="E436" s="134" t="s">
        <v>18</v>
      </c>
      <c r="F436" s="134" t="s">
        <v>416</v>
      </c>
      <c r="G436" s="134" t="s">
        <v>64</v>
      </c>
      <c r="H436" s="112" t="s">
        <v>805</v>
      </c>
      <c r="I436" s="51" t="s">
        <v>1458</v>
      </c>
      <c r="J436" s="88" t="str">
        <f t="shared" si="7"/>
        <v>муниципальное образование «город Екатеринбург», г. Екатеринбург, пер. Асбестовский, д. 2КОРПУС 1</v>
      </c>
      <c r="K436" s="112">
        <v>4675</v>
      </c>
      <c r="L436" s="30">
        <v>96</v>
      </c>
      <c r="M436" s="112">
        <v>2</v>
      </c>
      <c r="N436" s="33" t="s">
        <v>4176</v>
      </c>
      <c r="O436" s="114">
        <v>43914</v>
      </c>
      <c r="P436" s="30" t="s">
        <v>4177</v>
      </c>
      <c r="Q436" s="194">
        <v>5143300.04</v>
      </c>
      <c r="S436" s="200"/>
    </row>
    <row r="437" spans="1:19" ht="22.5" x14ac:dyDescent="0.25">
      <c r="A437" s="80">
        <v>436</v>
      </c>
      <c r="B437" s="30" t="s">
        <v>495</v>
      </c>
      <c r="C437" s="30"/>
      <c r="D437" s="120" t="s">
        <v>415</v>
      </c>
      <c r="E437" s="120" t="s">
        <v>18</v>
      </c>
      <c r="F437" s="120" t="s">
        <v>416</v>
      </c>
      <c r="G437" s="120" t="s">
        <v>64</v>
      </c>
      <c r="H437" s="30" t="s">
        <v>1408</v>
      </c>
      <c r="I437" s="42">
        <v>14</v>
      </c>
      <c r="J437" s="88" t="str">
        <f t="shared" si="7"/>
        <v>муниципальное образование «город Екатеринбург», г. Екатеринбург, пер. Каслинский, д. 14</v>
      </c>
      <c r="K437" s="30">
        <v>641.79999999999995</v>
      </c>
      <c r="L437" s="30">
        <v>16</v>
      </c>
      <c r="M437" s="30">
        <v>8</v>
      </c>
      <c r="N437" s="33" t="s">
        <v>4178</v>
      </c>
      <c r="O437" s="114">
        <v>43797</v>
      </c>
      <c r="P437" s="30" t="s">
        <v>3796</v>
      </c>
      <c r="Q437" s="194">
        <v>5793495.5999999996</v>
      </c>
      <c r="S437" s="200"/>
    </row>
    <row r="438" spans="1:19" ht="22.5" x14ac:dyDescent="0.25">
      <c r="A438" s="80">
        <v>437</v>
      </c>
      <c r="B438" s="30" t="s">
        <v>495</v>
      </c>
      <c r="C438" s="30"/>
      <c r="D438" s="120" t="s">
        <v>415</v>
      </c>
      <c r="E438" s="120" t="s">
        <v>18</v>
      </c>
      <c r="F438" s="120" t="s">
        <v>416</v>
      </c>
      <c r="G438" s="120" t="s">
        <v>64</v>
      </c>
      <c r="H438" s="30" t="s">
        <v>1408</v>
      </c>
      <c r="I438" s="42">
        <v>16</v>
      </c>
      <c r="J438" s="88" t="str">
        <f t="shared" si="7"/>
        <v>муниципальное образование «город Екатеринбург», г. Екатеринбург, пер. Каслинский, д. 16</v>
      </c>
      <c r="K438" s="30">
        <v>648.79999999999995</v>
      </c>
      <c r="L438" s="30">
        <v>16</v>
      </c>
      <c r="M438" s="120">
        <v>6</v>
      </c>
      <c r="N438" s="33" t="s">
        <v>4178</v>
      </c>
      <c r="O438" s="114">
        <v>43797</v>
      </c>
      <c r="P438" s="30" t="s">
        <v>3796</v>
      </c>
      <c r="Q438" s="194">
        <v>5040946.7999999989</v>
      </c>
      <c r="S438" s="200"/>
    </row>
    <row r="439" spans="1:19" ht="23.25" x14ac:dyDescent="0.25">
      <c r="A439" s="80">
        <v>438</v>
      </c>
      <c r="B439" s="30" t="s">
        <v>495</v>
      </c>
      <c r="C439" s="30"/>
      <c r="D439" s="120" t="s">
        <v>415</v>
      </c>
      <c r="E439" s="120" t="s">
        <v>18</v>
      </c>
      <c r="F439" s="120" t="s">
        <v>416</v>
      </c>
      <c r="G439" s="120" t="s">
        <v>64</v>
      </c>
      <c r="H439" s="30" t="s">
        <v>435</v>
      </c>
      <c r="I439" s="42">
        <v>5</v>
      </c>
      <c r="J439" s="88" t="str">
        <f t="shared" si="7"/>
        <v>муниципальное образование «город Екатеринбург», г. Екатеринбург, пер. Коллективный, д. 5</v>
      </c>
      <c r="K439" s="30">
        <v>4260.2</v>
      </c>
      <c r="L439" s="30">
        <v>73</v>
      </c>
      <c r="M439" s="120">
        <v>6</v>
      </c>
      <c r="N439" s="33" t="s">
        <v>4179</v>
      </c>
      <c r="O439" s="114" t="s">
        <v>4180</v>
      </c>
      <c r="P439" s="30" t="s">
        <v>2875</v>
      </c>
      <c r="Q439" s="194">
        <v>17330883.599999998</v>
      </c>
      <c r="S439" s="200"/>
    </row>
    <row r="440" spans="1:19" ht="22.5" x14ac:dyDescent="0.25">
      <c r="A440" s="80">
        <v>439</v>
      </c>
      <c r="B440" s="30" t="s">
        <v>495</v>
      </c>
      <c r="C440" s="30"/>
      <c r="D440" s="120" t="s">
        <v>415</v>
      </c>
      <c r="E440" s="120" t="s">
        <v>18</v>
      </c>
      <c r="F440" s="120" t="s">
        <v>416</v>
      </c>
      <c r="G440" s="120" t="s">
        <v>64</v>
      </c>
      <c r="H440" s="30" t="s">
        <v>1236</v>
      </c>
      <c r="I440" s="42">
        <v>8</v>
      </c>
      <c r="J440" s="88" t="str">
        <f t="shared" si="7"/>
        <v>муниципальное образование «город Екатеринбург», г. Екатеринбург, пер. Курьинский, д. 8</v>
      </c>
      <c r="K440" s="30">
        <v>1352.8</v>
      </c>
      <c r="L440" s="30">
        <v>32</v>
      </c>
      <c r="M440" s="30">
        <v>6</v>
      </c>
      <c r="N440" s="33" t="s">
        <v>4181</v>
      </c>
      <c r="O440" s="114">
        <v>43794</v>
      </c>
      <c r="P440" s="30" t="s">
        <v>2858</v>
      </c>
      <c r="Q440" s="194">
        <v>4900978.76</v>
      </c>
      <c r="S440" s="200"/>
    </row>
    <row r="441" spans="1:19" ht="22.5" x14ac:dyDescent="0.25">
      <c r="A441" s="80">
        <v>440</v>
      </c>
      <c r="B441" s="30" t="s">
        <v>495</v>
      </c>
      <c r="C441" s="30"/>
      <c r="D441" s="134" t="s">
        <v>415</v>
      </c>
      <c r="E441" s="134" t="s">
        <v>18</v>
      </c>
      <c r="F441" s="134" t="s">
        <v>416</v>
      </c>
      <c r="G441" s="134" t="s">
        <v>64</v>
      </c>
      <c r="H441" s="112" t="s">
        <v>439</v>
      </c>
      <c r="I441" s="51">
        <v>37</v>
      </c>
      <c r="J441" s="88" t="str">
        <f t="shared" si="7"/>
        <v>муниципальное образование «город Екатеринбург», г. Екатеринбург, пер. Парковый, д. 37</v>
      </c>
      <c r="K441" s="112">
        <v>4046.9</v>
      </c>
      <c r="L441" s="30">
        <v>72</v>
      </c>
      <c r="M441" s="112">
        <v>2</v>
      </c>
      <c r="N441" s="33" t="s">
        <v>4176</v>
      </c>
      <c r="O441" s="114">
        <v>43914</v>
      </c>
      <c r="P441" s="30" t="s">
        <v>4177</v>
      </c>
      <c r="Q441" s="194">
        <v>4711844.92</v>
      </c>
      <c r="S441" s="200"/>
    </row>
    <row r="442" spans="1:19" ht="23.25" x14ac:dyDescent="0.25">
      <c r="A442" s="80">
        <v>441</v>
      </c>
      <c r="B442" s="30" t="s">
        <v>495</v>
      </c>
      <c r="C442" s="30"/>
      <c r="D442" s="120" t="s">
        <v>415</v>
      </c>
      <c r="E442" s="120" t="s">
        <v>18</v>
      </c>
      <c r="F442" s="120" t="s">
        <v>416</v>
      </c>
      <c r="G442" s="120" t="s">
        <v>64</v>
      </c>
      <c r="H442" s="30" t="s">
        <v>439</v>
      </c>
      <c r="I442" s="42" t="s">
        <v>1564</v>
      </c>
      <c r="J442" s="88" t="str">
        <f t="shared" si="7"/>
        <v>муниципальное образование «город Екатеринбург», г. Екатеринбург, пер. Парковый, д. 41КОРПУС 1</v>
      </c>
      <c r="K442" s="30">
        <v>666.1</v>
      </c>
      <c r="L442" s="30">
        <v>16</v>
      </c>
      <c r="M442" s="30">
        <v>7</v>
      </c>
      <c r="N442" s="33" t="s">
        <v>4354</v>
      </c>
      <c r="O442" s="114" t="s">
        <v>4355</v>
      </c>
      <c r="P442" s="30" t="s">
        <v>2858</v>
      </c>
      <c r="Q442" s="194">
        <v>4167633.7</v>
      </c>
      <c r="S442" s="200"/>
    </row>
    <row r="443" spans="1:19" ht="22.5" x14ac:dyDescent="0.25">
      <c r="A443" s="80">
        <v>442</v>
      </c>
      <c r="B443" s="30" t="s">
        <v>495</v>
      </c>
      <c r="C443" s="30"/>
      <c r="D443" s="120" t="s">
        <v>415</v>
      </c>
      <c r="E443" s="120" t="s">
        <v>18</v>
      </c>
      <c r="F443" s="120" t="s">
        <v>416</v>
      </c>
      <c r="G443" s="120" t="s">
        <v>64</v>
      </c>
      <c r="H443" s="30" t="s">
        <v>881</v>
      </c>
      <c r="I443" s="42">
        <v>9</v>
      </c>
      <c r="J443" s="88" t="str">
        <f t="shared" si="7"/>
        <v>муниципальное образование «город Екатеринбург», г. Екатеринбург, пер. Симбирский, д. 9</v>
      </c>
      <c r="K443" s="30">
        <v>1029.7</v>
      </c>
      <c r="L443" s="30">
        <v>16</v>
      </c>
      <c r="M443" s="30">
        <v>1</v>
      </c>
      <c r="N443" s="33" t="s">
        <v>4183</v>
      </c>
      <c r="O443" s="114">
        <v>43818</v>
      </c>
      <c r="P443" s="30" t="s">
        <v>3722</v>
      </c>
      <c r="Q443" s="194">
        <v>94058.3</v>
      </c>
      <c r="S443" s="200"/>
    </row>
    <row r="444" spans="1:19" ht="22.5" x14ac:dyDescent="0.25">
      <c r="A444" s="80">
        <v>443</v>
      </c>
      <c r="B444" s="30" t="s">
        <v>495</v>
      </c>
      <c r="C444" s="30"/>
      <c r="D444" s="120" t="s">
        <v>415</v>
      </c>
      <c r="E444" s="120" t="s">
        <v>18</v>
      </c>
      <c r="F444" s="120" t="s">
        <v>416</v>
      </c>
      <c r="G444" s="120" t="s">
        <v>64</v>
      </c>
      <c r="H444" s="30" t="s">
        <v>876</v>
      </c>
      <c r="I444" s="42">
        <v>15</v>
      </c>
      <c r="J444" s="88" t="str">
        <f t="shared" si="7"/>
        <v>муниципальное образование «город Екатеринбург», г. Екатеринбург, пер. Суворовский, д. 15</v>
      </c>
      <c r="K444" s="30">
        <v>3671.1</v>
      </c>
      <c r="L444" s="30">
        <v>56</v>
      </c>
      <c r="M444" s="30">
        <v>7</v>
      </c>
      <c r="N444" s="33" t="s">
        <v>4184</v>
      </c>
      <c r="O444" s="114">
        <v>43790</v>
      </c>
      <c r="P444" s="30" t="s">
        <v>3799</v>
      </c>
      <c r="Q444" s="194">
        <v>14926251.600000001</v>
      </c>
      <c r="S444" s="200"/>
    </row>
    <row r="445" spans="1:19" ht="22.5" x14ac:dyDescent="0.25">
      <c r="A445" s="80">
        <v>444</v>
      </c>
      <c r="B445" s="30" t="s">
        <v>495</v>
      </c>
      <c r="C445" s="30"/>
      <c r="D445" s="120" t="s">
        <v>415</v>
      </c>
      <c r="E445" s="120" t="s">
        <v>18</v>
      </c>
      <c r="F445" s="120" t="s">
        <v>416</v>
      </c>
      <c r="G445" s="120" t="s">
        <v>64</v>
      </c>
      <c r="H445" s="30" t="s">
        <v>876</v>
      </c>
      <c r="I445" s="42">
        <v>17</v>
      </c>
      <c r="J445" s="88" t="str">
        <f t="shared" si="7"/>
        <v>муниципальное образование «город Екатеринбург», г. Екатеринбург, пер. Суворовский, д. 17</v>
      </c>
      <c r="K445" s="30">
        <v>3326.9</v>
      </c>
      <c r="L445" s="30">
        <v>56</v>
      </c>
      <c r="M445" s="30">
        <v>7</v>
      </c>
      <c r="N445" s="33" t="s">
        <v>4184</v>
      </c>
      <c r="O445" s="114">
        <v>43790</v>
      </c>
      <c r="P445" s="30" t="s">
        <v>3799</v>
      </c>
      <c r="Q445" s="194">
        <v>16001276.400000002</v>
      </c>
      <c r="S445" s="200"/>
    </row>
    <row r="446" spans="1:19" ht="22.5" x14ac:dyDescent="0.25">
      <c r="A446" s="80">
        <v>445</v>
      </c>
      <c r="B446" s="30" t="s">
        <v>495</v>
      </c>
      <c r="C446" s="30"/>
      <c r="D446" s="120" t="s">
        <v>415</v>
      </c>
      <c r="E446" s="120" t="s">
        <v>18</v>
      </c>
      <c r="F446" s="120" t="s">
        <v>416</v>
      </c>
      <c r="G446" s="120" t="s">
        <v>64</v>
      </c>
      <c r="H446" s="30" t="s">
        <v>876</v>
      </c>
      <c r="I446" s="42">
        <v>19</v>
      </c>
      <c r="J446" s="88" t="str">
        <f t="shared" si="7"/>
        <v>муниципальное образование «город Екатеринбург», г. Екатеринбург, пер. Суворовский, д. 19</v>
      </c>
      <c r="K446" s="30">
        <v>4108.7</v>
      </c>
      <c r="L446" s="30">
        <v>56</v>
      </c>
      <c r="M446" s="120">
        <v>5</v>
      </c>
      <c r="N446" s="33" t="s">
        <v>4185</v>
      </c>
      <c r="O446" s="114">
        <v>43924</v>
      </c>
      <c r="P446" s="30" t="s">
        <v>3799</v>
      </c>
      <c r="Q446" s="194">
        <v>13746865.819999998</v>
      </c>
      <c r="S446" s="200"/>
    </row>
    <row r="447" spans="1:19" ht="23.25" x14ac:dyDescent="0.25">
      <c r="A447" s="80">
        <v>446</v>
      </c>
      <c r="B447" s="30" t="s">
        <v>495</v>
      </c>
      <c r="C447" s="30"/>
      <c r="D447" s="120" t="s">
        <v>415</v>
      </c>
      <c r="E447" s="120" t="s">
        <v>18</v>
      </c>
      <c r="F447" s="120" t="s">
        <v>416</v>
      </c>
      <c r="G447" s="120" t="s">
        <v>64</v>
      </c>
      <c r="H447" s="30" t="s">
        <v>876</v>
      </c>
      <c r="I447" s="42">
        <v>3</v>
      </c>
      <c r="J447" s="88" t="str">
        <f t="shared" si="7"/>
        <v>муниципальное образование «город Екатеринбург», г. Екатеринбург, пер. Суворовский, д. 3</v>
      </c>
      <c r="K447" s="30">
        <v>4392.7</v>
      </c>
      <c r="L447" s="30">
        <v>157</v>
      </c>
      <c r="M447" s="30">
        <v>3</v>
      </c>
      <c r="N447" s="33" t="s">
        <v>4187</v>
      </c>
      <c r="O447" s="114" t="s">
        <v>4188</v>
      </c>
      <c r="P447" s="30" t="s">
        <v>2769</v>
      </c>
      <c r="Q447" s="194">
        <v>14063373.6</v>
      </c>
      <c r="S447" s="200"/>
    </row>
    <row r="448" spans="1:19" ht="22.5" x14ac:dyDescent="0.25">
      <c r="A448" s="80">
        <v>447</v>
      </c>
      <c r="B448" s="30" t="s">
        <v>495</v>
      </c>
      <c r="C448" s="30"/>
      <c r="D448" s="120" t="s">
        <v>415</v>
      </c>
      <c r="E448" s="120" t="s">
        <v>18</v>
      </c>
      <c r="F448" s="120" t="s">
        <v>416</v>
      </c>
      <c r="G448" s="120" t="s">
        <v>64</v>
      </c>
      <c r="H448" s="30" t="s">
        <v>1239</v>
      </c>
      <c r="I448" s="42">
        <v>2</v>
      </c>
      <c r="J448" s="88" t="str">
        <f t="shared" si="7"/>
        <v>муниципальное образование «город Екатеринбург», г. Екатеринбург, пер. Сухумский, д. 2</v>
      </c>
      <c r="K448" s="30">
        <v>1374.6</v>
      </c>
      <c r="L448" s="30">
        <v>32</v>
      </c>
      <c r="M448" s="30">
        <v>5</v>
      </c>
      <c r="N448" s="33" t="s">
        <v>3152</v>
      </c>
      <c r="O448" s="114">
        <v>43815</v>
      </c>
      <c r="P448" s="30" t="s">
        <v>2875</v>
      </c>
      <c r="Q448" s="194">
        <v>4877796</v>
      </c>
      <c r="S448" s="200"/>
    </row>
    <row r="449" spans="1:19" ht="22.5" x14ac:dyDescent="0.25">
      <c r="A449" s="80">
        <v>448</v>
      </c>
      <c r="B449" s="30" t="s">
        <v>495</v>
      </c>
      <c r="C449" s="30"/>
      <c r="D449" s="120" t="s">
        <v>415</v>
      </c>
      <c r="E449" s="120" t="s">
        <v>18</v>
      </c>
      <c r="F449" s="120" t="s">
        <v>416</v>
      </c>
      <c r="G449" s="120" t="s">
        <v>64</v>
      </c>
      <c r="H449" s="30" t="s">
        <v>1094</v>
      </c>
      <c r="I449" s="42">
        <v>12</v>
      </c>
      <c r="J449" s="88" t="str">
        <f t="shared" si="7"/>
        <v>муниципальное образование «город Екатеринбург», г. Екатеринбург, пер. Теплогорский, д. 12</v>
      </c>
      <c r="K449" s="30">
        <v>458.7</v>
      </c>
      <c r="L449" s="30">
        <v>8</v>
      </c>
      <c r="M449" s="30">
        <v>8</v>
      </c>
      <c r="N449" s="33" t="s">
        <v>4189</v>
      </c>
      <c r="O449" s="114" t="s">
        <v>4190</v>
      </c>
      <c r="P449" s="30" t="s">
        <v>2769</v>
      </c>
      <c r="Q449" s="194">
        <v>4027918.8</v>
      </c>
      <c r="S449" s="200"/>
    </row>
    <row r="450" spans="1:19" ht="22.5" x14ac:dyDescent="0.25">
      <c r="A450" s="80">
        <v>449</v>
      </c>
      <c r="B450" s="30" t="s">
        <v>495</v>
      </c>
      <c r="C450" s="30"/>
      <c r="D450" s="120" t="s">
        <v>415</v>
      </c>
      <c r="E450" s="120" t="s">
        <v>18</v>
      </c>
      <c r="F450" s="120" t="s">
        <v>416</v>
      </c>
      <c r="G450" s="120" t="s">
        <v>64</v>
      </c>
      <c r="H450" s="30" t="s">
        <v>1166</v>
      </c>
      <c r="I450" s="42">
        <v>3</v>
      </c>
      <c r="J450" s="88" t="str">
        <f t="shared" si="7"/>
        <v>муниципальное образование «город Екатеринбург», г. Екатеринбург, пер. Чаадаева, д. 3</v>
      </c>
      <c r="K450" s="30">
        <v>456.6</v>
      </c>
      <c r="L450" s="30">
        <v>8</v>
      </c>
      <c r="M450" s="30">
        <v>8</v>
      </c>
      <c r="N450" s="33" t="s">
        <v>4181</v>
      </c>
      <c r="O450" s="114">
        <v>43794</v>
      </c>
      <c r="P450" s="30" t="s">
        <v>2858</v>
      </c>
      <c r="Q450" s="194">
        <v>4681092.6999999993</v>
      </c>
      <c r="S450" s="200"/>
    </row>
    <row r="451" spans="1:19" ht="22.5" x14ac:dyDescent="0.25">
      <c r="A451" s="80">
        <v>450</v>
      </c>
      <c r="B451" s="30" t="s">
        <v>495</v>
      </c>
      <c r="C451" s="30"/>
      <c r="D451" s="120" t="s">
        <v>415</v>
      </c>
      <c r="E451" s="120" t="s">
        <v>18</v>
      </c>
      <c r="F451" s="120" t="s">
        <v>416</v>
      </c>
      <c r="G451" s="120" t="s">
        <v>64</v>
      </c>
      <c r="H451" s="30" t="s">
        <v>477</v>
      </c>
      <c r="I451" s="42">
        <v>11</v>
      </c>
      <c r="J451" s="88" t="str">
        <f t="shared" si="7"/>
        <v>муниципальное образование «город Екатеринбург», г. Екатеринбург, пер. Черниговский, д. 11</v>
      </c>
      <c r="K451" s="30">
        <v>2514.6</v>
      </c>
      <c r="L451" s="30">
        <v>31</v>
      </c>
      <c r="M451" s="30">
        <v>6</v>
      </c>
      <c r="N451" s="33" t="s">
        <v>4184</v>
      </c>
      <c r="O451" s="114">
        <v>43790</v>
      </c>
      <c r="P451" s="30" t="s">
        <v>3799</v>
      </c>
      <c r="Q451" s="194">
        <v>4629866.3999999994</v>
      </c>
      <c r="S451" s="200"/>
    </row>
    <row r="452" spans="1:19" ht="22.5" x14ac:dyDescent="0.25">
      <c r="A452" s="80">
        <v>451</v>
      </c>
      <c r="B452" s="30" t="s">
        <v>495</v>
      </c>
      <c r="C452" s="30"/>
      <c r="D452" s="120" t="s">
        <v>415</v>
      </c>
      <c r="E452" s="120" t="s">
        <v>18</v>
      </c>
      <c r="F452" s="120" t="s">
        <v>416</v>
      </c>
      <c r="G452" s="120" t="s">
        <v>64</v>
      </c>
      <c r="H452" s="30" t="s">
        <v>477</v>
      </c>
      <c r="I452" s="42">
        <v>29</v>
      </c>
      <c r="J452" s="88" t="str">
        <f t="shared" si="7"/>
        <v>муниципальное образование «город Екатеринбург», г. Екатеринбург, пер. Черниговский, д. 29</v>
      </c>
      <c r="K452" s="30">
        <v>1283.5</v>
      </c>
      <c r="L452" s="30">
        <v>32</v>
      </c>
      <c r="M452" s="120">
        <v>4</v>
      </c>
      <c r="N452" s="33" t="s">
        <v>4184</v>
      </c>
      <c r="O452" s="114">
        <v>43790</v>
      </c>
      <c r="P452" s="30" t="s">
        <v>3799</v>
      </c>
      <c r="Q452" s="194">
        <v>6740226</v>
      </c>
      <c r="S452" s="200"/>
    </row>
    <row r="453" spans="1:19" ht="22.5" x14ac:dyDescent="0.25">
      <c r="A453" s="80">
        <v>452</v>
      </c>
      <c r="B453" s="30" t="s">
        <v>495</v>
      </c>
      <c r="C453" s="30"/>
      <c r="D453" s="120" t="s">
        <v>415</v>
      </c>
      <c r="E453" s="120" t="s">
        <v>18</v>
      </c>
      <c r="F453" s="120" t="s">
        <v>416</v>
      </c>
      <c r="G453" s="120" t="s">
        <v>143</v>
      </c>
      <c r="H453" s="30" t="s">
        <v>278</v>
      </c>
      <c r="I453" s="42">
        <v>40</v>
      </c>
      <c r="J453" s="88" t="str">
        <f t="shared" si="7"/>
        <v>муниципальное образование «город Екатеринбург», г. Екатеринбург, пр-кт Космонавтов, д. 40</v>
      </c>
      <c r="K453" s="30">
        <v>3225</v>
      </c>
      <c r="L453" s="30">
        <v>80</v>
      </c>
      <c r="M453" s="30">
        <v>6</v>
      </c>
      <c r="N453" s="33" t="s">
        <v>4191</v>
      </c>
      <c r="O453" s="114">
        <v>43789</v>
      </c>
      <c r="P453" s="30" t="s">
        <v>3641</v>
      </c>
      <c r="Q453" s="194">
        <v>16462747.199999999</v>
      </c>
      <c r="S453" s="200"/>
    </row>
    <row r="454" spans="1:19" ht="22.5" x14ac:dyDescent="0.25">
      <c r="A454" s="80">
        <v>453</v>
      </c>
      <c r="B454" s="30" t="s">
        <v>495</v>
      </c>
      <c r="C454" s="30"/>
      <c r="D454" s="120" t="s">
        <v>415</v>
      </c>
      <c r="E454" s="120" t="s">
        <v>18</v>
      </c>
      <c r="F454" s="120" t="s">
        <v>416</v>
      </c>
      <c r="G454" s="120" t="s">
        <v>143</v>
      </c>
      <c r="H454" s="30" t="s">
        <v>278</v>
      </c>
      <c r="I454" s="42">
        <v>48</v>
      </c>
      <c r="J454" s="88" t="str">
        <f t="shared" si="7"/>
        <v>муниципальное образование «город Екатеринбург», г. Екатеринбург, пр-кт Космонавтов, д. 48</v>
      </c>
      <c r="K454" s="30">
        <v>4761.3</v>
      </c>
      <c r="L454" s="30">
        <v>51</v>
      </c>
      <c r="M454" s="120">
        <v>8</v>
      </c>
      <c r="N454" s="33" t="s">
        <v>4191</v>
      </c>
      <c r="O454" s="114">
        <v>43789</v>
      </c>
      <c r="P454" s="30" t="s">
        <v>3641</v>
      </c>
      <c r="Q454" s="194">
        <v>16496043.6</v>
      </c>
      <c r="S454" s="200"/>
    </row>
    <row r="455" spans="1:19" ht="22.5" x14ac:dyDescent="0.25">
      <c r="A455" s="80">
        <v>454</v>
      </c>
      <c r="B455" s="30" t="s">
        <v>495</v>
      </c>
      <c r="C455" s="30"/>
      <c r="D455" s="120" t="s">
        <v>415</v>
      </c>
      <c r="E455" s="120" t="s">
        <v>18</v>
      </c>
      <c r="F455" s="120" t="s">
        <v>416</v>
      </c>
      <c r="G455" s="120" t="s">
        <v>143</v>
      </c>
      <c r="H455" s="30" t="s">
        <v>36</v>
      </c>
      <c r="I455" s="42" t="s">
        <v>1566</v>
      </c>
      <c r="J455" s="88" t="str">
        <f t="shared" si="7"/>
        <v>муниципальное образование «город Екатеринбург», г. Екатеринбург, пр-кт Ленина, д. 13А ЛИТЕР В</v>
      </c>
      <c r="K455" s="30">
        <v>1662</v>
      </c>
      <c r="L455" s="30">
        <v>29</v>
      </c>
      <c r="M455" s="30">
        <v>8</v>
      </c>
      <c r="N455" s="33" t="s">
        <v>4192</v>
      </c>
      <c r="O455" s="114">
        <v>43787</v>
      </c>
      <c r="P455" s="30" t="s">
        <v>3799</v>
      </c>
      <c r="Q455" s="194">
        <v>10783942.800000001</v>
      </c>
      <c r="S455" s="200"/>
    </row>
    <row r="456" spans="1:19" ht="22.5" x14ac:dyDescent="0.25">
      <c r="A456" s="80">
        <v>455</v>
      </c>
      <c r="B456" s="30" t="s">
        <v>495</v>
      </c>
      <c r="C456" s="30"/>
      <c r="D456" s="120" t="s">
        <v>415</v>
      </c>
      <c r="E456" s="120" t="s">
        <v>18</v>
      </c>
      <c r="F456" s="120" t="s">
        <v>416</v>
      </c>
      <c r="G456" s="120" t="s">
        <v>143</v>
      </c>
      <c r="H456" s="30" t="s">
        <v>36</v>
      </c>
      <c r="I456" s="42" t="s">
        <v>1584</v>
      </c>
      <c r="J456" s="88" t="str">
        <f t="shared" si="7"/>
        <v>муниципальное образование «город Екатеринбург», г. Екатеринбург, пр-кт Ленина, д. 62/9</v>
      </c>
      <c r="K456" s="30">
        <v>2532.6999999999998</v>
      </c>
      <c r="L456" s="30">
        <v>60</v>
      </c>
      <c r="M456" s="120">
        <v>8</v>
      </c>
      <c r="N456" s="33" t="s">
        <v>4193</v>
      </c>
      <c r="O456" s="114">
        <v>43796</v>
      </c>
      <c r="P456" s="30" t="s">
        <v>3641</v>
      </c>
      <c r="Q456" s="194">
        <v>14673552</v>
      </c>
      <c r="S456" s="200"/>
    </row>
    <row r="457" spans="1:19" ht="22.5" x14ac:dyDescent="0.25">
      <c r="A457" s="80">
        <v>456</v>
      </c>
      <c r="B457" s="30" t="s">
        <v>495</v>
      </c>
      <c r="C457" s="30"/>
      <c r="D457" s="120" t="s">
        <v>415</v>
      </c>
      <c r="E457" s="120" t="s">
        <v>18</v>
      </c>
      <c r="F457" s="120" t="s">
        <v>416</v>
      </c>
      <c r="G457" s="120" t="s">
        <v>143</v>
      </c>
      <c r="H457" s="30" t="s">
        <v>36</v>
      </c>
      <c r="I457" s="42">
        <v>64</v>
      </c>
      <c r="J457" s="88" t="str">
        <f t="shared" si="7"/>
        <v>муниципальное образование «город Екатеринбург», г. Екатеринбург, пр-кт Ленина, д. 64</v>
      </c>
      <c r="K457" s="30">
        <v>3469.5</v>
      </c>
      <c r="L457" s="30">
        <v>50</v>
      </c>
      <c r="M457" s="120">
        <v>8</v>
      </c>
      <c r="N457" s="33" t="s">
        <v>4194</v>
      </c>
      <c r="O457" s="114">
        <v>43809</v>
      </c>
      <c r="P457" s="30" t="s">
        <v>3647</v>
      </c>
      <c r="Q457" s="194">
        <v>15864975.5</v>
      </c>
      <c r="S457" s="200"/>
    </row>
    <row r="458" spans="1:19" ht="22.5" x14ac:dyDescent="0.25">
      <c r="A458" s="80">
        <v>457</v>
      </c>
      <c r="B458" s="30" t="s">
        <v>495</v>
      </c>
      <c r="C458" s="30"/>
      <c r="D458" s="120" t="s">
        <v>415</v>
      </c>
      <c r="E458" s="120" t="s">
        <v>18</v>
      </c>
      <c r="F458" s="120" t="s">
        <v>416</v>
      </c>
      <c r="G458" s="120" t="s">
        <v>143</v>
      </c>
      <c r="H458" s="30" t="s">
        <v>36</v>
      </c>
      <c r="I458" s="42" t="s">
        <v>1139</v>
      </c>
      <c r="J458" s="88" t="str">
        <f t="shared" si="7"/>
        <v>муниципальное образование «город Екатеринбург», г. Екатеринбург, пр-кт Ленина, д. 68А</v>
      </c>
      <c r="K458" s="30">
        <v>6081.5</v>
      </c>
      <c r="L458" s="30">
        <v>118</v>
      </c>
      <c r="M458" s="120">
        <v>8</v>
      </c>
      <c r="N458" s="33" t="s">
        <v>4193</v>
      </c>
      <c r="O458" s="114">
        <v>43796</v>
      </c>
      <c r="P458" s="30" t="s">
        <v>3641</v>
      </c>
      <c r="Q458" s="194">
        <v>26401401.599999998</v>
      </c>
      <c r="S458" s="200"/>
    </row>
    <row r="459" spans="1:19" ht="22.5" x14ac:dyDescent="0.25">
      <c r="A459" s="80">
        <v>458</v>
      </c>
      <c r="B459" s="30" t="s">
        <v>495</v>
      </c>
      <c r="C459" s="30"/>
      <c r="D459" s="120" t="s">
        <v>415</v>
      </c>
      <c r="E459" s="120" t="s">
        <v>18</v>
      </c>
      <c r="F459" s="120" t="s">
        <v>416</v>
      </c>
      <c r="G459" s="120" t="s">
        <v>143</v>
      </c>
      <c r="H459" s="30" t="s">
        <v>36</v>
      </c>
      <c r="I459" s="42" t="s">
        <v>1530</v>
      </c>
      <c r="J459" s="88" t="str">
        <f t="shared" si="7"/>
        <v>муниципальное образование «город Екатеринбург», г. Екатеринбург, пр-кт Ленина, д. 68Б</v>
      </c>
      <c r="K459" s="30">
        <v>2938.3</v>
      </c>
      <c r="L459" s="30">
        <v>64</v>
      </c>
      <c r="M459" s="120">
        <v>8</v>
      </c>
      <c r="N459" s="33" t="s">
        <v>4193</v>
      </c>
      <c r="O459" s="114">
        <v>43796</v>
      </c>
      <c r="P459" s="30" t="s">
        <v>3641</v>
      </c>
      <c r="Q459" s="194">
        <v>16941706.800000001</v>
      </c>
      <c r="S459" s="200"/>
    </row>
    <row r="460" spans="1:19" ht="22.5" x14ac:dyDescent="0.25">
      <c r="A460" s="80">
        <v>459</v>
      </c>
      <c r="B460" s="30" t="s">
        <v>495</v>
      </c>
      <c r="C460" s="30"/>
      <c r="D460" s="120" t="s">
        <v>415</v>
      </c>
      <c r="E460" s="120" t="s">
        <v>18</v>
      </c>
      <c r="F460" s="120" t="s">
        <v>416</v>
      </c>
      <c r="G460" s="120" t="s">
        <v>143</v>
      </c>
      <c r="H460" s="30" t="s">
        <v>82</v>
      </c>
      <c r="I460" s="42">
        <v>11</v>
      </c>
      <c r="J460" s="88" t="str">
        <f t="shared" si="7"/>
        <v>муниципальное образование «город Екатеринбург», г. Екатеринбург, пр-кт Орджоникидзе, д. 11</v>
      </c>
      <c r="K460" s="30">
        <v>7936.7</v>
      </c>
      <c r="L460" s="30">
        <v>88</v>
      </c>
      <c r="M460" s="120">
        <v>8</v>
      </c>
      <c r="N460" s="33" t="s">
        <v>4195</v>
      </c>
      <c r="O460" s="114">
        <v>43790</v>
      </c>
      <c r="P460" s="30" t="s">
        <v>3799</v>
      </c>
      <c r="Q460" s="194">
        <v>38676660.359999999</v>
      </c>
      <c r="S460" s="200"/>
    </row>
    <row r="461" spans="1:19" ht="23.25" x14ac:dyDescent="0.25">
      <c r="A461" s="80">
        <v>460</v>
      </c>
      <c r="B461" s="30" t="s">
        <v>495</v>
      </c>
      <c r="C461" s="30"/>
      <c r="D461" s="134" t="s">
        <v>415</v>
      </c>
      <c r="E461" s="134" t="s">
        <v>18</v>
      </c>
      <c r="F461" s="134" t="s">
        <v>416</v>
      </c>
      <c r="G461" s="134" t="s">
        <v>143</v>
      </c>
      <c r="H461" s="112" t="s">
        <v>807</v>
      </c>
      <c r="I461" s="51">
        <v>26</v>
      </c>
      <c r="J461" s="88" t="str">
        <f t="shared" si="7"/>
        <v>муниципальное образование «город Екатеринбург», г. Екатеринбург, пр-кт Седова, д. 26</v>
      </c>
      <c r="K461" s="112">
        <v>17100.5</v>
      </c>
      <c r="L461" s="30">
        <v>383</v>
      </c>
      <c r="M461" s="134">
        <v>7</v>
      </c>
      <c r="N461" s="33" t="s">
        <v>4356</v>
      </c>
      <c r="O461" s="114" t="s">
        <v>4357</v>
      </c>
      <c r="P461" s="30" t="s">
        <v>4358</v>
      </c>
      <c r="Q461" s="194">
        <v>21318609.919999998</v>
      </c>
      <c r="S461" s="200"/>
    </row>
    <row r="462" spans="1:19" ht="22.5" x14ac:dyDescent="0.25">
      <c r="A462" s="80">
        <v>461</v>
      </c>
      <c r="B462" s="30" t="s">
        <v>495</v>
      </c>
      <c r="C462" s="30"/>
      <c r="D462" s="120" t="s">
        <v>415</v>
      </c>
      <c r="E462" s="120" t="s">
        <v>18</v>
      </c>
      <c r="F462" s="120" t="s">
        <v>416</v>
      </c>
      <c r="G462" s="120" t="s">
        <v>147</v>
      </c>
      <c r="H462" s="30" t="s">
        <v>1070</v>
      </c>
      <c r="I462" s="58" t="s">
        <v>1211</v>
      </c>
      <c r="J462" s="88" t="str">
        <f t="shared" si="7"/>
        <v>муниципальное образование «город Екатеринбург», г. Екатеринбург, тракт Сибирский, д. 9/11</v>
      </c>
      <c r="K462" s="30">
        <v>2193.8000000000002</v>
      </c>
      <c r="L462" s="30">
        <v>23</v>
      </c>
      <c r="M462" s="120">
        <v>1</v>
      </c>
      <c r="N462" s="33" t="s">
        <v>4120</v>
      </c>
      <c r="O462" s="114">
        <v>44132</v>
      </c>
      <c r="P462" s="30" t="s">
        <v>2721</v>
      </c>
      <c r="Q462" s="194">
        <v>6076041.2699999996</v>
      </c>
      <c r="S462" s="200"/>
    </row>
    <row r="463" spans="1:19" ht="22.5" x14ac:dyDescent="0.25">
      <c r="A463" s="80">
        <v>462</v>
      </c>
      <c r="B463" s="30" t="s">
        <v>495</v>
      </c>
      <c r="C463" s="30"/>
      <c r="D463" s="134" t="s">
        <v>415</v>
      </c>
      <c r="E463" s="134" t="s">
        <v>18</v>
      </c>
      <c r="F463" s="134" t="s">
        <v>416</v>
      </c>
      <c r="G463" s="134" t="s">
        <v>20</v>
      </c>
      <c r="H463" s="112" t="s">
        <v>808</v>
      </c>
      <c r="I463" s="51">
        <v>31</v>
      </c>
      <c r="J463" s="88" t="str">
        <f t="shared" si="7"/>
        <v>муниципальное образование «город Екатеринбург», г. Екатеринбург, ул. 40-летия Комсомола, д. 31</v>
      </c>
      <c r="K463" s="112">
        <v>14862.5</v>
      </c>
      <c r="L463" s="30">
        <v>275</v>
      </c>
      <c r="M463" s="112">
        <v>2</v>
      </c>
      <c r="N463" s="33" t="s">
        <v>4176</v>
      </c>
      <c r="O463" s="114">
        <v>43914</v>
      </c>
      <c r="P463" s="30" t="s">
        <v>4177</v>
      </c>
      <c r="Q463" s="194">
        <v>4472163.76</v>
      </c>
      <c r="S463" s="200"/>
    </row>
    <row r="464" spans="1:19" ht="23.25" x14ac:dyDescent="0.25">
      <c r="A464" s="80">
        <v>463</v>
      </c>
      <c r="B464" s="30" t="s">
        <v>495</v>
      </c>
      <c r="C464" s="30"/>
      <c r="D464" s="120" t="s">
        <v>415</v>
      </c>
      <c r="E464" s="120" t="s">
        <v>18</v>
      </c>
      <c r="F464" s="120" t="s">
        <v>416</v>
      </c>
      <c r="G464" s="120" t="s">
        <v>20</v>
      </c>
      <c r="H464" s="30" t="s">
        <v>809</v>
      </c>
      <c r="I464" s="42">
        <v>3</v>
      </c>
      <c r="J464" s="88" t="str">
        <f t="shared" si="7"/>
        <v>муниципальное образование «город Екатеринбург», г. Екатеринбург, ул. 40-летия Октября, д. 3</v>
      </c>
      <c r="K464" s="30">
        <v>5245.5</v>
      </c>
      <c r="L464" s="30">
        <v>182</v>
      </c>
      <c r="M464" s="30">
        <v>5</v>
      </c>
      <c r="N464" s="33" t="s">
        <v>4359</v>
      </c>
      <c r="O464" s="114" t="s">
        <v>4360</v>
      </c>
      <c r="P464" s="30" t="s">
        <v>3647</v>
      </c>
      <c r="Q464" s="194">
        <v>16140640.970000001</v>
      </c>
      <c r="S464" s="200"/>
    </row>
    <row r="465" spans="1:19" ht="23.25" x14ac:dyDescent="0.25">
      <c r="A465" s="80">
        <v>464</v>
      </c>
      <c r="B465" s="30" t="s">
        <v>495</v>
      </c>
      <c r="C465" s="30"/>
      <c r="D465" s="134" t="s">
        <v>415</v>
      </c>
      <c r="E465" s="134" t="s">
        <v>18</v>
      </c>
      <c r="F465" s="134" t="s">
        <v>416</v>
      </c>
      <c r="G465" s="134" t="s">
        <v>20</v>
      </c>
      <c r="H465" s="112" t="s">
        <v>809</v>
      </c>
      <c r="I465" s="51">
        <v>60</v>
      </c>
      <c r="J465" s="88" t="str">
        <f t="shared" si="7"/>
        <v>муниципальное образование «город Екатеринбург», г. Екатеринбург, ул. 40-летия Октября, д. 60</v>
      </c>
      <c r="K465" s="112">
        <v>6749.1</v>
      </c>
      <c r="L465" s="30">
        <v>137</v>
      </c>
      <c r="M465" s="134">
        <v>3</v>
      </c>
      <c r="N465" s="33" t="s">
        <v>4361</v>
      </c>
      <c r="O465" s="114" t="s">
        <v>4362</v>
      </c>
      <c r="P465" s="30" t="s">
        <v>4363</v>
      </c>
      <c r="Q465" s="194">
        <v>7055520.8699999992</v>
      </c>
      <c r="S465" s="200"/>
    </row>
    <row r="466" spans="1:19" ht="23.25" x14ac:dyDescent="0.25">
      <c r="A466" s="80">
        <v>465</v>
      </c>
      <c r="B466" s="30" t="s">
        <v>495</v>
      </c>
      <c r="C466" s="30"/>
      <c r="D466" s="120" t="s">
        <v>415</v>
      </c>
      <c r="E466" s="120" t="s">
        <v>18</v>
      </c>
      <c r="F466" s="120" t="s">
        <v>416</v>
      </c>
      <c r="G466" s="120" t="s">
        <v>20</v>
      </c>
      <c r="H466" s="30" t="s">
        <v>809</v>
      </c>
      <c r="I466" s="42">
        <v>63</v>
      </c>
      <c r="J466" s="88" t="str">
        <f t="shared" si="7"/>
        <v>муниципальное образование «город Екатеринбург», г. Екатеринбург, ул. 40-летия Октября, д. 63</v>
      </c>
      <c r="K466" s="30">
        <v>2541.6</v>
      </c>
      <c r="L466" s="30">
        <v>58</v>
      </c>
      <c r="M466" s="120">
        <v>7</v>
      </c>
      <c r="N466" s="33" t="s">
        <v>4201</v>
      </c>
      <c r="O466" s="114" t="s">
        <v>4202</v>
      </c>
      <c r="P466" s="30" t="s">
        <v>3641</v>
      </c>
      <c r="Q466" s="194">
        <v>12689514</v>
      </c>
      <c r="S466" s="200"/>
    </row>
    <row r="467" spans="1:19" ht="23.25" x14ac:dyDescent="0.25">
      <c r="A467" s="80">
        <v>466</v>
      </c>
      <c r="B467" s="30" t="s">
        <v>495</v>
      </c>
      <c r="C467" s="30"/>
      <c r="D467" s="120" t="s">
        <v>415</v>
      </c>
      <c r="E467" s="120" t="s">
        <v>18</v>
      </c>
      <c r="F467" s="120" t="s">
        <v>416</v>
      </c>
      <c r="G467" s="120" t="s">
        <v>20</v>
      </c>
      <c r="H467" s="30" t="s">
        <v>809</v>
      </c>
      <c r="I467" s="42">
        <v>65</v>
      </c>
      <c r="J467" s="88" t="str">
        <f t="shared" si="7"/>
        <v>муниципальное образование «город Екатеринбург», г. Екатеринбург, ул. 40-летия Октября, д. 65</v>
      </c>
      <c r="K467" s="30">
        <v>2482.6999999999998</v>
      </c>
      <c r="L467" s="30">
        <v>64</v>
      </c>
      <c r="M467" s="30">
        <v>3</v>
      </c>
      <c r="N467" s="33" t="s">
        <v>4201</v>
      </c>
      <c r="O467" s="114" t="s">
        <v>4202</v>
      </c>
      <c r="P467" s="30" t="s">
        <v>3641</v>
      </c>
      <c r="Q467" s="194">
        <v>6330714</v>
      </c>
      <c r="S467" s="200"/>
    </row>
    <row r="468" spans="1:19" ht="22.5" x14ac:dyDescent="0.25">
      <c r="A468" s="80">
        <v>467</v>
      </c>
      <c r="B468" s="30" t="s">
        <v>495</v>
      </c>
      <c r="C468" s="30"/>
      <c r="D468" s="120" t="s">
        <v>415</v>
      </c>
      <c r="E468" s="120" t="s">
        <v>18</v>
      </c>
      <c r="F468" s="120" t="s">
        <v>416</v>
      </c>
      <c r="G468" s="120" t="s">
        <v>20</v>
      </c>
      <c r="H468" s="30" t="s">
        <v>809</v>
      </c>
      <c r="I468" s="42" t="s">
        <v>1158</v>
      </c>
      <c r="J468" s="88" t="str">
        <f t="shared" si="7"/>
        <v>муниципальное образование «город Екатеринбург», г. Екатеринбург, ул. 40-летия Октября, д. 65А</v>
      </c>
      <c r="K468" s="30">
        <v>1287.5</v>
      </c>
      <c r="L468" s="30">
        <v>32</v>
      </c>
      <c r="M468" s="30">
        <v>6</v>
      </c>
      <c r="N468" s="33" t="s">
        <v>4203</v>
      </c>
      <c r="O468" s="114">
        <v>43817</v>
      </c>
      <c r="P468" s="30" t="s">
        <v>3641</v>
      </c>
      <c r="Q468" s="194">
        <v>4664929.1999999993</v>
      </c>
      <c r="S468" s="200"/>
    </row>
    <row r="469" spans="1:19" ht="22.5" x14ac:dyDescent="0.25">
      <c r="A469" s="80">
        <v>468</v>
      </c>
      <c r="B469" s="30" t="s">
        <v>495</v>
      </c>
      <c r="C469" s="30"/>
      <c r="D469" s="120" t="s">
        <v>415</v>
      </c>
      <c r="E469" s="120" t="s">
        <v>18</v>
      </c>
      <c r="F469" s="120" t="s">
        <v>416</v>
      </c>
      <c r="G469" s="120" t="s">
        <v>20</v>
      </c>
      <c r="H469" s="30" t="s">
        <v>648</v>
      </c>
      <c r="I469" s="58" t="s">
        <v>1563</v>
      </c>
      <c r="J469" s="88" t="str">
        <f t="shared" si="7"/>
        <v>муниципальное образование «город Екатеринбург», г. Екатеринбург, ул. 8 Марта, д. 150</v>
      </c>
      <c r="K469" s="30">
        <v>3614.1</v>
      </c>
      <c r="L469" s="30">
        <v>37</v>
      </c>
      <c r="M469" s="30">
        <v>5</v>
      </c>
      <c r="N469" s="33" t="s">
        <v>4204</v>
      </c>
      <c r="O469" s="114" t="s">
        <v>4205</v>
      </c>
      <c r="P469" s="30" t="s">
        <v>3733</v>
      </c>
      <c r="Q469" s="194">
        <v>5319401.7300000004</v>
      </c>
      <c r="S469" s="200"/>
    </row>
    <row r="470" spans="1:19" ht="23.25" x14ac:dyDescent="0.25">
      <c r="A470" s="80">
        <v>469</v>
      </c>
      <c r="B470" s="30" t="s">
        <v>495</v>
      </c>
      <c r="C470" s="30"/>
      <c r="D470" s="120" t="s">
        <v>415</v>
      </c>
      <c r="E470" s="120" t="s">
        <v>18</v>
      </c>
      <c r="F470" s="120" t="s">
        <v>416</v>
      </c>
      <c r="G470" s="120" t="s">
        <v>20</v>
      </c>
      <c r="H470" s="30" t="s">
        <v>648</v>
      </c>
      <c r="I470" s="42" t="s">
        <v>1585</v>
      </c>
      <c r="J470" s="88" t="str">
        <f t="shared" si="7"/>
        <v>муниципальное образование «город Екатеринбург», г. Екатеринбург, ул. 8 Марта, д. 179А</v>
      </c>
      <c r="K470" s="30">
        <v>1735.9</v>
      </c>
      <c r="L470" s="30">
        <v>24</v>
      </c>
      <c r="M470" s="120">
        <v>8</v>
      </c>
      <c r="N470" s="33" t="s">
        <v>4206</v>
      </c>
      <c r="O470" s="114" t="s">
        <v>4207</v>
      </c>
      <c r="P470" s="30" t="s">
        <v>3796</v>
      </c>
      <c r="Q470" s="194">
        <v>11151863.449999999</v>
      </c>
      <c r="S470" s="200"/>
    </row>
    <row r="471" spans="1:19" ht="23.25" x14ac:dyDescent="0.25">
      <c r="A471" s="80">
        <v>470</v>
      </c>
      <c r="B471" s="30" t="s">
        <v>495</v>
      </c>
      <c r="C471" s="30"/>
      <c r="D471" s="120" t="s">
        <v>415</v>
      </c>
      <c r="E471" s="120" t="s">
        <v>18</v>
      </c>
      <c r="F471" s="120" t="s">
        <v>416</v>
      </c>
      <c r="G471" s="120" t="s">
        <v>20</v>
      </c>
      <c r="H471" s="30" t="s">
        <v>648</v>
      </c>
      <c r="I471" s="42" t="s">
        <v>1586</v>
      </c>
      <c r="J471" s="88" t="str">
        <f t="shared" si="7"/>
        <v>муниципальное образование «город Екатеринбург», г. Екатеринбург, ул. 8 Марта, д. 179Б</v>
      </c>
      <c r="K471" s="30">
        <v>1746.6</v>
      </c>
      <c r="L471" s="30">
        <v>24</v>
      </c>
      <c r="M471" s="120">
        <v>8</v>
      </c>
      <c r="N471" s="33" t="s">
        <v>4206</v>
      </c>
      <c r="O471" s="114" t="s">
        <v>4207</v>
      </c>
      <c r="P471" s="30" t="s">
        <v>3796</v>
      </c>
      <c r="Q471" s="194">
        <v>11409228.4</v>
      </c>
      <c r="S471" s="200"/>
    </row>
    <row r="472" spans="1:19" ht="23.25" x14ac:dyDescent="0.25">
      <c r="A472" s="80">
        <v>471</v>
      </c>
      <c r="B472" s="30" t="s">
        <v>495</v>
      </c>
      <c r="C472" s="30"/>
      <c r="D472" s="134" t="s">
        <v>415</v>
      </c>
      <c r="E472" s="134" t="s">
        <v>18</v>
      </c>
      <c r="F472" s="134" t="s">
        <v>416</v>
      </c>
      <c r="G472" s="134" t="s">
        <v>20</v>
      </c>
      <c r="H472" s="112" t="s">
        <v>654</v>
      </c>
      <c r="I472" s="51" t="s">
        <v>315</v>
      </c>
      <c r="J472" s="88" t="str">
        <f t="shared" si="7"/>
        <v>муниципальное образование «город Екатеринбург», г. Екатеринбург, ул. Агрономическая, д. 18Б</v>
      </c>
      <c r="K472" s="112">
        <v>4295.2</v>
      </c>
      <c r="L472" s="30">
        <v>96</v>
      </c>
      <c r="M472" s="134">
        <v>3</v>
      </c>
      <c r="N472" s="33" t="s">
        <v>4361</v>
      </c>
      <c r="O472" s="114" t="s">
        <v>4362</v>
      </c>
      <c r="P472" s="30" t="s">
        <v>4363</v>
      </c>
      <c r="Q472" s="194">
        <v>5838040.5300000003</v>
      </c>
      <c r="S472" s="200"/>
    </row>
    <row r="473" spans="1:19" ht="23.25" x14ac:dyDescent="0.25">
      <c r="A473" s="80">
        <v>472</v>
      </c>
      <c r="B473" s="30" t="s">
        <v>495</v>
      </c>
      <c r="C473" s="30"/>
      <c r="D473" s="120" t="s">
        <v>415</v>
      </c>
      <c r="E473" s="120" t="s">
        <v>18</v>
      </c>
      <c r="F473" s="120" t="s">
        <v>416</v>
      </c>
      <c r="G473" s="120" t="s">
        <v>20</v>
      </c>
      <c r="H473" s="30" t="s">
        <v>654</v>
      </c>
      <c r="I473" s="42">
        <v>41</v>
      </c>
      <c r="J473" s="88" t="str">
        <f t="shared" si="7"/>
        <v>муниципальное образование «город Екатеринбург», г. Екатеринбург, ул. Агрономическая, д. 41</v>
      </c>
      <c r="K473" s="30">
        <v>2774.9</v>
      </c>
      <c r="L473" s="30">
        <v>39</v>
      </c>
      <c r="M473" s="30">
        <v>5</v>
      </c>
      <c r="N473" s="33" t="s">
        <v>4364</v>
      </c>
      <c r="O473" s="114" t="s">
        <v>4365</v>
      </c>
      <c r="P473" s="30" t="s">
        <v>2875</v>
      </c>
      <c r="Q473" s="194">
        <v>8798143.2199999988</v>
      </c>
      <c r="S473" s="200"/>
    </row>
    <row r="474" spans="1:19" ht="23.25" x14ac:dyDescent="0.25">
      <c r="A474" s="80">
        <v>473</v>
      </c>
      <c r="B474" s="30" t="s">
        <v>495</v>
      </c>
      <c r="C474" s="30"/>
      <c r="D474" s="120" t="s">
        <v>415</v>
      </c>
      <c r="E474" s="120" t="s">
        <v>18</v>
      </c>
      <c r="F474" s="120" t="s">
        <v>416</v>
      </c>
      <c r="G474" s="120" t="s">
        <v>20</v>
      </c>
      <c r="H474" s="30" t="s">
        <v>654</v>
      </c>
      <c r="I474" s="42">
        <v>62</v>
      </c>
      <c r="J474" s="88" t="str">
        <f t="shared" si="7"/>
        <v>муниципальное образование «город Екатеринбург», г. Екатеринбург, ул. Агрономическая, д. 62</v>
      </c>
      <c r="K474" s="30">
        <v>1404.2</v>
      </c>
      <c r="L474" s="30">
        <v>32</v>
      </c>
      <c r="M474" s="120">
        <v>5</v>
      </c>
      <c r="N474" s="33" t="s">
        <v>4366</v>
      </c>
      <c r="O474" s="114">
        <v>43815</v>
      </c>
      <c r="P474" s="30" t="s">
        <v>2875</v>
      </c>
      <c r="Q474" s="194">
        <v>5276143.1999999993</v>
      </c>
      <c r="S474" s="200"/>
    </row>
    <row r="475" spans="1:19" ht="23.25" x14ac:dyDescent="0.25">
      <c r="A475" s="80">
        <v>474</v>
      </c>
      <c r="B475" s="30" t="s">
        <v>495</v>
      </c>
      <c r="C475" s="30"/>
      <c r="D475" s="134" t="s">
        <v>415</v>
      </c>
      <c r="E475" s="134" t="s">
        <v>18</v>
      </c>
      <c r="F475" s="134" t="s">
        <v>416</v>
      </c>
      <c r="G475" s="134" t="s">
        <v>20</v>
      </c>
      <c r="H475" s="112" t="s">
        <v>460</v>
      </c>
      <c r="I475" s="51" t="s">
        <v>1435</v>
      </c>
      <c r="J475" s="88" t="str">
        <f t="shared" si="7"/>
        <v>муниципальное образование «город Екатеринбург», г. Екатеринбург, ул. Академика Бардина, д. 25КОРПУС 1</v>
      </c>
      <c r="K475" s="112">
        <v>5682.8</v>
      </c>
      <c r="L475" s="30">
        <v>128</v>
      </c>
      <c r="M475" s="134">
        <v>2</v>
      </c>
      <c r="N475" s="33" t="s">
        <v>4367</v>
      </c>
      <c r="O475" s="114" t="s">
        <v>4352</v>
      </c>
      <c r="P475" s="30" t="s">
        <v>4368</v>
      </c>
      <c r="Q475" s="194">
        <v>4216103.88</v>
      </c>
      <c r="S475" s="200"/>
    </row>
    <row r="476" spans="1:19" ht="23.25" x14ac:dyDescent="0.25">
      <c r="A476" s="80">
        <v>475</v>
      </c>
      <c r="B476" s="30" t="s">
        <v>495</v>
      </c>
      <c r="C476" s="30"/>
      <c r="D476" s="134" t="s">
        <v>415</v>
      </c>
      <c r="E476" s="134" t="s">
        <v>18</v>
      </c>
      <c r="F476" s="134" t="s">
        <v>416</v>
      </c>
      <c r="G476" s="134" t="s">
        <v>20</v>
      </c>
      <c r="H476" s="112" t="s">
        <v>460</v>
      </c>
      <c r="I476" s="51" t="s">
        <v>1459</v>
      </c>
      <c r="J476" s="88" t="str">
        <f t="shared" si="7"/>
        <v>муниципальное образование «город Екатеринбург», г. Екатеринбург, ул. Академика Бардина, д. 2КОРПУС 2</v>
      </c>
      <c r="K476" s="112">
        <v>5722.9</v>
      </c>
      <c r="L476" s="30">
        <v>128</v>
      </c>
      <c r="M476" s="134">
        <v>3</v>
      </c>
      <c r="N476" s="33" t="s">
        <v>4367</v>
      </c>
      <c r="O476" s="114" t="s">
        <v>4352</v>
      </c>
      <c r="P476" s="30" t="s">
        <v>4368</v>
      </c>
      <c r="Q476" s="194">
        <v>7034714.4399999995</v>
      </c>
      <c r="S476" s="200"/>
    </row>
    <row r="477" spans="1:19" ht="23.25" x14ac:dyDescent="0.25">
      <c r="A477" s="80">
        <v>476</v>
      </c>
      <c r="B477" s="30" t="s">
        <v>495</v>
      </c>
      <c r="C477" s="30"/>
      <c r="D477" s="134" t="s">
        <v>415</v>
      </c>
      <c r="E477" s="134" t="s">
        <v>18</v>
      </c>
      <c r="F477" s="134" t="s">
        <v>416</v>
      </c>
      <c r="G477" s="134" t="s">
        <v>20</v>
      </c>
      <c r="H477" s="112" t="s">
        <v>593</v>
      </c>
      <c r="I477" s="51">
        <v>30</v>
      </c>
      <c r="J477" s="88" t="str">
        <f t="shared" si="7"/>
        <v>муниципальное образование «город Екатеринбург», г. Екатеринбург, ул. Ангарская, д. 30</v>
      </c>
      <c r="K477" s="112">
        <v>3936.7</v>
      </c>
      <c r="L477" s="30">
        <v>83</v>
      </c>
      <c r="M477" s="134">
        <v>3</v>
      </c>
      <c r="N477" s="33" t="s">
        <v>4369</v>
      </c>
      <c r="O477" s="114" t="s">
        <v>4362</v>
      </c>
      <c r="P477" s="30" t="s">
        <v>4358</v>
      </c>
      <c r="Q477" s="194">
        <v>5617321.5600000005</v>
      </c>
      <c r="S477" s="200"/>
    </row>
    <row r="478" spans="1:19" ht="23.25" x14ac:dyDescent="0.25">
      <c r="A478" s="80">
        <v>477</v>
      </c>
      <c r="B478" s="30" t="s">
        <v>495</v>
      </c>
      <c r="C478" s="30"/>
      <c r="D478" s="134" t="s">
        <v>415</v>
      </c>
      <c r="E478" s="134" t="s">
        <v>18</v>
      </c>
      <c r="F478" s="134" t="s">
        <v>416</v>
      </c>
      <c r="G478" s="134" t="s">
        <v>20</v>
      </c>
      <c r="H478" s="112" t="s">
        <v>593</v>
      </c>
      <c r="I478" s="51">
        <v>42</v>
      </c>
      <c r="J478" s="88" t="str">
        <f t="shared" si="7"/>
        <v>муниципальное образование «город Екатеринбург», г. Екатеринбург, ул. Ангарская, д. 42</v>
      </c>
      <c r="K478" s="112">
        <v>12935.94</v>
      </c>
      <c r="L478" s="30">
        <v>191</v>
      </c>
      <c r="M478" s="134">
        <v>3</v>
      </c>
      <c r="N478" s="33" t="s">
        <v>4369</v>
      </c>
      <c r="O478" s="114" t="s">
        <v>4362</v>
      </c>
      <c r="P478" s="30" t="s">
        <v>4358</v>
      </c>
      <c r="Q478" s="194">
        <v>5584768.3899999997</v>
      </c>
      <c r="S478" s="200"/>
    </row>
    <row r="479" spans="1:19" ht="22.5" x14ac:dyDescent="0.25">
      <c r="A479" s="80">
        <v>478</v>
      </c>
      <c r="B479" s="30" t="s">
        <v>495</v>
      </c>
      <c r="C479" s="30"/>
      <c r="D479" s="134" t="s">
        <v>415</v>
      </c>
      <c r="E479" s="134" t="s">
        <v>18</v>
      </c>
      <c r="F479" s="134" t="s">
        <v>416</v>
      </c>
      <c r="G479" s="134" t="s">
        <v>20</v>
      </c>
      <c r="H479" s="112" t="s">
        <v>1174</v>
      </c>
      <c r="I479" s="51">
        <v>20</v>
      </c>
      <c r="J479" s="88" t="str">
        <f t="shared" si="7"/>
        <v>муниципальное образование «город Екатеринбург», г. Екатеринбург, ул. Анны Бычковой, д. 20</v>
      </c>
      <c r="K479" s="112">
        <v>12991.2</v>
      </c>
      <c r="L479" s="30">
        <v>177</v>
      </c>
      <c r="M479" s="112">
        <v>7</v>
      </c>
      <c r="N479" s="33" t="s">
        <v>4175</v>
      </c>
      <c r="O479" s="114">
        <v>43913</v>
      </c>
      <c r="P479" s="30" t="s">
        <v>1307</v>
      </c>
      <c r="Q479" s="194">
        <v>13125889.540000001</v>
      </c>
      <c r="S479" s="200"/>
    </row>
    <row r="480" spans="1:19" ht="22.5" x14ac:dyDescent="0.25">
      <c r="A480" s="80">
        <v>479</v>
      </c>
      <c r="B480" s="30" t="s">
        <v>495</v>
      </c>
      <c r="C480" s="30"/>
      <c r="D480" s="134" t="s">
        <v>415</v>
      </c>
      <c r="E480" s="134" t="s">
        <v>18</v>
      </c>
      <c r="F480" s="134" t="s">
        <v>416</v>
      </c>
      <c r="G480" s="134" t="s">
        <v>20</v>
      </c>
      <c r="H480" s="112" t="s">
        <v>1174</v>
      </c>
      <c r="I480" s="51">
        <v>22</v>
      </c>
      <c r="J480" s="88" t="str">
        <f t="shared" si="7"/>
        <v>муниципальное образование «город Екатеринбург», г. Екатеринбург, ул. Анны Бычковой, д. 22</v>
      </c>
      <c r="K480" s="112">
        <v>20799.3</v>
      </c>
      <c r="L480" s="30">
        <v>284</v>
      </c>
      <c r="M480" s="112">
        <v>10</v>
      </c>
      <c r="N480" s="33" t="s">
        <v>4175</v>
      </c>
      <c r="O480" s="114">
        <v>43913</v>
      </c>
      <c r="P480" s="30" t="s">
        <v>1307</v>
      </c>
      <c r="Q480" s="194">
        <v>19345302.16</v>
      </c>
      <c r="S480" s="200"/>
    </row>
    <row r="481" spans="1:19" ht="23.25" x14ac:dyDescent="0.25">
      <c r="A481" s="80">
        <v>480</v>
      </c>
      <c r="B481" s="30" t="s">
        <v>495</v>
      </c>
      <c r="C481" s="30"/>
      <c r="D481" s="134" t="s">
        <v>415</v>
      </c>
      <c r="E481" s="134" t="s">
        <v>18</v>
      </c>
      <c r="F481" s="134" t="s">
        <v>416</v>
      </c>
      <c r="G481" s="134" t="s">
        <v>20</v>
      </c>
      <c r="H481" s="112" t="s">
        <v>588</v>
      </c>
      <c r="I481" s="51">
        <v>12</v>
      </c>
      <c r="J481" s="88" t="str">
        <f t="shared" si="7"/>
        <v>муниципальное образование «город Екатеринбург», г. Екатеринбург, ул. Антона Валека, д. 12</v>
      </c>
      <c r="K481" s="112">
        <v>40619.599999999999</v>
      </c>
      <c r="L481" s="30">
        <v>435</v>
      </c>
      <c r="M481" s="134">
        <v>3</v>
      </c>
      <c r="N481" s="33" t="s">
        <v>4370</v>
      </c>
      <c r="O481" s="114" t="s">
        <v>4352</v>
      </c>
      <c r="P481" s="30" t="s">
        <v>4371</v>
      </c>
      <c r="Q481" s="194">
        <v>5784142.4199999999</v>
      </c>
      <c r="S481" s="200"/>
    </row>
    <row r="482" spans="1:19" ht="22.5" x14ac:dyDescent="0.25">
      <c r="A482" s="80">
        <v>481</v>
      </c>
      <c r="B482" s="30" t="s">
        <v>495</v>
      </c>
      <c r="C482" s="30"/>
      <c r="D482" s="120" t="s">
        <v>415</v>
      </c>
      <c r="E482" s="120" t="s">
        <v>18</v>
      </c>
      <c r="F482" s="120" t="s">
        <v>416</v>
      </c>
      <c r="G482" s="120" t="s">
        <v>20</v>
      </c>
      <c r="H482" s="30" t="s">
        <v>461</v>
      </c>
      <c r="I482" s="42">
        <v>23</v>
      </c>
      <c r="J482" s="88" t="str">
        <f t="shared" si="7"/>
        <v>муниципальное образование «город Екатеринбург», г. Екатеринбург, ул. Армавирская, д. 23</v>
      </c>
      <c r="K482" s="30">
        <v>1477.3</v>
      </c>
      <c r="L482" s="30">
        <v>27</v>
      </c>
      <c r="M482" s="120">
        <v>1</v>
      </c>
      <c r="N482" s="33" t="s">
        <v>4208</v>
      </c>
      <c r="O482" s="114">
        <v>44040</v>
      </c>
      <c r="P482" s="30" t="s">
        <v>3959</v>
      </c>
      <c r="Q482" s="194">
        <v>14675.92</v>
      </c>
      <c r="S482" s="200"/>
    </row>
    <row r="483" spans="1:19" ht="22.5" x14ac:dyDescent="0.25">
      <c r="A483" s="80">
        <v>482</v>
      </c>
      <c r="B483" s="30" t="s">
        <v>495</v>
      </c>
      <c r="C483" s="30"/>
      <c r="D483" s="120" t="s">
        <v>415</v>
      </c>
      <c r="E483" s="120" t="s">
        <v>18</v>
      </c>
      <c r="F483" s="120" t="s">
        <v>416</v>
      </c>
      <c r="G483" s="120" t="s">
        <v>20</v>
      </c>
      <c r="H483" s="30" t="s">
        <v>454</v>
      </c>
      <c r="I483" s="42">
        <v>24</v>
      </c>
      <c r="J483" s="88" t="str">
        <f t="shared" si="7"/>
        <v>муниципальное образование «город Екатеринбург», г. Екатеринбург, ул. Бабушкина, д. 24</v>
      </c>
      <c r="K483" s="30">
        <v>3502.1</v>
      </c>
      <c r="L483" s="30">
        <v>80</v>
      </c>
      <c r="M483" s="30">
        <v>8</v>
      </c>
      <c r="N483" s="33" t="s">
        <v>4186</v>
      </c>
      <c r="O483" s="114">
        <v>43789</v>
      </c>
      <c r="P483" s="30" t="s">
        <v>2769</v>
      </c>
      <c r="Q483" s="194">
        <v>17745432</v>
      </c>
      <c r="S483" s="200"/>
    </row>
    <row r="484" spans="1:19" ht="22.5" x14ac:dyDescent="0.25">
      <c r="A484" s="80">
        <v>483</v>
      </c>
      <c r="B484" s="30" t="s">
        <v>495</v>
      </c>
      <c r="C484" s="30"/>
      <c r="D484" s="120" t="s">
        <v>415</v>
      </c>
      <c r="E484" s="120" t="s">
        <v>18</v>
      </c>
      <c r="F484" s="120" t="s">
        <v>416</v>
      </c>
      <c r="G484" s="120" t="s">
        <v>20</v>
      </c>
      <c r="H484" s="30" t="s">
        <v>454</v>
      </c>
      <c r="I484" s="42">
        <v>30</v>
      </c>
      <c r="J484" s="88" t="str">
        <f t="shared" si="7"/>
        <v>муниципальное образование «город Екатеринбург», г. Екатеринбург, ул. Бабушкина, д. 30</v>
      </c>
      <c r="K484" s="30">
        <v>1716.3</v>
      </c>
      <c r="L484" s="30">
        <v>40</v>
      </c>
      <c r="M484" s="30">
        <v>5</v>
      </c>
      <c r="N484" s="33" t="s">
        <v>4186</v>
      </c>
      <c r="O484" s="114">
        <v>43789</v>
      </c>
      <c r="P484" s="30" t="s">
        <v>2769</v>
      </c>
      <c r="Q484" s="194">
        <v>5828930.4000000004</v>
      </c>
      <c r="S484" s="200"/>
    </row>
    <row r="485" spans="1:19" ht="22.5" x14ac:dyDescent="0.25">
      <c r="A485" s="80">
        <v>484</v>
      </c>
      <c r="B485" s="30" t="s">
        <v>495</v>
      </c>
      <c r="C485" s="30"/>
      <c r="D485" s="120" t="s">
        <v>415</v>
      </c>
      <c r="E485" s="120" t="s">
        <v>18</v>
      </c>
      <c r="F485" s="120" t="s">
        <v>416</v>
      </c>
      <c r="G485" s="120" t="s">
        <v>20</v>
      </c>
      <c r="H485" s="30" t="s">
        <v>1204</v>
      </c>
      <c r="I485" s="42">
        <v>15</v>
      </c>
      <c r="J485" s="88" t="str">
        <f t="shared" si="7"/>
        <v>муниципальное образование «город Екатеринбург», г. Екатеринбург, ул. Бакинских комиссаров, д. 15</v>
      </c>
      <c r="K485" s="30">
        <v>1531.3</v>
      </c>
      <c r="L485" s="30">
        <v>24</v>
      </c>
      <c r="M485" s="30">
        <v>8</v>
      </c>
      <c r="N485" s="33" t="s">
        <v>4209</v>
      </c>
      <c r="O485" s="114">
        <v>43812</v>
      </c>
      <c r="P485" s="30" t="s">
        <v>2858</v>
      </c>
      <c r="Q485" s="194">
        <v>8970406.7400000002</v>
      </c>
      <c r="S485" s="200"/>
    </row>
    <row r="486" spans="1:19" ht="23.25" x14ac:dyDescent="0.25">
      <c r="A486" s="80">
        <v>485</v>
      </c>
      <c r="B486" s="30" t="s">
        <v>495</v>
      </c>
      <c r="C486" s="30"/>
      <c r="D486" s="120" t="s">
        <v>415</v>
      </c>
      <c r="E486" s="120" t="s">
        <v>18</v>
      </c>
      <c r="F486" s="120" t="s">
        <v>416</v>
      </c>
      <c r="G486" s="120" t="s">
        <v>20</v>
      </c>
      <c r="H486" s="30" t="s">
        <v>1204</v>
      </c>
      <c r="I486" s="42">
        <v>17</v>
      </c>
      <c r="J486" s="88" t="str">
        <f t="shared" si="7"/>
        <v>муниципальное образование «город Екатеринбург», г. Екатеринбург, ул. Бакинских комиссаров, д. 17</v>
      </c>
      <c r="K486" s="30">
        <v>1550.4</v>
      </c>
      <c r="L486" s="30">
        <v>24</v>
      </c>
      <c r="M486" s="120">
        <v>6</v>
      </c>
      <c r="N486" s="33" t="s">
        <v>4372</v>
      </c>
      <c r="O486" s="114" t="s">
        <v>4373</v>
      </c>
      <c r="P486" s="30" t="s">
        <v>2858</v>
      </c>
      <c r="Q486" s="194">
        <v>10936204.189999999</v>
      </c>
      <c r="S486" s="200"/>
    </row>
    <row r="487" spans="1:19" ht="23.25" x14ac:dyDescent="0.25">
      <c r="A487" s="80">
        <v>486</v>
      </c>
      <c r="B487" s="30" t="s">
        <v>495</v>
      </c>
      <c r="C487" s="30"/>
      <c r="D487" s="120" t="s">
        <v>415</v>
      </c>
      <c r="E487" s="120" t="s">
        <v>18</v>
      </c>
      <c r="F487" s="120" t="s">
        <v>416</v>
      </c>
      <c r="G487" s="120" t="s">
        <v>20</v>
      </c>
      <c r="H487" s="30" t="s">
        <v>1204</v>
      </c>
      <c r="I487" s="42">
        <v>25</v>
      </c>
      <c r="J487" s="88" t="str">
        <f t="shared" si="7"/>
        <v>муниципальное образование «город Екатеринбург», г. Екатеринбург, ул. Бакинских комиссаров, д. 25</v>
      </c>
      <c r="K487" s="30">
        <v>1530.7</v>
      </c>
      <c r="L487" s="30">
        <v>24</v>
      </c>
      <c r="M487" s="120">
        <v>8</v>
      </c>
      <c r="N487" s="33" t="s">
        <v>4372</v>
      </c>
      <c r="O487" s="114" t="s">
        <v>4373</v>
      </c>
      <c r="P487" s="30" t="s">
        <v>2858</v>
      </c>
      <c r="Q487" s="194">
        <v>11638150.129999999</v>
      </c>
      <c r="S487" s="200"/>
    </row>
    <row r="488" spans="1:19" ht="22.5" x14ac:dyDescent="0.25">
      <c r="A488" s="80">
        <v>487</v>
      </c>
      <c r="B488" s="30" t="s">
        <v>495</v>
      </c>
      <c r="C488" s="30"/>
      <c r="D488" s="120" t="s">
        <v>415</v>
      </c>
      <c r="E488" s="120" t="s">
        <v>18</v>
      </c>
      <c r="F488" s="120" t="s">
        <v>416</v>
      </c>
      <c r="G488" s="120" t="s">
        <v>20</v>
      </c>
      <c r="H488" s="30" t="s">
        <v>485</v>
      </c>
      <c r="I488" s="42">
        <v>27</v>
      </c>
      <c r="J488" s="88" t="str">
        <f t="shared" si="7"/>
        <v>муниципальное образование «город Екатеринбург», г. Екатеринбург, ул. Баумана, д. 27</v>
      </c>
      <c r="K488" s="30">
        <v>3616</v>
      </c>
      <c r="L488" s="30">
        <v>44</v>
      </c>
      <c r="M488" s="120">
        <v>3</v>
      </c>
      <c r="N488" s="33" t="s">
        <v>4186</v>
      </c>
      <c r="O488" s="114">
        <v>43789</v>
      </c>
      <c r="P488" s="30" t="s">
        <v>2769</v>
      </c>
      <c r="Q488" s="194">
        <v>4660406.3999999994</v>
      </c>
      <c r="S488" s="200"/>
    </row>
    <row r="489" spans="1:19" ht="22.5" x14ac:dyDescent="0.25">
      <c r="A489" s="80">
        <v>488</v>
      </c>
      <c r="B489" s="30" t="s">
        <v>495</v>
      </c>
      <c r="C489" s="30"/>
      <c r="D489" s="120" t="s">
        <v>415</v>
      </c>
      <c r="E489" s="120" t="s">
        <v>18</v>
      </c>
      <c r="F489" s="120" t="s">
        <v>416</v>
      </c>
      <c r="G489" s="120" t="s">
        <v>20</v>
      </c>
      <c r="H489" s="30" t="s">
        <v>485</v>
      </c>
      <c r="I489" s="42" t="s">
        <v>401</v>
      </c>
      <c r="J489" s="88" t="str">
        <f t="shared" si="7"/>
        <v>муниципальное образование «город Екатеринбург», г. Екатеринбург, ул. Баумана, д. 4А</v>
      </c>
      <c r="K489" s="30">
        <v>698</v>
      </c>
      <c r="L489" s="30">
        <v>16</v>
      </c>
      <c r="M489" s="120">
        <v>1</v>
      </c>
      <c r="N489" s="33" t="s">
        <v>4210</v>
      </c>
      <c r="O489" s="114">
        <v>44018</v>
      </c>
      <c r="P489" s="30" t="s">
        <v>3641</v>
      </c>
      <c r="Q489" s="194">
        <v>12679.2</v>
      </c>
      <c r="S489" s="200"/>
    </row>
    <row r="490" spans="1:19" ht="23.25" x14ac:dyDescent="0.25">
      <c r="A490" s="80">
        <v>489</v>
      </c>
      <c r="B490" s="30" t="s">
        <v>495</v>
      </c>
      <c r="C490" s="30"/>
      <c r="D490" s="134" t="s">
        <v>415</v>
      </c>
      <c r="E490" s="134" t="s">
        <v>18</v>
      </c>
      <c r="F490" s="134" t="s">
        <v>416</v>
      </c>
      <c r="G490" s="134" t="s">
        <v>20</v>
      </c>
      <c r="H490" s="112" t="s">
        <v>812</v>
      </c>
      <c r="I490" s="51">
        <v>108</v>
      </c>
      <c r="J490" s="88" t="str">
        <f t="shared" si="7"/>
        <v>муниципальное образование «город Екатеринбург», г. Екатеринбург, ул. Бебеля, д. 108</v>
      </c>
      <c r="K490" s="112">
        <v>3998</v>
      </c>
      <c r="L490" s="30">
        <v>79</v>
      </c>
      <c r="M490" s="134">
        <v>3</v>
      </c>
      <c r="N490" s="33" t="s">
        <v>4370</v>
      </c>
      <c r="O490" s="114" t="s">
        <v>4352</v>
      </c>
      <c r="P490" s="30" t="s">
        <v>4371</v>
      </c>
      <c r="Q490" s="194">
        <v>6898987.6200000001</v>
      </c>
      <c r="S490" s="200"/>
    </row>
    <row r="491" spans="1:19" ht="23.25" x14ac:dyDescent="0.25">
      <c r="A491" s="80">
        <v>490</v>
      </c>
      <c r="B491" s="30" t="s">
        <v>495</v>
      </c>
      <c r="C491" s="30"/>
      <c r="D491" s="134" t="s">
        <v>415</v>
      </c>
      <c r="E491" s="134" t="s">
        <v>18</v>
      </c>
      <c r="F491" s="134" t="s">
        <v>416</v>
      </c>
      <c r="G491" s="134" t="s">
        <v>20</v>
      </c>
      <c r="H491" s="112" t="s">
        <v>812</v>
      </c>
      <c r="I491" s="51">
        <v>110</v>
      </c>
      <c r="J491" s="88" t="str">
        <f t="shared" si="7"/>
        <v>муниципальное образование «город Екатеринбург», г. Екатеринбург, ул. Бебеля, д. 110</v>
      </c>
      <c r="K491" s="112">
        <v>4006.7</v>
      </c>
      <c r="L491" s="30">
        <v>79</v>
      </c>
      <c r="M491" s="134">
        <v>3</v>
      </c>
      <c r="N491" s="33" t="s">
        <v>4370</v>
      </c>
      <c r="O491" s="114" t="s">
        <v>4352</v>
      </c>
      <c r="P491" s="30" t="s">
        <v>4371</v>
      </c>
      <c r="Q491" s="194">
        <v>6955576.7399999993</v>
      </c>
      <c r="S491" s="200"/>
    </row>
    <row r="492" spans="1:19" ht="23.25" x14ac:dyDescent="0.25">
      <c r="A492" s="80">
        <v>491</v>
      </c>
      <c r="B492" s="30" t="s">
        <v>495</v>
      </c>
      <c r="C492" s="30"/>
      <c r="D492" s="134" t="s">
        <v>415</v>
      </c>
      <c r="E492" s="134" t="s">
        <v>18</v>
      </c>
      <c r="F492" s="134" t="s">
        <v>416</v>
      </c>
      <c r="G492" s="134" t="s">
        <v>20</v>
      </c>
      <c r="H492" s="112" t="s">
        <v>812</v>
      </c>
      <c r="I492" s="51">
        <v>112</v>
      </c>
      <c r="J492" s="88" t="str">
        <f t="shared" si="7"/>
        <v>муниципальное образование «город Екатеринбург», г. Екатеринбург, ул. Бебеля, д. 112</v>
      </c>
      <c r="K492" s="112">
        <v>7604.7</v>
      </c>
      <c r="L492" s="30">
        <v>150</v>
      </c>
      <c r="M492" s="134">
        <v>5</v>
      </c>
      <c r="N492" s="33" t="s">
        <v>4367</v>
      </c>
      <c r="O492" s="114" t="s">
        <v>4352</v>
      </c>
      <c r="P492" s="30" t="s">
        <v>4368</v>
      </c>
      <c r="Q492" s="194">
        <v>12381029.76</v>
      </c>
      <c r="S492" s="200"/>
    </row>
    <row r="493" spans="1:19" ht="23.25" x14ac:dyDescent="0.25">
      <c r="A493" s="80">
        <v>492</v>
      </c>
      <c r="B493" s="30" t="s">
        <v>495</v>
      </c>
      <c r="C493" s="30"/>
      <c r="D493" s="134" t="s">
        <v>415</v>
      </c>
      <c r="E493" s="134" t="s">
        <v>18</v>
      </c>
      <c r="F493" s="134" t="s">
        <v>416</v>
      </c>
      <c r="G493" s="134" t="s">
        <v>20</v>
      </c>
      <c r="H493" s="112" t="s">
        <v>812</v>
      </c>
      <c r="I493" s="51">
        <v>118</v>
      </c>
      <c r="J493" s="88" t="str">
        <f t="shared" si="7"/>
        <v>муниципальное образование «город Екатеринбург», г. Екатеринбург, ул. Бебеля, д. 118</v>
      </c>
      <c r="K493" s="112">
        <v>11521.4</v>
      </c>
      <c r="L493" s="30">
        <v>256</v>
      </c>
      <c r="M493" s="134">
        <v>5</v>
      </c>
      <c r="N493" s="33" t="s">
        <v>4370</v>
      </c>
      <c r="O493" s="114" t="s">
        <v>4352</v>
      </c>
      <c r="P493" s="30" t="s">
        <v>4371</v>
      </c>
      <c r="Q493" s="194">
        <v>14354574.609999999</v>
      </c>
      <c r="S493" s="200"/>
    </row>
    <row r="494" spans="1:19" ht="23.25" x14ac:dyDescent="0.25">
      <c r="A494" s="80">
        <v>493</v>
      </c>
      <c r="B494" s="30" t="s">
        <v>495</v>
      </c>
      <c r="C494" s="30"/>
      <c r="D494" s="134" t="s">
        <v>415</v>
      </c>
      <c r="E494" s="134" t="s">
        <v>18</v>
      </c>
      <c r="F494" s="134" t="s">
        <v>416</v>
      </c>
      <c r="G494" s="134" t="s">
        <v>20</v>
      </c>
      <c r="H494" s="112" t="s">
        <v>812</v>
      </c>
      <c r="I494" s="51">
        <v>126</v>
      </c>
      <c r="J494" s="88" t="str">
        <f t="shared" si="7"/>
        <v>муниципальное образование «город Екатеринбург», г. Екатеринбург, ул. Бебеля, д. 126</v>
      </c>
      <c r="K494" s="112">
        <v>11361.2</v>
      </c>
      <c r="L494" s="30">
        <v>256</v>
      </c>
      <c r="M494" s="134">
        <v>5</v>
      </c>
      <c r="N494" s="33" t="s">
        <v>4370</v>
      </c>
      <c r="O494" s="114" t="s">
        <v>4352</v>
      </c>
      <c r="P494" s="30" t="s">
        <v>4371</v>
      </c>
      <c r="Q494" s="194">
        <v>14288722.529999999</v>
      </c>
      <c r="S494" s="200"/>
    </row>
    <row r="495" spans="1:19" ht="23.25" x14ac:dyDescent="0.25">
      <c r="A495" s="80">
        <v>494</v>
      </c>
      <c r="B495" s="30" t="s">
        <v>495</v>
      </c>
      <c r="C495" s="30"/>
      <c r="D495" s="134" t="s">
        <v>415</v>
      </c>
      <c r="E495" s="134" t="s">
        <v>18</v>
      </c>
      <c r="F495" s="134" t="s">
        <v>416</v>
      </c>
      <c r="G495" s="134" t="s">
        <v>20</v>
      </c>
      <c r="H495" s="112" t="s">
        <v>812</v>
      </c>
      <c r="I495" s="51">
        <v>132</v>
      </c>
      <c r="J495" s="88" t="str">
        <f t="shared" si="7"/>
        <v>муниципальное образование «город Екатеринбург», г. Екатеринбург, ул. Бебеля, д. 132</v>
      </c>
      <c r="K495" s="112">
        <v>11396.5</v>
      </c>
      <c r="L495" s="30">
        <v>256</v>
      </c>
      <c r="M495" s="134">
        <v>5</v>
      </c>
      <c r="N495" s="33" t="s">
        <v>4370</v>
      </c>
      <c r="O495" s="114" t="s">
        <v>4352</v>
      </c>
      <c r="P495" s="30" t="s">
        <v>4371</v>
      </c>
      <c r="Q495" s="194">
        <v>14183594.35</v>
      </c>
      <c r="S495" s="200"/>
    </row>
    <row r="496" spans="1:19" ht="22.5" x14ac:dyDescent="0.25">
      <c r="A496" s="80">
        <v>495</v>
      </c>
      <c r="B496" s="30" t="s">
        <v>495</v>
      </c>
      <c r="C496" s="30"/>
      <c r="D496" s="134" t="s">
        <v>415</v>
      </c>
      <c r="E496" s="134" t="s">
        <v>18</v>
      </c>
      <c r="F496" s="134" t="s">
        <v>416</v>
      </c>
      <c r="G496" s="134" t="s">
        <v>20</v>
      </c>
      <c r="H496" s="112" t="s">
        <v>378</v>
      </c>
      <c r="I496" s="51">
        <v>113</v>
      </c>
      <c r="J496" s="88" t="str">
        <f t="shared" si="7"/>
        <v>муниципальное образование «город Екатеринбург», г. Екатеринбург, ул. Белинского, д. 113</v>
      </c>
      <c r="K496" s="112">
        <v>2325.6999999999998</v>
      </c>
      <c r="L496" s="30">
        <v>54</v>
      </c>
      <c r="M496" s="112">
        <v>1</v>
      </c>
      <c r="N496" s="33" t="s">
        <v>1596</v>
      </c>
      <c r="O496" s="114">
        <v>43913</v>
      </c>
      <c r="P496" s="30" t="s">
        <v>1594</v>
      </c>
      <c r="Q496" s="194">
        <v>2142720.5499999998</v>
      </c>
      <c r="S496" s="200"/>
    </row>
    <row r="497" spans="1:19" ht="23.25" x14ac:dyDescent="0.25">
      <c r="A497" s="80">
        <v>496</v>
      </c>
      <c r="B497" s="30" t="s">
        <v>495</v>
      </c>
      <c r="C497" s="30"/>
      <c r="D497" s="134" t="s">
        <v>415</v>
      </c>
      <c r="E497" s="134" t="s">
        <v>18</v>
      </c>
      <c r="F497" s="134" t="s">
        <v>416</v>
      </c>
      <c r="G497" s="134" t="s">
        <v>20</v>
      </c>
      <c r="H497" s="112" t="s">
        <v>378</v>
      </c>
      <c r="I497" s="51">
        <v>119</v>
      </c>
      <c r="J497" s="88" t="str">
        <f t="shared" ref="J497:J560" si="8">C497&amp;""&amp;D497&amp;", "&amp;E497&amp;" "&amp;F497&amp;", "&amp;G497&amp;" "&amp;H497&amp;", д. "&amp;I497</f>
        <v>муниципальное образование «город Екатеринбург», г. Екатеринбург, ул. Белинского, д. 119</v>
      </c>
      <c r="K497" s="112">
        <v>6277.4</v>
      </c>
      <c r="L497" s="30">
        <v>126</v>
      </c>
      <c r="M497" s="134">
        <v>3</v>
      </c>
      <c r="N497" s="33" t="s">
        <v>4367</v>
      </c>
      <c r="O497" s="114" t="s">
        <v>4352</v>
      </c>
      <c r="P497" s="30" t="s">
        <v>4368</v>
      </c>
      <c r="Q497" s="194">
        <v>6856239.4299999997</v>
      </c>
      <c r="S497" s="200"/>
    </row>
    <row r="498" spans="1:19" ht="23.25" x14ac:dyDescent="0.25">
      <c r="A498" s="80">
        <v>497</v>
      </c>
      <c r="B498" s="30" t="s">
        <v>495</v>
      </c>
      <c r="C498" s="30"/>
      <c r="D498" s="134" t="s">
        <v>415</v>
      </c>
      <c r="E498" s="134" t="s">
        <v>18</v>
      </c>
      <c r="F498" s="134" t="s">
        <v>416</v>
      </c>
      <c r="G498" s="134" t="s">
        <v>20</v>
      </c>
      <c r="H498" s="112" t="s">
        <v>378</v>
      </c>
      <c r="I498" s="51">
        <v>132</v>
      </c>
      <c r="J498" s="88" t="str">
        <f t="shared" si="8"/>
        <v>муниципальное образование «город Екатеринбург», г. Екатеринбург, ул. Белинского, д. 132</v>
      </c>
      <c r="K498" s="112">
        <v>19974.7</v>
      </c>
      <c r="L498" s="30">
        <v>339</v>
      </c>
      <c r="M498" s="134">
        <v>3</v>
      </c>
      <c r="N498" s="33" t="s">
        <v>4367</v>
      </c>
      <c r="O498" s="114" t="s">
        <v>4352</v>
      </c>
      <c r="P498" s="30" t="s">
        <v>4368</v>
      </c>
      <c r="Q498" s="194">
        <v>5641108.2700000005</v>
      </c>
      <c r="S498" s="200"/>
    </row>
    <row r="499" spans="1:19" ht="23.25" x14ac:dyDescent="0.25">
      <c r="A499" s="80">
        <v>498</v>
      </c>
      <c r="B499" s="30" t="s">
        <v>495</v>
      </c>
      <c r="C499" s="30"/>
      <c r="D499" s="134" t="s">
        <v>415</v>
      </c>
      <c r="E499" s="134" t="s">
        <v>18</v>
      </c>
      <c r="F499" s="134" t="s">
        <v>416</v>
      </c>
      <c r="G499" s="134" t="s">
        <v>20</v>
      </c>
      <c r="H499" s="112" t="s">
        <v>378</v>
      </c>
      <c r="I499" s="51">
        <v>149</v>
      </c>
      <c r="J499" s="88" t="str">
        <f t="shared" si="8"/>
        <v>муниципальное образование «город Екатеринбург», г. Екатеринбург, ул. Белинского, д. 149</v>
      </c>
      <c r="K499" s="112">
        <v>5244.3</v>
      </c>
      <c r="L499" s="30">
        <v>94</v>
      </c>
      <c r="M499" s="134">
        <v>3</v>
      </c>
      <c r="N499" s="33" t="s">
        <v>4351</v>
      </c>
      <c r="O499" s="114" t="s">
        <v>4352</v>
      </c>
      <c r="P499" s="30" t="s">
        <v>4374</v>
      </c>
      <c r="Q499" s="194">
        <v>5342523.82</v>
      </c>
      <c r="S499" s="200"/>
    </row>
    <row r="500" spans="1:19" ht="22.5" x14ac:dyDescent="0.25">
      <c r="A500" s="80">
        <v>499</v>
      </c>
      <c r="B500" s="30" t="s">
        <v>495</v>
      </c>
      <c r="C500" s="30"/>
      <c r="D500" s="134" t="s">
        <v>415</v>
      </c>
      <c r="E500" s="134" t="s">
        <v>18</v>
      </c>
      <c r="F500" s="134" t="s">
        <v>416</v>
      </c>
      <c r="G500" s="134" t="s">
        <v>20</v>
      </c>
      <c r="H500" s="112" t="s">
        <v>378</v>
      </c>
      <c r="I500" s="51">
        <v>156</v>
      </c>
      <c r="J500" s="88" t="str">
        <f t="shared" si="8"/>
        <v>муниципальное образование «город Екатеринбург», г. Екатеринбург, ул. Белинского, д. 156</v>
      </c>
      <c r="K500" s="112">
        <v>11158.7</v>
      </c>
      <c r="L500" s="30">
        <v>154</v>
      </c>
      <c r="M500" s="112">
        <v>1</v>
      </c>
      <c r="N500" s="33" t="s">
        <v>1596</v>
      </c>
      <c r="O500" s="114">
        <v>43913</v>
      </c>
      <c r="P500" s="30" t="s">
        <v>1594</v>
      </c>
      <c r="Q500" s="194">
        <v>2755660.42</v>
      </c>
      <c r="S500" s="200"/>
    </row>
    <row r="501" spans="1:19" ht="22.5" x14ac:dyDescent="0.25">
      <c r="A501" s="80">
        <v>500</v>
      </c>
      <c r="B501" s="30" t="s">
        <v>495</v>
      </c>
      <c r="C501" s="30"/>
      <c r="D501" s="120" t="s">
        <v>415</v>
      </c>
      <c r="E501" s="120" t="s">
        <v>18</v>
      </c>
      <c r="F501" s="120" t="s">
        <v>416</v>
      </c>
      <c r="G501" s="120" t="s">
        <v>20</v>
      </c>
      <c r="H501" s="30" t="s">
        <v>378</v>
      </c>
      <c r="I501" s="42">
        <v>173</v>
      </c>
      <c r="J501" s="88" t="str">
        <f t="shared" si="8"/>
        <v>муниципальное образование «город Екатеринбург», г. Екатеринбург, ул. Белинского, д. 173</v>
      </c>
      <c r="K501" s="30">
        <v>3978.7</v>
      </c>
      <c r="L501" s="30">
        <v>86</v>
      </c>
      <c r="M501" s="120">
        <v>3</v>
      </c>
      <c r="N501" s="33" t="s">
        <v>4211</v>
      </c>
      <c r="O501" s="114">
        <v>44054</v>
      </c>
      <c r="P501" s="30" t="s">
        <v>3127</v>
      </c>
      <c r="Q501" s="194">
        <v>13629938.030000001</v>
      </c>
      <c r="S501" s="200"/>
    </row>
    <row r="502" spans="1:19" ht="22.5" x14ac:dyDescent="0.25">
      <c r="A502" s="80">
        <v>501</v>
      </c>
      <c r="B502" s="30" t="s">
        <v>495</v>
      </c>
      <c r="C502" s="30"/>
      <c r="D502" s="120" t="s">
        <v>415</v>
      </c>
      <c r="E502" s="120" t="s">
        <v>18</v>
      </c>
      <c r="F502" s="120" t="s">
        <v>416</v>
      </c>
      <c r="G502" s="120" t="s">
        <v>20</v>
      </c>
      <c r="H502" s="30" t="s">
        <v>378</v>
      </c>
      <c r="I502" s="42">
        <v>183</v>
      </c>
      <c r="J502" s="88" t="str">
        <f t="shared" si="8"/>
        <v>муниципальное образование «город Екатеринбург», г. Екатеринбург, ул. Белинского, д. 183</v>
      </c>
      <c r="K502" s="30">
        <v>1540.4</v>
      </c>
      <c r="L502" s="30">
        <v>24</v>
      </c>
      <c r="M502" s="120">
        <v>5</v>
      </c>
      <c r="N502" s="33" t="s">
        <v>4212</v>
      </c>
      <c r="O502" s="114">
        <v>43819</v>
      </c>
      <c r="P502" s="30" t="s">
        <v>3641</v>
      </c>
      <c r="Q502" s="194">
        <v>9797206.8000000007</v>
      </c>
      <c r="S502" s="200"/>
    </row>
    <row r="503" spans="1:19" ht="22.5" x14ac:dyDescent="0.25">
      <c r="A503" s="80">
        <v>502</v>
      </c>
      <c r="B503" s="30" t="s">
        <v>495</v>
      </c>
      <c r="C503" s="30"/>
      <c r="D503" s="120" t="s">
        <v>415</v>
      </c>
      <c r="E503" s="120" t="s">
        <v>18</v>
      </c>
      <c r="F503" s="120" t="s">
        <v>416</v>
      </c>
      <c r="G503" s="120" t="s">
        <v>20</v>
      </c>
      <c r="H503" s="30" t="s">
        <v>378</v>
      </c>
      <c r="I503" s="42" t="s">
        <v>1587</v>
      </c>
      <c r="J503" s="88" t="str">
        <f t="shared" si="8"/>
        <v>муниципальное образование «город Екатеринбург», г. Екатеринбург, ул. Белинского, д. 183А</v>
      </c>
      <c r="K503" s="30">
        <v>998.6</v>
      </c>
      <c r="L503" s="30">
        <v>24</v>
      </c>
      <c r="M503" s="120">
        <v>5</v>
      </c>
      <c r="N503" s="33" t="s">
        <v>4212</v>
      </c>
      <c r="O503" s="114">
        <v>43819</v>
      </c>
      <c r="P503" s="30" t="s">
        <v>3641</v>
      </c>
      <c r="Q503" s="194">
        <v>3432163.1999999997</v>
      </c>
      <c r="S503" s="200"/>
    </row>
    <row r="504" spans="1:19" ht="23.25" x14ac:dyDescent="0.25">
      <c r="A504" s="80">
        <v>503</v>
      </c>
      <c r="B504" s="30" t="s">
        <v>495</v>
      </c>
      <c r="C504" s="30"/>
      <c r="D504" s="134" t="s">
        <v>415</v>
      </c>
      <c r="E504" s="134" t="s">
        <v>18</v>
      </c>
      <c r="F504" s="134" t="s">
        <v>416</v>
      </c>
      <c r="G504" s="134" t="s">
        <v>20</v>
      </c>
      <c r="H504" s="112" t="s">
        <v>1402</v>
      </c>
      <c r="I504" s="51" t="s">
        <v>582</v>
      </c>
      <c r="J504" s="88" t="str">
        <f t="shared" si="8"/>
        <v>муниципальное образование «город Екатеринбург», г. Екатеринбург, ул. Библиотечная, д. 33А</v>
      </c>
      <c r="K504" s="112">
        <v>4269.8</v>
      </c>
      <c r="L504" s="30">
        <v>95</v>
      </c>
      <c r="M504" s="134">
        <v>3</v>
      </c>
      <c r="N504" s="33" t="s">
        <v>4375</v>
      </c>
      <c r="O504" s="114" t="s">
        <v>4376</v>
      </c>
      <c r="P504" s="30" t="s">
        <v>4371</v>
      </c>
      <c r="Q504" s="194">
        <v>5825875.7600000007</v>
      </c>
      <c r="S504" s="200"/>
    </row>
    <row r="505" spans="1:19" ht="23.25" x14ac:dyDescent="0.25">
      <c r="A505" s="80">
        <v>504</v>
      </c>
      <c r="B505" s="30" t="s">
        <v>495</v>
      </c>
      <c r="C505" s="30"/>
      <c r="D505" s="120" t="s">
        <v>415</v>
      </c>
      <c r="E505" s="120" t="s">
        <v>18</v>
      </c>
      <c r="F505" s="120" t="s">
        <v>416</v>
      </c>
      <c r="G505" s="120" t="s">
        <v>20</v>
      </c>
      <c r="H505" s="30" t="s">
        <v>421</v>
      </c>
      <c r="I505" s="42">
        <v>14</v>
      </c>
      <c r="J505" s="88" t="str">
        <f t="shared" si="8"/>
        <v>муниципальное образование «город Екатеринбург», г. Екатеринбург, ул. Блюхера, д. 14</v>
      </c>
      <c r="K505" s="30">
        <v>2547</v>
      </c>
      <c r="L505" s="30">
        <v>60</v>
      </c>
      <c r="M505" s="30">
        <v>6</v>
      </c>
      <c r="N505" s="33" t="s">
        <v>4354</v>
      </c>
      <c r="O505" s="114" t="s">
        <v>4355</v>
      </c>
      <c r="P505" s="30" t="s">
        <v>1632</v>
      </c>
      <c r="Q505" s="194">
        <v>8469508.8599999994</v>
      </c>
      <c r="S505" s="200"/>
    </row>
    <row r="506" spans="1:19" ht="23.25" x14ac:dyDescent="0.25">
      <c r="A506" s="80">
        <v>505</v>
      </c>
      <c r="B506" s="30" t="s">
        <v>495</v>
      </c>
      <c r="C506" s="30"/>
      <c r="D506" s="120" t="s">
        <v>415</v>
      </c>
      <c r="E506" s="120" t="s">
        <v>18</v>
      </c>
      <c r="F506" s="120" t="s">
        <v>416</v>
      </c>
      <c r="G506" s="120" t="s">
        <v>20</v>
      </c>
      <c r="H506" s="30" t="s">
        <v>421</v>
      </c>
      <c r="I506" s="42">
        <v>18</v>
      </c>
      <c r="J506" s="88" t="str">
        <f t="shared" si="8"/>
        <v>муниципальное образование «город Екатеринбург», г. Екатеринбург, ул. Блюхера, д. 18</v>
      </c>
      <c r="K506" s="30">
        <v>1633.6</v>
      </c>
      <c r="L506" s="30">
        <v>40</v>
      </c>
      <c r="M506" s="30">
        <v>8</v>
      </c>
      <c r="N506" s="33" t="s">
        <v>4354</v>
      </c>
      <c r="O506" s="114" t="s">
        <v>4355</v>
      </c>
      <c r="P506" s="30" t="s">
        <v>1632</v>
      </c>
      <c r="Q506" s="194">
        <v>9508019.8000000007</v>
      </c>
      <c r="S506" s="200"/>
    </row>
    <row r="507" spans="1:19" ht="23.25" x14ac:dyDescent="0.25">
      <c r="A507" s="80">
        <v>506</v>
      </c>
      <c r="B507" s="30" t="s">
        <v>495</v>
      </c>
      <c r="C507" s="30"/>
      <c r="D507" s="120" t="s">
        <v>415</v>
      </c>
      <c r="E507" s="120" t="s">
        <v>18</v>
      </c>
      <c r="F507" s="120" t="s">
        <v>416</v>
      </c>
      <c r="G507" s="120" t="s">
        <v>20</v>
      </c>
      <c r="H507" s="30" t="s">
        <v>877</v>
      </c>
      <c r="I507" s="42">
        <v>16</v>
      </c>
      <c r="J507" s="88" t="str">
        <f t="shared" si="8"/>
        <v>муниципальное образование «город Екатеринбург», г. Екатеринбург, ул. Большакова, д. 16</v>
      </c>
      <c r="K507" s="30">
        <v>9085</v>
      </c>
      <c r="L507" s="30">
        <v>179</v>
      </c>
      <c r="M507" s="120">
        <v>6</v>
      </c>
      <c r="N507" s="33" t="s">
        <v>4213</v>
      </c>
      <c r="O507" s="114" t="s">
        <v>4214</v>
      </c>
      <c r="P507" s="30" t="s">
        <v>3799</v>
      </c>
      <c r="Q507" s="194">
        <v>21305398.210000001</v>
      </c>
      <c r="S507" s="200"/>
    </row>
    <row r="508" spans="1:19" ht="23.25" x14ac:dyDescent="0.25">
      <c r="A508" s="80">
        <v>507</v>
      </c>
      <c r="B508" s="30" t="s">
        <v>495</v>
      </c>
      <c r="C508" s="30"/>
      <c r="D508" s="134" t="s">
        <v>415</v>
      </c>
      <c r="E508" s="134" t="s">
        <v>18</v>
      </c>
      <c r="F508" s="134" t="s">
        <v>416</v>
      </c>
      <c r="G508" s="134" t="s">
        <v>20</v>
      </c>
      <c r="H508" s="112" t="s">
        <v>877</v>
      </c>
      <c r="I508" s="51" t="s">
        <v>1573</v>
      </c>
      <c r="J508" s="88" t="str">
        <f t="shared" si="8"/>
        <v>муниципальное образование «город Екатеринбург», г. Екатеринбург, ул. Большакова, д. 22КОРПУС 1</v>
      </c>
      <c r="K508" s="112">
        <v>4321</v>
      </c>
      <c r="L508" s="30">
        <v>96</v>
      </c>
      <c r="M508" s="134">
        <v>3</v>
      </c>
      <c r="N508" s="33" t="s">
        <v>4351</v>
      </c>
      <c r="O508" s="114" t="s">
        <v>4352</v>
      </c>
      <c r="P508" s="30" t="s">
        <v>4353</v>
      </c>
      <c r="Q508" s="194">
        <v>5451192.5300000012</v>
      </c>
      <c r="S508" s="200"/>
    </row>
    <row r="509" spans="1:19" ht="23.25" x14ac:dyDescent="0.25">
      <c r="A509" s="80">
        <v>508</v>
      </c>
      <c r="B509" s="30" t="s">
        <v>495</v>
      </c>
      <c r="C509" s="30"/>
      <c r="D509" s="134" t="s">
        <v>415</v>
      </c>
      <c r="E509" s="134" t="s">
        <v>18</v>
      </c>
      <c r="F509" s="134" t="s">
        <v>416</v>
      </c>
      <c r="G509" s="134" t="s">
        <v>20</v>
      </c>
      <c r="H509" s="112" t="s">
        <v>877</v>
      </c>
      <c r="I509" s="51" t="s">
        <v>1574</v>
      </c>
      <c r="J509" s="88" t="str">
        <f t="shared" si="8"/>
        <v>муниципальное образование «город Екатеринбург», г. Екатеринбург, ул. Большакова, д. 22КОРПУС 2</v>
      </c>
      <c r="K509" s="112">
        <v>4303.8</v>
      </c>
      <c r="L509" s="30">
        <v>96</v>
      </c>
      <c r="M509" s="134">
        <v>3</v>
      </c>
      <c r="N509" s="33" t="s">
        <v>4351</v>
      </c>
      <c r="O509" s="114" t="s">
        <v>4352</v>
      </c>
      <c r="P509" s="30" t="s">
        <v>4353</v>
      </c>
      <c r="Q509" s="194">
        <v>5448687.8900000006</v>
      </c>
      <c r="S509" s="200"/>
    </row>
    <row r="510" spans="1:19" ht="23.25" x14ac:dyDescent="0.25">
      <c r="A510" s="80">
        <v>509</v>
      </c>
      <c r="B510" s="30" t="s">
        <v>495</v>
      </c>
      <c r="C510" s="30"/>
      <c r="D510" s="134" t="s">
        <v>415</v>
      </c>
      <c r="E510" s="134" t="s">
        <v>18</v>
      </c>
      <c r="F510" s="134" t="s">
        <v>416</v>
      </c>
      <c r="G510" s="134" t="s">
        <v>20</v>
      </c>
      <c r="H510" s="112" t="s">
        <v>877</v>
      </c>
      <c r="I510" s="51" t="s">
        <v>1575</v>
      </c>
      <c r="J510" s="88" t="str">
        <f t="shared" si="8"/>
        <v>муниципальное образование «город Екатеринбург», г. Екатеринбург, ул. Большакова, д. 22КОРПУС 3</v>
      </c>
      <c r="K510" s="112">
        <v>4299.3</v>
      </c>
      <c r="L510" s="30">
        <v>95</v>
      </c>
      <c r="M510" s="134">
        <v>3</v>
      </c>
      <c r="N510" s="33" t="s">
        <v>4351</v>
      </c>
      <c r="O510" s="114" t="s">
        <v>4352</v>
      </c>
      <c r="P510" s="30" t="s">
        <v>4353</v>
      </c>
      <c r="Q510" s="194">
        <v>5376057.6400000006</v>
      </c>
      <c r="S510" s="200"/>
    </row>
    <row r="511" spans="1:19" ht="23.25" x14ac:dyDescent="0.25">
      <c r="A511" s="80">
        <v>510</v>
      </c>
      <c r="B511" s="30" t="s">
        <v>495</v>
      </c>
      <c r="C511" s="30"/>
      <c r="D511" s="134" t="s">
        <v>415</v>
      </c>
      <c r="E511" s="134" t="s">
        <v>18</v>
      </c>
      <c r="F511" s="134" t="s">
        <v>416</v>
      </c>
      <c r="G511" s="134" t="s">
        <v>20</v>
      </c>
      <c r="H511" s="112" t="s">
        <v>877</v>
      </c>
      <c r="I511" s="51" t="s">
        <v>1576</v>
      </c>
      <c r="J511" s="88" t="str">
        <f t="shared" si="8"/>
        <v>муниципальное образование «город Екатеринбург», г. Екатеринбург, ул. Большакова, д. 22КОРПУС 4</v>
      </c>
      <c r="K511" s="112">
        <v>4305.2</v>
      </c>
      <c r="L511" s="30">
        <v>96</v>
      </c>
      <c r="M511" s="134">
        <v>3</v>
      </c>
      <c r="N511" s="33" t="s">
        <v>4351</v>
      </c>
      <c r="O511" s="114" t="s">
        <v>4352</v>
      </c>
      <c r="P511" s="30" t="s">
        <v>4353</v>
      </c>
      <c r="Q511" s="194">
        <v>5336384.9499999993</v>
      </c>
      <c r="S511" s="200"/>
    </row>
    <row r="512" spans="1:19" ht="23.25" x14ac:dyDescent="0.25">
      <c r="A512" s="80">
        <v>511</v>
      </c>
      <c r="B512" s="30" t="s">
        <v>495</v>
      </c>
      <c r="C512" s="30"/>
      <c r="D512" s="134" t="s">
        <v>415</v>
      </c>
      <c r="E512" s="134" t="s">
        <v>18</v>
      </c>
      <c r="F512" s="134" t="s">
        <v>416</v>
      </c>
      <c r="G512" s="134" t="s">
        <v>20</v>
      </c>
      <c r="H512" s="112" t="s">
        <v>877</v>
      </c>
      <c r="I512" s="51" t="s">
        <v>1577</v>
      </c>
      <c r="J512" s="88" t="str">
        <f t="shared" si="8"/>
        <v>муниципальное образование «город Екатеринбург», г. Екатеринбург, ул. Большакова, д. 22КОРПУС 5</v>
      </c>
      <c r="K512" s="112">
        <v>4305.8</v>
      </c>
      <c r="L512" s="30">
        <v>96</v>
      </c>
      <c r="M512" s="134">
        <v>3</v>
      </c>
      <c r="N512" s="33" t="s">
        <v>4351</v>
      </c>
      <c r="O512" s="114" t="s">
        <v>4352</v>
      </c>
      <c r="P512" s="30" t="s">
        <v>4353</v>
      </c>
      <c r="Q512" s="194">
        <v>5361749.51</v>
      </c>
      <c r="S512" s="200"/>
    </row>
    <row r="513" spans="1:19" ht="22.5" x14ac:dyDescent="0.25">
      <c r="A513" s="80">
        <v>512</v>
      </c>
      <c r="B513" s="30" t="s">
        <v>495</v>
      </c>
      <c r="C513" s="30"/>
      <c r="D513" s="120" t="s">
        <v>415</v>
      </c>
      <c r="E513" s="120" t="s">
        <v>18</v>
      </c>
      <c r="F513" s="120" t="s">
        <v>416</v>
      </c>
      <c r="G513" s="120" t="s">
        <v>20</v>
      </c>
      <c r="H513" s="30" t="s">
        <v>865</v>
      </c>
      <c r="I513" s="42">
        <v>20</v>
      </c>
      <c r="J513" s="88" t="str">
        <f t="shared" si="8"/>
        <v>муниципальное образование «город Екатеринбург», г. Екатеринбург, ул. Варшавская, д. 20</v>
      </c>
      <c r="K513" s="30">
        <v>486.4</v>
      </c>
      <c r="L513" s="30">
        <v>8</v>
      </c>
      <c r="M513" s="30">
        <v>8</v>
      </c>
      <c r="N513" s="33" t="s">
        <v>4204</v>
      </c>
      <c r="O513" s="114" t="s">
        <v>4205</v>
      </c>
      <c r="P513" s="30" t="s">
        <v>3733</v>
      </c>
      <c r="Q513" s="194">
        <v>4149441.7199999997</v>
      </c>
      <c r="S513" s="200"/>
    </row>
    <row r="514" spans="1:19" ht="22.5" x14ac:dyDescent="0.25">
      <c r="A514" s="80">
        <v>513</v>
      </c>
      <c r="B514" s="30" t="s">
        <v>495</v>
      </c>
      <c r="C514" s="30"/>
      <c r="D514" s="120" t="s">
        <v>415</v>
      </c>
      <c r="E514" s="120" t="s">
        <v>18</v>
      </c>
      <c r="F514" s="120" t="s">
        <v>416</v>
      </c>
      <c r="G514" s="120" t="s">
        <v>20</v>
      </c>
      <c r="H514" s="30" t="s">
        <v>865</v>
      </c>
      <c r="I514" s="42">
        <v>22</v>
      </c>
      <c r="J514" s="88" t="str">
        <f t="shared" si="8"/>
        <v>муниципальное образование «город Екатеринбург», г. Екатеринбург, ул. Варшавская, д. 22</v>
      </c>
      <c r="K514" s="30">
        <v>489.8</v>
      </c>
      <c r="L514" s="30">
        <v>8</v>
      </c>
      <c r="M514" s="30">
        <v>8</v>
      </c>
      <c r="N514" s="33" t="s">
        <v>4204</v>
      </c>
      <c r="O514" s="114" t="s">
        <v>4205</v>
      </c>
      <c r="P514" s="30" t="s">
        <v>3733</v>
      </c>
      <c r="Q514" s="194">
        <v>4445220.0100000007</v>
      </c>
      <c r="S514" s="200"/>
    </row>
    <row r="515" spans="1:19" ht="23.25" x14ac:dyDescent="0.25">
      <c r="A515" s="80">
        <v>514</v>
      </c>
      <c r="B515" s="30" t="s">
        <v>495</v>
      </c>
      <c r="C515" s="30"/>
      <c r="D515" s="134" t="s">
        <v>415</v>
      </c>
      <c r="E515" s="134" t="s">
        <v>18</v>
      </c>
      <c r="F515" s="134" t="s">
        <v>416</v>
      </c>
      <c r="G515" s="134" t="s">
        <v>20</v>
      </c>
      <c r="H515" s="112" t="s">
        <v>1560</v>
      </c>
      <c r="I515" s="51" t="s">
        <v>1588</v>
      </c>
      <c r="J515" s="88" t="str">
        <f t="shared" si="8"/>
        <v>муниципальное образование «город Екатеринбург», г. Екатеринбург, ул. Викулова, д. 59КОРПУС 3</v>
      </c>
      <c r="K515" s="112">
        <v>6768.4</v>
      </c>
      <c r="L515" s="30">
        <v>115</v>
      </c>
      <c r="M515" s="134">
        <v>3</v>
      </c>
      <c r="N515" s="33" t="s">
        <v>4367</v>
      </c>
      <c r="O515" s="114" t="s">
        <v>4352</v>
      </c>
      <c r="P515" s="30" t="s">
        <v>4368</v>
      </c>
      <c r="Q515" s="194">
        <v>7051937.6200000001</v>
      </c>
      <c r="S515" s="200"/>
    </row>
    <row r="516" spans="1:19" ht="23.25" x14ac:dyDescent="0.25">
      <c r="A516" s="80">
        <v>515</v>
      </c>
      <c r="B516" s="30" t="s">
        <v>495</v>
      </c>
      <c r="C516" s="30"/>
      <c r="D516" s="134" t="s">
        <v>415</v>
      </c>
      <c r="E516" s="134" t="s">
        <v>18</v>
      </c>
      <c r="F516" s="134" t="s">
        <v>416</v>
      </c>
      <c r="G516" s="134" t="s">
        <v>20</v>
      </c>
      <c r="H516" s="112" t="s">
        <v>814</v>
      </c>
      <c r="I516" s="51" t="s">
        <v>1589</v>
      </c>
      <c r="J516" s="88" t="str">
        <f t="shared" si="8"/>
        <v>муниципальное образование «город Екатеринбург», г. Екатеринбург, ул. Владимира Высоцкого, д. 4КОРПУС 2</v>
      </c>
      <c r="K516" s="112">
        <v>8045.1</v>
      </c>
      <c r="L516" s="30">
        <v>150</v>
      </c>
      <c r="M516" s="134">
        <v>5</v>
      </c>
      <c r="N516" s="33" t="s">
        <v>4375</v>
      </c>
      <c r="O516" s="114" t="s">
        <v>4376</v>
      </c>
      <c r="P516" s="30" t="s">
        <v>4371</v>
      </c>
      <c r="Q516" s="194">
        <v>13986499.810000001</v>
      </c>
      <c r="S516" s="200"/>
    </row>
    <row r="517" spans="1:19" ht="23.25" x14ac:dyDescent="0.25">
      <c r="A517" s="80">
        <v>516</v>
      </c>
      <c r="B517" s="30" t="s">
        <v>495</v>
      </c>
      <c r="C517" s="30"/>
      <c r="D517" s="134" t="s">
        <v>415</v>
      </c>
      <c r="E517" s="134" t="s">
        <v>18</v>
      </c>
      <c r="F517" s="134" t="s">
        <v>416</v>
      </c>
      <c r="G517" s="134" t="s">
        <v>20</v>
      </c>
      <c r="H517" s="112" t="s">
        <v>814</v>
      </c>
      <c r="I517" s="51">
        <v>8</v>
      </c>
      <c r="J517" s="88" t="str">
        <f t="shared" si="8"/>
        <v>муниципальное образование «город Екатеринбург», г. Екатеринбург, ул. Владимира Высоцкого, д. 8</v>
      </c>
      <c r="K517" s="112">
        <v>4330.8</v>
      </c>
      <c r="L517" s="30">
        <v>96</v>
      </c>
      <c r="M517" s="134">
        <v>3</v>
      </c>
      <c r="N517" s="33" t="s">
        <v>4375</v>
      </c>
      <c r="O517" s="114" t="s">
        <v>4376</v>
      </c>
      <c r="P517" s="30" t="s">
        <v>4371</v>
      </c>
      <c r="Q517" s="194">
        <v>5861012.7200000007</v>
      </c>
      <c r="S517" s="200"/>
    </row>
    <row r="518" spans="1:19" ht="22.5" x14ac:dyDescent="0.25">
      <c r="A518" s="80">
        <v>517</v>
      </c>
      <c r="B518" s="30" t="s">
        <v>495</v>
      </c>
      <c r="C518" s="30"/>
      <c r="D518" s="120" t="s">
        <v>415</v>
      </c>
      <c r="E518" s="120" t="s">
        <v>18</v>
      </c>
      <c r="F518" s="120" t="s">
        <v>416</v>
      </c>
      <c r="G518" s="120" t="s">
        <v>20</v>
      </c>
      <c r="H518" s="30" t="s">
        <v>584</v>
      </c>
      <c r="I518" s="42" t="s">
        <v>1420</v>
      </c>
      <c r="J518" s="88" t="str">
        <f t="shared" si="8"/>
        <v>муниципальное образование «город Екатеринбург», г. Екатеринбург, ул. Военная, д. 20КОРПУС Б</v>
      </c>
      <c r="K518" s="30">
        <v>428</v>
      </c>
      <c r="L518" s="30">
        <v>8</v>
      </c>
      <c r="M518" s="120">
        <v>1</v>
      </c>
      <c r="N518" s="33" t="s">
        <v>4215</v>
      </c>
      <c r="O518" s="114">
        <v>43948</v>
      </c>
      <c r="P518" s="30" t="s">
        <v>4216</v>
      </c>
      <c r="Q518" s="194">
        <v>841157.80999999994</v>
      </c>
      <c r="S518" s="200"/>
    </row>
    <row r="519" spans="1:19" ht="23.25" x14ac:dyDescent="0.25">
      <c r="A519" s="80">
        <v>518</v>
      </c>
      <c r="B519" s="30" t="s">
        <v>495</v>
      </c>
      <c r="C519" s="30"/>
      <c r="D519" s="120" t="s">
        <v>415</v>
      </c>
      <c r="E519" s="120" t="s">
        <v>18</v>
      </c>
      <c r="F519" s="120" t="s">
        <v>416</v>
      </c>
      <c r="G519" s="120" t="s">
        <v>20</v>
      </c>
      <c r="H519" s="30" t="s">
        <v>584</v>
      </c>
      <c r="I519" s="42">
        <v>9</v>
      </c>
      <c r="J519" s="88" t="str">
        <f t="shared" si="8"/>
        <v>муниципальное образование «город Екатеринбург», г. Екатеринбург, ул. Военная, д. 9</v>
      </c>
      <c r="K519" s="30">
        <v>1365.4</v>
      </c>
      <c r="L519" s="30">
        <v>32</v>
      </c>
      <c r="M519" s="120">
        <v>1</v>
      </c>
      <c r="N519" s="33" t="s">
        <v>4217</v>
      </c>
      <c r="O519" s="114" t="s">
        <v>4218</v>
      </c>
      <c r="P519" s="30" t="s">
        <v>2875</v>
      </c>
      <c r="Q519" s="194">
        <v>2357281.1999999997</v>
      </c>
      <c r="S519" s="200"/>
    </row>
    <row r="520" spans="1:19" ht="22.5" x14ac:dyDescent="0.25">
      <c r="A520" s="80">
        <v>519</v>
      </c>
      <c r="B520" s="30" t="s">
        <v>495</v>
      </c>
      <c r="C520" s="30"/>
      <c r="D520" s="120" t="s">
        <v>415</v>
      </c>
      <c r="E520" s="120" t="s">
        <v>18</v>
      </c>
      <c r="F520" s="120" t="s">
        <v>416</v>
      </c>
      <c r="G520" s="120" t="s">
        <v>20</v>
      </c>
      <c r="H520" s="30" t="s">
        <v>531</v>
      </c>
      <c r="I520" s="42">
        <v>92</v>
      </c>
      <c r="J520" s="88" t="str">
        <f t="shared" si="8"/>
        <v>муниципальное образование «город Екатеринбург», г. Екатеринбург, ул. Войкова, д. 92</v>
      </c>
      <c r="K520" s="30">
        <v>472.3</v>
      </c>
      <c r="L520" s="30">
        <v>8</v>
      </c>
      <c r="M520" s="30">
        <v>8</v>
      </c>
      <c r="N520" s="33" t="s">
        <v>4189</v>
      </c>
      <c r="O520" s="114" t="s">
        <v>4190</v>
      </c>
      <c r="P520" s="30" t="s">
        <v>2769</v>
      </c>
      <c r="Q520" s="194">
        <v>4102123.2</v>
      </c>
      <c r="S520" s="200"/>
    </row>
    <row r="521" spans="1:19" ht="23.25" x14ac:dyDescent="0.25">
      <c r="A521" s="80">
        <v>520</v>
      </c>
      <c r="B521" s="30" t="s">
        <v>495</v>
      </c>
      <c r="C521" s="30"/>
      <c r="D521" s="134" t="s">
        <v>415</v>
      </c>
      <c r="E521" s="134" t="s">
        <v>18</v>
      </c>
      <c r="F521" s="134" t="s">
        <v>416</v>
      </c>
      <c r="G521" s="134" t="s">
        <v>20</v>
      </c>
      <c r="H521" s="112" t="s">
        <v>464</v>
      </c>
      <c r="I521" s="51" t="s">
        <v>1590</v>
      </c>
      <c r="J521" s="88" t="str">
        <f t="shared" si="8"/>
        <v>муниципальное образование «город Екатеринбург», г. Екатеринбург, ул. Волгоградская, д. 31КОРПУС 4</v>
      </c>
      <c r="K521" s="112">
        <v>4257.2</v>
      </c>
      <c r="L521" s="30">
        <v>96</v>
      </c>
      <c r="M521" s="134">
        <v>3</v>
      </c>
      <c r="N521" s="33" t="s">
        <v>4367</v>
      </c>
      <c r="O521" s="114" t="s">
        <v>4352</v>
      </c>
      <c r="P521" s="30" t="s">
        <v>4368</v>
      </c>
      <c r="Q521" s="194">
        <v>5793732.4900000002</v>
      </c>
      <c r="S521" s="200"/>
    </row>
    <row r="522" spans="1:19" ht="22.5" x14ac:dyDescent="0.25">
      <c r="A522" s="80">
        <v>521</v>
      </c>
      <c r="B522" s="30" t="s">
        <v>495</v>
      </c>
      <c r="C522" s="30"/>
      <c r="D522" s="134" t="s">
        <v>415</v>
      </c>
      <c r="E522" s="134" t="s">
        <v>18</v>
      </c>
      <c r="F522" s="134" t="s">
        <v>416</v>
      </c>
      <c r="G522" s="134" t="s">
        <v>20</v>
      </c>
      <c r="H522" s="112" t="s">
        <v>815</v>
      </c>
      <c r="I522" s="51" t="s">
        <v>1567</v>
      </c>
      <c r="J522" s="88" t="str">
        <f t="shared" si="8"/>
        <v>муниципальное образование «город Екатеринбург», г. Екатеринбург, ул. Восстания, д. 58КОРПУС А</v>
      </c>
      <c r="K522" s="112">
        <v>6001.3</v>
      </c>
      <c r="L522" s="30">
        <v>107</v>
      </c>
      <c r="M522" s="112">
        <v>3</v>
      </c>
      <c r="N522" s="33" t="s">
        <v>4199</v>
      </c>
      <c r="O522" s="114">
        <v>43917</v>
      </c>
      <c r="P522" s="30" t="s">
        <v>4200</v>
      </c>
      <c r="Q522" s="194">
        <v>6334502.75</v>
      </c>
      <c r="S522" s="200"/>
    </row>
    <row r="523" spans="1:19" ht="22.5" x14ac:dyDescent="0.25">
      <c r="A523" s="80">
        <v>522</v>
      </c>
      <c r="B523" s="30" t="s">
        <v>495</v>
      </c>
      <c r="C523" s="30"/>
      <c r="D523" s="120" t="s">
        <v>415</v>
      </c>
      <c r="E523" s="120" t="s">
        <v>18</v>
      </c>
      <c r="F523" s="120" t="s">
        <v>416</v>
      </c>
      <c r="G523" s="120" t="s">
        <v>20</v>
      </c>
      <c r="H523" s="30" t="s">
        <v>537</v>
      </c>
      <c r="I523" s="42">
        <v>54</v>
      </c>
      <c r="J523" s="88" t="str">
        <f t="shared" si="8"/>
        <v>муниципальное образование «город Екатеринбург», г. Екатеринбург, ул. Восточная, д. 54</v>
      </c>
      <c r="K523" s="30">
        <v>2177</v>
      </c>
      <c r="L523" s="30">
        <v>29</v>
      </c>
      <c r="M523" s="120">
        <v>1</v>
      </c>
      <c r="N523" s="33" t="s">
        <v>4219</v>
      </c>
      <c r="O523" s="114">
        <v>44053</v>
      </c>
      <c r="P523" s="30" t="s">
        <v>2098</v>
      </c>
      <c r="Q523" s="194">
        <v>98508</v>
      </c>
      <c r="S523" s="200"/>
    </row>
    <row r="524" spans="1:19" ht="22.5" x14ac:dyDescent="0.25">
      <c r="A524" s="80">
        <v>523</v>
      </c>
      <c r="B524" s="30" t="s">
        <v>495</v>
      </c>
      <c r="C524" s="30"/>
      <c r="D524" s="134" t="s">
        <v>415</v>
      </c>
      <c r="E524" s="134" t="s">
        <v>18</v>
      </c>
      <c r="F524" s="134" t="s">
        <v>416</v>
      </c>
      <c r="G524" s="134" t="s">
        <v>20</v>
      </c>
      <c r="H524" s="112" t="s">
        <v>537</v>
      </c>
      <c r="I524" s="51">
        <v>6</v>
      </c>
      <c r="J524" s="88" t="str">
        <f t="shared" si="8"/>
        <v>муниципальное образование «город Екатеринбург», г. Екатеринбург, ул. Восточная, д. 6</v>
      </c>
      <c r="K524" s="112">
        <v>4401.1000000000004</v>
      </c>
      <c r="L524" s="30">
        <v>64</v>
      </c>
      <c r="M524" s="134">
        <v>1</v>
      </c>
      <c r="N524" s="33" t="s">
        <v>4196</v>
      </c>
      <c r="O524" s="114">
        <v>43917</v>
      </c>
      <c r="P524" s="30" t="s">
        <v>4197</v>
      </c>
      <c r="Q524" s="194">
        <v>2195231.06</v>
      </c>
      <c r="S524" s="200"/>
    </row>
    <row r="525" spans="1:19" ht="22.5" x14ac:dyDescent="0.25">
      <c r="A525" s="80">
        <v>524</v>
      </c>
      <c r="B525" s="30" t="s">
        <v>495</v>
      </c>
      <c r="C525" s="30"/>
      <c r="D525" s="120" t="s">
        <v>415</v>
      </c>
      <c r="E525" s="120" t="s">
        <v>18</v>
      </c>
      <c r="F525" s="120" t="s">
        <v>416</v>
      </c>
      <c r="G525" s="120" t="s">
        <v>20</v>
      </c>
      <c r="H525" s="30" t="s">
        <v>74</v>
      </c>
      <c r="I525" s="42">
        <v>27</v>
      </c>
      <c r="J525" s="88" t="str">
        <f t="shared" si="8"/>
        <v>муниципальное образование «город Екатеринбург», г. Екатеринбург, ул. Гагарина, д. 27</v>
      </c>
      <c r="K525" s="30">
        <v>9810.1</v>
      </c>
      <c r="L525" s="30">
        <v>123</v>
      </c>
      <c r="M525" s="120">
        <v>6</v>
      </c>
      <c r="N525" s="33" t="s">
        <v>4194</v>
      </c>
      <c r="O525" s="114">
        <v>43809</v>
      </c>
      <c r="P525" s="30" t="s">
        <v>3647</v>
      </c>
      <c r="Q525" s="194">
        <v>31992199.199999996</v>
      </c>
      <c r="S525" s="200"/>
    </row>
    <row r="526" spans="1:19" ht="23.25" x14ac:dyDescent="0.25">
      <c r="A526" s="80">
        <v>525</v>
      </c>
      <c r="B526" s="30" t="s">
        <v>495</v>
      </c>
      <c r="C526" s="30"/>
      <c r="D526" s="120" t="s">
        <v>415</v>
      </c>
      <c r="E526" s="120" t="s">
        <v>18</v>
      </c>
      <c r="F526" s="120" t="s">
        <v>416</v>
      </c>
      <c r="G526" s="120" t="s">
        <v>20</v>
      </c>
      <c r="H526" s="30" t="s">
        <v>870</v>
      </c>
      <c r="I526" s="42">
        <v>6</v>
      </c>
      <c r="J526" s="88" t="str">
        <f t="shared" si="8"/>
        <v>муниципальное образование «город Екатеринбург», г. Екатеринбург, ул. Генеральская, д. 6</v>
      </c>
      <c r="K526" s="30">
        <v>11870.5</v>
      </c>
      <c r="L526" s="30">
        <v>128</v>
      </c>
      <c r="M526" s="120">
        <v>6</v>
      </c>
      <c r="N526" s="33" t="s">
        <v>4220</v>
      </c>
      <c r="O526" s="114" t="s">
        <v>4221</v>
      </c>
      <c r="P526" s="30" t="s">
        <v>4222</v>
      </c>
      <c r="Q526" s="194">
        <v>41058840.109999999</v>
      </c>
      <c r="S526" s="200"/>
    </row>
    <row r="527" spans="1:19" ht="23.25" x14ac:dyDescent="0.25">
      <c r="A527" s="80">
        <v>526</v>
      </c>
      <c r="B527" s="30" t="s">
        <v>495</v>
      </c>
      <c r="C527" s="30"/>
      <c r="D527" s="134" t="s">
        <v>415</v>
      </c>
      <c r="E527" s="134" t="s">
        <v>18</v>
      </c>
      <c r="F527" s="134" t="s">
        <v>416</v>
      </c>
      <c r="G527" s="134" t="s">
        <v>20</v>
      </c>
      <c r="H527" s="112" t="s">
        <v>590</v>
      </c>
      <c r="I527" s="51">
        <v>14</v>
      </c>
      <c r="J527" s="88" t="str">
        <f t="shared" si="8"/>
        <v>муниципальное образование «город Екатеринбург», г. Екатеринбург, ул. Готвальда, д. 14</v>
      </c>
      <c r="K527" s="112">
        <v>3726.9</v>
      </c>
      <c r="L527" s="30">
        <v>70</v>
      </c>
      <c r="M527" s="134">
        <v>3</v>
      </c>
      <c r="N527" s="33" t="s">
        <v>4369</v>
      </c>
      <c r="O527" s="114" t="s">
        <v>4362</v>
      </c>
      <c r="P527" s="30" t="s">
        <v>4358</v>
      </c>
      <c r="Q527" s="194">
        <v>5715297.0600000005</v>
      </c>
      <c r="S527" s="200"/>
    </row>
    <row r="528" spans="1:19" ht="23.25" x14ac:dyDescent="0.25">
      <c r="A528" s="80">
        <v>527</v>
      </c>
      <c r="B528" s="30" t="s">
        <v>495</v>
      </c>
      <c r="C528" s="30"/>
      <c r="D528" s="134" t="s">
        <v>415</v>
      </c>
      <c r="E528" s="134" t="s">
        <v>18</v>
      </c>
      <c r="F528" s="134" t="s">
        <v>416</v>
      </c>
      <c r="G528" s="134" t="s">
        <v>20</v>
      </c>
      <c r="H528" s="112" t="s">
        <v>590</v>
      </c>
      <c r="I528" s="51">
        <v>16</v>
      </c>
      <c r="J528" s="88" t="str">
        <f t="shared" si="8"/>
        <v>муниципальное образование «город Екатеринбург», г. Екатеринбург, ул. Готвальда, д. 16</v>
      </c>
      <c r="K528" s="112">
        <v>3806</v>
      </c>
      <c r="L528" s="30">
        <v>71</v>
      </c>
      <c r="M528" s="134">
        <v>3</v>
      </c>
      <c r="N528" s="33" t="s">
        <v>4369</v>
      </c>
      <c r="O528" s="114" t="s">
        <v>4362</v>
      </c>
      <c r="P528" s="30" t="s">
        <v>4358</v>
      </c>
      <c r="Q528" s="194">
        <v>5686410.7300000004</v>
      </c>
      <c r="S528" s="200"/>
    </row>
    <row r="529" spans="1:19" ht="22.5" x14ac:dyDescent="0.25">
      <c r="A529" s="80">
        <v>528</v>
      </c>
      <c r="B529" s="30" t="s">
        <v>495</v>
      </c>
      <c r="C529" s="30"/>
      <c r="D529" s="120" t="s">
        <v>415</v>
      </c>
      <c r="E529" s="120" t="s">
        <v>18</v>
      </c>
      <c r="F529" s="120" t="s">
        <v>416</v>
      </c>
      <c r="G529" s="120" t="s">
        <v>20</v>
      </c>
      <c r="H529" s="30" t="s">
        <v>45</v>
      </c>
      <c r="I529" s="42">
        <v>30</v>
      </c>
      <c r="J529" s="88" t="str">
        <f t="shared" si="8"/>
        <v>муниципальное образование «город Екатеринбург», г. Екатеринбург, ул. Грибоедова, д. 30</v>
      </c>
      <c r="K529" s="30">
        <v>2975.8</v>
      </c>
      <c r="L529" s="30">
        <v>44</v>
      </c>
      <c r="M529" s="30">
        <v>8</v>
      </c>
      <c r="N529" s="33" t="s">
        <v>4223</v>
      </c>
      <c r="O529" s="114">
        <v>43815</v>
      </c>
      <c r="P529" s="30" t="s">
        <v>3733</v>
      </c>
      <c r="Q529" s="194">
        <v>16288126.019999998</v>
      </c>
      <c r="S529" s="200"/>
    </row>
    <row r="530" spans="1:19" ht="22.5" x14ac:dyDescent="0.25">
      <c r="A530" s="80">
        <v>529</v>
      </c>
      <c r="B530" s="30" t="s">
        <v>495</v>
      </c>
      <c r="C530" s="30"/>
      <c r="D530" s="134" t="s">
        <v>415</v>
      </c>
      <c r="E530" s="134" t="s">
        <v>18</v>
      </c>
      <c r="F530" s="134" t="s">
        <v>416</v>
      </c>
      <c r="G530" s="134" t="s">
        <v>20</v>
      </c>
      <c r="H530" s="112" t="s">
        <v>45</v>
      </c>
      <c r="I530" s="51" t="s">
        <v>317</v>
      </c>
      <c r="J530" s="88" t="str">
        <f t="shared" si="8"/>
        <v>муниципальное образование «город Екатеринбург», г. Екатеринбург, ул. Грибоедова, д. 6А</v>
      </c>
      <c r="K530" s="112">
        <v>2337.5</v>
      </c>
      <c r="L530" s="30">
        <v>35</v>
      </c>
      <c r="M530" s="134">
        <v>1</v>
      </c>
      <c r="N530" s="33" t="s">
        <v>4199</v>
      </c>
      <c r="O530" s="114">
        <v>43917</v>
      </c>
      <c r="P530" s="30" t="s">
        <v>4200</v>
      </c>
      <c r="Q530" s="194">
        <v>2160707.2000000002</v>
      </c>
      <c r="S530" s="200"/>
    </row>
    <row r="531" spans="1:19" ht="22.5" x14ac:dyDescent="0.25">
      <c r="A531" s="80">
        <v>530</v>
      </c>
      <c r="B531" s="30" t="s">
        <v>495</v>
      </c>
      <c r="C531" s="30"/>
      <c r="D531" s="120" t="s">
        <v>415</v>
      </c>
      <c r="E531" s="120" t="s">
        <v>18</v>
      </c>
      <c r="F531" s="120" t="s">
        <v>416</v>
      </c>
      <c r="G531" s="120" t="s">
        <v>20</v>
      </c>
      <c r="H531" s="30" t="s">
        <v>871</v>
      </c>
      <c r="I531" s="42">
        <v>45</v>
      </c>
      <c r="J531" s="88" t="str">
        <f t="shared" si="8"/>
        <v>муниципальное образование «город Екатеринбург», г. Екатеринбург, ул. Гурзуфская, д. 45</v>
      </c>
      <c r="K531" s="30">
        <v>3587.4</v>
      </c>
      <c r="L531" s="30">
        <v>69</v>
      </c>
      <c r="M531" s="30">
        <v>4</v>
      </c>
      <c r="N531" s="33" t="s">
        <v>4192</v>
      </c>
      <c r="O531" s="114">
        <v>43787</v>
      </c>
      <c r="P531" s="30" t="s">
        <v>3799</v>
      </c>
      <c r="Q531" s="194">
        <v>3538381.2</v>
      </c>
      <c r="S531" s="200"/>
    </row>
    <row r="532" spans="1:19" ht="22.5" x14ac:dyDescent="0.25">
      <c r="A532" s="80">
        <v>531</v>
      </c>
      <c r="B532" s="30" t="s">
        <v>495</v>
      </c>
      <c r="C532" s="30"/>
      <c r="D532" s="120" t="s">
        <v>415</v>
      </c>
      <c r="E532" s="120" t="s">
        <v>18</v>
      </c>
      <c r="F532" s="120" t="s">
        <v>416</v>
      </c>
      <c r="G532" s="120" t="s">
        <v>20</v>
      </c>
      <c r="H532" s="30" t="s">
        <v>871</v>
      </c>
      <c r="I532" s="42">
        <v>47</v>
      </c>
      <c r="J532" s="88" t="str">
        <f t="shared" si="8"/>
        <v>муниципальное образование «город Екатеринбург», г. Екатеринбург, ул. Гурзуфская, д. 47</v>
      </c>
      <c r="K532" s="30">
        <v>886.3</v>
      </c>
      <c r="L532" s="30">
        <v>17</v>
      </c>
      <c r="M532" s="30">
        <v>5</v>
      </c>
      <c r="N532" s="33" t="s">
        <v>4192</v>
      </c>
      <c r="O532" s="114">
        <v>43787</v>
      </c>
      <c r="P532" s="30" t="s">
        <v>3799</v>
      </c>
      <c r="Q532" s="194">
        <v>2376950.4</v>
      </c>
      <c r="S532" s="200"/>
    </row>
    <row r="533" spans="1:19" ht="22.5" x14ac:dyDescent="0.25">
      <c r="A533" s="80">
        <v>532</v>
      </c>
      <c r="B533" s="30" t="s">
        <v>495</v>
      </c>
      <c r="C533" s="30"/>
      <c r="D533" s="120" t="s">
        <v>415</v>
      </c>
      <c r="E533" s="120" t="s">
        <v>18</v>
      </c>
      <c r="F533" s="120" t="s">
        <v>416</v>
      </c>
      <c r="G533" s="120" t="s">
        <v>20</v>
      </c>
      <c r="H533" s="30" t="s">
        <v>185</v>
      </c>
      <c r="I533" s="42" t="s">
        <v>1591</v>
      </c>
      <c r="J533" s="88" t="str">
        <f t="shared" si="8"/>
        <v>муниципальное образование «город Екатеринбург», г. Екатеринбург, ул. Декабристов, д. 16/18Л</v>
      </c>
      <c r="K533" s="30">
        <v>1769.8</v>
      </c>
      <c r="L533" s="30">
        <v>33</v>
      </c>
      <c r="M533" s="120">
        <v>2</v>
      </c>
      <c r="N533" s="33" t="s">
        <v>3188</v>
      </c>
      <c r="O533" s="114">
        <v>43819</v>
      </c>
      <c r="P533" s="30" t="s">
        <v>2766</v>
      </c>
      <c r="Q533" s="194">
        <v>2155498.48</v>
      </c>
      <c r="S533" s="200"/>
    </row>
    <row r="534" spans="1:19" ht="22.5" x14ac:dyDescent="0.25">
      <c r="A534" s="80">
        <v>533</v>
      </c>
      <c r="B534" s="30" t="s">
        <v>495</v>
      </c>
      <c r="C534" s="30"/>
      <c r="D534" s="120" t="s">
        <v>415</v>
      </c>
      <c r="E534" s="120" t="s">
        <v>18</v>
      </c>
      <c r="F534" s="120" t="s">
        <v>416</v>
      </c>
      <c r="G534" s="120" t="s">
        <v>20</v>
      </c>
      <c r="H534" s="30" t="s">
        <v>185</v>
      </c>
      <c r="I534" s="42">
        <v>85</v>
      </c>
      <c r="J534" s="88" t="str">
        <f t="shared" si="8"/>
        <v>муниципальное образование «город Екатеринбург», г. Екатеринбург, ул. Декабристов, д. 85</v>
      </c>
      <c r="K534" s="30">
        <v>3256.1</v>
      </c>
      <c r="L534" s="30">
        <v>39</v>
      </c>
      <c r="M534" s="30">
        <v>8</v>
      </c>
      <c r="N534" s="33" t="s">
        <v>4224</v>
      </c>
      <c r="O534" s="114">
        <v>43812</v>
      </c>
      <c r="P534" s="30" t="s">
        <v>3733</v>
      </c>
      <c r="Q534" s="194">
        <v>15744866.720000003</v>
      </c>
      <c r="S534" s="200"/>
    </row>
    <row r="535" spans="1:19" ht="22.5" x14ac:dyDescent="0.25">
      <c r="A535" s="80">
        <v>534</v>
      </c>
      <c r="B535" s="30" t="s">
        <v>495</v>
      </c>
      <c r="C535" s="30"/>
      <c r="D535" s="120" t="s">
        <v>415</v>
      </c>
      <c r="E535" s="120" t="s">
        <v>18</v>
      </c>
      <c r="F535" s="120" t="s">
        <v>416</v>
      </c>
      <c r="G535" s="120" t="s">
        <v>20</v>
      </c>
      <c r="H535" s="30" t="s">
        <v>1409</v>
      </c>
      <c r="I535" s="42">
        <v>34</v>
      </c>
      <c r="J535" s="88" t="str">
        <f t="shared" si="8"/>
        <v>муниципальное образование «город Екатеринбург», г. Екатеринбург, ул. Донбасская, д. 34</v>
      </c>
      <c r="K535" s="30">
        <v>3389.9</v>
      </c>
      <c r="L535" s="30">
        <v>60</v>
      </c>
      <c r="M535" s="120">
        <v>5</v>
      </c>
      <c r="N535" s="33" t="s">
        <v>4184</v>
      </c>
      <c r="O535" s="114">
        <v>43790</v>
      </c>
      <c r="P535" s="30" t="s">
        <v>3799</v>
      </c>
      <c r="Q535" s="194">
        <v>12476830.800000001</v>
      </c>
      <c r="S535" s="200"/>
    </row>
    <row r="536" spans="1:19" ht="22.5" x14ac:dyDescent="0.25">
      <c r="A536" s="80">
        <v>535</v>
      </c>
      <c r="B536" s="30" t="s">
        <v>495</v>
      </c>
      <c r="C536" s="30"/>
      <c r="D536" s="120" t="s">
        <v>415</v>
      </c>
      <c r="E536" s="120" t="s">
        <v>18</v>
      </c>
      <c r="F536" s="120" t="s">
        <v>416</v>
      </c>
      <c r="G536" s="120" t="s">
        <v>20</v>
      </c>
      <c r="H536" s="30" t="s">
        <v>51</v>
      </c>
      <c r="I536" s="58" t="s">
        <v>1230</v>
      </c>
      <c r="J536" s="88" t="str">
        <f t="shared" si="8"/>
        <v>муниципальное образование «город Екатеринбург», г. Екатеринбург, ул. Достоевского, д. 63</v>
      </c>
      <c r="K536" s="30">
        <v>1421.9</v>
      </c>
      <c r="L536" s="30">
        <v>32</v>
      </c>
      <c r="M536" s="30">
        <v>6</v>
      </c>
      <c r="N536" s="33" t="s">
        <v>4225</v>
      </c>
      <c r="O536" s="114">
        <v>43815</v>
      </c>
      <c r="P536" s="30" t="s">
        <v>3959</v>
      </c>
      <c r="Q536" s="194">
        <v>9375034.1699999999</v>
      </c>
      <c r="S536" s="200"/>
    </row>
    <row r="537" spans="1:19" ht="22.5" x14ac:dyDescent="0.25">
      <c r="A537" s="80">
        <v>536</v>
      </c>
      <c r="B537" s="30" t="s">
        <v>495</v>
      </c>
      <c r="C537" s="30"/>
      <c r="D537" s="120" t="s">
        <v>415</v>
      </c>
      <c r="E537" s="120" t="s">
        <v>18</v>
      </c>
      <c r="F537" s="120" t="s">
        <v>416</v>
      </c>
      <c r="G537" s="120" t="s">
        <v>20</v>
      </c>
      <c r="H537" s="30" t="s">
        <v>465</v>
      </c>
      <c r="I537" s="42" t="s">
        <v>936</v>
      </c>
      <c r="J537" s="88" t="str">
        <f t="shared" si="8"/>
        <v>муниципальное образование «город Екатеринбург», г. Екатеринбург, ул. Ереванская, д. 4КОРПУС А</v>
      </c>
      <c r="K537" s="30">
        <v>710.3</v>
      </c>
      <c r="L537" s="30">
        <v>16</v>
      </c>
      <c r="M537" s="30">
        <v>6</v>
      </c>
      <c r="N537" s="33" t="s">
        <v>4226</v>
      </c>
      <c r="O537" s="114">
        <v>43790</v>
      </c>
      <c r="P537" s="30" t="s">
        <v>3958</v>
      </c>
      <c r="Q537" s="194">
        <v>3334966.05</v>
      </c>
      <c r="S537" s="200"/>
    </row>
    <row r="538" spans="1:19" ht="22.5" x14ac:dyDescent="0.25">
      <c r="A538" s="80">
        <v>537</v>
      </c>
      <c r="B538" s="30" t="s">
        <v>495</v>
      </c>
      <c r="C538" s="30"/>
      <c r="D538" s="120" t="s">
        <v>415</v>
      </c>
      <c r="E538" s="120" t="s">
        <v>18</v>
      </c>
      <c r="F538" s="120" t="s">
        <v>416</v>
      </c>
      <c r="G538" s="120" t="s">
        <v>20</v>
      </c>
      <c r="H538" s="30" t="s">
        <v>1551</v>
      </c>
      <c r="I538" s="42">
        <v>15</v>
      </c>
      <c r="J538" s="88" t="str">
        <f t="shared" si="8"/>
        <v>муниципальное образование «город Екатеринбург», г. Екатеринбург, ул. Еремина, д. 15</v>
      </c>
      <c r="K538" s="30">
        <v>4855.3999999999996</v>
      </c>
      <c r="L538" s="30">
        <v>55</v>
      </c>
      <c r="M538" s="30">
        <v>2</v>
      </c>
      <c r="N538" s="33" t="s">
        <v>4227</v>
      </c>
      <c r="O538" s="114">
        <v>43809</v>
      </c>
      <c r="P538" s="30" t="s">
        <v>3959</v>
      </c>
      <c r="Q538" s="194">
        <v>6245036.1299999999</v>
      </c>
      <c r="S538" s="200"/>
    </row>
    <row r="539" spans="1:19" ht="22.5" x14ac:dyDescent="0.25">
      <c r="A539" s="80">
        <v>538</v>
      </c>
      <c r="B539" s="30" t="s">
        <v>495</v>
      </c>
      <c r="C539" s="30"/>
      <c r="D539" s="120" t="s">
        <v>415</v>
      </c>
      <c r="E539" s="120" t="s">
        <v>18</v>
      </c>
      <c r="F539" s="120" t="s">
        <v>416</v>
      </c>
      <c r="G539" s="120" t="s">
        <v>20</v>
      </c>
      <c r="H539" s="30" t="s">
        <v>112</v>
      </c>
      <c r="I539" s="42" t="s">
        <v>928</v>
      </c>
      <c r="J539" s="88" t="str">
        <f t="shared" si="8"/>
        <v>муниципальное образование «город Екатеринбург», г. Екатеринбург, ул. Заводская, д. 19А КОРПУС 4</v>
      </c>
      <c r="K539" s="30">
        <v>603.1</v>
      </c>
      <c r="L539" s="30">
        <v>12</v>
      </c>
      <c r="M539" s="30">
        <v>2</v>
      </c>
      <c r="N539" s="33" t="s">
        <v>4192</v>
      </c>
      <c r="O539" s="114">
        <v>43787</v>
      </c>
      <c r="P539" s="30" t="s">
        <v>3799</v>
      </c>
      <c r="Q539" s="194">
        <v>900185.66</v>
      </c>
      <c r="S539" s="200"/>
    </row>
    <row r="540" spans="1:19" ht="23.25" x14ac:dyDescent="0.25">
      <c r="A540" s="80">
        <v>539</v>
      </c>
      <c r="B540" s="30" t="s">
        <v>495</v>
      </c>
      <c r="C540" s="30"/>
      <c r="D540" s="120" t="s">
        <v>415</v>
      </c>
      <c r="E540" s="120" t="s">
        <v>18</v>
      </c>
      <c r="F540" s="120" t="s">
        <v>416</v>
      </c>
      <c r="G540" s="120" t="s">
        <v>20</v>
      </c>
      <c r="H540" s="30" t="s">
        <v>595</v>
      </c>
      <c r="I540" s="42">
        <v>65</v>
      </c>
      <c r="J540" s="88" t="str">
        <f t="shared" si="8"/>
        <v>муниципальное образование «город Екатеринбург», г. Екатеринбург, ул. Избирателей, д. 65</v>
      </c>
      <c r="K540" s="30">
        <v>2583.5</v>
      </c>
      <c r="L540" s="30">
        <v>64</v>
      </c>
      <c r="M540" s="120">
        <v>7</v>
      </c>
      <c r="N540" s="33" t="s">
        <v>4377</v>
      </c>
      <c r="O540" s="114" t="s">
        <v>4378</v>
      </c>
      <c r="P540" s="30" t="s">
        <v>4379</v>
      </c>
      <c r="Q540" s="194">
        <v>7153289.2400000002</v>
      </c>
      <c r="S540" s="200"/>
    </row>
    <row r="541" spans="1:19" ht="22.5" x14ac:dyDescent="0.25">
      <c r="A541" s="80">
        <v>540</v>
      </c>
      <c r="B541" s="30" t="s">
        <v>495</v>
      </c>
      <c r="C541" s="30"/>
      <c r="D541" s="120" t="s">
        <v>415</v>
      </c>
      <c r="E541" s="120" t="s">
        <v>18</v>
      </c>
      <c r="F541" s="120" t="s">
        <v>416</v>
      </c>
      <c r="G541" s="120" t="s">
        <v>20</v>
      </c>
      <c r="H541" s="30" t="s">
        <v>595</v>
      </c>
      <c r="I541" s="42">
        <v>67</v>
      </c>
      <c r="J541" s="88" t="str">
        <f t="shared" si="8"/>
        <v>муниципальное образование «город Екатеринбург», г. Екатеринбург, ул. Избирателей, д. 67</v>
      </c>
      <c r="K541" s="30">
        <v>1296.0999999999999</v>
      </c>
      <c r="L541" s="30">
        <v>32</v>
      </c>
      <c r="M541" s="120">
        <v>5</v>
      </c>
      <c r="N541" s="33" t="s">
        <v>4228</v>
      </c>
      <c r="O541" s="114">
        <v>43817</v>
      </c>
      <c r="P541" s="30" t="s">
        <v>3809</v>
      </c>
      <c r="Q541" s="194">
        <v>3626567.6500000004</v>
      </c>
      <c r="S541" s="200"/>
    </row>
    <row r="542" spans="1:19" ht="22.5" x14ac:dyDescent="0.25">
      <c r="A542" s="80">
        <v>541</v>
      </c>
      <c r="B542" s="30" t="s">
        <v>495</v>
      </c>
      <c r="C542" s="30"/>
      <c r="D542" s="120" t="s">
        <v>415</v>
      </c>
      <c r="E542" s="120" t="s">
        <v>18</v>
      </c>
      <c r="F542" s="120" t="s">
        <v>416</v>
      </c>
      <c r="G542" s="120" t="s">
        <v>20</v>
      </c>
      <c r="H542" s="30" t="s">
        <v>595</v>
      </c>
      <c r="I542" s="42">
        <v>69</v>
      </c>
      <c r="J542" s="88" t="str">
        <f t="shared" si="8"/>
        <v>муниципальное образование «город Екатеринбург», г. Екатеринбург, ул. Избирателей, д. 69</v>
      </c>
      <c r="K542" s="30">
        <v>2551.3000000000002</v>
      </c>
      <c r="L542" s="30">
        <v>64</v>
      </c>
      <c r="M542" s="120">
        <v>7</v>
      </c>
      <c r="N542" s="33" t="s">
        <v>4228</v>
      </c>
      <c r="O542" s="114">
        <v>43817</v>
      </c>
      <c r="P542" s="30" t="s">
        <v>3809</v>
      </c>
      <c r="Q542" s="194">
        <v>6318027.3800000008</v>
      </c>
      <c r="S542" s="200"/>
    </row>
    <row r="543" spans="1:19" ht="22.5" x14ac:dyDescent="0.25">
      <c r="A543" s="80">
        <v>542</v>
      </c>
      <c r="B543" s="30" t="s">
        <v>495</v>
      </c>
      <c r="C543" s="30"/>
      <c r="D543" s="120" t="s">
        <v>415</v>
      </c>
      <c r="E543" s="120" t="s">
        <v>18</v>
      </c>
      <c r="F543" s="120" t="s">
        <v>416</v>
      </c>
      <c r="G543" s="120" t="s">
        <v>20</v>
      </c>
      <c r="H543" s="30" t="s">
        <v>595</v>
      </c>
      <c r="I543" s="42">
        <v>72</v>
      </c>
      <c r="J543" s="88" t="str">
        <f t="shared" si="8"/>
        <v>муниципальное образование «город Екатеринбург», г. Екатеринбург, ул. Избирателей, д. 72</v>
      </c>
      <c r="K543" s="30">
        <v>1306.2</v>
      </c>
      <c r="L543" s="30">
        <v>36</v>
      </c>
      <c r="M543" s="30">
        <v>4</v>
      </c>
      <c r="N543" s="33" t="s">
        <v>4225</v>
      </c>
      <c r="O543" s="114">
        <v>43815</v>
      </c>
      <c r="P543" s="30" t="s">
        <v>3959</v>
      </c>
      <c r="Q543" s="194">
        <v>6321493.2300000004</v>
      </c>
      <c r="S543" s="200"/>
    </row>
    <row r="544" spans="1:19" ht="23.25" x14ac:dyDescent="0.25">
      <c r="A544" s="80">
        <v>543</v>
      </c>
      <c r="B544" s="30" t="s">
        <v>495</v>
      </c>
      <c r="C544" s="30"/>
      <c r="D544" s="134" t="s">
        <v>415</v>
      </c>
      <c r="E544" s="134" t="s">
        <v>18</v>
      </c>
      <c r="F544" s="134" t="s">
        <v>416</v>
      </c>
      <c r="G544" s="134" t="s">
        <v>20</v>
      </c>
      <c r="H544" s="112" t="s">
        <v>152</v>
      </c>
      <c r="I544" s="51">
        <v>43</v>
      </c>
      <c r="J544" s="88" t="str">
        <f t="shared" si="8"/>
        <v>муниципальное образование «город Екатеринбург», г. Екатеринбург, ул. Ильича, д. 43</v>
      </c>
      <c r="K544" s="112">
        <v>6614.6</v>
      </c>
      <c r="L544" s="30">
        <v>137</v>
      </c>
      <c r="M544" s="134">
        <v>3</v>
      </c>
      <c r="N544" s="33" t="s">
        <v>4361</v>
      </c>
      <c r="O544" s="114" t="s">
        <v>4362</v>
      </c>
      <c r="P544" s="30" t="s">
        <v>4363</v>
      </c>
      <c r="Q544" s="194">
        <v>6972459.3499999996</v>
      </c>
      <c r="S544" s="200"/>
    </row>
    <row r="545" spans="1:19" ht="22.5" x14ac:dyDescent="0.25">
      <c r="A545" s="80">
        <v>544</v>
      </c>
      <c r="B545" s="30" t="s">
        <v>495</v>
      </c>
      <c r="C545" s="30"/>
      <c r="D545" s="120" t="s">
        <v>415</v>
      </c>
      <c r="E545" s="120" t="s">
        <v>18</v>
      </c>
      <c r="F545" s="120" t="s">
        <v>416</v>
      </c>
      <c r="G545" s="120" t="s">
        <v>20</v>
      </c>
      <c r="H545" s="30" t="s">
        <v>426</v>
      </c>
      <c r="I545" s="42" t="s">
        <v>764</v>
      </c>
      <c r="J545" s="88" t="str">
        <f t="shared" si="8"/>
        <v>муниципальное образование «город Екатеринбург», г. Екатеринбург, ул. Инженерная, д. 32А</v>
      </c>
      <c r="K545" s="30">
        <v>2420.1999999999998</v>
      </c>
      <c r="L545" s="30">
        <v>24</v>
      </c>
      <c r="M545" s="120">
        <v>7</v>
      </c>
      <c r="N545" s="33" t="s">
        <v>4230</v>
      </c>
      <c r="O545" s="114">
        <v>43787</v>
      </c>
      <c r="P545" s="30" t="s">
        <v>3960</v>
      </c>
      <c r="Q545" s="194">
        <v>8678917.2699999996</v>
      </c>
      <c r="S545" s="200"/>
    </row>
    <row r="546" spans="1:19" ht="22.5" x14ac:dyDescent="0.25">
      <c r="A546" s="80">
        <v>545</v>
      </c>
      <c r="B546" s="30" t="s">
        <v>495</v>
      </c>
      <c r="C546" s="30"/>
      <c r="D546" s="120" t="s">
        <v>415</v>
      </c>
      <c r="E546" s="120" t="s">
        <v>18</v>
      </c>
      <c r="F546" s="120" t="s">
        <v>416</v>
      </c>
      <c r="G546" s="120" t="s">
        <v>20</v>
      </c>
      <c r="H546" s="30" t="s">
        <v>426</v>
      </c>
      <c r="I546" s="42">
        <v>50</v>
      </c>
      <c r="J546" s="88" t="str">
        <f t="shared" si="8"/>
        <v>муниципальное образование «город Екатеринбург», г. Екатеринбург, ул. Инженерная, д. 50</v>
      </c>
      <c r="K546" s="30">
        <v>569.6</v>
      </c>
      <c r="L546" s="30">
        <v>15</v>
      </c>
      <c r="M546" s="120">
        <v>8</v>
      </c>
      <c r="N546" s="33" t="s">
        <v>4231</v>
      </c>
      <c r="O546" s="114">
        <v>43795</v>
      </c>
      <c r="P546" s="30" t="s">
        <v>3641</v>
      </c>
      <c r="Q546" s="194">
        <v>6687036</v>
      </c>
      <c r="S546" s="200"/>
    </row>
    <row r="547" spans="1:19" ht="22.5" x14ac:dyDescent="0.25">
      <c r="A547" s="80">
        <v>546</v>
      </c>
      <c r="B547" s="30" t="s">
        <v>495</v>
      </c>
      <c r="C547" s="30"/>
      <c r="D547" s="120" t="s">
        <v>415</v>
      </c>
      <c r="E547" s="120" t="s">
        <v>18</v>
      </c>
      <c r="F547" s="120" t="s">
        <v>416</v>
      </c>
      <c r="G547" s="120" t="s">
        <v>20</v>
      </c>
      <c r="H547" s="30" t="s">
        <v>1552</v>
      </c>
      <c r="I547" s="42">
        <v>33</v>
      </c>
      <c r="J547" s="88" t="str">
        <f t="shared" si="8"/>
        <v>муниципальное образование «город Екатеринбург», г. Екатеринбург, ул. Искровцев, д. 33</v>
      </c>
      <c r="K547" s="30">
        <v>467.2</v>
      </c>
      <c r="L547" s="30">
        <v>8</v>
      </c>
      <c r="M547" s="30">
        <v>5</v>
      </c>
      <c r="N547" s="33" t="s">
        <v>4182</v>
      </c>
      <c r="O547" s="114">
        <v>43788</v>
      </c>
      <c r="P547" s="30" t="s">
        <v>2858</v>
      </c>
      <c r="Q547" s="194">
        <v>1554155.54</v>
      </c>
      <c r="S547" s="200"/>
    </row>
    <row r="548" spans="1:19" ht="22.5" x14ac:dyDescent="0.25">
      <c r="A548" s="80">
        <v>547</v>
      </c>
      <c r="B548" s="30" t="s">
        <v>495</v>
      </c>
      <c r="C548" s="30"/>
      <c r="D548" s="120" t="s">
        <v>415</v>
      </c>
      <c r="E548" s="120" t="s">
        <v>18</v>
      </c>
      <c r="F548" s="120" t="s">
        <v>416</v>
      </c>
      <c r="G548" s="120" t="s">
        <v>20</v>
      </c>
      <c r="H548" s="30" t="s">
        <v>457</v>
      </c>
      <c r="I548" s="42">
        <v>24</v>
      </c>
      <c r="J548" s="88" t="str">
        <f t="shared" si="8"/>
        <v>муниципальное образование «город Екатеринбург», г. Екатеринбург, ул. Июльская, д. 24</v>
      </c>
      <c r="K548" s="30">
        <v>685.6</v>
      </c>
      <c r="L548" s="30">
        <v>16</v>
      </c>
      <c r="M548" s="30">
        <v>8</v>
      </c>
      <c r="N548" s="33" t="s">
        <v>4182</v>
      </c>
      <c r="O548" s="114">
        <v>43788</v>
      </c>
      <c r="P548" s="30" t="s">
        <v>2858</v>
      </c>
      <c r="Q548" s="194">
        <v>6580229.3300000001</v>
      </c>
      <c r="S548" s="200"/>
    </row>
    <row r="549" spans="1:19" ht="22.5" x14ac:dyDescent="0.25">
      <c r="A549" s="80">
        <v>548</v>
      </c>
      <c r="B549" s="30" t="s">
        <v>495</v>
      </c>
      <c r="C549" s="30"/>
      <c r="D549" s="120" t="s">
        <v>415</v>
      </c>
      <c r="E549" s="120" t="s">
        <v>18</v>
      </c>
      <c r="F549" s="120" t="s">
        <v>416</v>
      </c>
      <c r="G549" s="120" t="s">
        <v>20</v>
      </c>
      <c r="H549" s="30" t="s">
        <v>457</v>
      </c>
      <c r="I549" s="42">
        <v>42</v>
      </c>
      <c r="J549" s="88" t="str">
        <f t="shared" si="8"/>
        <v>муниципальное образование «город Екатеринбург», г. Екатеринбург, ул. Июльская, д. 42</v>
      </c>
      <c r="K549" s="30">
        <v>2214.5</v>
      </c>
      <c r="L549" s="30">
        <v>46</v>
      </c>
      <c r="M549" s="30">
        <v>8</v>
      </c>
      <c r="N549" s="33" t="s">
        <v>4182</v>
      </c>
      <c r="O549" s="114">
        <v>43788</v>
      </c>
      <c r="P549" s="30" t="s">
        <v>2858</v>
      </c>
      <c r="Q549" s="194">
        <v>14904434.130000001</v>
      </c>
      <c r="S549" s="200"/>
    </row>
    <row r="550" spans="1:19" ht="22.5" x14ac:dyDescent="0.25">
      <c r="A550" s="80">
        <v>549</v>
      </c>
      <c r="B550" s="30" t="s">
        <v>495</v>
      </c>
      <c r="C550" s="30"/>
      <c r="D550" s="120" t="s">
        <v>415</v>
      </c>
      <c r="E550" s="120" t="s">
        <v>18</v>
      </c>
      <c r="F550" s="120" t="s">
        <v>416</v>
      </c>
      <c r="G550" s="120" t="s">
        <v>20</v>
      </c>
      <c r="H550" s="30" t="s">
        <v>833</v>
      </c>
      <c r="I550" s="42">
        <v>72</v>
      </c>
      <c r="J550" s="88" t="str">
        <f t="shared" si="8"/>
        <v>муниципальное образование «город Екатеринбург», г. Екатеринбург, ул. Карельская, д. 72</v>
      </c>
      <c r="K550" s="30">
        <v>330.2</v>
      </c>
      <c r="L550" s="30">
        <v>8</v>
      </c>
      <c r="M550" s="30">
        <v>8</v>
      </c>
      <c r="N550" s="33" t="s">
        <v>4232</v>
      </c>
      <c r="O550" s="114">
        <v>43794</v>
      </c>
      <c r="P550" s="30" t="s">
        <v>3799</v>
      </c>
      <c r="Q550" s="194">
        <v>2668764</v>
      </c>
      <c r="S550" s="200"/>
    </row>
    <row r="551" spans="1:19" ht="22.5" x14ac:dyDescent="0.25">
      <c r="A551" s="80">
        <v>550</v>
      </c>
      <c r="B551" s="30" t="s">
        <v>495</v>
      </c>
      <c r="C551" s="30"/>
      <c r="D551" s="120" t="s">
        <v>415</v>
      </c>
      <c r="E551" s="120" t="s">
        <v>18</v>
      </c>
      <c r="F551" s="120" t="s">
        <v>416</v>
      </c>
      <c r="G551" s="120" t="s">
        <v>20</v>
      </c>
      <c r="H551" s="30" t="s">
        <v>186</v>
      </c>
      <c r="I551" s="42" t="s">
        <v>1427</v>
      </c>
      <c r="J551" s="88" t="str">
        <f t="shared" si="8"/>
        <v>муниципальное образование «город Екатеринбург», г. Екатеринбург, ул. Кировградская, д. 61КОРПУС А</v>
      </c>
      <c r="K551" s="30">
        <v>1405.6</v>
      </c>
      <c r="L551" s="30">
        <v>36</v>
      </c>
      <c r="M551" s="120">
        <v>1</v>
      </c>
      <c r="N551" s="33" t="s">
        <v>4233</v>
      </c>
      <c r="O551" s="114">
        <v>44012</v>
      </c>
      <c r="P551" s="30" t="s">
        <v>1692</v>
      </c>
      <c r="Q551" s="194">
        <v>659350.80000000005</v>
      </c>
      <c r="S551" s="200"/>
    </row>
    <row r="552" spans="1:19" ht="23.25" x14ac:dyDescent="0.25">
      <c r="A552" s="80">
        <v>551</v>
      </c>
      <c r="B552" s="30" t="s">
        <v>495</v>
      </c>
      <c r="C552" s="30"/>
      <c r="D552" s="120" t="s">
        <v>415</v>
      </c>
      <c r="E552" s="120" t="s">
        <v>18</v>
      </c>
      <c r="F552" s="120" t="s">
        <v>416</v>
      </c>
      <c r="G552" s="120" t="s">
        <v>20</v>
      </c>
      <c r="H552" s="30" t="s">
        <v>186</v>
      </c>
      <c r="I552" s="42" t="s">
        <v>1578</v>
      </c>
      <c r="J552" s="88" t="str">
        <f t="shared" si="8"/>
        <v>муниципальное образование «город Екатеринбург», г. Екатеринбург, ул. Кировградская, д. 63КОРПУС А</v>
      </c>
      <c r="K552" s="30">
        <v>1410.2</v>
      </c>
      <c r="L552" s="30">
        <v>36</v>
      </c>
      <c r="M552" s="120">
        <v>8</v>
      </c>
      <c r="N552" s="33" t="s">
        <v>4380</v>
      </c>
      <c r="O552" s="114" t="s">
        <v>4381</v>
      </c>
      <c r="P552" s="30" t="s">
        <v>3647</v>
      </c>
      <c r="Q552" s="194">
        <v>12395667.020000001</v>
      </c>
      <c r="S552" s="200"/>
    </row>
    <row r="553" spans="1:19" ht="23.25" x14ac:dyDescent="0.25">
      <c r="A553" s="80">
        <v>552</v>
      </c>
      <c r="B553" s="30" t="s">
        <v>495</v>
      </c>
      <c r="C553" s="30"/>
      <c r="D553" s="120" t="s">
        <v>415</v>
      </c>
      <c r="E553" s="120" t="s">
        <v>18</v>
      </c>
      <c r="F553" s="120" t="s">
        <v>416</v>
      </c>
      <c r="G553" s="120" t="s">
        <v>20</v>
      </c>
      <c r="H553" s="30" t="s">
        <v>186</v>
      </c>
      <c r="I553" s="42" t="s">
        <v>1579</v>
      </c>
      <c r="J553" s="88" t="str">
        <f t="shared" si="8"/>
        <v>муниципальное образование «город Екатеринбург», г. Екатеринбург, ул. Кировградская, д. 65КОРПУС А</v>
      </c>
      <c r="K553" s="30">
        <v>1401.5</v>
      </c>
      <c r="L553" s="30">
        <v>36</v>
      </c>
      <c r="M553" s="120">
        <v>8</v>
      </c>
      <c r="N553" s="33" t="s">
        <v>4234</v>
      </c>
      <c r="O553" s="114" t="s">
        <v>4235</v>
      </c>
      <c r="P553" s="30" t="s">
        <v>2858</v>
      </c>
      <c r="Q553" s="194">
        <v>11113469.999999998</v>
      </c>
      <c r="S553" s="200"/>
    </row>
    <row r="554" spans="1:19" ht="23.25" x14ac:dyDescent="0.25">
      <c r="A554" s="80">
        <v>553</v>
      </c>
      <c r="B554" s="30" t="s">
        <v>495</v>
      </c>
      <c r="C554" s="30"/>
      <c r="D554" s="120" t="s">
        <v>415</v>
      </c>
      <c r="E554" s="120" t="s">
        <v>18</v>
      </c>
      <c r="F554" s="120" t="s">
        <v>416</v>
      </c>
      <c r="G554" s="120" t="s">
        <v>20</v>
      </c>
      <c r="H554" s="30" t="s">
        <v>186</v>
      </c>
      <c r="I554" s="42">
        <v>69</v>
      </c>
      <c r="J554" s="88" t="str">
        <f t="shared" si="8"/>
        <v>муниципальное образование «город Екатеринбург», г. Екатеринбург, ул. Кировградская, д. 69</v>
      </c>
      <c r="K554" s="30">
        <v>1870.7</v>
      </c>
      <c r="L554" s="30">
        <v>48</v>
      </c>
      <c r="M554" s="30">
        <v>8</v>
      </c>
      <c r="N554" s="33" t="s">
        <v>4372</v>
      </c>
      <c r="O554" s="114">
        <v>43812</v>
      </c>
      <c r="P554" s="30" t="s">
        <v>2858</v>
      </c>
      <c r="Q554" s="194">
        <v>15815075.210000001</v>
      </c>
      <c r="S554" s="200"/>
    </row>
    <row r="555" spans="1:19" ht="23.25" x14ac:dyDescent="0.25">
      <c r="A555" s="80">
        <v>554</v>
      </c>
      <c r="B555" s="30" t="s">
        <v>495</v>
      </c>
      <c r="C555" s="30"/>
      <c r="D555" s="120" t="s">
        <v>415</v>
      </c>
      <c r="E555" s="120" t="s">
        <v>18</v>
      </c>
      <c r="F555" s="120" t="s">
        <v>416</v>
      </c>
      <c r="G555" s="120" t="s">
        <v>20</v>
      </c>
      <c r="H555" s="30" t="s">
        <v>186</v>
      </c>
      <c r="I555" s="42" t="s">
        <v>1568</v>
      </c>
      <c r="J555" s="88" t="str">
        <f t="shared" si="8"/>
        <v>муниципальное образование «город Екатеринбург», г. Екатеринбург, ул. Кировградская, д. 69КОРПУС А</v>
      </c>
      <c r="K555" s="30">
        <v>1410.3</v>
      </c>
      <c r="L555" s="30">
        <v>36</v>
      </c>
      <c r="M555" s="30">
        <v>8</v>
      </c>
      <c r="N555" s="33" t="s">
        <v>4372</v>
      </c>
      <c r="O555" s="114">
        <v>43812</v>
      </c>
      <c r="P555" s="30" t="s">
        <v>2858</v>
      </c>
      <c r="Q555" s="194">
        <v>10470034.579999998</v>
      </c>
      <c r="S555" s="200"/>
    </row>
    <row r="556" spans="1:19" ht="34.5" x14ac:dyDescent="0.25">
      <c r="A556" s="80">
        <v>555</v>
      </c>
      <c r="B556" s="30" t="s">
        <v>495</v>
      </c>
      <c r="C556" s="30"/>
      <c r="D556" s="120" t="s">
        <v>415</v>
      </c>
      <c r="E556" s="120" t="s">
        <v>18</v>
      </c>
      <c r="F556" s="120" t="s">
        <v>416</v>
      </c>
      <c r="G556" s="120" t="s">
        <v>20</v>
      </c>
      <c r="H556" s="30" t="s">
        <v>186</v>
      </c>
      <c r="I556" s="42" t="s">
        <v>1035</v>
      </c>
      <c r="J556" s="88" t="str">
        <f t="shared" si="8"/>
        <v>муниципальное образование «город Екатеринбург», г. Екатеринбург, ул. Кировградская, д. 71КОРПУС А</v>
      </c>
      <c r="K556" s="30">
        <v>1388.8</v>
      </c>
      <c r="L556" s="30">
        <v>36</v>
      </c>
      <c r="M556" s="120">
        <v>8</v>
      </c>
      <c r="N556" s="33" t="s">
        <v>4382</v>
      </c>
      <c r="O556" s="114" t="s">
        <v>4383</v>
      </c>
      <c r="P556" s="30" t="s">
        <v>3647</v>
      </c>
      <c r="Q556" s="194">
        <v>11630194.9</v>
      </c>
      <c r="S556" s="200"/>
    </row>
    <row r="557" spans="1:19" ht="23.25" x14ac:dyDescent="0.25">
      <c r="A557" s="80">
        <v>556</v>
      </c>
      <c r="B557" s="30" t="s">
        <v>495</v>
      </c>
      <c r="C557" s="30"/>
      <c r="D557" s="120" t="s">
        <v>415</v>
      </c>
      <c r="E557" s="120" t="s">
        <v>18</v>
      </c>
      <c r="F557" s="120" t="s">
        <v>416</v>
      </c>
      <c r="G557" s="120" t="s">
        <v>20</v>
      </c>
      <c r="H557" s="30" t="s">
        <v>186</v>
      </c>
      <c r="I557" s="42">
        <v>73</v>
      </c>
      <c r="J557" s="88" t="str">
        <f t="shared" si="8"/>
        <v>муниципальное образование «город Екатеринбург», г. Екатеринбург, ул. Кировградская, д. 73</v>
      </c>
      <c r="K557" s="30">
        <v>1853</v>
      </c>
      <c r="L557" s="30">
        <v>48</v>
      </c>
      <c r="M557" s="30">
        <v>6</v>
      </c>
      <c r="N557" s="33" t="s">
        <v>4372</v>
      </c>
      <c r="O557" s="114">
        <v>43812</v>
      </c>
      <c r="P557" s="30" t="s">
        <v>2858</v>
      </c>
      <c r="Q557" s="194">
        <v>12152554.550000001</v>
      </c>
      <c r="S557" s="200"/>
    </row>
    <row r="558" spans="1:19" ht="34.5" x14ac:dyDescent="0.25">
      <c r="A558" s="80">
        <v>557</v>
      </c>
      <c r="B558" s="30" t="s">
        <v>495</v>
      </c>
      <c r="C558" s="30"/>
      <c r="D558" s="120" t="s">
        <v>415</v>
      </c>
      <c r="E558" s="120" t="s">
        <v>18</v>
      </c>
      <c r="F558" s="120" t="s">
        <v>416</v>
      </c>
      <c r="G558" s="120" t="s">
        <v>20</v>
      </c>
      <c r="H558" s="30" t="s">
        <v>186</v>
      </c>
      <c r="I558" s="42" t="s">
        <v>957</v>
      </c>
      <c r="J558" s="88" t="str">
        <f t="shared" si="8"/>
        <v>муниципальное образование «город Екатеринбург», г. Екатеринбург, ул. Кировградская, д. 73КОРПУС А</v>
      </c>
      <c r="K558" s="30">
        <v>1394.5</v>
      </c>
      <c r="L558" s="30">
        <v>36</v>
      </c>
      <c r="M558" s="120">
        <v>8</v>
      </c>
      <c r="N558" s="33" t="s">
        <v>4384</v>
      </c>
      <c r="O558" s="114" t="s">
        <v>4385</v>
      </c>
      <c r="P558" s="30" t="s">
        <v>3647</v>
      </c>
      <c r="Q558" s="194">
        <v>12376469.65</v>
      </c>
      <c r="S558" s="200"/>
    </row>
    <row r="559" spans="1:19" ht="23.25" x14ac:dyDescent="0.25">
      <c r="A559" s="80">
        <v>558</v>
      </c>
      <c r="B559" s="30" t="s">
        <v>495</v>
      </c>
      <c r="C559" s="30"/>
      <c r="D559" s="120" t="s">
        <v>415</v>
      </c>
      <c r="E559" s="120" t="s">
        <v>18</v>
      </c>
      <c r="F559" s="120" t="s">
        <v>416</v>
      </c>
      <c r="G559" s="120" t="s">
        <v>20</v>
      </c>
      <c r="H559" s="30" t="s">
        <v>186</v>
      </c>
      <c r="I559" s="42">
        <v>81</v>
      </c>
      <c r="J559" s="88" t="str">
        <f t="shared" si="8"/>
        <v>муниципальное образование «город Екатеринбург», г. Екатеринбург, ул. Кировградская, д. 81</v>
      </c>
      <c r="K559" s="30">
        <v>1881.9</v>
      </c>
      <c r="L559" s="30">
        <v>48</v>
      </c>
      <c r="M559" s="30">
        <v>8</v>
      </c>
      <c r="N559" s="33" t="s">
        <v>4234</v>
      </c>
      <c r="O559" s="114" t="s">
        <v>4235</v>
      </c>
      <c r="P559" s="30" t="s">
        <v>1632</v>
      </c>
      <c r="Q559" s="194">
        <v>14454042.640000001</v>
      </c>
      <c r="S559" s="200"/>
    </row>
    <row r="560" spans="1:19" ht="22.5" x14ac:dyDescent="0.25">
      <c r="A560" s="80">
        <v>559</v>
      </c>
      <c r="B560" s="30" t="s">
        <v>495</v>
      </c>
      <c r="C560" s="30"/>
      <c r="D560" s="120" t="s">
        <v>415</v>
      </c>
      <c r="E560" s="120" t="s">
        <v>18</v>
      </c>
      <c r="F560" s="120" t="s">
        <v>416</v>
      </c>
      <c r="G560" s="120" t="s">
        <v>20</v>
      </c>
      <c r="H560" s="30" t="s">
        <v>436</v>
      </c>
      <c r="I560" s="42">
        <v>81</v>
      </c>
      <c r="J560" s="88" t="str">
        <f t="shared" si="8"/>
        <v>муниципальное образование «город Екатеринбург», г. Екатеринбург, ул. Кобозева, д. 81</v>
      </c>
      <c r="K560" s="30">
        <v>1655.8</v>
      </c>
      <c r="L560" s="30">
        <v>18</v>
      </c>
      <c r="M560" s="30">
        <v>8</v>
      </c>
      <c r="N560" s="33" t="s">
        <v>4189</v>
      </c>
      <c r="O560" s="114">
        <v>43787</v>
      </c>
      <c r="P560" s="30" t="s">
        <v>2769</v>
      </c>
      <c r="Q560" s="194">
        <v>12666132</v>
      </c>
      <c r="S560" s="200"/>
    </row>
    <row r="561" spans="1:19" ht="22.5" x14ac:dyDescent="0.25">
      <c r="A561" s="80">
        <v>560</v>
      </c>
      <c r="B561" s="30" t="s">
        <v>495</v>
      </c>
      <c r="C561" s="30"/>
      <c r="D561" s="120" t="s">
        <v>415</v>
      </c>
      <c r="E561" s="120" t="s">
        <v>18</v>
      </c>
      <c r="F561" s="120" t="s">
        <v>416</v>
      </c>
      <c r="G561" s="120" t="s">
        <v>20</v>
      </c>
      <c r="H561" s="30" t="s">
        <v>436</v>
      </c>
      <c r="I561" s="42">
        <v>83</v>
      </c>
      <c r="J561" s="88" t="str">
        <f t="shared" ref="J561:J624" si="9">C561&amp;""&amp;D561&amp;", "&amp;E561&amp;" "&amp;F561&amp;", "&amp;G561&amp;" "&amp;H561&amp;", д. "&amp;I561</f>
        <v>муниципальное образование «город Екатеринбург», г. Екатеринбург, ул. Кобозева, д. 83</v>
      </c>
      <c r="K561" s="30">
        <v>1246.3</v>
      </c>
      <c r="L561" s="30">
        <v>18</v>
      </c>
      <c r="M561" s="30">
        <v>8</v>
      </c>
      <c r="N561" s="33" t="s">
        <v>4189</v>
      </c>
      <c r="O561" s="114">
        <v>43787</v>
      </c>
      <c r="P561" s="30" t="s">
        <v>2769</v>
      </c>
      <c r="Q561" s="194">
        <v>8440518</v>
      </c>
      <c r="S561" s="200"/>
    </row>
    <row r="562" spans="1:19" ht="23.25" x14ac:dyDescent="0.25">
      <c r="A562" s="80">
        <v>561</v>
      </c>
      <c r="B562" s="30" t="s">
        <v>495</v>
      </c>
      <c r="C562" s="30"/>
      <c r="D562" s="120" t="s">
        <v>415</v>
      </c>
      <c r="E562" s="120" t="s">
        <v>18</v>
      </c>
      <c r="F562" s="120" t="s">
        <v>416</v>
      </c>
      <c r="G562" s="120" t="s">
        <v>20</v>
      </c>
      <c r="H562" s="30" t="s">
        <v>816</v>
      </c>
      <c r="I562" s="42">
        <v>19</v>
      </c>
      <c r="J562" s="88" t="str">
        <f t="shared" si="9"/>
        <v>муниципальное образование «город Екатеринбург», г. Екатеринбург, ул. Комвузовская, д. 19</v>
      </c>
      <c r="K562" s="30">
        <v>695.8</v>
      </c>
      <c r="L562" s="30">
        <v>16</v>
      </c>
      <c r="M562" s="30">
        <v>8</v>
      </c>
      <c r="N562" s="33" t="s">
        <v>4354</v>
      </c>
      <c r="O562" s="114" t="s">
        <v>4386</v>
      </c>
      <c r="P562" s="30" t="s">
        <v>2858</v>
      </c>
      <c r="Q562" s="194">
        <v>6464719.1999999993</v>
      </c>
      <c r="S562" s="200"/>
    </row>
    <row r="563" spans="1:19" ht="23.25" x14ac:dyDescent="0.25">
      <c r="A563" s="80">
        <v>562</v>
      </c>
      <c r="B563" s="30" t="s">
        <v>495</v>
      </c>
      <c r="C563" s="30"/>
      <c r="D563" s="120" t="s">
        <v>415</v>
      </c>
      <c r="E563" s="120" t="s">
        <v>18</v>
      </c>
      <c r="F563" s="120" t="s">
        <v>416</v>
      </c>
      <c r="G563" s="120" t="s">
        <v>20</v>
      </c>
      <c r="H563" s="30" t="s">
        <v>816</v>
      </c>
      <c r="I563" s="42" t="s">
        <v>1268</v>
      </c>
      <c r="J563" s="88" t="str">
        <f t="shared" si="9"/>
        <v>муниципальное образование «город Екатеринбург», г. Екатеринбург, ул. Комвузовская, д. 19КОРПУС А</v>
      </c>
      <c r="K563" s="30">
        <v>630.29999999999995</v>
      </c>
      <c r="L563" s="30">
        <v>16</v>
      </c>
      <c r="M563" s="30">
        <v>8</v>
      </c>
      <c r="N563" s="33" t="s">
        <v>4354</v>
      </c>
      <c r="O563" s="114" t="s">
        <v>4386</v>
      </c>
      <c r="P563" s="30" t="s">
        <v>2858</v>
      </c>
      <c r="Q563" s="194">
        <v>6300567.5999999996</v>
      </c>
      <c r="S563" s="200"/>
    </row>
    <row r="564" spans="1:19" ht="22.5" x14ac:dyDescent="0.25">
      <c r="A564" s="80">
        <v>563</v>
      </c>
      <c r="B564" s="30" t="s">
        <v>495</v>
      </c>
      <c r="C564" s="30"/>
      <c r="D564" s="120" t="s">
        <v>415</v>
      </c>
      <c r="E564" s="120" t="s">
        <v>18</v>
      </c>
      <c r="F564" s="120" t="s">
        <v>416</v>
      </c>
      <c r="G564" s="120" t="s">
        <v>20</v>
      </c>
      <c r="H564" s="30" t="s">
        <v>53</v>
      </c>
      <c r="I564" s="42">
        <v>25</v>
      </c>
      <c r="J564" s="88" t="str">
        <f t="shared" si="9"/>
        <v>муниципальное образование «город Екатеринбург», г. Екатеринбург, ул. Комсомольская, д. 25</v>
      </c>
      <c r="K564" s="166">
        <v>2676</v>
      </c>
      <c r="L564" s="30">
        <v>39</v>
      </c>
      <c r="M564" s="30">
        <v>2</v>
      </c>
      <c r="N564" s="33" t="s">
        <v>4181</v>
      </c>
      <c r="O564" s="114">
        <v>43794</v>
      </c>
      <c r="P564" s="30" t="s">
        <v>2858</v>
      </c>
      <c r="Q564" s="194">
        <v>1138146</v>
      </c>
      <c r="S564" s="200"/>
    </row>
    <row r="565" spans="1:19" ht="22.5" x14ac:dyDescent="0.25">
      <c r="A565" s="80">
        <v>564</v>
      </c>
      <c r="B565" s="30" t="s">
        <v>495</v>
      </c>
      <c r="C565" s="30"/>
      <c r="D565" s="120" t="s">
        <v>415</v>
      </c>
      <c r="E565" s="120" t="s">
        <v>18</v>
      </c>
      <c r="F565" s="120" t="s">
        <v>416</v>
      </c>
      <c r="G565" s="120" t="s">
        <v>20</v>
      </c>
      <c r="H565" s="30" t="s">
        <v>53</v>
      </c>
      <c r="I565" s="42">
        <v>48</v>
      </c>
      <c r="J565" s="88" t="str">
        <f t="shared" si="9"/>
        <v>муниципальное образование «город Екатеринбург», г. Екатеринбург, ул. Комсомольская, д. 48</v>
      </c>
      <c r="K565" s="30">
        <v>1711.1</v>
      </c>
      <c r="L565" s="30">
        <v>31</v>
      </c>
      <c r="M565" s="30">
        <v>7</v>
      </c>
      <c r="N565" s="33" t="s">
        <v>4181</v>
      </c>
      <c r="O565" s="114">
        <v>43794</v>
      </c>
      <c r="P565" s="30" t="s">
        <v>2858</v>
      </c>
      <c r="Q565" s="194">
        <v>5808590.3999999994</v>
      </c>
      <c r="S565" s="200"/>
    </row>
    <row r="566" spans="1:19" ht="22.5" x14ac:dyDescent="0.25">
      <c r="A566" s="80">
        <v>565</v>
      </c>
      <c r="B566" s="30" t="s">
        <v>495</v>
      </c>
      <c r="C566" s="30"/>
      <c r="D566" s="120" t="s">
        <v>415</v>
      </c>
      <c r="E566" s="120" t="s">
        <v>18</v>
      </c>
      <c r="F566" s="120" t="s">
        <v>416</v>
      </c>
      <c r="G566" s="120" t="s">
        <v>20</v>
      </c>
      <c r="H566" s="30" t="s">
        <v>53</v>
      </c>
      <c r="I566" s="42" t="s">
        <v>732</v>
      </c>
      <c r="J566" s="88" t="str">
        <f t="shared" si="9"/>
        <v>муниципальное образование «город Екатеринбург», г. Екатеринбург, ул. Комсомольская, д. 51А</v>
      </c>
      <c r="K566" s="30">
        <v>1602.9</v>
      </c>
      <c r="L566" s="30">
        <v>36</v>
      </c>
      <c r="M566" s="30">
        <v>7</v>
      </c>
      <c r="N566" s="33" t="s">
        <v>4181</v>
      </c>
      <c r="O566" s="114">
        <v>43794</v>
      </c>
      <c r="P566" s="30" t="s">
        <v>2858</v>
      </c>
      <c r="Q566" s="194">
        <v>10176401.5</v>
      </c>
      <c r="S566" s="200"/>
    </row>
    <row r="567" spans="1:19" ht="22.5" x14ac:dyDescent="0.25">
      <c r="A567" s="80">
        <v>566</v>
      </c>
      <c r="B567" s="30" t="s">
        <v>495</v>
      </c>
      <c r="C567" s="30"/>
      <c r="D567" s="120" t="s">
        <v>415</v>
      </c>
      <c r="E567" s="120" t="s">
        <v>18</v>
      </c>
      <c r="F567" s="120" t="s">
        <v>416</v>
      </c>
      <c r="G567" s="120" t="s">
        <v>20</v>
      </c>
      <c r="H567" s="30" t="s">
        <v>878</v>
      </c>
      <c r="I567" s="42">
        <v>26</v>
      </c>
      <c r="J567" s="88" t="str">
        <f t="shared" si="9"/>
        <v>муниципальное образование «город Екатеринбург», г. Екатеринбург, ул. Коуровская, д. 26</v>
      </c>
      <c r="K567" s="30">
        <v>1375.9</v>
      </c>
      <c r="L567" s="30">
        <v>32</v>
      </c>
      <c r="M567" s="30">
        <v>7</v>
      </c>
      <c r="N567" s="33" t="s">
        <v>4227</v>
      </c>
      <c r="O567" s="114">
        <v>43809</v>
      </c>
      <c r="P567" s="30" t="s">
        <v>3959</v>
      </c>
      <c r="Q567" s="194">
        <v>5258123.42</v>
      </c>
      <c r="S567" s="200"/>
    </row>
    <row r="568" spans="1:19" ht="23.25" x14ac:dyDescent="0.25">
      <c r="A568" s="80">
        <v>567</v>
      </c>
      <c r="B568" s="30" t="s">
        <v>495</v>
      </c>
      <c r="C568" s="30"/>
      <c r="D568" s="120" t="s">
        <v>415</v>
      </c>
      <c r="E568" s="120" t="s">
        <v>18</v>
      </c>
      <c r="F568" s="120" t="s">
        <v>416</v>
      </c>
      <c r="G568" s="120" t="s">
        <v>20</v>
      </c>
      <c r="H568" s="30" t="s">
        <v>1410</v>
      </c>
      <c r="I568" s="42" t="s">
        <v>1020</v>
      </c>
      <c r="J568" s="88" t="str">
        <f t="shared" si="9"/>
        <v>муниципальное образование «город Екатеринбург», г. Екатеринбург, ул. Краснодарская, д. 30КОРПУС А</v>
      </c>
      <c r="K568" s="30">
        <v>300.39999999999998</v>
      </c>
      <c r="L568" s="30">
        <v>8</v>
      </c>
      <c r="M568" s="120">
        <v>5</v>
      </c>
      <c r="N568" s="33" t="s">
        <v>4387</v>
      </c>
      <c r="O568" s="114" t="s">
        <v>4388</v>
      </c>
      <c r="P568" s="30" t="s">
        <v>3647</v>
      </c>
      <c r="Q568" s="194">
        <v>2412538.3899999997</v>
      </c>
      <c r="S568" s="200"/>
    </row>
    <row r="569" spans="1:19" ht="22.5" x14ac:dyDescent="0.25">
      <c r="A569" s="80">
        <v>568</v>
      </c>
      <c r="B569" s="30" t="s">
        <v>495</v>
      </c>
      <c r="C569" s="30"/>
      <c r="D569" s="120" t="s">
        <v>415</v>
      </c>
      <c r="E569" s="120" t="s">
        <v>18</v>
      </c>
      <c r="F569" s="120" t="s">
        <v>416</v>
      </c>
      <c r="G569" s="120" t="s">
        <v>20</v>
      </c>
      <c r="H569" s="30" t="s">
        <v>1410</v>
      </c>
      <c r="I569" s="42">
        <v>36</v>
      </c>
      <c r="J569" s="88" t="str">
        <f t="shared" si="9"/>
        <v>муниципальное образование «город Екатеринбург», г. Екатеринбург, ул. Краснодарская, д. 36</v>
      </c>
      <c r="K569" s="30">
        <v>603.70000000000005</v>
      </c>
      <c r="L569" s="30">
        <v>16</v>
      </c>
      <c r="M569" s="120">
        <v>5</v>
      </c>
      <c r="N569" s="33" t="s">
        <v>4194</v>
      </c>
      <c r="O569" s="114">
        <v>43809</v>
      </c>
      <c r="P569" s="30" t="s">
        <v>3647</v>
      </c>
      <c r="Q569" s="194">
        <v>3866909.53</v>
      </c>
      <c r="S569" s="200"/>
    </row>
    <row r="570" spans="1:19" ht="22.5" x14ac:dyDescent="0.25">
      <c r="A570" s="80">
        <v>569</v>
      </c>
      <c r="B570" s="30" t="s">
        <v>495</v>
      </c>
      <c r="C570" s="30"/>
      <c r="D570" s="120" t="s">
        <v>415</v>
      </c>
      <c r="E570" s="120" t="s">
        <v>18</v>
      </c>
      <c r="F570" s="120" t="s">
        <v>416</v>
      </c>
      <c r="G570" s="120" t="s">
        <v>20</v>
      </c>
      <c r="H570" s="30" t="s">
        <v>428</v>
      </c>
      <c r="I570" s="42">
        <v>2</v>
      </c>
      <c r="J570" s="88" t="str">
        <f t="shared" si="9"/>
        <v>муниципальное образование «город Екатеринбург», г. Екатеринбург, ул. Краснофлотцев, д. 2</v>
      </c>
      <c r="K570" s="30">
        <v>12656.9</v>
      </c>
      <c r="L570" s="30">
        <v>182</v>
      </c>
      <c r="M570" s="120">
        <v>7</v>
      </c>
      <c r="N570" s="33" t="s">
        <v>4191</v>
      </c>
      <c r="O570" s="114">
        <v>43789</v>
      </c>
      <c r="P570" s="30" t="s">
        <v>3641</v>
      </c>
      <c r="Q570" s="194">
        <v>34851956.399999999</v>
      </c>
      <c r="S570" s="200"/>
    </row>
    <row r="571" spans="1:19" ht="22.5" x14ac:dyDescent="0.25">
      <c r="A571" s="80">
        <v>570</v>
      </c>
      <c r="B571" s="30" t="s">
        <v>495</v>
      </c>
      <c r="C571" s="30"/>
      <c r="D571" s="120" t="s">
        <v>415</v>
      </c>
      <c r="E571" s="120" t="s">
        <v>18</v>
      </c>
      <c r="F571" s="120" t="s">
        <v>416</v>
      </c>
      <c r="G571" s="120" t="s">
        <v>20</v>
      </c>
      <c r="H571" s="30" t="s">
        <v>428</v>
      </c>
      <c r="I571" s="42">
        <v>27</v>
      </c>
      <c r="J571" s="88" t="str">
        <f t="shared" si="9"/>
        <v>муниципальное образование «город Екатеринбург», г. Екатеринбург, ул. Краснофлотцев, д. 27</v>
      </c>
      <c r="K571" s="30">
        <v>1030.2</v>
      </c>
      <c r="L571" s="30">
        <v>17</v>
      </c>
      <c r="M571" s="120">
        <v>1</v>
      </c>
      <c r="N571" s="33" t="s">
        <v>4236</v>
      </c>
      <c r="O571" s="114">
        <v>44036</v>
      </c>
      <c r="P571" s="30" t="s">
        <v>3641</v>
      </c>
      <c r="Q571" s="194">
        <v>29207.72</v>
      </c>
      <c r="S571" s="200"/>
    </row>
    <row r="572" spans="1:19" ht="23.25" x14ac:dyDescent="0.25">
      <c r="A572" s="80">
        <v>571</v>
      </c>
      <c r="B572" s="30" t="s">
        <v>495</v>
      </c>
      <c r="C572" s="30"/>
      <c r="D572" s="120" t="s">
        <v>415</v>
      </c>
      <c r="E572" s="120" t="s">
        <v>18</v>
      </c>
      <c r="F572" s="120" t="s">
        <v>416</v>
      </c>
      <c r="G572" s="120" t="s">
        <v>20</v>
      </c>
      <c r="H572" s="30" t="s">
        <v>428</v>
      </c>
      <c r="I572" s="42" t="s">
        <v>1572</v>
      </c>
      <c r="J572" s="88" t="str">
        <f t="shared" si="9"/>
        <v>муниципальное образование «город Екатеринбург», г. Екатеринбург, ул. Краснофлотцев, д. 4КОРПУС Б</v>
      </c>
      <c r="K572" s="30">
        <v>3584.4</v>
      </c>
      <c r="L572" s="30">
        <v>80</v>
      </c>
      <c r="M572" s="30">
        <v>7</v>
      </c>
      <c r="N572" s="33" t="s">
        <v>4237</v>
      </c>
      <c r="O572" s="114" t="s">
        <v>4238</v>
      </c>
      <c r="P572" s="30" t="s">
        <v>3340</v>
      </c>
      <c r="Q572" s="194">
        <v>13075707.6</v>
      </c>
      <c r="S572" s="200"/>
    </row>
    <row r="573" spans="1:19" ht="22.5" x14ac:dyDescent="0.25">
      <c r="A573" s="80">
        <v>572</v>
      </c>
      <c r="B573" s="30" t="s">
        <v>495</v>
      </c>
      <c r="C573" s="30"/>
      <c r="D573" s="134" t="s">
        <v>415</v>
      </c>
      <c r="E573" s="134" t="s">
        <v>18</v>
      </c>
      <c r="F573" s="134" t="s">
        <v>416</v>
      </c>
      <c r="G573" s="134" t="s">
        <v>20</v>
      </c>
      <c r="H573" s="112" t="s">
        <v>466</v>
      </c>
      <c r="I573" s="51">
        <v>32</v>
      </c>
      <c r="J573" s="88" t="str">
        <f t="shared" si="9"/>
        <v>муниципальное образование «город Екатеринбург», г. Екатеринбург, ул. Красных командиров, д. 32</v>
      </c>
      <c r="K573" s="112">
        <v>21407.1</v>
      </c>
      <c r="L573" s="30">
        <v>384</v>
      </c>
      <c r="M573" s="112">
        <v>3</v>
      </c>
      <c r="N573" s="33" t="s">
        <v>4199</v>
      </c>
      <c r="O573" s="114">
        <v>43917</v>
      </c>
      <c r="P573" s="30" t="s">
        <v>4200</v>
      </c>
      <c r="Q573" s="194">
        <v>6564581.79</v>
      </c>
      <c r="S573" s="200"/>
    </row>
    <row r="574" spans="1:19" ht="22.5" x14ac:dyDescent="0.25">
      <c r="A574" s="80">
        <v>573</v>
      </c>
      <c r="B574" s="30" t="s">
        <v>495</v>
      </c>
      <c r="C574" s="30"/>
      <c r="D574" s="120" t="s">
        <v>415</v>
      </c>
      <c r="E574" s="120" t="s">
        <v>18</v>
      </c>
      <c r="F574" s="120" t="s">
        <v>416</v>
      </c>
      <c r="G574" s="120" t="s">
        <v>20</v>
      </c>
      <c r="H574" s="30" t="s">
        <v>1554</v>
      </c>
      <c r="I574" s="42" t="s">
        <v>1216</v>
      </c>
      <c r="J574" s="88" t="str">
        <f t="shared" si="9"/>
        <v>муниципальное образование «город Екатеринбург», г. Екатеринбург, ул. Кузнечная, д. 84А</v>
      </c>
      <c r="K574" s="30">
        <v>425.5</v>
      </c>
      <c r="L574" s="30">
        <v>7</v>
      </c>
      <c r="M574" s="30">
        <v>2</v>
      </c>
      <c r="N574" s="33" t="s">
        <v>4194</v>
      </c>
      <c r="O574" s="114">
        <v>43809</v>
      </c>
      <c r="P574" s="30" t="s">
        <v>3647</v>
      </c>
      <c r="Q574" s="194">
        <v>1098554.92</v>
      </c>
      <c r="S574" s="200"/>
    </row>
    <row r="575" spans="1:19" ht="22.5" x14ac:dyDescent="0.25">
      <c r="A575" s="80">
        <v>574</v>
      </c>
      <c r="B575" s="30" t="s">
        <v>495</v>
      </c>
      <c r="C575" s="30"/>
      <c r="D575" s="120" t="s">
        <v>415</v>
      </c>
      <c r="E575" s="120" t="s">
        <v>18</v>
      </c>
      <c r="F575" s="120" t="s">
        <v>416</v>
      </c>
      <c r="G575" s="120" t="s">
        <v>20</v>
      </c>
      <c r="H575" s="30" t="s">
        <v>86</v>
      </c>
      <c r="I575" s="42" t="s">
        <v>1580</v>
      </c>
      <c r="J575" s="88" t="str">
        <f t="shared" si="9"/>
        <v>муниципальное образование «город Екатеринбург», г. Екатеринбург, ул. Куйбышева, д. 112Г</v>
      </c>
      <c r="K575" s="30">
        <v>1355</v>
      </c>
      <c r="L575" s="30">
        <v>32</v>
      </c>
      <c r="M575" s="120">
        <v>5</v>
      </c>
      <c r="N575" s="33" t="s">
        <v>4212</v>
      </c>
      <c r="O575" s="114">
        <v>43819</v>
      </c>
      <c r="P575" s="30" t="s">
        <v>3641</v>
      </c>
      <c r="Q575" s="194">
        <v>7793032.7999999989</v>
      </c>
      <c r="S575" s="200"/>
    </row>
    <row r="576" spans="1:19" ht="22.5" x14ac:dyDescent="0.25">
      <c r="A576" s="80">
        <v>575</v>
      </c>
      <c r="B576" s="30" t="s">
        <v>495</v>
      </c>
      <c r="C576" s="30"/>
      <c r="D576" s="120" t="s">
        <v>415</v>
      </c>
      <c r="E576" s="120" t="s">
        <v>18</v>
      </c>
      <c r="F576" s="120" t="s">
        <v>416</v>
      </c>
      <c r="G576" s="120" t="s">
        <v>20</v>
      </c>
      <c r="H576" s="30" t="s">
        <v>834</v>
      </c>
      <c r="I576" s="42">
        <v>15</v>
      </c>
      <c r="J576" s="88" t="str">
        <f t="shared" si="9"/>
        <v>муниципальное образование «город Екатеринбург», г. Екатеринбург, ул. Культуры, д. 15</v>
      </c>
      <c r="K576" s="30">
        <v>6964.9</v>
      </c>
      <c r="L576" s="30">
        <v>100</v>
      </c>
      <c r="M576" s="120">
        <v>5</v>
      </c>
      <c r="N576" s="33" t="s">
        <v>4195</v>
      </c>
      <c r="O576" s="114">
        <v>43790</v>
      </c>
      <c r="P576" s="30" t="s">
        <v>3799</v>
      </c>
      <c r="Q576" s="194">
        <v>15699268.619999999</v>
      </c>
      <c r="S576" s="200"/>
    </row>
    <row r="577" spans="1:19" ht="22.5" x14ac:dyDescent="0.25">
      <c r="A577" s="80">
        <v>576</v>
      </c>
      <c r="B577" s="30" t="s">
        <v>495</v>
      </c>
      <c r="C577" s="30"/>
      <c r="D577" s="134" t="s">
        <v>415</v>
      </c>
      <c r="E577" s="134" t="s">
        <v>18</v>
      </c>
      <c r="F577" s="134" t="s">
        <v>416</v>
      </c>
      <c r="G577" s="134" t="s">
        <v>20</v>
      </c>
      <c r="H577" s="112" t="s">
        <v>879</v>
      </c>
      <c r="I577" s="51">
        <v>32</v>
      </c>
      <c r="J577" s="88" t="str">
        <f t="shared" si="9"/>
        <v>муниципальное образование «город Екатеринбург», г. Екатеринбург, ул. Кунарская, д. 32</v>
      </c>
      <c r="K577" s="112">
        <v>3594.1</v>
      </c>
      <c r="L577" s="30">
        <v>122</v>
      </c>
      <c r="M577" s="134">
        <v>2</v>
      </c>
      <c r="N577" s="33" t="s">
        <v>4196</v>
      </c>
      <c r="O577" s="114">
        <v>43917</v>
      </c>
      <c r="P577" s="30" t="s">
        <v>4197</v>
      </c>
      <c r="Q577" s="194">
        <v>4218772.79</v>
      </c>
      <c r="S577" s="200"/>
    </row>
    <row r="578" spans="1:19" ht="22.5" x14ac:dyDescent="0.25">
      <c r="A578" s="80">
        <v>577</v>
      </c>
      <c r="B578" s="30" t="s">
        <v>495</v>
      </c>
      <c r="C578" s="30"/>
      <c r="D578" s="120" t="s">
        <v>415</v>
      </c>
      <c r="E578" s="120" t="s">
        <v>18</v>
      </c>
      <c r="F578" s="120" t="s">
        <v>416</v>
      </c>
      <c r="G578" s="120" t="s">
        <v>20</v>
      </c>
      <c r="H578" s="30" t="s">
        <v>459</v>
      </c>
      <c r="I578" s="42">
        <v>28</v>
      </c>
      <c r="J578" s="88" t="str">
        <f t="shared" si="9"/>
        <v>муниципальное образование «город Екатеринбург», г. Екатеринбург, ул. Летчиков, д. 28</v>
      </c>
      <c r="K578" s="30">
        <v>301.2</v>
      </c>
      <c r="L578" s="30">
        <v>8</v>
      </c>
      <c r="M578" s="30">
        <v>6</v>
      </c>
      <c r="N578" s="33" t="s">
        <v>4226</v>
      </c>
      <c r="O578" s="114">
        <v>43790</v>
      </c>
      <c r="P578" s="30" t="s">
        <v>3958</v>
      </c>
      <c r="Q578" s="194">
        <v>2514838.0500000003</v>
      </c>
      <c r="S578" s="200"/>
    </row>
    <row r="579" spans="1:19" ht="22.5" x14ac:dyDescent="0.25">
      <c r="A579" s="80">
        <v>578</v>
      </c>
      <c r="B579" s="30" t="s">
        <v>495</v>
      </c>
      <c r="C579" s="30"/>
      <c r="D579" s="120" t="s">
        <v>415</v>
      </c>
      <c r="E579" s="120" t="s">
        <v>18</v>
      </c>
      <c r="F579" s="120" t="s">
        <v>416</v>
      </c>
      <c r="G579" s="120" t="s">
        <v>20</v>
      </c>
      <c r="H579" s="30" t="s">
        <v>437</v>
      </c>
      <c r="I579" s="42">
        <v>18</v>
      </c>
      <c r="J579" s="88" t="str">
        <f t="shared" si="9"/>
        <v>муниципальное образование «город Екатеринбург», г. Екатеринбург, ул. Лобкова, д. 18</v>
      </c>
      <c r="K579" s="30">
        <v>630.29999999999995</v>
      </c>
      <c r="L579" s="30">
        <v>12</v>
      </c>
      <c r="M579" s="120">
        <v>3</v>
      </c>
      <c r="N579" s="33" t="s">
        <v>4239</v>
      </c>
      <c r="O579" s="114">
        <v>44047</v>
      </c>
      <c r="P579" s="30" t="s">
        <v>2769</v>
      </c>
      <c r="Q579" s="194">
        <v>433580.4</v>
      </c>
      <c r="S579" s="200"/>
    </row>
    <row r="580" spans="1:19" ht="22.5" x14ac:dyDescent="0.25">
      <c r="A580" s="80">
        <v>579</v>
      </c>
      <c r="B580" s="30" t="s">
        <v>495</v>
      </c>
      <c r="C580" s="30"/>
      <c r="D580" s="120" t="s">
        <v>415</v>
      </c>
      <c r="E580" s="120" t="s">
        <v>18</v>
      </c>
      <c r="F580" s="120" t="s">
        <v>416</v>
      </c>
      <c r="G580" s="120" t="s">
        <v>20</v>
      </c>
      <c r="H580" s="30" t="s">
        <v>437</v>
      </c>
      <c r="I580" s="42">
        <v>93</v>
      </c>
      <c r="J580" s="88" t="str">
        <f t="shared" si="9"/>
        <v>муниципальное образование «город Екатеринбург», г. Екатеринбург, ул. Лобкова, д. 93</v>
      </c>
      <c r="K580" s="30">
        <v>2628.7</v>
      </c>
      <c r="L580" s="30">
        <v>70</v>
      </c>
      <c r="M580" s="30">
        <v>5</v>
      </c>
      <c r="N580" s="33" t="s">
        <v>4186</v>
      </c>
      <c r="O580" s="114">
        <v>43789</v>
      </c>
      <c r="P580" s="30" t="s">
        <v>2769</v>
      </c>
      <c r="Q580" s="194">
        <v>9778833.1999999993</v>
      </c>
      <c r="S580" s="200"/>
    </row>
    <row r="581" spans="1:19" ht="23.25" x14ac:dyDescent="0.25">
      <c r="A581" s="80">
        <v>580</v>
      </c>
      <c r="B581" s="30" t="s">
        <v>495</v>
      </c>
      <c r="C581" s="30"/>
      <c r="D581" s="120" t="s">
        <v>415</v>
      </c>
      <c r="E581" s="120" t="s">
        <v>18</v>
      </c>
      <c r="F581" s="120" t="s">
        <v>416</v>
      </c>
      <c r="G581" s="120" t="s">
        <v>20</v>
      </c>
      <c r="H581" s="30" t="s">
        <v>137</v>
      </c>
      <c r="I581" s="42">
        <v>26</v>
      </c>
      <c r="J581" s="88" t="str">
        <f t="shared" si="9"/>
        <v>муниципальное образование «город Екатеринбург», г. Екатеринбург, ул. Ломоносова, д. 26</v>
      </c>
      <c r="K581" s="30">
        <v>2577.5</v>
      </c>
      <c r="L581" s="30">
        <v>64</v>
      </c>
      <c r="M581" s="120">
        <v>7</v>
      </c>
      <c r="N581" s="33" t="s">
        <v>4240</v>
      </c>
      <c r="O581" s="114" t="s">
        <v>4241</v>
      </c>
      <c r="P581" s="30" t="s">
        <v>3960</v>
      </c>
      <c r="Q581" s="194">
        <v>9401529.5599999987</v>
      </c>
      <c r="S581" s="200"/>
    </row>
    <row r="582" spans="1:19" ht="22.5" x14ac:dyDescent="0.25">
      <c r="A582" s="80">
        <v>581</v>
      </c>
      <c r="B582" s="30" t="s">
        <v>495</v>
      </c>
      <c r="C582" s="30"/>
      <c r="D582" s="120" t="s">
        <v>415</v>
      </c>
      <c r="E582" s="120" t="s">
        <v>18</v>
      </c>
      <c r="F582" s="120" t="s">
        <v>416</v>
      </c>
      <c r="G582" s="120" t="s">
        <v>20</v>
      </c>
      <c r="H582" s="30" t="s">
        <v>137</v>
      </c>
      <c r="I582" s="42">
        <v>28</v>
      </c>
      <c r="J582" s="88" t="str">
        <f t="shared" si="9"/>
        <v>муниципальное образование «город Екатеринбург», г. Екатеринбург, ул. Ломоносова, д. 28</v>
      </c>
      <c r="K582" s="30">
        <v>2549.6999999999998</v>
      </c>
      <c r="L582" s="30">
        <v>64</v>
      </c>
      <c r="M582" s="120">
        <v>6</v>
      </c>
      <c r="N582" s="33" t="s">
        <v>4242</v>
      </c>
      <c r="O582" s="114">
        <v>43817</v>
      </c>
      <c r="P582" s="30" t="s">
        <v>3960</v>
      </c>
      <c r="Q582" s="194">
        <v>13182353.029999997</v>
      </c>
      <c r="S582" s="200"/>
    </row>
    <row r="583" spans="1:19" ht="34.5" x14ac:dyDescent="0.25">
      <c r="A583" s="80">
        <v>582</v>
      </c>
      <c r="B583" s="30" t="s">
        <v>495</v>
      </c>
      <c r="C583" s="30"/>
      <c r="D583" s="120" t="s">
        <v>415</v>
      </c>
      <c r="E583" s="120" t="s">
        <v>18</v>
      </c>
      <c r="F583" s="120" t="s">
        <v>416</v>
      </c>
      <c r="G583" s="120" t="s">
        <v>20</v>
      </c>
      <c r="H583" s="30" t="s">
        <v>137</v>
      </c>
      <c r="I583" s="42" t="s">
        <v>1022</v>
      </c>
      <c r="J583" s="88" t="str">
        <f t="shared" si="9"/>
        <v>муниципальное образование «город Екатеринбург», г. Екатеринбург, ул. Ломоносова, д. 28КОРПУС А</v>
      </c>
      <c r="K583" s="30">
        <v>1283.3</v>
      </c>
      <c r="L583" s="30">
        <v>32</v>
      </c>
      <c r="M583" s="120">
        <v>8</v>
      </c>
      <c r="N583" s="33" t="s">
        <v>4389</v>
      </c>
      <c r="O583" s="114" t="s">
        <v>4390</v>
      </c>
      <c r="P583" s="30" t="s">
        <v>3960</v>
      </c>
      <c r="Q583" s="194">
        <v>8385592.9299999997</v>
      </c>
      <c r="S583" s="200"/>
    </row>
    <row r="584" spans="1:19" ht="23.25" x14ac:dyDescent="0.25">
      <c r="A584" s="80">
        <v>583</v>
      </c>
      <c r="B584" s="30" t="s">
        <v>495</v>
      </c>
      <c r="C584" s="30"/>
      <c r="D584" s="120" t="s">
        <v>415</v>
      </c>
      <c r="E584" s="120" t="s">
        <v>18</v>
      </c>
      <c r="F584" s="120" t="s">
        <v>416</v>
      </c>
      <c r="G584" s="120" t="s">
        <v>20</v>
      </c>
      <c r="H584" s="30" t="s">
        <v>137</v>
      </c>
      <c r="I584" s="42">
        <v>34</v>
      </c>
      <c r="J584" s="88" t="str">
        <f t="shared" si="9"/>
        <v>муниципальное образование «город Екатеринбург», г. Екатеринбург, ул. Ломоносова, д. 34</v>
      </c>
      <c r="K584" s="30">
        <v>914.6</v>
      </c>
      <c r="L584" s="30">
        <v>24</v>
      </c>
      <c r="M584" s="120">
        <v>6</v>
      </c>
      <c r="N584" s="33" t="s">
        <v>4243</v>
      </c>
      <c r="O584" s="114" t="s">
        <v>4244</v>
      </c>
      <c r="P584" s="30" t="s">
        <v>2120</v>
      </c>
      <c r="Q584" s="194">
        <v>7379847.3700000001</v>
      </c>
      <c r="S584" s="200"/>
    </row>
    <row r="585" spans="1:19" ht="22.5" x14ac:dyDescent="0.25">
      <c r="A585" s="80">
        <v>584</v>
      </c>
      <c r="B585" s="30" t="s">
        <v>495</v>
      </c>
      <c r="C585" s="30"/>
      <c r="D585" s="134" t="s">
        <v>415</v>
      </c>
      <c r="E585" s="134" t="s">
        <v>18</v>
      </c>
      <c r="F585" s="134" t="s">
        <v>416</v>
      </c>
      <c r="G585" s="134" t="s">
        <v>20</v>
      </c>
      <c r="H585" s="112" t="s">
        <v>137</v>
      </c>
      <c r="I585" s="51">
        <v>44</v>
      </c>
      <c r="J585" s="88" t="str">
        <f t="shared" si="9"/>
        <v>муниципальное образование «город Екатеринбург», г. Екатеринбург, ул. Ломоносова, д. 44</v>
      </c>
      <c r="K585" s="112">
        <v>8845.1</v>
      </c>
      <c r="L585" s="30">
        <v>168</v>
      </c>
      <c r="M585" s="112">
        <v>5</v>
      </c>
      <c r="N585" s="33" t="s">
        <v>4199</v>
      </c>
      <c r="O585" s="114">
        <v>43917</v>
      </c>
      <c r="P585" s="30" t="s">
        <v>4200</v>
      </c>
      <c r="Q585" s="194">
        <v>10571243.43</v>
      </c>
      <c r="S585" s="200"/>
    </row>
    <row r="586" spans="1:19" ht="22.5" x14ac:dyDescent="0.25">
      <c r="A586" s="80">
        <v>585</v>
      </c>
      <c r="B586" s="30" t="s">
        <v>495</v>
      </c>
      <c r="C586" s="30"/>
      <c r="D586" s="120" t="s">
        <v>415</v>
      </c>
      <c r="E586" s="120" t="s">
        <v>18</v>
      </c>
      <c r="F586" s="120" t="s">
        <v>416</v>
      </c>
      <c r="G586" s="120" t="s">
        <v>20</v>
      </c>
      <c r="H586" s="30" t="s">
        <v>874</v>
      </c>
      <c r="I586" s="42">
        <v>21</v>
      </c>
      <c r="J586" s="88" t="str">
        <f t="shared" si="9"/>
        <v>муниципальное образование «город Екатеринбург», г. Екатеринбург, ул. Луганская, д. 21</v>
      </c>
      <c r="K586" s="166">
        <v>427.2</v>
      </c>
      <c r="L586" s="30">
        <v>8</v>
      </c>
      <c r="M586" s="30">
        <v>4</v>
      </c>
      <c r="N586" s="33" t="s">
        <v>4212</v>
      </c>
      <c r="O586" s="114" t="s">
        <v>4245</v>
      </c>
      <c r="P586" s="30" t="s">
        <v>3641</v>
      </c>
      <c r="Q586" s="194">
        <v>1204318.8</v>
      </c>
      <c r="S586" s="200"/>
    </row>
    <row r="587" spans="1:19" ht="22.5" x14ac:dyDescent="0.25">
      <c r="A587" s="80">
        <v>586</v>
      </c>
      <c r="B587" s="30" t="s">
        <v>495</v>
      </c>
      <c r="C587" s="30"/>
      <c r="D587" s="120" t="s">
        <v>415</v>
      </c>
      <c r="E587" s="120" t="s">
        <v>18</v>
      </c>
      <c r="F587" s="120" t="s">
        <v>416</v>
      </c>
      <c r="G587" s="120" t="s">
        <v>20</v>
      </c>
      <c r="H587" s="30" t="s">
        <v>874</v>
      </c>
      <c r="I587" s="42" t="s">
        <v>403</v>
      </c>
      <c r="J587" s="88" t="str">
        <f t="shared" si="9"/>
        <v>муниципальное образование «город Екатеринбург», г. Екатеринбург, ул. Луганская, д. 23А</v>
      </c>
      <c r="K587" s="30">
        <v>551.20000000000005</v>
      </c>
      <c r="L587" s="30">
        <v>16</v>
      </c>
      <c r="M587" s="30">
        <v>5</v>
      </c>
      <c r="N587" s="33" t="s">
        <v>4212</v>
      </c>
      <c r="O587" s="114">
        <v>43819</v>
      </c>
      <c r="P587" s="30" t="s">
        <v>3641</v>
      </c>
      <c r="Q587" s="194">
        <v>5145332.4000000004</v>
      </c>
      <c r="S587" s="200"/>
    </row>
    <row r="588" spans="1:19" ht="22.5" x14ac:dyDescent="0.25">
      <c r="A588" s="80">
        <v>587</v>
      </c>
      <c r="B588" s="30" t="s">
        <v>495</v>
      </c>
      <c r="C588" s="30"/>
      <c r="D588" s="120" t="s">
        <v>415</v>
      </c>
      <c r="E588" s="120" t="s">
        <v>18</v>
      </c>
      <c r="F588" s="120" t="s">
        <v>416</v>
      </c>
      <c r="G588" s="120" t="s">
        <v>20</v>
      </c>
      <c r="H588" s="30" t="s">
        <v>874</v>
      </c>
      <c r="I588" s="42" t="s">
        <v>938</v>
      </c>
      <c r="J588" s="88" t="str">
        <f t="shared" si="9"/>
        <v>муниципальное образование «город Екатеринбург», г. Екатеринбург, ул. Луганская, д. 3КОРПУС 2</v>
      </c>
      <c r="K588" s="166">
        <v>293</v>
      </c>
      <c r="L588" s="30">
        <v>8</v>
      </c>
      <c r="M588" s="30">
        <v>2</v>
      </c>
      <c r="N588" s="33" t="s">
        <v>4212</v>
      </c>
      <c r="O588" s="114">
        <v>43819</v>
      </c>
      <c r="P588" s="30" t="s">
        <v>3641</v>
      </c>
      <c r="Q588" s="194">
        <v>213283.19999999998</v>
      </c>
      <c r="S588" s="200"/>
    </row>
    <row r="589" spans="1:19" ht="23.25" x14ac:dyDescent="0.25">
      <c r="A589" s="80">
        <v>588</v>
      </c>
      <c r="B589" s="30" t="s">
        <v>495</v>
      </c>
      <c r="C589" s="30"/>
      <c r="D589" s="134" t="s">
        <v>415</v>
      </c>
      <c r="E589" s="134" t="s">
        <v>18</v>
      </c>
      <c r="F589" s="134" t="s">
        <v>416</v>
      </c>
      <c r="G589" s="134" t="s">
        <v>20</v>
      </c>
      <c r="H589" s="112" t="s">
        <v>203</v>
      </c>
      <c r="I589" s="51">
        <v>137</v>
      </c>
      <c r="J589" s="88" t="str">
        <f t="shared" si="9"/>
        <v>муниципальное образование «город Екатеринбург», г. Екатеринбург, ул. Луначарского, д. 137</v>
      </c>
      <c r="K589" s="112">
        <v>4166.8999999999996</v>
      </c>
      <c r="L589" s="30">
        <v>85</v>
      </c>
      <c r="M589" s="134">
        <v>3</v>
      </c>
      <c r="N589" s="33" t="s">
        <v>4351</v>
      </c>
      <c r="O589" s="114" t="s">
        <v>4352</v>
      </c>
      <c r="P589" s="30" t="s">
        <v>4353</v>
      </c>
      <c r="Q589" s="194">
        <v>5583012.3399999999</v>
      </c>
      <c r="S589" s="200"/>
    </row>
    <row r="590" spans="1:19" ht="22.5" x14ac:dyDescent="0.25">
      <c r="A590" s="80">
        <v>589</v>
      </c>
      <c r="B590" s="30" t="s">
        <v>495</v>
      </c>
      <c r="C590" s="30"/>
      <c r="D590" s="120" t="s">
        <v>415</v>
      </c>
      <c r="E590" s="120" t="s">
        <v>18</v>
      </c>
      <c r="F590" s="120" t="s">
        <v>416</v>
      </c>
      <c r="G590" s="120" t="s">
        <v>20</v>
      </c>
      <c r="H590" s="30" t="s">
        <v>1553</v>
      </c>
      <c r="I590" s="42">
        <v>22</v>
      </c>
      <c r="J590" s="88" t="str">
        <f t="shared" si="9"/>
        <v>муниципальное образование «город Екатеринбург», г. Екатеринбург, ул. Майкопская, д. 22</v>
      </c>
      <c r="K590" s="30">
        <v>691.3</v>
      </c>
      <c r="L590" s="30">
        <v>16</v>
      </c>
      <c r="M590" s="30">
        <v>7</v>
      </c>
      <c r="N590" s="33" t="s">
        <v>4226</v>
      </c>
      <c r="O590" s="114">
        <v>43790</v>
      </c>
      <c r="P590" s="30" t="s">
        <v>3958</v>
      </c>
      <c r="Q590" s="194">
        <v>5928316.0700000003</v>
      </c>
      <c r="S590" s="200"/>
    </row>
    <row r="591" spans="1:19" ht="22.5" x14ac:dyDescent="0.25">
      <c r="A591" s="80">
        <v>590</v>
      </c>
      <c r="B591" s="30" t="s">
        <v>495</v>
      </c>
      <c r="C591" s="30"/>
      <c r="D591" s="120" t="s">
        <v>415</v>
      </c>
      <c r="E591" s="120" t="s">
        <v>18</v>
      </c>
      <c r="F591" s="120" t="s">
        <v>416</v>
      </c>
      <c r="G591" s="120" t="s">
        <v>20</v>
      </c>
      <c r="H591" s="30" t="s">
        <v>1553</v>
      </c>
      <c r="I591" s="42" t="s">
        <v>1439</v>
      </c>
      <c r="J591" s="88" t="str">
        <f t="shared" si="9"/>
        <v>муниципальное образование «город Екатеринбург», г. Екатеринбург, ул. Майкопская, д. 24КОРПУС А</v>
      </c>
      <c r="K591" s="30">
        <v>305</v>
      </c>
      <c r="L591" s="30">
        <v>8</v>
      </c>
      <c r="M591" s="30">
        <v>7</v>
      </c>
      <c r="N591" s="33" t="s">
        <v>4226</v>
      </c>
      <c r="O591" s="114">
        <v>43790</v>
      </c>
      <c r="P591" s="30" t="s">
        <v>3958</v>
      </c>
      <c r="Q591" s="194">
        <v>2805666.29</v>
      </c>
      <c r="S591" s="200"/>
    </row>
    <row r="592" spans="1:19" ht="22.5" x14ac:dyDescent="0.25">
      <c r="A592" s="80">
        <v>591</v>
      </c>
      <c r="B592" s="30" t="s">
        <v>495</v>
      </c>
      <c r="C592" s="30"/>
      <c r="D592" s="120" t="s">
        <v>415</v>
      </c>
      <c r="E592" s="120" t="s">
        <v>18</v>
      </c>
      <c r="F592" s="120" t="s">
        <v>416</v>
      </c>
      <c r="G592" s="120" t="s">
        <v>20</v>
      </c>
      <c r="H592" s="30" t="s">
        <v>188</v>
      </c>
      <c r="I592" s="42" t="s">
        <v>1581</v>
      </c>
      <c r="J592" s="88" t="str">
        <f t="shared" si="9"/>
        <v>муниципальное образование «город Екатеринбург», г. Екатеринбург, ул. Малышева, д. 107КОРПУС 1</v>
      </c>
      <c r="K592" s="30">
        <v>3447.9</v>
      </c>
      <c r="L592" s="30">
        <v>51</v>
      </c>
      <c r="M592" s="120">
        <v>8</v>
      </c>
      <c r="N592" s="33" t="s">
        <v>4193</v>
      </c>
      <c r="O592" s="114">
        <v>43796</v>
      </c>
      <c r="P592" s="30" t="s">
        <v>3641</v>
      </c>
      <c r="Q592" s="194">
        <v>11228576.4</v>
      </c>
      <c r="S592" s="200"/>
    </row>
    <row r="593" spans="1:19" ht="22.5" x14ac:dyDescent="0.25">
      <c r="A593" s="80">
        <v>592</v>
      </c>
      <c r="B593" s="30" t="s">
        <v>495</v>
      </c>
      <c r="C593" s="30"/>
      <c r="D593" s="120" t="s">
        <v>415</v>
      </c>
      <c r="E593" s="120" t="s">
        <v>18</v>
      </c>
      <c r="F593" s="120" t="s">
        <v>416</v>
      </c>
      <c r="G593" s="120" t="s">
        <v>20</v>
      </c>
      <c r="H593" s="30" t="s">
        <v>188</v>
      </c>
      <c r="I593" s="42" t="s">
        <v>1582</v>
      </c>
      <c r="J593" s="88" t="str">
        <f t="shared" si="9"/>
        <v>муниципальное образование «город Екатеринбург», г. Екатеринбург, ул. Малышева, д. 107КОРПУС 2</v>
      </c>
      <c r="K593" s="30">
        <v>2781.8</v>
      </c>
      <c r="L593" s="30">
        <v>60</v>
      </c>
      <c r="M593" s="120">
        <v>8</v>
      </c>
      <c r="N593" s="33" t="s">
        <v>4193</v>
      </c>
      <c r="O593" s="114">
        <v>43796</v>
      </c>
      <c r="P593" s="30" t="s">
        <v>3641</v>
      </c>
      <c r="Q593" s="194">
        <v>14669731.199999999</v>
      </c>
      <c r="S593" s="200"/>
    </row>
    <row r="594" spans="1:19" ht="22.5" x14ac:dyDescent="0.25">
      <c r="A594" s="80">
        <v>593</v>
      </c>
      <c r="B594" s="30" t="s">
        <v>495</v>
      </c>
      <c r="C594" s="30"/>
      <c r="D594" s="120" t="s">
        <v>415</v>
      </c>
      <c r="E594" s="120" t="s">
        <v>18</v>
      </c>
      <c r="F594" s="120" t="s">
        <v>416</v>
      </c>
      <c r="G594" s="120" t="s">
        <v>20</v>
      </c>
      <c r="H594" s="30" t="s">
        <v>188</v>
      </c>
      <c r="I594" s="42">
        <v>114</v>
      </c>
      <c r="J594" s="88" t="str">
        <f t="shared" si="9"/>
        <v>муниципальное образование «город Екатеринбург», г. Екатеринбург, ул. Малышева, д. 114</v>
      </c>
      <c r="K594" s="30">
        <v>3999.8</v>
      </c>
      <c r="L594" s="30">
        <v>48</v>
      </c>
      <c r="M594" s="120">
        <v>5</v>
      </c>
      <c r="N594" s="33" t="s">
        <v>3188</v>
      </c>
      <c r="O594" s="114">
        <v>43819</v>
      </c>
      <c r="P594" s="30" t="s">
        <v>2766</v>
      </c>
      <c r="Q594" s="194">
        <v>7659558.4000000004</v>
      </c>
      <c r="S594" s="200"/>
    </row>
    <row r="595" spans="1:19" ht="22.5" x14ac:dyDescent="0.25">
      <c r="A595" s="80">
        <v>594</v>
      </c>
      <c r="B595" s="30" t="s">
        <v>495</v>
      </c>
      <c r="C595" s="30"/>
      <c r="D595" s="120" t="s">
        <v>415</v>
      </c>
      <c r="E595" s="120" t="s">
        <v>18</v>
      </c>
      <c r="F595" s="120" t="s">
        <v>416</v>
      </c>
      <c r="G595" s="120" t="s">
        <v>20</v>
      </c>
      <c r="H595" s="120" t="s">
        <v>188</v>
      </c>
      <c r="I595" s="57">
        <v>138</v>
      </c>
      <c r="J595" s="88" t="str">
        <f t="shared" si="9"/>
        <v>муниципальное образование «город Екатеринбург», г. Екатеринбург, ул. Малышева, д. 138</v>
      </c>
      <c r="K595" s="120">
        <v>5601.1</v>
      </c>
      <c r="L595" s="30">
        <v>173</v>
      </c>
      <c r="M595" s="120">
        <v>1</v>
      </c>
      <c r="N595" s="33" t="s">
        <v>4246</v>
      </c>
      <c r="O595" s="114" t="s">
        <v>4247</v>
      </c>
      <c r="P595" s="30" t="s">
        <v>2858</v>
      </c>
      <c r="Q595" s="194">
        <v>1173271.2</v>
      </c>
      <c r="S595" s="200"/>
    </row>
    <row r="596" spans="1:19" ht="23.25" x14ac:dyDescent="0.25">
      <c r="A596" s="80">
        <v>595</v>
      </c>
      <c r="B596" s="30" t="s">
        <v>495</v>
      </c>
      <c r="C596" s="30"/>
      <c r="D596" s="134" t="s">
        <v>415</v>
      </c>
      <c r="E596" s="134" t="s">
        <v>18</v>
      </c>
      <c r="F596" s="134" t="s">
        <v>416</v>
      </c>
      <c r="G596" s="134" t="s">
        <v>20</v>
      </c>
      <c r="H596" s="112" t="s">
        <v>188</v>
      </c>
      <c r="I596" s="51">
        <v>154</v>
      </c>
      <c r="J596" s="88" t="str">
        <f t="shared" si="9"/>
        <v>муниципальное образование «город Екатеринбург», г. Екатеринбург, ул. Малышева, д. 154</v>
      </c>
      <c r="K596" s="112">
        <v>5681.5</v>
      </c>
      <c r="L596" s="30">
        <v>128</v>
      </c>
      <c r="M596" s="134">
        <v>3</v>
      </c>
      <c r="N596" s="33" t="s">
        <v>4375</v>
      </c>
      <c r="O596" s="114" t="s">
        <v>4376</v>
      </c>
      <c r="P596" s="30" t="s">
        <v>4371</v>
      </c>
      <c r="Q596" s="194">
        <v>7166210.4700000007</v>
      </c>
      <c r="S596" s="200"/>
    </row>
    <row r="597" spans="1:19" ht="23.25" x14ac:dyDescent="0.25">
      <c r="A597" s="80">
        <v>596</v>
      </c>
      <c r="B597" s="30" t="s">
        <v>495</v>
      </c>
      <c r="C597" s="30"/>
      <c r="D597" s="134" t="s">
        <v>415</v>
      </c>
      <c r="E597" s="134" t="s">
        <v>18</v>
      </c>
      <c r="F597" s="134" t="s">
        <v>416</v>
      </c>
      <c r="G597" s="134" t="s">
        <v>20</v>
      </c>
      <c r="H597" s="112" t="s">
        <v>188</v>
      </c>
      <c r="I597" s="51">
        <v>156</v>
      </c>
      <c r="J597" s="88" t="str">
        <f t="shared" si="9"/>
        <v>муниципальное образование «город Екатеринбург», г. Екатеринбург, ул. Малышева, д. 156</v>
      </c>
      <c r="K597" s="112">
        <v>7259.1</v>
      </c>
      <c r="L597" s="30">
        <v>124</v>
      </c>
      <c r="M597" s="134">
        <v>3</v>
      </c>
      <c r="N597" s="33" t="s">
        <v>4375</v>
      </c>
      <c r="O597" s="114" t="s">
        <v>4376</v>
      </c>
      <c r="P597" s="30" t="s">
        <v>4371</v>
      </c>
      <c r="Q597" s="194">
        <v>7011599.0699999994</v>
      </c>
      <c r="S597" s="200"/>
    </row>
    <row r="598" spans="1:19" ht="22.5" x14ac:dyDescent="0.25">
      <c r="A598" s="80">
        <v>597</v>
      </c>
      <c r="B598" s="30" t="s">
        <v>495</v>
      </c>
      <c r="C598" s="30"/>
      <c r="D598" s="120" t="s">
        <v>415</v>
      </c>
      <c r="E598" s="120" t="s">
        <v>18</v>
      </c>
      <c r="F598" s="120" t="s">
        <v>416</v>
      </c>
      <c r="G598" s="120" t="s">
        <v>20</v>
      </c>
      <c r="H598" s="30" t="s">
        <v>688</v>
      </c>
      <c r="I598" s="42" t="s">
        <v>894</v>
      </c>
      <c r="J598" s="88" t="str">
        <f t="shared" si="9"/>
        <v>муниципальное образование «город Екатеринбург», г. Екатеринбург, ул. Мамина-Сибиряка, д. 2КОРПУС А</v>
      </c>
      <c r="K598" s="30">
        <v>2433.8000000000002</v>
      </c>
      <c r="L598" s="30">
        <v>30</v>
      </c>
      <c r="M598" s="30">
        <v>1</v>
      </c>
      <c r="N598" s="33" t="s">
        <v>4227</v>
      </c>
      <c r="O598" s="114">
        <v>43809</v>
      </c>
      <c r="P598" s="30" t="s">
        <v>3959</v>
      </c>
      <c r="Q598" s="194">
        <v>2329122.61</v>
      </c>
      <c r="S598" s="200"/>
    </row>
    <row r="599" spans="1:19" ht="23.25" x14ac:dyDescent="0.25">
      <c r="A599" s="80">
        <v>598</v>
      </c>
      <c r="B599" s="30" t="s">
        <v>495</v>
      </c>
      <c r="C599" s="30"/>
      <c r="D599" s="134" t="s">
        <v>415</v>
      </c>
      <c r="E599" s="134" t="s">
        <v>18</v>
      </c>
      <c r="F599" s="134" t="s">
        <v>416</v>
      </c>
      <c r="G599" s="134" t="s">
        <v>20</v>
      </c>
      <c r="H599" s="112" t="s">
        <v>818</v>
      </c>
      <c r="I599" s="51">
        <v>10</v>
      </c>
      <c r="J599" s="88" t="str">
        <f t="shared" si="9"/>
        <v>муниципальное образование «город Екатеринбург», г. Екатеринбург, ул. Машинная, д. 10</v>
      </c>
      <c r="K599" s="112">
        <v>4294.3</v>
      </c>
      <c r="L599" s="30">
        <v>96</v>
      </c>
      <c r="M599" s="134">
        <v>3</v>
      </c>
      <c r="N599" s="33" t="s">
        <v>4367</v>
      </c>
      <c r="O599" s="114" t="s">
        <v>4352</v>
      </c>
      <c r="P599" s="30" t="s">
        <v>4368</v>
      </c>
      <c r="Q599" s="194">
        <v>5948128.5700000003</v>
      </c>
      <c r="S599" s="200"/>
    </row>
    <row r="600" spans="1:19" ht="22.5" x14ac:dyDescent="0.25">
      <c r="A600" s="80">
        <v>599</v>
      </c>
      <c r="B600" s="30" t="s">
        <v>495</v>
      </c>
      <c r="C600" s="30"/>
      <c r="D600" s="120" t="s">
        <v>415</v>
      </c>
      <c r="E600" s="120" t="s">
        <v>18</v>
      </c>
      <c r="F600" s="120" t="s">
        <v>416</v>
      </c>
      <c r="G600" s="120" t="s">
        <v>20</v>
      </c>
      <c r="H600" s="30" t="s">
        <v>176</v>
      </c>
      <c r="I600" s="42">
        <v>24</v>
      </c>
      <c r="J600" s="88" t="str">
        <f t="shared" si="9"/>
        <v>муниципальное образование «город Екатеринбург», г. Екатеринбург, ул. Машиностроителей, д. 24</v>
      </c>
      <c r="K600" s="30">
        <v>3294</v>
      </c>
      <c r="L600" s="30">
        <v>40</v>
      </c>
      <c r="M600" s="120">
        <v>4</v>
      </c>
      <c r="N600" s="33" t="s">
        <v>4184</v>
      </c>
      <c r="O600" s="114">
        <v>43790</v>
      </c>
      <c r="P600" s="30" t="s">
        <v>3799</v>
      </c>
      <c r="Q600" s="194">
        <v>7048678.7999999998</v>
      </c>
      <c r="S600" s="200"/>
    </row>
    <row r="601" spans="1:19" ht="22.5" x14ac:dyDescent="0.25">
      <c r="A601" s="80">
        <v>600</v>
      </c>
      <c r="B601" s="30" t="s">
        <v>495</v>
      </c>
      <c r="C601" s="30"/>
      <c r="D601" s="120" t="s">
        <v>415</v>
      </c>
      <c r="E601" s="120" t="s">
        <v>18</v>
      </c>
      <c r="F601" s="120" t="s">
        <v>416</v>
      </c>
      <c r="G601" s="120" t="s">
        <v>20</v>
      </c>
      <c r="H601" s="30" t="s">
        <v>176</v>
      </c>
      <c r="I601" s="42">
        <v>28</v>
      </c>
      <c r="J601" s="88" t="str">
        <f t="shared" si="9"/>
        <v>муниципальное образование «город Екатеринбург», г. Екатеринбург, ул. Машиностроителей, д. 28</v>
      </c>
      <c r="K601" s="30">
        <v>2638.2</v>
      </c>
      <c r="L601" s="30">
        <v>39</v>
      </c>
      <c r="M601" s="30">
        <v>1</v>
      </c>
      <c r="N601" s="33" t="s">
        <v>4184</v>
      </c>
      <c r="O601" s="114">
        <v>43790</v>
      </c>
      <c r="P601" s="30" t="s">
        <v>3799</v>
      </c>
      <c r="Q601" s="194">
        <v>2166602.4</v>
      </c>
      <c r="S601" s="200"/>
    </row>
    <row r="602" spans="1:19" ht="22.5" x14ac:dyDescent="0.25">
      <c r="A602" s="80">
        <v>601</v>
      </c>
      <c r="B602" s="30" t="s">
        <v>495</v>
      </c>
      <c r="C602" s="30"/>
      <c r="D602" s="120" t="s">
        <v>415</v>
      </c>
      <c r="E602" s="120" t="s">
        <v>18</v>
      </c>
      <c r="F602" s="120" t="s">
        <v>416</v>
      </c>
      <c r="G602" s="120" t="s">
        <v>20</v>
      </c>
      <c r="H602" s="30" t="s">
        <v>176</v>
      </c>
      <c r="I602" s="42">
        <v>32</v>
      </c>
      <c r="J602" s="88" t="str">
        <f t="shared" si="9"/>
        <v>муниципальное образование «город Екатеринбург», г. Екатеринбург, ул. Машиностроителей, д. 32</v>
      </c>
      <c r="K602" s="30">
        <v>2658.8</v>
      </c>
      <c r="L602" s="30">
        <v>40</v>
      </c>
      <c r="M602" s="30">
        <v>3</v>
      </c>
      <c r="N602" s="33" t="s">
        <v>4184</v>
      </c>
      <c r="O602" s="114">
        <v>43790</v>
      </c>
      <c r="P602" s="30" t="s">
        <v>3799</v>
      </c>
      <c r="Q602" s="194">
        <v>6216872.3999999994</v>
      </c>
      <c r="S602" s="200"/>
    </row>
    <row r="603" spans="1:19" ht="23.25" x14ac:dyDescent="0.25">
      <c r="A603" s="80">
        <v>602</v>
      </c>
      <c r="B603" s="30" t="s">
        <v>495</v>
      </c>
      <c r="C603" s="30"/>
      <c r="D603" s="120" t="s">
        <v>415</v>
      </c>
      <c r="E603" s="120" t="s">
        <v>18</v>
      </c>
      <c r="F603" s="120" t="s">
        <v>416</v>
      </c>
      <c r="G603" s="120" t="s">
        <v>20</v>
      </c>
      <c r="H603" s="30" t="s">
        <v>1014</v>
      </c>
      <c r="I603" s="42">
        <v>13</v>
      </c>
      <c r="J603" s="88" t="str">
        <f t="shared" si="9"/>
        <v>муниципальное образование «город Екатеринбург», г. Екатеринбург, ул. Мельковская, д. 13</v>
      </c>
      <c r="K603" s="30">
        <v>1701</v>
      </c>
      <c r="L603" s="30">
        <v>32</v>
      </c>
      <c r="M603" s="120">
        <v>8</v>
      </c>
      <c r="N603" s="33" t="s">
        <v>4391</v>
      </c>
      <c r="O603" s="114" t="s">
        <v>4392</v>
      </c>
      <c r="P603" s="30" t="s">
        <v>3959</v>
      </c>
      <c r="Q603" s="194">
        <v>8113501.7299999986</v>
      </c>
      <c r="S603" s="200"/>
    </row>
    <row r="604" spans="1:19" ht="23.25" x14ac:dyDescent="0.25">
      <c r="A604" s="80">
        <v>603</v>
      </c>
      <c r="B604" s="30" t="s">
        <v>495</v>
      </c>
      <c r="C604" s="30"/>
      <c r="D604" s="120" t="s">
        <v>415</v>
      </c>
      <c r="E604" s="120" t="s">
        <v>18</v>
      </c>
      <c r="F604" s="120" t="s">
        <v>416</v>
      </c>
      <c r="G604" s="120" t="s">
        <v>20</v>
      </c>
      <c r="H604" s="30" t="s">
        <v>69</v>
      </c>
      <c r="I604" s="42">
        <v>2</v>
      </c>
      <c r="J604" s="88" t="str">
        <f t="shared" si="9"/>
        <v>муниципальное образование «город Екатеринбург», г. Екатеринбург, ул. Мира, д. 2</v>
      </c>
      <c r="K604" s="30">
        <v>3282</v>
      </c>
      <c r="L604" s="30">
        <v>64</v>
      </c>
      <c r="M604" s="30">
        <v>7</v>
      </c>
      <c r="N604" s="33" t="s">
        <v>4354</v>
      </c>
      <c r="O604" s="114" t="s">
        <v>4355</v>
      </c>
      <c r="P604" s="30" t="s">
        <v>2858</v>
      </c>
      <c r="Q604" s="194">
        <v>11288819.969999999</v>
      </c>
      <c r="S604" s="200"/>
    </row>
    <row r="605" spans="1:19" ht="22.5" x14ac:dyDescent="0.25">
      <c r="A605" s="80">
        <v>604</v>
      </c>
      <c r="B605" s="30" t="s">
        <v>495</v>
      </c>
      <c r="C605" s="30"/>
      <c r="D605" s="120" t="s">
        <v>415</v>
      </c>
      <c r="E605" s="120" t="s">
        <v>18</v>
      </c>
      <c r="F605" s="120" t="s">
        <v>416</v>
      </c>
      <c r="G605" s="120" t="s">
        <v>20</v>
      </c>
      <c r="H605" s="30" t="s">
        <v>69</v>
      </c>
      <c r="I605" s="42">
        <v>42</v>
      </c>
      <c r="J605" s="88" t="str">
        <f t="shared" si="9"/>
        <v>муниципальное образование «город Екатеринбург», г. Екатеринбург, ул. Мира, д. 42</v>
      </c>
      <c r="K605" s="30">
        <v>10872.5</v>
      </c>
      <c r="L605" s="30">
        <v>90</v>
      </c>
      <c r="M605" s="120">
        <v>6</v>
      </c>
      <c r="N605" s="33" t="s">
        <v>4181</v>
      </c>
      <c r="O605" s="114">
        <v>43794</v>
      </c>
      <c r="P605" s="30" t="s">
        <v>2858</v>
      </c>
      <c r="Q605" s="194">
        <v>36775778.399999999</v>
      </c>
      <c r="S605" s="200"/>
    </row>
    <row r="606" spans="1:19" ht="22.5" x14ac:dyDescent="0.25">
      <c r="A606" s="80">
        <v>605</v>
      </c>
      <c r="B606" s="30" t="s">
        <v>495</v>
      </c>
      <c r="C606" s="30"/>
      <c r="D606" s="120" t="s">
        <v>415</v>
      </c>
      <c r="E606" s="120" t="s">
        <v>18</v>
      </c>
      <c r="F606" s="120" t="s">
        <v>416</v>
      </c>
      <c r="G606" s="120" t="s">
        <v>20</v>
      </c>
      <c r="H606" s="30" t="s">
        <v>217</v>
      </c>
      <c r="I606" s="42">
        <v>21</v>
      </c>
      <c r="J606" s="88" t="str">
        <f t="shared" si="9"/>
        <v>муниципальное образование «город Екатеринбург», г. Екатеринбург, ул. Мичурина, д. 21</v>
      </c>
      <c r="K606" s="30">
        <v>6151.8</v>
      </c>
      <c r="L606" s="30">
        <v>69</v>
      </c>
      <c r="M606" s="120">
        <v>7</v>
      </c>
      <c r="N606" s="33" t="s">
        <v>4194</v>
      </c>
      <c r="O606" s="114">
        <v>43809</v>
      </c>
      <c r="P606" s="30" t="s">
        <v>3647</v>
      </c>
      <c r="Q606" s="194">
        <v>33979308</v>
      </c>
      <c r="S606" s="200"/>
    </row>
    <row r="607" spans="1:19" ht="23.25" x14ac:dyDescent="0.25">
      <c r="A607" s="80">
        <v>606</v>
      </c>
      <c r="B607" s="30" t="s">
        <v>495</v>
      </c>
      <c r="C607" s="30"/>
      <c r="D607" s="120" t="s">
        <v>415</v>
      </c>
      <c r="E607" s="120" t="s">
        <v>18</v>
      </c>
      <c r="F607" s="120" t="s">
        <v>416</v>
      </c>
      <c r="G607" s="120" t="s">
        <v>20</v>
      </c>
      <c r="H607" s="30" t="s">
        <v>217</v>
      </c>
      <c r="I607" s="42">
        <v>216</v>
      </c>
      <c r="J607" s="88" t="str">
        <f t="shared" si="9"/>
        <v>муниципальное образование «город Екатеринбург», г. Екатеринбург, ул. Мичурина, д. 216</v>
      </c>
      <c r="K607" s="30">
        <v>6650.3</v>
      </c>
      <c r="L607" s="30">
        <v>107</v>
      </c>
      <c r="M607" s="120">
        <v>7</v>
      </c>
      <c r="N607" s="33" t="s">
        <v>4248</v>
      </c>
      <c r="O607" s="114" t="s">
        <v>4249</v>
      </c>
      <c r="P607" s="30" t="s">
        <v>3799</v>
      </c>
      <c r="Q607" s="194">
        <v>16085787.6</v>
      </c>
      <c r="S607" s="200"/>
    </row>
    <row r="608" spans="1:19" ht="22.5" x14ac:dyDescent="0.25">
      <c r="A608" s="80">
        <v>607</v>
      </c>
      <c r="B608" s="30" t="s">
        <v>495</v>
      </c>
      <c r="C608" s="30"/>
      <c r="D608" s="120" t="s">
        <v>415</v>
      </c>
      <c r="E608" s="120" t="s">
        <v>18</v>
      </c>
      <c r="F608" s="120" t="s">
        <v>416</v>
      </c>
      <c r="G608" s="120" t="s">
        <v>20</v>
      </c>
      <c r="H608" s="30" t="s">
        <v>468</v>
      </c>
      <c r="I608" s="42" t="s">
        <v>1565</v>
      </c>
      <c r="J608" s="88" t="str">
        <f t="shared" si="9"/>
        <v>муниципальное образование «город Екатеринбург», г. Екатеринбург, ул. Московская, д. 193Б</v>
      </c>
      <c r="K608" s="30">
        <v>1221.9000000000001</v>
      </c>
      <c r="L608" s="30">
        <v>48</v>
      </c>
      <c r="M608" s="30">
        <v>8</v>
      </c>
      <c r="N608" s="33" t="s">
        <v>4224</v>
      </c>
      <c r="O608" s="114" t="s">
        <v>4247</v>
      </c>
      <c r="P608" s="30" t="s">
        <v>3733</v>
      </c>
      <c r="Q608" s="194">
        <v>15264442.670000002</v>
      </c>
      <c r="S608" s="200"/>
    </row>
    <row r="609" spans="1:19" ht="22.5" x14ac:dyDescent="0.25">
      <c r="A609" s="80">
        <v>608</v>
      </c>
      <c r="B609" s="30" t="s">
        <v>495</v>
      </c>
      <c r="C609" s="30"/>
      <c r="D609" s="120" t="s">
        <v>415</v>
      </c>
      <c r="E609" s="120" t="s">
        <v>18</v>
      </c>
      <c r="F609" s="120" t="s">
        <v>416</v>
      </c>
      <c r="G609" s="120" t="s">
        <v>20</v>
      </c>
      <c r="H609" s="30" t="s">
        <v>468</v>
      </c>
      <c r="I609" s="42" t="s">
        <v>1465</v>
      </c>
      <c r="J609" s="88" t="str">
        <f t="shared" si="9"/>
        <v>муниципальное образование «город Екатеринбург», г. Екатеринбург, ул. Московская, д. 214КОРПУС 1</v>
      </c>
      <c r="K609" s="30">
        <v>7727.5</v>
      </c>
      <c r="L609" s="30">
        <v>133</v>
      </c>
      <c r="M609" s="120">
        <v>3</v>
      </c>
      <c r="N609" s="33" t="s">
        <v>4250</v>
      </c>
      <c r="O609" s="114">
        <v>43812</v>
      </c>
      <c r="P609" s="30" t="s">
        <v>3641</v>
      </c>
      <c r="Q609" s="194">
        <v>12848142</v>
      </c>
      <c r="S609" s="200"/>
    </row>
    <row r="610" spans="1:19" ht="22.5" x14ac:dyDescent="0.25">
      <c r="A610" s="80">
        <v>609</v>
      </c>
      <c r="B610" s="30" t="s">
        <v>495</v>
      </c>
      <c r="C610" s="30"/>
      <c r="D610" s="120" t="s">
        <v>415</v>
      </c>
      <c r="E610" s="120" t="s">
        <v>18</v>
      </c>
      <c r="F610" s="120" t="s">
        <v>416</v>
      </c>
      <c r="G610" s="120" t="s">
        <v>20</v>
      </c>
      <c r="H610" s="30" t="s">
        <v>468</v>
      </c>
      <c r="I610" s="42" t="s">
        <v>1180</v>
      </c>
      <c r="J610" s="88" t="str">
        <f t="shared" si="9"/>
        <v>муниципальное образование «город Екатеринбург», г. Екатеринбург, ул. Московская, д. 214КОРПУС 2</v>
      </c>
      <c r="K610" s="30">
        <v>8623.7999999999993</v>
      </c>
      <c r="L610" s="30">
        <v>150</v>
      </c>
      <c r="M610" s="120">
        <v>3</v>
      </c>
      <c r="N610" s="33" t="s">
        <v>4250</v>
      </c>
      <c r="O610" s="114">
        <v>43812</v>
      </c>
      <c r="P610" s="30" t="s">
        <v>3641</v>
      </c>
      <c r="Q610" s="194">
        <v>13210887.6</v>
      </c>
      <c r="S610" s="200"/>
    </row>
    <row r="611" spans="1:19" ht="23.25" x14ac:dyDescent="0.25">
      <c r="A611" s="80">
        <v>610</v>
      </c>
      <c r="B611" s="30" t="s">
        <v>495</v>
      </c>
      <c r="C611" s="30"/>
      <c r="D611" s="134" t="s">
        <v>415</v>
      </c>
      <c r="E611" s="134" t="s">
        <v>18</v>
      </c>
      <c r="F611" s="134" t="s">
        <v>416</v>
      </c>
      <c r="G611" s="134" t="s">
        <v>20</v>
      </c>
      <c r="H611" s="112" t="s">
        <v>468</v>
      </c>
      <c r="I611" s="51">
        <v>229</v>
      </c>
      <c r="J611" s="88" t="str">
        <f t="shared" si="9"/>
        <v>муниципальное образование «город Екатеринбург», г. Екатеринбург, ул. Московская, д. 229</v>
      </c>
      <c r="K611" s="112">
        <v>4276.1000000000004</v>
      </c>
      <c r="L611" s="30">
        <v>96</v>
      </c>
      <c r="M611" s="134">
        <v>3</v>
      </c>
      <c r="N611" s="33" t="s">
        <v>4367</v>
      </c>
      <c r="O611" s="114" t="s">
        <v>4352</v>
      </c>
      <c r="P611" s="30" t="s">
        <v>4368</v>
      </c>
      <c r="Q611" s="194">
        <v>5646760.5099999998</v>
      </c>
      <c r="S611" s="200"/>
    </row>
    <row r="612" spans="1:19" ht="22.5" x14ac:dyDescent="0.25">
      <c r="A612" s="80">
        <v>611</v>
      </c>
      <c r="B612" s="30" t="s">
        <v>495</v>
      </c>
      <c r="C612" s="30"/>
      <c r="D612" s="120" t="s">
        <v>415</v>
      </c>
      <c r="E612" s="120" t="s">
        <v>18</v>
      </c>
      <c r="F612" s="120" t="s">
        <v>416</v>
      </c>
      <c r="G612" s="120" t="s">
        <v>20</v>
      </c>
      <c r="H612" s="30" t="s">
        <v>468</v>
      </c>
      <c r="I612" s="42">
        <v>29</v>
      </c>
      <c r="J612" s="88" t="str">
        <f t="shared" si="9"/>
        <v>муниципальное образование «город Екатеринбург», г. Екатеринбург, ул. Московская, д. 29</v>
      </c>
      <c r="K612" s="30">
        <v>7300.5</v>
      </c>
      <c r="L612" s="30">
        <v>31</v>
      </c>
      <c r="M612" s="120">
        <v>1</v>
      </c>
      <c r="N612" s="33" t="s">
        <v>4251</v>
      </c>
      <c r="O612" s="114">
        <v>44106</v>
      </c>
      <c r="P612" s="30" t="s">
        <v>3064</v>
      </c>
      <c r="Q612" s="194">
        <v>2061248.4000000001</v>
      </c>
      <c r="S612" s="200"/>
    </row>
    <row r="613" spans="1:19" ht="22.5" x14ac:dyDescent="0.25">
      <c r="A613" s="80">
        <v>612</v>
      </c>
      <c r="B613" s="30" t="s">
        <v>495</v>
      </c>
      <c r="C613" s="30"/>
      <c r="D613" s="120" t="s">
        <v>415</v>
      </c>
      <c r="E613" s="120" t="s">
        <v>18</v>
      </c>
      <c r="F613" s="120" t="s">
        <v>416</v>
      </c>
      <c r="G613" s="120" t="s">
        <v>20</v>
      </c>
      <c r="H613" s="30" t="s">
        <v>819</v>
      </c>
      <c r="I613" s="42">
        <v>30</v>
      </c>
      <c r="J613" s="88" t="str">
        <f t="shared" si="9"/>
        <v>муниципальное образование «город Екатеринбург», г. Екатеринбург, ул. Мурзинская, д. 30</v>
      </c>
      <c r="K613" s="30">
        <v>4382.5</v>
      </c>
      <c r="L613" s="30">
        <v>90</v>
      </c>
      <c r="M613" s="30">
        <v>1</v>
      </c>
      <c r="N613" s="33" t="s">
        <v>3847</v>
      </c>
      <c r="O613" s="114">
        <v>43391</v>
      </c>
      <c r="P613" s="30" t="s">
        <v>2769</v>
      </c>
      <c r="Q613" s="194">
        <v>2839350</v>
      </c>
      <c r="S613" s="200"/>
    </row>
    <row r="614" spans="1:19" ht="23.25" x14ac:dyDescent="0.25">
      <c r="A614" s="80">
        <v>613</v>
      </c>
      <c r="B614" s="30" t="s">
        <v>495</v>
      </c>
      <c r="C614" s="30"/>
      <c r="D614" s="120" t="s">
        <v>415</v>
      </c>
      <c r="E614" s="120" t="s">
        <v>18</v>
      </c>
      <c r="F614" s="120" t="s">
        <v>416</v>
      </c>
      <c r="G614" s="120" t="s">
        <v>20</v>
      </c>
      <c r="H614" s="30" t="s">
        <v>469</v>
      </c>
      <c r="I614" s="42">
        <v>66</v>
      </c>
      <c r="J614" s="88" t="str">
        <f t="shared" si="9"/>
        <v>муниципальное образование «город Екатеринбург», г. Екатеринбург, ул. Народного фронта, д. 66</v>
      </c>
      <c r="K614" s="30">
        <v>853</v>
      </c>
      <c r="L614" s="30">
        <v>18</v>
      </c>
      <c r="M614" s="30">
        <v>8</v>
      </c>
      <c r="N614" s="33" t="s">
        <v>4393</v>
      </c>
      <c r="O614" s="114" t="s">
        <v>4394</v>
      </c>
      <c r="P614" s="30" t="s">
        <v>4395</v>
      </c>
      <c r="Q614" s="194">
        <v>6374602.0599999996</v>
      </c>
      <c r="S614" s="200"/>
    </row>
    <row r="615" spans="1:19" ht="22.5" x14ac:dyDescent="0.25">
      <c r="A615" s="80">
        <v>614</v>
      </c>
      <c r="B615" s="30" t="s">
        <v>495</v>
      </c>
      <c r="C615" s="30"/>
      <c r="D615" s="120" t="s">
        <v>415</v>
      </c>
      <c r="E615" s="120" t="s">
        <v>18</v>
      </c>
      <c r="F615" s="120" t="s">
        <v>416</v>
      </c>
      <c r="G615" s="120" t="s">
        <v>20</v>
      </c>
      <c r="H615" s="30" t="s">
        <v>868</v>
      </c>
      <c r="I615" s="42">
        <v>8</v>
      </c>
      <c r="J615" s="88" t="str">
        <f t="shared" si="9"/>
        <v>муниципальное образование «город Екатеринбург», г. Екатеринбург, ул. Начдива Васильева, д. 8</v>
      </c>
      <c r="K615" s="30">
        <v>482.2</v>
      </c>
      <c r="L615" s="30">
        <v>8</v>
      </c>
      <c r="M615" s="30">
        <v>8</v>
      </c>
      <c r="N615" s="33" t="s">
        <v>4192</v>
      </c>
      <c r="O615" s="114">
        <v>43787</v>
      </c>
      <c r="P615" s="30" t="s">
        <v>3799</v>
      </c>
      <c r="Q615" s="194">
        <v>4404181.2000000011</v>
      </c>
      <c r="S615" s="200"/>
    </row>
    <row r="616" spans="1:19" ht="23.25" x14ac:dyDescent="0.25">
      <c r="A616" s="80">
        <v>615</v>
      </c>
      <c r="B616" s="30" t="s">
        <v>495</v>
      </c>
      <c r="C616" s="30"/>
      <c r="D616" s="134" t="s">
        <v>415</v>
      </c>
      <c r="E616" s="134" t="s">
        <v>18</v>
      </c>
      <c r="F616" s="134" t="s">
        <v>416</v>
      </c>
      <c r="G616" s="134" t="s">
        <v>20</v>
      </c>
      <c r="H616" s="112" t="s">
        <v>1556</v>
      </c>
      <c r="I616" s="51">
        <v>14</v>
      </c>
      <c r="J616" s="88" t="str">
        <f t="shared" si="9"/>
        <v>муниципальное образование «город Екатеринбург», г. Екатеринбург, ул. Начдива Онуфриева, д. 14</v>
      </c>
      <c r="K616" s="112">
        <v>5694.3</v>
      </c>
      <c r="L616" s="30">
        <v>128</v>
      </c>
      <c r="M616" s="134">
        <v>3</v>
      </c>
      <c r="N616" s="33" t="s">
        <v>4367</v>
      </c>
      <c r="O616" s="114" t="s">
        <v>4352</v>
      </c>
      <c r="P616" s="30" t="s">
        <v>4368</v>
      </c>
      <c r="Q616" s="194">
        <v>7125535.3500000006</v>
      </c>
      <c r="S616" s="200"/>
    </row>
    <row r="617" spans="1:19" ht="23.25" x14ac:dyDescent="0.25">
      <c r="A617" s="80">
        <v>616</v>
      </c>
      <c r="B617" s="30" t="s">
        <v>495</v>
      </c>
      <c r="C617" s="30"/>
      <c r="D617" s="134" t="s">
        <v>415</v>
      </c>
      <c r="E617" s="134" t="s">
        <v>18</v>
      </c>
      <c r="F617" s="134" t="s">
        <v>416</v>
      </c>
      <c r="G617" s="134" t="s">
        <v>20</v>
      </c>
      <c r="H617" s="112" t="s">
        <v>1556</v>
      </c>
      <c r="I617" s="51">
        <v>60</v>
      </c>
      <c r="J617" s="88" t="str">
        <f t="shared" si="9"/>
        <v>муниципальное образование «город Екатеринбург», г. Екатеринбург, ул. Начдива Онуфриева, д. 60</v>
      </c>
      <c r="K617" s="112">
        <v>4296.3999999999996</v>
      </c>
      <c r="L617" s="30">
        <v>96</v>
      </c>
      <c r="M617" s="134">
        <v>2</v>
      </c>
      <c r="N617" s="33" t="s">
        <v>4367</v>
      </c>
      <c r="O617" s="114" t="s">
        <v>4352</v>
      </c>
      <c r="P617" s="30" t="s">
        <v>4368</v>
      </c>
      <c r="Q617" s="194">
        <v>3051540.99</v>
      </c>
      <c r="S617" s="200"/>
    </row>
    <row r="618" spans="1:19" ht="23.25" x14ac:dyDescent="0.25">
      <c r="A618" s="80">
        <v>617</v>
      </c>
      <c r="B618" s="30" t="s">
        <v>495</v>
      </c>
      <c r="C618" s="30"/>
      <c r="D618" s="134" t="s">
        <v>415</v>
      </c>
      <c r="E618" s="134" t="s">
        <v>18</v>
      </c>
      <c r="F618" s="134" t="s">
        <v>416</v>
      </c>
      <c r="G618" s="134" t="s">
        <v>20</v>
      </c>
      <c r="H618" s="112" t="s">
        <v>1556</v>
      </c>
      <c r="I618" s="51">
        <v>72</v>
      </c>
      <c r="J618" s="88" t="str">
        <f t="shared" si="9"/>
        <v>муниципальное образование «город Екатеринбург», г. Екатеринбург, ул. Начдива Онуфриева, д. 72</v>
      </c>
      <c r="K618" s="112">
        <v>5678.2</v>
      </c>
      <c r="L618" s="30">
        <v>128</v>
      </c>
      <c r="M618" s="134">
        <v>2</v>
      </c>
      <c r="N618" s="33" t="s">
        <v>4367</v>
      </c>
      <c r="O618" s="114" t="s">
        <v>4352</v>
      </c>
      <c r="P618" s="30" t="s">
        <v>4368</v>
      </c>
      <c r="Q618" s="194">
        <v>4091045.44</v>
      </c>
      <c r="S618" s="200"/>
    </row>
    <row r="619" spans="1:19" ht="23.25" x14ac:dyDescent="0.25">
      <c r="A619" s="80">
        <v>618</v>
      </c>
      <c r="B619" s="30" t="s">
        <v>495</v>
      </c>
      <c r="C619" s="30"/>
      <c r="D619" s="134" t="s">
        <v>415</v>
      </c>
      <c r="E619" s="134" t="s">
        <v>18</v>
      </c>
      <c r="F619" s="134" t="s">
        <v>416</v>
      </c>
      <c r="G619" s="134" t="s">
        <v>20</v>
      </c>
      <c r="H619" s="112" t="s">
        <v>820</v>
      </c>
      <c r="I619" s="51" t="s">
        <v>1583</v>
      </c>
      <c r="J619" s="88" t="str">
        <f t="shared" si="9"/>
        <v>муниципальное образование «город Екатеринбург», г. Екатеринбург, ул. Новгородцевой, д. 37КОРПУС 2</v>
      </c>
      <c r="K619" s="112">
        <v>5683.4</v>
      </c>
      <c r="L619" s="30">
        <v>128</v>
      </c>
      <c r="M619" s="134">
        <v>3</v>
      </c>
      <c r="N619" s="33" t="s">
        <v>4375</v>
      </c>
      <c r="O619" s="114" t="s">
        <v>4376</v>
      </c>
      <c r="P619" s="30" t="s">
        <v>4371</v>
      </c>
      <c r="Q619" s="194">
        <v>7264202.8700000001</v>
      </c>
      <c r="S619" s="200"/>
    </row>
    <row r="620" spans="1:19" ht="23.25" x14ac:dyDescent="0.25">
      <c r="A620" s="80">
        <v>619</v>
      </c>
      <c r="B620" s="30" t="s">
        <v>495</v>
      </c>
      <c r="C620" s="30"/>
      <c r="D620" s="134" t="s">
        <v>415</v>
      </c>
      <c r="E620" s="134" t="s">
        <v>18</v>
      </c>
      <c r="F620" s="134" t="s">
        <v>416</v>
      </c>
      <c r="G620" s="134" t="s">
        <v>20</v>
      </c>
      <c r="H620" s="112" t="s">
        <v>820</v>
      </c>
      <c r="I620" s="51" t="s">
        <v>1186</v>
      </c>
      <c r="J620" s="88" t="str">
        <f t="shared" si="9"/>
        <v>муниципальное образование «город Екатеринбург», г. Екатеринбург, ул. Новгородцевой, д. 3КОРПУС Б</v>
      </c>
      <c r="K620" s="112">
        <v>4777.8999999999996</v>
      </c>
      <c r="L620" s="30">
        <v>81</v>
      </c>
      <c r="M620" s="134">
        <v>3</v>
      </c>
      <c r="N620" s="33" t="s">
        <v>4375</v>
      </c>
      <c r="O620" s="114" t="s">
        <v>4376</v>
      </c>
      <c r="P620" s="30" t="s">
        <v>4371</v>
      </c>
      <c r="Q620" s="194">
        <v>6840425.6899999995</v>
      </c>
      <c r="S620" s="200"/>
    </row>
    <row r="621" spans="1:19" ht="23.25" x14ac:dyDescent="0.25">
      <c r="A621" s="80">
        <v>620</v>
      </c>
      <c r="B621" s="30" t="s">
        <v>495</v>
      </c>
      <c r="C621" s="30"/>
      <c r="D621" s="134" t="s">
        <v>415</v>
      </c>
      <c r="E621" s="134" t="s">
        <v>18</v>
      </c>
      <c r="F621" s="134" t="s">
        <v>416</v>
      </c>
      <c r="G621" s="134" t="s">
        <v>20</v>
      </c>
      <c r="H621" s="112" t="s">
        <v>591</v>
      </c>
      <c r="I621" s="51">
        <v>22</v>
      </c>
      <c r="J621" s="88" t="str">
        <f t="shared" si="9"/>
        <v>муниципальное образование «город Екатеринбург», г. Екатеринбург, ул. Опалихинская, д. 22</v>
      </c>
      <c r="K621" s="112">
        <v>3949.3</v>
      </c>
      <c r="L621" s="30">
        <v>79</v>
      </c>
      <c r="M621" s="134">
        <v>3</v>
      </c>
      <c r="N621" s="33" t="s">
        <v>4370</v>
      </c>
      <c r="O621" s="114" t="s">
        <v>4352</v>
      </c>
      <c r="P621" s="30" t="s">
        <v>4371</v>
      </c>
      <c r="Q621" s="194">
        <v>6677826.6300000008</v>
      </c>
      <c r="S621" s="200"/>
    </row>
    <row r="622" spans="1:19" ht="22.5" x14ac:dyDescent="0.25">
      <c r="A622" s="80">
        <v>621</v>
      </c>
      <c r="B622" s="30" t="s">
        <v>495</v>
      </c>
      <c r="C622" s="30"/>
      <c r="D622" s="120" t="s">
        <v>415</v>
      </c>
      <c r="E622" s="120" t="s">
        <v>18</v>
      </c>
      <c r="F622" s="120" t="s">
        <v>416</v>
      </c>
      <c r="G622" s="120" t="s">
        <v>20</v>
      </c>
      <c r="H622" s="30" t="s">
        <v>474</v>
      </c>
      <c r="I622" s="42">
        <v>15</v>
      </c>
      <c r="J622" s="88" t="str">
        <f t="shared" si="9"/>
        <v>муниципальное образование «город Екатеринбург», г. Екатеринбург, ул. Папанина, д. 15</v>
      </c>
      <c r="K622" s="30">
        <v>1382.6</v>
      </c>
      <c r="L622" s="30">
        <v>32</v>
      </c>
      <c r="M622" s="30">
        <v>8</v>
      </c>
      <c r="N622" s="33" t="s">
        <v>4253</v>
      </c>
      <c r="O622" s="114">
        <v>43789</v>
      </c>
      <c r="P622" s="30" t="s">
        <v>3958</v>
      </c>
      <c r="Q622" s="194">
        <v>7521283.4499999993</v>
      </c>
      <c r="S622" s="200"/>
    </row>
    <row r="623" spans="1:19" ht="22.5" x14ac:dyDescent="0.25">
      <c r="A623" s="80">
        <v>622</v>
      </c>
      <c r="B623" s="30" t="s">
        <v>495</v>
      </c>
      <c r="C623" s="30"/>
      <c r="D623" s="120" t="s">
        <v>415</v>
      </c>
      <c r="E623" s="120" t="s">
        <v>18</v>
      </c>
      <c r="F623" s="120" t="s">
        <v>416</v>
      </c>
      <c r="G623" s="120" t="s">
        <v>20</v>
      </c>
      <c r="H623" s="30" t="s">
        <v>474</v>
      </c>
      <c r="I623" s="42" t="s">
        <v>936</v>
      </c>
      <c r="J623" s="88" t="str">
        <f t="shared" si="9"/>
        <v>муниципальное образование «город Екатеринбург», г. Екатеринбург, ул. Папанина, д. 4КОРПУС А</v>
      </c>
      <c r="K623" s="30">
        <v>1025.5</v>
      </c>
      <c r="L623" s="30">
        <v>24</v>
      </c>
      <c r="M623" s="30">
        <v>8</v>
      </c>
      <c r="N623" s="33" t="s">
        <v>4253</v>
      </c>
      <c r="O623" s="114">
        <v>43789</v>
      </c>
      <c r="P623" s="30" t="s">
        <v>3958</v>
      </c>
      <c r="Q623" s="194">
        <v>7225711.29</v>
      </c>
      <c r="S623" s="200"/>
    </row>
    <row r="624" spans="1:19" ht="22.5" x14ac:dyDescent="0.25">
      <c r="A624" s="80">
        <v>623</v>
      </c>
      <c r="B624" s="30" t="s">
        <v>495</v>
      </c>
      <c r="C624" s="30"/>
      <c r="D624" s="120" t="s">
        <v>415</v>
      </c>
      <c r="E624" s="120" t="s">
        <v>18</v>
      </c>
      <c r="F624" s="120" t="s">
        <v>416</v>
      </c>
      <c r="G624" s="120" t="s">
        <v>20</v>
      </c>
      <c r="H624" s="30" t="s">
        <v>1557</v>
      </c>
      <c r="I624" s="42">
        <v>85</v>
      </c>
      <c r="J624" s="88" t="str">
        <f t="shared" si="9"/>
        <v>муниципальное образование «город Екатеринбург», г. Екатеринбург, ул. Патриса Лумумбы, д. 85</v>
      </c>
      <c r="K624" s="30">
        <v>377.8</v>
      </c>
      <c r="L624" s="30">
        <v>8</v>
      </c>
      <c r="M624" s="120">
        <v>7</v>
      </c>
      <c r="N624" s="33" t="s">
        <v>3152</v>
      </c>
      <c r="O624" s="114">
        <v>43815</v>
      </c>
      <c r="P624" s="30" t="s">
        <v>2875</v>
      </c>
      <c r="Q624" s="194">
        <v>2951689.2</v>
      </c>
      <c r="S624" s="200"/>
    </row>
    <row r="625" spans="1:19" ht="22.5" x14ac:dyDescent="0.25">
      <c r="A625" s="80">
        <v>624</v>
      </c>
      <c r="B625" s="30" t="s">
        <v>495</v>
      </c>
      <c r="C625" s="30"/>
      <c r="D625" s="120" t="s">
        <v>415</v>
      </c>
      <c r="E625" s="120" t="s">
        <v>18</v>
      </c>
      <c r="F625" s="120" t="s">
        <v>416</v>
      </c>
      <c r="G625" s="120" t="s">
        <v>20</v>
      </c>
      <c r="H625" s="30" t="s">
        <v>441</v>
      </c>
      <c r="I625" s="42">
        <v>4</v>
      </c>
      <c r="J625" s="88" t="str">
        <f t="shared" ref="J625:J688" si="10">C625&amp;""&amp;D625&amp;", "&amp;E625&amp;" "&amp;F625&amp;", "&amp;G625&amp;" "&amp;H625&amp;", д. "&amp;I625</f>
        <v>муниципальное образование «город Екатеринбург», г. Екатеринбург, ул. Педагогическая, д. 4</v>
      </c>
      <c r="K625" s="30">
        <v>2447</v>
      </c>
      <c r="L625" s="30">
        <v>48</v>
      </c>
      <c r="M625" s="120">
        <v>8</v>
      </c>
      <c r="N625" s="33" t="s">
        <v>4181</v>
      </c>
      <c r="O625" s="114">
        <v>43794</v>
      </c>
      <c r="P625" s="30" t="s">
        <v>2858</v>
      </c>
      <c r="Q625" s="194">
        <v>10163323.66</v>
      </c>
      <c r="S625" s="200"/>
    </row>
    <row r="626" spans="1:19" ht="22.5" x14ac:dyDescent="0.25">
      <c r="A626" s="80">
        <v>625</v>
      </c>
      <c r="B626" s="30" t="s">
        <v>495</v>
      </c>
      <c r="C626" s="30"/>
      <c r="D626" s="120" t="s">
        <v>415</v>
      </c>
      <c r="E626" s="120" t="s">
        <v>18</v>
      </c>
      <c r="F626" s="120" t="s">
        <v>416</v>
      </c>
      <c r="G626" s="120" t="s">
        <v>20</v>
      </c>
      <c r="H626" s="30" t="s">
        <v>56</v>
      </c>
      <c r="I626" s="42">
        <v>63</v>
      </c>
      <c r="J626" s="88" t="str">
        <f t="shared" si="10"/>
        <v>муниципальное образование «город Екатеринбург», г. Екатеринбург, ул. Первомайская, д. 63</v>
      </c>
      <c r="K626" s="30">
        <v>4298.8999999999996</v>
      </c>
      <c r="L626" s="30">
        <v>61</v>
      </c>
      <c r="M626" s="120">
        <v>8</v>
      </c>
      <c r="N626" s="33" t="s">
        <v>4194</v>
      </c>
      <c r="O626" s="114">
        <v>43809</v>
      </c>
      <c r="P626" s="30" t="s">
        <v>3647</v>
      </c>
      <c r="Q626" s="194">
        <v>21388360.550000001</v>
      </c>
      <c r="S626" s="200"/>
    </row>
    <row r="627" spans="1:19" ht="22.5" x14ac:dyDescent="0.25">
      <c r="A627" s="80">
        <v>626</v>
      </c>
      <c r="B627" s="30" t="s">
        <v>495</v>
      </c>
      <c r="C627" s="30"/>
      <c r="D627" s="120" t="s">
        <v>415</v>
      </c>
      <c r="E627" s="120" t="s">
        <v>18</v>
      </c>
      <c r="F627" s="120" t="s">
        <v>416</v>
      </c>
      <c r="G627" s="120" t="s">
        <v>20</v>
      </c>
      <c r="H627" s="30" t="s">
        <v>1015</v>
      </c>
      <c r="I627" s="42" t="s">
        <v>1022</v>
      </c>
      <c r="J627" s="88" t="str">
        <f t="shared" si="10"/>
        <v>муниципальное образование «город Екатеринбург», г. Екатеринбург, ул. Пирогова, д. 28КОРПУС А</v>
      </c>
      <c r="K627" s="30">
        <v>2372.4</v>
      </c>
      <c r="L627" s="30">
        <v>25</v>
      </c>
      <c r="M627" s="30">
        <v>4</v>
      </c>
      <c r="N627" s="33" t="s">
        <v>4253</v>
      </c>
      <c r="O627" s="114">
        <v>43789</v>
      </c>
      <c r="P627" s="30" t="s">
        <v>3958</v>
      </c>
      <c r="Q627" s="194">
        <v>3918447.62</v>
      </c>
      <c r="S627" s="200"/>
    </row>
    <row r="628" spans="1:19" ht="22.5" x14ac:dyDescent="0.25">
      <c r="A628" s="80">
        <v>627</v>
      </c>
      <c r="B628" s="30" t="s">
        <v>495</v>
      </c>
      <c r="C628" s="30"/>
      <c r="D628" s="120" t="s">
        <v>415</v>
      </c>
      <c r="E628" s="120" t="s">
        <v>18</v>
      </c>
      <c r="F628" s="120" t="s">
        <v>416</v>
      </c>
      <c r="G628" s="120" t="s">
        <v>20</v>
      </c>
      <c r="H628" s="30" t="s">
        <v>854</v>
      </c>
      <c r="I628" s="42">
        <v>6</v>
      </c>
      <c r="J628" s="88" t="str">
        <f t="shared" si="10"/>
        <v>муниципальное образование «город Екатеринбург», г. Екатеринбург, ул. Подгорная, д. 6</v>
      </c>
      <c r="K628" s="30">
        <v>4059.6</v>
      </c>
      <c r="L628" s="30">
        <v>107</v>
      </c>
      <c r="M628" s="30">
        <v>1</v>
      </c>
      <c r="N628" s="33" t="s">
        <v>4198</v>
      </c>
      <c r="O628" s="114">
        <v>43794</v>
      </c>
      <c r="P628" s="30" t="s">
        <v>3647</v>
      </c>
      <c r="Q628" s="194">
        <v>3897414</v>
      </c>
      <c r="S628" s="200"/>
    </row>
    <row r="629" spans="1:19" ht="22.5" x14ac:dyDescent="0.25">
      <c r="A629" s="80">
        <v>628</v>
      </c>
      <c r="B629" s="30" t="s">
        <v>495</v>
      </c>
      <c r="C629" s="30"/>
      <c r="D629" s="120" t="s">
        <v>415</v>
      </c>
      <c r="E629" s="120" t="s">
        <v>18</v>
      </c>
      <c r="F629" s="120" t="s">
        <v>416</v>
      </c>
      <c r="G629" s="120" t="s">
        <v>20</v>
      </c>
      <c r="H629" s="30" t="s">
        <v>157</v>
      </c>
      <c r="I629" s="42">
        <v>25</v>
      </c>
      <c r="J629" s="88" t="str">
        <f t="shared" si="10"/>
        <v>муниципальное образование «город Екатеринбург», г. Екатеринбург, ул. Попова, д. 25</v>
      </c>
      <c r="K629" s="30">
        <v>3983.5</v>
      </c>
      <c r="L629" s="30">
        <v>79</v>
      </c>
      <c r="M629" s="120">
        <v>8</v>
      </c>
      <c r="N629" s="33" t="s">
        <v>3164</v>
      </c>
      <c r="O629" s="114">
        <v>43812</v>
      </c>
      <c r="P629" s="30" t="s">
        <v>2766</v>
      </c>
      <c r="Q629" s="194">
        <v>16949407.390000001</v>
      </c>
      <c r="S629" s="200"/>
    </row>
    <row r="630" spans="1:19" ht="22.5" x14ac:dyDescent="0.25">
      <c r="A630" s="80">
        <v>629</v>
      </c>
      <c r="B630" s="30" t="s">
        <v>495</v>
      </c>
      <c r="C630" s="30"/>
      <c r="D630" s="120" t="s">
        <v>415</v>
      </c>
      <c r="E630" s="120" t="s">
        <v>18</v>
      </c>
      <c r="F630" s="120" t="s">
        <v>416</v>
      </c>
      <c r="G630" s="120" t="s">
        <v>20</v>
      </c>
      <c r="H630" s="30" t="s">
        <v>157</v>
      </c>
      <c r="I630" s="42">
        <v>7</v>
      </c>
      <c r="J630" s="88" t="str">
        <f t="shared" si="10"/>
        <v>муниципальное образование «город Екатеринбург», г. Екатеринбург, ул. Попова, д. 7</v>
      </c>
      <c r="K630" s="30">
        <v>5515.2</v>
      </c>
      <c r="L630" s="30">
        <v>68</v>
      </c>
      <c r="M630" s="120">
        <v>8</v>
      </c>
      <c r="N630" s="33" t="s">
        <v>3164</v>
      </c>
      <c r="O630" s="114">
        <v>43812</v>
      </c>
      <c r="P630" s="30" t="s">
        <v>2766</v>
      </c>
      <c r="Q630" s="194">
        <v>19826860.640000001</v>
      </c>
      <c r="S630" s="200"/>
    </row>
    <row r="631" spans="1:19" ht="22.5" x14ac:dyDescent="0.25">
      <c r="A631" s="80">
        <v>630</v>
      </c>
      <c r="B631" s="30" t="s">
        <v>495</v>
      </c>
      <c r="C631" s="30"/>
      <c r="D631" s="120" t="s">
        <v>415</v>
      </c>
      <c r="E631" s="120" t="s">
        <v>18</v>
      </c>
      <c r="F631" s="120" t="s">
        <v>416</v>
      </c>
      <c r="G631" s="120" t="s">
        <v>20</v>
      </c>
      <c r="H631" s="30" t="s">
        <v>1407</v>
      </c>
      <c r="I631" s="42" t="s">
        <v>573</v>
      </c>
      <c r="J631" s="88" t="str">
        <f t="shared" si="10"/>
        <v>муниципальное образование «город Екатеринбург», г. Екатеринбург, ул. Прониной, д. 26А</v>
      </c>
      <c r="K631" s="30">
        <v>318.2</v>
      </c>
      <c r="L631" s="30">
        <v>8</v>
      </c>
      <c r="M631" s="30">
        <v>6</v>
      </c>
      <c r="N631" s="33" t="s">
        <v>4178</v>
      </c>
      <c r="O631" s="114">
        <v>43797</v>
      </c>
      <c r="P631" s="30" t="s">
        <v>3796</v>
      </c>
      <c r="Q631" s="194">
        <v>2716467.6</v>
      </c>
      <c r="S631" s="200"/>
    </row>
    <row r="632" spans="1:19" ht="22.5" x14ac:dyDescent="0.25">
      <c r="A632" s="80">
        <v>631</v>
      </c>
      <c r="B632" s="30" t="s">
        <v>495</v>
      </c>
      <c r="C632" s="30"/>
      <c r="D632" s="120" t="s">
        <v>415</v>
      </c>
      <c r="E632" s="120" t="s">
        <v>18</v>
      </c>
      <c r="F632" s="120" t="s">
        <v>416</v>
      </c>
      <c r="G632" s="120" t="s">
        <v>20</v>
      </c>
      <c r="H632" s="30" t="s">
        <v>1558</v>
      </c>
      <c r="I632" s="42">
        <v>15</v>
      </c>
      <c r="J632" s="88" t="str">
        <f t="shared" si="10"/>
        <v>муниципальное образование «город Екатеринбург», г. Екатеринбург, ул. Рабочих, д. 15</v>
      </c>
      <c r="K632" s="30">
        <v>15208.7</v>
      </c>
      <c r="L632" s="30">
        <v>251</v>
      </c>
      <c r="M632" s="120">
        <v>4</v>
      </c>
      <c r="N632" s="33" t="s">
        <v>4192</v>
      </c>
      <c r="O632" s="114">
        <v>43787</v>
      </c>
      <c r="P632" s="30" t="s">
        <v>3799</v>
      </c>
      <c r="Q632" s="194">
        <v>23062536.000000004</v>
      </c>
      <c r="S632" s="200"/>
    </row>
    <row r="633" spans="1:19" ht="22.5" x14ac:dyDescent="0.25">
      <c r="A633" s="80">
        <v>632</v>
      </c>
      <c r="B633" s="30" t="s">
        <v>495</v>
      </c>
      <c r="C633" s="30"/>
      <c r="D633" s="120" t="s">
        <v>415</v>
      </c>
      <c r="E633" s="120" t="s">
        <v>18</v>
      </c>
      <c r="F633" s="120" t="s">
        <v>416</v>
      </c>
      <c r="G633" s="120" t="s">
        <v>20</v>
      </c>
      <c r="H633" s="30" t="s">
        <v>483</v>
      </c>
      <c r="I633" s="42">
        <v>9</v>
      </c>
      <c r="J633" s="88" t="str">
        <f t="shared" si="10"/>
        <v>муниципальное образование «город Екатеринбург», г. Екатеринбург, ул. Ракетная, д. 9</v>
      </c>
      <c r="K633" s="30">
        <v>1518.3</v>
      </c>
      <c r="L633" s="30">
        <v>36</v>
      </c>
      <c r="M633" s="30">
        <v>5</v>
      </c>
      <c r="N633" s="33" t="s">
        <v>4204</v>
      </c>
      <c r="O633" s="114" t="s">
        <v>4205</v>
      </c>
      <c r="P633" s="30" t="s">
        <v>3733</v>
      </c>
      <c r="Q633" s="194">
        <v>7983585.9899999993</v>
      </c>
      <c r="S633" s="200"/>
    </row>
    <row r="634" spans="1:19" ht="22.5" x14ac:dyDescent="0.25">
      <c r="A634" s="80">
        <v>633</v>
      </c>
      <c r="B634" s="30" t="s">
        <v>495</v>
      </c>
      <c r="C634" s="30"/>
      <c r="D634" s="120" t="s">
        <v>415</v>
      </c>
      <c r="E634" s="120" t="s">
        <v>18</v>
      </c>
      <c r="F634" s="120" t="s">
        <v>416</v>
      </c>
      <c r="G634" s="120" t="s">
        <v>20</v>
      </c>
      <c r="H634" s="30" t="s">
        <v>1561</v>
      </c>
      <c r="I634" s="42">
        <v>7</v>
      </c>
      <c r="J634" s="88" t="str">
        <f t="shared" si="10"/>
        <v>муниципальное образование «город Екатеринбург», г. Екатеринбург, ул. Самолетная, д. 7</v>
      </c>
      <c r="K634" s="30">
        <v>3348</v>
      </c>
      <c r="L634" s="30">
        <v>60</v>
      </c>
      <c r="M634" s="120">
        <v>8</v>
      </c>
      <c r="N634" s="33" t="s">
        <v>4178</v>
      </c>
      <c r="O634" s="114">
        <v>43797</v>
      </c>
      <c r="P634" s="30" t="s">
        <v>3796</v>
      </c>
      <c r="Q634" s="194">
        <v>10527555.6</v>
      </c>
      <c r="S634" s="200"/>
    </row>
    <row r="635" spans="1:19" ht="22.5" x14ac:dyDescent="0.25">
      <c r="A635" s="80">
        <v>634</v>
      </c>
      <c r="B635" s="30" t="s">
        <v>495</v>
      </c>
      <c r="C635" s="30"/>
      <c r="D635" s="120" t="s">
        <v>415</v>
      </c>
      <c r="E635" s="120" t="s">
        <v>18</v>
      </c>
      <c r="F635" s="120" t="s">
        <v>416</v>
      </c>
      <c r="G635" s="120" t="s">
        <v>20</v>
      </c>
      <c r="H635" s="30" t="s">
        <v>824</v>
      </c>
      <c r="I635" s="42">
        <v>18</v>
      </c>
      <c r="J635" s="88" t="str">
        <f t="shared" si="10"/>
        <v>муниципальное образование «город Екатеринбург», г. Екатеринбург, ул. Селькоровская, д. 18</v>
      </c>
      <c r="K635" s="30">
        <v>1495.5</v>
      </c>
      <c r="L635" s="30">
        <v>15</v>
      </c>
      <c r="M635" s="120">
        <v>1</v>
      </c>
      <c r="N635" s="33" t="s">
        <v>4254</v>
      </c>
      <c r="O635" s="114">
        <v>44113</v>
      </c>
      <c r="P635" s="30" t="s">
        <v>2875</v>
      </c>
      <c r="Q635" s="194">
        <v>907951.26</v>
      </c>
      <c r="S635" s="200"/>
    </row>
    <row r="636" spans="1:19" ht="22.5" x14ac:dyDescent="0.25">
      <c r="A636" s="80">
        <v>635</v>
      </c>
      <c r="B636" s="30" t="s">
        <v>495</v>
      </c>
      <c r="C636" s="30"/>
      <c r="D636" s="120" t="s">
        <v>415</v>
      </c>
      <c r="E636" s="120" t="s">
        <v>18</v>
      </c>
      <c r="F636" s="120" t="s">
        <v>416</v>
      </c>
      <c r="G636" s="120" t="s">
        <v>20</v>
      </c>
      <c r="H636" s="30" t="s">
        <v>824</v>
      </c>
      <c r="I636" s="42">
        <v>8</v>
      </c>
      <c r="J636" s="88" t="str">
        <f t="shared" si="10"/>
        <v>муниципальное образование «город Екатеринбург», г. Екатеринбург, ул. Селькоровская, д. 8</v>
      </c>
      <c r="K636" s="30">
        <v>2380.1</v>
      </c>
      <c r="L636" s="30">
        <v>24</v>
      </c>
      <c r="M636" s="120">
        <v>1</v>
      </c>
      <c r="N636" s="33" t="s">
        <v>4255</v>
      </c>
      <c r="O636" s="114">
        <v>44039</v>
      </c>
      <c r="P636" s="30" t="s">
        <v>2875</v>
      </c>
      <c r="Q636" s="194">
        <v>1822500</v>
      </c>
      <c r="S636" s="200"/>
    </row>
    <row r="637" spans="1:19" ht="23.25" x14ac:dyDescent="0.25">
      <c r="A637" s="80">
        <v>636</v>
      </c>
      <c r="B637" s="30" t="s">
        <v>495</v>
      </c>
      <c r="C637" s="30"/>
      <c r="D637" s="134" t="s">
        <v>415</v>
      </c>
      <c r="E637" s="134" t="s">
        <v>18</v>
      </c>
      <c r="F637" s="134" t="s">
        <v>416</v>
      </c>
      <c r="G637" s="134" t="s">
        <v>20</v>
      </c>
      <c r="H637" s="112" t="s">
        <v>1280</v>
      </c>
      <c r="I637" s="51" t="s">
        <v>1592</v>
      </c>
      <c r="J637" s="88" t="str">
        <f t="shared" si="10"/>
        <v>муниципальное образование «город Екатеринбург», г. Екатеринбург, ул. Серафимы Дерябиной, д. 55КОРПУС 1</v>
      </c>
      <c r="K637" s="112">
        <v>4314.3999999999996</v>
      </c>
      <c r="L637" s="30">
        <v>96</v>
      </c>
      <c r="M637" s="134">
        <v>3</v>
      </c>
      <c r="N637" s="33" t="s">
        <v>4367</v>
      </c>
      <c r="O637" s="114" t="s">
        <v>4352</v>
      </c>
      <c r="P637" s="30" t="s">
        <v>4396</v>
      </c>
      <c r="Q637" s="194">
        <v>5735754.1799999997</v>
      </c>
      <c r="S637" s="200"/>
    </row>
    <row r="638" spans="1:19" ht="23.25" x14ac:dyDescent="0.25">
      <c r="A638" s="80">
        <v>637</v>
      </c>
      <c r="B638" s="30" t="s">
        <v>495</v>
      </c>
      <c r="C638" s="30"/>
      <c r="D638" s="120" t="s">
        <v>415</v>
      </c>
      <c r="E638" s="120" t="s">
        <v>18</v>
      </c>
      <c r="F638" s="120" t="s">
        <v>416</v>
      </c>
      <c r="G638" s="120" t="s">
        <v>20</v>
      </c>
      <c r="H638" s="30" t="s">
        <v>838</v>
      </c>
      <c r="I638" s="42">
        <v>26</v>
      </c>
      <c r="J638" s="88" t="str">
        <f t="shared" si="10"/>
        <v>муниципальное образование «город Екатеринбург», г. Екатеринбург, ул. Симферопольская, д. 26</v>
      </c>
      <c r="K638" s="30">
        <v>2819</v>
      </c>
      <c r="L638" s="30">
        <v>64</v>
      </c>
      <c r="M638" s="120">
        <v>8</v>
      </c>
      <c r="N638" s="33" t="s">
        <v>4258</v>
      </c>
      <c r="O638" s="114" t="s">
        <v>4259</v>
      </c>
      <c r="P638" s="30" t="s">
        <v>4260</v>
      </c>
      <c r="Q638" s="194">
        <v>16743989.819999997</v>
      </c>
      <c r="S638" s="200"/>
    </row>
    <row r="639" spans="1:19" ht="22.5" x14ac:dyDescent="0.25">
      <c r="A639" s="80">
        <v>638</v>
      </c>
      <c r="B639" s="30" t="s">
        <v>495</v>
      </c>
      <c r="C639" s="30"/>
      <c r="D639" s="120" t="s">
        <v>415</v>
      </c>
      <c r="E639" s="120" t="s">
        <v>18</v>
      </c>
      <c r="F639" s="120" t="s">
        <v>416</v>
      </c>
      <c r="G639" s="120" t="s">
        <v>20</v>
      </c>
      <c r="H639" s="30" t="s">
        <v>838</v>
      </c>
      <c r="I639" s="42">
        <v>28</v>
      </c>
      <c r="J639" s="88" t="str">
        <f t="shared" si="10"/>
        <v>муниципальное образование «город Екатеринбург», г. Екатеринбург, ул. Симферопольская, д. 28</v>
      </c>
      <c r="K639" s="30">
        <v>3462.8</v>
      </c>
      <c r="L639" s="30">
        <v>64</v>
      </c>
      <c r="M639" s="120">
        <v>8</v>
      </c>
      <c r="N639" s="33" t="s">
        <v>4256</v>
      </c>
      <c r="O639" s="114">
        <v>43812</v>
      </c>
      <c r="P639" s="30" t="s">
        <v>4257</v>
      </c>
      <c r="Q639" s="194">
        <v>16362402</v>
      </c>
      <c r="S639" s="200"/>
    </row>
    <row r="640" spans="1:19" ht="22.5" x14ac:dyDescent="0.25">
      <c r="A640" s="80">
        <v>639</v>
      </c>
      <c r="B640" s="30" t="s">
        <v>495</v>
      </c>
      <c r="C640" s="30"/>
      <c r="D640" s="120" t="s">
        <v>415</v>
      </c>
      <c r="E640" s="120" t="s">
        <v>18</v>
      </c>
      <c r="F640" s="120" t="s">
        <v>416</v>
      </c>
      <c r="G640" s="120" t="s">
        <v>20</v>
      </c>
      <c r="H640" s="30" t="s">
        <v>1054</v>
      </c>
      <c r="I640" s="42">
        <v>21</v>
      </c>
      <c r="J640" s="88" t="str">
        <f t="shared" si="10"/>
        <v>муниципальное образование «город Екатеринбург», г. Екатеринбург, ул. Сортировочная, д. 21</v>
      </c>
      <c r="K640" s="30">
        <v>2765.1</v>
      </c>
      <c r="L640" s="30">
        <v>64</v>
      </c>
      <c r="M640" s="30">
        <v>3</v>
      </c>
      <c r="N640" s="33" t="s">
        <v>4227</v>
      </c>
      <c r="O640" s="114">
        <v>43809</v>
      </c>
      <c r="P640" s="30" t="s">
        <v>3959</v>
      </c>
      <c r="Q640" s="194">
        <v>5509170.1899999995</v>
      </c>
      <c r="S640" s="200"/>
    </row>
    <row r="641" spans="1:19" ht="22.5" x14ac:dyDescent="0.25">
      <c r="A641" s="80">
        <v>640</v>
      </c>
      <c r="B641" s="30" t="s">
        <v>495</v>
      </c>
      <c r="C641" s="30"/>
      <c r="D641" s="120" t="s">
        <v>415</v>
      </c>
      <c r="E641" s="120" t="s">
        <v>18</v>
      </c>
      <c r="F641" s="120" t="s">
        <v>416</v>
      </c>
      <c r="G641" s="120" t="s">
        <v>20</v>
      </c>
      <c r="H641" s="30" t="s">
        <v>597</v>
      </c>
      <c r="I641" s="42">
        <v>53</v>
      </c>
      <c r="J641" s="88" t="str">
        <f t="shared" si="10"/>
        <v>муниципальное образование «город Екатеринбург», г. Екатеринбург, ул. Стахановская, д. 53</v>
      </c>
      <c r="K641" s="30">
        <v>3173.8</v>
      </c>
      <c r="L641" s="30">
        <v>80</v>
      </c>
      <c r="M641" s="120">
        <v>7</v>
      </c>
      <c r="N641" s="33" t="s">
        <v>4261</v>
      </c>
      <c r="O641" s="114">
        <v>43815</v>
      </c>
      <c r="P641" s="30" t="s">
        <v>2858</v>
      </c>
      <c r="Q641" s="194">
        <v>18237147.949999999</v>
      </c>
      <c r="S641" s="200"/>
    </row>
    <row r="642" spans="1:19" ht="22.5" x14ac:dyDescent="0.25">
      <c r="A642" s="80">
        <v>641</v>
      </c>
      <c r="B642" s="30" t="s">
        <v>495</v>
      </c>
      <c r="C642" s="30"/>
      <c r="D642" s="120" t="s">
        <v>415</v>
      </c>
      <c r="E642" s="120" t="s">
        <v>18</v>
      </c>
      <c r="F642" s="120" t="s">
        <v>416</v>
      </c>
      <c r="G642" s="120" t="s">
        <v>20</v>
      </c>
      <c r="H642" s="30" t="s">
        <v>492</v>
      </c>
      <c r="I642" s="42">
        <v>25</v>
      </c>
      <c r="J642" s="88" t="str">
        <f t="shared" si="10"/>
        <v>муниципальное образование «город Екатеринбург», г. Екатеринбург, ул. Стачек, д. 25</v>
      </c>
      <c r="K642" s="30">
        <v>5189.8999999999996</v>
      </c>
      <c r="L642" s="30">
        <v>120</v>
      </c>
      <c r="M642" s="30">
        <v>4</v>
      </c>
      <c r="N642" s="33" t="s">
        <v>4186</v>
      </c>
      <c r="O642" s="114">
        <v>43789</v>
      </c>
      <c r="P642" s="30" t="s">
        <v>2769</v>
      </c>
      <c r="Q642" s="194">
        <v>13662265.199999999</v>
      </c>
      <c r="S642" s="200"/>
    </row>
    <row r="643" spans="1:19" ht="22.5" x14ac:dyDescent="0.25">
      <c r="A643" s="80">
        <v>642</v>
      </c>
      <c r="B643" s="30" t="s">
        <v>495</v>
      </c>
      <c r="C643" s="30"/>
      <c r="D643" s="120" t="s">
        <v>415</v>
      </c>
      <c r="E643" s="120" t="s">
        <v>18</v>
      </c>
      <c r="F643" s="120" t="s">
        <v>416</v>
      </c>
      <c r="G643" s="120" t="s">
        <v>20</v>
      </c>
      <c r="H643" s="30" t="s">
        <v>430</v>
      </c>
      <c r="I643" s="42">
        <v>15</v>
      </c>
      <c r="J643" s="88" t="str">
        <f t="shared" si="10"/>
        <v>муниципальное образование «город Екатеринбург», г. Екатеринбург, ул. Студенческая, д. 15</v>
      </c>
      <c r="K643" s="30">
        <v>1233.5</v>
      </c>
      <c r="L643" s="30">
        <v>18</v>
      </c>
      <c r="M643" s="120">
        <v>6</v>
      </c>
      <c r="N643" s="33" t="s">
        <v>4181</v>
      </c>
      <c r="O643" s="114">
        <v>43794</v>
      </c>
      <c r="P643" s="30" t="s">
        <v>2858</v>
      </c>
      <c r="Q643" s="194">
        <v>7896885.5999999996</v>
      </c>
      <c r="S643" s="200"/>
    </row>
    <row r="644" spans="1:19" ht="22.5" x14ac:dyDescent="0.25">
      <c r="A644" s="80">
        <v>643</v>
      </c>
      <c r="B644" s="30" t="s">
        <v>495</v>
      </c>
      <c r="C644" s="30"/>
      <c r="D644" s="120" t="s">
        <v>415</v>
      </c>
      <c r="E644" s="120" t="s">
        <v>18</v>
      </c>
      <c r="F644" s="120" t="s">
        <v>416</v>
      </c>
      <c r="G644" s="120" t="s">
        <v>20</v>
      </c>
      <c r="H644" s="30" t="s">
        <v>430</v>
      </c>
      <c r="I644" s="42">
        <v>64</v>
      </c>
      <c r="J644" s="88" t="str">
        <f t="shared" si="10"/>
        <v>муниципальное образование «город Екатеринбург», г. Екатеринбург, ул. Студенческая, д. 64</v>
      </c>
      <c r="K644" s="30">
        <v>3684</v>
      </c>
      <c r="L644" s="30">
        <v>70</v>
      </c>
      <c r="M644" s="120">
        <v>7</v>
      </c>
      <c r="N644" s="33" t="s">
        <v>4181</v>
      </c>
      <c r="O644" s="114">
        <v>43794</v>
      </c>
      <c r="P644" s="30" t="s">
        <v>2858</v>
      </c>
      <c r="Q644" s="194">
        <v>15581953.199999999</v>
      </c>
      <c r="S644" s="200"/>
    </row>
    <row r="645" spans="1:19" ht="23.25" x14ac:dyDescent="0.25">
      <c r="A645" s="80">
        <v>644</v>
      </c>
      <c r="B645" s="30" t="s">
        <v>495</v>
      </c>
      <c r="C645" s="30"/>
      <c r="D645" s="120" t="s">
        <v>415</v>
      </c>
      <c r="E645" s="120" t="s">
        <v>18</v>
      </c>
      <c r="F645" s="120" t="s">
        <v>416</v>
      </c>
      <c r="G645" s="120" t="s">
        <v>20</v>
      </c>
      <c r="H645" s="30" t="s">
        <v>430</v>
      </c>
      <c r="I645" s="42">
        <v>8</v>
      </c>
      <c r="J645" s="88" t="str">
        <f t="shared" si="10"/>
        <v>муниципальное образование «город Екатеринбург», г. Екатеринбург, ул. Студенческая, д. 8</v>
      </c>
      <c r="K645" s="30">
        <v>2188.6</v>
      </c>
      <c r="L645" s="30">
        <v>24</v>
      </c>
      <c r="M645" s="120">
        <v>8</v>
      </c>
      <c r="N645" s="33" t="s">
        <v>4397</v>
      </c>
      <c r="O645" s="114" t="s">
        <v>4398</v>
      </c>
      <c r="P645" s="30" t="s">
        <v>2858</v>
      </c>
      <c r="Q645" s="194">
        <v>13958480.4</v>
      </c>
      <c r="S645" s="200"/>
    </row>
    <row r="646" spans="1:19" ht="22.5" x14ac:dyDescent="0.25">
      <c r="A646" s="80">
        <v>645</v>
      </c>
      <c r="B646" s="30" t="s">
        <v>495</v>
      </c>
      <c r="C646" s="30"/>
      <c r="D646" s="120" t="s">
        <v>415</v>
      </c>
      <c r="E646" s="120" t="s">
        <v>18</v>
      </c>
      <c r="F646" s="120" t="s">
        <v>416</v>
      </c>
      <c r="G646" s="120" t="s">
        <v>20</v>
      </c>
      <c r="H646" s="30" t="s">
        <v>431</v>
      </c>
      <c r="I646" s="42" t="s">
        <v>1571</v>
      </c>
      <c r="J646" s="88" t="str">
        <f t="shared" si="10"/>
        <v>муниципальное образование «город Екатеринбург», г. Екатеринбург, ул. Сулимова, д. 59КОРПУС Б</v>
      </c>
      <c r="K646" s="30">
        <v>864.2</v>
      </c>
      <c r="L646" s="30">
        <v>18</v>
      </c>
      <c r="M646" s="30">
        <v>5</v>
      </c>
      <c r="N646" s="33" t="s">
        <v>4182</v>
      </c>
      <c r="O646" s="114" t="s">
        <v>4262</v>
      </c>
      <c r="P646" s="30" t="s">
        <v>2858</v>
      </c>
      <c r="Q646" s="194">
        <v>5754056.8700000001</v>
      </c>
      <c r="S646" s="200"/>
    </row>
    <row r="647" spans="1:19" ht="22.5" x14ac:dyDescent="0.25">
      <c r="A647" s="80">
        <v>646</v>
      </c>
      <c r="B647" s="30" t="s">
        <v>495</v>
      </c>
      <c r="C647" s="30"/>
      <c r="D647" s="120" t="s">
        <v>415</v>
      </c>
      <c r="E647" s="120" t="s">
        <v>18</v>
      </c>
      <c r="F647" s="120" t="s">
        <v>416</v>
      </c>
      <c r="G647" s="120" t="s">
        <v>20</v>
      </c>
      <c r="H647" s="30" t="s">
        <v>431</v>
      </c>
      <c r="I647" s="42">
        <v>63</v>
      </c>
      <c r="J647" s="88" t="str">
        <f t="shared" si="10"/>
        <v>муниципальное образование «город Екатеринбург», г. Екатеринбург, ул. Сулимова, д. 63</v>
      </c>
      <c r="K647" s="30">
        <v>933</v>
      </c>
      <c r="L647" s="30">
        <v>18</v>
      </c>
      <c r="M647" s="120">
        <v>8</v>
      </c>
      <c r="N647" s="33" t="s">
        <v>4194</v>
      </c>
      <c r="O647" s="114">
        <v>43809</v>
      </c>
      <c r="P647" s="30" t="s">
        <v>3647</v>
      </c>
      <c r="Q647" s="194">
        <v>7846236</v>
      </c>
      <c r="S647" s="200"/>
    </row>
    <row r="648" spans="1:19" ht="34.5" x14ac:dyDescent="0.25">
      <c r="A648" s="80">
        <v>647</v>
      </c>
      <c r="B648" s="30" t="s">
        <v>495</v>
      </c>
      <c r="C648" s="30"/>
      <c r="D648" s="134" t="s">
        <v>415</v>
      </c>
      <c r="E648" s="134" t="s">
        <v>18</v>
      </c>
      <c r="F648" s="134" t="s">
        <v>416</v>
      </c>
      <c r="G648" s="134" t="s">
        <v>20</v>
      </c>
      <c r="H648" s="112" t="s">
        <v>826</v>
      </c>
      <c r="I648" s="51">
        <v>12</v>
      </c>
      <c r="J648" s="88" t="str">
        <f t="shared" si="10"/>
        <v>муниципальное образование «город Екатеринбург», г. Екатеринбург, ул. Сыромолотова, д. 12</v>
      </c>
      <c r="K648" s="112">
        <v>11366.9</v>
      </c>
      <c r="L648" s="30">
        <v>253</v>
      </c>
      <c r="M648" s="134">
        <v>5</v>
      </c>
      <c r="N648" s="33" t="s">
        <v>4399</v>
      </c>
      <c r="O648" s="114" t="s">
        <v>4400</v>
      </c>
      <c r="P648" s="30" t="s">
        <v>4371</v>
      </c>
      <c r="Q648" s="194">
        <v>14127962.57</v>
      </c>
      <c r="S648" s="200"/>
    </row>
    <row r="649" spans="1:19" ht="22.5" x14ac:dyDescent="0.25">
      <c r="A649" s="80">
        <v>648</v>
      </c>
      <c r="B649" s="30" t="s">
        <v>495</v>
      </c>
      <c r="C649" s="30"/>
      <c r="D649" s="134" t="s">
        <v>415</v>
      </c>
      <c r="E649" s="134" t="s">
        <v>18</v>
      </c>
      <c r="F649" s="134" t="s">
        <v>416</v>
      </c>
      <c r="G649" s="134" t="s">
        <v>20</v>
      </c>
      <c r="H649" s="112" t="s">
        <v>826</v>
      </c>
      <c r="I649" s="51">
        <v>18</v>
      </c>
      <c r="J649" s="88" t="str">
        <f t="shared" si="10"/>
        <v>муниципальное образование «город Екатеринбург», г. Екатеринбург, ул. Сыромолотова, д. 18</v>
      </c>
      <c r="K649" s="112">
        <v>11372.9</v>
      </c>
      <c r="L649" s="30">
        <v>256</v>
      </c>
      <c r="M649" s="134">
        <v>4</v>
      </c>
      <c r="N649" s="33" t="s">
        <v>4176</v>
      </c>
      <c r="O649" s="114">
        <v>43914</v>
      </c>
      <c r="P649" s="30" t="s">
        <v>4177</v>
      </c>
      <c r="Q649" s="194">
        <v>12362321.68</v>
      </c>
      <c r="S649" s="200"/>
    </row>
    <row r="650" spans="1:19" ht="22.5" x14ac:dyDescent="0.25">
      <c r="A650" s="80">
        <v>649</v>
      </c>
      <c r="B650" s="30" t="s">
        <v>495</v>
      </c>
      <c r="C650" s="30"/>
      <c r="D650" s="134" t="s">
        <v>415</v>
      </c>
      <c r="E650" s="134" t="s">
        <v>18</v>
      </c>
      <c r="F650" s="134" t="s">
        <v>416</v>
      </c>
      <c r="G650" s="134" t="s">
        <v>20</v>
      </c>
      <c r="H650" s="112" t="s">
        <v>827</v>
      </c>
      <c r="I650" s="51" t="s">
        <v>910</v>
      </c>
      <c r="J650" s="88" t="str">
        <f t="shared" si="10"/>
        <v>муниципальное образование «город Екатеринбург», г. Екатеринбург, ул. Таватуйская, д. 1КОРПУС А</v>
      </c>
      <c r="K650" s="112">
        <v>8963.7000000000007</v>
      </c>
      <c r="L650" s="30">
        <v>160</v>
      </c>
      <c r="M650" s="112">
        <v>4</v>
      </c>
      <c r="N650" s="33" t="s">
        <v>4196</v>
      </c>
      <c r="O650" s="114">
        <v>43917</v>
      </c>
      <c r="P650" s="30" t="s">
        <v>4197</v>
      </c>
      <c r="Q650" s="194">
        <v>8669222.9800000004</v>
      </c>
      <c r="S650" s="200"/>
    </row>
    <row r="651" spans="1:19" ht="22.5" x14ac:dyDescent="0.25">
      <c r="A651" s="80">
        <v>650</v>
      </c>
      <c r="B651" s="30" t="s">
        <v>495</v>
      </c>
      <c r="C651" s="30"/>
      <c r="D651" s="120" t="s">
        <v>415</v>
      </c>
      <c r="E651" s="120" t="s">
        <v>18</v>
      </c>
      <c r="F651" s="120" t="s">
        <v>416</v>
      </c>
      <c r="G651" s="120" t="s">
        <v>20</v>
      </c>
      <c r="H651" s="30" t="s">
        <v>1411</v>
      </c>
      <c r="I651" s="42">
        <v>3</v>
      </c>
      <c r="J651" s="88" t="str">
        <f t="shared" si="10"/>
        <v>муниципальное образование «город Екатеринбург», г. Екатеринбург, ул. Таганская, д. 3</v>
      </c>
      <c r="K651" s="30">
        <v>2822.5</v>
      </c>
      <c r="L651" s="30">
        <v>42</v>
      </c>
      <c r="M651" s="120">
        <v>8</v>
      </c>
      <c r="N651" s="33" t="s">
        <v>4189</v>
      </c>
      <c r="O651" s="114">
        <v>43787</v>
      </c>
      <c r="P651" s="30" t="s">
        <v>2769</v>
      </c>
      <c r="Q651" s="194">
        <v>15736652.400000002</v>
      </c>
      <c r="S651" s="200"/>
    </row>
    <row r="652" spans="1:19" ht="22.5" x14ac:dyDescent="0.25">
      <c r="A652" s="80">
        <v>651</v>
      </c>
      <c r="B652" s="30" t="s">
        <v>495</v>
      </c>
      <c r="C652" s="30"/>
      <c r="D652" s="120" t="s">
        <v>415</v>
      </c>
      <c r="E652" s="120" t="s">
        <v>18</v>
      </c>
      <c r="F652" s="120" t="s">
        <v>416</v>
      </c>
      <c r="G652" s="120" t="s">
        <v>20</v>
      </c>
      <c r="H652" s="30" t="s">
        <v>1555</v>
      </c>
      <c r="I652" s="42">
        <v>2</v>
      </c>
      <c r="J652" s="88" t="str">
        <f t="shared" si="10"/>
        <v>муниципальное образование «город Екатеринбург», г. Екатеринбург, ул. Таежная, д. 2</v>
      </c>
      <c r="K652" s="30">
        <v>3093.9</v>
      </c>
      <c r="L652" s="30">
        <v>44</v>
      </c>
      <c r="M652" s="30">
        <v>7</v>
      </c>
      <c r="N652" s="33" t="s">
        <v>4227</v>
      </c>
      <c r="O652" s="114">
        <v>43809</v>
      </c>
      <c r="P652" s="30" t="s">
        <v>3959</v>
      </c>
      <c r="Q652" s="194">
        <v>8544716.9800000004</v>
      </c>
      <c r="S652" s="200"/>
    </row>
    <row r="653" spans="1:19" ht="22.5" x14ac:dyDescent="0.25">
      <c r="A653" s="80">
        <v>652</v>
      </c>
      <c r="B653" s="30" t="s">
        <v>495</v>
      </c>
      <c r="C653" s="30"/>
      <c r="D653" s="134" t="s">
        <v>415</v>
      </c>
      <c r="E653" s="134" t="s">
        <v>18</v>
      </c>
      <c r="F653" s="134" t="s">
        <v>416</v>
      </c>
      <c r="G653" s="134" t="s">
        <v>20</v>
      </c>
      <c r="H653" s="112" t="s">
        <v>594</v>
      </c>
      <c r="I653" s="51">
        <v>152</v>
      </c>
      <c r="J653" s="88" t="str">
        <f t="shared" si="10"/>
        <v>муниципальное образование «город Екатеринбург», г. Екатеринбург, ул. Техническая, д. 152</v>
      </c>
      <c r="K653" s="112">
        <v>37440.019999999997</v>
      </c>
      <c r="L653" s="30">
        <v>592</v>
      </c>
      <c r="M653" s="112">
        <v>16</v>
      </c>
      <c r="N653" s="33" t="s">
        <v>4196</v>
      </c>
      <c r="O653" s="114">
        <v>43917</v>
      </c>
      <c r="P653" s="30" t="s">
        <v>4197</v>
      </c>
      <c r="Q653" s="194">
        <v>33685688.500000007</v>
      </c>
      <c r="S653" s="200"/>
    </row>
    <row r="654" spans="1:19" ht="22.5" x14ac:dyDescent="0.25">
      <c r="A654" s="80">
        <v>653</v>
      </c>
      <c r="B654" s="30" t="s">
        <v>495</v>
      </c>
      <c r="C654" s="30"/>
      <c r="D654" s="134" t="s">
        <v>415</v>
      </c>
      <c r="E654" s="134" t="s">
        <v>18</v>
      </c>
      <c r="F654" s="134" t="s">
        <v>416</v>
      </c>
      <c r="G654" s="134" t="s">
        <v>20</v>
      </c>
      <c r="H654" s="112" t="s">
        <v>594</v>
      </c>
      <c r="I654" s="51" t="s">
        <v>1575</v>
      </c>
      <c r="J654" s="88" t="str">
        <f t="shared" si="10"/>
        <v>муниципальное образование «город Екатеринбург», г. Екатеринбург, ул. Техническая, д. 22КОРПУС 3</v>
      </c>
      <c r="K654" s="112">
        <v>5655.1</v>
      </c>
      <c r="L654" s="30">
        <v>97</v>
      </c>
      <c r="M654" s="134">
        <v>3</v>
      </c>
      <c r="N654" s="33" t="s">
        <v>4196</v>
      </c>
      <c r="O654" s="114">
        <v>43917</v>
      </c>
      <c r="P654" s="30" t="s">
        <v>4197</v>
      </c>
      <c r="Q654" s="194">
        <v>6334711.2599999998</v>
      </c>
      <c r="S654" s="200"/>
    </row>
    <row r="655" spans="1:19" ht="22.5" x14ac:dyDescent="0.25">
      <c r="A655" s="80">
        <v>654</v>
      </c>
      <c r="B655" s="30" t="s">
        <v>495</v>
      </c>
      <c r="C655" s="30"/>
      <c r="D655" s="120" t="s">
        <v>415</v>
      </c>
      <c r="E655" s="120" t="s">
        <v>18</v>
      </c>
      <c r="F655" s="120" t="s">
        <v>416</v>
      </c>
      <c r="G655" s="120" t="s">
        <v>20</v>
      </c>
      <c r="H655" s="30" t="s">
        <v>1284</v>
      </c>
      <c r="I655" s="42" t="s">
        <v>1570</v>
      </c>
      <c r="J655" s="88" t="str">
        <f t="shared" si="10"/>
        <v>муниципальное образование «город Екатеринбург», г. Екатеринбург, ул. Тобольская, д. 1Б КОРПУС 2</v>
      </c>
      <c r="K655" s="30">
        <v>512</v>
      </c>
      <c r="L655" s="30">
        <v>8</v>
      </c>
      <c r="M655" s="30">
        <v>6</v>
      </c>
      <c r="N655" s="33" t="s">
        <v>4182</v>
      </c>
      <c r="O655" s="114">
        <v>43788</v>
      </c>
      <c r="P655" s="30" t="s">
        <v>2858</v>
      </c>
      <c r="Q655" s="194">
        <v>4059117.45</v>
      </c>
      <c r="S655" s="200"/>
    </row>
    <row r="656" spans="1:19" ht="22.5" x14ac:dyDescent="0.25">
      <c r="A656" s="80">
        <v>655</v>
      </c>
      <c r="B656" s="30" t="s">
        <v>495</v>
      </c>
      <c r="C656" s="30"/>
      <c r="D656" s="120" t="s">
        <v>415</v>
      </c>
      <c r="E656" s="120" t="s">
        <v>18</v>
      </c>
      <c r="F656" s="120" t="s">
        <v>416</v>
      </c>
      <c r="G656" s="120" t="s">
        <v>20</v>
      </c>
      <c r="H656" s="30" t="s">
        <v>1284</v>
      </c>
      <c r="I656" s="42" t="s">
        <v>1569</v>
      </c>
      <c r="J656" s="88" t="str">
        <f t="shared" si="10"/>
        <v>муниципальное образование «город Екатеринбург», г. Екатеринбург, ул. Тобольская, д. 76Б КОРПУС 2</v>
      </c>
      <c r="K656" s="30">
        <v>489.3</v>
      </c>
      <c r="L656" s="30">
        <v>8</v>
      </c>
      <c r="M656" s="30">
        <v>6</v>
      </c>
      <c r="N656" s="33" t="s">
        <v>4182</v>
      </c>
      <c r="O656" s="114">
        <v>43788</v>
      </c>
      <c r="P656" s="30" t="s">
        <v>2858</v>
      </c>
      <c r="Q656" s="194">
        <v>4380700.41</v>
      </c>
      <c r="S656" s="200"/>
    </row>
    <row r="657" spans="1:19" ht="23.25" x14ac:dyDescent="0.25">
      <c r="A657" s="80">
        <v>656</v>
      </c>
      <c r="B657" s="30" t="s">
        <v>495</v>
      </c>
      <c r="C657" s="30"/>
      <c r="D657" s="134" t="s">
        <v>415</v>
      </c>
      <c r="E657" s="134" t="s">
        <v>18</v>
      </c>
      <c r="F657" s="134" t="s">
        <v>416</v>
      </c>
      <c r="G657" s="134" t="s">
        <v>20</v>
      </c>
      <c r="H657" s="112" t="s">
        <v>1562</v>
      </c>
      <c r="I657" s="51" t="s">
        <v>1593</v>
      </c>
      <c r="J657" s="88" t="str">
        <f t="shared" si="10"/>
        <v>муниципальное образование «город Екатеринбург», г. Екатеринбург, ул. Токарей, д. 60КОРПУС 3</v>
      </c>
      <c r="K657" s="112">
        <v>4282</v>
      </c>
      <c r="L657" s="30">
        <v>83</v>
      </c>
      <c r="M657" s="134">
        <v>3</v>
      </c>
      <c r="N657" s="33" t="s">
        <v>4367</v>
      </c>
      <c r="O657" s="114" t="s">
        <v>4352</v>
      </c>
      <c r="P657" s="30" t="s">
        <v>4368</v>
      </c>
      <c r="Q657" s="194">
        <v>5524701.2999999989</v>
      </c>
      <c r="S657" s="200"/>
    </row>
    <row r="658" spans="1:19" ht="22.5" x14ac:dyDescent="0.25">
      <c r="A658" s="80">
        <v>657</v>
      </c>
      <c r="B658" s="30" t="s">
        <v>495</v>
      </c>
      <c r="C658" s="30"/>
      <c r="D658" s="134" t="s">
        <v>415</v>
      </c>
      <c r="E658" s="134" t="s">
        <v>18</v>
      </c>
      <c r="F658" s="134" t="s">
        <v>416</v>
      </c>
      <c r="G658" s="134" t="s">
        <v>20</v>
      </c>
      <c r="H658" s="112" t="s">
        <v>215</v>
      </c>
      <c r="I658" s="51">
        <v>76</v>
      </c>
      <c r="J658" s="88" t="str">
        <f t="shared" si="10"/>
        <v>муниципальное образование «город Екатеринбург», г. Екатеринбург, ул. Уральская, д. 76</v>
      </c>
      <c r="K658" s="112">
        <v>4862.8999999999996</v>
      </c>
      <c r="L658" s="30">
        <v>83</v>
      </c>
      <c r="M658" s="134">
        <v>2</v>
      </c>
      <c r="N658" s="33" t="s">
        <v>4176</v>
      </c>
      <c r="O658" s="114">
        <v>43914</v>
      </c>
      <c r="P658" s="30" t="s">
        <v>4177</v>
      </c>
      <c r="Q658" s="194">
        <v>5117164.5600000005</v>
      </c>
      <c r="S658" s="200"/>
    </row>
    <row r="659" spans="1:19" ht="23.25" x14ac:dyDescent="0.25">
      <c r="A659" s="80">
        <v>658</v>
      </c>
      <c r="B659" s="30" t="s">
        <v>495</v>
      </c>
      <c r="C659" s="30"/>
      <c r="D659" s="134" t="s">
        <v>415</v>
      </c>
      <c r="E659" s="134" t="s">
        <v>18</v>
      </c>
      <c r="F659" s="134" t="s">
        <v>416</v>
      </c>
      <c r="G659" s="134" t="s">
        <v>20</v>
      </c>
      <c r="H659" s="112" t="s">
        <v>253</v>
      </c>
      <c r="I659" s="51">
        <v>25</v>
      </c>
      <c r="J659" s="88" t="str">
        <f t="shared" si="10"/>
        <v>муниципальное образование «город Екатеринбург», г. Екатеринбург, ул. Уральских рабочих, д. 25</v>
      </c>
      <c r="K659" s="112">
        <v>6708.1</v>
      </c>
      <c r="L659" s="30">
        <v>126</v>
      </c>
      <c r="M659" s="134">
        <v>3</v>
      </c>
      <c r="N659" s="33" t="s">
        <v>4361</v>
      </c>
      <c r="O659" s="114" t="s">
        <v>4362</v>
      </c>
      <c r="P659" s="30" t="s">
        <v>4363</v>
      </c>
      <c r="Q659" s="194">
        <v>7367995</v>
      </c>
      <c r="S659" s="200"/>
    </row>
    <row r="660" spans="1:19" ht="22.5" x14ac:dyDescent="0.25">
      <c r="A660" s="80">
        <v>659</v>
      </c>
      <c r="B660" s="30" t="s">
        <v>495</v>
      </c>
      <c r="C660" s="30"/>
      <c r="D660" s="120" t="s">
        <v>415</v>
      </c>
      <c r="E660" s="120" t="s">
        <v>18</v>
      </c>
      <c r="F660" s="120" t="s">
        <v>416</v>
      </c>
      <c r="G660" s="120" t="s">
        <v>20</v>
      </c>
      <c r="H660" s="30" t="s">
        <v>253</v>
      </c>
      <c r="I660" s="42" t="s">
        <v>1468</v>
      </c>
      <c r="J660" s="88" t="str">
        <f t="shared" si="10"/>
        <v>муниципальное образование «город Екатеринбург», г. Екатеринбург, ул. Уральских рабочих, д. 52КОРПУС А</v>
      </c>
      <c r="K660" s="30">
        <v>2211</v>
      </c>
      <c r="L660" s="30">
        <v>19</v>
      </c>
      <c r="M660" s="30">
        <v>1</v>
      </c>
      <c r="N660" s="33" t="s">
        <v>4263</v>
      </c>
      <c r="O660" s="114">
        <v>43873</v>
      </c>
      <c r="P660" s="30" t="s">
        <v>3647</v>
      </c>
      <c r="Q660" s="194">
        <v>90711.45</v>
      </c>
      <c r="S660" s="200"/>
    </row>
    <row r="661" spans="1:19" ht="22.5" x14ac:dyDescent="0.25">
      <c r="A661" s="80">
        <v>660</v>
      </c>
      <c r="B661" s="30" t="s">
        <v>495</v>
      </c>
      <c r="C661" s="30"/>
      <c r="D661" s="120" t="s">
        <v>415</v>
      </c>
      <c r="E661" s="120" t="s">
        <v>18</v>
      </c>
      <c r="F661" s="120" t="s">
        <v>416</v>
      </c>
      <c r="G661" s="120" t="s">
        <v>20</v>
      </c>
      <c r="H661" s="30" t="s">
        <v>1164</v>
      </c>
      <c r="I661" s="42">
        <v>12</v>
      </c>
      <c r="J661" s="88" t="str">
        <f t="shared" si="10"/>
        <v>муниципальное образование «город Екатеринбург», г. Екатеринбург, ул. Ухтомская, д. 12</v>
      </c>
      <c r="K661" s="30">
        <v>686.1</v>
      </c>
      <c r="L661" s="30">
        <v>16</v>
      </c>
      <c r="M661" s="30">
        <v>5</v>
      </c>
      <c r="N661" s="33" t="s">
        <v>4253</v>
      </c>
      <c r="O661" s="114">
        <v>43789</v>
      </c>
      <c r="P661" s="30" t="s">
        <v>3958</v>
      </c>
      <c r="Q661" s="194">
        <v>3896539.0799999996</v>
      </c>
      <c r="S661" s="200"/>
    </row>
    <row r="662" spans="1:19" ht="22.5" x14ac:dyDescent="0.25">
      <c r="A662" s="80">
        <v>661</v>
      </c>
      <c r="B662" s="30" t="s">
        <v>495</v>
      </c>
      <c r="C662" s="30"/>
      <c r="D662" s="120" t="s">
        <v>415</v>
      </c>
      <c r="E662" s="120" t="s">
        <v>18</v>
      </c>
      <c r="F662" s="120" t="s">
        <v>416</v>
      </c>
      <c r="G662" s="120" t="s">
        <v>20</v>
      </c>
      <c r="H662" s="30" t="s">
        <v>1164</v>
      </c>
      <c r="I662" s="42">
        <v>14</v>
      </c>
      <c r="J662" s="88" t="str">
        <f t="shared" si="10"/>
        <v>муниципальное образование «город Екатеринбург», г. Екатеринбург, ул. Ухтомская, д. 14</v>
      </c>
      <c r="K662" s="30">
        <v>686.5</v>
      </c>
      <c r="L662" s="30">
        <v>16</v>
      </c>
      <c r="M662" s="30">
        <v>8</v>
      </c>
      <c r="N662" s="33" t="s">
        <v>4253</v>
      </c>
      <c r="O662" s="114">
        <v>43789</v>
      </c>
      <c r="P662" s="30" t="s">
        <v>3958</v>
      </c>
      <c r="Q662" s="194">
        <v>4880467.9000000004</v>
      </c>
      <c r="S662" s="200"/>
    </row>
    <row r="663" spans="1:19" ht="22.5" x14ac:dyDescent="0.25">
      <c r="A663" s="80">
        <v>662</v>
      </c>
      <c r="B663" s="30" t="s">
        <v>495</v>
      </c>
      <c r="C663" s="30"/>
      <c r="D663" s="120" t="s">
        <v>415</v>
      </c>
      <c r="E663" s="120" t="s">
        <v>18</v>
      </c>
      <c r="F663" s="120" t="s">
        <v>416</v>
      </c>
      <c r="G663" s="120" t="s">
        <v>20</v>
      </c>
      <c r="H663" s="30" t="s">
        <v>1164</v>
      </c>
      <c r="I663" s="42" t="s">
        <v>904</v>
      </c>
      <c r="J663" s="88" t="str">
        <f t="shared" si="10"/>
        <v>муниципальное образование «город Екатеринбург», г. Екатеринбург, ул. Ухтомская, д. 14КОРПУС А</v>
      </c>
      <c r="K663" s="30">
        <v>494.6</v>
      </c>
      <c r="L663" s="30">
        <v>8</v>
      </c>
      <c r="M663" s="30">
        <v>8</v>
      </c>
      <c r="N663" s="33" t="s">
        <v>4253</v>
      </c>
      <c r="O663" s="114" t="s">
        <v>4264</v>
      </c>
      <c r="P663" s="30" t="s">
        <v>3958</v>
      </c>
      <c r="Q663" s="194">
        <v>3580183.54</v>
      </c>
      <c r="S663" s="200"/>
    </row>
    <row r="664" spans="1:19" ht="22.5" x14ac:dyDescent="0.25">
      <c r="A664" s="80">
        <v>663</v>
      </c>
      <c r="B664" s="30" t="s">
        <v>495</v>
      </c>
      <c r="C664" s="30"/>
      <c r="D664" s="120" t="s">
        <v>415</v>
      </c>
      <c r="E664" s="120" t="s">
        <v>18</v>
      </c>
      <c r="F664" s="120" t="s">
        <v>416</v>
      </c>
      <c r="G664" s="120" t="s">
        <v>20</v>
      </c>
      <c r="H664" s="30" t="s">
        <v>246</v>
      </c>
      <c r="I664" s="42">
        <v>3</v>
      </c>
      <c r="J664" s="88" t="str">
        <f t="shared" si="10"/>
        <v>муниципальное образование «город Екатеринбург», г. Екатеринбург, ул. Феофанова, д. 3</v>
      </c>
      <c r="K664" s="30">
        <v>742.9</v>
      </c>
      <c r="L664" s="30">
        <v>12</v>
      </c>
      <c r="M664" s="120">
        <v>6</v>
      </c>
      <c r="N664" s="33" t="s">
        <v>4192</v>
      </c>
      <c r="O664" s="114">
        <v>43787</v>
      </c>
      <c r="P664" s="30" t="s">
        <v>3799</v>
      </c>
      <c r="Q664" s="194">
        <v>5257933.1999999993</v>
      </c>
      <c r="S664" s="200"/>
    </row>
    <row r="665" spans="1:19" ht="22.5" x14ac:dyDescent="0.25">
      <c r="A665" s="80">
        <v>664</v>
      </c>
      <c r="B665" s="30" t="s">
        <v>495</v>
      </c>
      <c r="C665" s="30"/>
      <c r="D665" s="120" t="s">
        <v>415</v>
      </c>
      <c r="E665" s="120" t="s">
        <v>18</v>
      </c>
      <c r="F665" s="120" t="s">
        <v>416</v>
      </c>
      <c r="G665" s="120" t="s">
        <v>20</v>
      </c>
      <c r="H665" s="30" t="s">
        <v>873</v>
      </c>
      <c r="I665" s="42">
        <v>11</v>
      </c>
      <c r="J665" s="88" t="str">
        <f t="shared" si="10"/>
        <v>муниципальное образование «город Екатеринбург», г. Екатеринбург, ул. Фестивальная, д. 11</v>
      </c>
      <c r="K665" s="30">
        <v>3341.2</v>
      </c>
      <c r="L665" s="30">
        <v>80</v>
      </c>
      <c r="M665" s="30">
        <v>3</v>
      </c>
      <c r="N665" s="33" t="s">
        <v>4195</v>
      </c>
      <c r="O665" s="114">
        <v>43790</v>
      </c>
      <c r="P665" s="30" t="s">
        <v>3799</v>
      </c>
      <c r="Q665" s="194">
        <v>4216066.8000000007</v>
      </c>
      <c r="S665" s="200"/>
    </row>
    <row r="666" spans="1:19" ht="23.25" x14ac:dyDescent="0.25">
      <c r="A666" s="80">
        <v>665</v>
      </c>
      <c r="B666" s="30" t="s">
        <v>495</v>
      </c>
      <c r="C666" s="30"/>
      <c r="D666" s="120" t="s">
        <v>415</v>
      </c>
      <c r="E666" s="120" t="s">
        <v>18</v>
      </c>
      <c r="F666" s="120" t="s">
        <v>416</v>
      </c>
      <c r="G666" s="120" t="s">
        <v>20</v>
      </c>
      <c r="H666" s="30" t="s">
        <v>873</v>
      </c>
      <c r="I666" s="42">
        <v>3</v>
      </c>
      <c r="J666" s="88" t="str">
        <f t="shared" si="10"/>
        <v>муниципальное образование «город Екатеринбург», г. Екатеринбург, ул. Фестивальная, д. 3</v>
      </c>
      <c r="K666" s="30">
        <v>2437.1999999999998</v>
      </c>
      <c r="L666" s="30">
        <v>28</v>
      </c>
      <c r="M666" s="30">
        <v>1</v>
      </c>
      <c r="N666" s="33" t="s">
        <v>4265</v>
      </c>
      <c r="O666" s="114" t="s">
        <v>4266</v>
      </c>
      <c r="P666" s="30" t="s">
        <v>3799</v>
      </c>
      <c r="Q666" s="194">
        <v>2174614.7999999998</v>
      </c>
      <c r="S666" s="200"/>
    </row>
    <row r="667" spans="1:19" ht="23.25" x14ac:dyDescent="0.25">
      <c r="A667" s="80">
        <v>666</v>
      </c>
      <c r="B667" s="30" t="s">
        <v>495</v>
      </c>
      <c r="C667" s="30"/>
      <c r="D667" s="134" t="s">
        <v>415</v>
      </c>
      <c r="E667" s="134" t="s">
        <v>18</v>
      </c>
      <c r="F667" s="134" t="s">
        <v>416</v>
      </c>
      <c r="G667" s="134" t="s">
        <v>20</v>
      </c>
      <c r="H667" s="112" t="s">
        <v>475</v>
      </c>
      <c r="I667" s="51">
        <v>84</v>
      </c>
      <c r="J667" s="88" t="str">
        <f t="shared" si="10"/>
        <v>муниципальное образование «город Екатеринбург», г. Екатеринбург, ул. Фрезеровщиков, д. 84</v>
      </c>
      <c r="K667" s="112">
        <v>4300.8</v>
      </c>
      <c r="L667" s="30">
        <v>96</v>
      </c>
      <c r="M667" s="134">
        <v>3</v>
      </c>
      <c r="N667" s="33" t="s">
        <v>4361</v>
      </c>
      <c r="O667" s="114" t="s">
        <v>4362</v>
      </c>
      <c r="P667" s="30" t="s">
        <v>4363</v>
      </c>
      <c r="Q667" s="194">
        <v>5888278.9299999997</v>
      </c>
      <c r="S667" s="200"/>
    </row>
    <row r="668" spans="1:19" ht="23.25" x14ac:dyDescent="0.25">
      <c r="A668" s="80">
        <v>667</v>
      </c>
      <c r="B668" s="30" t="s">
        <v>495</v>
      </c>
      <c r="C668" s="30"/>
      <c r="D668" s="134" t="s">
        <v>415</v>
      </c>
      <c r="E668" s="134" t="s">
        <v>18</v>
      </c>
      <c r="F668" s="134" t="s">
        <v>416</v>
      </c>
      <c r="G668" s="134" t="s">
        <v>20</v>
      </c>
      <c r="H668" s="112" t="s">
        <v>162</v>
      </c>
      <c r="I668" s="51">
        <v>104</v>
      </c>
      <c r="J668" s="88" t="str">
        <f t="shared" si="10"/>
        <v>муниципальное образование «город Екатеринбург», г. Екатеринбург, ул. Фрунзе, д. 104</v>
      </c>
      <c r="K668" s="112">
        <v>4291.5</v>
      </c>
      <c r="L668" s="30">
        <v>96</v>
      </c>
      <c r="M668" s="134">
        <v>3</v>
      </c>
      <c r="N668" s="33" t="s">
        <v>4367</v>
      </c>
      <c r="O668" s="114" t="s">
        <v>4352</v>
      </c>
      <c r="P668" s="30" t="s">
        <v>4368</v>
      </c>
      <c r="Q668" s="194">
        <v>5493526.8999999994</v>
      </c>
      <c r="S668" s="200"/>
    </row>
    <row r="669" spans="1:19" ht="22.5" x14ac:dyDescent="0.25">
      <c r="A669" s="80">
        <v>668</v>
      </c>
      <c r="B669" s="30" t="s">
        <v>495</v>
      </c>
      <c r="C669" s="30"/>
      <c r="D669" s="120" t="s">
        <v>415</v>
      </c>
      <c r="E669" s="120" t="s">
        <v>18</v>
      </c>
      <c r="F669" s="120" t="s">
        <v>416</v>
      </c>
      <c r="G669" s="120" t="s">
        <v>20</v>
      </c>
      <c r="H669" s="30" t="s">
        <v>162</v>
      </c>
      <c r="I669" s="42">
        <v>65</v>
      </c>
      <c r="J669" s="88" t="str">
        <f t="shared" si="10"/>
        <v>муниципальное образование «город Екатеринбург», г. Екатеринбург, ул. Фрунзе, д. 65</v>
      </c>
      <c r="K669" s="30">
        <v>2575.8000000000002</v>
      </c>
      <c r="L669" s="30">
        <v>40</v>
      </c>
      <c r="M669" s="30">
        <v>8</v>
      </c>
      <c r="N669" s="33" t="s">
        <v>4224</v>
      </c>
      <c r="O669" s="114" t="s">
        <v>4247</v>
      </c>
      <c r="P669" s="30" t="s">
        <v>3733</v>
      </c>
      <c r="Q669" s="194">
        <v>15590160.960000001</v>
      </c>
      <c r="S669" s="200"/>
    </row>
    <row r="670" spans="1:19" ht="22.5" x14ac:dyDescent="0.25">
      <c r="A670" s="80">
        <v>669</v>
      </c>
      <c r="B670" s="30" t="s">
        <v>495</v>
      </c>
      <c r="C670" s="30"/>
      <c r="D670" s="120" t="s">
        <v>415</v>
      </c>
      <c r="E670" s="120" t="s">
        <v>18</v>
      </c>
      <c r="F670" s="120" t="s">
        <v>416</v>
      </c>
      <c r="G670" s="120" t="s">
        <v>20</v>
      </c>
      <c r="H670" s="30" t="s">
        <v>1559</v>
      </c>
      <c r="I670" s="42">
        <v>10</v>
      </c>
      <c r="J670" s="88" t="str">
        <f t="shared" si="10"/>
        <v>муниципальное образование «город Екатеринбург», г. Екатеринбург, ул. Хмелева, д. 10</v>
      </c>
      <c r="K670" s="30">
        <v>7490.6</v>
      </c>
      <c r="L670" s="30">
        <v>100</v>
      </c>
      <c r="M670" s="120">
        <v>6</v>
      </c>
      <c r="N670" s="33" t="s">
        <v>4195</v>
      </c>
      <c r="O670" s="114">
        <v>43790</v>
      </c>
      <c r="P670" s="30" t="s">
        <v>3799</v>
      </c>
      <c r="Q670" s="194">
        <v>25508290.34</v>
      </c>
      <c r="S670" s="200"/>
    </row>
    <row r="671" spans="1:19" ht="22.5" x14ac:dyDescent="0.25">
      <c r="A671" s="80">
        <v>670</v>
      </c>
      <c r="B671" s="30" t="s">
        <v>495</v>
      </c>
      <c r="C671" s="30"/>
      <c r="D671" s="120" t="s">
        <v>415</v>
      </c>
      <c r="E671" s="120" t="s">
        <v>18</v>
      </c>
      <c r="F671" s="120" t="s">
        <v>416</v>
      </c>
      <c r="G671" s="120" t="s">
        <v>20</v>
      </c>
      <c r="H671" s="30" t="s">
        <v>1559</v>
      </c>
      <c r="I671" s="42">
        <v>12</v>
      </c>
      <c r="J671" s="88" t="str">
        <f t="shared" si="10"/>
        <v>муниципальное образование «город Екатеринбург», г. Екатеринбург, ул. Хмелева, д. 12</v>
      </c>
      <c r="K671" s="30">
        <v>3104.6</v>
      </c>
      <c r="L671" s="30">
        <v>64</v>
      </c>
      <c r="M671" s="120">
        <v>6</v>
      </c>
      <c r="N671" s="33" t="s">
        <v>4195</v>
      </c>
      <c r="O671" s="114">
        <v>43790</v>
      </c>
      <c r="P671" s="30" t="s">
        <v>3799</v>
      </c>
      <c r="Q671" s="194">
        <v>13369439.76</v>
      </c>
      <c r="S671" s="200"/>
    </row>
    <row r="672" spans="1:19" ht="23.25" x14ac:dyDescent="0.25">
      <c r="A672" s="80">
        <v>671</v>
      </c>
      <c r="B672" s="30" t="s">
        <v>495</v>
      </c>
      <c r="C672" s="30"/>
      <c r="D672" s="120" t="s">
        <v>415</v>
      </c>
      <c r="E672" s="120" t="s">
        <v>18</v>
      </c>
      <c r="F672" s="120" t="s">
        <v>416</v>
      </c>
      <c r="G672" s="120" t="s">
        <v>20</v>
      </c>
      <c r="H672" s="30" t="s">
        <v>1559</v>
      </c>
      <c r="I672" s="42">
        <v>18</v>
      </c>
      <c r="J672" s="88" t="str">
        <f t="shared" si="10"/>
        <v>муниципальное образование «город Екатеринбург», г. Екатеринбург, ул. Хмелева, д. 18</v>
      </c>
      <c r="K672" s="30">
        <v>8721.7000000000007</v>
      </c>
      <c r="L672" s="30">
        <v>100</v>
      </c>
      <c r="M672" s="120">
        <v>6</v>
      </c>
      <c r="N672" s="33" t="s">
        <v>4401</v>
      </c>
      <c r="O672" s="114" t="s">
        <v>4402</v>
      </c>
      <c r="P672" s="30" t="s">
        <v>3799</v>
      </c>
      <c r="Q672" s="194">
        <v>24484623.600000001</v>
      </c>
      <c r="S672" s="200"/>
    </row>
    <row r="673" spans="1:19" ht="22.5" x14ac:dyDescent="0.25">
      <c r="A673" s="80">
        <v>672</v>
      </c>
      <c r="B673" s="30" t="s">
        <v>495</v>
      </c>
      <c r="C673" s="30"/>
      <c r="D673" s="120" t="s">
        <v>415</v>
      </c>
      <c r="E673" s="120" t="s">
        <v>18</v>
      </c>
      <c r="F673" s="120" t="s">
        <v>416</v>
      </c>
      <c r="G673" s="120" t="s">
        <v>20</v>
      </c>
      <c r="H673" s="30" t="s">
        <v>1559</v>
      </c>
      <c r="I673" s="42">
        <v>6</v>
      </c>
      <c r="J673" s="88" t="str">
        <f t="shared" si="10"/>
        <v>муниципальное образование «город Екатеринбург», г. Екатеринбург, ул. Хмелева, д. 6</v>
      </c>
      <c r="K673" s="30">
        <v>2897.7</v>
      </c>
      <c r="L673" s="30">
        <v>64</v>
      </c>
      <c r="M673" s="120">
        <v>6</v>
      </c>
      <c r="N673" s="33" t="s">
        <v>4195</v>
      </c>
      <c r="O673" s="114">
        <v>43790</v>
      </c>
      <c r="P673" s="30" t="s">
        <v>3799</v>
      </c>
      <c r="Q673" s="194">
        <v>14064043.520000001</v>
      </c>
      <c r="S673" s="200"/>
    </row>
    <row r="674" spans="1:19" ht="22.5" x14ac:dyDescent="0.25">
      <c r="A674" s="80">
        <v>673</v>
      </c>
      <c r="B674" s="30" t="s">
        <v>495</v>
      </c>
      <c r="C674" s="30"/>
      <c r="D674" s="120" t="s">
        <v>415</v>
      </c>
      <c r="E674" s="120" t="s">
        <v>18</v>
      </c>
      <c r="F674" s="120" t="s">
        <v>416</v>
      </c>
      <c r="G674" s="120" t="s">
        <v>20</v>
      </c>
      <c r="H674" s="30" t="s">
        <v>445</v>
      </c>
      <c r="I674" s="42">
        <v>18</v>
      </c>
      <c r="J674" s="88" t="str">
        <f t="shared" si="10"/>
        <v>муниципальное образование «город Екатеринбург», г. Екатеринбург, ул. Хомякова, д. 18</v>
      </c>
      <c r="K674" s="30">
        <v>1368.9</v>
      </c>
      <c r="L674" s="30">
        <v>32</v>
      </c>
      <c r="M674" s="30">
        <v>8</v>
      </c>
      <c r="N674" s="33" t="s">
        <v>4253</v>
      </c>
      <c r="O674" s="114" t="s">
        <v>4264</v>
      </c>
      <c r="P674" s="30" t="s">
        <v>3958</v>
      </c>
      <c r="Q674" s="194">
        <v>8120935.120000001</v>
      </c>
      <c r="S674" s="200"/>
    </row>
    <row r="675" spans="1:19" ht="34.5" x14ac:dyDescent="0.25">
      <c r="A675" s="80">
        <v>674</v>
      </c>
      <c r="B675" s="30" t="s">
        <v>495</v>
      </c>
      <c r="C675" s="30"/>
      <c r="D675" s="120" t="s">
        <v>415</v>
      </c>
      <c r="E675" s="120" t="s">
        <v>18</v>
      </c>
      <c r="F675" s="120" t="s">
        <v>416</v>
      </c>
      <c r="G675" s="120" t="s">
        <v>20</v>
      </c>
      <c r="H675" s="30" t="s">
        <v>1235</v>
      </c>
      <c r="I675" s="42">
        <v>41</v>
      </c>
      <c r="J675" s="88" t="str">
        <f t="shared" si="10"/>
        <v>муниципальное образование «город Екатеринбург», г. Екатеринбург, ул. Хрустальная, д. 41</v>
      </c>
      <c r="K675" s="30">
        <v>1094.5</v>
      </c>
      <c r="L675" s="30">
        <v>16</v>
      </c>
      <c r="M675" s="120">
        <v>7</v>
      </c>
      <c r="N675" s="33" t="s">
        <v>4403</v>
      </c>
      <c r="O675" s="114" t="s">
        <v>4404</v>
      </c>
      <c r="P675" s="30" t="s">
        <v>3641</v>
      </c>
      <c r="Q675" s="194">
        <v>9108012</v>
      </c>
      <c r="S675" s="200"/>
    </row>
    <row r="676" spans="1:19" ht="22.5" x14ac:dyDescent="0.25">
      <c r="A676" s="80">
        <v>675</v>
      </c>
      <c r="B676" s="30" t="s">
        <v>495</v>
      </c>
      <c r="C676" s="30"/>
      <c r="D676" s="120" t="s">
        <v>415</v>
      </c>
      <c r="E676" s="120" t="s">
        <v>18</v>
      </c>
      <c r="F676" s="120" t="s">
        <v>416</v>
      </c>
      <c r="G676" s="120" t="s">
        <v>20</v>
      </c>
      <c r="H676" s="30" t="s">
        <v>518</v>
      </c>
      <c r="I676" s="42">
        <v>73</v>
      </c>
      <c r="J676" s="88" t="str">
        <f t="shared" si="10"/>
        <v>муниципальное образование «город Екатеринбург», г. Екатеринбург, ул. Циолковского, д. 73</v>
      </c>
      <c r="K676" s="30">
        <v>1833.7</v>
      </c>
      <c r="L676" s="30">
        <v>18</v>
      </c>
      <c r="M676" s="120">
        <v>4</v>
      </c>
      <c r="N676" s="33" t="s">
        <v>4267</v>
      </c>
      <c r="O676" s="114">
        <v>43941</v>
      </c>
      <c r="P676" s="30" t="s">
        <v>3796</v>
      </c>
      <c r="Q676" s="194">
        <v>2421444</v>
      </c>
      <c r="S676" s="200"/>
    </row>
    <row r="677" spans="1:19" ht="22.5" x14ac:dyDescent="0.25">
      <c r="A677" s="80">
        <v>676</v>
      </c>
      <c r="B677" s="30" t="s">
        <v>495</v>
      </c>
      <c r="C677" s="30"/>
      <c r="D677" s="120" t="s">
        <v>415</v>
      </c>
      <c r="E677" s="120" t="s">
        <v>18</v>
      </c>
      <c r="F677" s="120" t="s">
        <v>416</v>
      </c>
      <c r="G677" s="120" t="s">
        <v>20</v>
      </c>
      <c r="H677" s="30" t="s">
        <v>518</v>
      </c>
      <c r="I677" s="42">
        <v>76</v>
      </c>
      <c r="J677" s="88" t="str">
        <f t="shared" si="10"/>
        <v>муниципальное образование «город Екатеринбург», г. Екатеринбург, ул. Циолковского, д. 76</v>
      </c>
      <c r="K677" s="30">
        <v>450.6</v>
      </c>
      <c r="L677" s="30">
        <v>8</v>
      </c>
      <c r="M677" s="120">
        <v>8</v>
      </c>
      <c r="N677" s="33" t="s">
        <v>4178</v>
      </c>
      <c r="O677" s="114">
        <v>43797</v>
      </c>
      <c r="P677" s="30" t="s">
        <v>3796</v>
      </c>
      <c r="Q677" s="194">
        <v>4294950</v>
      </c>
      <c r="S677" s="200"/>
    </row>
    <row r="678" spans="1:19" ht="22.5" x14ac:dyDescent="0.25">
      <c r="A678" s="80">
        <v>677</v>
      </c>
      <c r="B678" s="30" t="s">
        <v>495</v>
      </c>
      <c r="C678" s="30"/>
      <c r="D678" s="120" t="s">
        <v>415</v>
      </c>
      <c r="E678" s="120" t="s">
        <v>18</v>
      </c>
      <c r="F678" s="120" t="s">
        <v>416</v>
      </c>
      <c r="G678" s="120" t="s">
        <v>20</v>
      </c>
      <c r="H678" s="30" t="s">
        <v>518</v>
      </c>
      <c r="I678" s="42">
        <v>80</v>
      </c>
      <c r="J678" s="88" t="str">
        <f t="shared" si="10"/>
        <v>муниципальное образование «город Екатеринбург», г. Екатеринбург, ул. Циолковского, д. 80</v>
      </c>
      <c r="K678" s="30">
        <v>1581.3</v>
      </c>
      <c r="L678" s="30">
        <v>21</v>
      </c>
      <c r="M678" s="120">
        <v>1</v>
      </c>
      <c r="N678" s="33" t="s">
        <v>4268</v>
      </c>
      <c r="O678" s="114">
        <v>44074</v>
      </c>
      <c r="P678" s="30" t="s">
        <v>3796</v>
      </c>
      <c r="Q678" s="194">
        <v>605449.19999999995</v>
      </c>
      <c r="S678" s="200"/>
    </row>
    <row r="679" spans="1:19" ht="23.25" x14ac:dyDescent="0.25">
      <c r="A679" s="80">
        <v>678</v>
      </c>
      <c r="B679" s="30" t="s">
        <v>495</v>
      </c>
      <c r="C679" s="30"/>
      <c r="D679" s="120" t="s">
        <v>415</v>
      </c>
      <c r="E679" s="120" t="s">
        <v>18</v>
      </c>
      <c r="F679" s="120" t="s">
        <v>416</v>
      </c>
      <c r="G679" s="120" t="s">
        <v>20</v>
      </c>
      <c r="H679" s="30" t="s">
        <v>617</v>
      </c>
      <c r="I679" s="42">
        <v>60</v>
      </c>
      <c r="J679" s="88" t="str">
        <f t="shared" si="10"/>
        <v>муниципальное образование «город Екатеринбург», г. Екатеринбург, ул. Челюскинцев, д. 60</v>
      </c>
      <c r="K679" s="30">
        <v>14611.15</v>
      </c>
      <c r="L679" s="30">
        <v>210</v>
      </c>
      <c r="M679" s="120">
        <v>1</v>
      </c>
      <c r="N679" s="33" t="s">
        <v>4269</v>
      </c>
      <c r="O679" s="114" t="s">
        <v>4270</v>
      </c>
      <c r="P679" s="30" t="s">
        <v>4271</v>
      </c>
      <c r="Q679" s="194">
        <v>1839438</v>
      </c>
      <c r="S679" s="200"/>
    </row>
    <row r="680" spans="1:19" ht="23.25" x14ac:dyDescent="0.25">
      <c r="A680" s="80">
        <v>679</v>
      </c>
      <c r="B680" s="30" t="s">
        <v>495</v>
      </c>
      <c r="C680" s="30"/>
      <c r="D680" s="134" t="s">
        <v>415</v>
      </c>
      <c r="E680" s="134" t="s">
        <v>18</v>
      </c>
      <c r="F680" s="134" t="s">
        <v>416</v>
      </c>
      <c r="G680" s="134" t="s">
        <v>20</v>
      </c>
      <c r="H680" s="112" t="s">
        <v>592</v>
      </c>
      <c r="I680" s="51">
        <v>20</v>
      </c>
      <c r="J680" s="88" t="str">
        <f t="shared" si="10"/>
        <v>муниципальное образование «город Екатеринбург», г. Екатеринбург, ул. Черепанова, д. 20</v>
      </c>
      <c r="K680" s="112">
        <v>5741.4</v>
      </c>
      <c r="L680" s="30">
        <v>128</v>
      </c>
      <c r="M680" s="134">
        <v>3</v>
      </c>
      <c r="N680" s="33" t="s">
        <v>4370</v>
      </c>
      <c r="O680" s="114" t="s">
        <v>4352</v>
      </c>
      <c r="P680" s="30" t="s">
        <v>4371</v>
      </c>
      <c r="Q680" s="194">
        <v>7193690.0599999996</v>
      </c>
      <c r="S680" s="200"/>
    </row>
    <row r="681" spans="1:19" ht="23.25" x14ac:dyDescent="0.25">
      <c r="A681" s="80">
        <v>680</v>
      </c>
      <c r="B681" s="30" t="s">
        <v>495</v>
      </c>
      <c r="C681" s="30"/>
      <c r="D681" s="134" t="s">
        <v>415</v>
      </c>
      <c r="E681" s="134" t="s">
        <v>18</v>
      </c>
      <c r="F681" s="134" t="s">
        <v>416</v>
      </c>
      <c r="G681" s="134" t="s">
        <v>20</v>
      </c>
      <c r="H681" s="112" t="s">
        <v>592</v>
      </c>
      <c r="I681" s="51">
        <v>6</v>
      </c>
      <c r="J681" s="88" t="str">
        <f t="shared" si="10"/>
        <v>муниципальное образование «город Екатеринбург», г. Екатеринбург, ул. Черепанова, д. 6</v>
      </c>
      <c r="K681" s="112">
        <v>11451.3</v>
      </c>
      <c r="L681" s="30">
        <v>256</v>
      </c>
      <c r="M681" s="134">
        <v>5</v>
      </c>
      <c r="N681" s="33" t="s">
        <v>4370</v>
      </c>
      <c r="O681" s="114" t="s">
        <v>4352</v>
      </c>
      <c r="P681" s="30" t="s">
        <v>4371</v>
      </c>
      <c r="Q681" s="194">
        <v>14097322.449999999</v>
      </c>
      <c r="S681" s="200"/>
    </row>
    <row r="682" spans="1:19" ht="23.25" x14ac:dyDescent="0.25">
      <c r="A682" s="80">
        <v>681</v>
      </c>
      <c r="B682" s="30" t="s">
        <v>495</v>
      </c>
      <c r="C682" s="30"/>
      <c r="D682" s="134" t="s">
        <v>415</v>
      </c>
      <c r="E682" s="134" t="s">
        <v>18</v>
      </c>
      <c r="F682" s="134" t="s">
        <v>416</v>
      </c>
      <c r="G682" s="134" t="s">
        <v>20</v>
      </c>
      <c r="H682" s="112" t="s">
        <v>592</v>
      </c>
      <c r="I682" s="51">
        <v>8</v>
      </c>
      <c r="J682" s="88" t="str">
        <f t="shared" si="10"/>
        <v>муниципальное образование «город Екатеринбург», г. Екатеринбург, ул. Черепанова, д. 8</v>
      </c>
      <c r="K682" s="112">
        <v>11401.7</v>
      </c>
      <c r="L682" s="30">
        <v>256</v>
      </c>
      <c r="M682" s="134">
        <v>5</v>
      </c>
      <c r="N682" s="33" t="s">
        <v>4370</v>
      </c>
      <c r="O682" s="114" t="s">
        <v>4352</v>
      </c>
      <c r="P682" s="30" t="s">
        <v>4371</v>
      </c>
      <c r="Q682" s="194">
        <v>14435932.07</v>
      </c>
      <c r="S682" s="200"/>
    </row>
    <row r="683" spans="1:19" ht="22.5" x14ac:dyDescent="0.25">
      <c r="A683" s="80">
        <v>682</v>
      </c>
      <c r="B683" s="30" t="s">
        <v>495</v>
      </c>
      <c r="C683" s="30"/>
      <c r="D683" s="134" t="s">
        <v>415</v>
      </c>
      <c r="E683" s="134" t="s">
        <v>18</v>
      </c>
      <c r="F683" s="134" t="s">
        <v>416</v>
      </c>
      <c r="G683" s="134" t="s">
        <v>20</v>
      </c>
      <c r="H683" s="112" t="s">
        <v>458</v>
      </c>
      <c r="I683" s="51" t="s">
        <v>733</v>
      </c>
      <c r="J683" s="88" t="str">
        <f t="shared" si="10"/>
        <v>муниципальное образование «город Екатеринбург», г. Екатеринбург, ул. Черняховского, д. 45А</v>
      </c>
      <c r="K683" s="112">
        <v>12332</v>
      </c>
      <c r="L683" s="30">
        <v>239</v>
      </c>
      <c r="M683" s="134">
        <v>5</v>
      </c>
      <c r="N683" s="33" t="s">
        <v>4199</v>
      </c>
      <c r="O683" s="114">
        <v>43917</v>
      </c>
      <c r="P683" s="30" t="s">
        <v>4200</v>
      </c>
      <c r="Q683" s="194">
        <v>10472669.439999999</v>
      </c>
      <c r="S683" s="200"/>
    </row>
    <row r="684" spans="1:19" ht="23.25" x14ac:dyDescent="0.25">
      <c r="A684" s="80">
        <v>683</v>
      </c>
      <c r="B684" s="30" t="s">
        <v>495</v>
      </c>
      <c r="C684" s="30"/>
      <c r="D684" s="134" t="s">
        <v>415</v>
      </c>
      <c r="E684" s="134" t="s">
        <v>18</v>
      </c>
      <c r="F684" s="134" t="s">
        <v>416</v>
      </c>
      <c r="G684" s="134" t="s">
        <v>20</v>
      </c>
      <c r="H684" s="112" t="s">
        <v>274</v>
      </c>
      <c r="I684" s="51">
        <v>109</v>
      </c>
      <c r="J684" s="88" t="str">
        <f t="shared" si="10"/>
        <v>муниципальное образование «город Екатеринбург», г. Екатеринбург, ул. Чкалова, д. 109</v>
      </c>
      <c r="K684" s="112">
        <v>8636.7999999999993</v>
      </c>
      <c r="L684" s="30">
        <v>192</v>
      </c>
      <c r="M684" s="134">
        <v>2</v>
      </c>
      <c r="N684" s="33" t="s">
        <v>4367</v>
      </c>
      <c r="O684" s="114" t="s">
        <v>4352</v>
      </c>
      <c r="P684" s="30" t="s">
        <v>4368</v>
      </c>
      <c r="Q684" s="194">
        <v>3022618.39</v>
      </c>
      <c r="S684" s="200"/>
    </row>
    <row r="685" spans="1:19" ht="22.5" x14ac:dyDescent="0.25">
      <c r="A685" s="80">
        <v>684</v>
      </c>
      <c r="B685" s="30" t="s">
        <v>495</v>
      </c>
      <c r="C685" s="30"/>
      <c r="D685" s="120" t="s">
        <v>415</v>
      </c>
      <c r="E685" s="120" t="s">
        <v>18</v>
      </c>
      <c r="F685" s="120" t="s">
        <v>416</v>
      </c>
      <c r="G685" s="120" t="s">
        <v>20</v>
      </c>
      <c r="H685" s="30" t="s">
        <v>433</v>
      </c>
      <c r="I685" s="42">
        <v>4</v>
      </c>
      <c r="J685" s="88" t="str">
        <f t="shared" si="10"/>
        <v>муниципальное образование «город Екатеринбург», г. Екатеринбург, ул. Шефская, д. 4</v>
      </c>
      <c r="K685" s="30">
        <v>676.4</v>
      </c>
      <c r="L685" s="30">
        <v>16</v>
      </c>
      <c r="M685" s="30">
        <v>6</v>
      </c>
      <c r="N685" s="33" t="s">
        <v>4186</v>
      </c>
      <c r="O685" s="114" t="s">
        <v>4264</v>
      </c>
      <c r="P685" s="30" t="s">
        <v>2769</v>
      </c>
      <c r="Q685" s="194">
        <v>6047894.4000000004</v>
      </c>
      <c r="S685" s="200"/>
    </row>
    <row r="686" spans="1:19" ht="23.25" x14ac:dyDescent="0.25">
      <c r="A686" s="80">
        <v>685</v>
      </c>
      <c r="B686" s="30" t="s">
        <v>495</v>
      </c>
      <c r="C686" s="30"/>
      <c r="D686" s="120" t="s">
        <v>415</v>
      </c>
      <c r="E686" s="120" t="s">
        <v>18</v>
      </c>
      <c r="F686" s="120" t="s">
        <v>416</v>
      </c>
      <c r="G686" s="120" t="s">
        <v>20</v>
      </c>
      <c r="H686" s="30" t="s">
        <v>479</v>
      </c>
      <c r="I686" s="42">
        <v>32</v>
      </c>
      <c r="J686" s="88" t="str">
        <f t="shared" si="10"/>
        <v>муниципальное образование «город Екатеринбург», г. Екатеринбург, ул. Щорса, д. 32</v>
      </c>
      <c r="K686" s="30">
        <v>8139.5</v>
      </c>
      <c r="L686" s="30">
        <v>134</v>
      </c>
      <c r="M686" s="120">
        <v>5</v>
      </c>
      <c r="N686" s="33" t="s">
        <v>4405</v>
      </c>
      <c r="O686" s="114" t="s">
        <v>4406</v>
      </c>
      <c r="P686" s="30" t="s">
        <v>4407</v>
      </c>
      <c r="Q686" s="194">
        <v>19102215.440000001</v>
      </c>
      <c r="S686" s="200"/>
    </row>
    <row r="687" spans="1:19" ht="22.5" x14ac:dyDescent="0.25">
      <c r="A687" s="80">
        <v>686</v>
      </c>
      <c r="B687" s="30" t="s">
        <v>495</v>
      </c>
      <c r="C687" s="30"/>
      <c r="D687" s="120" t="s">
        <v>415</v>
      </c>
      <c r="E687" s="120" t="s">
        <v>18</v>
      </c>
      <c r="F687" s="120" t="s">
        <v>416</v>
      </c>
      <c r="G687" s="120" t="s">
        <v>845</v>
      </c>
      <c r="H687" s="30" t="s">
        <v>846</v>
      </c>
      <c r="I687" s="42">
        <v>6</v>
      </c>
      <c r="J687" s="88" t="str">
        <f t="shared" si="10"/>
        <v>муниципальное образование «город Екатеринбург», г. Екатеринбург, ш. Елизаветинское, д. 6</v>
      </c>
      <c r="K687" s="30">
        <v>1262.8</v>
      </c>
      <c r="L687" s="30">
        <v>18</v>
      </c>
      <c r="M687" s="120">
        <v>1</v>
      </c>
      <c r="N687" s="33" t="s">
        <v>4178</v>
      </c>
      <c r="O687" s="114">
        <v>43797</v>
      </c>
      <c r="P687" s="30" t="s">
        <v>3796</v>
      </c>
      <c r="Q687" s="194">
        <v>414447.6</v>
      </c>
      <c r="S687" s="200"/>
    </row>
    <row r="688" spans="1:19" ht="22.5" x14ac:dyDescent="0.25">
      <c r="A688" s="80">
        <v>687</v>
      </c>
      <c r="B688" s="30" t="s">
        <v>495</v>
      </c>
      <c r="C688" s="30"/>
      <c r="D688" s="120" t="s">
        <v>415</v>
      </c>
      <c r="E688" s="120" t="s">
        <v>1500</v>
      </c>
      <c r="F688" s="30" t="s">
        <v>452</v>
      </c>
      <c r="G688" s="120" t="s">
        <v>20</v>
      </c>
      <c r="H688" s="30" t="s">
        <v>36</v>
      </c>
      <c r="I688" s="42">
        <v>19</v>
      </c>
      <c r="J688" s="88" t="str">
        <f t="shared" si="10"/>
        <v>муниципальное образование «город Екатеринбург», пос. Шабровский (г Екатеринбург), ул. Ленина, д. 19</v>
      </c>
      <c r="K688" s="30">
        <v>731.2</v>
      </c>
      <c r="L688" s="30">
        <v>16</v>
      </c>
      <c r="M688" s="120">
        <v>8</v>
      </c>
      <c r="N688" s="33" t="s">
        <v>3152</v>
      </c>
      <c r="O688" s="114">
        <v>43815</v>
      </c>
      <c r="P688" s="30" t="s">
        <v>2875</v>
      </c>
      <c r="Q688" s="194">
        <v>5629656</v>
      </c>
      <c r="S688" s="200"/>
    </row>
    <row r="689" spans="1:19" ht="22.5" x14ac:dyDescent="0.25">
      <c r="A689" s="80">
        <v>688</v>
      </c>
      <c r="B689" s="30" t="s">
        <v>8</v>
      </c>
      <c r="C689" s="30"/>
      <c r="D689" s="91" t="s">
        <v>9</v>
      </c>
      <c r="E689" s="30" t="s">
        <v>18</v>
      </c>
      <c r="F689" s="30" t="s">
        <v>19</v>
      </c>
      <c r="G689" s="30" t="s">
        <v>20</v>
      </c>
      <c r="H689" s="30" t="s">
        <v>1499</v>
      </c>
      <c r="I689" s="42">
        <v>2</v>
      </c>
      <c r="J689" s="88" t="str">
        <f t="shared" ref="J689:J752" si="11">C689&amp;""&amp;D689&amp;", "&amp;E689&amp;" "&amp;F689&amp;", "&amp;G689&amp;" "&amp;H689&amp;", д. "&amp;I689</f>
        <v>муниципальное образование город Алапаевск, г. Алапаевск, ул. Веры Шляпиной, д. 2</v>
      </c>
      <c r="K689" s="42">
        <v>391.2</v>
      </c>
      <c r="L689" s="30">
        <v>8</v>
      </c>
      <c r="M689" s="30">
        <v>1</v>
      </c>
      <c r="N689" s="33" t="s">
        <v>4273</v>
      </c>
      <c r="O689" s="114">
        <v>43754</v>
      </c>
      <c r="P689" s="30" t="s">
        <v>2724</v>
      </c>
      <c r="Q689" s="194">
        <v>1270424.3999999999</v>
      </c>
      <c r="S689" s="200"/>
    </row>
    <row r="690" spans="1:19" ht="23.25" x14ac:dyDescent="0.25">
      <c r="A690" s="80">
        <v>689</v>
      </c>
      <c r="B690" s="30" t="s">
        <v>8</v>
      </c>
      <c r="C690" s="30"/>
      <c r="D690" s="91" t="s">
        <v>9</v>
      </c>
      <c r="E690" s="30" t="s">
        <v>18</v>
      </c>
      <c r="F690" s="30" t="s">
        <v>19</v>
      </c>
      <c r="G690" s="30" t="s">
        <v>20</v>
      </c>
      <c r="H690" s="30" t="s">
        <v>69</v>
      </c>
      <c r="I690" s="42" t="s">
        <v>115</v>
      </c>
      <c r="J690" s="88" t="str">
        <f t="shared" si="11"/>
        <v>муниципальное образование город Алапаевск, г. Алапаевск, ул. Мира, д. 1А</v>
      </c>
      <c r="K690" s="42">
        <v>1212.2</v>
      </c>
      <c r="L690" s="30">
        <v>24</v>
      </c>
      <c r="M690" s="30">
        <v>2</v>
      </c>
      <c r="N690" s="33" t="s">
        <v>4408</v>
      </c>
      <c r="O690" s="114" t="s">
        <v>4409</v>
      </c>
      <c r="P690" s="30" t="s">
        <v>2724</v>
      </c>
      <c r="Q690" s="194">
        <v>3576153.3</v>
      </c>
      <c r="S690" s="200"/>
    </row>
    <row r="691" spans="1:19" ht="22.5" x14ac:dyDescent="0.25">
      <c r="A691" s="80">
        <v>690</v>
      </c>
      <c r="B691" s="30" t="s">
        <v>8</v>
      </c>
      <c r="C691" s="30"/>
      <c r="D691" s="91" t="s">
        <v>9</v>
      </c>
      <c r="E691" s="30" t="s">
        <v>18</v>
      </c>
      <c r="F691" s="30" t="s">
        <v>19</v>
      </c>
      <c r="G691" s="30" t="s">
        <v>20</v>
      </c>
      <c r="H691" s="30" t="s">
        <v>69</v>
      </c>
      <c r="I691" s="42">
        <v>9</v>
      </c>
      <c r="J691" s="88" t="str">
        <f t="shared" si="11"/>
        <v>муниципальное образование город Алапаевск, г. Алапаевск, ул. Мира, д. 9</v>
      </c>
      <c r="K691" s="42">
        <v>998.8</v>
      </c>
      <c r="L691" s="30">
        <v>14</v>
      </c>
      <c r="M691" s="30">
        <v>1</v>
      </c>
      <c r="N691" s="33" t="s">
        <v>4273</v>
      </c>
      <c r="O691" s="114">
        <v>43754</v>
      </c>
      <c r="P691" s="30" t="s">
        <v>2724</v>
      </c>
      <c r="Q691" s="194">
        <v>1967326.7999999998</v>
      </c>
      <c r="S691" s="200"/>
    </row>
    <row r="692" spans="1:19" ht="22.5" x14ac:dyDescent="0.25">
      <c r="A692" s="80">
        <v>691</v>
      </c>
      <c r="B692" s="30" t="s">
        <v>8</v>
      </c>
      <c r="C692" s="30"/>
      <c r="D692" s="91" t="s">
        <v>9</v>
      </c>
      <c r="E692" s="30" t="s">
        <v>18</v>
      </c>
      <c r="F692" s="30" t="s">
        <v>19</v>
      </c>
      <c r="G692" s="30" t="s">
        <v>20</v>
      </c>
      <c r="H692" s="30" t="s">
        <v>162</v>
      </c>
      <c r="I692" s="42">
        <v>39</v>
      </c>
      <c r="J692" s="88" t="str">
        <f t="shared" si="11"/>
        <v>муниципальное образование город Алапаевск, г. Алапаевск, ул. Фрунзе, д. 39</v>
      </c>
      <c r="K692" s="42">
        <v>637.4</v>
      </c>
      <c r="L692" s="30">
        <v>11</v>
      </c>
      <c r="M692" s="30">
        <v>1</v>
      </c>
      <c r="N692" s="33" t="s">
        <v>4273</v>
      </c>
      <c r="O692" s="114">
        <v>43754</v>
      </c>
      <c r="P692" s="30" t="s">
        <v>2724</v>
      </c>
      <c r="Q692" s="194">
        <v>2252008.7999999998</v>
      </c>
      <c r="S692" s="200"/>
    </row>
    <row r="693" spans="1:19" ht="22.5" x14ac:dyDescent="0.25">
      <c r="A693" s="80">
        <v>692</v>
      </c>
      <c r="B693" s="30" t="s">
        <v>8</v>
      </c>
      <c r="C693" s="30"/>
      <c r="D693" s="91" t="s">
        <v>9</v>
      </c>
      <c r="E693" s="30" t="s">
        <v>1500</v>
      </c>
      <c r="F693" s="30" t="s">
        <v>1118</v>
      </c>
      <c r="G693" s="30" t="s">
        <v>20</v>
      </c>
      <c r="H693" s="30" t="s">
        <v>36</v>
      </c>
      <c r="I693" s="42">
        <v>72</v>
      </c>
      <c r="J693" s="88" t="str">
        <f t="shared" si="11"/>
        <v>муниципальное образование город Алапаевск, пос. Нейво-Шайтанский (г Алапаевск), ул. Ленина, д. 72</v>
      </c>
      <c r="K693" s="42">
        <v>506.9</v>
      </c>
      <c r="L693" s="30">
        <v>12</v>
      </c>
      <c r="M693" s="30">
        <v>1</v>
      </c>
      <c r="N693" s="33" t="s">
        <v>4273</v>
      </c>
      <c r="O693" s="114">
        <v>43754</v>
      </c>
      <c r="P693" s="30" t="s">
        <v>2724</v>
      </c>
      <c r="Q693" s="194">
        <v>1077128.4000000001</v>
      </c>
      <c r="S693" s="200"/>
    </row>
    <row r="694" spans="1:19" ht="22.5" x14ac:dyDescent="0.25">
      <c r="A694" s="80">
        <v>693</v>
      </c>
      <c r="B694" s="30" t="s">
        <v>218</v>
      </c>
      <c r="C694" s="30" t="s">
        <v>5237</v>
      </c>
      <c r="D694" s="30" t="s">
        <v>687</v>
      </c>
      <c r="E694" s="30" t="s">
        <v>637</v>
      </c>
      <c r="F694" s="30" t="s">
        <v>168</v>
      </c>
      <c r="G694" s="30" t="s">
        <v>20</v>
      </c>
      <c r="H694" s="30" t="s">
        <v>505</v>
      </c>
      <c r="I694" s="148">
        <v>7</v>
      </c>
      <c r="J694" s="88" t="str">
        <f t="shared" si="11"/>
        <v>Невьянский р-н, городской округ Верх-Нейвинский, п.г.т. Верх-Нейвинский, ул. Рабочей молодежи, д. 7</v>
      </c>
      <c r="K694" s="42">
        <v>683.7</v>
      </c>
      <c r="L694" s="30">
        <v>12</v>
      </c>
      <c r="M694" s="42">
        <v>2</v>
      </c>
      <c r="N694" s="33" t="s">
        <v>4274</v>
      </c>
      <c r="O694" s="114">
        <v>43766</v>
      </c>
      <c r="P694" s="30" t="s">
        <v>1494</v>
      </c>
      <c r="Q694" s="194">
        <v>3070309.2</v>
      </c>
      <c r="S694" s="200"/>
    </row>
    <row r="695" spans="1:19" ht="22.5" x14ac:dyDescent="0.25">
      <c r="A695" s="80">
        <v>694</v>
      </c>
      <c r="B695" s="30" t="s">
        <v>218</v>
      </c>
      <c r="C695" s="30" t="s">
        <v>5237</v>
      </c>
      <c r="D695" s="30" t="s">
        <v>204</v>
      </c>
      <c r="E695" s="30" t="s">
        <v>18</v>
      </c>
      <c r="F695" s="30" t="s">
        <v>205</v>
      </c>
      <c r="G695" s="30" t="s">
        <v>20</v>
      </c>
      <c r="H695" s="30" t="s">
        <v>207</v>
      </c>
      <c r="I695" s="148">
        <v>12</v>
      </c>
      <c r="J695" s="88" t="str">
        <f t="shared" si="11"/>
        <v>Невьянский р-н, Невьянский городской округ, г. Невьянск, ул. Красноармейская, д. 12</v>
      </c>
      <c r="K695" s="42">
        <v>760.8</v>
      </c>
      <c r="L695" s="30">
        <v>14</v>
      </c>
      <c r="M695" s="42">
        <v>6</v>
      </c>
      <c r="N695" s="33" t="s">
        <v>4275</v>
      </c>
      <c r="O695" s="114">
        <v>43759</v>
      </c>
      <c r="P695" s="30" t="s">
        <v>3680</v>
      </c>
      <c r="Q695" s="194">
        <v>6354906.0000000009</v>
      </c>
      <c r="S695" s="200"/>
    </row>
    <row r="696" spans="1:19" ht="22.5" x14ac:dyDescent="0.25">
      <c r="A696" s="80">
        <v>695</v>
      </c>
      <c r="B696" s="30" t="s">
        <v>218</v>
      </c>
      <c r="C696" s="30" t="s">
        <v>5237</v>
      </c>
      <c r="D696" s="30" t="s">
        <v>204</v>
      </c>
      <c r="E696" s="30" t="s">
        <v>18</v>
      </c>
      <c r="F696" s="30" t="s">
        <v>205</v>
      </c>
      <c r="G696" s="30" t="s">
        <v>20</v>
      </c>
      <c r="H696" s="30" t="s">
        <v>207</v>
      </c>
      <c r="I696" s="148">
        <v>8</v>
      </c>
      <c r="J696" s="88" t="str">
        <f t="shared" si="11"/>
        <v>Невьянский р-н, Невьянский городской округ, г. Невьянск, ул. Красноармейская, д. 8</v>
      </c>
      <c r="K696" s="30">
        <v>588.70000000000005</v>
      </c>
      <c r="L696" s="30">
        <v>16</v>
      </c>
      <c r="M696" s="30">
        <v>7</v>
      </c>
      <c r="N696" s="33" t="s">
        <v>4275</v>
      </c>
      <c r="O696" s="114">
        <v>43759</v>
      </c>
      <c r="P696" s="30" t="s">
        <v>3680</v>
      </c>
      <c r="Q696" s="194">
        <v>6145393.2000000002</v>
      </c>
      <c r="S696" s="200"/>
    </row>
    <row r="697" spans="1:19" ht="22.5" x14ac:dyDescent="0.25">
      <c r="A697" s="80">
        <v>696</v>
      </c>
      <c r="B697" s="30" t="s">
        <v>218</v>
      </c>
      <c r="C697" s="30" t="s">
        <v>5237</v>
      </c>
      <c r="D697" s="30" t="s">
        <v>204</v>
      </c>
      <c r="E697" s="30" t="s">
        <v>1500</v>
      </c>
      <c r="F697" s="30" t="s">
        <v>211</v>
      </c>
      <c r="G697" s="30" t="s">
        <v>20</v>
      </c>
      <c r="H697" s="30" t="s">
        <v>74</v>
      </c>
      <c r="I697" s="148">
        <v>1</v>
      </c>
      <c r="J697" s="88" t="str">
        <f t="shared" si="11"/>
        <v>Невьянский р-н, Невьянский городской округ, пос. Калиново, ул. Гагарина, д. 1</v>
      </c>
      <c r="K697" s="42">
        <v>850.9</v>
      </c>
      <c r="L697" s="30">
        <v>12</v>
      </c>
      <c r="M697" s="42">
        <v>8</v>
      </c>
      <c r="N697" s="33" t="s">
        <v>4276</v>
      </c>
      <c r="O697" s="114">
        <v>43774</v>
      </c>
      <c r="P697" s="30" t="s">
        <v>3064</v>
      </c>
      <c r="Q697" s="194">
        <v>7154410.8900000006</v>
      </c>
      <c r="S697" s="200"/>
    </row>
    <row r="698" spans="1:19" ht="22.5" x14ac:dyDescent="0.25">
      <c r="A698" s="80">
        <v>697</v>
      </c>
      <c r="B698" s="30" t="s">
        <v>218</v>
      </c>
      <c r="C698" s="30" t="s">
        <v>5237</v>
      </c>
      <c r="D698" s="30" t="s">
        <v>204</v>
      </c>
      <c r="E698" s="30" t="s">
        <v>1500</v>
      </c>
      <c r="F698" s="30" t="s">
        <v>211</v>
      </c>
      <c r="G698" s="30" t="s">
        <v>20</v>
      </c>
      <c r="H698" s="30" t="s">
        <v>36</v>
      </c>
      <c r="I698" s="148">
        <v>14</v>
      </c>
      <c r="J698" s="88" t="str">
        <f t="shared" si="11"/>
        <v>Невьянский р-н, Невьянский городской округ, пос. Калиново, ул. Ленина, д. 14</v>
      </c>
      <c r="K698" s="42">
        <v>834.6</v>
      </c>
      <c r="L698" s="30">
        <v>12</v>
      </c>
      <c r="M698" s="42">
        <v>8</v>
      </c>
      <c r="N698" s="33" t="s">
        <v>4276</v>
      </c>
      <c r="O698" s="114">
        <v>43774</v>
      </c>
      <c r="P698" s="30" t="s">
        <v>3064</v>
      </c>
      <c r="Q698" s="194">
        <v>8155361.4499999993</v>
      </c>
      <c r="S698" s="200"/>
    </row>
    <row r="699" spans="1:19" ht="22.5" x14ac:dyDescent="0.25">
      <c r="A699" s="80">
        <v>698</v>
      </c>
      <c r="B699" s="30" t="s">
        <v>218</v>
      </c>
      <c r="C699" s="30" t="s">
        <v>5237</v>
      </c>
      <c r="D699" s="30" t="s">
        <v>204</v>
      </c>
      <c r="E699" s="30" t="s">
        <v>1500</v>
      </c>
      <c r="F699" s="30" t="s">
        <v>211</v>
      </c>
      <c r="G699" s="30" t="s">
        <v>20</v>
      </c>
      <c r="H699" s="30" t="s">
        <v>36</v>
      </c>
      <c r="I699" s="148">
        <v>16</v>
      </c>
      <c r="J699" s="88" t="str">
        <f t="shared" si="11"/>
        <v>Невьянский р-н, Невьянский городской округ, пос. Калиново, ул. Ленина, д. 16</v>
      </c>
      <c r="K699" s="42">
        <v>816.3</v>
      </c>
      <c r="L699" s="30">
        <v>12</v>
      </c>
      <c r="M699" s="42">
        <v>8</v>
      </c>
      <c r="N699" s="33" t="s">
        <v>4276</v>
      </c>
      <c r="O699" s="114">
        <v>43774</v>
      </c>
      <c r="P699" s="30" t="s">
        <v>3064</v>
      </c>
      <c r="Q699" s="194">
        <v>7860021.96</v>
      </c>
      <c r="S699" s="200"/>
    </row>
    <row r="700" spans="1:19" ht="22.5" x14ac:dyDescent="0.25">
      <c r="A700" s="80">
        <v>699</v>
      </c>
      <c r="B700" s="30" t="s">
        <v>218</v>
      </c>
      <c r="C700" s="30" t="s">
        <v>5237</v>
      </c>
      <c r="D700" s="30" t="s">
        <v>204</v>
      </c>
      <c r="E700" s="30" t="s">
        <v>1500</v>
      </c>
      <c r="F700" s="30" t="s">
        <v>211</v>
      </c>
      <c r="G700" s="30" t="s">
        <v>20</v>
      </c>
      <c r="H700" s="30" t="s">
        <v>36</v>
      </c>
      <c r="I700" s="148" t="s">
        <v>930</v>
      </c>
      <c r="J700" s="88" t="str">
        <f t="shared" si="11"/>
        <v>Невьянский р-н, Невьянский городской округ, пос. Калиново, ул. Ленина, д. 4Б</v>
      </c>
      <c r="K700" s="42">
        <v>322</v>
      </c>
      <c r="L700" s="30">
        <v>10</v>
      </c>
      <c r="M700" s="42">
        <v>5</v>
      </c>
      <c r="N700" s="33" t="s">
        <v>4276</v>
      </c>
      <c r="O700" s="114">
        <v>43774</v>
      </c>
      <c r="P700" s="30" t="s">
        <v>3064</v>
      </c>
      <c r="Q700" s="194">
        <v>5157090.08</v>
      </c>
      <c r="S700" s="200"/>
    </row>
    <row r="701" spans="1:19" ht="22.5" x14ac:dyDescent="0.25">
      <c r="A701" s="80">
        <v>700</v>
      </c>
      <c r="B701" s="30" t="s">
        <v>218</v>
      </c>
      <c r="C701" s="30" t="s">
        <v>5237</v>
      </c>
      <c r="D701" s="30" t="s">
        <v>204</v>
      </c>
      <c r="E701" s="30" t="s">
        <v>1500</v>
      </c>
      <c r="F701" s="30" t="s">
        <v>211</v>
      </c>
      <c r="G701" s="30" t="s">
        <v>20</v>
      </c>
      <c r="H701" s="30" t="s">
        <v>36</v>
      </c>
      <c r="I701" s="148">
        <v>5</v>
      </c>
      <c r="J701" s="88" t="str">
        <f t="shared" si="11"/>
        <v>Невьянский р-н, Невьянский городской округ, пос. Калиново, ул. Ленина, д. 5</v>
      </c>
      <c r="K701" s="42">
        <v>414.3</v>
      </c>
      <c r="L701" s="30">
        <v>8</v>
      </c>
      <c r="M701" s="42">
        <v>8</v>
      </c>
      <c r="N701" s="33" t="s">
        <v>4276</v>
      </c>
      <c r="O701" s="114">
        <v>43774</v>
      </c>
      <c r="P701" s="30" t="s">
        <v>3064</v>
      </c>
      <c r="Q701" s="194">
        <v>4364108.12</v>
      </c>
      <c r="S701" s="200"/>
    </row>
    <row r="702" spans="1:19" ht="22.5" x14ac:dyDescent="0.25">
      <c r="A702" s="80">
        <v>701</v>
      </c>
      <c r="B702" s="30" t="s">
        <v>218</v>
      </c>
      <c r="C702" s="30" t="s">
        <v>5237</v>
      </c>
      <c r="D702" s="30" t="s">
        <v>204</v>
      </c>
      <c r="E702" s="30" t="s">
        <v>1500</v>
      </c>
      <c r="F702" s="30" t="s">
        <v>211</v>
      </c>
      <c r="G702" s="30" t="s">
        <v>20</v>
      </c>
      <c r="H702" s="30" t="s">
        <v>84</v>
      </c>
      <c r="I702" s="148">
        <v>6</v>
      </c>
      <c r="J702" s="88" t="str">
        <f t="shared" si="11"/>
        <v>Невьянский р-н, Невьянский городской округ, пос. Калиново, ул. Советская, д. 6</v>
      </c>
      <c r="K702" s="42">
        <v>1888.4</v>
      </c>
      <c r="L702" s="30">
        <v>27</v>
      </c>
      <c r="M702" s="42">
        <v>7</v>
      </c>
      <c r="N702" s="33" t="s">
        <v>4275</v>
      </c>
      <c r="O702" s="114">
        <v>43759</v>
      </c>
      <c r="P702" s="30" t="s">
        <v>3680</v>
      </c>
      <c r="Q702" s="194">
        <v>14221005.600000001</v>
      </c>
      <c r="S702" s="200"/>
    </row>
    <row r="703" spans="1:19" ht="22.5" x14ac:dyDescent="0.25">
      <c r="A703" s="80">
        <v>702</v>
      </c>
      <c r="B703" s="30" t="s">
        <v>218</v>
      </c>
      <c r="C703" s="30" t="s">
        <v>5237</v>
      </c>
      <c r="D703" s="30" t="s">
        <v>204</v>
      </c>
      <c r="E703" s="30" t="s">
        <v>1500</v>
      </c>
      <c r="F703" s="30" t="s">
        <v>686</v>
      </c>
      <c r="G703" s="30" t="s">
        <v>20</v>
      </c>
      <c r="H703" s="30" t="s">
        <v>36</v>
      </c>
      <c r="I703" s="148">
        <v>58</v>
      </c>
      <c r="J703" s="88" t="str">
        <f t="shared" si="11"/>
        <v>Невьянский р-н, Невьянский городской округ, пос. Цементный, ул. Ленина, д. 58</v>
      </c>
      <c r="K703" s="42">
        <v>674</v>
      </c>
      <c r="L703" s="30">
        <v>16</v>
      </c>
      <c r="M703" s="42">
        <v>8</v>
      </c>
      <c r="N703" s="33" t="s">
        <v>4275</v>
      </c>
      <c r="O703" s="114">
        <v>43759</v>
      </c>
      <c r="P703" s="30" t="s">
        <v>3680</v>
      </c>
      <c r="Q703" s="194">
        <v>5921551.1999999993</v>
      </c>
      <c r="S703" s="200"/>
    </row>
    <row r="704" spans="1:19" ht="22.5" x14ac:dyDescent="0.25">
      <c r="A704" s="80">
        <v>703</v>
      </c>
      <c r="B704" s="30" t="s">
        <v>218</v>
      </c>
      <c r="C704" s="30" t="s">
        <v>5237</v>
      </c>
      <c r="D704" s="30" t="s">
        <v>204</v>
      </c>
      <c r="E704" s="30" t="s">
        <v>1500</v>
      </c>
      <c r="F704" s="30" t="s">
        <v>686</v>
      </c>
      <c r="G704" s="30" t="s">
        <v>20</v>
      </c>
      <c r="H704" s="30" t="s">
        <v>84</v>
      </c>
      <c r="I704" s="148">
        <v>1</v>
      </c>
      <c r="J704" s="88" t="str">
        <f t="shared" si="11"/>
        <v>Невьянский р-н, Невьянский городской округ, пос. Цементный, ул. Советская, д. 1</v>
      </c>
      <c r="K704" s="42">
        <v>668</v>
      </c>
      <c r="L704" s="30">
        <v>16</v>
      </c>
      <c r="M704" s="42">
        <v>5</v>
      </c>
      <c r="N704" s="33" t="s">
        <v>4275</v>
      </c>
      <c r="O704" s="114">
        <v>43759</v>
      </c>
      <c r="P704" s="30" t="s">
        <v>3680</v>
      </c>
      <c r="Q704" s="194">
        <v>1810912.7999999998</v>
      </c>
      <c r="S704" s="200"/>
    </row>
    <row r="705" spans="1:19" ht="22.5" x14ac:dyDescent="0.25">
      <c r="A705" s="80">
        <v>704</v>
      </c>
      <c r="B705" s="30" t="s">
        <v>227</v>
      </c>
      <c r="C705" s="30" t="s">
        <v>702</v>
      </c>
      <c r="D705" s="30" t="s">
        <v>238</v>
      </c>
      <c r="E705" s="30" t="s">
        <v>637</v>
      </c>
      <c r="F705" s="30" t="s">
        <v>239</v>
      </c>
      <c r="G705" s="30" t="s">
        <v>20</v>
      </c>
      <c r="H705" s="30" t="s">
        <v>161</v>
      </c>
      <c r="I705" s="42" t="s">
        <v>411</v>
      </c>
      <c r="J705" s="88" t="str">
        <f t="shared" si="11"/>
        <v>Нижнесергинский р-н, Бисертский городской округ, п.г.т. Бисерть, ул. Тимирязева, д. 8А</v>
      </c>
      <c r="K705" s="42">
        <v>1784.7</v>
      </c>
      <c r="L705" s="30">
        <v>37</v>
      </c>
      <c r="M705" s="42">
        <v>7</v>
      </c>
      <c r="N705" s="33" t="s">
        <v>4277</v>
      </c>
      <c r="O705" s="114" t="s">
        <v>3663</v>
      </c>
      <c r="P705" s="30" t="s">
        <v>3652</v>
      </c>
      <c r="Q705" s="194">
        <v>8841722.5499999989</v>
      </c>
      <c r="S705" s="200"/>
    </row>
    <row r="706" spans="1:19" ht="33.75" x14ac:dyDescent="0.25">
      <c r="A706" s="80">
        <v>705</v>
      </c>
      <c r="B706" s="30" t="s">
        <v>227</v>
      </c>
      <c r="C706" s="30" t="s">
        <v>702</v>
      </c>
      <c r="D706" s="30" t="s">
        <v>2654</v>
      </c>
      <c r="E706" s="30" t="s">
        <v>637</v>
      </c>
      <c r="F706" s="30" t="s">
        <v>291</v>
      </c>
      <c r="G706" s="30" t="s">
        <v>20</v>
      </c>
      <c r="H706" s="30" t="s">
        <v>74</v>
      </c>
      <c r="I706" s="42">
        <v>1</v>
      </c>
      <c r="J706" s="88" t="str">
        <f t="shared" si="11"/>
        <v>Нижнесергинский р-н, Городское поселение Атиг Нижнесергинского муниципального района Свердловской области, п.г.т. Атиг, ул. Гагарина, д. 1</v>
      </c>
      <c r="K706" s="42">
        <v>560.9</v>
      </c>
      <c r="L706" s="30">
        <v>12</v>
      </c>
      <c r="M706" s="42">
        <v>6</v>
      </c>
      <c r="N706" s="33" t="s">
        <v>4281</v>
      </c>
      <c r="O706" s="114" t="s">
        <v>4282</v>
      </c>
      <c r="P706" s="30" t="s">
        <v>3958</v>
      </c>
      <c r="Q706" s="194">
        <v>3263191.38</v>
      </c>
      <c r="S706" s="200"/>
    </row>
    <row r="707" spans="1:19" ht="45" x14ac:dyDescent="0.25">
      <c r="A707" s="80">
        <v>706</v>
      </c>
      <c r="B707" s="30" t="s">
        <v>227</v>
      </c>
      <c r="C707" s="30" t="s">
        <v>702</v>
      </c>
      <c r="D707" s="30" t="s">
        <v>2645</v>
      </c>
      <c r="E707" s="30" t="s">
        <v>637</v>
      </c>
      <c r="F707" s="30" t="s">
        <v>242</v>
      </c>
      <c r="G707" s="30" t="s">
        <v>20</v>
      </c>
      <c r="H707" s="30" t="s">
        <v>199</v>
      </c>
      <c r="I707" s="42">
        <v>11</v>
      </c>
      <c r="J707" s="88" t="str">
        <f t="shared" si="11"/>
        <v>Нижнесергинский р-н, Городское поселение Верхние Серги Нижнесергинского муниципального района Свердловской области, п.г.т. Верхние Серги, ул. Победы, д. 11</v>
      </c>
      <c r="K707" s="42">
        <v>398.52</v>
      </c>
      <c r="L707" s="30">
        <v>8</v>
      </c>
      <c r="M707" s="42">
        <v>1</v>
      </c>
      <c r="N707" s="33" t="s">
        <v>4278</v>
      </c>
      <c r="O707" s="114">
        <v>43780</v>
      </c>
      <c r="P707" s="30" t="s">
        <v>3064</v>
      </c>
      <c r="Q707" s="194">
        <v>180241.2</v>
      </c>
      <c r="S707" s="200"/>
    </row>
    <row r="708" spans="1:19" ht="45" x14ac:dyDescent="0.25">
      <c r="A708" s="80">
        <v>707</v>
      </c>
      <c r="B708" s="30" t="s">
        <v>227</v>
      </c>
      <c r="C708" s="106" t="s">
        <v>702</v>
      </c>
      <c r="D708" s="30" t="s">
        <v>2646</v>
      </c>
      <c r="E708" s="33" t="s">
        <v>18</v>
      </c>
      <c r="F708" s="30" t="s">
        <v>286</v>
      </c>
      <c r="G708" s="30" t="s">
        <v>20</v>
      </c>
      <c r="H708" s="30" t="s">
        <v>278</v>
      </c>
      <c r="I708" s="42">
        <v>19</v>
      </c>
      <c r="J708" s="88" t="str">
        <f t="shared" si="11"/>
        <v>Нижнесергинский р-н, Дружининское городское поселение Нижнесергинского муниципального района Свердловской области, г. Нижние Серги-3, ул. Космонавтов, д. 19</v>
      </c>
      <c r="K708" s="42">
        <v>1670</v>
      </c>
      <c r="L708" s="30">
        <v>36</v>
      </c>
      <c r="M708" s="42">
        <v>3</v>
      </c>
      <c r="N708" s="33" t="s">
        <v>4279</v>
      </c>
      <c r="O708" s="114" t="s">
        <v>4280</v>
      </c>
      <c r="P708" s="30" t="s">
        <v>3733</v>
      </c>
      <c r="Q708" s="194">
        <v>1295499.5699999998</v>
      </c>
      <c r="S708" s="200"/>
    </row>
    <row r="709" spans="1:19" ht="45" x14ac:dyDescent="0.25">
      <c r="A709" s="80">
        <v>708</v>
      </c>
      <c r="B709" s="30" t="s">
        <v>227</v>
      </c>
      <c r="C709" s="106" t="s">
        <v>702</v>
      </c>
      <c r="D709" s="30" t="s">
        <v>2646</v>
      </c>
      <c r="E709" s="33" t="s">
        <v>637</v>
      </c>
      <c r="F709" s="33" t="s">
        <v>724</v>
      </c>
      <c r="G709" s="33" t="s">
        <v>20</v>
      </c>
      <c r="H709" s="33" t="s">
        <v>489</v>
      </c>
      <c r="I709" s="117">
        <v>10</v>
      </c>
      <c r="J709" s="88" t="str">
        <f t="shared" si="11"/>
        <v>Нижнесергинский р-н, Дружининское городское поселение Нижнесергинского муниципального района Свердловской области, п.г.т. Дружинино, ул. Железнодорожников, д. 10</v>
      </c>
      <c r="K709" s="42">
        <v>683.7</v>
      </c>
      <c r="L709" s="30">
        <v>12</v>
      </c>
      <c r="M709" s="33">
        <v>2</v>
      </c>
      <c r="N709" s="33" t="s">
        <v>4279</v>
      </c>
      <c r="O709" s="114" t="s">
        <v>4280</v>
      </c>
      <c r="P709" s="30" t="s">
        <v>3733</v>
      </c>
      <c r="Q709" s="194">
        <v>2625523.4500000002</v>
      </c>
      <c r="S709" s="200"/>
    </row>
    <row r="710" spans="1:19" ht="33.75" x14ac:dyDescent="0.25">
      <c r="A710" s="80">
        <v>709</v>
      </c>
      <c r="B710" s="30" t="s">
        <v>227</v>
      </c>
      <c r="C710" s="30" t="s">
        <v>702</v>
      </c>
      <c r="D710" s="30" t="s">
        <v>2647</v>
      </c>
      <c r="E710" s="30" t="s">
        <v>18</v>
      </c>
      <c r="F710" s="30" t="s">
        <v>293</v>
      </c>
      <c r="G710" s="30" t="s">
        <v>20</v>
      </c>
      <c r="H710" s="30" t="s">
        <v>1347</v>
      </c>
      <c r="I710" s="42">
        <v>16</v>
      </c>
      <c r="J710" s="88" t="str">
        <f t="shared" si="11"/>
        <v>Нижнесергинский р-н, Нижнесергинское городское поселение Нижнесергинского муниципального района Свердловской области, г. Нижние Серги, ул. Дачная, д. 16</v>
      </c>
      <c r="K710" s="42">
        <v>765.3</v>
      </c>
      <c r="L710" s="30">
        <v>16</v>
      </c>
      <c r="M710" s="42">
        <v>1</v>
      </c>
      <c r="N710" s="33" t="s">
        <v>4283</v>
      </c>
      <c r="O710" s="114" t="s">
        <v>4136</v>
      </c>
      <c r="P710" s="30" t="s">
        <v>3733</v>
      </c>
      <c r="Q710" s="194">
        <v>1140051.98</v>
      </c>
      <c r="S710" s="200"/>
    </row>
    <row r="711" spans="1:19" ht="45" x14ac:dyDescent="0.25">
      <c r="A711" s="80">
        <v>710</v>
      </c>
      <c r="B711" s="30" t="s">
        <v>227</v>
      </c>
      <c r="C711" s="30" t="s">
        <v>702</v>
      </c>
      <c r="D711" s="30" t="s">
        <v>2647</v>
      </c>
      <c r="E711" s="30" t="s">
        <v>18</v>
      </c>
      <c r="F711" s="30" t="s">
        <v>293</v>
      </c>
      <c r="G711" s="30" t="s">
        <v>20</v>
      </c>
      <c r="H711" s="30" t="s">
        <v>306</v>
      </c>
      <c r="I711" s="42">
        <v>100</v>
      </c>
      <c r="J711" s="88" t="str">
        <f t="shared" si="11"/>
        <v>Нижнесергинский р-н, Нижнесергинское городское поселение Нижнесергинского муниципального района Свердловской области, г. Нижние Серги, ул. Розы Люксембург, д. 100</v>
      </c>
      <c r="K711" s="42">
        <v>3640</v>
      </c>
      <c r="L711" s="30">
        <v>68</v>
      </c>
      <c r="M711" s="42">
        <v>1</v>
      </c>
      <c r="N711" s="33" t="s">
        <v>4283</v>
      </c>
      <c r="O711" s="114" t="s">
        <v>4136</v>
      </c>
      <c r="P711" s="30" t="s">
        <v>3733</v>
      </c>
      <c r="Q711" s="194">
        <v>2054265.92</v>
      </c>
      <c r="S711" s="200"/>
    </row>
    <row r="712" spans="1:19" ht="22.5" x14ac:dyDescent="0.25">
      <c r="A712" s="80">
        <v>711</v>
      </c>
      <c r="B712" s="30" t="s">
        <v>327</v>
      </c>
      <c r="C712" s="30"/>
      <c r="D712" s="30" t="s">
        <v>369</v>
      </c>
      <c r="E712" s="30" t="s">
        <v>18</v>
      </c>
      <c r="F712" s="30" t="s">
        <v>370</v>
      </c>
      <c r="G712" s="30" t="s">
        <v>20</v>
      </c>
      <c r="H712" s="30" t="s">
        <v>240</v>
      </c>
      <c r="I712" s="42">
        <v>1</v>
      </c>
      <c r="J712" s="88" t="str">
        <f t="shared" si="11"/>
        <v>Нижнетуринский городской округ, г. Нижняя Тура, ул. 40 лет Октября, д. 1</v>
      </c>
      <c r="K712" s="30">
        <v>1990.5</v>
      </c>
      <c r="L712" s="30">
        <v>24</v>
      </c>
      <c r="M712" s="120">
        <v>7</v>
      </c>
      <c r="N712" s="33" t="s">
        <v>4284</v>
      </c>
      <c r="O712" s="114">
        <v>43753</v>
      </c>
      <c r="P712" s="30" t="s">
        <v>3641</v>
      </c>
      <c r="Q712" s="194">
        <v>11067208.800000001</v>
      </c>
      <c r="S712" s="200"/>
    </row>
    <row r="713" spans="1:19" ht="22.5" x14ac:dyDescent="0.25">
      <c r="A713" s="80">
        <v>712</v>
      </c>
      <c r="B713" s="30" t="s">
        <v>327</v>
      </c>
      <c r="C713" s="30"/>
      <c r="D713" s="30" t="s">
        <v>369</v>
      </c>
      <c r="E713" s="30" t="s">
        <v>18</v>
      </c>
      <c r="F713" s="30" t="s">
        <v>370</v>
      </c>
      <c r="G713" s="30" t="s">
        <v>20</v>
      </c>
      <c r="H713" s="30" t="s">
        <v>240</v>
      </c>
      <c r="I713" s="42">
        <v>2</v>
      </c>
      <c r="J713" s="88" t="str">
        <f t="shared" si="11"/>
        <v>Нижнетуринский городской округ, г. Нижняя Тура, ул. 40 лет Октября, д. 2</v>
      </c>
      <c r="K713" s="30">
        <v>1962.1</v>
      </c>
      <c r="L713" s="30">
        <v>25</v>
      </c>
      <c r="M713" s="120">
        <v>7</v>
      </c>
      <c r="N713" s="33" t="s">
        <v>4284</v>
      </c>
      <c r="O713" s="114">
        <v>43753</v>
      </c>
      <c r="P713" s="30" t="s">
        <v>3641</v>
      </c>
      <c r="Q713" s="194">
        <v>9122921.5999999996</v>
      </c>
      <c r="S713" s="200"/>
    </row>
    <row r="714" spans="1:19" ht="22.5" x14ac:dyDescent="0.25">
      <c r="A714" s="80">
        <v>713</v>
      </c>
      <c r="B714" s="30" t="s">
        <v>327</v>
      </c>
      <c r="C714" s="30"/>
      <c r="D714" s="30" t="s">
        <v>369</v>
      </c>
      <c r="E714" s="30" t="s">
        <v>18</v>
      </c>
      <c r="F714" s="30" t="s">
        <v>370</v>
      </c>
      <c r="G714" s="30" t="s">
        <v>20</v>
      </c>
      <c r="H714" s="30" t="s">
        <v>240</v>
      </c>
      <c r="I714" s="42">
        <v>38</v>
      </c>
      <c r="J714" s="88" t="str">
        <f t="shared" si="11"/>
        <v>Нижнетуринский городской округ, г. Нижняя Тура, ул. 40 лет Октября, д. 38</v>
      </c>
      <c r="K714" s="30">
        <v>1465</v>
      </c>
      <c r="L714" s="30">
        <v>15</v>
      </c>
      <c r="M714" s="120">
        <v>6</v>
      </c>
      <c r="N714" s="33" t="s">
        <v>4284</v>
      </c>
      <c r="O714" s="114">
        <v>43753</v>
      </c>
      <c r="P714" s="30" t="s">
        <v>3641</v>
      </c>
      <c r="Q714" s="194">
        <v>7164753.5999999996</v>
      </c>
      <c r="S714" s="200"/>
    </row>
    <row r="715" spans="1:19" ht="22.5" x14ac:dyDescent="0.25">
      <c r="A715" s="80">
        <v>714</v>
      </c>
      <c r="B715" s="30" t="s">
        <v>327</v>
      </c>
      <c r="C715" s="30"/>
      <c r="D715" s="30" t="s">
        <v>369</v>
      </c>
      <c r="E715" s="30" t="s">
        <v>18</v>
      </c>
      <c r="F715" s="30" t="s">
        <v>370</v>
      </c>
      <c r="G715" s="30" t="s">
        <v>20</v>
      </c>
      <c r="H715" s="30" t="s">
        <v>240</v>
      </c>
      <c r="I715" s="42">
        <v>39</v>
      </c>
      <c r="J715" s="88" t="str">
        <f t="shared" si="11"/>
        <v>Нижнетуринский городской округ, г. Нижняя Тура, ул. 40 лет Октября, д. 39</v>
      </c>
      <c r="K715" s="30">
        <v>954</v>
      </c>
      <c r="L715" s="30">
        <v>15</v>
      </c>
      <c r="M715" s="120">
        <v>6</v>
      </c>
      <c r="N715" s="33" t="s">
        <v>4284</v>
      </c>
      <c r="O715" s="114">
        <v>43753</v>
      </c>
      <c r="P715" s="30" t="s">
        <v>3641</v>
      </c>
      <c r="Q715" s="194">
        <v>7412847.6000000006</v>
      </c>
      <c r="S715" s="200"/>
    </row>
    <row r="716" spans="1:19" ht="22.5" x14ac:dyDescent="0.25">
      <c r="A716" s="80">
        <v>715</v>
      </c>
      <c r="B716" s="30" t="s">
        <v>327</v>
      </c>
      <c r="C716" s="114"/>
      <c r="D716" s="30" t="s">
        <v>369</v>
      </c>
      <c r="E716" s="30" t="s">
        <v>18</v>
      </c>
      <c r="F716" s="30" t="s">
        <v>370</v>
      </c>
      <c r="G716" s="30" t="s">
        <v>20</v>
      </c>
      <c r="H716" s="33" t="s">
        <v>185</v>
      </c>
      <c r="I716" s="42">
        <v>13</v>
      </c>
      <c r="J716" s="88" t="str">
        <f t="shared" si="11"/>
        <v>Нижнетуринский городской округ, г. Нижняя Тура, ул. Декабристов, д. 13</v>
      </c>
      <c r="K716" s="33">
        <v>384.8</v>
      </c>
      <c r="L716" s="30">
        <v>6</v>
      </c>
      <c r="M716" s="41">
        <v>7</v>
      </c>
      <c r="N716" s="33" t="s">
        <v>4284</v>
      </c>
      <c r="O716" s="114" t="s">
        <v>4114</v>
      </c>
      <c r="P716" s="30" t="s">
        <v>3641</v>
      </c>
      <c r="Q716" s="194">
        <v>2946354</v>
      </c>
      <c r="S716" s="200"/>
    </row>
    <row r="717" spans="1:19" ht="22.5" x14ac:dyDescent="0.25">
      <c r="A717" s="80">
        <v>716</v>
      </c>
      <c r="B717" s="30" t="s">
        <v>327</v>
      </c>
      <c r="C717" s="30"/>
      <c r="D717" s="30" t="s">
        <v>369</v>
      </c>
      <c r="E717" s="30" t="s">
        <v>18</v>
      </c>
      <c r="F717" s="30" t="s">
        <v>370</v>
      </c>
      <c r="G717" s="30" t="s">
        <v>20</v>
      </c>
      <c r="H717" s="30" t="s">
        <v>176</v>
      </c>
      <c r="I717" s="42">
        <v>1</v>
      </c>
      <c r="J717" s="88" t="str">
        <f t="shared" si="11"/>
        <v>Нижнетуринский городской округ, г. Нижняя Тура, ул. Машиностроителей, д. 1</v>
      </c>
      <c r="K717" s="30">
        <v>2011.2</v>
      </c>
      <c r="L717" s="30">
        <v>40</v>
      </c>
      <c r="M717" s="41">
        <v>7</v>
      </c>
      <c r="N717" s="33" t="s">
        <v>4285</v>
      </c>
      <c r="O717" s="114">
        <v>43753</v>
      </c>
      <c r="P717" s="30" t="s">
        <v>3694</v>
      </c>
      <c r="Q717" s="194">
        <v>9638355.2800000012</v>
      </c>
      <c r="S717" s="200"/>
    </row>
    <row r="718" spans="1:19" ht="22.5" x14ac:dyDescent="0.25">
      <c r="A718" s="80">
        <v>717</v>
      </c>
      <c r="B718" s="30" t="s">
        <v>327</v>
      </c>
      <c r="C718" s="30"/>
      <c r="D718" s="30" t="s">
        <v>369</v>
      </c>
      <c r="E718" s="30" t="s">
        <v>18</v>
      </c>
      <c r="F718" s="30" t="s">
        <v>370</v>
      </c>
      <c r="G718" s="30" t="s">
        <v>20</v>
      </c>
      <c r="H718" s="30" t="s">
        <v>372</v>
      </c>
      <c r="I718" s="42">
        <v>23</v>
      </c>
      <c r="J718" s="88" t="str">
        <f t="shared" si="11"/>
        <v>Нижнетуринский городской округ, г. Нижняя Тура, ул. Яблочкова, д. 23</v>
      </c>
      <c r="K718" s="30">
        <v>531.70000000000005</v>
      </c>
      <c r="L718" s="30">
        <v>8</v>
      </c>
      <c r="M718" s="120">
        <v>6</v>
      </c>
      <c r="N718" s="33" t="s">
        <v>4285</v>
      </c>
      <c r="O718" s="114" t="s">
        <v>4114</v>
      </c>
      <c r="P718" s="30" t="s">
        <v>3694</v>
      </c>
      <c r="Q718" s="194">
        <v>2348872.29</v>
      </c>
      <c r="S718" s="200"/>
    </row>
    <row r="719" spans="1:19" ht="22.5" x14ac:dyDescent="0.25">
      <c r="A719" s="80">
        <v>718</v>
      </c>
      <c r="B719" s="30" t="s">
        <v>327</v>
      </c>
      <c r="C719" s="30"/>
      <c r="D719" s="30" t="s">
        <v>369</v>
      </c>
      <c r="E719" s="30" t="s">
        <v>18</v>
      </c>
      <c r="F719" s="30" t="s">
        <v>370</v>
      </c>
      <c r="G719" s="30" t="s">
        <v>20</v>
      </c>
      <c r="H719" s="30" t="s">
        <v>372</v>
      </c>
      <c r="I719" s="42">
        <v>24</v>
      </c>
      <c r="J719" s="88" t="str">
        <f t="shared" si="11"/>
        <v>Нижнетуринский городской округ, г. Нижняя Тура, ул. Яблочкова, д. 24</v>
      </c>
      <c r="K719" s="30">
        <v>963.9</v>
      </c>
      <c r="L719" s="30">
        <v>12</v>
      </c>
      <c r="M719" s="120">
        <v>6</v>
      </c>
      <c r="N719" s="33" t="s">
        <v>4285</v>
      </c>
      <c r="O719" s="114" t="s">
        <v>4114</v>
      </c>
      <c r="P719" s="30" t="s">
        <v>3694</v>
      </c>
      <c r="Q719" s="194">
        <v>3680951.6400000006</v>
      </c>
      <c r="S719" s="200"/>
    </row>
    <row r="720" spans="1:19" ht="22.5" x14ac:dyDescent="0.25">
      <c r="A720" s="80">
        <v>719</v>
      </c>
      <c r="B720" s="30" t="s">
        <v>327</v>
      </c>
      <c r="C720" s="30"/>
      <c r="D720" s="30" t="s">
        <v>369</v>
      </c>
      <c r="E720" s="30" t="s">
        <v>18</v>
      </c>
      <c r="F720" s="30" t="s">
        <v>370</v>
      </c>
      <c r="G720" s="30" t="s">
        <v>20</v>
      </c>
      <c r="H720" s="30" t="s">
        <v>372</v>
      </c>
      <c r="I720" s="42">
        <v>25</v>
      </c>
      <c r="J720" s="88" t="str">
        <f t="shared" si="11"/>
        <v>Нижнетуринский городской округ, г. Нижняя Тура, ул. Яблочкова, д. 25</v>
      </c>
      <c r="K720" s="30">
        <v>556.6</v>
      </c>
      <c r="L720" s="30">
        <v>8</v>
      </c>
      <c r="M720" s="41">
        <v>6</v>
      </c>
      <c r="N720" s="33" t="s">
        <v>4285</v>
      </c>
      <c r="O720" s="114" t="s">
        <v>4114</v>
      </c>
      <c r="P720" s="30" t="s">
        <v>3694</v>
      </c>
      <c r="Q720" s="194">
        <v>2261336.96</v>
      </c>
      <c r="S720" s="200"/>
    </row>
    <row r="721" spans="1:19" ht="22.5" x14ac:dyDescent="0.25">
      <c r="A721" s="80">
        <v>720</v>
      </c>
      <c r="B721" s="30" t="s">
        <v>327</v>
      </c>
      <c r="C721" s="30"/>
      <c r="D721" s="30" t="s">
        <v>369</v>
      </c>
      <c r="E721" s="30" t="s">
        <v>18</v>
      </c>
      <c r="F721" s="30" t="s">
        <v>370</v>
      </c>
      <c r="G721" s="30" t="s">
        <v>20</v>
      </c>
      <c r="H721" s="30" t="s">
        <v>372</v>
      </c>
      <c r="I721" s="42">
        <v>27</v>
      </c>
      <c r="J721" s="88" t="str">
        <f t="shared" si="11"/>
        <v>Нижнетуринский городской округ, г. Нижняя Тура, ул. Яблочкова, д. 27</v>
      </c>
      <c r="K721" s="30">
        <v>572.20000000000005</v>
      </c>
      <c r="L721" s="30">
        <v>8</v>
      </c>
      <c r="M721" s="120">
        <v>6</v>
      </c>
      <c r="N721" s="33" t="s">
        <v>4286</v>
      </c>
      <c r="O721" s="114">
        <v>43753</v>
      </c>
      <c r="P721" s="30" t="s">
        <v>3694</v>
      </c>
      <c r="Q721" s="194">
        <v>2447686.29</v>
      </c>
      <c r="S721" s="200"/>
    </row>
    <row r="722" spans="1:19" ht="22.5" x14ac:dyDescent="0.25">
      <c r="A722" s="80">
        <v>721</v>
      </c>
      <c r="B722" s="30" t="s">
        <v>327</v>
      </c>
      <c r="C722" s="30"/>
      <c r="D722" s="30" t="s">
        <v>369</v>
      </c>
      <c r="E722" s="30" t="s">
        <v>18</v>
      </c>
      <c r="F722" s="30" t="s">
        <v>370</v>
      </c>
      <c r="G722" s="30" t="s">
        <v>20</v>
      </c>
      <c r="H722" s="30" t="s">
        <v>372</v>
      </c>
      <c r="I722" s="42">
        <v>28</v>
      </c>
      <c r="J722" s="88" t="str">
        <f t="shared" si="11"/>
        <v>Нижнетуринский городской округ, г. Нижняя Тура, ул. Яблочкова, д. 28</v>
      </c>
      <c r="K722" s="30">
        <v>1511.4</v>
      </c>
      <c r="L722" s="30">
        <v>18</v>
      </c>
      <c r="M722" s="120">
        <v>6</v>
      </c>
      <c r="N722" s="33" t="s">
        <v>4286</v>
      </c>
      <c r="O722" s="114" t="s">
        <v>4114</v>
      </c>
      <c r="P722" s="30" t="s">
        <v>3694</v>
      </c>
      <c r="Q722" s="194">
        <v>4572261.43</v>
      </c>
      <c r="S722" s="200"/>
    </row>
    <row r="723" spans="1:19" ht="22.5" x14ac:dyDescent="0.25">
      <c r="A723" s="80">
        <v>722</v>
      </c>
      <c r="B723" s="30" t="s">
        <v>327</v>
      </c>
      <c r="C723" s="30"/>
      <c r="D723" s="30" t="s">
        <v>369</v>
      </c>
      <c r="E723" s="30" t="s">
        <v>18</v>
      </c>
      <c r="F723" s="30" t="s">
        <v>370</v>
      </c>
      <c r="G723" s="30" t="s">
        <v>20</v>
      </c>
      <c r="H723" s="30" t="s">
        <v>372</v>
      </c>
      <c r="I723" s="42">
        <v>29</v>
      </c>
      <c r="J723" s="88" t="str">
        <f t="shared" si="11"/>
        <v>Нижнетуринский городской округ, г. Нижняя Тура, ул. Яблочкова, д. 29</v>
      </c>
      <c r="K723" s="30">
        <v>985.9</v>
      </c>
      <c r="L723" s="30">
        <v>11</v>
      </c>
      <c r="M723" s="120">
        <v>4</v>
      </c>
      <c r="N723" s="33" t="s">
        <v>4286</v>
      </c>
      <c r="O723" s="114">
        <v>43753</v>
      </c>
      <c r="P723" s="30" t="s">
        <v>3694</v>
      </c>
      <c r="Q723" s="194">
        <v>3486782.4</v>
      </c>
      <c r="S723" s="200"/>
    </row>
    <row r="724" spans="1:19" ht="22.5" x14ac:dyDescent="0.25">
      <c r="A724" s="80">
        <v>723</v>
      </c>
      <c r="B724" s="30" t="s">
        <v>327</v>
      </c>
      <c r="C724" s="30"/>
      <c r="D724" s="30" t="s">
        <v>369</v>
      </c>
      <c r="E724" s="30" t="s">
        <v>18</v>
      </c>
      <c r="F724" s="30" t="s">
        <v>370</v>
      </c>
      <c r="G724" s="30" t="s">
        <v>20</v>
      </c>
      <c r="H724" s="30" t="s">
        <v>372</v>
      </c>
      <c r="I724" s="42" t="s">
        <v>404</v>
      </c>
      <c r="J724" s="88" t="str">
        <f t="shared" si="11"/>
        <v>Нижнетуринский городской округ, г. Нижняя Тура, ул. Яблочкова, д. 29А</v>
      </c>
      <c r="K724" s="30">
        <v>531.29999999999995</v>
      </c>
      <c r="L724" s="30">
        <v>8</v>
      </c>
      <c r="M724" s="41">
        <v>5</v>
      </c>
      <c r="N724" s="33" t="s">
        <v>4286</v>
      </c>
      <c r="O724" s="114" t="s">
        <v>4114</v>
      </c>
      <c r="P724" s="30" t="s">
        <v>3694</v>
      </c>
      <c r="Q724" s="194">
        <v>1574979.44</v>
      </c>
      <c r="S724" s="200"/>
    </row>
    <row r="725" spans="1:19" ht="22.5" x14ac:dyDescent="0.25">
      <c r="A725" s="80">
        <v>724</v>
      </c>
      <c r="B725" s="30" t="s">
        <v>327</v>
      </c>
      <c r="C725" s="30" t="s">
        <v>743</v>
      </c>
      <c r="D725" s="30" t="s">
        <v>373</v>
      </c>
      <c r="E725" s="30" t="s">
        <v>18</v>
      </c>
      <c r="F725" s="30" t="s">
        <v>374</v>
      </c>
      <c r="G725" s="30" t="s">
        <v>20</v>
      </c>
      <c r="H725" s="30" t="s">
        <v>490</v>
      </c>
      <c r="I725" s="42">
        <v>5</v>
      </c>
      <c r="J725" s="88" t="str">
        <f t="shared" si="11"/>
        <v>Новолялинский р-н, Новолялинский городской округ, г. Новая Ляля, ул. Лермонтова, д. 5</v>
      </c>
      <c r="K725" s="30">
        <v>500.4</v>
      </c>
      <c r="L725" s="30">
        <v>12</v>
      </c>
      <c r="M725" s="120">
        <v>3</v>
      </c>
      <c r="N725" s="33" t="s">
        <v>4139</v>
      </c>
      <c r="O725" s="114" t="s">
        <v>3663</v>
      </c>
      <c r="P725" s="30" t="s">
        <v>3641</v>
      </c>
      <c r="Q725" s="194">
        <v>1550816.4</v>
      </c>
      <c r="S725" s="200"/>
    </row>
    <row r="726" spans="1:19" ht="22.5" x14ac:dyDescent="0.25">
      <c r="A726" s="80">
        <v>725</v>
      </c>
      <c r="B726" s="30" t="s">
        <v>327</v>
      </c>
      <c r="C726" s="30" t="s">
        <v>743</v>
      </c>
      <c r="D726" s="30" t="s">
        <v>373</v>
      </c>
      <c r="E726" s="30" t="s">
        <v>18</v>
      </c>
      <c r="F726" s="30" t="s">
        <v>374</v>
      </c>
      <c r="G726" s="30" t="s">
        <v>20</v>
      </c>
      <c r="H726" s="30" t="s">
        <v>490</v>
      </c>
      <c r="I726" s="42">
        <v>7</v>
      </c>
      <c r="J726" s="88" t="str">
        <f t="shared" si="11"/>
        <v>Новолялинский р-н, Новолялинский городской округ, г. Новая Ляля, ул. Лермонтова, д. 7</v>
      </c>
      <c r="K726" s="30">
        <v>540</v>
      </c>
      <c r="L726" s="30">
        <v>12</v>
      </c>
      <c r="M726" s="120">
        <v>4</v>
      </c>
      <c r="N726" s="33" t="s">
        <v>4139</v>
      </c>
      <c r="O726" s="114" t="s">
        <v>3663</v>
      </c>
      <c r="P726" s="30" t="s">
        <v>3641</v>
      </c>
      <c r="Q726" s="194">
        <v>2239405.2000000002</v>
      </c>
      <c r="S726" s="200"/>
    </row>
    <row r="727" spans="1:19" ht="22.5" x14ac:dyDescent="0.25">
      <c r="A727" s="80">
        <v>726</v>
      </c>
      <c r="B727" s="30" t="s">
        <v>327</v>
      </c>
      <c r="C727" s="30" t="s">
        <v>743</v>
      </c>
      <c r="D727" s="30" t="s">
        <v>373</v>
      </c>
      <c r="E727" s="30" t="s">
        <v>18</v>
      </c>
      <c r="F727" s="30" t="s">
        <v>374</v>
      </c>
      <c r="G727" s="30" t="s">
        <v>20</v>
      </c>
      <c r="H727" s="30" t="s">
        <v>490</v>
      </c>
      <c r="I727" s="42">
        <v>9</v>
      </c>
      <c r="J727" s="88" t="str">
        <f t="shared" si="11"/>
        <v>Новолялинский р-н, Новолялинский городской округ, г. Новая Ляля, ул. Лермонтова, д. 9</v>
      </c>
      <c r="K727" s="30">
        <v>488</v>
      </c>
      <c r="L727" s="30">
        <v>12</v>
      </c>
      <c r="M727" s="120">
        <v>4</v>
      </c>
      <c r="N727" s="33" t="s">
        <v>4139</v>
      </c>
      <c r="O727" s="114">
        <v>43745</v>
      </c>
      <c r="P727" s="30" t="s">
        <v>3641</v>
      </c>
      <c r="Q727" s="194">
        <v>2348896.7999999998</v>
      </c>
      <c r="S727" s="200"/>
    </row>
    <row r="728" spans="1:19" ht="22.5" x14ac:dyDescent="0.25">
      <c r="A728" s="80">
        <v>727</v>
      </c>
      <c r="B728" s="30" t="s">
        <v>327</v>
      </c>
      <c r="C728" s="30" t="s">
        <v>743</v>
      </c>
      <c r="D728" s="30" t="s">
        <v>373</v>
      </c>
      <c r="E728" s="30" t="s">
        <v>18</v>
      </c>
      <c r="F728" s="30" t="s">
        <v>374</v>
      </c>
      <c r="G728" s="30" t="s">
        <v>20</v>
      </c>
      <c r="H728" s="30" t="s">
        <v>306</v>
      </c>
      <c r="I728" s="42" t="s">
        <v>1139</v>
      </c>
      <c r="J728" s="88" t="str">
        <f t="shared" si="11"/>
        <v>Новолялинский р-н, Новолялинский городской округ, г. Новая Ляля, ул. Розы Люксембург, д. 68А</v>
      </c>
      <c r="K728" s="30">
        <v>315.3</v>
      </c>
      <c r="L728" s="30">
        <v>8</v>
      </c>
      <c r="M728" s="120">
        <v>3</v>
      </c>
      <c r="N728" s="33" t="s">
        <v>4139</v>
      </c>
      <c r="O728" s="114">
        <v>43745</v>
      </c>
      <c r="P728" s="30" t="s">
        <v>3641</v>
      </c>
      <c r="Q728" s="194">
        <v>875917.2</v>
      </c>
      <c r="S728" s="200"/>
    </row>
    <row r="729" spans="1:19" ht="22.5" x14ac:dyDescent="0.25">
      <c r="A729" s="80">
        <v>728</v>
      </c>
      <c r="B729" s="30" t="s">
        <v>327</v>
      </c>
      <c r="C729" s="30" t="s">
        <v>743</v>
      </c>
      <c r="D729" s="30" t="s">
        <v>373</v>
      </c>
      <c r="E729" s="30" t="s">
        <v>18</v>
      </c>
      <c r="F729" s="30" t="s">
        <v>374</v>
      </c>
      <c r="G729" s="30" t="s">
        <v>20</v>
      </c>
      <c r="H729" s="30" t="s">
        <v>306</v>
      </c>
      <c r="I729" s="42" t="s">
        <v>1530</v>
      </c>
      <c r="J729" s="88" t="str">
        <f t="shared" si="11"/>
        <v>Новолялинский р-н, Новолялинский городской округ, г. Новая Ляля, ул. Розы Люксембург, д. 68Б</v>
      </c>
      <c r="K729" s="30">
        <v>304.89999999999998</v>
      </c>
      <c r="L729" s="30">
        <v>7</v>
      </c>
      <c r="M729" s="120">
        <v>3</v>
      </c>
      <c r="N729" s="33" t="s">
        <v>4139</v>
      </c>
      <c r="O729" s="114">
        <v>43745</v>
      </c>
      <c r="P729" s="30" t="s">
        <v>3641</v>
      </c>
      <c r="Q729" s="194">
        <v>774165.60000000009</v>
      </c>
      <c r="S729" s="200"/>
    </row>
    <row r="730" spans="1:19" ht="22.5" x14ac:dyDescent="0.25">
      <c r="A730" s="80">
        <v>729</v>
      </c>
      <c r="B730" s="30" t="s">
        <v>327</v>
      </c>
      <c r="C730" s="30" t="s">
        <v>743</v>
      </c>
      <c r="D730" s="30" t="s">
        <v>373</v>
      </c>
      <c r="E730" s="30" t="s">
        <v>1500</v>
      </c>
      <c r="F730" s="30" t="s">
        <v>375</v>
      </c>
      <c r="G730" s="30" t="s">
        <v>20</v>
      </c>
      <c r="H730" s="30" t="s">
        <v>549</v>
      </c>
      <c r="I730" s="42">
        <v>24</v>
      </c>
      <c r="J730" s="88" t="str">
        <f t="shared" si="11"/>
        <v>Новолялинский р-н, Новолялинский городской округ, пос. Лобва, ул. Кузнецова, д. 24</v>
      </c>
      <c r="K730" s="30">
        <v>490.6</v>
      </c>
      <c r="L730" s="30">
        <v>12</v>
      </c>
      <c r="M730" s="41">
        <v>3</v>
      </c>
      <c r="N730" s="33" t="s">
        <v>4139</v>
      </c>
      <c r="O730" s="114">
        <v>43745</v>
      </c>
      <c r="P730" s="30" t="s">
        <v>3641</v>
      </c>
      <c r="Q730" s="194">
        <v>1329428.3999999999</v>
      </c>
      <c r="S730" s="200"/>
    </row>
    <row r="731" spans="1:19" ht="22.5" x14ac:dyDescent="0.25">
      <c r="A731" s="80">
        <v>730</v>
      </c>
      <c r="B731" s="30" t="s">
        <v>327</v>
      </c>
      <c r="C731" s="30" t="s">
        <v>743</v>
      </c>
      <c r="D731" s="30" t="s">
        <v>373</v>
      </c>
      <c r="E731" s="30" t="s">
        <v>1500</v>
      </c>
      <c r="F731" s="30" t="s">
        <v>375</v>
      </c>
      <c r="G731" s="30" t="s">
        <v>20</v>
      </c>
      <c r="H731" s="30" t="s">
        <v>25</v>
      </c>
      <c r="I731" s="42">
        <v>7</v>
      </c>
      <c r="J731" s="88" t="str">
        <f t="shared" si="11"/>
        <v>Новолялинский р-н, Новолялинский городской округ, пос. Лобва, ул. Школьная, д. 7</v>
      </c>
      <c r="K731" s="30">
        <v>320.39999999999998</v>
      </c>
      <c r="L731" s="30">
        <v>8</v>
      </c>
      <c r="M731" s="41">
        <v>3</v>
      </c>
      <c r="N731" s="33" t="s">
        <v>4139</v>
      </c>
      <c r="O731" s="114" t="s">
        <v>3663</v>
      </c>
      <c r="P731" s="30" t="s">
        <v>3641</v>
      </c>
      <c r="Q731" s="194">
        <v>1347680.4</v>
      </c>
      <c r="S731" s="200"/>
    </row>
    <row r="732" spans="1:19" ht="23.25" x14ac:dyDescent="0.25">
      <c r="A732" s="80">
        <v>731</v>
      </c>
      <c r="B732" s="30" t="s">
        <v>327</v>
      </c>
      <c r="C732" s="30" t="s">
        <v>743</v>
      </c>
      <c r="D732" s="30" t="s">
        <v>373</v>
      </c>
      <c r="E732" s="30" t="s">
        <v>1500</v>
      </c>
      <c r="F732" s="30" t="s">
        <v>375</v>
      </c>
      <c r="G732" s="30" t="s">
        <v>20</v>
      </c>
      <c r="H732" s="30" t="s">
        <v>70</v>
      </c>
      <c r="I732" s="42">
        <v>4</v>
      </c>
      <c r="J732" s="88" t="str">
        <f t="shared" si="11"/>
        <v>Новолялинский р-н, Новолялинский городской округ, пос. Лобва, ул. Юбилейная, д. 4</v>
      </c>
      <c r="K732" s="30">
        <v>530</v>
      </c>
      <c r="L732" s="30">
        <v>12</v>
      </c>
      <c r="M732" s="41">
        <v>4</v>
      </c>
      <c r="N732" s="33" t="s">
        <v>4410</v>
      </c>
      <c r="O732" s="114" t="s">
        <v>4411</v>
      </c>
      <c r="P732" s="30" t="s">
        <v>3641</v>
      </c>
      <c r="Q732" s="194">
        <v>1630252.7999999998</v>
      </c>
      <c r="S732" s="200"/>
    </row>
    <row r="733" spans="1:19" ht="22.5" x14ac:dyDescent="0.25">
      <c r="A733" s="80">
        <v>732</v>
      </c>
      <c r="B733" s="30" t="s">
        <v>218</v>
      </c>
      <c r="C733" s="30"/>
      <c r="D733" s="112" t="s">
        <v>2511</v>
      </c>
      <c r="E733" s="112" t="s">
        <v>18</v>
      </c>
      <c r="F733" s="112" t="s">
        <v>213</v>
      </c>
      <c r="G733" s="112" t="s">
        <v>190</v>
      </c>
      <c r="H733" s="112" t="s">
        <v>1519</v>
      </c>
      <c r="I733" s="150">
        <v>3</v>
      </c>
      <c r="J733" s="88" t="str">
        <f t="shared" si="11"/>
        <v>Новоуральский городской округ Свердловской области, г. Новоуральск, б-р Академика Кикоина, д. 3</v>
      </c>
      <c r="K733" s="112">
        <v>16233.6</v>
      </c>
      <c r="L733" s="30">
        <v>192</v>
      </c>
      <c r="M733" s="112">
        <v>4</v>
      </c>
      <c r="N733" s="33" t="s">
        <v>4287</v>
      </c>
      <c r="O733" s="114">
        <v>43931</v>
      </c>
      <c r="P733" s="30" t="s">
        <v>1598</v>
      </c>
      <c r="Q733" s="194">
        <v>7411327.4199999999</v>
      </c>
      <c r="S733" s="200"/>
    </row>
    <row r="734" spans="1:19" ht="22.5" x14ac:dyDescent="0.25">
      <c r="A734" s="80">
        <v>733</v>
      </c>
      <c r="B734" s="30" t="s">
        <v>218</v>
      </c>
      <c r="C734" s="30"/>
      <c r="D734" s="30" t="s">
        <v>2511</v>
      </c>
      <c r="E734" s="112" t="s">
        <v>18</v>
      </c>
      <c r="F734" s="112" t="s">
        <v>213</v>
      </c>
      <c r="G734" s="112" t="s">
        <v>190</v>
      </c>
      <c r="H734" s="112" t="s">
        <v>1519</v>
      </c>
      <c r="I734" s="150">
        <v>5</v>
      </c>
      <c r="J734" s="88" t="str">
        <f t="shared" si="11"/>
        <v>Новоуральский городской округ Свердловской области, г. Новоуральск, б-р Академика Кикоина, д. 5</v>
      </c>
      <c r="K734" s="112">
        <v>12410.3</v>
      </c>
      <c r="L734" s="30">
        <v>144</v>
      </c>
      <c r="M734" s="112">
        <v>2</v>
      </c>
      <c r="N734" s="33" t="s">
        <v>4287</v>
      </c>
      <c r="O734" s="114">
        <v>43931</v>
      </c>
      <c r="P734" s="30" t="s">
        <v>1598</v>
      </c>
      <c r="Q734" s="194">
        <v>3709070.2</v>
      </c>
      <c r="S734" s="200"/>
    </row>
    <row r="735" spans="1:19" ht="22.5" x14ac:dyDescent="0.25">
      <c r="A735" s="80">
        <v>734</v>
      </c>
      <c r="B735" s="30" t="s">
        <v>218</v>
      </c>
      <c r="C735" s="30"/>
      <c r="D735" s="30" t="s">
        <v>2511</v>
      </c>
      <c r="E735" s="112" t="s">
        <v>18</v>
      </c>
      <c r="F735" s="112" t="s">
        <v>213</v>
      </c>
      <c r="G735" s="112" t="s">
        <v>190</v>
      </c>
      <c r="H735" s="112" t="s">
        <v>1519</v>
      </c>
      <c r="I735" s="150">
        <v>8</v>
      </c>
      <c r="J735" s="88" t="str">
        <f t="shared" si="11"/>
        <v>Новоуральский городской округ Свердловской области, г. Новоуральск, б-р Академика Кикоина, д. 8</v>
      </c>
      <c r="K735" s="112">
        <v>23496.400000000001</v>
      </c>
      <c r="L735" s="30">
        <v>240</v>
      </c>
      <c r="M735" s="112">
        <v>2</v>
      </c>
      <c r="N735" s="33" t="s">
        <v>4287</v>
      </c>
      <c r="O735" s="114">
        <v>43931</v>
      </c>
      <c r="P735" s="30" t="s">
        <v>1598</v>
      </c>
      <c r="Q735" s="194">
        <v>3975661.7699999996</v>
      </c>
      <c r="S735" s="200"/>
    </row>
    <row r="736" spans="1:19" ht="23.25" x14ac:dyDescent="0.25">
      <c r="A736" s="80">
        <v>735</v>
      </c>
      <c r="B736" s="30" t="s">
        <v>218</v>
      </c>
      <c r="C736" s="30"/>
      <c r="D736" s="30" t="s">
        <v>2511</v>
      </c>
      <c r="E736" s="112" t="s">
        <v>18</v>
      </c>
      <c r="F736" s="112" t="s">
        <v>213</v>
      </c>
      <c r="G736" s="112" t="s">
        <v>362</v>
      </c>
      <c r="H736" s="112" t="s">
        <v>1302</v>
      </c>
      <c r="I736" s="150" t="s">
        <v>408</v>
      </c>
      <c r="J736" s="88" t="str">
        <f t="shared" si="11"/>
        <v>Новоуральский городской округ Свердловской области, г. Новоуральск, мкр. 15-й, д. 3А</v>
      </c>
      <c r="K736" s="51">
        <v>6111.2</v>
      </c>
      <c r="L736" s="30">
        <v>96</v>
      </c>
      <c r="M736" s="51">
        <v>3</v>
      </c>
      <c r="N736" s="33" t="s">
        <v>4324</v>
      </c>
      <c r="O736" s="114" t="s">
        <v>4325</v>
      </c>
      <c r="P736" s="30" t="s">
        <v>4326</v>
      </c>
      <c r="Q736" s="194">
        <v>6386717.6400000006</v>
      </c>
      <c r="S736" s="200"/>
    </row>
    <row r="737" spans="1:19" ht="23.25" x14ac:dyDescent="0.25">
      <c r="A737" s="80">
        <v>736</v>
      </c>
      <c r="B737" s="30" t="s">
        <v>218</v>
      </c>
      <c r="C737" s="30"/>
      <c r="D737" s="30" t="s">
        <v>2511</v>
      </c>
      <c r="E737" s="112" t="s">
        <v>18</v>
      </c>
      <c r="F737" s="112" t="s">
        <v>213</v>
      </c>
      <c r="G737" s="112" t="s">
        <v>362</v>
      </c>
      <c r="H737" s="112" t="s">
        <v>1302</v>
      </c>
      <c r="I737" s="150">
        <v>4</v>
      </c>
      <c r="J737" s="88" t="str">
        <f t="shared" si="11"/>
        <v>Новоуральский городской округ Свердловской области, г. Новоуральск, мкр. 15-й, д. 4</v>
      </c>
      <c r="K737" s="112">
        <v>6105.1</v>
      </c>
      <c r="L737" s="30">
        <v>84</v>
      </c>
      <c r="M737" s="112">
        <v>3</v>
      </c>
      <c r="N737" s="33" t="s">
        <v>4324</v>
      </c>
      <c r="O737" s="114" t="s">
        <v>4325</v>
      </c>
      <c r="P737" s="30" t="s">
        <v>4326</v>
      </c>
      <c r="Q737" s="194">
        <v>6396216.3700000001</v>
      </c>
      <c r="S737" s="200"/>
    </row>
    <row r="738" spans="1:19" ht="22.5" x14ac:dyDescent="0.25">
      <c r="A738" s="80">
        <v>737</v>
      </c>
      <c r="B738" s="30" t="s">
        <v>218</v>
      </c>
      <c r="C738" s="30"/>
      <c r="D738" s="30" t="s">
        <v>2511</v>
      </c>
      <c r="E738" s="30" t="s">
        <v>18</v>
      </c>
      <c r="F738" s="30" t="s">
        <v>213</v>
      </c>
      <c r="G738" s="30" t="s">
        <v>20</v>
      </c>
      <c r="H738" s="30" t="s">
        <v>1195</v>
      </c>
      <c r="I738" s="148">
        <v>41</v>
      </c>
      <c r="J738" s="88" t="str">
        <f t="shared" si="11"/>
        <v>Новоуральский городской округ Свердловской области, г. Новоуральск, ул. Клары Цеткин, д. 41</v>
      </c>
      <c r="K738" s="30">
        <v>575.4</v>
      </c>
      <c r="L738" s="30">
        <v>8</v>
      </c>
      <c r="M738" s="30">
        <v>8</v>
      </c>
      <c r="N738" s="33" t="s">
        <v>4288</v>
      </c>
      <c r="O738" s="114" t="s">
        <v>4289</v>
      </c>
      <c r="P738" s="30" t="s">
        <v>2752</v>
      </c>
      <c r="Q738" s="194">
        <v>5553585.6000000006</v>
      </c>
      <c r="S738" s="200"/>
    </row>
    <row r="739" spans="1:19" ht="22.5" x14ac:dyDescent="0.25">
      <c r="A739" s="80">
        <v>738</v>
      </c>
      <c r="B739" s="30" t="s">
        <v>218</v>
      </c>
      <c r="C739" s="30"/>
      <c r="D739" s="30" t="s">
        <v>2511</v>
      </c>
      <c r="E739" s="112" t="s">
        <v>18</v>
      </c>
      <c r="F739" s="112" t="s">
        <v>213</v>
      </c>
      <c r="G739" s="112" t="s">
        <v>20</v>
      </c>
      <c r="H739" s="112" t="s">
        <v>1520</v>
      </c>
      <c r="I739" s="67" t="s">
        <v>1521</v>
      </c>
      <c r="J739" s="88" t="str">
        <f t="shared" si="11"/>
        <v>Новоуральский городской округ Свердловской области, г. Новоуральск, ул. Корнилова, д. 13/2</v>
      </c>
      <c r="K739" s="112">
        <v>10136.4</v>
      </c>
      <c r="L739" s="30">
        <v>117</v>
      </c>
      <c r="M739" s="112">
        <v>2</v>
      </c>
      <c r="N739" s="33" t="s">
        <v>4287</v>
      </c>
      <c r="O739" s="114">
        <v>43931</v>
      </c>
      <c r="P739" s="30" t="s">
        <v>1598</v>
      </c>
      <c r="Q739" s="194">
        <v>3801852.3499999996</v>
      </c>
      <c r="S739" s="200"/>
    </row>
    <row r="740" spans="1:19" ht="22.5" x14ac:dyDescent="0.25">
      <c r="A740" s="80">
        <v>739</v>
      </c>
      <c r="B740" s="30" t="s">
        <v>218</v>
      </c>
      <c r="C740" s="30"/>
      <c r="D740" s="30" t="s">
        <v>2511</v>
      </c>
      <c r="E740" s="112" t="s">
        <v>18</v>
      </c>
      <c r="F740" s="112" t="s">
        <v>213</v>
      </c>
      <c r="G740" s="112" t="s">
        <v>20</v>
      </c>
      <c r="H740" s="112" t="s">
        <v>1520</v>
      </c>
      <c r="I740" s="150">
        <v>3</v>
      </c>
      <c r="J740" s="88" t="str">
        <f t="shared" si="11"/>
        <v>Новоуральский городской округ Свердловской области, г. Новоуральск, ул. Корнилова, д. 3</v>
      </c>
      <c r="K740" s="112">
        <v>26221.9</v>
      </c>
      <c r="L740" s="30">
        <v>282</v>
      </c>
      <c r="M740" s="112">
        <v>6</v>
      </c>
      <c r="N740" s="33" t="s">
        <v>4287</v>
      </c>
      <c r="O740" s="114">
        <v>43931</v>
      </c>
      <c r="P740" s="30" t="s">
        <v>1598</v>
      </c>
      <c r="Q740" s="194">
        <v>11977181.01</v>
      </c>
      <c r="S740" s="200"/>
    </row>
    <row r="741" spans="1:19" ht="22.5" x14ac:dyDescent="0.25">
      <c r="A741" s="80">
        <v>740</v>
      </c>
      <c r="B741" s="30" t="s">
        <v>218</v>
      </c>
      <c r="C741" s="30"/>
      <c r="D741" s="30" t="s">
        <v>2511</v>
      </c>
      <c r="E741" s="112" t="s">
        <v>18</v>
      </c>
      <c r="F741" s="112" t="s">
        <v>213</v>
      </c>
      <c r="G741" s="112" t="s">
        <v>20</v>
      </c>
      <c r="H741" s="112" t="s">
        <v>1520</v>
      </c>
      <c r="I741" s="150">
        <v>5</v>
      </c>
      <c r="J741" s="88" t="str">
        <f t="shared" si="11"/>
        <v>Новоуральский городской округ Свердловской области, г. Новоуральск, ул. Корнилова, д. 5</v>
      </c>
      <c r="K741" s="112">
        <v>4916.3999999999996</v>
      </c>
      <c r="L741" s="30">
        <v>72</v>
      </c>
      <c r="M741" s="112">
        <v>2</v>
      </c>
      <c r="N741" s="33" t="s">
        <v>4287</v>
      </c>
      <c r="O741" s="114">
        <v>43931</v>
      </c>
      <c r="P741" s="30" t="s">
        <v>1598</v>
      </c>
      <c r="Q741" s="194">
        <v>3997434.3499999996</v>
      </c>
      <c r="S741" s="200"/>
    </row>
    <row r="742" spans="1:19" ht="22.5" x14ac:dyDescent="0.25">
      <c r="A742" s="80">
        <v>741</v>
      </c>
      <c r="B742" s="30" t="s">
        <v>218</v>
      </c>
      <c r="C742" s="30"/>
      <c r="D742" s="30" t="s">
        <v>2511</v>
      </c>
      <c r="E742" s="112" t="s">
        <v>18</v>
      </c>
      <c r="F742" s="112" t="s">
        <v>213</v>
      </c>
      <c r="G742" s="112" t="s">
        <v>20</v>
      </c>
      <c r="H742" s="112" t="s">
        <v>1520</v>
      </c>
      <c r="I742" s="150">
        <v>7</v>
      </c>
      <c r="J742" s="88" t="str">
        <f t="shared" si="11"/>
        <v>Новоуральский городской округ Свердловской области, г. Новоуральск, ул. Корнилова, д. 7</v>
      </c>
      <c r="K742" s="112">
        <v>17887.5</v>
      </c>
      <c r="L742" s="30">
        <v>208</v>
      </c>
      <c r="M742" s="112">
        <v>2</v>
      </c>
      <c r="N742" s="33" t="s">
        <v>4287</v>
      </c>
      <c r="O742" s="114">
        <v>43931</v>
      </c>
      <c r="P742" s="30" t="s">
        <v>1598</v>
      </c>
      <c r="Q742" s="194">
        <v>3846492.45</v>
      </c>
      <c r="S742" s="200"/>
    </row>
    <row r="743" spans="1:19" ht="22.5" x14ac:dyDescent="0.25">
      <c r="A743" s="80">
        <v>742</v>
      </c>
      <c r="B743" s="30" t="s">
        <v>218</v>
      </c>
      <c r="C743" s="30"/>
      <c r="D743" s="30" t="s">
        <v>2511</v>
      </c>
      <c r="E743" s="30" t="s">
        <v>18</v>
      </c>
      <c r="F743" s="30" t="s">
        <v>213</v>
      </c>
      <c r="G743" s="30" t="s">
        <v>20</v>
      </c>
      <c r="H743" s="30" t="s">
        <v>36</v>
      </c>
      <c r="I743" s="148">
        <v>4</v>
      </c>
      <c r="J743" s="88" t="str">
        <f t="shared" si="11"/>
        <v>Новоуральский городской округ Свердловской области, г. Новоуральск, ул. Ленина, д. 4</v>
      </c>
      <c r="K743" s="42">
        <v>769.9</v>
      </c>
      <c r="L743" s="30">
        <v>12</v>
      </c>
      <c r="M743" s="42">
        <v>5</v>
      </c>
      <c r="N743" s="33" t="s">
        <v>4290</v>
      </c>
      <c r="O743" s="114">
        <v>43775</v>
      </c>
      <c r="P743" s="30" t="s">
        <v>3961</v>
      </c>
      <c r="Q743" s="194">
        <v>871844.16999999993</v>
      </c>
      <c r="S743" s="200"/>
    </row>
    <row r="744" spans="1:19" ht="22.5" x14ac:dyDescent="0.25">
      <c r="A744" s="80">
        <v>743</v>
      </c>
      <c r="B744" s="30" t="s">
        <v>218</v>
      </c>
      <c r="C744" s="30"/>
      <c r="D744" s="30" t="s">
        <v>2511</v>
      </c>
      <c r="E744" s="30" t="s">
        <v>18</v>
      </c>
      <c r="F744" s="30" t="s">
        <v>213</v>
      </c>
      <c r="G744" s="30" t="s">
        <v>20</v>
      </c>
      <c r="H744" s="30" t="s">
        <v>36</v>
      </c>
      <c r="I744" s="148">
        <v>55</v>
      </c>
      <c r="J744" s="88" t="str">
        <f t="shared" si="11"/>
        <v>Новоуральский городской округ Свердловской области, г. Новоуральск, ул. Ленина, д. 55</v>
      </c>
      <c r="K744" s="42">
        <v>1261.7</v>
      </c>
      <c r="L744" s="30">
        <v>21</v>
      </c>
      <c r="M744" s="42">
        <v>7</v>
      </c>
      <c r="N744" s="33" t="s">
        <v>4290</v>
      </c>
      <c r="O744" s="114">
        <v>43775</v>
      </c>
      <c r="P744" s="30" t="s">
        <v>3961</v>
      </c>
      <c r="Q744" s="194">
        <v>7433755.1300000008</v>
      </c>
      <c r="S744" s="200"/>
    </row>
    <row r="745" spans="1:19" ht="22.5" x14ac:dyDescent="0.25">
      <c r="A745" s="80">
        <v>744</v>
      </c>
      <c r="B745" s="30" t="s">
        <v>218</v>
      </c>
      <c r="C745" s="30"/>
      <c r="D745" s="30" t="s">
        <v>2511</v>
      </c>
      <c r="E745" s="30" t="s">
        <v>18</v>
      </c>
      <c r="F745" s="30" t="s">
        <v>213</v>
      </c>
      <c r="G745" s="30" t="s">
        <v>20</v>
      </c>
      <c r="H745" s="30" t="s">
        <v>36</v>
      </c>
      <c r="I745" s="148">
        <v>56</v>
      </c>
      <c r="J745" s="88" t="str">
        <f t="shared" si="11"/>
        <v>Новоуральский городской округ Свердловской области, г. Новоуральск, ул. Ленина, д. 56</v>
      </c>
      <c r="K745" s="42">
        <v>2802.3</v>
      </c>
      <c r="L745" s="30">
        <v>18</v>
      </c>
      <c r="M745" s="42">
        <v>2</v>
      </c>
      <c r="N745" s="33" t="s">
        <v>4290</v>
      </c>
      <c r="O745" s="114" t="s">
        <v>4291</v>
      </c>
      <c r="P745" s="30" t="s">
        <v>3961</v>
      </c>
      <c r="Q745" s="194">
        <v>8895153.0500000007</v>
      </c>
      <c r="S745" s="200"/>
    </row>
    <row r="746" spans="1:19" ht="22.5" x14ac:dyDescent="0.25">
      <c r="A746" s="80">
        <v>745</v>
      </c>
      <c r="B746" s="30" t="s">
        <v>218</v>
      </c>
      <c r="C746" s="30"/>
      <c r="D746" s="30" t="s">
        <v>2511</v>
      </c>
      <c r="E746" s="30" t="s">
        <v>18</v>
      </c>
      <c r="F746" s="30" t="s">
        <v>213</v>
      </c>
      <c r="G746" s="30" t="s">
        <v>20</v>
      </c>
      <c r="H746" s="30" t="s">
        <v>36</v>
      </c>
      <c r="I746" s="148">
        <v>66</v>
      </c>
      <c r="J746" s="88" t="str">
        <f t="shared" si="11"/>
        <v>Новоуральский городской округ Свердловской области, г. Новоуральск, ул. Ленина, д. 66</v>
      </c>
      <c r="K746" s="30">
        <v>1215.4000000000001</v>
      </c>
      <c r="L746" s="30">
        <v>18</v>
      </c>
      <c r="M746" s="30">
        <v>5</v>
      </c>
      <c r="N746" s="33" t="s">
        <v>4290</v>
      </c>
      <c r="O746" s="114">
        <v>43775</v>
      </c>
      <c r="P746" s="30" t="s">
        <v>3961</v>
      </c>
      <c r="Q746" s="194">
        <v>1266526.04</v>
      </c>
      <c r="S746" s="200"/>
    </row>
    <row r="747" spans="1:19" ht="22.5" x14ac:dyDescent="0.25">
      <c r="A747" s="80">
        <v>746</v>
      </c>
      <c r="B747" s="30" t="s">
        <v>218</v>
      </c>
      <c r="C747" s="30"/>
      <c r="D747" s="30" t="s">
        <v>2511</v>
      </c>
      <c r="E747" s="30" t="s">
        <v>18</v>
      </c>
      <c r="F747" s="30" t="s">
        <v>213</v>
      </c>
      <c r="G747" s="30" t="s">
        <v>20</v>
      </c>
      <c r="H747" s="30" t="s">
        <v>36</v>
      </c>
      <c r="I747" s="148">
        <v>70</v>
      </c>
      <c r="J747" s="88" t="str">
        <f t="shared" si="11"/>
        <v>Новоуральский городской округ Свердловской области, г. Новоуральск, ул. Ленина, д. 70</v>
      </c>
      <c r="K747" s="42">
        <v>1928</v>
      </c>
      <c r="L747" s="30">
        <v>30</v>
      </c>
      <c r="M747" s="42">
        <v>6</v>
      </c>
      <c r="N747" s="33" t="s">
        <v>4288</v>
      </c>
      <c r="O747" s="114">
        <v>43774</v>
      </c>
      <c r="P747" s="30" t="s">
        <v>2752</v>
      </c>
      <c r="Q747" s="194">
        <v>11852520.07</v>
      </c>
      <c r="S747" s="200"/>
    </row>
    <row r="748" spans="1:19" ht="22.5" x14ac:dyDescent="0.25">
      <c r="A748" s="80">
        <v>747</v>
      </c>
      <c r="B748" s="30" t="s">
        <v>218</v>
      </c>
      <c r="C748" s="30"/>
      <c r="D748" s="30" t="s">
        <v>2511</v>
      </c>
      <c r="E748" s="30" t="s">
        <v>18</v>
      </c>
      <c r="F748" s="30" t="s">
        <v>213</v>
      </c>
      <c r="G748" s="30" t="s">
        <v>20</v>
      </c>
      <c r="H748" s="30" t="s">
        <v>36</v>
      </c>
      <c r="I748" s="148">
        <v>77</v>
      </c>
      <c r="J748" s="88" t="str">
        <f t="shared" si="11"/>
        <v>Новоуральский городской округ Свердловской области, г. Новоуральск, ул. Ленина, д. 77</v>
      </c>
      <c r="K748" s="30">
        <v>1184.3</v>
      </c>
      <c r="L748" s="30">
        <v>17</v>
      </c>
      <c r="M748" s="30">
        <v>7</v>
      </c>
      <c r="N748" s="33" t="s">
        <v>4290</v>
      </c>
      <c r="O748" s="114">
        <v>43775</v>
      </c>
      <c r="P748" s="30" t="s">
        <v>3961</v>
      </c>
      <c r="Q748" s="194">
        <v>7568004.2699999996</v>
      </c>
      <c r="S748" s="200"/>
    </row>
    <row r="749" spans="1:19" ht="22.5" x14ac:dyDescent="0.25">
      <c r="A749" s="80">
        <v>748</v>
      </c>
      <c r="B749" s="30" t="s">
        <v>218</v>
      </c>
      <c r="C749" s="30"/>
      <c r="D749" s="30" t="s">
        <v>2511</v>
      </c>
      <c r="E749" s="30" t="s">
        <v>18</v>
      </c>
      <c r="F749" s="30" t="s">
        <v>213</v>
      </c>
      <c r="G749" s="30" t="s">
        <v>20</v>
      </c>
      <c r="H749" s="30" t="s">
        <v>36</v>
      </c>
      <c r="I749" s="148">
        <v>78</v>
      </c>
      <c r="J749" s="88" t="str">
        <f t="shared" si="11"/>
        <v>Новоуральский городской округ Свердловской области, г. Новоуральск, ул. Ленина, д. 78</v>
      </c>
      <c r="K749" s="42">
        <v>2914.2</v>
      </c>
      <c r="L749" s="30">
        <v>32</v>
      </c>
      <c r="M749" s="42">
        <v>4</v>
      </c>
      <c r="N749" s="33" t="s">
        <v>4292</v>
      </c>
      <c r="O749" s="114">
        <v>43775</v>
      </c>
      <c r="P749" s="30" t="s">
        <v>2752</v>
      </c>
      <c r="Q749" s="194">
        <v>13859681.050000001</v>
      </c>
      <c r="S749" s="200"/>
    </row>
    <row r="750" spans="1:19" ht="22.5" x14ac:dyDescent="0.25">
      <c r="A750" s="80">
        <v>749</v>
      </c>
      <c r="B750" s="30" t="s">
        <v>218</v>
      </c>
      <c r="C750" s="30"/>
      <c r="D750" s="30" t="s">
        <v>2511</v>
      </c>
      <c r="E750" s="30" t="s">
        <v>18</v>
      </c>
      <c r="F750" s="30" t="s">
        <v>213</v>
      </c>
      <c r="G750" s="30" t="s">
        <v>20</v>
      </c>
      <c r="H750" s="30" t="s">
        <v>36</v>
      </c>
      <c r="I750" s="148">
        <v>86</v>
      </c>
      <c r="J750" s="88" t="str">
        <f t="shared" si="11"/>
        <v>Новоуральский городской округ Свердловской области, г. Новоуральск, ул. Ленина, д. 86</v>
      </c>
      <c r="K750" s="30">
        <v>1210.9000000000001</v>
      </c>
      <c r="L750" s="30">
        <v>18</v>
      </c>
      <c r="M750" s="30">
        <v>7</v>
      </c>
      <c r="N750" s="33" t="s">
        <v>4290</v>
      </c>
      <c r="O750" s="114">
        <v>43775</v>
      </c>
      <c r="P750" s="30" t="s">
        <v>3961</v>
      </c>
      <c r="Q750" s="194">
        <v>7504505.0300000003</v>
      </c>
      <c r="S750" s="200"/>
    </row>
    <row r="751" spans="1:19" ht="22.5" x14ac:dyDescent="0.25">
      <c r="A751" s="80">
        <v>750</v>
      </c>
      <c r="B751" s="30" t="s">
        <v>218</v>
      </c>
      <c r="C751" s="30"/>
      <c r="D751" s="30" t="s">
        <v>2511</v>
      </c>
      <c r="E751" s="30" t="s">
        <v>18</v>
      </c>
      <c r="F751" s="30" t="s">
        <v>213</v>
      </c>
      <c r="G751" s="30" t="s">
        <v>20</v>
      </c>
      <c r="H751" s="30" t="s">
        <v>47</v>
      </c>
      <c r="I751" s="148" t="s">
        <v>317</v>
      </c>
      <c r="J751" s="88" t="str">
        <f t="shared" si="11"/>
        <v>Новоуральский городской округ Свердловской области, г. Новоуральск, ул. Максима Горького, д. 6А</v>
      </c>
      <c r="K751" s="42">
        <v>1194.4000000000001</v>
      </c>
      <c r="L751" s="30">
        <v>17</v>
      </c>
      <c r="M751" s="42">
        <v>1</v>
      </c>
      <c r="N751" s="33" t="s">
        <v>4292</v>
      </c>
      <c r="O751" s="114">
        <v>43775</v>
      </c>
      <c r="P751" s="30" t="s">
        <v>2752</v>
      </c>
      <c r="Q751" s="194">
        <v>322277.67000000004</v>
      </c>
      <c r="S751" s="200"/>
    </row>
    <row r="752" spans="1:19" ht="22.5" x14ac:dyDescent="0.25">
      <c r="A752" s="80">
        <v>751</v>
      </c>
      <c r="B752" s="30" t="s">
        <v>218</v>
      </c>
      <c r="C752" s="30"/>
      <c r="D752" s="30" t="s">
        <v>2511</v>
      </c>
      <c r="E752" s="30" t="s">
        <v>18</v>
      </c>
      <c r="F752" s="30" t="s">
        <v>213</v>
      </c>
      <c r="G752" s="30" t="s">
        <v>20</v>
      </c>
      <c r="H752" s="30" t="s">
        <v>47</v>
      </c>
      <c r="I752" s="148">
        <v>8</v>
      </c>
      <c r="J752" s="88" t="str">
        <f t="shared" si="11"/>
        <v>Новоуральский городской округ Свердловской области, г. Новоуральск, ул. Максима Горького, д. 8</v>
      </c>
      <c r="K752" s="42">
        <v>1574.6</v>
      </c>
      <c r="L752" s="30">
        <v>21</v>
      </c>
      <c r="M752" s="42">
        <v>1</v>
      </c>
      <c r="N752" s="33" t="s">
        <v>4292</v>
      </c>
      <c r="O752" s="114">
        <v>43775</v>
      </c>
      <c r="P752" s="30" t="s">
        <v>2752</v>
      </c>
      <c r="Q752" s="194">
        <v>1346092.8699999999</v>
      </c>
      <c r="S752" s="200"/>
    </row>
    <row r="753" spans="1:19" ht="22.5" x14ac:dyDescent="0.25">
      <c r="A753" s="80">
        <v>752</v>
      </c>
      <c r="B753" s="30" t="s">
        <v>218</v>
      </c>
      <c r="C753" s="30"/>
      <c r="D753" s="30" t="s">
        <v>2511</v>
      </c>
      <c r="E753" s="30" t="s">
        <v>18</v>
      </c>
      <c r="F753" s="30" t="s">
        <v>213</v>
      </c>
      <c r="G753" s="30" t="s">
        <v>20</v>
      </c>
      <c r="H753" s="30" t="s">
        <v>217</v>
      </c>
      <c r="I753" s="148">
        <v>22</v>
      </c>
      <c r="J753" s="88" t="str">
        <f t="shared" ref="J753:J816" si="12">C753&amp;""&amp;D753&amp;", "&amp;E753&amp;" "&amp;F753&amp;", "&amp;G753&amp;" "&amp;H753&amp;", д. "&amp;I753</f>
        <v>Новоуральский городской округ Свердловской области, г. Новоуральск, ул. Мичурина, д. 22</v>
      </c>
      <c r="K753" s="42">
        <v>1831</v>
      </c>
      <c r="L753" s="30">
        <v>25</v>
      </c>
      <c r="M753" s="42">
        <v>5</v>
      </c>
      <c r="N753" s="33" t="s">
        <v>4290</v>
      </c>
      <c r="O753" s="114" t="s">
        <v>4291</v>
      </c>
      <c r="P753" s="30" t="s">
        <v>3961</v>
      </c>
      <c r="Q753" s="194">
        <v>10313582.330000002</v>
      </c>
      <c r="S753" s="200"/>
    </row>
    <row r="754" spans="1:19" ht="22.5" x14ac:dyDescent="0.25">
      <c r="A754" s="80">
        <v>753</v>
      </c>
      <c r="B754" s="30" t="s">
        <v>218</v>
      </c>
      <c r="C754" s="30"/>
      <c r="D754" s="30" t="s">
        <v>2511</v>
      </c>
      <c r="E754" s="30" t="s">
        <v>18</v>
      </c>
      <c r="F754" s="30" t="s">
        <v>213</v>
      </c>
      <c r="G754" s="30" t="s">
        <v>20</v>
      </c>
      <c r="H754" s="30" t="s">
        <v>217</v>
      </c>
      <c r="I754" s="148">
        <v>29</v>
      </c>
      <c r="J754" s="88" t="str">
        <f t="shared" si="12"/>
        <v>Новоуральский городской округ Свердловской области, г. Новоуральск, ул. Мичурина, д. 29</v>
      </c>
      <c r="K754" s="42">
        <v>2700.2</v>
      </c>
      <c r="L754" s="30">
        <v>23</v>
      </c>
      <c r="M754" s="42">
        <v>4</v>
      </c>
      <c r="N754" s="33" t="s">
        <v>4290</v>
      </c>
      <c r="O754" s="114">
        <v>43775</v>
      </c>
      <c r="P754" s="30" t="s">
        <v>3961</v>
      </c>
      <c r="Q754" s="194">
        <v>12720485.09</v>
      </c>
      <c r="S754" s="200"/>
    </row>
    <row r="755" spans="1:19" ht="22.5" x14ac:dyDescent="0.25">
      <c r="A755" s="80">
        <v>754</v>
      </c>
      <c r="B755" s="30" t="s">
        <v>218</v>
      </c>
      <c r="C755" s="30"/>
      <c r="D755" s="30" t="s">
        <v>2511</v>
      </c>
      <c r="E755" s="112" t="s">
        <v>18</v>
      </c>
      <c r="F755" s="112" t="s">
        <v>213</v>
      </c>
      <c r="G755" s="112" t="s">
        <v>20</v>
      </c>
      <c r="H755" s="112" t="s">
        <v>217</v>
      </c>
      <c r="I755" s="150">
        <v>3</v>
      </c>
      <c r="J755" s="88" t="str">
        <f t="shared" si="12"/>
        <v>Новоуральский городской округ Свердловской области, г. Новоуральск, ул. Мичурина, д. 3</v>
      </c>
      <c r="K755" s="51">
        <v>4799.2</v>
      </c>
      <c r="L755" s="30">
        <v>64</v>
      </c>
      <c r="M755" s="51">
        <v>2</v>
      </c>
      <c r="N755" s="33" t="s">
        <v>4287</v>
      </c>
      <c r="O755" s="114">
        <v>43931</v>
      </c>
      <c r="P755" s="30" t="s">
        <v>1598</v>
      </c>
      <c r="Q755" s="194">
        <v>3829458.83</v>
      </c>
      <c r="S755" s="200"/>
    </row>
    <row r="756" spans="1:19" ht="22.5" x14ac:dyDescent="0.25">
      <c r="A756" s="80">
        <v>755</v>
      </c>
      <c r="B756" s="30" t="s">
        <v>218</v>
      </c>
      <c r="C756" s="30"/>
      <c r="D756" s="30" t="s">
        <v>2511</v>
      </c>
      <c r="E756" s="30" t="s">
        <v>18</v>
      </c>
      <c r="F756" s="30" t="s">
        <v>213</v>
      </c>
      <c r="G756" s="30" t="s">
        <v>20</v>
      </c>
      <c r="H756" s="30" t="s">
        <v>217</v>
      </c>
      <c r="I756" s="148">
        <v>30</v>
      </c>
      <c r="J756" s="88" t="str">
        <f t="shared" si="12"/>
        <v>Новоуральский городской округ Свердловской области, г. Новоуральск, ул. Мичурина, д. 30</v>
      </c>
      <c r="K756" s="30">
        <v>1182.5</v>
      </c>
      <c r="L756" s="30">
        <v>18</v>
      </c>
      <c r="M756" s="30">
        <v>1</v>
      </c>
      <c r="N756" s="33" t="s">
        <v>4290</v>
      </c>
      <c r="O756" s="114">
        <v>43775</v>
      </c>
      <c r="P756" s="30" t="s">
        <v>3961</v>
      </c>
      <c r="Q756" s="194">
        <v>971201.41999999993</v>
      </c>
      <c r="S756" s="200"/>
    </row>
    <row r="757" spans="1:19" ht="22.5" x14ac:dyDescent="0.25">
      <c r="A757" s="80">
        <v>756</v>
      </c>
      <c r="B757" s="30" t="s">
        <v>218</v>
      </c>
      <c r="C757" s="30"/>
      <c r="D757" s="30" t="s">
        <v>2511</v>
      </c>
      <c r="E757" s="30" t="s">
        <v>18</v>
      </c>
      <c r="F757" s="30" t="s">
        <v>213</v>
      </c>
      <c r="G757" s="30" t="s">
        <v>20</v>
      </c>
      <c r="H757" s="30" t="s">
        <v>217</v>
      </c>
      <c r="I757" s="148">
        <v>36</v>
      </c>
      <c r="J757" s="88" t="str">
        <f t="shared" si="12"/>
        <v>Новоуральский городской округ Свердловской области, г. Новоуральск, ул. Мичурина, д. 36</v>
      </c>
      <c r="K757" s="30">
        <v>560.9</v>
      </c>
      <c r="L757" s="30">
        <v>8</v>
      </c>
      <c r="M757" s="30">
        <v>1</v>
      </c>
      <c r="N757" s="33" t="s">
        <v>4290</v>
      </c>
      <c r="O757" s="114">
        <v>43775</v>
      </c>
      <c r="P757" s="30" t="s">
        <v>3961</v>
      </c>
      <c r="Q757" s="194">
        <v>452711.08999999997</v>
      </c>
      <c r="S757" s="200"/>
    </row>
    <row r="758" spans="1:19" ht="23.25" x14ac:dyDescent="0.25">
      <c r="A758" s="80">
        <v>757</v>
      </c>
      <c r="B758" s="30" t="s">
        <v>218</v>
      </c>
      <c r="C758" s="30"/>
      <c r="D758" s="30" t="s">
        <v>2511</v>
      </c>
      <c r="E758" s="112" t="s">
        <v>18</v>
      </c>
      <c r="F758" s="112" t="s">
        <v>213</v>
      </c>
      <c r="G758" s="112" t="s">
        <v>20</v>
      </c>
      <c r="H758" s="112" t="s">
        <v>61</v>
      </c>
      <c r="I758" s="150">
        <v>4</v>
      </c>
      <c r="J758" s="88" t="str">
        <f t="shared" si="12"/>
        <v>Новоуральский городской округ Свердловской области, г. Новоуральск, ул. Октябрьская, д. 4</v>
      </c>
      <c r="K758" s="112">
        <v>7658.1</v>
      </c>
      <c r="L758" s="30">
        <v>128</v>
      </c>
      <c r="M758" s="112">
        <v>3</v>
      </c>
      <c r="N758" s="33" t="s">
        <v>4324</v>
      </c>
      <c r="O758" s="114" t="s">
        <v>4325</v>
      </c>
      <c r="P758" s="30" t="s">
        <v>4326</v>
      </c>
      <c r="Q758" s="194">
        <v>7534390.2199999997</v>
      </c>
      <c r="S758" s="200"/>
    </row>
    <row r="759" spans="1:19" ht="23.25" x14ac:dyDescent="0.25">
      <c r="A759" s="80">
        <v>758</v>
      </c>
      <c r="B759" s="30" t="s">
        <v>218</v>
      </c>
      <c r="C759" s="30"/>
      <c r="D759" s="30" t="s">
        <v>2511</v>
      </c>
      <c r="E759" s="112" t="s">
        <v>18</v>
      </c>
      <c r="F759" s="112" t="s">
        <v>213</v>
      </c>
      <c r="G759" s="112" t="s">
        <v>20</v>
      </c>
      <c r="H759" s="112" t="s">
        <v>61</v>
      </c>
      <c r="I759" s="150">
        <v>6</v>
      </c>
      <c r="J759" s="88" t="str">
        <f t="shared" si="12"/>
        <v>Новоуральский городской округ Свердловской области, г. Новоуральск, ул. Октябрьская, д. 6</v>
      </c>
      <c r="K759" s="112">
        <v>7274</v>
      </c>
      <c r="L759" s="30">
        <v>128</v>
      </c>
      <c r="M759" s="112">
        <v>2</v>
      </c>
      <c r="N759" s="33" t="s">
        <v>4325</v>
      </c>
      <c r="O759" s="114" t="s">
        <v>4326</v>
      </c>
      <c r="P759" s="30" t="s">
        <v>3247</v>
      </c>
      <c r="Q759" s="194">
        <v>4195650.91</v>
      </c>
      <c r="S759" s="200"/>
    </row>
    <row r="760" spans="1:19" ht="23.25" x14ac:dyDescent="0.25">
      <c r="A760" s="80">
        <v>759</v>
      </c>
      <c r="B760" s="30" t="s">
        <v>218</v>
      </c>
      <c r="C760" s="30"/>
      <c r="D760" s="30" t="s">
        <v>2511</v>
      </c>
      <c r="E760" s="112" t="s">
        <v>18</v>
      </c>
      <c r="F760" s="112" t="s">
        <v>213</v>
      </c>
      <c r="G760" s="112" t="s">
        <v>20</v>
      </c>
      <c r="H760" s="112" t="s">
        <v>61</v>
      </c>
      <c r="I760" s="150" t="s">
        <v>120</v>
      </c>
      <c r="J760" s="88" t="str">
        <f t="shared" si="12"/>
        <v>Новоуральский городской округ Свердловской области, г. Новоуральск, ул. Октябрьская, д. 7А</v>
      </c>
      <c r="K760" s="112">
        <v>7224.1</v>
      </c>
      <c r="L760" s="30">
        <v>128</v>
      </c>
      <c r="M760" s="112">
        <v>3</v>
      </c>
      <c r="N760" s="33" t="s">
        <v>4325</v>
      </c>
      <c r="O760" s="114" t="s">
        <v>4326</v>
      </c>
      <c r="P760" s="30" t="s">
        <v>3247</v>
      </c>
      <c r="Q760" s="194">
        <v>7438237.0700000003</v>
      </c>
      <c r="S760" s="200"/>
    </row>
    <row r="761" spans="1:19" ht="22.5" x14ac:dyDescent="0.25">
      <c r="A761" s="80">
        <v>760</v>
      </c>
      <c r="B761" s="30" t="s">
        <v>218</v>
      </c>
      <c r="C761" s="30"/>
      <c r="D761" s="30" t="s">
        <v>2511</v>
      </c>
      <c r="E761" s="30" t="s">
        <v>18</v>
      </c>
      <c r="F761" s="30" t="s">
        <v>213</v>
      </c>
      <c r="G761" s="30" t="s">
        <v>20</v>
      </c>
      <c r="H761" s="30" t="s">
        <v>56</v>
      </c>
      <c r="I761" s="148">
        <v>10</v>
      </c>
      <c r="J761" s="88" t="str">
        <f t="shared" si="12"/>
        <v>Новоуральский городской округ Свердловской области, г. Новоуральск, ул. Первомайская, д. 10</v>
      </c>
      <c r="K761" s="30">
        <v>748.4</v>
      </c>
      <c r="L761" s="30">
        <v>12</v>
      </c>
      <c r="M761" s="30">
        <v>8</v>
      </c>
      <c r="N761" s="33" t="s">
        <v>4290</v>
      </c>
      <c r="O761" s="114">
        <v>43775</v>
      </c>
      <c r="P761" s="30" t="s">
        <v>3961</v>
      </c>
      <c r="Q761" s="194">
        <v>8110783.9499999993</v>
      </c>
      <c r="S761" s="200"/>
    </row>
    <row r="762" spans="1:19" ht="22.5" x14ac:dyDescent="0.25">
      <c r="A762" s="80">
        <v>761</v>
      </c>
      <c r="B762" s="30" t="s">
        <v>218</v>
      </c>
      <c r="C762" s="30"/>
      <c r="D762" s="30" t="s">
        <v>2511</v>
      </c>
      <c r="E762" s="112" t="s">
        <v>18</v>
      </c>
      <c r="F762" s="112" t="s">
        <v>213</v>
      </c>
      <c r="G762" s="112" t="s">
        <v>20</v>
      </c>
      <c r="H762" s="112" t="s">
        <v>56</v>
      </c>
      <c r="I762" s="150">
        <v>46</v>
      </c>
      <c r="J762" s="88" t="str">
        <f t="shared" si="12"/>
        <v>Новоуральский городской округ Свердловской области, г. Новоуральск, ул. Первомайская, д. 46</v>
      </c>
      <c r="K762" s="51">
        <v>2832.7</v>
      </c>
      <c r="L762" s="30">
        <v>45</v>
      </c>
      <c r="M762" s="51">
        <v>1</v>
      </c>
      <c r="N762" s="33" t="s">
        <v>4287</v>
      </c>
      <c r="O762" s="114">
        <v>43931</v>
      </c>
      <c r="P762" s="30" t="s">
        <v>1598</v>
      </c>
      <c r="Q762" s="194">
        <v>2279331.65</v>
      </c>
      <c r="S762" s="200"/>
    </row>
    <row r="763" spans="1:19" ht="22.5" x14ac:dyDescent="0.25">
      <c r="A763" s="80">
        <v>762</v>
      </c>
      <c r="B763" s="30" t="s">
        <v>218</v>
      </c>
      <c r="C763" s="30"/>
      <c r="D763" s="30" t="s">
        <v>2511</v>
      </c>
      <c r="E763" s="30" t="s">
        <v>18</v>
      </c>
      <c r="F763" s="30" t="s">
        <v>213</v>
      </c>
      <c r="G763" s="30" t="s">
        <v>20</v>
      </c>
      <c r="H763" s="30" t="s">
        <v>56</v>
      </c>
      <c r="I763" s="148">
        <v>47</v>
      </c>
      <c r="J763" s="88" t="str">
        <f t="shared" si="12"/>
        <v>Новоуральский городской округ Свердловской области, г. Новоуральск, ул. Первомайская, д. 47</v>
      </c>
      <c r="K763" s="42">
        <v>391.6</v>
      </c>
      <c r="L763" s="30">
        <v>8</v>
      </c>
      <c r="M763" s="42">
        <v>1</v>
      </c>
      <c r="N763" s="33" t="s">
        <v>4290</v>
      </c>
      <c r="O763" s="114">
        <v>43775</v>
      </c>
      <c r="P763" s="30" t="s">
        <v>3961</v>
      </c>
      <c r="Q763" s="194">
        <v>166680.47999999998</v>
      </c>
      <c r="S763" s="200"/>
    </row>
    <row r="764" spans="1:19" ht="22.5" x14ac:dyDescent="0.25">
      <c r="A764" s="80">
        <v>763</v>
      </c>
      <c r="B764" s="30" t="s">
        <v>218</v>
      </c>
      <c r="C764" s="30"/>
      <c r="D764" s="30" t="s">
        <v>2511</v>
      </c>
      <c r="E764" s="30" t="s">
        <v>18</v>
      </c>
      <c r="F764" s="30" t="s">
        <v>213</v>
      </c>
      <c r="G764" s="30" t="s">
        <v>20</v>
      </c>
      <c r="H764" s="30" t="s">
        <v>56</v>
      </c>
      <c r="I764" s="148">
        <v>49</v>
      </c>
      <c r="J764" s="88" t="str">
        <f t="shared" si="12"/>
        <v>Новоуральский городской округ Свердловской области, г. Новоуральск, ул. Первомайская, д. 49</v>
      </c>
      <c r="K764" s="42">
        <v>360.1</v>
      </c>
      <c r="L764" s="30">
        <v>8</v>
      </c>
      <c r="M764" s="42">
        <v>7</v>
      </c>
      <c r="N764" s="33" t="s">
        <v>4290</v>
      </c>
      <c r="O764" s="114" t="s">
        <v>4291</v>
      </c>
      <c r="P764" s="30" t="s">
        <v>3961</v>
      </c>
      <c r="Q764" s="194">
        <v>4043330.4</v>
      </c>
      <c r="S764" s="200"/>
    </row>
    <row r="765" spans="1:19" ht="22.5" x14ac:dyDescent="0.25">
      <c r="A765" s="80">
        <v>764</v>
      </c>
      <c r="B765" s="30" t="s">
        <v>218</v>
      </c>
      <c r="C765" s="30"/>
      <c r="D765" s="30" t="s">
        <v>2511</v>
      </c>
      <c r="E765" s="30" t="s">
        <v>18</v>
      </c>
      <c r="F765" s="30" t="s">
        <v>213</v>
      </c>
      <c r="G765" s="30" t="s">
        <v>20</v>
      </c>
      <c r="H765" s="30" t="s">
        <v>56</v>
      </c>
      <c r="I765" s="148" t="s">
        <v>768</v>
      </c>
      <c r="J765" s="88" t="str">
        <f t="shared" si="12"/>
        <v>Новоуральский городской округ Свердловской области, г. Новоуральск, ул. Первомайская, д. 49А</v>
      </c>
      <c r="K765" s="42">
        <v>366.8</v>
      </c>
      <c r="L765" s="30">
        <v>8</v>
      </c>
      <c r="M765" s="42">
        <v>8</v>
      </c>
      <c r="N765" s="33" t="s">
        <v>4290</v>
      </c>
      <c r="O765" s="114" t="s">
        <v>4291</v>
      </c>
      <c r="P765" s="30" t="s">
        <v>3961</v>
      </c>
      <c r="Q765" s="194">
        <v>4135108.0399999991</v>
      </c>
      <c r="S765" s="200"/>
    </row>
    <row r="766" spans="1:19" ht="22.5" x14ac:dyDescent="0.25">
      <c r="A766" s="80">
        <v>765</v>
      </c>
      <c r="B766" s="30" t="s">
        <v>218</v>
      </c>
      <c r="C766" s="30"/>
      <c r="D766" s="30" t="s">
        <v>2511</v>
      </c>
      <c r="E766" s="30" t="s">
        <v>18</v>
      </c>
      <c r="F766" s="30" t="s">
        <v>213</v>
      </c>
      <c r="G766" s="30" t="s">
        <v>20</v>
      </c>
      <c r="H766" s="30" t="s">
        <v>56</v>
      </c>
      <c r="I766" s="148">
        <v>53</v>
      </c>
      <c r="J766" s="88" t="str">
        <f t="shared" si="12"/>
        <v>Новоуральский городской округ Свердловской области, г. Новоуральск, ул. Первомайская, д. 53</v>
      </c>
      <c r="K766" s="42">
        <v>376.1</v>
      </c>
      <c r="L766" s="30">
        <v>8</v>
      </c>
      <c r="M766" s="42">
        <v>5</v>
      </c>
      <c r="N766" s="33" t="s">
        <v>4290</v>
      </c>
      <c r="O766" s="114">
        <v>43775</v>
      </c>
      <c r="P766" s="30" t="s">
        <v>3961</v>
      </c>
      <c r="Q766" s="194">
        <v>1488153.68</v>
      </c>
      <c r="S766" s="200"/>
    </row>
    <row r="767" spans="1:19" ht="22.5" x14ac:dyDescent="0.25">
      <c r="A767" s="80">
        <v>766</v>
      </c>
      <c r="B767" s="30" t="s">
        <v>218</v>
      </c>
      <c r="C767" s="30"/>
      <c r="D767" s="30" t="s">
        <v>2511</v>
      </c>
      <c r="E767" s="30" t="s">
        <v>18</v>
      </c>
      <c r="F767" s="30" t="s">
        <v>213</v>
      </c>
      <c r="G767" s="30" t="s">
        <v>20</v>
      </c>
      <c r="H767" s="30" t="s">
        <v>56</v>
      </c>
      <c r="I767" s="148" t="s">
        <v>121</v>
      </c>
      <c r="J767" s="88" t="str">
        <f t="shared" si="12"/>
        <v>Новоуральский городской округ Свердловской области, г. Новоуральск, ул. Первомайская, д. 55А</v>
      </c>
      <c r="K767" s="42">
        <v>361.2</v>
      </c>
      <c r="L767" s="30">
        <v>8</v>
      </c>
      <c r="M767" s="42">
        <v>2</v>
      </c>
      <c r="N767" s="33" t="s">
        <v>4290</v>
      </c>
      <c r="O767" s="114">
        <v>43775</v>
      </c>
      <c r="P767" s="30" t="s">
        <v>3961</v>
      </c>
      <c r="Q767" s="194">
        <v>388154.95999999996</v>
      </c>
      <c r="S767" s="200"/>
    </row>
    <row r="768" spans="1:19" ht="22.5" x14ac:dyDescent="0.25">
      <c r="A768" s="80">
        <v>767</v>
      </c>
      <c r="B768" s="30" t="s">
        <v>218</v>
      </c>
      <c r="C768" s="30"/>
      <c r="D768" s="30" t="s">
        <v>2511</v>
      </c>
      <c r="E768" s="30" t="s">
        <v>18</v>
      </c>
      <c r="F768" s="30" t="s">
        <v>213</v>
      </c>
      <c r="G768" s="30" t="s">
        <v>20</v>
      </c>
      <c r="H768" s="30" t="s">
        <v>56</v>
      </c>
      <c r="I768" s="148">
        <v>8</v>
      </c>
      <c r="J768" s="88" t="str">
        <f t="shared" si="12"/>
        <v>Новоуральский городской округ Свердловской области, г. Новоуральск, ул. Первомайская, д. 8</v>
      </c>
      <c r="K768" s="30">
        <v>758.9</v>
      </c>
      <c r="L768" s="30">
        <v>12</v>
      </c>
      <c r="M768" s="30">
        <v>7</v>
      </c>
      <c r="N768" s="33" t="s">
        <v>4290</v>
      </c>
      <c r="O768" s="114">
        <v>43775</v>
      </c>
      <c r="P768" s="30" t="s">
        <v>3961</v>
      </c>
      <c r="Q768" s="194">
        <v>7631991.2599999998</v>
      </c>
      <c r="S768" s="200"/>
    </row>
    <row r="769" spans="1:19" ht="22.5" x14ac:dyDescent="0.25">
      <c r="A769" s="80">
        <v>768</v>
      </c>
      <c r="B769" s="30" t="s">
        <v>218</v>
      </c>
      <c r="C769" s="30"/>
      <c r="D769" s="30" t="s">
        <v>2511</v>
      </c>
      <c r="E769" s="112" t="s">
        <v>18</v>
      </c>
      <c r="F769" s="112" t="s">
        <v>213</v>
      </c>
      <c r="G769" s="112" t="s">
        <v>20</v>
      </c>
      <c r="H769" s="112" t="s">
        <v>711</v>
      </c>
      <c r="I769" s="150">
        <v>4</v>
      </c>
      <c r="J769" s="88" t="str">
        <f t="shared" si="12"/>
        <v>Новоуральский городской округ Свердловской области, г. Новоуральск, ул. Промышленная, д. 4</v>
      </c>
      <c r="K769" s="112">
        <v>10531.1</v>
      </c>
      <c r="L769" s="30">
        <v>144</v>
      </c>
      <c r="M769" s="112">
        <v>1</v>
      </c>
      <c r="N769" s="33" t="s">
        <v>4287</v>
      </c>
      <c r="O769" s="114">
        <v>43931</v>
      </c>
      <c r="P769" s="30" t="s">
        <v>1598</v>
      </c>
      <c r="Q769" s="194">
        <v>1995876.04</v>
      </c>
      <c r="S769" s="200"/>
    </row>
    <row r="770" spans="1:19" ht="22.5" x14ac:dyDescent="0.25">
      <c r="A770" s="80">
        <v>769</v>
      </c>
      <c r="B770" s="30" t="s">
        <v>218</v>
      </c>
      <c r="C770" s="30"/>
      <c r="D770" s="30" t="s">
        <v>2511</v>
      </c>
      <c r="E770" s="112" t="s">
        <v>18</v>
      </c>
      <c r="F770" s="112" t="s">
        <v>213</v>
      </c>
      <c r="G770" s="112" t="s">
        <v>20</v>
      </c>
      <c r="H770" s="112" t="s">
        <v>1303</v>
      </c>
      <c r="I770" s="150">
        <v>2</v>
      </c>
      <c r="J770" s="88" t="str">
        <f t="shared" si="12"/>
        <v>Новоуральский городской округ Свердловской области, г. Новоуральск, ул. Тегенцева, д. 2</v>
      </c>
      <c r="K770" s="112">
        <v>16433.400000000001</v>
      </c>
      <c r="L770" s="30">
        <v>204</v>
      </c>
      <c r="M770" s="112">
        <v>5</v>
      </c>
      <c r="N770" s="33" t="s">
        <v>4287</v>
      </c>
      <c r="O770" s="114">
        <v>43931</v>
      </c>
      <c r="P770" s="30" t="s">
        <v>1598</v>
      </c>
      <c r="Q770" s="194">
        <v>9984371.1799999997</v>
      </c>
      <c r="S770" s="200"/>
    </row>
    <row r="771" spans="1:19" ht="22.5" x14ac:dyDescent="0.25">
      <c r="A771" s="80">
        <v>770</v>
      </c>
      <c r="B771" s="30" t="s">
        <v>218</v>
      </c>
      <c r="C771" s="30"/>
      <c r="D771" s="30" t="s">
        <v>2511</v>
      </c>
      <c r="E771" s="112" t="s">
        <v>18</v>
      </c>
      <c r="F771" s="112" t="s">
        <v>213</v>
      </c>
      <c r="G771" s="112" t="s">
        <v>20</v>
      </c>
      <c r="H771" s="112" t="s">
        <v>1303</v>
      </c>
      <c r="I771" s="150">
        <v>4</v>
      </c>
      <c r="J771" s="88" t="str">
        <f t="shared" si="12"/>
        <v>Новоуральский городской округ Свердловской области, г. Новоуральск, ул. Тегенцева, д. 4</v>
      </c>
      <c r="K771" s="112">
        <v>8522.6</v>
      </c>
      <c r="L771" s="30">
        <v>112</v>
      </c>
      <c r="M771" s="112">
        <v>2</v>
      </c>
      <c r="N771" s="33" t="s">
        <v>4287</v>
      </c>
      <c r="O771" s="114">
        <v>43931</v>
      </c>
      <c r="P771" s="30" t="s">
        <v>1598</v>
      </c>
      <c r="Q771" s="194">
        <v>3991935.9699999997</v>
      </c>
      <c r="S771" s="200"/>
    </row>
    <row r="772" spans="1:19" ht="22.5" x14ac:dyDescent="0.25">
      <c r="A772" s="80">
        <v>771</v>
      </c>
      <c r="B772" s="30" t="s">
        <v>218</v>
      </c>
      <c r="C772" s="30"/>
      <c r="D772" s="30" t="s">
        <v>2511</v>
      </c>
      <c r="E772" s="112" t="s">
        <v>18</v>
      </c>
      <c r="F772" s="112" t="s">
        <v>213</v>
      </c>
      <c r="G772" s="112" t="s">
        <v>20</v>
      </c>
      <c r="H772" s="112" t="s">
        <v>1303</v>
      </c>
      <c r="I772" s="150">
        <v>8</v>
      </c>
      <c r="J772" s="88" t="str">
        <f t="shared" si="12"/>
        <v>Новоуральский городской округ Свердловской области, г. Новоуральск, ул. Тегенцева, д. 8</v>
      </c>
      <c r="K772" s="112">
        <v>11194.1</v>
      </c>
      <c r="L772" s="30">
        <v>112</v>
      </c>
      <c r="M772" s="112">
        <v>2</v>
      </c>
      <c r="N772" s="33" t="s">
        <v>4287</v>
      </c>
      <c r="O772" s="114">
        <v>43931</v>
      </c>
      <c r="P772" s="30" t="s">
        <v>1598</v>
      </c>
      <c r="Q772" s="194">
        <v>3992014.77</v>
      </c>
      <c r="S772" s="200"/>
    </row>
    <row r="773" spans="1:19" ht="22.5" x14ac:dyDescent="0.25">
      <c r="A773" s="80">
        <v>772</v>
      </c>
      <c r="B773" s="30" t="s">
        <v>218</v>
      </c>
      <c r="C773" s="30"/>
      <c r="D773" s="30" t="s">
        <v>2511</v>
      </c>
      <c r="E773" s="30" t="s">
        <v>18</v>
      </c>
      <c r="F773" s="30" t="s">
        <v>213</v>
      </c>
      <c r="G773" s="30" t="s">
        <v>20</v>
      </c>
      <c r="H773" s="30" t="s">
        <v>348</v>
      </c>
      <c r="I773" s="148">
        <v>12</v>
      </c>
      <c r="J773" s="88" t="str">
        <f t="shared" si="12"/>
        <v>Новоуральский городской округ Свердловской области, г. Новоуральск, ул. Фурманова, д. 12</v>
      </c>
      <c r="K773" s="30">
        <v>1233.4000000000001</v>
      </c>
      <c r="L773" s="30">
        <v>12</v>
      </c>
      <c r="M773" s="30">
        <v>5</v>
      </c>
      <c r="N773" s="33" t="s">
        <v>4290</v>
      </c>
      <c r="O773" s="114">
        <v>43775</v>
      </c>
      <c r="P773" s="30" t="s">
        <v>3961</v>
      </c>
      <c r="Q773" s="194">
        <v>7497863.0800000001</v>
      </c>
      <c r="S773" s="200"/>
    </row>
    <row r="774" spans="1:19" ht="22.5" x14ac:dyDescent="0.25">
      <c r="A774" s="80">
        <v>773</v>
      </c>
      <c r="B774" s="30" t="s">
        <v>218</v>
      </c>
      <c r="C774" s="30"/>
      <c r="D774" s="30" t="s">
        <v>2511</v>
      </c>
      <c r="E774" s="30" t="s">
        <v>18</v>
      </c>
      <c r="F774" s="30" t="s">
        <v>213</v>
      </c>
      <c r="G774" s="30" t="s">
        <v>20</v>
      </c>
      <c r="H774" s="30" t="s">
        <v>274</v>
      </c>
      <c r="I774" s="148">
        <v>12</v>
      </c>
      <c r="J774" s="88" t="str">
        <f t="shared" si="12"/>
        <v>Новоуральский городской округ Свердловской области, г. Новоуральск, ул. Чкалова, д. 12</v>
      </c>
      <c r="K774" s="30">
        <v>1213</v>
      </c>
      <c r="L774" s="30">
        <v>18</v>
      </c>
      <c r="M774" s="30">
        <v>4</v>
      </c>
      <c r="N774" s="33" t="s">
        <v>4290</v>
      </c>
      <c r="O774" s="114">
        <v>43775</v>
      </c>
      <c r="P774" s="30" t="s">
        <v>3961</v>
      </c>
      <c r="Q774" s="194">
        <v>6843235.9000000004</v>
      </c>
      <c r="S774" s="200"/>
    </row>
    <row r="775" spans="1:19" ht="22.5" x14ac:dyDescent="0.25">
      <c r="A775" s="80">
        <v>774</v>
      </c>
      <c r="B775" s="30" t="s">
        <v>218</v>
      </c>
      <c r="C775" s="30"/>
      <c r="D775" s="30" t="s">
        <v>2511</v>
      </c>
      <c r="E775" s="30" t="s">
        <v>18</v>
      </c>
      <c r="F775" s="30" t="s">
        <v>213</v>
      </c>
      <c r="G775" s="30" t="s">
        <v>20</v>
      </c>
      <c r="H775" s="30" t="s">
        <v>274</v>
      </c>
      <c r="I775" s="148">
        <v>2</v>
      </c>
      <c r="J775" s="88" t="str">
        <f t="shared" si="12"/>
        <v>Новоуральский городской округ Свердловской области, г. Новоуральск, ул. Чкалова, д. 2</v>
      </c>
      <c r="K775" s="30">
        <v>1025.5</v>
      </c>
      <c r="L775" s="30">
        <v>12</v>
      </c>
      <c r="M775" s="30">
        <v>5</v>
      </c>
      <c r="N775" s="33" t="s">
        <v>4292</v>
      </c>
      <c r="O775" s="114">
        <v>43775</v>
      </c>
      <c r="P775" s="30" t="s">
        <v>2752</v>
      </c>
      <c r="Q775" s="194">
        <v>8031842.29</v>
      </c>
      <c r="S775" s="200"/>
    </row>
    <row r="776" spans="1:19" ht="22.5" x14ac:dyDescent="0.25">
      <c r="A776" s="80">
        <v>775</v>
      </c>
      <c r="B776" s="30" t="s">
        <v>218</v>
      </c>
      <c r="C776" s="30"/>
      <c r="D776" s="30" t="s">
        <v>2511</v>
      </c>
      <c r="E776" s="30" t="s">
        <v>18</v>
      </c>
      <c r="F776" s="30" t="s">
        <v>213</v>
      </c>
      <c r="G776" s="30" t="s">
        <v>20</v>
      </c>
      <c r="H776" s="30" t="s">
        <v>274</v>
      </c>
      <c r="I776" s="148">
        <v>3</v>
      </c>
      <c r="J776" s="88" t="str">
        <f t="shared" si="12"/>
        <v>Новоуральский городской округ Свердловской области, г. Новоуральск, ул. Чкалова, д. 3</v>
      </c>
      <c r="K776" s="30">
        <v>829.8</v>
      </c>
      <c r="L776" s="30">
        <v>24</v>
      </c>
      <c r="M776" s="30">
        <v>7</v>
      </c>
      <c r="N776" s="33" t="s">
        <v>4292</v>
      </c>
      <c r="O776" s="114">
        <v>43775</v>
      </c>
      <c r="P776" s="30" t="s">
        <v>2752</v>
      </c>
      <c r="Q776" s="194">
        <v>7909439.1799999997</v>
      </c>
      <c r="S776" s="200"/>
    </row>
    <row r="777" spans="1:19" ht="22.5" x14ac:dyDescent="0.25">
      <c r="A777" s="80">
        <v>776</v>
      </c>
      <c r="B777" s="30" t="s">
        <v>227</v>
      </c>
      <c r="C777" s="30"/>
      <c r="D777" s="30" t="s">
        <v>297</v>
      </c>
      <c r="E777" s="33" t="s">
        <v>18</v>
      </c>
      <c r="F777" s="33" t="s">
        <v>298</v>
      </c>
      <c r="G777" s="33" t="s">
        <v>362</v>
      </c>
      <c r="H777" s="30" t="s">
        <v>1524</v>
      </c>
      <c r="I777" s="42">
        <v>12</v>
      </c>
      <c r="J777" s="88" t="str">
        <f t="shared" si="12"/>
        <v>Полевской городской округ, г. Полевской, мкр. Черемушки, д. 12</v>
      </c>
      <c r="K777" s="42">
        <v>2206.1999999999998</v>
      </c>
      <c r="L777" s="30">
        <v>48</v>
      </c>
      <c r="M777" s="42">
        <v>3</v>
      </c>
      <c r="N777" s="33" t="s">
        <v>4293</v>
      </c>
      <c r="O777" s="114">
        <v>43788</v>
      </c>
      <c r="P777" s="30" t="s">
        <v>1644</v>
      </c>
      <c r="Q777" s="194">
        <v>4820332.5500000007</v>
      </c>
      <c r="S777" s="200"/>
    </row>
    <row r="778" spans="1:19" ht="22.5" x14ac:dyDescent="0.25">
      <c r="A778" s="80">
        <v>777</v>
      </c>
      <c r="B778" s="30" t="s">
        <v>227</v>
      </c>
      <c r="C778" s="30"/>
      <c r="D778" s="30" t="s">
        <v>297</v>
      </c>
      <c r="E778" s="30" t="s">
        <v>18</v>
      </c>
      <c r="F778" s="30" t="s">
        <v>298</v>
      </c>
      <c r="G778" s="30" t="s">
        <v>362</v>
      </c>
      <c r="H778" s="30" t="s">
        <v>1524</v>
      </c>
      <c r="I778" s="42">
        <v>14</v>
      </c>
      <c r="J778" s="88" t="str">
        <f t="shared" si="12"/>
        <v>Полевской городской округ, г. Полевской, мкр. Черемушки, д. 14</v>
      </c>
      <c r="K778" s="42">
        <v>2815.5</v>
      </c>
      <c r="L778" s="30">
        <v>64</v>
      </c>
      <c r="M778" s="42">
        <v>8</v>
      </c>
      <c r="N778" s="33" t="s">
        <v>4293</v>
      </c>
      <c r="O778" s="114">
        <v>43788</v>
      </c>
      <c r="P778" s="30" t="s">
        <v>1644</v>
      </c>
      <c r="Q778" s="194">
        <v>17709011.32</v>
      </c>
      <c r="S778" s="200"/>
    </row>
    <row r="779" spans="1:19" ht="23.25" x14ac:dyDescent="0.25">
      <c r="A779" s="80">
        <v>778</v>
      </c>
      <c r="B779" s="30" t="s">
        <v>227</v>
      </c>
      <c r="C779" s="30"/>
      <c r="D779" s="30" t="s">
        <v>297</v>
      </c>
      <c r="E779" s="30" t="s">
        <v>18</v>
      </c>
      <c r="F779" s="30" t="s">
        <v>298</v>
      </c>
      <c r="G779" s="30" t="s">
        <v>64</v>
      </c>
      <c r="H779" s="30" t="s">
        <v>1525</v>
      </c>
      <c r="I779" s="42">
        <v>6</v>
      </c>
      <c r="J779" s="88" t="str">
        <f t="shared" si="12"/>
        <v>Полевской городской округ, г. Полевской, пер. Спортивный, д. 6</v>
      </c>
      <c r="K779" s="42">
        <v>1612.2</v>
      </c>
      <c r="L779" s="30">
        <v>36</v>
      </c>
      <c r="M779" s="42">
        <v>6</v>
      </c>
      <c r="N779" s="33" t="s">
        <v>4412</v>
      </c>
      <c r="O779" s="114" t="s">
        <v>4413</v>
      </c>
      <c r="P779" s="30" t="s">
        <v>4414</v>
      </c>
      <c r="Q779" s="194">
        <v>8209048.46</v>
      </c>
      <c r="S779" s="200"/>
    </row>
    <row r="780" spans="1:19" ht="22.5" x14ac:dyDescent="0.25">
      <c r="A780" s="80">
        <v>779</v>
      </c>
      <c r="B780" s="30" t="s">
        <v>227</v>
      </c>
      <c r="C780" s="30"/>
      <c r="D780" s="30" t="s">
        <v>297</v>
      </c>
      <c r="E780" s="30" t="s">
        <v>18</v>
      </c>
      <c r="F780" s="30" t="s">
        <v>298</v>
      </c>
      <c r="G780" s="30" t="s">
        <v>20</v>
      </c>
      <c r="H780" s="30" t="s">
        <v>92</v>
      </c>
      <c r="I780" s="42" t="s">
        <v>411</v>
      </c>
      <c r="J780" s="88" t="str">
        <f t="shared" si="12"/>
        <v>Полевской городской округ, г. Полевской, ул. Бажова, д. 8А</v>
      </c>
      <c r="K780" s="42">
        <v>3488.6</v>
      </c>
      <c r="L780" s="30">
        <v>70</v>
      </c>
      <c r="M780" s="42">
        <v>1</v>
      </c>
      <c r="N780" s="33" t="s">
        <v>4294</v>
      </c>
      <c r="O780" s="114">
        <v>43770</v>
      </c>
      <c r="P780" s="30" t="s">
        <v>3064</v>
      </c>
      <c r="Q780" s="194">
        <v>2811295.2</v>
      </c>
      <c r="S780" s="200"/>
    </row>
    <row r="781" spans="1:19" ht="22.5" x14ac:dyDescent="0.25">
      <c r="A781" s="80">
        <v>780</v>
      </c>
      <c r="B781" s="30" t="s">
        <v>227</v>
      </c>
      <c r="C781" s="30"/>
      <c r="D781" s="30" t="s">
        <v>297</v>
      </c>
      <c r="E781" s="30" t="s">
        <v>18</v>
      </c>
      <c r="F781" s="30" t="s">
        <v>298</v>
      </c>
      <c r="G781" s="30" t="s">
        <v>20</v>
      </c>
      <c r="H781" s="30" t="s">
        <v>299</v>
      </c>
      <c r="I781" s="42" t="s">
        <v>316</v>
      </c>
      <c r="J781" s="88" t="str">
        <f t="shared" si="12"/>
        <v>Полевской городской округ, г. Полевской, ул. К.Маркса, д. 11А</v>
      </c>
      <c r="K781" s="42">
        <v>2074.3000000000002</v>
      </c>
      <c r="L781" s="30">
        <v>48</v>
      </c>
      <c r="M781" s="42">
        <v>8</v>
      </c>
      <c r="N781" s="33" t="s">
        <v>4294</v>
      </c>
      <c r="O781" s="114">
        <v>43770</v>
      </c>
      <c r="P781" s="30" t="s">
        <v>3064</v>
      </c>
      <c r="Q781" s="194">
        <v>14176216.800000001</v>
      </c>
      <c r="S781" s="200"/>
    </row>
    <row r="782" spans="1:19" ht="22.5" x14ac:dyDescent="0.25">
      <c r="A782" s="80">
        <v>781</v>
      </c>
      <c r="B782" s="30" t="s">
        <v>227</v>
      </c>
      <c r="C782" s="30"/>
      <c r="D782" s="30" t="s">
        <v>297</v>
      </c>
      <c r="E782" s="30" t="s">
        <v>18</v>
      </c>
      <c r="F782" s="30" t="s">
        <v>298</v>
      </c>
      <c r="G782" s="30" t="s">
        <v>20</v>
      </c>
      <c r="H782" s="30" t="s">
        <v>299</v>
      </c>
      <c r="I782" s="42">
        <v>13</v>
      </c>
      <c r="J782" s="88" t="str">
        <f t="shared" si="12"/>
        <v>Полевской городской округ, г. Полевской, ул. К.Маркса, д. 13</v>
      </c>
      <c r="K782" s="42">
        <v>2755</v>
      </c>
      <c r="L782" s="30">
        <v>36</v>
      </c>
      <c r="M782" s="42">
        <v>8</v>
      </c>
      <c r="N782" s="33" t="s">
        <v>4294</v>
      </c>
      <c r="O782" s="114">
        <v>43770</v>
      </c>
      <c r="P782" s="30" t="s">
        <v>3064</v>
      </c>
      <c r="Q782" s="194">
        <v>13064341.199999999</v>
      </c>
      <c r="S782" s="200"/>
    </row>
    <row r="783" spans="1:19" ht="22.5" x14ac:dyDescent="0.25">
      <c r="A783" s="80">
        <v>782</v>
      </c>
      <c r="B783" s="30" t="s">
        <v>227</v>
      </c>
      <c r="C783" s="30"/>
      <c r="D783" s="30" t="s">
        <v>297</v>
      </c>
      <c r="E783" s="30" t="s">
        <v>18</v>
      </c>
      <c r="F783" s="30" t="s">
        <v>298</v>
      </c>
      <c r="G783" s="30" t="s">
        <v>20</v>
      </c>
      <c r="H783" s="30" t="s">
        <v>299</v>
      </c>
      <c r="I783" s="42">
        <v>15</v>
      </c>
      <c r="J783" s="88" t="str">
        <f t="shared" si="12"/>
        <v>Полевской городской округ, г. Полевской, ул. К.Маркса, д. 15</v>
      </c>
      <c r="K783" s="42">
        <v>1281.0999999999999</v>
      </c>
      <c r="L783" s="30">
        <v>30</v>
      </c>
      <c r="M783" s="42">
        <v>8</v>
      </c>
      <c r="N783" s="33" t="s">
        <v>4294</v>
      </c>
      <c r="O783" s="114">
        <v>43770</v>
      </c>
      <c r="P783" s="30" t="s">
        <v>3064</v>
      </c>
      <c r="Q783" s="194">
        <v>9280642.8000000007</v>
      </c>
      <c r="S783" s="200"/>
    </row>
    <row r="784" spans="1:19" ht="22.5" x14ac:dyDescent="0.25">
      <c r="A784" s="80">
        <v>783</v>
      </c>
      <c r="B784" s="30" t="s">
        <v>227</v>
      </c>
      <c r="C784" s="106"/>
      <c r="D784" s="30" t="s">
        <v>297</v>
      </c>
      <c r="E784" s="30" t="s">
        <v>18</v>
      </c>
      <c r="F784" s="30" t="s">
        <v>298</v>
      </c>
      <c r="G784" s="30" t="s">
        <v>20</v>
      </c>
      <c r="H784" s="33" t="s">
        <v>299</v>
      </c>
      <c r="I784" s="117">
        <v>6</v>
      </c>
      <c r="J784" s="88" t="str">
        <f t="shared" si="12"/>
        <v>Полевской городской округ, г. Полевской, ул. К.Маркса, д. 6</v>
      </c>
      <c r="K784" s="33">
        <v>1781.1</v>
      </c>
      <c r="L784" s="30">
        <v>24</v>
      </c>
      <c r="M784" s="33">
        <v>1</v>
      </c>
      <c r="N784" s="33" t="s">
        <v>4295</v>
      </c>
      <c r="O784" s="114">
        <v>43816</v>
      </c>
      <c r="P784" s="30" t="s">
        <v>1692</v>
      </c>
      <c r="Q784" s="194">
        <v>537661.19999999995</v>
      </c>
      <c r="S784" s="200"/>
    </row>
    <row r="785" spans="1:19" ht="22.5" x14ac:dyDescent="0.25">
      <c r="A785" s="80">
        <v>784</v>
      </c>
      <c r="B785" s="30" t="s">
        <v>227</v>
      </c>
      <c r="C785" s="30"/>
      <c r="D785" s="30" t="s">
        <v>297</v>
      </c>
      <c r="E785" s="30" t="s">
        <v>18</v>
      </c>
      <c r="F785" s="30" t="s">
        <v>298</v>
      </c>
      <c r="G785" s="30" t="s">
        <v>20</v>
      </c>
      <c r="H785" s="30" t="s">
        <v>306</v>
      </c>
      <c r="I785" s="42">
        <v>65</v>
      </c>
      <c r="J785" s="88" t="str">
        <f t="shared" si="12"/>
        <v>Полевской городской округ, г. Полевской, ул. Розы Люксембург, д. 65</v>
      </c>
      <c r="K785" s="42">
        <v>1404.1</v>
      </c>
      <c r="L785" s="30">
        <v>32</v>
      </c>
      <c r="M785" s="42">
        <v>8</v>
      </c>
      <c r="N785" s="33" t="s">
        <v>4293</v>
      </c>
      <c r="O785" s="114">
        <v>43788</v>
      </c>
      <c r="P785" s="30" t="s">
        <v>1644</v>
      </c>
      <c r="Q785" s="194">
        <v>9922086.0799999982</v>
      </c>
      <c r="S785" s="200"/>
    </row>
    <row r="786" spans="1:19" ht="22.5" x14ac:dyDescent="0.25">
      <c r="A786" s="80">
        <v>785</v>
      </c>
      <c r="B786" s="30" t="s">
        <v>227</v>
      </c>
      <c r="C786" s="30"/>
      <c r="D786" s="30" t="s">
        <v>297</v>
      </c>
      <c r="E786" s="33" t="s">
        <v>18</v>
      </c>
      <c r="F786" s="33" t="s">
        <v>298</v>
      </c>
      <c r="G786" s="30" t="s">
        <v>20</v>
      </c>
      <c r="H786" s="30" t="s">
        <v>77</v>
      </c>
      <c r="I786" s="42">
        <v>11</v>
      </c>
      <c r="J786" s="88" t="str">
        <f t="shared" si="12"/>
        <v>Полевской городской округ, г. Полевской, ул. Свердлова, д. 11</v>
      </c>
      <c r="K786" s="42">
        <v>1403.9</v>
      </c>
      <c r="L786" s="30">
        <v>32</v>
      </c>
      <c r="M786" s="42">
        <v>7</v>
      </c>
      <c r="N786" s="33" t="s">
        <v>4293</v>
      </c>
      <c r="O786" s="114">
        <v>43788</v>
      </c>
      <c r="P786" s="30" t="s">
        <v>1644</v>
      </c>
      <c r="Q786" s="194">
        <v>6402712.5500000007</v>
      </c>
      <c r="S786" s="200"/>
    </row>
    <row r="787" spans="1:19" ht="22.5" x14ac:dyDescent="0.25">
      <c r="A787" s="80">
        <v>786</v>
      </c>
      <c r="B787" s="30" t="s">
        <v>227</v>
      </c>
      <c r="C787" s="30"/>
      <c r="D787" s="30" t="s">
        <v>297</v>
      </c>
      <c r="E787" s="30" t="s">
        <v>18</v>
      </c>
      <c r="F787" s="30" t="s">
        <v>298</v>
      </c>
      <c r="G787" s="30" t="s">
        <v>20</v>
      </c>
      <c r="H787" s="30" t="s">
        <v>617</v>
      </c>
      <c r="I787" s="42" t="s">
        <v>1271</v>
      </c>
      <c r="J787" s="88" t="str">
        <f t="shared" si="12"/>
        <v>Полевской городской округ, г. Полевской, ул. Челюскинцев, д. 12А</v>
      </c>
      <c r="K787" s="42">
        <v>500.1</v>
      </c>
      <c r="L787" s="30">
        <v>8</v>
      </c>
      <c r="M787" s="42">
        <v>4</v>
      </c>
      <c r="N787" s="33" t="s">
        <v>4293</v>
      </c>
      <c r="O787" s="114">
        <v>43788</v>
      </c>
      <c r="P787" s="30" t="s">
        <v>1644</v>
      </c>
      <c r="Q787" s="194">
        <v>1053577.07</v>
      </c>
      <c r="S787" s="200"/>
    </row>
    <row r="788" spans="1:19" x14ac:dyDescent="0.25">
      <c r="A788" s="80">
        <v>787</v>
      </c>
      <c r="B788" s="30" t="s">
        <v>227</v>
      </c>
      <c r="C788" s="30"/>
      <c r="D788" s="30" t="s">
        <v>297</v>
      </c>
      <c r="E788" s="30" t="s">
        <v>18</v>
      </c>
      <c r="F788" s="30" t="s">
        <v>298</v>
      </c>
      <c r="G788" s="30" t="s">
        <v>20</v>
      </c>
      <c r="H788" s="30" t="s">
        <v>650</v>
      </c>
      <c r="I788" s="42">
        <v>1</v>
      </c>
      <c r="J788" s="88" t="str">
        <f t="shared" si="12"/>
        <v>Полевской городской округ, г. Полевской, ул. Чехова, д. 1</v>
      </c>
      <c r="K788" s="42">
        <v>1026.7</v>
      </c>
      <c r="L788" s="30">
        <v>16</v>
      </c>
      <c r="M788" s="42">
        <v>8</v>
      </c>
      <c r="N788" s="33" t="s">
        <v>4294</v>
      </c>
      <c r="O788" s="114">
        <v>43770</v>
      </c>
      <c r="P788" s="30" t="s">
        <v>3064</v>
      </c>
      <c r="Q788" s="194">
        <v>7259304</v>
      </c>
      <c r="S788" s="200"/>
    </row>
    <row r="789" spans="1:19" ht="22.5" x14ac:dyDescent="0.25">
      <c r="A789" s="80">
        <v>788</v>
      </c>
      <c r="B789" s="30" t="s">
        <v>227</v>
      </c>
      <c r="C789" s="30"/>
      <c r="D789" s="30" t="s">
        <v>297</v>
      </c>
      <c r="E789" s="30" t="s">
        <v>29</v>
      </c>
      <c r="F789" s="30" t="s">
        <v>1356</v>
      </c>
      <c r="G789" s="30" t="s">
        <v>20</v>
      </c>
      <c r="H789" s="30" t="s">
        <v>53</v>
      </c>
      <c r="I789" s="42">
        <v>79</v>
      </c>
      <c r="J789" s="88" t="str">
        <f t="shared" si="12"/>
        <v>Полевской городской округ, с. Полдневая (г Полевской), ул. Комсомольская, д. 79</v>
      </c>
      <c r="K789" s="42">
        <v>955</v>
      </c>
      <c r="L789" s="30">
        <v>22</v>
      </c>
      <c r="M789" s="42">
        <v>4</v>
      </c>
      <c r="N789" s="33" t="s">
        <v>4294</v>
      </c>
      <c r="O789" s="114">
        <v>43770</v>
      </c>
      <c r="P789" s="30" t="s">
        <v>3064</v>
      </c>
      <c r="Q789" s="194">
        <v>2976795.6</v>
      </c>
      <c r="S789" s="200"/>
    </row>
    <row r="790" spans="1:19" ht="23.25" x14ac:dyDescent="0.25">
      <c r="A790" s="80">
        <v>789</v>
      </c>
      <c r="B790" s="30" t="s">
        <v>227</v>
      </c>
      <c r="C790" s="30"/>
      <c r="D790" s="30" t="s">
        <v>297</v>
      </c>
      <c r="E790" s="30" t="s">
        <v>29</v>
      </c>
      <c r="F790" s="30" t="s">
        <v>1356</v>
      </c>
      <c r="G790" s="30" t="s">
        <v>20</v>
      </c>
      <c r="H790" s="30" t="s">
        <v>53</v>
      </c>
      <c r="I790" s="42">
        <v>81</v>
      </c>
      <c r="J790" s="88" t="str">
        <f t="shared" si="12"/>
        <v>Полевской городской округ, с. Полдневая (г Полевской), ул. Комсомольская, д. 81</v>
      </c>
      <c r="K790" s="42">
        <v>937.9</v>
      </c>
      <c r="L790" s="30">
        <v>21</v>
      </c>
      <c r="M790" s="42">
        <v>4</v>
      </c>
      <c r="N790" s="33" t="s">
        <v>4296</v>
      </c>
      <c r="O790" s="114" t="s">
        <v>4297</v>
      </c>
      <c r="P790" s="30" t="s">
        <v>3064</v>
      </c>
      <c r="Q790" s="194">
        <v>3150610.8000000003</v>
      </c>
      <c r="S790" s="200"/>
    </row>
    <row r="791" spans="1:19" ht="23.25" x14ac:dyDescent="0.25">
      <c r="A791" s="80">
        <v>790</v>
      </c>
      <c r="B791" s="30" t="s">
        <v>227</v>
      </c>
      <c r="C791" s="30"/>
      <c r="D791" s="30" t="s">
        <v>297</v>
      </c>
      <c r="E791" s="30" t="s">
        <v>29</v>
      </c>
      <c r="F791" s="30" t="s">
        <v>1356</v>
      </c>
      <c r="G791" s="30" t="s">
        <v>20</v>
      </c>
      <c r="H791" s="30" t="s">
        <v>53</v>
      </c>
      <c r="I791" s="42">
        <v>83</v>
      </c>
      <c r="J791" s="88" t="str">
        <f t="shared" si="12"/>
        <v>Полевской городской округ, с. Полдневая (г Полевской), ул. Комсомольская, д. 83</v>
      </c>
      <c r="K791" s="42">
        <v>1475</v>
      </c>
      <c r="L791" s="30">
        <v>22</v>
      </c>
      <c r="M791" s="42">
        <v>4</v>
      </c>
      <c r="N791" s="33" t="s">
        <v>4296</v>
      </c>
      <c r="O791" s="114" t="s">
        <v>4297</v>
      </c>
      <c r="P791" s="30" t="s">
        <v>3064</v>
      </c>
      <c r="Q791" s="194">
        <v>5043775.2</v>
      </c>
      <c r="S791" s="200"/>
    </row>
    <row r="792" spans="1:19" ht="22.5" x14ac:dyDescent="0.25">
      <c r="A792" s="80">
        <v>791</v>
      </c>
      <c r="B792" s="30" t="s">
        <v>218</v>
      </c>
      <c r="C792" s="30" t="s">
        <v>680</v>
      </c>
      <c r="D792" s="30" t="s">
        <v>133</v>
      </c>
      <c r="E792" s="30" t="s">
        <v>1500</v>
      </c>
      <c r="F792" s="30" t="s">
        <v>134</v>
      </c>
      <c r="G792" s="30" t="s">
        <v>20</v>
      </c>
      <c r="H792" s="30" t="s">
        <v>39</v>
      </c>
      <c r="I792" s="58" t="s">
        <v>946</v>
      </c>
      <c r="J792" s="88" t="str">
        <f t="shared" si="12"/>
        <v>Пригородный р-н, Горноуральский городской округ, пос. Зональный, ул. Центральная, д. 29</v>
      </c>
      <c r="K792" s="42">
        <v>743.4</v>
      </c>
      <c r="L792" s="30">
        <v>16</v>
      </c>
      <c r="M792" s="42">
        <v>1</v>
      </c>
      <c r="N792" s="33" t="s">
        <v>4251</v>
      </c>
      <c r="O792" s="114" t="s">
        <v>4298</v>
      </c>
      <c r="P792" s="30" t="s">
        <v>3680</v>
      </c>
      <c r="Q792" s="194">
        <v>1318066.8</v>
      </c>
      <c r="S792" s="200"/>
    </row>
    <row r="793" spans="1:19" ht="22.5" x14ac:dyDescent="0.25">
      <c r="A793" s="80">
        <v>792</v>
      </c>
      <c r="B793" s="30" t="s">
        <v>218</v>
      </c>
      <c r="C793" s="30" t="s">
        <v>680</v>
      </c>
      <c r="D793" s="30" t="s">
        <v>133</v>
      </c>
      <c r="E793" s="30" t="s">
        <v>1500</v>
      </c>
      <c r="F793" s="30" t="s">
        <v>1084</v>
      </c>
      <c r="G793" s="30" t="s">
        <v>20</v>
      </c>
      <c r="H793" s="30" t="s">
        <v>49</v>
      </c>
      <c r="I793" s="148">
        <v>8</v>
      </c>
      <c r="J793" s="88" t="str">
        <f t="shared" si="12"/>
        <v>Пригородный р-н, Горноуральский городской округ, пос. Новоасбест, ул. Коммунальная, д. 8</v>
      </c>
      <c r="K793" s="42">
        <v>413</v>
      </c>
      <c r="L793" s="30">
        <v>8</v>
      </c>
      <c r="M793" s="42">
        <v>1</v>
      </c>
      <c r="N793" s="33" t="s">
        <v>4251</v>
      </c>
      <c r="O793" s="114" t="s">
        <v>4298</v>
      </c>
      <c r="P793" s="30" t="s">
        <v>3680</v>
      </c>
      <c r="Q793" s="194">
        <v>501502.80000000005</v>
      </c>
      <c r="S793" s="200"/>
    </row>
    <row r="794" spans="1:19" ht="22.5" x14ac:dyDescent="0.25">
      <c r="A794" s="80">
        <v>793</v>
      </c>
      <c r="B794" s="30" t="s">
        <v>218</v>
      </c>
      <c r="C794" s="30" t="s">
        <v>680</v>
      </c>
      <c r="D794" s="30" t="s">
        <v>133</v>
      </c>
      <c r="E794" s="30" t="s">
        <v>1500</v>
      </c>
      <c r="F794" s="30" t="s">
        <v>1084</v>
      </c>
      <c r="G794" s="30" t="s">
        <v>20</v>
      </c>
      <c r="H794" s="30" t="s">
        <v>330</v>
      </c>
      <c r="I794" s="148">
        <v>7</v>
      </c>
      <c r="J794" s="88" t="str">
        <f t="shared" si="12"/>
        <v>Пригородный р-н, Горноуральский городской округ, пос. Новоасбест, ул. Пионерская, д. 7</v>
      </c>
      <c r="K794" s="42">
        <v>716</v>
      </c>
      <c r="L794" s="30">
        <v>16</v>
      </c>
      <c r="M794" s="42">
        <v>3</v>
      </c>
      <c r="N794" s="33" t="s">
        <v>4251</v>
      </c>
      <c r="O794" s="114" t="s">
        <v>4298</v>
      </c>
      <c r="P794" s="30" t="s">
        <v>3680</v>
      </c>
      <c r="Q794" s="194">
        <v>1837813.1999999997</v>
      </c>
      <c r="S794" s="200"/>
    </row>
    <row r="795" spans="1:19" ht="22.5" x14ac:dyDescent="0.25">
      <c r="A795" s="80">
        <v>794</v>
      </c>
      <c r="B795" s="30" t="s">
        <v>218</v>
      </c>
      <c r="C795" s="30" t="s">
        <v>680</v>
      </c>
      <c r="D795" s="30" t="s">
        <v>133</v>
      </c>
      <c r="E795" s="30" t="s">
        <v>29</v>
      </c>
      <c r="F795" s="30" t="s">
        <v>1514</v>
      </c>
      <c r="G795" s="30" t="s">
        <v>20</v>
      </c>
      <c r="H795" s="30" t="s">
        <v>84</v>
      </c>
      <c r="I795" s="148">
        <v>1</v>
      </c>
      <c r="J795" s="88" t="str">
        <f t="shared" si="12"/>
        <v>Пригородный р-н, Горноуральский городской округ, с. Новопаньшино, ул. Советская, д. 1</v>
      </c>
      <c r="K795" s="42">
        <v>762.6</v>
      </c>
      <c r="L795" s="30">
        <v>16</v>
      </c>
      <c r="M795" s="42">
        <v>2</v>
      </c>
      <c r="N795" s="33" t="s">
        <v>4251</v>
      </c>
      <c r="O795" s="114" t="s">
        <v>4298</v>
      </c>
      <c r="P795" s="30" t="s">
        <v>3680</v>
      </c>
      <c r="Q795" s="194">
        <v>1483027.2</v>
      </c>
      <c r="S795" s="200"/>
    </row>
    <row r="796" spans="1:19" ht="22.5" x14ac:dyDescent="0.25">
      <c r="A796" s="80">
        <v>795</v>
      </c>
      <c r="B796" s="30" t="s">
        <v>218</v>
      </c>
      <c r="C796" s="30" t="s">
        <v>680</v>
      </c>
      <c r="D796" s="30" t="s">
        <v>133</v>
      </c>
      <c r="E796" s="30" t="s">
        <v>29</v>
      </c>
      <c r="F796" s="30" t="s">
        <v>967</v>
      </c>
      <c r="G796" s="30" t="s">
        <v>20</v>
      </c>
      <c r="H796" s="30" t="s">
        <v>968</v>
      </c>
      <c r="I796" s="148">
        <v>13</v>
      </c>
      <c r="J796" s="88" t="str">
        <f t="shared" si="12"/>
        <v>Пригородный р-н, Горноуральский городской округ, с. Покровское, ул. Птицеводов, д. 13</v>
      </c>
      <c r="K796" s="42">
        <v>809.9</v>
      </c>
      <c r="L796" s="30">
        <v>16</v>
      </c>
      <c r="M796" s="42">
        <v>5</v>
      </c>
      <c r="N796" s="33" t="s">
        <v>4251</v>
      </c>
      <c r="O796" s="114" t="s">
        <v>4298</v>
      </c>
      <c r="P796" s="30" t="s">
        <v>3680</v>
      </c>
      <c r="Q796" s="194">
        <v>2477373.6</v>
      </c>
      <c r="S796" s="200"/>
    </row>
    <row r="797" spans="1:19" ht="22.5" x14ac:dyDescent="0.25">
      <c r="A797" s="80">
        <v>796</v>
      </c>
      <c r="B797" s="30" t="s">
        <v>8</v>
      </c>
      <c r="C797" s="30" t="s">
        <v>632</v>
      </c>
      <c r="D797" s="30" t="s">
        <v>12</v>
      </c>
      <c r="E797" s="30" t="s">
        <v>637</v>
      </c>
      <c r="F797" s="30" t="s">
        <v>85</v>
      </c>
      <c r="G797" s="30" t="s">
        <v>20</v>
      </c>
      <c r="H797" s="30" t="s">
        <v>34</v>
      </c>
      <c r="I797" s="42">
        <v>75</v>
      </c>
      <c r="J797" s="88" t="str">
        <f t="shared" si="12"/>
        <v>Пышминский р-н, Пышминский городской округ, п.г.т. Пышма, ул. Кирова, д. 75</v>
      </c>
      <c r="K797" s="30">
        <v>413.8</v>
      </c>
      <c r="L797" s="30">
        <v>8</v>
      </c>
      <c r="M797" s="30">
        <v>6</v>
      </c>
      <c r="N797" s="33" t="s">
        <v>4106</v>
      </c>
      <c r="O797" s="114">
        <v>43818</v>
      </c>
      <c r="P797" s="30" t="s">
        <v>3783</v>
      </c>
      <c r="Q797" s="194">
        <v>2774491.1700000004</v>
      </c>
      <c r="S797" s="200"/>
    </row>
    <row r="798" spans="1:19" ht="22.5" x14ac:dyDescent="0.25">
      <c r="A798" s="80">
        <v>797</v>
      </c>
      <c r="B798" s="30" t="s">
        <v>8</v>
      </c>
      <c r="C798" s="30" t="s">
        <v>632</v>
      </c>
      <c r="D798" s="30" t="s">
        <v>12</v>
      </c>
      <c r="E798" s="30" t="s">
        <v>637</v>
      </c>
      <c r="F798" s="30" t="s">
        <v>85</v>
      </c>
      <c r="G798" s="30" t="s">
        <v>20</v>
      </c>
      <c r="H798" s="30" t="s">
        <v>79</v>
      </c>
      <c r="I798" s="42">
        <v>21</v>
      </c>
      <c r="J798" s="88" t="str">
        <f t="shared" si="12"/>
        <v>Пышминский р-н, Пышминский городской округ, п.г.т. Пышма, ул. Комарова, д. 21</v>
      </c>
      <c r="K798" s="30">
        <v>762.7</v>
      </c>
      <c r="L798" s="30">
        <v>16</v>
      </c>
      <c r="M798" s="30">
        <v>7</v>
      </c>
      <c r="N798" s="33" t="s">
        <v>4106</v>
      </c>
      <c r="O798" s="114">
        <v>43818</v>
      </c>
      <c r="P798" s="30" t="s">
        <v>3783</v>
      </c>
      <c r="Q798" s="194">
        <v>4631958.18</v>
      </c>
      <c r="S798" s="200"/>
    </row>
    <row r="799" spans="1:19" ht="22.5" x14ac:dyDescent="0.25">
      <c r="A799" s="80">
        <v>798</v>
      </c>
      <c r="B799" s="30" t="s">
        <v>8</v>
      </c>
      <c r="C799" s="30" t="s">
        <v>632</v>
      </c>
      <c r="D799" s="30" t="s">
        <v>12</v>
      </c>
      <c r="E799" s="30" t="s">
        <v>29</v>
      </c>
      <c r="F799" s="30" t="s">
        <v>1122</v>
      </c>
      <c r="G799" s="30" t="s">
        <v>20</v>
      </c>
      <c r="H799" s="30" t="s">
        <v>36</v>
      </c>
      <c r="I799" s="42">
        <v>30</v>
      </c>
      <c r="J799" s="88" t="str">
        <f t="shared" si="12"/>
        <v>Пышминский р-н, Пышминский городской округ, с. Тупицыно, ул. Ленина, д. 30</v>
      </c>
      <c r="K799" s="30">
        <v>386.1</v>
      </c>
      <c r="L799" s="30">
        <v>8</v>
      </c>
      <c r="M799" s="30">
        <v>7</v>
      </c>
      <c r="N799" s="33" t="s">
        <v>4106</v>
      </c>
      <c r="O799" s="114">
        <v>43818</v>
      </c>
      <c r="P799" s="30" t="s">
        <v>3783</v>
      </c>
      <c r="Q799" s="194">
        <v>2595296.8300000005</v>
      </c>
      <c r="S799" s="200"/>
    </row>
    <row r="800" spans="1:19" ht="22.5" x14ac:dyDescent="0.25">
      <c r="A800" s="80">
        <v>799</v>
      </c>
      <c r="B800" s="30" t="s">
        <v>8</v>
      </c>
      <c r="C800" s="30" t="s">
        <v>631</v>
      </c>
      <c r="D800" s="30" t="s">
        <v>13</v>
      </c>
      <c r="E800" s="30" t="s">
        <v>18</v>
      </c>
      <c r="F800" s="30" t="s">
        <v>91</v>
      </c>
      <c r="G800" s="30" t="s">
        <v>64</v>
      </c>
      <c r="H800" s="30" t="s">
        <v>97</v>
      </c>
      <c r="I800" s="42">
        <v>2</v>
      </c>
      <c r="J800" s="88" t="str">
        <f t="shared" si="12"/>
        <v>Режевской р-н, Режевской городской округ, г. Реж, пер. О.Кошевого, д. 2</v>
      </c>
      <c r="K800" s="30">
        <v>642</v>
      </c>
      <c r="L800" s="30">
        <v>22</v>
      </c>
      <c r="M800" s="30">
        <v>3</v>
      </c>
      <c r="N800" s="33" t="s">
        <v>4299</v>
      </c>
      <c r="O800" s="114" t="s">
        <v>4111</v>
      </c>
      <c r="P800" s="30" t="s">
        <v>3910</v>
      </c>
      <c r="Q800" s="194">
        <v>1803598.6800000002</v>
      </c>
      <c r="S800" s="200"/>
    </row>
    <row r="801" spans="1:19" ht="22.5" x14ac:dyDescent="0.25">
      <c r="A801" s="80">
        <v>800</v>
      </c>
      <c r="B801" s="30" t="s">
        <v>8</v>
      </c>
      <c r="C801" s="30" t="s">
        <v>631</v>
      </c>
      <c r="D801" s="30" t="s">
        <v>13</v>
      </c>
      <c r="E801" s="30" t="s">
        <v>18</v>
      </c>
      <c r="F801" s="30" t="s">
        <v>91</v>
      </c>
      <c r="G801" s="30" t="s">
        <v>64</v>
      </c>
      <c r="H801" s="30" t="s">
        <v>97</v>
      </c>
      <c r="I801" s="42">
        <v>4</v>
      </c>
      <c r="J801" s="88" t="str">
        <f t="shared" si="12"/>
        <v>Режевской р-н, Режевской городской округ, г. Реж, пер. О.Кошевого, д. 4</v>
      </c>
      <c r="K801" s="30">
        <v>642.4</v>
      </c>
      <c r="L801" s="30">
        <v>22</v>
      </c>
      <c r="M801" s="30">
        <v>3</v>
      </c>
      <c r="N801" s="33" t="s">
        <v>4299</v>
      </c>
      <c r="O801" s="114" t="s">
        <v>4111</v>
      </c>
      <c r="P801" s="30" t="s">
        <v>3910</v>
      </c>
      <c r="Q801" s="194">
        <v>1745299.08</v>
      </c>
      <c r="S801" s="200"/>
    </row>
    <row r="802" spans="1:19" ht="22.5" x14ac:dyDescent="0.25">
      <c r="A802" s="80">
        <v>801</v>
      </c>
      <c r="B802" s="30" t="s">
        <v>8</v>
      </c>
      <c r="C802" s="30" t="s">
        <v>631</v>
      </c>
      <c r="D802" s="30" t="s">
        <v>13</v>
      </c>
      <c r="E802" s="30" t="s">
        <v>18</v>
      </c>
      <c r="F802" s="30" t="s">
        <v>91</v>
      </c>
      <c r="G802" s="30" t="s">
        <v>20</v>
      </c>
      <c r="H802" s="30" t="s">
        <v>648</v>
      </c>
      <c r="I802" s="42">
        <v>16</v>
      </c>
      <c r="J802" s="88" t="str">
        <f t="shared" si="12"/>
        <v>Режевской р-н, Режевской городской округ, г. Реж, ул. 8 Марта, д. 16</v>
      </c>
      <c r="K802" s="30">
        <v>700.3</v>
      </c>
      <c r="L802" s="30">
        <v>40</v>
      </c>
      <c r="M802" s="30">
        <v>2</v>
      </c>
      <c r="N802" s="33" t="s">
        <v>4300</v>
      </c>
      <c r="O802" s="114" t="s">
        <v>4111</v>
      </c>
      <c r="P802" s="30" t="s">
        <v>3641</v>
      </c>
      <c r="Q802" s="194">
        <v>2392459.2000000002</v>
      </c>
      <c r="S802" s="200"/>
    </row>
    <row r="803" spans="1:19" ht="22.5" x14ac:dyDescent="0.25">
      <c r="A803" s="80">
        <v>802</v>
      </c>
      <c r="B803" s="30" t="s">
        <v>8</v>
      </c>
      <c r="C803" s="30" t="s">
        <v>631</v>
      </c>
      <c r="D803" s="30" t="s">
        <v>13</v>
      </c>
      <c r="E803" s="30" t="s">
        <v>18</v>
      </c>
      <c r="F803" s="30" t="s">
        <v>91</v>
      </c>
      <c r="G803" s="30" t="s">
        <v>20</v>
      </c>
      <c r="H803" s="30" t="s">
        <v>28</v>
      </c>
      <c r="I803" s="42">
        <v>32</v>
      </c>
      <c r="J803" s="88" t="str">
        <f t="shared" si="12"/>
        <v>Режевской р-н, Режевской городской округ, г. Реж, ул. Калинина, д. 32</v>
      </c>
      <c r="K803" s="30">
        <v>3582.6</v>
      </c>
      <c r="L803" s="30">
        <v>70</v>
      </c>
      <c r="M803" s="30">
        <v>1</v>
      </c>
      <c r="N803" s="33" t="s">
        <v>4299</v>
      </c>
      <c r="O803" s="114" t="s">
        <v>4111</v>
      </c>
      <c r="P803" s="30" t="s">
        <v>3910</v>
      </c>
      <c r="Q803" s="194">
        <v>5615721.8600000003</v>
      </c>
      <c r="S803" s="200"/>
    </row>
    <row r="804" spans="1:19" ht="22.5" x14ac:dyDescent="0.25">
      <c r="A804" s="80">
        <v>803</v>
      </c>
      <c r="B804" s="30" t="s">
        <v>8</v>
      </c>
      <c r="C804" s="30" t="s">
        <v>631</v>
      </c>
      <c r="D804" s="30" t="s">
        <v>13</v>
      </c>
      <c r="E804" s="30" t="s">
        <v>18</v>
      </c>
      <c r="F804" s="30" t="s">
        <v>91</v>
      </c>
      <c r="G804" s="30" t="s">
        <v>20</v>
      </c>
      <c r="H804" s="30" t="s">
        <v>28</v>
      </c>
      <c r="I804" s="42">
        <v>36</v>
      </c>
      <c r="J804" s="88" t="str">
        <f t="shared" si="12"/>
        <v>Режевской р-н, Режевской городской округ, г. Реж, ул. Калинина, д. 36</v>
      </c>
      <c r="K804" s="30">
        <v>3776.1</v>
      </c>
      <c r="L804" s="30">
        <v>70</v>
      </c>
      <c r="M804" s="30">
        <v>2</v>
      </c>
      <c r="N804" s="33" t="s">
        <v>4300</v>
      </c>
      <c r="O804" s="114" t="s">
        <v>4111</v>
      </c>
      <c r="P804" s="30" t="s">
        <v>3641</v>
      </c>
      <c r="Q804" s="194">
        <v>4266212.4000000004</v>
      </c>
      <c r="S804" s="200"/>
    </row>
    <row r="805" spans="1:19" ht="22.5" x14ac:dyDescent="0.25">
      <c r="A805" s="80">
        <v>804</v>
      </c>
      <c r="B805" s="30" t="s">
        <v>8</v>
      </c>
      <c r="C805" s="30" t="s">
        <v>631</v>
      </c>
      <c r="D805" s="30" t="s">
        <v>13</v>
      </c>
      <c r="E805" s="30" t="s">
        <v>18</v>
      </c>
      <c r="F805" s="30" t="s">
        <v>91</v>
      </c>
      <c r="G805" s="30" t="s">
        <v>20</v>
      </c>
      <c r="H805" s="30" t="s">
        <v>36</v>
      </c>
      <c r="I805" s="42">
        <v>26</v>
      </c>
      <c r="J805" s="88" t="str">
        <f t="shared" si="12"/>
        <v>Режевской р-н, Режевской городской округ, г. Реж, ул. Ленина, д. 26</v>
      </c>
      <c r="K805" s="42">
        <v>3630.3</v>
      </c>
      <c r="L805" s="30">
        <v>60</v>
      </c>
      <c r="M805" s="30">
        <v>1</v>
      </c>
      <c r="N805" s="33" t="s">
        <v>4299</v>
      </c>
      <c r="O805" s="114" t="s">
        <v>4111</v>
      </c>
      <c r="P805" s="30" t="s">
        <v>3910</v>
      </c>
      <c r="Q805" s="194">
        <v>2645685.14</v>
      </c>
      <c r="S805" s="200"/>
    </row>
    <row r="806" spans="1:19" ht="22.5" x14ac:dyDescent="0.25">
      <c r="A806" s="80">
        <v>805</v>
      </c>
      <c r="B806" s="30" t="s">
        <v>8</v>
      </c>
      <c r="C806" s="30" t="s">
        <v>631</v>
      </c>
      <c r="D806" s="30" t="s">
        <v>13</v>
      </c>
      <c r="E806" s="30" t="s">
        <v>18</v>
      </c>
      <c r="F806" s="30" t="s">
        <v>91</v>
      </c>
      <c r="G806" s="30" t="s">
        <v>20</v>
      </c>
      <c r="H806" s="30" t="s">
        <v>137</v>
      </c>
      <c r="I806" s="42">
        <v>2</v>
      </c>
      <c r="J806" s="88" t="str">
        <f t="shared" si="12"/>
        <v>Режевской р-н, Режевской городской округ, г. Реж, ул. Ломоносова, д. 2</v>
      </c>
      <c r="K806" s="30">
        <v>422.5</v>
      </c>
      <c r="L806" s="30">
        <v>8</v>
      </c>
      <c r="M806" s="30">
        <v>2</v>
      </c>
      <c r="N806" s="33" t="s">
        <v>4300</v>
      </c>
      <c r="O806" s="114" t="s">
        <v>4111</v>
      </c>
      <c r="P806" s="30" t="s">
        <v>3641</v>
      </c>
      <c r="Q806" s="194">
        <v>1265542.8</v>
      </c>
      <c r="S806" s="200"/>
    </row>
    <row r="807" spans="1:19" ht="22.5" x14ac:dyDescent="0.25">
      <c r="A807" s="80">
        <v>806</v>
      </c>
      <c r="B807" s="30" t="s">
        <v>8</v>
      </c>
      <c r="C807" s="30" t="s">
        <v>631</v>
      </c>
      <c r="D807" s="30" t="s">
        <v>13</v>
      </c>
      <c r="E807" s="30" t="s">
        <v>18</v>
      </c>
      <c r="F807" s="30" t="s">
        <v>91</v>
      </c>
      <c r="G807" s="30" t="s">
        <v>20</v>
      </c>
      <c r="H807" s="30" t="s">
        <v>99</v>
      </c>
      <c r="I807" s="42">
        <v>19</v>
      </c>
      <c r="J807" s="88" t="str">
        <f t="shared" si="12"/>
        <v>Режевской р-н, Режевской городской округ, г. Реж, ул. Чапаева, д. 19</v>
      </c>
      <c r="K807" s="30">
        <v>4915.2</v>
      </c>
      <c r="L807" s="30">
        <v>100</v>
      </c>
      <c r="M807" s="30">
        <v>2</v>
      </c>
      <c r="N807" s="33" t="s">
        <v>4300</v>
      </c>
      <c r="O807" s="114" t="s">
        <v>4111</v>
      </c>
      <c r="P807" s="30" t="s">
        <v>3641</v>
      </c>
      <c r="Q807" s="194">
        <v>8077687.1999999993</v>
      </c>
      <c r="S807" s="200"/>
    </row>
    <row r="808" spans="1:19" ht="22.5" x14ac:dyDescent="0.25">
      <c r="A808" s="80">
        <v>807</v>
      </c>
      <c r="B808" s="30" t="s">
        <v>327</v>
      </c>
      <c r="C808" s="30"/>
      <c r="D808" s="30" t="s">
        <v>376</v>
      </c>
      <c r="E808" s="30" t="s">
        <v>18</v>
      </c>
      <c r="F808" s="30" t="s">
        <v>377</v>
      </c>
      <c r="G808" s="30" t="s">
        <v>20</v>
      </c>
      <c r="H808" s="30" t="s">
        <v>380</v>
      </c>
      <c r="I808" s="42">
        <v>10</v>
      </c>
      <c r="J808" s="88" t="str">
        <f t="shared" si="12"/>
        <v>Североуральский городской округ, г. Североуральск, ул. Молодежная, д. 10</v>
      </c>
      <c r="K808" s="30">
        <v>5655.8</v>
      </c>
      <c r="L808" s="30">
        <v>63</v>
      </c>
      <c r="M808" s="120">
        <v>1</v>
      </c>
      <c r="N808" s="33" t="s">
        <v>4301</v>
      </c>
      <c r="O808" s="114">
        <v>43942</v>
      </c>
      <c r="P808" s="30" t="s">
        <v>3913</v>
      </c>
      <c r="Q808" s="194">
        <v>6497216.4000000004</v>
      </c>
      <c r="S808" s="200"/>
    </row>
    <row r="809" spans="1:19" ht="22.5" x14ac:dyDescent="0.25">
      <c r="A809" s="80">
        <v>808</v>
      </c>
      <c r="B809" s="30" t="s">
        <v>327</v>
      </c>
      <c r="C809" s="30"/>
      <c r="D809" s="30" t="s">
        <v>376</v>
      </c>
      <c r="E809" s="30" t="s">
        <v>18</v>
      </c>
      <c r="F809" s="30" t="s">
        <v>377</v>
      </c>
      <c r="G809" s="30" t="s">
        <v>20</v>
      </c>
      <c r="H809" s="30" t="s">
        <v>380</v>
      </c>
      <c r="I809" s="42">
        <v>8</v>
      </c>
      <c r="J809" s="88" t="str">
        <f t="shared" si="12"/>
        <v>Североуральский городской округ, г. Североуральск, ул. Молодежная, д. 8</v>
      </c>
      <c r="K809" s="30">
        <v>9085.1</v>
      </c>
      <c r="L809" s="30">
        <v>62</v>
      </c>
      <c r="M809" s="120">
        <v>7</v>
      </c>
      <c r="N809" s="33" t="s">
        <v>4229</v>
      </c>
      <c r="O809" s="114">
        <v>43774</v>
      </c>
      <c r="P809" s="30" t="s">
        <v>3913</v>
      </c>
      <c r="Q809" s="194">
        <v>26605844.400000002</v>
      </c>
      <c r="S809" s="200"/>
    </row>
    <row r="810" spans="1:19" ht="22.5" x14ac:dyDescent="0.25">
      <c r="A810" s="80">
        <v>809</v>
      </c>
      <c r="B810" s="30" t="s">
        <v>327</v>
      </c>
      <c r="C810" s="30"/>
      <c r="D810" s="30" t="s">
        <v>376</v>
      </c>
      <c r="E810" s="30" t="s">
        <v>18</v>
      </c>
      <c r="F810" s="30" t="s">
        <v>377</v>
      </c>
      <c r="G810" s="30" t="s">
        <v>20</v>
      </c>
      <c r="H810" s="30" t="s">
        <v>61</v>
      </c>
      <c r="I810" s="42">
        <v>41</v>
      </c>
      <c r="J810" s="88" t="str">
        <f t="shared" si="12"/>
        <v>Североуральский городской округ, г. Североуральск, ул. Октябрьская, д. 41</v>
      </c>
      <c r="K810" s="30">
        <v>1713</v>
      </c>
      <c r="L810" s="30">
        <v>12</v>
      </c>
      <c r="M810" s="41">
        <v>4</v>
      </c>
      <c r="N810" s="33" t="s">
        <v>4229</v>
      </c>
      <c r="O810" s="114">
        <v>43774</v>
      </c>
      <c r="P810" s="30" t="s">
        <v>3913</v>
      </c>
      <c r="Q810" s="194">
        <v>2867894.4</v>
      </c>
      <c r="S810" s="200"/>
    </row>
    <row r="811" spans="1:19" ht="23.25" x14ac:dyDescent="0.25">
      <c r="A811" s="80">
        <v>810</v>
      </c>
      <c r="B811" s="30" t="s">
        <v>327</v>
      </c>
      <c r="C811" s="114"/>
      <c r="D811" s="30" t="s">
        <v>376</v>
      </c>
      <c r="E811" s="33" t="s">
        <v>1500</v>
      </c>
      <c r="F811" s="33" t="s">
        <v>746</v>
      </c>
      <c r="G811" s="33" t="s">
        <v>20</v>
      </c>
      <c r="H811" s="33" t="s">
        <v>345</v>
      </c>
      <c r="I811" s="117">
        <v>11</v>
      </c>
      <c r="J811" s="88" t="str">
        <f t="shared" si="12"/>
        <v>Североуральский городской округ, пос. Калья (г Североуральск), ул. Зои Космодемьянской, д. 11</v>
      </c>
      <c r="K811" s="33">
        <v>684.2</v>
      </c>
      <c r="L811" s="30">
        <v>8</v>
      </c>
      <c r="M811" s="120">
        <v>1</v>
      </c>
      <c r="N811" s="33" t="s">
        <v>4229</v>
      </c>
      <c r="O811" s="114">
        <v>43774</v>
      </c>
      <c r="P811" s="30" t="s">
        <v>3913</v>
      </c>
      <c r="Q811" s="194">
        <v>147843.6</v>
      </c>
      <c r="S811" s="200"/>
    </row>
    <row r="812" spans="1:19" ht="23.25" x14ac:dyDescent="0.25">
      <c r="A812" s="80">
        <v>811</v>
      </c>
      <c r="B812" s="30" t="s">
        <v>327</v>
      </c>
      <c r="C812" s="30"/>
      <c r="D812" s="30" t="s">
        <v>376</v>
      </c>
      <c r="E812" s="33" t="s">
        <v>1500</v>
      </c>
      <c r="F812" s="33" t="s">
        <v>746</v>
      </c>
      <c r="G812" s="33" t="s">
        <v>20</v>
      </c>
      <c r="H812" s="30" t="s">
        <v>345</v>
      </c>
      <c r="I812" s="42">
        <v>7</v>
      </c>
      <c r="J812" s="88" t="str">
        <f t="shared" si="12"/>
        <v>Североуральский городской округ, пос. Калья (г Североуральск), ул. Зои Космодемьянской, д. 7</v>
      </c>
      <c r="K812" s="30">
        <v>677.8</v>
      </c>
      <c r="L812" s="30">
        <v>8</v>
      </c>
      <c r="M812" s="41">
        <v>8</v>
      </c>
      <c r="N812" s="33" t="s">
        <v>4229</v>
      </c>
      <c r="O812" s="114" t="s">
        <v>4289</v>
      </c>
      <c r="P812" s="30" t="s">
        <v>3913</v>
      </c>
      <c r="Q812" s="194">
        <v>4009467.6000000006</v>
      </c>
      <c r="S812" s="200"/>
    </row>
    <row r="813" spans="1:19" ht="23.25" x14ac:dyDescent="0.25">
      <c r="A813" s="80">
        <v>812</v>
      </c>
      <c r="B813" s="30" t="s">
        <v>327</v>
      </c>
      <c r="C813" s="114"/>
      <c r="D813" s="30" t="s">
        <v>376</v>
      </c>
      <c r="E813" s="33" t="s">
        <v>1500</v>
      </c>
      <c r="F813" s="33" t="s">
        <v>746</v>
      </c>
      <c r="G813" s="33" t="s">
        <v>20</v>
      </c>
      <c r="H813" s="33" t="s">
        <v>345</v>
      </c>
      <c r="I813" s="42">
        <v>9</v>
      </c>
      <c r="J813" s="88" t="str">
        <f t="shared" si="12"/>
        <v>Североуральский городской округ, пос. Калья (г Североуральск), ул. Зои Космодемьянской, д. 9</v>
      </c>
      <c r="K813" s="33">
        <v>1168.0999999999999</v>
      </c>
      <c r="L813" s="30">
        <v>12</v>
      </c>
      <c r="M813" s="41">
        <v>8</v>
      </c>
      <c r="N813" s="33" t="s">
        <v>4229</v>
      </c>
      <c r="O813" s="114">
        <v>43774</v>
      </c>
      <c r="P813" s="30" t="s">
        <v>3913</v>
      </c>
      <c r="Q813" s="194">
        <v>6186574.7999999989</v>
      </c>
      <c r="S813" s="200"/>
    </row>
    <row r="814" spans="1:19" ht="23.25" x14ac:dyDescent="0.25">
      <c r="A814" s="80">
        <v>813</v>
      </c>
      <c r="B814" s="30" t="s">
        <v>327</v>
      </c>
      <c r="C814" s="114"/>
      <c r="D814" s="30" t="s">
        <v>376</v>
      </c>
      <c r="E814" s="33" t="s">
        <v>1500</v>
      </c>
      <c r="F814" s="33" t="s">
        <v>746</v>
      </c>
      <c r="G814" s="33" t="s">
        <v>20</v>
      </c>
      <c r="H814" s="33" t="s">
        <v>79</v>
      </c>
      <c r="I814" s="42">
        <v>10</v>
      </c>
      <c r="J814" s="88" t="str">
        <f t="shared" si="12"/>
        <v>Североуральский городской округ, пос. Калья (г Североуральск), ул. Комарова, д. 10</v>
      </c>
      <c r="K814" s="33">
        <v>1206.9000000000001</v>
      </c>
      <c r="L814" s="30">
        <v>12</v>
      </c>
      <c r="M814" s="41">
        <v>8</v>
      </c>
      <c r="N814" s="33" t="s">
        <v>4229</v>
      </c>
      <c r="O814" s="114">
        <v>43774</v>
      </c>
      <c r="P814" s="30" t="s">
        <v>3913</v>
      </c>
      <c r="Q814" s="194">
        <v>6243231.6000000006</v>
      </c>
      <c r="S814" s="200"/>
    </row>
    <row r="815" spans="1:19" ht="23.25" x14ac:dyDescent="0.25">
      <c r="A815" s="80">
        <v>814</v>
      </c>
      <c r="B815" s="30" t="s">
        <v>327</v>
      </c>
      <c r="C815" s="114"/>
      <c r="D815" s="30" t="s">
        <v>376</v>
      </c>
      <c r="E815" s="33" t="s">
        <v>1500</v>
      </c>
      <c r="F815" s="33" t="s">
        <v>746</v>
      </c>
      <c r="G815" s="33" t="s">
        <v>20</v>
      </c>
      <c r="H815" s="33" t="s">
        <v>79</v>
      </c>
      <c r="I815" s="117">
        <v>22</v>
      </c>
      <c r="J815" s="88" t="str">
        <f t="shared" si="12"/>
        <v>Североуральский городской округ, пос. Калья (г Североуральск), ул. Комарова, д. 22</v>
      </c>
      <c r="K815" s="33">
        <v>1205.9000000000001</v>
      </c>
      <c r="L815" s="30">
        <v>12</v>
      </c>
      <c r="M815" s="41">
        <v>1</v>
      </c>
      <c r="N815" s="33" t="s">
        <v>4229</v>
      </c>
      <c r="O815" s="114">
        <v>43774</v>
      </c>
      <c r="P815" s="30" t="s">
        <v>3913</v>
      </c>
      <c r="Q815" s="194">
        <v>264861.59999999998</v>
      </c>
      <c r="S815" s="200"/>
    </row>
    <row r="816" spans="1:19" ht="23.25" x14ac:dyDescent="0.25">
      <c r="A816" s="80">
        <v>815</v>
      </c>
      <c r="B816" s="30" t="s">
        <v>327</v>
      </c>
      <c r="C816" s="114"/>
      <c r="D816" s="30" t="s">
        <v>376</v>
      </c>
      <c r="E816" s="33" t="s">
        <v>1500</v>
      </c>
      <c r="F816" s="33" t="s">
        <v>746</v>
      </c>
      <c r="G816" s="33" t="s">
        <v>20</v>
      </c>
      <c r="H816" s="33" t="s">
        <v>79</v>
      </c>
      <c r="I816" s="117">
        <v>24</v>
      </c>
      <c r="J816" s="88" t="str">
        <f t="shared" si="12"/>
        <v>Североуральский городской округ, пос. Калья (г Североуральск), ул. Комарова, д. 24</v>
      </c>
      <c r="K816" s="41">
        <v>717.8</v>
      </c>
      <c r="L816" s="30">
        <v>8</v>
      </c>
      <c r="M816" s="120">
        <v>1</v>
      </c>
      <c r="N816" s="33" t="s">
        <v>4229</v>
      </c>
      <c r="O816" s="114">
        <v>43774</v>
      </c>
      <c r="P816" s="30" t="s">
        <v>3913</v>
      </c>
      <c r="Q816" s="194">
        <v>162726</v>
      </c>
      <c r="S816" s="200"/>
    </row>
    <row r="817" spans="1:19" ht="23.25" x14ac:dyDescent="0.25">
      <c r="A817" s="80">
        <v>816</v>
      </c>
      <c r="B817" s="30" t="s">
        <v>327</v>
      </c>
      <c r="C817" s="30"/>
      <c r="D817" s="30" t="s">
        <v>376</v>
      </c>
      <c r="E817" s="33" t="s">
        <v>1500</v>
      </c>
      <c r="F817" s="33" t="s">
        <v>746</v>
      </c>
      <c r="G817" s="33" t="s">
        <v>20</v>
      </c>
      <c r="H817" s="33" t="s">
        <v>79</v>
      </c>
      <c r="I817" s="42">
        <v>26</v>
      </c>
      <c r="J817" s="88" t="str">
        <f t="shared" ref="J817:J865" si="13">C817&amp;""&amp;D817&amp;", "&amp;E817&amp;" "&amp;F817&amp;", "&amp;G817&amp;" "&amp;H817&amp;", д. "&amp;I817</f>
        <v>Североуральский городской округ, пос. Калья (г Североуральск), ул. Комарова, д. 26</v>
      </c>
      <c r="K817" s="30">
        <v>1217.4000000000001</v>
      </c>
      <c r="L817" s="30">
        <v>12</v>
      </c>
      <c r="M817" s="120">
        <v>1</v>
      </c>
      <c r="N817" s="33" t="s">
        <v>4229</v>
      </c>
      <c r="O817" s="114">
        <v>43774</v>
      </c>
      <c r="P817" s="30" t="s">
        <v>3913</v>
      </c>
      <c r="Q817" s="194">
        <v>248385.6</v>
      </c>
      <c r="S817" s="200"/>
    </row>
    <row r="818" spans="1:19" ht="23.25" x14ac:dyDescent="0.25">
      <c r="A818" s="80">
        <v>817</v>
      </c>
      <c r="B818" s="30" t="s">
        <v>327</v>
      </c>
      <c r="C818" s="30"/>
      <c r="D818" s="30" t="s">
        <v>376</v>
      </c>
      <c r="E818" s="33" t="s">
        <v>1500</v>
      </c>
      <c r="F818" s="33" t="s">
        <v>746</v>
      </c>
      <c r="G818" s="33" t="s">
        <v>20</v>
      </c>
      <c r="H818" s="33" t="s">
        <v>79</v>
      </c>
      <c r="I818" s="42">
        <v>32</v>
      </c>
      <c r="J818" s="88" t="str">
        <f t="shared" si="13"/>
        <v>Североуральский городской округ, пос. Калья (г Североуральск), ул. Комарова, д. 32</v>
      </c>
      <c r="K818" s="30">
        <v>1219.7</v>
      </c>
      <c r="L818" s="30">
        <v>12</v>
      </c>
      <c r="M818" s="120">
        <v>1</v>
      </c>
      <c r="N818" s="33" t="s">
        <v>4229</v>
      </c>
      <c r="O818" s="114">
        <v>43774</v>
      </c>
      <c r="P818" s="30" t="s">
        <v>3913</v>
      </c>
      <c r="Q818" s="194">
        <v>245152.8</v>
      </c>
      <c r="S818" s="200"/>
    </row>
    <row r="819" spans="1:19" ht="23.25" x14ac:dyDescent="0.25">
      <c r="A819" s="80">
        <v>818</v>
      </c>
      <c r="B819" s="30" t="s">
        <v>327</v>
      </c>
      <c r="C819" s="114"/>
      <c r="D819" s="30" t="s">
        <v>376</v>
      </c>
      <c r="E819" s="33" t="s">
        <v>1500</v>
      </c>
      <c r="F819" s="33" t="s">
        <v>746</v>
      </c>
      <c r="G819" s="33" t="s">
        <v>20</v>
      </c>
      <c r="H819" s="33" t="s">
        <v>79</v>
      </c>
      <c r="I819" s="117">
        <v>34</v>
      </c>
      <c r="J819" s="88" t="str">
        <f t="shared" si="13"/>
        <v>Североуральский городской округ, пос. Калья (г Североуральск), ул. Комарова, д. 34</v>
      </c>
      <c r="K819" s="33">
        <v>1228.2</v>
      </c>
      <c r="L819" s="30">
        <v>12</v>
      </c>
      <c r="M819" s="120">
        <v>1</v>
      </c>
      <c r="N819" s="33" t="s">
        <v>4229</v>
      </c>
      <c r="O819" s="114">
        <v>43774</v>
      </c>
      <c r="P819" s="30" t="s">
        <v>3913</v>
      </c>
      <c r="Q819" s="194">
        <v>238048.8</v>
      </c>
      <c r="S819" s="200"/>
    </row>
    <row r="820" spans="1:19" ht="23.25" x14ac:dyDescent="0.25">
      <c r="A820" s="80">
        <v>819</v>
      </c>
      <c r="B820" s="30" t="s">
        <v>327</v>
      </c>
      <c r="C820" s="114"/>
      <c r="D820" s="30" t="s">
        <v>376</v>
      </c>
      <c r="E820" s="33" t="s">
        <v>1500</v>
      </c>
      <c r="F820" s="33" t="s">
        <v>746</v>
      </c>
      <c r="G820" s="33" t="s">
        <v>20</v>
      </c>
      <c r="H820" s="33" t="s">
        <v>79</v>
      </c>
      <c r="I820" s="117">
        <v>36</v>
      </c>
      <c r="J820" s="88" t="str">
        <f t="shared" si="13"/>
        <v>Североуральский городской округ, пос. Калья (г Североуральск), ул. Комарова, д. 36</v>
      </c>
      <c r="K820" s="33">
        <v>710.5</v>
      </c>
      <c r="L820" s="30">
        <v>8</v>
      </c>
      <c r="M820" s="41">
        <v>1</v>
      </c>
      <c r="N820" s="33" t="s">
        <v>4229</v>
      </c>
      <c r="O820" s="114">
        <v>43774</v>
      </c>
      <c r="P820" s="30" t="s">
        <v>3913</v>
      </c>
      <c r="Q820" s="194">
        <v>154207.20000000001</v>
      </c>
      <c r="S820" s="200"/>
    </row>
    <row r="821" spans="1:19" ht="23.25" x14ac:dyDescent="0.25">
      <c r="A821" s="80">
        <v>820</v>
      </c>
      <c r="B821" s="30" t="s">
        <v>327</v>
      </c>
      <c r="C821" s="114"/>
      <c r="D821" s="30" t="s">
        <v>376</v>
      </c>
      <c r="E821" s="33" t="s">
        <v>1500</v>
      </c>
      <c r="F821" s="33" t="s">
        <v>746</v>
      </c>
      <c r="G821" s="33" t="s">
        <v>20</v>
      </c>
      <c r="H821" s="33" t="s">
        <v>79</v>
      </c>
      <c r="I821" s="117">
        <v>38</v>
      </c>
      <c r="J821" s="88" t="str">
        <f t="shared" si="13"/>
        <v>Североуральский городской округ, пос. Калья (г Североуральск), ул. Комарова, д. 38</v>
      </c>
      <c r="K821" s="33">
        <v>1239.9000000000001</v>
      </c>
      <c r="L821" s="30">
        <v>12</v>
      </c>
      <c r="M821" s="41">
        <v>1</v>
      </c>
      <c r="N821" s="33" t="s">
        <v>4229</v>
      </c>
      <c r="O821" s="114">
        <v>43774</v>
      </c>
      <c r="P821" s="30" t="s">
        <v>3913</v>
      </c>
      <c r="Q821" s="194">
        <v>245256</v>
      </c>
      <c r="S821" s="200"/>
    </row>
    <row r="822" spans="1:19" ht="23.25" x14ac:dyDescent="0.25">
      <c r="A822" s="80">
        <v>821</v>
      </c>
      <c r="B822" s="30" t="s">
        <v>327</v>
      </c>
      <c r="C822" s="114"/>
      <c r="D822" s="30" t="s">
        <v>376</v>
      </c>
      <c r="E822" s="33" t="s">
        <v>1500</v>
      </c>
      <c r="F822" s="33" t="s">
        <v>746</v>
      </c>
      <c r="G822" s="33" t="s">
        <v>20</v>
      </c>
      <c r="H822" s="33" t="s">
        <v>79</v>
      </c>
      <c r="I822" s="42">
        <v>4</v>
      </c>
      <c r="J822" s="88" t="str">
        <f t="shared" si="13"/>
        <v>Североуральский городской округ, пос. Калья (г Североуральск), ул. Комарова, д. 4</v>
      </c>
      <c r="K822" s="33">
        <v>689.2</v>
      </c>
      <c r="L822" s="30">
        <v>8</v>
      </c>
      <c r="M822" s="41">
        <v>8</v>
      </c>
      <c r="N822" s="33" t="s">
        <v>4229</v>
      </c>
      <c r="O822" s="114" t="s">
        <v>4289</v>
      </c>
      <c r="P822" s="30" t="s">
        <v>3913</v>
      </c>
      <c r="Q822" s="194">
        <v>4101153.6</v>
      </c>
      <c r="S822" s="200"/>
    </row>
    <row r="823" spans="1:19" ht="23.25" x14ac:dyDescent="0.25">
      <c r="A823" s="80">
        <v>822</v>
      </c>
      <c r="B823" s="30" t="s">
        <v>327</v>
      </c>
      <c r="C823" s="30"/>
      <c r="D823" s="30" t="s">
        <v>376</v>
      </c>
      <c r="E823" s="33" t="s">
        <v>1500</v>
      </c>
      <c r="F823" s="33" t="s">
        <v>746</v>
      </c>
      <c r="G823" s="33" t="s">
        <v>20</v>
      </c>
      <c r="H823" s="30" t="s">
        <v>79</v>
      </c>
      <c r="I823" s="42">
        <v>8</v>
      </c>
      <c r="J823" s="88" t="str">
        <f t="shared" si="13"/>
        <v>Североуральский городской округ, пос. Калья (г Североуральск), ул. Комарова, д. 8</v>
      </c>
      <c r="K823" s="30">
        <v>690.2</v>
      </c>
      <c r="L823" s="30">
        <v>8</v>
      </c>
      <c r="M823" s="120">
        <v>2</v>
      </c>
      <c r="N823" s="33" t="s">
        <v>4229</v>
      </c>
      <c r="O823" s="114">
        <v>43774</v>
      </c>
      <c r="P823" s="30" t="s">
        <v>3913</v>
      </c>
      <c r="Q823" s="194">
        <v>939117.60000000009</v>
      </c>
      <c r="S823" s="200"/>
    </row>
    <row r="824" spans="1:19" ht="23.25" x14ac:dyDescent="0.25">
      <c r="A824" s="80">
        <v>823</v>
      </c>
      <c r="B824" s="30" t="s">
        <v>327</v>
      </c>
      <c r="C824" s="30"/>
      <c r="D824" s="30" t="s">
        <v>376</v>
      </c>
      <c r="E824" s="33" t="s">
        <v>1500</v>
      </c>
      <c r="F824" s="33" t="s">
        <v>746</v>
      </c>
      <c r="G824" s="33" t="s">
        <v>20</v>
      </c>
      <c r="H824" s="30" t="s">
        <v>36</v>
      </c>
      <c r="I824" s="42">
        <v>29</v>
      </c>
      <c r="J824" s="88" t="str">
        <f t="shared" si="13"/>
        <v>Североуральский городской округ, пос. Калья (г Североуральск), ул. Ленина, д. 29</v>
      </c>
      <c r="K824" s="30">
        <v>1190.3</v>
      </c>
      <c r="L824" s="30">
        <v>12</v>
      </c>
      <c r="M824" s="120">
        <v>8</v>
      </c>
      <c r="N824" s="33" t="s">
        <v>4229</v>
      </c>
      <c r="O824" s="114">
        <v>43774</v>
      </c>
      <c r="P824" s="30" t="s">
        <v>3913</v>
      </c>
      <c r="Q824" s="194">
        <v>6477931.2000000002</v>
      </c>
      <c r="S824" s="200"/>
    </row>
    <row r="825" spans="1:19" ht="23.25" x14ac:dyDescent="0.25">
      <c r="A825" s="80">
        <v>824</v>
      </c>
      <c r="B825" s="30" t="s">
        <v>327</v>
      </c>
      <c r="C825" s="30"/>
      <c r="D825" s="30" t="s">
        <v>376</v>
      </c>
      <c r="E825" s="33" t="s">
        <v>1500</v>
      </c>
      <c r="F825" s="33" t="s">
        <v>746</v>
      </c>
      <c r="G825" s="33" t="s">
        <v>20</v>
      </c>
      <c r="H825" s="30" t="s">
        <v>61</v>
      </c>
      <c r="I825" s="42">
        <v>11</v>
      </c>
      <c r="J825" s="88" t="str">
        <f t="shared" si="13"/>
        <v>Североуральский городской округ, пос. Калья (г Североуральск), ул. Октябрьская, д. 11</v>
      </c>
      <c r="K825" s="30">
        <v>1197.5</v>
      </c>
      <c r="L825" s="30">
        <v>12</v>
      </c>
      <c r="M825" s="120">
        <v>9</v>
      </c>
      <c r="N825" s="33" t="s">
        <v>4415</v>
      </c>
      <c r="O825" s="114" t="s">
        <v>4416</v>
      </c>
      <c r="P825" s="30" t="s">
        <v>3913</v>
      </c>
      <c r="Q825" s="194">
        <v>6569586</v>
      </c>
      <c r="S825" s="200"/>
    </row>
    <row r="826" spans="1:19" ht="23.25" x14ac:dyDescent="0.25">
      <c r="A826" s="80">
        <v>825</v>
      </c>
      <c r="B826" s="30" t="s">
        <v>327</v>
      </c>
      <c r="C826" s="30"/>
      <c r="D826" s="30" t="s">
        <v>376</v>
      </c>
      <c r="E826" s="33" t="s">
        <v>1500</v>
      </c>
      <c r="F826" s="33" t="s">
        <v>746</v>
      </c>
      <c r="G826" s="33" t="s">
        <v>20</v>
      </c>
      <c r="H826" s="30" t="s">
        <v>61</v>
      </c>
      <c r="I826" s="42">
        <v>9</v>
      </c>
      <c r="J826" s="88" t="str">
        <f t="shared" si="13"/>
        <v>Североуральский городской округ, пос. Калья (г Североуральск), ул. Октябрьская, д. 9</v>
      </c>
      <c r="K826" s="30">
        <v>1215.2</v>
      </c>
      <c r="L826" s="30">
        <v>12</v>
      </c>
      <c r="M826" s="120">
        <v>8</v>
      </c>
      <c r="N826" s="33" t="s">
        <v>4229</v>
      </c>
      <c r="O826" s="114" t="s">
        <v>4289</v>
      </c>
      <c r="P826" s="30" t="s">
        <v>3913</v>
      </c>
      <c r="Q826" s="194">
        <v>6555409.1999999993</v>
      </c>
      <c r="S826" s="200"/>
    </row>
    <row r="827" spans="1:19" ht="23.25" x14ac:dyDescent="0.25">
      <c r="A827" s="80">
        <v>826</v>
      </c>
      <c r="B827" s="30" t="s">
        <v>327</v>
      </c>
      <c r="C827" s="30"/>
      <c r="D827" s="30" t="s">
        <v>376</v>
      </c>
      <c r="E827" s="33" t="s">
        <v>1500</v>
      </c>
      <c r="F827" s="33" t="s">
        <v>746</v>
      </c>
      <c r="G827" s="33" t="s">
        <v>20</v>
      </c>
      <c r="H827" s="30" t="s">
        <v>56</v>
      </c>
      <c r="I827" s="42">
        <v>19</v>
      </c>
      <c r="J827" s="88" t="str">
        <f t="shared" si="13"/>
        <v>Североуральский городской округ, пос. Калья (г Североуральск), ул. Первомайская, д. 19</v>
      </c>
      <c r="K827" s="30">
        <v>701.3</v>
      </c>
      <c r="L827" s="30">
        <v>8</v>
      </c>
      <c r="M827" s="120">
        <v>8</v>
      </c>
      <c r="N827" s="33" t="s">
        <v>4417</v>
      </c>
      <c r="O827" s="114" t="s">
        <v>4418</v>
      </c>
      <c r="P827" s="30" t="s">
        <v>3913</v>
      </c>
      <c r="Q827" s="194">
        <v>4192136.4000000004</v>
      </c>
      <c r="S827" s="200"/>
    </row>
    <row r="828" spans="1:19" ht="23.25" x14ac:dyDescent="0.25">
      <c r="A828" s="80">
        <v>827</v>
      </c>
      <c r="B828" s="30" t="s">
        <v>327</v>
      </c>
      <c r="C828" s="30"/>
      <c r="D828" s="30" t="s">
        <v>376</v>
      </c>
      <c r="E828" s="33" t="s">
        <v>1500</v>
      </c>
      <c r="F828" s="33" t="s">
        <v>2674</v>
      </c>
      <c r="G828" s="33" t="s">
        <v>20</v>
      </c>
      <c r="H828" s="30" t="s">
        <v>36</v>
      </c>
      <c r="I828" s="42">
        <v>40</v>
      </c>
      <c r="J828" s="88" t="str">
        <f t="shared" si="13"/>
        <v>Североуральский городской округ, пос. Черёмухово (г Североуральск), ул. Ленина, д. 40</v>
      </c>
      <c r="K828" s="30">
        <v>1510</v>
      </c>
      <c r="L828" s="30">
        <v>12</v>
      </c>
      <c r="M828" s="120">
        <v>8</v>
      </c>
      <c r="N828" s="33" t="s">
        <v>4229</v>
      </c>
      <c r="O828" s="114">
        <v>43774</v>
      </c>
      <c r="P828" s="30" t="s">
        <v>3913</v>
      </c>
      <c r="Q828" s="194">
        <v>6104260.7999999998</v>
      </c>
      <c r="S828" s="200"/>
    </row>
    <row r="829" spans="1:19" ht="23.25" x14ac:dyDescent="0.25">
      <c r="A829" s="80">
        <v>828</v>
      </c>
      <c r="B829" s="30" t="s">
        <v>327</v>
      </c>
      <c r="C829" s="30"/>
      <c r="D829" s="30" t="s">
        <v>376</v>
      </c>
      <c r="E829" s="33" t="s">
        <v>1500</v>
      </c>
      <c r="F829" s="33" t="s">
        <v>2674</v>
      </c>
      <c r="G829" s="30" t="s">
        <v>20</v>
      </c>
      <c r="H829" s="30" t="s">
        <v>36</v>
      </c>
      <c r="I829" s="42">
        <v>48</v>
      </c>
      <c r="J829" s="88" t="str">
        <f t="shared" si="13"/>
        <v>Североуральский городской округ, пос. Черёмухово (г Североуральск), ул. Ленина, д. 48</v>
      </c>
      <c r="K829" s="30">
        <v>655.9</v>
      </c>
      <c r="L829" s="30">
        <v>12</v>
      </c>
      <c r="M829" s="120">
        <v>8</v>
      </c>
      <c r="N829" s="33" t="s">
        <v>4229</v>
      </c>
      <c r="O829" s="114">
        <v>43774</v>
      </c>
      <c r="P829" s="30" t="s">
        <v>3913</v>
      </c>
      <c r="Q829" s="194">
        <v>6549591.6000000006</v>
      </c>
      <c r="S829" s="200"/>
    </row>
    <row r="830" spans="1:19" ht="22.5" x14ac:dyDescent="0.25">
      <c r="A830" s="80">
        <v>829</v>
      </c>
      <c r="B830" s="30" t="s">
        <v>327</v>
      </c>
      <c r="C830" s="30"/>
      <c r="D830" s="30" t="s">
        <v>382</v>
      </c>
      <c r="E830" s="33" t="s">
        <v>18</v>
      </c>
      <c r="F830" s="33" t="s">
        <v>383</v>
      </c>
      <c r="G830" s="30" t="s">
        <v>258</v>
      </c>
      <c r="H830" s="30" t="s">
        <v>96</v>
      </c>
      <c r="I830" s="42">
        <v>1</v>
      </c>
      <c r="J830" s="88" t="str">
        <f t="shared" si="13"/>
        <v>Серовский городской округ, г. Серов, пл. Металлургов, д. 1</v>
      </c>
      <c r="K830" s="30">
        <v>4378.6000000000004</v>
      </c>
      <c r="L830" s="30">
        <v>44</v>
      </c>
      <c r="M830" s="120">
        <v>1</v>
      </c>
      <c r="N830" s="33" t="s">
        <v>4302</v>
      </c>
      <c r="O830" s="114">
        <v>43917</v>
      </c>
      <c r="P830" s="30" t="s">
        <v>4303</v>
      </c>
      <c r="Q830" s="194">
        <v>3146067.94</v>
      </c>
      <c r="S830" s="200"/>
    </row>
    <row r="831" spans="1:19" x14ac:dyDescent="0.25">
      <c r="A831" s="80">
        <v>830</v>
      </c>
      <c r="B831" s="30" t="s">
        <v>327</v>
      </c>
      <c r="C831" s="30"/>
      <c r="D831" s="30" t="s">
        <v>382</v>
      </c>
      <c r="E831" s="33" t="s">
        <v>18</v>
      </c>
      <c r="F831" s="33" t="s">
        <v>383</v>
      </c>
      <c r="G831" s="30" t="s">
        <v>20</v>
      </c>
      <c r="H831" s="30" t="s">
        <v>74</v>
      </c>
      <c r="I831" s="42">
        <v>14</v>
      </c>
      <c r="J831" s="88" t="str">
        <f t="shared" si="13"/>
        <v>Серовский городской округ, г. Серов, ул. Гагарина, д. 14</v>
      </c>
      <c r="K831" s="30">
        <v>677.3</v>
      </c>
      <c r="L831" s="30">
        <v>16</v>
      </c>
      <c r="M831" s="120">
        <v>3</v>
      </c>
      <c r="N831" s="33" t="s">
        <v>4304</v>
      </c>
      <c r="O831" s="114">
        <v>43780</v>
      </c>
      <c r="P831" s="30" t="s">
        <v>3641</v>
      </c>
      <c r="Q831" s="194">
        <v>1747384.7999999998</v>
      </c>
      <c r="S831" s="200"/>
    </row>
    <row r="832" spans="1:19" x14ac:dyDescent="0.25">
      <c r="A832" s="80">
        <v>831</v>
      </c>
      <c r="B832" s="30" t="s">
        <v>327</v>
      </c>
      <c r="C832" s="30"/>
      <c r="D832" s="30" t="s">
        <v>382</v>
      </c>
      <c r="E832" s="30" t="s">
        <v>18</v>
      </c>
      <c r="F832" s="30" t="s">
        <v>383</v>
      </c>
      <c r="G832" s="30" t="s">
        <v>20</v>
      </c>
      <c r="H832" s="30" t="s">
        <v>74</v>
      </c>
      <c r="I832" s="42">
        <v>23</v>
      </c>
      <c r="J832" s="88" t="str">
        <f t="shared" si="13"/>
        <v>Серовский городской округ, г. Серов, ул. Гагарина, д. 23</v>
      </c>
      <c r="K832" s="30">
        <v>3210.4</v>
      </c>
      <c r="L832" s="30">
        <v>57</v>
      </c>
      <c r="M832" s="120">
        <v>3</v>
      </c>
      <c r="N832" s="33" t="s">
        <v>4304</v>
      </c>
      <c r="O832" s="114">
        <v>43780</v>
      </c>
      <c r="P832" s="30" t="s">
        <v>3641</v>
      </c>
      <c r="Q832" s="194">
        <v>7328132.4000000004</v>
      </c>
      <c r="S832" s="200"/>
    </row>
    <row r="833" spans="1:19" x14ac:dyDescent="0.25">
      <c r="A833" s="80">
        <v>832</v>
      </c>
      <c r="B833" s="30" t="s">
        <v>327</v>
      </c>
      <c r="C833" s="30"/>
      <c r="D833" s="30" t="s">
        <v>382</v>
      </c>
      <c r="E833" s="30" t="s">
        <v>18</v>
      </c>
      <c r="F833" s="30" t="s">
        <v>383</v>
      </c>
      <c r="G833" s="30" t="s">
        <v>20</v>
      </c>
      <c r="H833" s="30" t="s">
        <v>74</v>
      </c>
      <c r="I833" s="42">
        <v>25</v>
      </c>
      <c r="J833" s="88" t="str">
        <f t="shared" si="13"/>
        <v>Серовский городской округ, г. Серов, ул. Гагарина, д. 25</v>
      </c>
      <c r="K833" s="30">
        <v>1280.4000000000001</v>
      </c>
      <c r="L833" s="30">
        <v>32</v>
      </c>
      <c r="M833" s="120">
        <v>3</v>
      </c>
      <c r="N833" s="33" t="s">
        <v>4304</v>
      </c>
      <c r="O833" s="114">
        <v>43780</v>
      </c>
      <c r="P833" s="30" t="s">
        <v>3641</v>
      </c>
      <c r="Q833" s="194">
        <v>4397955.6000000006</v>
      </c>
      <c r="S833" s="200"/>
    </row>
    <row r="834" spans="1:19" ht="23.25" x14ac:dyDescent="0.25">
      <c r="A834" s="80">
        <v>833</v>
      </c>
      <c r="B834" s="30" t="s">
        <v>327</v>
      </c>
      <c r="C834" s="30"/>
      <c r="D834" s="30" t="s">
        <v>382</v>
      </c>
      <c r="E834" s="30" t="s">
        <v>18</v>
      </c>
      <c r="F834" s="30" t="s">
        <v>383</v>
      </c>
      <c r="G834" s="30" t="s">
        <v>20</v>
      </c>
      <c r="H834" s="30" t="s">
        <v>74</v>
      </c>
      <c r="I834" s="42">
        <v>27</v>
      </c>
      <c r="J834" s="88" t="str">
        <f t="shared" si="13"/>
        <v>Серовский городской округ, г. Серов, ул. Гагарина, д. 27</v>
      </c>
      <c r="K834" s="30">
        <v>2321.3000000000002</v>
      </c>
      <c r="L834" s="30">
        <v>29</v>
      </c>
      <c r="M834" s="120">
        <v>4</v>
      </c>
      <c r="N834" s="33" t="s">
        <v>4419</v>
      </c>
      <c r="O834" s="114" t="s">
        <v>4420</v>
      </c>
      <c r="P834" s="30" t="s">
        <v>3641</v>
      </c>
      <c r="Q834" s="194">
        <v>7507408.3100000005</v>
      </c>
      <c r="S834" s="200"/>
    </row>
    <row r="835" spans="1:19" x14ac:dyDescent="0.25">
      <c r="A835" s="80">
        <v>834</v>
      </c>
      <c r="B835" s="30" t="s">
        <v>327</v>
      </c>
      <c r="C835" s="30"/>
      <c r="D835" s="30" t="s">
        <v>382</v>
      </c>
      <c r="E835" s="33" t="s">
        <v>18</v>
      </c>
      <c r="F835" s="33" t="s">
        <v>383</v>
      </c>
      <c r="G835" s="33" t="s">
        <v>20</v>
      </c>
      <c r="H835" s="30" t="s">
        <v>539</v>
      </c>
      <c r="I835" s="42">
        <v>1</v>
      </c>
      <c r="J835" s="88" t="str">
        <f t="shared" si="13"/>
        <v>Серовский городской округ, г. Серов, ул. Западная, д. 1</v>
      </c>
      <c r="K835" s="30">
        <v>679.1</v>
      </c>
      <c r="L835" s="30">
        <v>16</v>
      </c>
      <c r="M835" s="41">
        <v>3</v>
      </c>
      <c r="N835" s="33" t="s">
        <v>4305</v>
      </c>
      <c r="O835" s="114">
        <v>43780</v>
      </c>
      <c r="P835" s="30" t="s">
        <v>3714</v>
      </c>
      <c r="Q835" s="194">
        <v>3000086.4</v>
      </c>
      <c r="S835" s="200"/>
    </row>
    <row r="836" spans="1:19" x14ac:dyDescent="0.25">
      <c r="A836" s="80">
        <v>835</v>
      </c>
      <c r="B836" s="30" t="s">
        <v>327</v>
      </c>
      <c r="C836" s="30"/>
      <c r="D836" s="30" t="s">
        <v>382</v>
      </c>
      <c r="E836" s="33" t="s">
        <v>18</v>
      </c>
      <c r="F836" s="33" t="s">
        <v>383</v>
      </c>
      <c r="G836" s="33" t="s">
        <v>20</v>
      </c>
      <c r="H836" s="30" t="s">
        <v>539</v>
      </c>
      <c r="I836" s="42">
        <v>3</v>
      </c>
      <c r="J836" s="88" t="str">
        <f t="shared" si="13"/>
        <v>Серовский городской округ, г. Серов, ул. Западная, д. 3</v>
      </c>
      <c r="K836" s="30">
        <v>741</v>
      </c>
      <c r="L836" s="30">
        <v>16</v>
      </c>
      <c r="M836" s="41">
        <v>3</v>
      </c>
      <c r="N836" s="33" t="s">
        <v>4305</v>
      </c>
      <c r="O836" s="114">
        <v>43780</v>
      </c>
      <c r="P836" s="30" t="s">
        <v>3714</v>
      </c>
      <c r="Q836" s="194">
        <v>2964223.2</v>
      </c>
      <c r="S836" s="200"/>
    </row>
    <row r="837" spans="1:19" x14ac:dyDescent="0.25">
      <c r="A837" s="80">
        <v>836</v>
      </c>
      <c r="B837" s="30" t="s">
        <v>327</v>
      </c>
      <c r="C837" s="30"/>
      <c r="D837" s="30" t="s">
        <v>382</v>
      </c>
      <c r="E837" s="33" t="s">
        <v>18</v>
      </c>
      <c r="F837" s="33" t="s">
        <v>383</v>
      </c>
      <c r="G837" s="33" t="s">
        <v>20</v>
      </c>
      <c r="H837" s="30" t="s">
        <v>539</v>
      </c>
      <c r="I837" s="42">
        <v>5</v>
      </c>
      <c r="J837" s="88" t="str">
        <f t="shared" si="13"/>
        <v>Серовский городской округ, г. Серов, ул. Западная, д. 5</v>
      </c>
      <c r="K837" s="30">
        <v>718.3</v>
      </c>
      <c r="L837" s="30">
        <v>16</v>
      </c>
      <c r="M837" s="41">
        <v>3</v>
      </c>
      <c r="N837" s="33" t="s">
        <v>4305</v>
      </c>
      <c r="O837" s="114">
        <v>43780</v>
      </c>
      <c r="P837" s="30" t="s">
        <v>3714</v>
      </c>
      <c r="Q837" s="194">
        <v>2847303.5999999996</v>
      </c>
      <c r="S837" s="200"/>
    </row>
    <row r="838" spans="1:19" x14ac:dyDescent="0.25">
      <c r="A838" s="80">
        <v>837</v>
      </c>
      <c r="B838" s="30" t="s">
        <v>327</v>
      </c>
      <c r="C838" s="30"/>
      <c r="D838" s="30" t="s">
        <v>382</v>
      </c>
      <c r="E838" s="33" t="s">
        <v>18</v>
      </c>
      <c r="F838" s="33" t="s">
        <v>383</v>
      </c>
      <c r="G838" s="30" t="s">
        <v>20</v>
      </c>
      <c r="H838" s="30" t="s">
        <v>539</v>
      </c>
      <c r="I838" s="42">
        <v>7</v>
      </c>
      <c r="J838" s="88" t="str">
        <f t="shared" si="13"/>
        <v>Серовский городской округ, г. Серов, ул. Западная, д. 7</v>
      </c>
      <c r="K838" s="30">
        <v>673.4</v>
      </c>
      <c r="L838" s="30">
        <v>16</v>
      </c>
      <c r="M838" s="120">
        <v>4</v>
      </c>
      <c r="N838" s="33" t="s">
        <v>4305</v>
      </c>
      <c r="O838" s="114" t="s">
        <v>4122</v>
      </c>
      <c r="P838" s="30" t="s">
        <v>3714</v>
      </c>
      <c r="Q838" s="194">
        <v>3053864.4000000004</v>
      </c>
      <c r="S838" s="200"/>
    </row>
    <row r="839" spans="1:19" x14ac:dyDescent="0.25">
      <c r="A839" s="80">
        <v>838</v>
      </c>
      <c r="B839" s="30" t="s">
        <v>327</v>
      </c>
      <c r="C839" s="30"/>
      <c r="D839" s="30" t="s">
        <v>382</v>
      </c>
      <c r="E839" s="33" t="s">
        <v>18</v>
      </c>
      <c r="F839" s="33" t="s">
        <v>383</v>
      </c>
      <c r="G839" s="30" t="s">
        <v>20</v>
      </c>
      <c r="H839" s="30" t="s">
        <v>723</v>
      </c>
      <c r="I839" s="42">
        <v>11</v>
      </c>
      <c r="J839" s="88" t="str">
        <f t="shared" si="13"/>
        <v>Серовский городской округ, г. Серов, ул. Ключевая, д. 11</v>
      </c>
      <c r="K839" s="30">
        <v>1386.38</v>
      </c>
      <c r="L839" s="30">
        <v>27</v>
      </c>
      <c r="M839" s="120">
        <v>3</v>
      </c>
      <c r="N839" s="33" t="s">
        <v>4305</v>
      </c>
      <c r="O839" s="114">
        <v>43780</v>
      </c>
      <c r="P839" s="30" t="s">
        <v>3714</v>
      </c>
      <c r="Q839" s="194">
        <v>3603835.2</v>
      </c>
      <c r="S839" s="200"/>
    </row>
    <row r="840" spans="1:19" x14ac:dyDescent="0.25">
      <c r="A840" s="80">
        <v>839</v>
      </c>
      <c r="B840" s="30" t="s">
        <v>327</v>
      </c>
      <c r="C840" s="30"/>
      <c r="D840" s="30" t="s">
        <v>382</v>
      </c>
      <c r="E840" s="33" t="s">
        <v>18</v>
      </c>
      <c r="F840" s="33" t="s">
        <v>383</v>
      </c>
      <c r="G840" s="30" t="s">
        <v>20</v>
      </c>
      <c r="H840" s="30" t="s">
        <v>723</v>
      </c>
      <c r="I840" s="42" t="s">
        <v>115</v>
      </c>
      <c r="J840" s="88" t="str">
        <f t="shared" si="13"/>
        <v>Серовский городской округ, г. Серов, ул. Ключевая, д. 1А</v>
      </c>
      <c r="K840" s="30">
        <v>2101.9</v>
      </c>
      <c r="L840" s="30">
        <v>24</v>
      </c>
      <c r="M840" s="120">
        <v>4</v>
      </c>
      <c r="N840" s="33" t="s">
        <v>4305</v>
      </c>
      <c r="O840" s="114" t="s">
        <v>4122</v>
      </c>
      <c r="P840" s="30" t="s">
        <v>3714</v>
      </c>
      <c r="Q840" s="194">
        <v>6494760</v>
      </c>
      <c r="S840" s="200"/>
    </row>
    <row r="841" spans="1:19" x14ac:dyDescent="0.25">
      <c r="A841" s="80">
        <v>840</v>
      </c>
      <c r="B841" s="30" t="s">
        <v>327</v>
      </c>
      <c r="C841" s="30"/>
      <c r="D841" s="30" t="s">
        <v>382</v>
      </c>
      <c r="E841" s="33" t="s">
        <v>18</v>
      </c>
      <c r="F841" s="33" t="s">
        <v>383</v>
      </c>
      <c r="G841" s="30" t="s">
        <v>20</v>
      </c>
      <c r="H841" s="30" t="s">
        <v>723</v>
      </c>
      <c r="I841" s="42">
        <v>3</v>
      </c>
      <c r="J841" s="88" t="str">
        <f t="shared" si="13"/>
        <v>Серовский городской округ, г. Серов, ул. Ключевая, д. 3</v>
      </c>
      <c r="K841" s="30">
        <v>1847.6</v>
      </c>
      <c r="L841" s="30">
        <v>36</v>
      </c>
      <c r="M841" s="120">
        <v>3</v>
      </c>
      <c r="N841" s="33" t="s">
        <v>4305</v>
      </c>
      <c r="O841" s="114">
        <v>43780</v>
      </c>
      <c r="P841" s="30" t="s">
        <v>3714</v>
      </c>
      <c r="Q841" s="194">
        <v>5651781.6000000006</v>
      </c>
      <c r="S841" s="200"/>
    </row>
    <row r="842" spans="1:19" x14ac:dyDescent="0.25">
      <c r="A842" s="80">
        <v>841</v>
      </c>
      <c r="B842" s="30" t="s">
        <v>327</v>
      </c>
      <c r="C842" s="114"/>
      <c r="D842" s="30" t="s">
        <v>382</v>
      </c>
      <c r="E842" s="33" t="s">
        <v>18</v>
      </c>
      <c r="F842" s="33" t="s">
        <v>383</v>
      </c>
      <c r="G842" s="33" t="s">
        <v>20</v>
      </c>
      <c r="H842" s="33" t="s">
        <v>723</v>
      </c>
      <c r="I842" s="117">
        <v>5</v>
      </c>
      <c r="J842" s="88" t="str">
        <f t="shared" si="13"/>
        <v>Серовский городской округ, г. Серов, ул. Ключевая, д. 5</v>
      </c>
      <c r="K842" s="33">
        <v>1546.5</v>
      </c>
      <c r="L842" s="30">
        <v>44</v>
      </c>
      <c r="M842" s="41">
        <v>1</v>
      </c>
      <c r="N842" s="33" t="s">
        <v>4305</v>
      </c>
      <c r="O842" s="114">
        <v>43780</v>
      </c>
      <c r="P842" s="30" t="s">
        <v>3714</v>
      </c>
      <c r="Q842" s="194">
        <v>1298278.8</v>
      </c>
      <c r="S842" s="200"/>
    </row>
    <row r="843" spans="1:19" x14ac:dyDescent="0.25">
      <c r="A843" s="80">
        <v>842</v>
      </c>
      <c r="B843" s="30" t="s">
        <v>327</v>
      </c>
      <c r="C843" s="30"/>
      <c r="D843" s="30" t="s">
        <v>382</v>
      </c>
      <c r="E843" s="33" t="s">
        <v>18</v>
      </c>
      <c r="F843" s="33" t="s">
        <v>383</v>
      </c>
      <c r="G843" s="30" t="s">
        <v>20</v>
      </c>
      <c r="H843" s="30" t="s">
        <v>36</v>
      </c>
      <c r="I843" s="42" t="s">
        <v>1529</v>
      </c>
      <c r="J843" s="88" t="str">
        <f t="shared" si="13"/>
        <v>Серовский городской округ, г. Серов, ул. Ленина, д. 136А</v>
      </c>
      <c r="K843" s="30">
        <v>1699.4</v>
      </c>
      <c r="L843" s="30">
        <v>29</v>
      </c>
      <c r="M843" s="120">
        <v>4</v>
      </c>
      <c r="N843" s="33" t="s">
        <v>4305</v>
      </c>
      <c r="O843" s="114" t="s">
        <v>4122</v>
      </c>
      <c r="P843" s="30" t="s">
        <v>3714</v>
      </c>
      <c r="Q843" s="194">
        <v>3929224.8</v>
      </c>
      <c r="S843" s="200"/>
    </row>
    <row r="844" spans="1:19" x14ac:dyDescent="0.25">
      <c r="A844" s="80">
        <v>843</v>
      </c>
      <c r="B844" s="30" t="s">
        <v>327</v>
      </c>
      <c r="C844" s="30"/>
      <c r="D844" s="30" t="s">
        <v>382</v>
      </c>
      <c r="E844" s="33" t="s">
        <v>18</v>
      </c>
      <c r="F844" s="33" t="s">
        <v>383</v>
      </c>
      <c r="G844" s="30" t="s">
        <v>20</v>
      </c>
      <c r="H844" s="30" t="s">
        <v>36</v>
      </c>
      <c r="I844" s="42">
        <v>138</v>
      </c>
      <c r="J844" s="88" t="str">
        <f t="shared" si="13"/>
        <v>Серовский городской округ, г. Серов, ул. Ленина, д. 138</v>
      </c>
      <c r="K844" s="30">
        <v>4270.3999999999996</v>
      </c>
      <c r="L844" s="30">
        <v>28</v>
      </c>
      <c r="M844" s="120">
        <v>4</v>
      </c>
      <c r="N844" s="33" t="s">
        <v>4305</v>
      </c>
      <c r="O844" s="114">
        <v>43780</v>
      </c>
      <c r="P844" s="30" t="s">
        <v>3714</v>
      </c>
      <c r="Q844" s="194">
        <v>12857360.4</v>
      </c>
      <c r="S844" s="200"/>
    </row>
    <row r="845" spans="1:19" x14ac:dyDescent="0.25">
      <c r="A845" s="80">
        <v>844</v>
      </c>
      <c r="B845" s="30" t="s">
        <v>327</v>
      </c>
      <c r="C845" s="30"/>
      <c r="D845" s="30" t="s">
        <v>382</v>
      </c>
      <c r="E845" s="30" t="s">
        <v>18</v>
      </c>
      <c r="F845" s="30" t="s">
        <v>383</v>
      </c>
      <c r="G845" s="30" t="s">
        <v>20</v>
      </c>
      <c r="H845" s="30" t="s">
        <v>36</v>
      </c>
      <c r="I845" s="42">
        <v>159</v>
      </c>
      <c r="J845" s="88" t="str">
        <f t="shared" si="13"/>
        <v>Серовский городской округ, г. Серов, ул. Ленина, д. 159</v>
      </c>
      <c r="K845" s="30">
        <v>6635.5</v>
      </c>
      <c r="L845" s="30">
        <v>61</v>
      </c>
      <c r="M845" s="120">
        <v>6</v>
      </c>
      <c r="N845" s="33" t="s">
        <v>4305</v>
      </c>
      <c r="O845" s="114">
        <v>43780</v>
      </c>
      <c r="P845" s="30" t="s">
        <v>3714</v>
      </c>
      <c r="Q845" s="194">
        <v>16409414.400000002</v>
      </c>
      <c r="S845" s="200"/>
    </row>
    <row r="846" spans="1:19" ht="22.5" x14ac:dyDescent="0.25">
      <c r="A846" s="80">
        <v>845</v>
      </c>
      <c r="B846" s="30" t="s">
        <v>327</v>
      </c>
      <c r="C846" s="30"/>
      <c r="D846" s="30" t="s">
        <v>382</v>
      </c>
      <c r="E846" s="30" t="s">
        <v>18</v>
      </c>
      <c r="F846" s="30" t="s">
        <v>383</v>
      </c>
      <c r="G846" s="30" t="s">
        <v>20</v>
      </c>
      <c r="H846" s="30" t="s">
        <v>203</v>
      </c>
      <c r="I846" s="42">
        <v>93</v>
      </c>
      <c r="J846" s="88" t="str">
        <f t="shared" si="13"/>
        <v>Серовский городской округ, г. Серов, ул. Луначарского, д. 93</v>
      </c>
      <c r="K846" s="30">
        <v>7717</v>
      </c>
      <c r="L846" s="30">
        <v>88</v>
      </c>
      <c r="M846" s="120">
        <v>5</v>
      </c>
      <c r="N846" s="33" t="s">
        <v>4305</v>
      </c>
      <c r="O846" s="114">
        <v>43780</v>
      </c>
      <c r="P846" s="30" t="s">
        <v>3714</v>
      </c>
      <c r="Q846" s="194">
        <v>17729192.399999999</v>
      </c>
      <c r="S846" s="200"/>
    </row>
    <row r="847" spans="1:19" ht="22.5" x14ac:dyDescent="0.25">
      <c r="A847" s="80">
        <v>846</v>
      </c>
      <c r="B847" s="30" t="s">
        <v>327</v>
      </c>
      <c r="C847" s="114"/>
      <c r="D847" s="30" t="s">
        <v>382</v>
      </c>
      <c r="E847" s="33" t="s">
        <v>18</v>
      </c>
      <c r="F847" s="33" t="s">
        <v>383</v>
      </c>
      <c r="G847" s="33" t="s">
        <v>20</v>
      </c>
      <c r="H847" s="33" t="s">
        <v>388</v>
      </c>
      <c r="I847" s="117">
        <v>11</v>
      </c>
      <c r="J847" s="88" t="str">
        <f t="shared" si="13"/>
        <v>Серовский городской округ, г. Серов, ул. Льва Толстого, д. 11</v>
      </c>
      <c r="K847" s="33">
        <v>502</v>
      </c>
      <c r="L847" s="30">
        <v>6</v>
      </c>
      <c r="M847" s="41">
        <v>1</v>
      </c>
      <c r="N847" s="33" t="s">
        <v>4305</v>
      </c>
      <c r="O847" s="114" t="s">
        <v>4122</v>
      </c>
      <c r="P847" s="30" t="s">
        <v>3714</v>
      </c>
      <c r="Q847" s="194">
        <v>1792122</v>
      </c>
      <c r="S847" s="200"/>
    </row>
    <row r="848" spans="1:19" ht="22.5" x14ac:dyDescent="0.25">
      <c r="A848" s="80">
        <v>847</v>
      </c>
      <c r="B848" s="30" t="s">
        <v>327</v>
      </c>
      <c r="C848" s="114"/>
      <c r="D848" s="30" t="s">
        <v>382</v>
      </c>
      <c r="E848" s="33" t="s">
        <v>18</v>
      </c>
      <c r="F848" s="33" t="s">
        <v>383</v>
      </c>
      <c r="G848" s="33" t="s">
        <v>20</v>
      </c>
      <c r="H848" s="30" t="s">
        <v>389</v>
      </c>
      <c r="I848" s="42">
        <v>30</v>
      </c>
      <c r="J848" s="88" t="str">
        <f t="shared" si="13"/>
        <v>Серовский городской округ, г. Серов, ул. Сосьвинская, д. 30</v>
      </c>
      <c r="K848" s="30">
        <v>513.5</v>
      </c>
      <c r="L848" s="30">
        <v>8</v>
      </c>
      <c r="M848" s="120">
        <v>1</v>
      </c>
      <c r="N848" s="33" t="s">
        <v>4304</v>
      </c>
      <c r="O848" s="114">
        <v>43780</v>
      </c>
      <c r="P848" s="30" t="s">
        <v>3641</v>
      </c>
      <c r="Q848" s="194">
        <v>834214.79999999993</v>
      </c>
      <c r="S848" s="200"/>
    </row>
    <row r="849" spans="1:19" x14ac:dyDescent="0.25">
      <c r="A849" s="80">
        <v>848</v>
      </c>
      <c r="B849" s="30" t="s">
        <v>327</v>
      </c>
      <c r="C849" s="30"/>
      <c r="D849" s="30" t="s">
        <v>382</v>
      </c>
      <c r="E849" s="33" t="s">
        <v>18</v>
      </c>
      <c r="F849" s="33" t="s">
        <v>383</v>
      </c>
      <c r="G849" s="33" t="s">
        <v>20</v>
      </c>
      <c r="H849" s="30" t="s">
        <v>67</v>
      </c>
      <c r="I849" s="42">
        <v>11</v>
      </c>
      <c r="J849" s="88" t="str">
        <f t="shared" si="13"/>
        <v>Серовский городской округ, г. Серов, ул. Урицкого, д. 11</v>
      </c>
      <c r="K849" s="30">
        <v>414.8</v>
      </c>
      <c r="L849" s="30">
        <v>8</v>
      </c>
      <c r="M849" s="41">
        <v>2</v>
      </c>
      <c r="N849" s="33" t="s">
        <v>4305</v>
      </c>
      <c r="O849" s="114">
        <v>43780</v>
      </c>
      <c r="P849" s="30" t="s">
        <v>3714</v>
      </c>
      <c r="Q849" s="194">
        <v>763881.6</v>
      </c>
      <c r="S849" s="200"/>
    </row>
    <row r="850" spans="1:19" ht="22.5" x14ac:dyDescent="0.25">
      <c r="A850" s="80">
        <v>849</v>
      </c>
      <c r="B850" s="30" t="s">
        <v>327</v>
      </c>
      <c r="C850" s="30"/>
      <c r="D850" s="30" t="s">
        <v>382</v>
      </c>
      <c r="E850" s="33" t="s">
        <v>18</v>
      </c>
      <c r="F850" s="33" t="s">
        <v>383</v>
      </c>
      <c r="G850" s="30" t="s">
        <v>20</v>
      </c>
      <c r="H850" s="30" t="s">
        <v>1359</v>
      </c>
      <c r="I850" s="42">
        <v>7</v>
      </c>
      <c r="J850" s="88" t="str">
        <f t="shared" si="13"/>
        <v>Серовский городской округ, г. Серов, ул. Ферросплавщиков, д. 7</v>
      </c>
      <c r="K850" s="30">
        <v>1167.5999999999999</v>
      </c>
      <c r="L850" s="30">
        <v>28</v>
      </c>
      <c r="M850" s="120">
        <v>3</v>
      </c>
      <c r="N850" s="33" t="s">
        <v>4305</v>
      </c>
      <c r="O850" s="114" t="s">
        <v>4122</v>
      </c>
      <c r="P850" s="30" t="s">
        <v>3714</v>
      </c>
      <c r="Q850" s="194">
        <v>5099512.8000000007</v>
      </c>
      <c r="S850" s="200"/>
    </row>
    <row r="851" spans="1:19" ht="22.5" x14ac:dyDescent="0.25">
      <c r="A851" s="80">
        <v>850</v>
      </c>
      <c r="B851" s="30" t="s">
        <v>327</v>
      </c>
      <c r="C851" s="30" t="s">
        <v>752</v>
      </c>
      <c r="D851" s="30" t="s">
        <v>397</v>
      </c>
      <c r="E851" s="33" t="s">
        <v>1500</v>
      </c>
      <c r="F851" s="33" t="s">
        <v>78</v>
      </c>
      <c r="G851" s="30" t="s">
        <v>20</v>
      </c>
      <c r="H851" s="30" t="s">
        <v>1361</v>
      </c>
      <c r="I851" s="42">
        <v>3</v>
      </c>
      <c r="J851" s="88" t="str">
        <f t="shared" si="13"/>
        <v>Серовский р-н, Сосьвинский городской округ, пос. Восточный, ул. Коммунаров, д. 3</v>
      </c>
      <c r="K851" s="30">
        <v>463.5</v>
      </c>
      <c r="L851" s="30">
        <v>8</v>
      </c>
      <c r="M851" s="41">
        <v>7</v>
      </c>
      <c r="N851" s="33" t="s">
        <v>4306</v>
      </c>
      <c r="O851" s="114" t="s">
        <v>4307</v>
      </c>
      <c r="P851" s="30" t="s">
        <v>3694</v>
      </c>
      <c r="Q851" s="194">
        <v>4490773.4499999993</v>
      </c>
      <c r="S851" s="200"/>
    </row>
    <row r="852" spans="1:19" ht="22.5" x14ac:dyDescent="0.25">
      <c r="A852" s="80">
        <v>851</v>
      </c>
      <c r="B852" s="30" t="s">
        <v>327</v>
      </c>
      <c r="C852" s="30" t="s">
        <v>752</v>
      </c>
      <c r="D852" s="30" t="s">
        <v>397</v>
      </c>
      <c r="E852" s="33" t="s">
        <v>1500</v>
      </c>
      <c r="F852" s="33" t="s">
        <v>78</v>
      </c>
      <c r="G852" s="30" t="s">
        <v>20</v>
      </c>
      <c r="H852" s="30" t="s">
        <v>1527</v>
      </c>
      <c r="I852" s="42">
        <v>2</v>
      </c>
      <c r="J852" s="88" t="str">
        <f t="shared" si="13"/>
        <v>Серовский р-н, Сосьвинский городской округ, пос. Восточный, ул. Овражная, д. 2</v>
      </c>
      <c r="K852" s="30">
        <v>443.4</v>
      </c>
      <c r="L852" s="30">
        <v>8</v>
      </c>
      <c r="M852" s="41">
        <v>7</v>
      </c>
      <c r="N852" s="33" t="s">
        <v>4306</v>
      </c>
      <c r="O852" s="114">
        <v>43754</v>
      </c>
      <c r="P852" s="30" t="s">
        <v>3694</v>
      </c>
      <c r="Q852" s="194">
        <v>4451758.8899999997</v>
      </c>
      <c r="S852" s="200"/>
    </row>
    <row r="853" spans="1:19" ht="22.5" x14ac:dyDescent="0.25">
      <c r="A853" s="80">
        <v>852</v>
      </c>
      <c r="B853" s="30" t="s">
        <v>327</v>
      </c>
      <c r="C853" s="30" t="s">
        <v>752</v>
      </c>
      <c r="D853" s="30" t="s">
        <v>397</v>
      </c>
      <c r="E853" s="33" t="s">
        <v>1500</v>
      </c>
      <c r="F853" s="33" t="s">
        <v>78</v>
      </c>
      <c r="G853" s="30" t="s">
        <v>20</v>
      </c>
      <c r="H853" s="30" t="s">
        <v>25</v>
      </c>
      <c r="I853" s="42">
        <v>5</v>
      </c>
      <c r="J853" s="88" t="str">
        <f t="shared" si="13"/>
        <v>Серовский р-н, Сосьвинский городской округ, пос. Восточный, ул. Школьная, д. 5</v>
      </c>
      <c r="K853" s="30">
        <v>644.79999999999995</v>
      </c>
      <c r="L853" s="30">
        <v>16</v>
      </c>
      <c r="M853" s="41">
        <v>7</v>
      </c>
      <c r="N853" s="33" t="s">
        <v>4306</v>
      </c>
      <c r="O853" s="114">
        <v>43754</v>
      </c>
      <c r="P853" s="30" t="s">
        <v>3694</v>
      </c>
      <c r="Q853" s="194">
        <v>4629615.17</v>
      </c>
      <c r="S853" s="200"/>
    </row>
    <row r="854" spans="1:19" ht="45" x14ac:dyDescent="0.25">
      <c r="A854" s="80">
        <v>853</v>
      </c>
      <c r="B854" s="30" t="s">
        <v>8</v>
      </c>
      <c r="C854" s="30" t="s">
        <v>633</v>
      </c>
      <c r="D854" s="30" t="s">
        <v>2619</v>
      </c>
      <c r="E854" s="30" t="s">
        <v>29</v>
      </c>
      <c r="F854" s="30" t="s">
        <v>100</v>
      </c>
      <c r="G854" s="30" t="s">
        <v>20</v>
      </c>
      <c r="H854" s="30" t="s">
        <v>84</v>
      </c>
      <c r="I854" s="42">
        <v>85</v>
      </c>
      <c r="J854" s="88" t="str">
        <f t="shared" si="13"/>
        <v>Слободо-Туринский р-н, Слободо-Туринское сельское поселение Слободо-Туринского муниципального района Свердловской области, с. Туринская Слобода, ул. Советская, д. 85</v>
      </c>
      <c r="K854" s="30">
        <v>477.4</v>
      </c>
      <c r="L854" s="30">
        <v>12</v>
      </c>
      <c r="M854" s="30">
        <v>1</v>
      </c>
      <c r="N854" s="33" t="s">
        <v>4106</v>
      </c>
      <c r="O854" s="114">
        <v>43818</v>
      </c>
      <c r="P854" s="30" t="s">
        <v>3783</v>
      </c>
      <c r="Q854" s="194">
        <v>487053.48</v>
      </c>
      <c r="S854" s="200"/>
    </row>
    <row r="855" spans="1:19" ht="45" x14ac:dyDescent="0.25">
      <c r="A855" s="80">
        <v>854</v>
      </c>
      <c r="B855" s="30" t="s">
        <v>8</v>
      </c>
      <c r="C855" s="30" t="s">
        <v>633</v>
      </c>
      <c r="D855" s="30" t="s">
        <v>2619</v>
      </c>
      <c r="E855" s="30" t="s">
        <v>29</v>
      </c>
      <c r="F855" s="30" t="s">
        <v>100</v>
      </c>
      <c r="G855" s="30" t="s">
        <v>20</v>
      </c>
      <c r="H855" s="30" t="s">
        <v>84</v>
      </c>
      <c r="I855" s="42">
        <v>89</v>
      </c>
      <c r="J855" s="88" t="str">
        <f t="shared" si="13"/>
        <v>Слободо-Туринский р-н, Слободо-Туринское сельское поселение Слободо-Туринского муниципального района Свердловской области, с. Туринская Слобода, ул. Советская, д. 89</v>
      </c>
      <c r="K855" s="30">
        <v>738.9</v>
      </c>
      <c r="L855" s="30">
        <v>16</v>
      </c>
      <c r="M855" s="30">
        <v>1</v>
      </c>
      <c r="N855" s="33" t="s">
        <v>4106</v>
      </c>
      <c r="O855" s="114">
        <v>43818</v>
      </c>
      <c r="P855" s="30" t="s">
        <v>3783</v>
      </c>
      <c r="Q855" s="194">
        <v>517113.88</v>
      </c>
      <c r="S855" s="200"/>
    </row>
    <row r="856" spans="1:19" ht="45" x14ac:dyDescent="0.25">
      <c r="A856" s="80">
        <v>855</v>
      </c>
      <c r="B856" s="30" t="s">
        <v>8</v>
      </c>
      <c r="C856" s="30" t="s">
        <v>633</v>
      </c>
      <c r="D856" s="30" t="s">
        <v>2619</v>
      </c>
      <c r="E856" s="30" t="s">
        <v>29</v>
      </c>
      <c r="F856" s="30" t="s">
        <v>100</v>
      </c>
      <c r="G856" s="30" t="s">
        <v>20</v>
      </c>
      <c r="H856" s="30" t="s">
        <v>84</v>
      </c>
      <c r="I856" s="42">
        <v>91</v>
      </c>
      <c r="J856" s="88" t="str">
        <f t="shared" si="13"/>
        <v>Слободо-Туринский р-н, Слободо-Туринское сельское поселение Слободо-Туринского муниципального района Свердловской области, с. Туринская Слобода, ул. Советская, д. 91</v>
      </c>
      <c r="K856" s="30">
        <v>1135.3</v>
      </c>
      <c r="L856" s="30">
        <v>24</v>
      </c>
      <c r="M856" s="30">
        <v>2</v>
      </c>
      <c r="N856" s="33" t="s">
        <v>4106</v>
      </c>
      <c r="O856" s="114">
        <v>43818</v>
      </c>
      <c r="P856" s="30" t="s">
        <v>3783</v>
      </c>
      <c r="Q856" s="194">
        <v>949031.37999999989</v>
      </c>
      <c r="S856" s="200"/>
    </row>
    <row r="857" spans="1:19" ht="45" x14ac:dyDescent="0.25">
      <c r="A857" s="80">
        <v>856</v>
      </c>
      <c r="B857" s="30" t="s">
        <v>8</v>
      </c>
      <c r="C857" s="120" t="s">
        <v>633</v>
      </c>
      <c r="D857" s="30" t="s">
        <v>3032</v>
      </c>
      <c r="E857" s="120" t="s">
        <v>29</v>
      </c>
      <c r="F857" s="120" t="s">
        <v>664</v>
      </c>
      <c r="G857" s="120" t="s">
        <v>20</v>
      </c>
      <c r="H857" s="120" t="s">
        <v>665</v>
      </c>
      <c r="I857" s="57">
        <v>24</v>
      </c>
      <c r="J857" s="88" t="str">
        <f t="shared" si="13"/>
        <v>Слободо-Туринский р-н, Усть-Ницинское сельское поселение Слободо-Туринского муниципального района Свердловской области, с. Усть-Ницинское, ул. Шанаурина, д. 24</v>
      </c>
      <c r="K857" s="165">
        <v>859.7</v>
      </c>
      <c r="L857" s="30">
        <v>15</v>
      </c>
      <c r="M857" s="120">
        <v>1</v>
      </c>
      <c r="N857" s="33" t="s">
        <v>4106</v>
      </c>
      <c r="O857" s="114">
        <v>43818</v>
      </c>
      <c r="P857" s="30" t="s">
        <v>3783</v>
      </c>
      <c r="Q857" s="194">
        <v>1624280.28</v>
      </c>
      <c r="S857" s="200"/>
    </row>
    <row r="858" spans="1:19" ht="22.5" x14ac:dyDescent="0.25">
      <c r="A858" s="80">
        <v>857</v>
      </c>
      <c r="B858" s="30" t="s">
        <v>499</v>
      </c>
      <c r="C858" s="30" t="s">
        <v>787</v>
      </c>
      <c r="D858" s="30" t="s">
        <v>552</v>
      </c>
      <c r="E858" s="30" t="s">
        <v>18</v>
      </c>
      <c r="F858" s="30" t="s">
        <v>553</v>
      </c>
      <c r="G858" s="30" t="s">
        <v>20</v>
      </c>
      <c r="H858" s="30" t="s">
        <v>74</v>
      </c>
      <c r="I858" s="58" t="s">
        <v>730</v>
      </c>
      <c r="J858" s="88" t="str">
        <f t="shared" si="13"/>
        <v>Сухоложский р-н, городской округ Сухой Лог, г. Сухой Лог, ул. Гагарина, д. 9</v>
      </c>
      <c r="K858" s="30">
        <v>2710.9</v>
      </c>
      <c r="L858" s="30">
        <v>57</v>
      </c>
      <c r="M858" s="30">
        <v>7</v>
      </c>
      <c r="N858" s="33" t="s">
        <v>4308</v>
      </c>
      <c r="O858" s="114">
        <v>43753</v>
      </c>
      <c r="P858" s="30" t="s">
        <v>2724</v>
      </c>
      <c r="Q858" s="194">
        <v>15726973.200000001</v>
      </c>
      <c r="S858" s="200"/>
    </row>
    <row r="859" spans="1:19" ht="22.5" x14ac:dyDescent="0.25">
      <c r="A859" s="80">
        <v>858</v>
      </c>
      <c r="B859" s="30" t="s">
        <v>499</v>
      </c>
      <c r="C859" s="30" t="s">
        <v>787</v>
      </c>
      <c r="D859" s="30" t="s">
        <v>552</v>
      </c>
      <c r="E859" s="30" t="s">
        <v>18</v>
      </c>
      <c r="F859" s="30" t="s">
        <v>553</v>
      </c>
      <c r="G859" s="30" t="s">
        <v>20</v>
      </c>
      <c r="H859" s="30" t="s">
        <v>214</v>
      </c>
      <c r="I859" s="42">
        <v>18</v>
      </c>
      <c r="J859" s="88" t="str">
        <f t="shared" si="13"/>
        <v>Сухоложский р-н, городской округ Сухой Лог, г. Сухой Лог, ул. Гоголя, д. 18</v>
      </c>
      <c r="K859" s="30">
        <v>771.4</v>
      </c>
      <c r="L859" s="30">
        <v>16</v>
      </c>
      <c r="M859" s="30">
        <v>4</v>
      </c>
      <c r="N859" s="33" t="s">
        <v>4308</v>
      </c>
      <c r="O859" s="114" t="s">
        <v>4114</v>
      </c>
      <c r="P859" s="30" t="s">
        <v>2724</v>
      </c>
      <c r="Q859" s="194">
        <v>4786558.8</v>
      </c>
      <c r="S859" s="200"/>
    </row>
    <row r="860" spans="1:19" ht="23.25" x14ac:dyDescent="0.25">
      <c r="A860" s="80">
        <v>859</v>
      </c>
      <c r="B860" s="30" t="s">
        <v>499</v>
      </c>
      <c r="C860" s="30" t="s">
        <v>787</v>
      </c>
      <c r="D860" s="30" t="s">
        <v>552</v>
      </c>
      <c r="E860" s="30" t="s">
        <v>18</v>
      </c>
      <c r="F860" s="30" t="s">
        <v>553</v>
      </c>
      <c r="G860" s="30" t="s">
        <v>20</v>
      </c>
      <c r="H860" s="30" t="s">
        <v>215</v>
      </c>
      <c r="I860" s="42">
        <v>11</v>
      </c>
      <c r="J860" s="88" t="str">
        <f t="shared" si="13"/>
        <v>Сухоложский р-н, городской округ Сухой Лог, г. Сухой Лог, ул. Уральская, д. 11</v>
      </c>
      <c r="K860" s="30">
        <v>392.9</v>
      </c>
      <c r="L860" s="30">
        <v>8</v>
      </c>
      <c r="M860" s="30">
        <v>7</v>
      </c>
      <c r="N860" s="33" t="s">
        <v>4309</v>
      </c>
      <c r="O860" s="114" t="s">
        <v>4310</v>
      </c>
      <c r="P860" s="30" t="s">
        <v>1608</v>
      </c>
      <c r="Q860" s="194">
        <v>5455473.5999999996</v>
      </c>
      <c r="S860" s="200"/>
    </row>
    <row r="861" spans="1:19" ht="22.5" x14ac:dyDescent="0.25">
      <c r="A861" s="80">
        <v>860</v>
      </c>
      <c r="B861" s="30" t="s">
        <v>499</v>
      </c>
      <c r="C861" s="30" t="s">
        <v>787</v>
      </c>
      <c r="D861" s="30" t="s">
        <v>552</v>
      </c>
      <c r="E861" s="30" t="s">
        <v>18</v>
      </c>
      <c r="F861" s="30" t="s">
        <v>553</v>
      </c>
      <c r="G861" s="30" t="s">
        <v>20</v>
      </c>
      <c r="H861" s="30" t="s">
        <v>1075</v>
      </c>
      <c r="I861" s="42" t="s">
        <v>124</v>
      </c>
      <c r="J861" s="88" t="str">
        <f t="shared" si="13"/>
        <v>Сухоложский р-н, городской округ Сухой Лог, г. Сухой Лог, ул. Энергетиков, д. 2А</v>
      </c>
      <c r="K861" s="30">
        <v>657.6</v>
      </c>
      <c r="L861" s="30">
        <v>14</v>
      </c>
      <c r="M861" s="30">
        <v>7</v>
      </c>
      <c r="N861" s="33" t="s">
        <v>4308</v>
      </c>
      <c r="O861" s="114">
        <v>43753</v>
      </c>
      <c r="P861" s="30" t="s">
        <v>2724</v>
      </c>
      <c r="Q861" s="194">
        <v>6798889.1999999993</v>
      </c>
      <c r="S861" s="200"/>
    </row>
    <row r="862" spans="1:19" ht="22.5" x14ac:dyDescent="0.25">
      <c r="A862" s="80">
        <v>861</v>
      </c>
      <c r="B862" s="30" t="s">
        <v>499</v>
      </c>
      <c r="C862" s="30" t="s">
        <v>787</v>
      </c>
      <c r="D862" s="30" t="s">
        <v>552</v>
      </c>
      <c r="E862" s="30" t="s">
        <v>18</v>
      </c>
      <c r="F862" s="30" t="s">
        <v>553</v>
      </c>
      <c r="G862" s="30" t="s">
        <v>20</v>
      </c>
      <c r="H862" s="30" t="s">
        <v>70</v>
      </c>
      <c r="I862" s="42" t="s">
        <v>224</v>
      </c>
      <c r="J862" s="88" t="str">
        <f t="shared" si="13"/>
        <v>Сухоложский р-н, городской округ Сухой Лог, г. Сухой Лог, ул. Юбилейная, д. 9А</v>
      </c>
      <c r="K862" s="30">
        <v>2725</v>
      </c>
      <c r="L862" s="30">
        <v>64</v>
      </c>
      <c r="M862" s="30">
        <v>7</v>
      </c>
      <c r="N862" s="33" t="s">
        <v>4308</v>
      </c>
      <c r="O862" s="114">
        <v>43753</v>
      </c>
      <c r="P862" s="30" t="s">
        <v>2724</v>
      </c>
      <c r="Q862" s="194">
        <v>15442498.800000001</v>
      </c>
      <c r="S862" s="200"/>
    </row>
    <row r="863" spans="1:19" ht="22.5" x14ac:dyDescent="0.25">
      <c r="A863" s="80">
        <v>862</v>
      </c>
      <c r="B863" s="30" t="s">
        <v>499</v>
      </c>
      <c r="C863" s="30" t="s">
        <v>787</v>
      </c>
      <c r="D863" s="30" t="s">
        <v>552</v>
      </c>
      <c r="E863" s="30" t="s">
        <v>29</v>
      </c>
      <c r="F863" s="30" t="s">
        <v>1393</v>
      </c>
      <c r="G863" s="30" t="s">
        <v>20</v>
      </c>
      <c r="H863" s="30" t="s">
        <v>656</v>
      </c>
      <c r="I863" s="42">
        <v>24</v>
      </c>
      <c r="J863" s="88" t="str">
        <f t="shared" si="13"/>
        <v>Сухоложский р-н, городской округ Сухой Лог, с. Знаменское, ул. Горького, д. 24</v>
      </c>
      <c r="K863" s="30">
        <v>672.4</v>
      </c>
      <c r="L863" s="30">
        <v>16</v>
      </c>
      <c r="M863" s="30">
        <v>7</v>
      </c>
      <c r="N863" s="33" t="s">
        <v>4308</v>
      </c>
      <c r="O863" s="114">
        <v>43753</v>
      </c>
      <c r="P863" s="30" t="s">
        <v>2724</v>
      </c>
      <c r="Q863" s="194">
        <v>5589998.4000000004</v>
      </c>
      <c r="S863" s="200"/>
    </row>
    <row r="864" spans="1:19" ht="22.5" x14ac:dyDescent="0.25">
      <c r="A864" s="80">
        <v>863</v>
      </c>
      <c r="B864" s="30" t="s">
        <v>499</v>
      </c>
      <c r="C864" s="30" t="s">
        <v>787</v>
      </c>
      <c r="D864" s="30" t="s">
        <v>552</v>
      </c>
      <c r="E864" s="30" t="s">
        <v>29</v>
      </c>
      <c r="F864" s="30" t="s">
        <v>1393</v>
      </c>
      <c r="G864" s="30" t="s">
        <v>20</v>
      </c>
      <c r="H864" s="30" t="s">
        <v>656</v>
      </c>
      <c r="I864" s="42">
        <v>26</v>
      </c>
      <c r="J864" s="88" t="str">
        <f t="shared" si="13"/>
        <v>Сухоложский р-н, городской округ Сухой Лог, с. Знаменское, ул. Горького, д. 26</v>
      </c>
      <c r="K864" s="30">
        <v>678.3</v>
      </c>
      <c r="L864" s="30">
        <v>8</v>
      </c>
      <c r="M864" s="30">
        <v>7</v>
      </c>
      <c r="N864" s="33" t="s">
        <v>4308</v>
      </c>
      <c r="O864" s="114">
        <v>43753</v>
      </c>
      <c r="P864" s="30" t="s">
        <v>2724</v>
      </c>
      <c r="Q864" s="194">
        <v>5624304</v>
      </c>
      <c r="S864" s="200"/>
    </row>
    <row r="865" spans="1:19" ht="22.5" x14ac:dyDescent="0.25">
      <c r="A865" s="80">
        <v>864</v>
      </c>
      <c r="B865" s="30" t="s">
        <v>499</v>
      </c>
      <c r="C865" s="30" t="s">
        <v>787</v>
      </c>
      <c r="D865" s="30" t="s">
        <v>552</v>
      </c>
      <c r="E865" s="30" t="s">
        <v>29</v>
      </c>
      <c r="F865" s="30" t="s">
        <v>1089</v>
      </c>
      <c r="G865" s="30" t="s">
        <v>20</v>
      </c>
      <c r="H865" s="30" t="s">
        <v>77</v>
      </c>
      <c r="I865" s="42">
        <v>30</v>
      </c>
      <c r="J865" s="88" t="str">
        <f t="shared" si="13"/>
        <v>Сухоложский р-н, городской округ Сухой Лог, с. Курьи, ул. Свердлова, д. 30</v>
      </c>
      <c r="K865" s="30">
        <v>399.3</v>
      </c>
      <c r="L865" s="30">
        <v>8</v>
      </c>
      <c r="M865" s="30">
        <v>7</v>
      </c>
      <c r="N865" s="33" t="s">
        <v>4308</v>
      </c>
      <c r="O865" s="114" t="s">
        <v>4114</v>
      </c>
      <c r="P865" s="30" t="s">
        <v>2724</v>
      </c>
      <c r="Q865" s="194">
        <v>3667572</v>
      </c>
      <c r="S865" s="200"/>
    </row>
    <row r="866" spans="1:19" ht="22.5" x14ac:dyDescent="0.25">
      <c r="A866" s="80">
        <v>865</v>
      </c>
      <c r="B866" s="30" t="s">
        <v>499</v>
      </c>
      <c r="C866" s="30" t="s">
        <v>772</v>
      </c>
      <c r="D866" s="30" t="s">
        <v>3017</v>
      </c>
      <c r="E866" s="30" t="s">
        <v>1500</v>
      </c>
      <c r="F866" s="30" t="s">
        <v>501</v>
      </c>
      <c r="G866" s="30"/>
      <c r="H866" s="30"/>
      <c r="I866" s="42">
        <v>30</v>
      </c>
      <c r="J866" s="88" t="str">
        <f>C866&amp;""&amp;D866&amp;", "&amp;E866&amp;" "&amp;F866&amp;", д. "&amp;I866</f>
        <v>Сысертский р-н, Арамильский городской округ Свердловской области, пос. Светлый, д. 30</v>
      </c>
      <c r="K866" s="30">
        <v>561.9</v>
      </c>
      <c r="L866" s="30">
        <v>12</v>
      </c>
      <c r="M866" s="30">
        <v>1</v>
      </c>
      <c r="N866" s="33" t="s">
        <v>4311</v>
      </c>
      <c r="O866" s="114">
        <v>43959</v>
      </c>
      <c r="P866" s="30" t="s">
        <v>3064</v>
      </c>
      <c r="Q866" s="194">
        <v>1940438.65</v>
      </c>
      <c r="S866" s="200"/>
    </row>
    <row r="867" spans="1:19" ht="22.5" x14ac:dyDescent="0.25">
      <c r="A867" s="80">
        <v>866</v>
      </c>
      <c r="B867" s="30" t="s">
        <v>499</v>
      </c>
      <c r="C867" s="30" t="s">
        <v>772</v>
      </c>
      <c r="D867" s="30" t="s">
        <v>304</v>
      </c>
      <c r="E867" s="30" t="s">
        <v>18</v>
      </c>
      <c r="F867" s="30" t="s">
        <v>305</v>
      </c>
      <c r="G867" s="30" t="s">
        <v>20</v>
      </c>
      <c r="H867" s="30" t="s">
        <v>578</v>
      </c>
      <c r="I867" s="58" t="s">
        <v>951</v>
      </c>
      <c r="J867" s="88" t="str">
        <f t="shared" ref="J867:J908" si="14">C867&amp;""&amp;D867&amp;", "&amp;E867&amp;" "&amp;F867&amp;", "&amp;G867&amp;" "&amp;H867&amp;", д. "&amp;I867</f>
        <v>Сысертский р-н, Сысертский городской округ, г. Сысерть, ул. Коммуны, д. 32</v>
      </c>
      <c r="K867" s="30">
        <v>1572.2</v>
      </c>
      <c r="L867" s="30">
        <v>32</v>
      </c>
      <c r="M867" s="30">
        <v>2</v>
      </c>
      <c r="N867" s="33" t="s">
        <v>4312</v>
      </c>
      <c r="O867" s="114">
        <v>43795</v>
      </c>
      <c r="P867" s="30" t="s">
        <v>3809</v>
      </c>
      <c r="Q867" s="194">
        <v>2026491.8399999999</v>
      </c>
      <c r="S867" s="200"/>
    </row>
    <row r="868" spans="1:19" ht="22.5" x14ac:dyDescent="0.25">
      <c r="A868" s="80">
        <v>867</v>
      </c>
      <c r="B868" s="30" t="s">
        <v>499</v>
      </c>
      <c r="C868" s="30" t="s">
        <v>772</v>
      </c>
      <c r="D868" s="30" t="s">
        <v>304</v>
      </c>
      <c r="E868" s="30" t="s">
        <v>18</v>
      </c>
      <c r="F868" s="30" t="s">
        <v>305</v>
      </c>
      <c r="G868" s="30" t="s">
        <v>20</v>
      </c>
      <c r="H868" s="30" t="s">
        <v>578</v>
      </c>
      <c r="I868" s="42">
        <v>34</v>
      </c>
      <c r="J868" s="88" t="str">
        <f t="shared" si="14"/>
        <v>Сысертский р-н, Сысертский городской округ, г. Сысерть, ул. Коммуны, д. 34</v>
      </c>
      <c r="K868" s="30">
        <v>1581.9</v>
      </c>
      <c r="L868" s="30">
        <v>48</v>
      </c>
      <c r="M868" s="30">
        <v>1</v>
      </c>
      <c r="N868" s="33" t="s">
        <v>4312</v>
      </c>
      <c r="O868" s="114">
        <v>43795</v>
      </c>
      <c r="P868" s="30" t="s">
        <v>3809</v>
      </c>
      <c r="Q868" s="194">
        <v>3429985.5500000003</v>
      </c>
      <c r="S868" s="200"/>
    </row>
    <row r="869" spans="1:19" ht="22.5" x14ac:dyDescent="0.25">
      <c r="A869" s="80">
        <v>868</v>
      </c>
      <c r="B869" s="30" t="s">
        <v>499</v>
      </c>
      <c r="C869" s="30" t="s">
        <v>772</v>
      </c>
      <c r="D869" s="30" t="s">
        <v>304</v>
      </c>
      <c r="E869" s="30" t="s">
        <v>18</v>
      </c>
      <c r="F869" s="30" t="s">
        <v>305</v>
      </c>
      <c r="G869" s="30" t="s">
        <v>20</v>
      </c>
      <c r="H869" s="30" t="s">
        <v>82</v>
      </c>
      <c r="I869" s="42">
        <v>17</v>
      </c>
      <c r="J869" s="88" t="str">
        <f t="shared" si="14"/>
        <v>Сысертский р-н, Сысертский городской округ, г. Сысерть, ул. Орджоникидзе, д. 17</v>
      </c>
      <c r="K869" s="30">
        <v>2263.6999999999998</v>
      </c>
      <c r="L869" s="30">
        <v>46</v>
      </c>
      <c r="M869" s="30">
        <v>4</v>
      </c>
      <c r="N869" s="33" t="s">
        <v>4312</v>
      </c>
      <c r="O869" s="114">
        <v>43795</v>
      </c>
      <c r="P869" s="30" t="s">
        <v>3809</v>
      </c>
      <c r="Q869" s="194">
        <v>3644966.8499999996</v>
      </c>
      <c r="S869" s="200"/>
    </row>
    <row r="870" spans="1:19" ht="22.5" x14ac:dyDescent="0.25">
      <c r="A870" s="80">
        <v>869</v>
      </c>
      <c r="B870" s="30" t="s">
        <v>499</v>
      </c>
      <c r="C870" s="30" t="s">
        <v>772</v>
      </c>
      <c r="D870" s="30" t="s">
        <v>304</v>
      </c>
      <c r="E870" s="33" t="s">
        <v>1500</v>
      </c>
      <c r="F870" s="33" t="s">
        <v>785</v>
      </c>
      <c r="G870" s="30" t="s">
        <v>20</v>
      </c>
      <c r="H870" s="33" t="s">
        <v>786</v>
      </c>
      <c r="I870" s="84" t="s">
        <v>944</v>
      </c>
      <c r="J870" s="88" t="str">
        <f t="shared" si="14"/>
        <v>Сысертский р-н, Сысертский городской округ, пос. Бобровский, ул. Демина, д. 5</v>
      </c>
      <c r="K870" s="33">
        <v>1026.2</v>
      </c>
      <c r="L870" s="30">
        <v>24</v>
      </c>
      <c r="M870" s="33">
        <v>1</v>
      </c>
      <c r="N870" s="33" t="s">
        <v>4313</v>
      </c>
      <c r="O870" s="114">
        <v>43818</v>
      </c>
      <c r="P870" s="30" t="s">
        <v>3809</v>
      </c>
      <c r="Q870" s="194">
        <v>525349.27</v>
      </c>
      <c r="S870" s="200"/>
    </row>
    <row r="871" spans="1:19" ht="22.5" x14ac:dyDescent="0.25">
      <c r="A871" s="80">
        <v>870</v>
      </c>
      <c r="B871" s="30" t="s">
        <v>499</v>
      </c>
      <c r="C871" s="30" t="s">
        <v>772</v>
      </c>
      <c r="D871" s="30" t="s">
        <v>304</v>
      </c>
      <c r="E871" s="33" t="s">
        <v>1500</v>
      </c>
      <c r="F871" s="33" t="s">
        <v>785</v>
      </c>
      <c r="G871" s="30" t="s">
        <v>20</v>
      </c>
      <c r="H871" s="30" t="s">
        <v>1544</v>
      </c>
      <c r="I871" s="58" t="s">
        <v>979</v>
      </c>
      <c r="J871" s="88" t="str">
        <f t="shared" si="14"/>
        <v>Сысертский р-н, Сысертский городской округ, пос. Бобровский, ул. Чернавских, д. 14</v>
      </c>
      <c r="K871" s="30">
        <v>1409.4</v>
      </c>
      <c r="L871" s="30">
        <v>27</v>
      </c>
      <c r="M871" s="30">
        <v>3</v>
      </c>
      <c r="N871" s="33" t="s">
        <v>4314</v>
      </c>
      <c r="O871" s="114">
        <v>43819</v>
      </c>
      <c r="P871" s="30" t="s">
        <v>3641</v>
      </c>
      <c r="Q871" s="194">
        <v>5843839.1999999993</v>
      </c>
      <c r="S871" s="200"/>
    </row>
    <row r="872" spans="1:19" ht="22.5" x14ac:dyDescent="0.25">
      <c r="A872" s="80">
        <v>871</v>
      </c>
      <c r="B872" s="30" t="s">
        <v>499</v>
      </c>
      <c r="C872" s="30" t="s">
        <v>772</v>
      </c>
      <c r="D872" s="30" t="s">
        <v>304</v>
      </c>
      <c r="E872" s="33" t="s">
        <v>1500</v>
      </c>
      <c r="F872" s="33" t="s">
        <v>785</v>
      </c>
      <c r="G872" s="30" t="s">
        <v>20</v>
      </c>
      <c r="H872" s="30" t="s">
        <v>1544</v>
      </c>
      <c r="I872" s="58" t="s">
        <v>981</v>
      </c>
      <c r="J872" s="88" t="str">
        <f t="shared" si="14"/>
        <v>Сысертский р-н, Сысертский городской округ, пос. Бобровский, ул. Чернавских, д. 2</v>
      </c>
      <c r="K872" s="30">
        <v>590.9</v>
      </c>
      <c r="L872" s="30">
        <v>12</v>
      </c>
      <c r="M872" s="30">
        <v>6</v>
      </c>
      <c r="N872" s="33" t="s">
        <v>4312</v>
      </c>
      <c r="O872" s="114">
        <v>43795</v>
      </c>
      <c r="P872" s="30" t="s">
        <v>3809</v>
      </c>
      <c r="Q872" s="194">
        <v>2317520.59</v>
      </c>
      <c r="S872" s="200"/>
    </row>
    <row r="873" spans="1:19" ht="22.5" x14ac:dyDescent="0.25">
      <c r="A873" s="80">
        <v>872</v>
      </c>
      <c r="B873" s="30" t="s">
        <v>499</v>
      </c>
      <c r="C873" s="30" t="s">
        <v>772</v>
      </c>
      <c r="D873" s="30" t="s">
        <v>304</v>
      </c>
      <c r="E873" s="33" t="s">
        <v>1500</v>
      </c>
      <c r="F873" s="33" t="s">
        <v>310</v>
      </c>
      <c r="G873" s="30" t="s">
        <v>20</v>
      </c>
      <c r="H873" s="30" t="s">
        <v>24</v>
      </c>
      <c r="I873" s="58" t="s">
        <v>980</v>
      </c>
      <c r="J873" s="88" t="str">
        <f t="shared" si="14"/>
        <v>Сысертский р-н, Сысертский городской округ, пос. Большой Исток, ул. Береговая, д. 1</v>
      </c>
      <c r="K873" s="30">
        <v>718.2</v>
      </c>
      <c r="L873" s="30">
        <v>29</v>
      </c>
      <c r="M873" s="30">
        <v>6</v>
      </c>
      <c r="N873" s="33" t="s">
        <v>4312</v>
      </c>
      <c r="O873" s="114" t="s">
        <v>4315</v>
      </c>
      <c r="P873" s="30" t="s">
        <v>3809</v>
      </c>
      <c r="Q873" s="194">
        <v>5886699.0700000003</v>
      </c>
      <c r="S873" s="200"/>
    </row>
    <row r="874" spans="1:19" ht="22.5" x14ac:dyDescent="0.25">
      <c r="A874" s="80">
        <v>873</v>
      </c>
      <c r="B874" s="30" t="s">
        <v>499</v>
      </c>
      <c r="C874" s="30" t="s">
        <v>772</v>
      </c>
      <c r="D874" s="30" t="s">
        <v>304</v>
      </c>
      <c r="E874" s="33" t="s">
        <v>1500</v>
      </c>
      <c r="F874" s="33" t="s">
        <v>310</v>
      </c>
      <c r="G874" s="30" t="s">
        <v>20</v>
      </c>
      <c r="H874" s="30" t="s">
        <v>24</v>
      </c>
      <c r="I874" s="58" t="s">
        <v>945</v>
      </c>
      <c r="J874" s="88" t="str">
        <f t="shared" si="14"/>
        <v>Сысертский р-н, Сысертский городской округ, пос. Большой Исток, ул. Береговая, д. 7</v>
      </c>
      <c r="K874" s="30">
        <v>492.7</v>
      </c>
      <c r="L874" s="30">
        <v>12</v>
      </c>
      <c r="M874" s="30">
        <v>7</v>
      </c>
      <c r="N874" s="33" t="s">
        <v>4312</v>
      </c>
      <c r="O874" s="114">
        <v>43795</v>
      </c>
      <c r="P874" s="30" t="s">
        <v>3809</v>
      </c>
      <c r="Q874" s="194">
        <v>4565965.5999999996</v>
      </c>
      <c r="S874" s="200"/>
    </row>
    <row r="875" spans="1:19" ht="22.5" x14ac:dyDescent="0.25">
      <c r="A875" s="80">
        <v>874</v>
      </c>
      <c r="B875" s="30" t="s">
        <v>499</v>
      </c>
      <c r="C875" s="30" t="s">
        <v>772</v>
      </c>
      <c r="D875" s="30" t="s">
        <v>304</v>
      </c>
      <c r="E875" s="33" t="s">
        <v>1500</v>
      </c>
      <c r="F875" s="33" t="s">
        <v>310</v>
      </c>
      <c r="G875" s="30" t="s">
        <v>20</v>
      </c>
      <c r="H875" s="30" t="s">
        <v>24</v>
      </c>
      <c r="I875" s="58" t="s">
        <v>730</v>
      </c>
      <c r="J875" s="88" t="str">
        <f t="shared" si="14"/>
        <v>Сысертский р-н, Сысертский городской округ, пос. Большой Исток, ул. Береговая, д. 9</v>
      </c>
      <c r="K875" s="30">
        <v>489.8</v>
      </c>
      <c r="L875" s="30">
        <v>12</v>
      </c>
      <c r="M875" s="30">
        <v>2</v>
      </c>
      <c r="N875" s="33" t="s">
        <v>4312</v>
      </c>
      <c r="O875" s="114">
        <v>43795</v>
      </c>
      <c r="P875" s="30" t="s">
        <v>3809</v>
      </c>
      <c r="Q875" s="194">
        <v>774432.84000000008</v>
      </c>
      <c r="S875" s="200"/>
    </row>
    <row r="876" spans="1:19" ht="22.5" x14ac:dyDescent="0.25">
      <c r="A876" s="80">
        <v>875</v>
      </c>
      <c r="B876" s="30" t="s">
        <v>499</v>
      </c>
      <c r="C876" s="30" t="s">
        <v>772</v>
      </c>
      <c r="D876" s="30" t="s">
        <v>304</v>
      </c>
      <c r="E876" s="33" t="s">
        <v>1500</v>
      </c>
      <c r="F876" s="33" t="s">
        <v>310</v>
      </c>
      <c r="G876" s="30" t="s">
        <v>20</v>
      </c>
      <c r="H876" s="30" t="s">
        <v>36</v>
      </c>
      <c r="I876" s="58" t="s">
        <v>1550</v>
      </c>
      <c r="J876" s="88" t="str">
        <f t="shared" si="14"/>
        <v>Сысертский р-н, Сысертский городской округ, пос. Большой Исток, ул. Ленина, д. 121</v>
      </c>
      <c r="K876" s="30">
        <v>827.7</v>
      </c>
      <c r="L876" s="30">
        <v>12</v>
      </c>
      <c r="M876" s="30">
        <v>6</v>
      </c>
      <c r="N876" s="33" t="s">
        <v>4312</v>
      </c>
      <c r="O876" s="114">
        <v>43795</v>
      </c>
      <c r="P876" s="30" t="s">
        <v>3809</v>
      </c>
      <c r="Q876" s="194">
        <v>6728408.5000000009</v>
      </c>
      <c r="S876" s="200"/>
    </row>
    <row r="877" spans="1:19" ht="22.5" x14ac:dyDescent="0.25">
      <c r="A877" s="80">
        <v>876</v>
      </c>
      <c r="B877" s="30" t="s">
        <v>499</v>
      </c>
      <c r="C877" s="30" t="s">
        <v>772</v>
      </c>
      <c r="D877" s="30" t="s">
        <v>304</v>
      </c>
      <c r="E877" s="30" t="s">
        <v>1500</v>
      </c>
      <c r="F877" s="30" t="s">
        <v>310</v>
      </c>
      <c r="G877" s="30" t="s">
        <v>20</v>
      </c>
      <c r="H877" s="30" t="s">
        <v>36</v>
      </c>
      <c r="I877" s="42">
        <v>147</v>
      </c>
      <c r="J877" s="88" t="str">
        <f t="shared" si="14"/>
        <v>Сысертский р-н, Сысертский городской округ, пос. Большой Исток, ул. Ленина, д. 147</v>
      </c>
      <c r="K877" s="30">
        <v>279.10000000000002</v>
      </c>
      <c r="L877" s="30">
        <v>8</v>
      </c>
      <c r="M877" s="30">
        <v>1</v>
      </c>
      <c r="N877" s="33" t="s">
        <v>4312</v>
      </c>
      <c r="O877" s="114">
        <v>43795</v>
      </c>
      <c r="P877" s="30" t="s">
        <v>3809</v>
      </c>
      <c r="Q877" s="194">
        <v>520611.23000000004</v>
      </c>
      <c r="S877" s="200"/>
    </row>
    <row r="878" spans="1:19" ht="22.5" x14ac:dyDescent="0.25">
      <c r="A878" s="80">
        <v>877</v>
      </c>
      <c r="B878" s="30" t="s">
        <v>499</v>
      </c>
      <c r="C878" s="30" t="s">
        <v>772</v>
      </c>
      <c r="D878" s="30" t="s">
        <v>304</v>
      </c>
      <c r="E878" s="33" t="s">
        <v>1500</v>
      </c>
      <c r="F878" s="33" t="s">
        <v>308</v>
      </c>
      <c r="G878" s="30" t="s">
        <v>20</v>
      </c>
      <c r="H878" s="30" t="s">
        <v>309</v>
      </c>
      <c r="I878" s="58" t="s">
        <v>730</v>
      </c>
      <c r="J878" s="88" t="str">
        <f t="shared" si="14"/>
        <v>Сысертский р-н, Сысертский городской округ, пос. Двуреченск, ул. Клубная, д. 9</v>
      </c>
      <c r="K878" s="30">
        <v>1141.2</v>
      </c>
      <c r="L878" s="30">
        <v>16</v>
      </c>
      <c r="M878" s="30">
        <v>3</v>
      </c>
      <c r="N878" s="33" t="s">
        <v>4312</v>
      </c>
      <c r="O878" s="114">
        <v>43795</v>
      </c>
      <c r="P878" s="30" t="s">
        <v>3809</v>
      </c>
      <c r="Q878" s="194">
        <v>5911903.75</v>
      </c>
      <c r="S878" s="200"/>
    </row>
    <row r="879" spans="1:19" ht="22.5" x14ac:dyDescent="0.25">
      <c r="A879" s="80">
        <v>878</v>
      </c>
      <c r="B879" s="30" t="s">
        <v>499</v>
      </c>
      <c r="C879" s="30" t="s">
        <v>772</v>
      </c>
      <c r="D879" s="30" t="s">
        <v>304</v>
      </c>
      <c r="E879" s="30" t="s">
        <v>1500</v>
      </c>
      <c r="F879" s="30" t="s">
        <v>308</v>
      </c>
      <c r="G879" s="30" t="s">
        <v>20</v>
      </c>
      <c r="H879" s="30" t="s">
        <v>540</v>
      </c>
      <c r="I879" s="42">
        <v>5</v>
      </c>
      <c r="J879" s="88" t="str">
        <f t="shared" si="14"/>
        <v>Сысертский р-н, Сысертский городской округ, пос. Двуреченск, ул. Озерная, д. 5</v>
      </c>
      <c r="K879" s="30">
        <v>689.7</v>
      </c>
      <c r="L879" s="30">
        <v>16</v>
      </c>
      <c r="M879" s="30">
        <v>4</v>
      </c>
      <c r="N879" s="33" t="s">
        <v>4312</v>
      </c>
      <c r="O879" s="114">
        <v>43795</v>
      </c>
      <c r="P879" s="30" t="s">
        <v>3809</v>
      </c>
      <c r="Q879" s="194">
        <v>1407310.4</v>
      </c>
      <c r="S879" s="200"/>
    </row>
    <row r="880" spans="1:19" ht="22.5" x14ac:dyDescent="0.25">
      <c r="A880" s="80">
        <v>879</v>
      </c>
      <c r="B880" s="30" t="s">
        <v>499</v>
      </c>
      <c r="C880" s="30" t="s">
        <v>772</v>
      </c>
      <c r="D880" s="30" t="s">
        <v>304</v>
      </c>
      <c r="E880" s="33" t="s">
        <v>1500</v>
      </c>
      <c r="F880" s="33" t="s">
        <v>206</v>
      </c>
      <c r="G880" s="30" t="s">
        <v>20</v>
      </c>
      <c r="H880" s="30" t="s">
        <v>99</v>
      </c>
      <c r="I880" s="58" t="s">
        <v>980</v>
      </c>
      <c r="J880" s="88" t="str">
        <f t="shared" si="14"/>
        <v>Сысертский р-н, Сысертский городской округ, пос. Октябрьский, ул. Чапаева, д. 1</v>
      </c>
      <c r="K880" s="30">
        <v>566.79999999999995</v>
      </c>
      <c r="L880" s="30">
        <v>12</v>
      </c>
      <c r="M880" s="30">
        <v>3</v>
      </c>
      <c r="N880" s="33" t="s">
        <v>4313</v>
      </c>
      <c r="O880" s="114">
        <v>43818</v>
      </c>
      <c r="P880" s="30" t="s">
        <v>3809</v>
      </c>
      <c r="Q880" s="194">
        <v>2605376.1800000002</v>
      </c>
      <c r="S880" s="200"/>
    </row>
    <row r="881" spans="1:19" ht="22.5" x14ac:dyDescent="0.25">
      <c r="A881" s="80">
        <v>880</v>
      </c>
      <c r="B881" s="30" t="s">
        <v>499</v>
      </c>
      <c r="C881" s="30" t="s">
        <v>772</v>
      </c>
      <c r="D881" s="30" t="s">
        <v>304</v>
      </c>
      <c r="E881" s="33" t="s">
        <v>1500</v>
      </c>
      <c r="F881" s="30" t="s">
        <v>517</v>
      </c>
      <c r="G881" s="30" t="s">
        <v>20</v>
      </c>
      <c r="H881" s="30" t="s">
        <v>1545</v>
      </c>
      <c r="I881" s="58" t="s">
        <v>980</v>
      </c>
      <c r="J881" s="88" t="str">
        <f t="shared" si="14"/>
        <v>Сысертский р-н, Сысертский городской округ, пос. Первомайский, ул. Полевая, д. 1</v>
      </c>
      <c r="K881" s="30">
        <v>545.5</v>
      </c>
      <c r="L881" s="30">
        <v>12</v>
      </c>
      <c r="M881" s="30">
        <v>4</v>
      </c>
      <c r="N881" s="33" t="s">
        <v>4312</v>
      </c>
      <c r="O881" s="114">
        <v>43795</v>
      </c>
      <c r="P881" s="30" t="s">
        <v>3809</v>
      </c>
      <c r="Q881" s="194">
        <v>3090257.56</v>
      </c>
      <c r="S881" s="200"/>
    </row>
    <row r="882" spans="1:19" ht="22.5" x14ac:dyDescent="0.25">
      <c r="A882" s="80">
        <v>881</v>
      </c>
      <c r="B882" s="30" t="s">
        <v>499</v>
      </c>
      <c r="C882" s="30" t="s">
        <v>772</v>
      </c>
      <c r="D882" s="30" t="s">
        <v>304</v>
      </c>
      <c r="E882" s="33" t="s">
        <v>29</v>
      </c>
      <c r="F882" s="30" t="s">
        <v>1546</v>
      </c>
      <c r="G882" s="30" t="s">
        <v>20</v>
      </c>
      <c r="H882" s="30" t="s">
        <v>61</v>
      </c>
      <c r="I882" s="58" t="s">
        <v>986</v>
      </c>
      <c r="J882" s="88" t="str">
        <f t="shared" si="14"/>
        <v>Сысертский р-н, Сысертский городской округ, с. Бородулино, ул. Октябрьская, д. 30</v>
      </c>
      <c r="K882" s="30">
        <v>604.4</v>
      </c>
      <c r="L882" s="30">
        <v>11</v>
      </c>
      <c r="M882" s="30">
        <v>7</v>
      </c>
      <c r="N882" s="33" t="s">
        <v>4312</v>
      </c>
      <c r="O882" s="114">
        <v>43795</v>
      </c>
      <c r="P882" s="30" t="s">
        <v>3809</v>
      </c>
      <c r="Q882" s="194">
        <v>4396265.32</v>
      </c>
      <c r="S882" s="200"/>
    </row>
    <row r="883" spans="1:19" ht="22.5" x14ac:dyDescent="0.25">
      <c r="A883" s="80">
        <v>882</v>
      </c>
      <c r="B883" s="30" t="s">
        <v>499</v>
      </c>
      <c r="C883" s="30" t="s">
        <v>772</v>
      </c>
      <c r="D883" s="30" t="s">
        <v>304</v>
      </c>
      <c r="E883" s="33" t="s">
        <v>29</v>
      </c>
      <c r="F883" s="30" t="s">
        <v>1547</v>
      </c>
      <c r="G883" s="30" t="s">
        <v>20</v>
      </c>
      <c r="H883" s="30" t="s">
        <v>1508</v>
      </c>
      <c r="I883" s="58" t="s">
        <v>981</v>
      </c>
      <c r="J883" s="88" t="str">
        <f t="shared" si="14"/>
        <v>Сысертский р-н, Сысертский городской округ, с. Никольское, ул. Жукова, д. 2</v>
      </c>
      <c r="K883" s="30">
        <v>393.5</v>
      </c>
      <c r="L883" s="30">
        <v>8</v>
      </c>
      <c r="M883" s="30">
        <v>6</v>
      </c>
      <c r="N883" s="33" t="s">
        <v>4312</v>
      </c>
      <c r="O883" s="114">
        <v>43795</v>
      </c>
      <c r="P883" s="30" t="s">
        <v>3809</v>
      </c>
      <c r="Q883" s="194">
        <v>3295123.7</v>
      </c>
      <c r="S883" s="200"/>
    </row>
    <row r="884" spans="1:19" ht="22.5" x14ac:dyDescent="0.25">
      <c r="A884" s="80">
        <v>883</v>
      </c>
      <c r="B884" s="30" t="s">
        <v>499</v>
      </c>
      <c r="C884" s="30" t="s">
        <v>772</v>
      </c>
      <c r="D884" s="30" t="s">
        <v>304</v>
      </c>
      <c r="E884" s="33" t="s">
        <v>29</v>
      </c>
      <c r="F884" s="30" t="s">
        <v>1234</v>
      </c>
      <c r="G884" s="30" t="s">
        <v>20</v>
      </c>
      <c r="H884" s="30" t="s">
        <v>69</v>
      </c>
      <c r="I884" s="58" t="s">
        <v>943</v>
      </c>
      <c r="J884" s="88" t="str">
        <f t="shared" si="14"/>
        <v>Сысертский р-н, Сысертский городской округ, с. Щелкун, ул. Мира, д. 3</v>
      </c>
      <c r="K884" s="30">
        <v>951.5</v>
      </c>
      <c r="L884" s="30">
        <v>24</v>
      </c>
      <c r="M884" s="30">
        <v>3</v>
      </c>
      <c r="N884" s="33" t="s">
        <v>4312</v>
      </c>
      <c r="O884" s="114">
        <v>43795</v>
      </c>
      <c r="P884" s="30" t="s">
        <v>3809</v>
      </c>
      <c r="Q884" s="194">
        <v>3692393.33</v>
      </c>
      <c r="S884" s="200"/>
    </row>
    <row r="885" spans="1:19" ht="22.5" x14ac:dyDescent="0.25">
      <c r="A885" s="80">
        <v>884</v>
      </c>
      <c r="B885" s="30" t="s">
        <v>8</v>
      </c>
      <c r="C885" s="30"/>
      <c r="D885" s="91" t="s">
        <v>14</v>
      </c>
      <c r="E885" s="30" t="s">
        <v>18</v>
      </c>
      <c r="F885" s="30" t="s">
        <v>102</v>
      </c>
      <c r="G885" s="30" t="s">
        <v>20</v>
      </c>
      <c r="H885" s="30" t="s">
        <v>1064</v>
      </c>
      <c r="I885" s="42" t="s">
        <v>115</v>
      </c>
      <c r="J885" s="88" t="str">
        <f t="shared" si="14"/>
        <v>Тавдинский городской округ, г. Тавда, ул. 4-я Пятилетка, д. 1А</v>
      </c>
      <c r="K885" s="165">
        <v>1318.7</v>
      </c>
      <c r="L885" s="30">
        <v>20</v>
      </c>
      <c r="M885" s="30">
        <v>1</v>
      </c>
      <c r="N885" s="33" t="s">
        <v>4316</v>
      </c>
      <c r="O885" s="114">
        <v>43777</v>
      </c>
      <c r="P885" s="30" t="s">
        <v>2724</v>
      </c>
      <c r="Q885" s="194">
        <v>5145986.22</v>
      </c>
      <c r="S885" s="200"/>
    </row>
    <row r="886" spans="1:19" ht="22.5" x14ac:dyDescent="0.25">
      <c r="A886" s="80">
        <v>885</v>
      </c>
      <c r="B886" s="30" t="s">
        <v>8</v>
      </c>
      <c r="C886" s="30"/>
      <c r="D886" s="30" t="s">
        <v>14</v>
      </c>
      <c r="E886" s="30" t="s">
        <v>18</v>
      </c>
      <c r="F886" s="30" t="s">
        <v>102</v>
      </c>
      <c r="G886" s="30" t="s">
        <v>20</v>
      </c>
      <c r="H886" s="30" t="s">
        <v>1064</v>
      </c>
      <c r="I886" s="42">
        <v>39</v>
      </c>
      <c r="J886" s="88" t="str">
        <f t="shared" si="14"/>
        <v>Тавдинский городской округ, г. Тавда, ул. 4-я Пятилетка, д. 39</v>
      </c>
      <c r="K886" s="30">
        <v>856.3</v>
      </c>
      <c r="L886" s="30">
        <v>10</v>
      </c>
      <c r="M886" s="30">
        <v>7</v>
      </c>
      <c r="N886" s="33" t="s">
        <v>4316</v>
      </c>
      <c r="O886" s="114">
        <v>43777</v>
      </c>
      <c r="P886" s="30" t="s">
        <v>2724</v>
      </c>
      <c r="Q886" s="194">
        <v>4203854.8800000008</v>
      </c>
      <c r="S886" s="200"/>
    </row>
    <row r="887" spans="1:19" ht="22.5" x14ac:dyDescent="0.25">
      <c r="A887" s="80">
        <v>886</v>
      </c>
      <c r="B887" s="30" t="s">
        <v>8</v>
      </c>
      <c r="C887" s="30"/>
      <c r="D887" s="30" t="s">
        <v>14</v>
      </c>
      <c r="E887" s="30" t="s">
        <v>18</v>
      </c>
      <c r="F887" s="30" t="s">
        <v>102</v>
      </c>
      <c r="G887" s="30" t="s">
        <v>20</v>
      </c>
      <c r="H887" s="30" t="s">
        <v>1064</v>
      </c>
      <c r="I887" s="42">
        <v>45</v>
      </c>
      <c r="J887" s="88" t="str">
        <f t="shared" si="14"/>
        <v>Тавдинский городской округ, г. Тавда, ул. 4-я Пятилетка, д. 45</v>
      </c>
      <c r="K887" s="30">
        <v>497.2</v>
      </c>
      <c r="L887" s="30">
        <v>12</v>
      </c>
      <c r="M887" s="30">
        <v>8</v>
      </c>
      <c r="N887" s="33" t="s">
        <v>4316</v>
      </c>
      <c r="O887" s="114">
        <v>43777</v>
      </c>
      <c r="P887" s="30" t="s">
        <v>2724</v>
      </c>
      <c r="Q887" s="194">
        <v>4678822.2</v>
      </c>
      <c r="S887" s="200"/>
    </row>
    <row r="888" spans="1:19" x14ac:dyDescent="0.25">
      <c r="A888" s="80">
        <v>887</v>
      </c>
      <c r="B888" s="30" t="s">
        <v>8</v>
      </c>
      <c r="C888" s="30"/>
      <c r="D888" s="30" t="s">
        <v>14</v>
      </c>
      <c r="E888" s="30" t="s">
        <v>18</v>
      </c>
      <c r="F888" s="30" t="s">
        <v>102</v>
      </c>
      <c r="G888" s="30" t="s">
        <v>20</v>
      </c>
      <c r="H888" s="30" t="s">
        <v>34</v>
      </c>
      <c r="I888" s="42">
        <v>141</v>
      </c>
      <c r="J888" s="88" t="str">
        <f t="shared" si="14"/>
        <v>Тавдинский городской округ, г. Тавда, ул. Кирова, д. 141</v>
      </c>
      <c r="K888" s="30">
        <v>339</v>
      </c>
      <c r="L888" s="30">
        <v>8</v>
      </c>
      <c r="M888" s="30">
        <v>5</v>
      </c>
      <c r="N888" s="33" t="s">
        <v>4316</v>
      </c>
      <c r="O888" s="114">
        <v>43777</v>
      </c>
      <c r="P888" s="30" t="s">
        <v>2724</v>
      </c>
      <c r="Q888" s="194">
        <v>3196533.7800000003</v>
      </c>
      <c r="S888" s="200"/>
    </row>
    <row r="889" spans="1:19" x14ac:dyDescent="0.25">
      <c r="A889" s="80">
        <v>888</v>
      </c>
      <c r="B889" s="30" t="s">
        <v>8</v>
      </c>
      <c r="C889" s="30"/>
      <c r="D889" s="30" t="s">
        <v>14</v>
      </c>
      <c r="E889" s="30" t="s">
        <v>18</v>
      </c>
      <c r="F889" s="30" t="s">
        <v>102</v>
      </c>
      <c r="G889" s="30" t="s">
        <v>20</v>
      </c>
      <c r="H889" s="30" t="s">
        <v>36</v>
      </c>
      <c r="I889" s="42">
        <v>22</v>
      </c>
      <c r="J889" s="88" t="str">
        <f t="shared" si="14"/>
        <v>Тавдинский городской округ, г. Тавда, ул. Ленина, д. 22</v>
      </c>
      <c r="K889" s="30">
        <v>811</v>
      </c>
      <c r="L889" s="30">
        <v>12</v>
      </c>
      <c r="M889" s="30">
        <v>7</v>
      </c>
      <c r="N889" s="33" t="s">
        <v>4252</v>
      </c>
      <c r="O889" s="114">
        <v>43760</v>
      </c>
      <c r="P889" s="30" t="s">
        <v>2724</v>
      </c>
      <c r="Q889" s="194">
        <v>4603651.2</v>
      </c>
      <c r="S889" s="200"/>
    </row>
    <row r="890" spans="1:19" x14ac:dyDescent="0.25">
      <c r="A890" s="80">
        <v>889</v>
      </c>
      <c r="B890" s="30" t="s">
        <v>8</v>
      </c>
      <c r="C890" s="30"/>
      <c r="D890" s="30" t="s">
        <v>14</v>
      </c>
      <c r="E890" s="30" t="s">
        <v>18</v>
      </c>
      <c r="F890" s="30" t="s">
        <v>102</v>
      </c>
      <c r="G890" s="30" t="s">
        <v>20</v>
      </c>
      <c r="H890" s="30" t="s">
        <v>36</v>
      </c>
      <c r="I890" s="42">
        <v>30</v>
      </c>
      <c r="J890" s="88" t="str">
        <f t="shared" si="14"/>
        <v>Тавдинский городской округ, г. Тавда, ул. Ленина, д. 30</v>
      </c>
      <c r="K890" s="30">
        <v>681</v>
      </c>
      <c r="L890" s="30">
        <v>16</v>
      </c>
      <c r="M890" s="30">
        <v>8</v>
      </c>
      <c r="N890" s="33" t="s">
        <v>4252</v>
      </c>
      <c r="O890" s="114">
        <v>43760</v>
      </c>
      <c r="P890" s="30" t="s">
        <v>2724</v>
      </c>
      <c r="Q890" s="194">
        <v>6157147.1999999993</v>
      </c>
      <c r="S890" s="200"/>
    </row>
    <row r="891" spans="1:19" x14ac:dyDescent="0.25">
      <c r="A891" s="80">
        <v>890</v>
      </c>
      <c r="B891" s="30" t="s">
        <v>8</v>
      </c>
      <c r="C891" s="30"/>
      <c r="D891" s="30" t="s">
        <v>14</v>
      </c>
      <c r="E891" s="30" t="s">
        <v>18</v>
      </c>
      <c r="F891" s="30" t="s">
        <v>102</v>
      </c>
      <c r="G891" s="30" t="s">
        <v>20</v>
      </c>
      <c r="H891" s="30" t="s">
        <v>36</v>
      </c>
      <c r="I891" s="42">
        <v>32</v>
      </c>
      <c r="J891" s="88" t="str">
        <f t="shared" si="14"/>
        <v>Тавдинский городской округ, г. Тавда, ул. Ленина, д. 32</v>
      </c>
      <c r="K891" s="30">
        <v>673.3</v>
      </c>
      <c r="L891" s="30">
        <v>16</v>
      </c>
      <c r="M891" s="30">
        <v>1</v>
      </c>
      <c r="N891" s="33" t="s">
        <v>4252</v>
      </c>
      <c r="O891" s="114">
        <v>43760</v>
      </c>
      <c r="P891" s="30" t="s">
        <v>2724</v>
      </c>
      <c r="Q891" s="194">
        <v>306603.59999999998</v>
      </c>
      <c r="S891" s="200"/>
    </row>
    <row r="892" spans="1:19" x14ac:dyDescent="0.25">
      <c r="A892" s="80">
        <v>891</v>
      </c>
      <c r="B892" s="30" t="s">
        <v>8</v>
      </c>
      <c r="C892" s="30"/>
      <c r="D892" s="30" t="s">
        <v>14</v>
      </c>
      <c r="E892" s="30" t="s">
        <v>18</v>
      </c>
      <c r="F892" s="30" t="s">
        <v>102</v>
      </c>
      <c r="G892" s="30" t="s">
        <v>20</v>
      </c>
      <c r="H892" s="30" t="s">
        <v>36</v>
      </c>
      <c r="I892" s="42">
        <v>87</v>
      </c>
      <c r="J892" s="88" t="str">
        <f t="shared" si="14"/>
        <v>Тавдинский городской округ, г. Тавда, ул. Ленина, д. 87</v>
      </c>
      <c r="K892" s="30">
        <v>859</v>
      </c>
      <c r="L892" s="30">
        <v>12</v>
      </c>
      <c r="M892" s="30">
        <v>4</v>
      </c>
      <c r="N892" s="33" t="s">
        <v>4252</v>
      </c>
      <c r="O892" s="114">
        <v>43760</v>
      </c>
      <c r="P892" s="30" t="s">
        <v>2724</v>
      </c>
      <c r="Q892" s="194">
        <v>2470179.5999999996</v>
      </c>
      <c r="S892" s="200"/>
    </row>
    <row r="893" spans="1:19" x14ac:dyDescent="0.25">
      <c r="A893" s="80">
        <v>892</v>
      </c>
      <c r="B893" s="30" t="s">
        <v>8</v>
      </c>
      <c r="C893" s="30"/>
      <c r="D893" s="30" t="s">
        <v>14</v>
      </c>
      <c r="E893" s="30" t="s">
        <v>18</v>
      </c>
      <c r="F893" s="30" t="s">
        <v>102</v>
      </c>
      <c r="G893" s="30" t="s">
        <v>20</v>
      </c>
      <c r="H893" s="30" t="s">
        <v>36</v>
      </c>
      <c r="I893" s="42">
        <v>92</v>
      </c>
      <c r="J893" s="88" t="str">
        <f t="shared" si="14"/>
        <v>Тавдинский городской округ, г. Тавда, ул. Ленина, д. 92</v>
      </c>
      <c r="K893" s="30">
        <v>472.5</v>
      </c>
      <c r="L893" s="30">
        <v>8</v>
      </c>
      <c r="M893" s="30">
        <v>3</v>
      </c>
      <c r="N893" s="33" t="s">
        <v>4252</v>
      </c>
      <c r="O893" s="114">
        <v>43760</v>
      </c>
      <c r="P893" s="30" t="s">
        <v>2724</v>
      </c>
      <c r="Q893" s="194">
        <v>950257.2</v>
      </c>
      <c r="S893" s="200"/>
    </row>
    <row r="894" spans="1:19" x14ac:dyDescent="0.25">
      <c r="A894" s="80">
        <v>893</v>
      </c>
      <c r="B894" s="30" t="s">
        <v>8</v>
      </c>
      <c r="C894" s="30"/>
      <c r="D894" s="30" t="s">
        <v>14</v>
      </c>
      <c r="E894" s="30" t="s">
        <v>18</v>
      </c>
      <c r="F894" s="30" t="s">
        <v>102</v>
      </c>
      <c r="G894" s="30" t="s">
        <v>20</v>
      </c>
      <c r="H894" s="30" t="s">
        <v>69</v>
      </c>
      <c r="I894" s="42">
        <v>3</v>
      </c>
      <c r="J894" s="88" t="str">
        <f t="shared" si="14"/>
        <v>Тавдинский городской округ, г. Тавда, ул. Мира, д. 3</v>
      </c>
      <c r="K894" s="30">
        <v>818.4</v>
      </c>
      <c r="L894" s="30">
        <v>36</v>
      </c>
      <c r="M894" s="30">
        <v>2</v>
      </c>
      <c r="N894" s="33" t="s">
        <v>4316</v>
      </c>
      <c r="O894" s="114">
        <v>43777</v>
      </c>
      <c r="P894" s="30" t="s">
        <v>2724</v>
      </c>
      <c r="Q894" s="194">
        <v>2330028.9000000004</v>
      </c>
      <c r="S894" s="200"/>
    </row>
    <row r="895" spans="1:19" ht="22.5" x14ac:dyDescent="0.25">
      <c r="A895" s="80">
        <v>894</v>
      </c>
      <c r="B895" s="30" t="s">
        <v>8</v>
      </c>
      <c r="C895" s="30" t="s">
        <v>635</v>
      </c>
      <c r="D895" s="30" t="s">
        <v>15</v>
      </c>
      <c r="E895" s="30" t="s">
        <v>1500</v>
      </c>
      <c r="F895" s="30" t="s">
        <v>68</v>
      </c>
      <c r="G895" s="30" t="s">
        <v>20</v>
      </c>
      <c r="H895" s="30" t="s">
        <v>36</v>
      </c>
      <c r="I895" s="42">
        <v>4</v>
      </c>
      <c r="J895" s="88" t="str">
        <f t="shared" si="14"/>
        <v>Талицкий р-н, Талицкий городской округ, пос. Пионерский, ул. Ленина, д. 4</v>
      </c>
      <c r="K895" s="42">
        <v>822.4</v>
      </c>
      <c r="L895" s="30">
        <v>16</v>
      </c>
      <c r="M895" s="30">
        <v>1</v>
      </c>
      <c r="N895" s="33" t="s">
        <v>4317</v>
      </c>
      <c r="O895" s="114">
        <v>43763</v>
      </c>
      <c r="P895" s="30" t="s">
        <v>2724</v>
      </c>
      <c r="Q895" s="194">
        <v>3141674.4000000004</v>
      </c>
      <c r="S895" s="200"/>
    </row>
    <row r="896" spans="1:19" ht="22.5" x14ac:dyDescent="0.25">
      <c r="A896" s="80">
        <v>895</v>
      </c>
      <c r="B896" s="30" t="s">
        <v>8</v>
      </c>
      <c r="C896" s="30" t="s">
        <v>635</v>
      </c>
      <c r="D896" s="30" t="s">
        <v>15</v>
      </c>
      <c r="E896" s="30" t="s">
        <v>1500</v>
      </c>
      <c r="F896" s="30" t="s">
        <v>68</v>
      </c>
      <c r="G896" s="30" t="s">
        <v>20</v>
      </c>
      <c r="H896" s="30" t="s">
        <v>36</v>
      </c>
      <c r="I896" s="42">
        <v>6</v>
      </c>
      <c r="J896" s="88" t="str">
        <f t="shared" si="14"/>
        <v>Талицкий р-н, Талицкий городской округ, пос. Пионерский, ул. Ленина, д. 6</v>
      </c>
      <c r="K896" s="30">
        <v>806.8</v>
      </c>
      <c r="L896" s="30">
        <v>16</v>
      </c>
      <c r="M896" s="30">
        <v>7</v>
      </c>
      <c r="N896" s="33" t="s">
        <v>4317</v>
      </c>
      <c r="O896" s="114">
        <v>43763</v>
      </c>
      <c r="P896" s="30" t="s">
        <v>2724</v>
      </c>
      <c r="Q896" s="194">
        <v>6085777.2000000002</v>
      </c>
      <c r="S896" s="200"/>
    </row>
    <row r="897" spans="1:19" ht="22.5" x14ac:dyDescent="0.25">
      <c r="A897" s="80">
        <v>896</v>
      </c>
      <c r="B897" s="30" t="s">
        <v>8</v>
      </c>
      <c r="C897" s="30" t="s">
        <v>635</v>
      </c>
      <c r="D897" s="30" t="s">
        <v>15</v>
      </c>
      <c r="E897" s="30" t="s">
        <v>1500</v>
      </c>
      <c r="F897" s="30" t="s">
        <v>68</v>
      </c>
      <c r="G897" s="30" t="s">
        <v>20</v>
      </c>
      <c r="H897" s="30" t="s">
        <v>36</v>
      </c>
      <c r="I897" s="42">
        <v>8</v>
      </c>
      <c r="J897" s="88" t="str">
        <f t="shared" si="14"/>
        <v>Талицкий р-н, Талицкий городской округ, пос. Пионерский, ул. Ленина, д. 8</v>
      </c>
      <c r="K897" s="30">
        <v>814</v>
      </c>
      <c r="L897" s="30">
        <v>16</v>
      </c>
      <c r="M897" s="30">
        <v>4</v>
      </c>
      <c r="N897" s="33" t="s">
        <v>4317</v>
      </c>
      <c r="O897" s="114">
        <v>43763</v>
      </c>
      <c r="P897" s="30" t="s">
        <v>2724</v>
      </c>
      <c r="Q897" s="194">
        <v>4591176</v>
      </c>
      <c r="S897" s="200"/>
    </row>
    <row r="898" spans="1:19" ht="22.5" x14ac:dyDescent="0.25">
      <c r="A898" s="80">
        <v>897</v>
      </c>
      <c r="B898" s="30" t="s">
        <v>8</v>
      </c>
      <c r="C898" s="30" t="s">
        <v>635</v>
      </c>
      <c r="D898" s="30" t="s">
        <v>15</v>
      </c>
      <c r="E898" s="30" t="s">
        <v>1500</v>
      </c>
      <c r="F898" s="30" t="s">
        <v>68</v>
      </c>
      <c r="G898" s="30" t="s">
        <v>20</v>
      </c>
      <c r="H898" s="30" t="s">
        <v>25</v>
      </c>
      <c r="I898" s="42">
        <v>18</v>
      </c>
      <c r="J898" s="88" t="str">
        <f t="shared" si="14"/>
        <v>Талицкий р-н, Талицкий городской округ, пос. Пионерский, ул. Школьная, д. 18</v>
      </c>
      <c r="K898" s="30">
        <v>674</v>
      </c>
      <c r="L898" s="30">
        <v>16</v>
      </c>
      <c r="M898" s="30">
        <v>7</v>
      </c>
      <c r="N898" s="33" t="s">
        <v>4317</v>
      </c>
      <c r="O898" s="114">
        <v>43763</v>
      </c>
      <c r="P898" s="30" t="s">
        <v>2724</v>
      </c>
      <c r="Q898" s="194">
        <v>6482323.1999999993</v>
      </c>
    </row>
    <row r="899" spans="1:19" ht="22.5" x14ac:dyDescent="0.25">
      <c r="A899" s="80">
        <v>898</v>
      </c>
      <c r="B899" s="30" t="s">
        <v>8</v>
      </c>
      <c r="C899" s="30" t="s">
        <v>635</v>
      </c>
      <c r="D899" s="30" t="s">
        <v>15</v>
      </c>
      <c r="E899" s="30" t="s">
        <v>29</v>
      </c>
      <c r="F899" s="30" t="s">
        <v>1505</v>
      </c>
      <c r="G899" s="30" t="s">
        <v>20</v>
      </c>
      <c r="H899" s="30" t="s">
        <v>36</v>
      </c>
      <c r="I899" s="42">
        <v>2</v>
      </c>
      <c r="J899" s="88" t="str">
        <f t="shared" si="14"/>
        <v>Талицкий р-н, Талицкий городской округ, с. Яр, ул. Ленина, д. 2</v>
      </c>
      <c r="K899" s="30">
        <v>710.1</v>
      </c>
      <c r="L899" s="30">
        <v>16</v>
      </c>
      <c r="M899" s="30">
        <v>7</v>
      </c>
      <c r="N899" s="33" t="s">
        <v>4317</v>
      </c>
      <c r="O899" s="114">
        <v>43763</v>
      </c>
      <c r="P899" s="30" t="s">
        <v>2724</v>
      </c>
      <c r="Q899" s="194">
        <v>6121994.4000000004</v>
      </c>
    </row>
    <row r="900" spans="1:19" ht="22.5" x14ac:dyDescent="0.25">
      <c r="A900" s="80">
        <v>899</v>
      </c>
      <c r="B900" s="30" t="s">
        <v>8</v>
      </c>
      <c r="C900" s="30" t="s">
        <v>630</v>
      </c>
      <c r="D900" s="30" t="s">
        <v>16</v>
      </c>
      <c r="E900" s="30" t="s">
        <v>637</v>
      </c>
      <c r="F900" s="30" t="s">
        <v>1045</v>
      </c>
      <c r="G900" s="30" t="s">
        <v>20</v>
      </c>
      <c r="H900" s="30" t="s">
        <v>380</v>
      </c>
      <c r="I900" s="42">
        <v>5</v>
      </c>
      <c r="J900" s="88" t="str">
        <f t="shared" si="14"/>
        <v>Тугулымский р-н, Тугулымский городской округ, п.г.т. Тугулым, ул. Молодежная, д. 5</v>
      </c>
      <c r="K900" s="30">
        <v>1655.4</v>
      </c>
      <c r="L900" s="30">
        <v>42</v>
      </c>
      <c r="M900" s="30">
        <v>3</v>
      </c>
      <c r="N900" s="33" t="s">
        <v>4106</v>
      </c>
      <c r="O900" s="114">
        <v>43818</v>
      </c>
      <c r="P900" s="30" t="s">
        <v>3783</v>
      </c>
      <c r="Q900" s="194">
        <v>5385608.54</v>
      </c>
    </row>
    <row r="901" spans="1:19" ht="22.5" x14ac:dyDescent="0.25">
      <c r="A901" s="80">
        <v>900</v>
      </c>
      <c r="B901" s="30" t="s">
        <v>8</v>
      </c>
      <c r="C901" s="30" t="s">
        <v>630</v>
      </c>
      <c r="D901" s="30" t="s">
        <v>16</v>
      </c>
      <c r="E901" s="30" t="s">
        <v>1500</v>
      </c>
      <c r="F901" s="30" t="s">
        <v>111</v>
      </c>
      <c r="G901" s="30" t="s">
        <v>20</v>
      </c>
      <c r="H901" s="30" t="s">
        <v>77</v>
      </c>
      <c r="I901" s="42" t="s">
        <v>124</v>
      </c>
      <c r="J901" s="88" t="str">
        <f t="shared" si="14"/>
        <v>Тугулымский р-н, Тугулымский городской округ, пос. Юшала, ул. Свердлова, д. 2А</v>
      </c>
      <c r="K901" s="30">
        <v>1963.7</v>
      </c>
      <c r="L901" s="30">
        <v>33</v>
      </c>
      <c r="M901" s="30">
        <v>2</v>
      </c>
      <c r="N901" s="33" t="s">
        <v>4106</v>
      </c>
      <c r="O901" s="114">
        <v>43818</v>
      </c>
      <c r="P901" s="30" t="s">
        <v>3783</v>
      </c>
      <c r="Q901" s="194">
        <v>3683632.48</v>
      </c>
    </row>
    <row r="902" spans="1:19" ht="22.5" x14ac:dyDescent="0.25">
      <c r="A902" s="80">
        <v>901</v>
      </c>
      <c r="B902" s="30" t="s">
        <v>8</v>
      </c>
      <c r="C902" s="30" t="s">
        <v>626</v>
      </c>
      <c r="D902" s="30" t="s">
        <v>17</v>
      </c>
      <c r="E902" s="30" t="s">
        <v>18</v>
      </c>
      <c r="F902" s="30" t="s">
        <v>113</v>
      </c>
      <c r="G902" s="30" t="s">
        <v>20</v>
      </c>
      <c r="H902" s="30" t="s">
        <v>74</v>
      </c>
      <c r="I902" s="42">
        <v>14</v>
      </c>
      <c r="J902" s="88" t="str">
        <f t="shared" si="14"/>
        <v>Туринский р-н, Туринский городской округ, г. Туринск, ул. Гагарина, д. 14</v>
      </c>
      <c r="K902" s="30">
        <v>766.3</v>
      </c>
      <c r="L902" s="30">
        <v>16</v>
      </c>
      <c r="M902" s="30">
        <v>2</v>
      </c>
      <c r="N902" s="33" t="s">
        <v>4164</v>
      </c>
      <c r="O902" s="114">
        <v>43818</v>
      </c>
      <c r="P902" s="30" t="s">
        <v>1846</v>
      </c>
      <c r="Q902" s="194">
        <v>3037539.6399999997</v>
      </c>
    </row>
    <row r="903" spans="1:19" ht="22.5" x14ac:dyDescent="0.25">
      <c r="A903" s="80">
        <v>902</v>
      </c>
      <c r="B903" s="30" t="s">
        <v>8</v>
      </c>
      <c r="C903" s="30" t="s">
        <v>626</v>
      </c>
      <c r="D903" s="30" t="s">
        <v>17</v>
      </c>
      <c r="E903" s="30" t="s">
        <v>18</v>
      </c>
      <c r="F903" s="30" t="s">
        <v>113</v>
      </c>
      <c r="G903" s="30" t="s">
        <v>20</v>
      </c>
      <c r="H903" s="30" t="s">
        <v>75</v>
      </c>
      <c r="I903" s="42">
        <v>92</v>
      </c>
      <c r="J903" s="88" t="str">
        <f t="shared" si="14"/>
        <v>Туринский р-н, Туринский городской округ, г. Туринск, ул. Карла Маркса, д. 92</v>
      </c>
      <c r="K903" s="165">
        <v>667.4</v>
      </c>
      <c r="L903" s="30">
        <v>16</v>
      </c>
      <c r="M903" s="30">
        <v>1</v>
      </c>
      <c r="N903" s="33" t="s">
        <v>4164</v>
      </c>
      <c r="O903" s="114">
        <v>43818</v>
      </c>
      <c r="P903" s="30" t="s">
        <v>1846</v>
      </c>
      <c r="Q903" s="194">
        <v>2798266.06</v>
      </c>
    </row>
    <row r="904" spans="1:19" ht="22.5" x14ac:dyDescent="0.25">
      <c r="A904" s="80">
        <v>903</v>
      </c>
      <c r="B904" s="30" t="s">
        <v>8</v>
      </c>
      <c r="C904" s="30" t="s">
        <v>626</v>
      </c>
      <c r="D904" s="30" t="s">
        <v>17</v>
      </c>
      <c r="E904" s="30" t="s">
        <v>18</v>
      </c>
      <c r="F904" s="30" t="s">
        <v>113</v>
      </c>
      <c r="G904" s="30" t="s">
        <v>20</v>
      </c>
      <c r="H904" s="30" t="s">
        <v>36</v>
      </c>
      <c r="I904" s="42">
        <v>50</v>
      </c>
      <c r="J904" s="88" t="str">
        <f t="shared" si="14"/>
        <v>Туринский р-н, Туринский городской округ, г. Туринск, ул. Ленина, д. 50</v>
      </c>
      <c r="K904" s="30">
        <v>2086.6</v>
      </c>
      <c r="L904" s="30">
        <v>44</v>
      </c>
      <c r="M904" s="30">
        <v>8</v>
      </c>
      <c r="N904" s="33" t="s">
        <v>4164</v>
      </c>
      <c r="O904" s="114">
        <v>43818</v>
      </c>
      <c r="P904" s="30" t="s">
        <v>1846</v>
      </c>
      <c r="Q904" s="194">
        <v>10500066.5</v>
      </c>
    </row>
    <row r="905" spans="1:19" ht="22.5" x14ac:dyDescent="0.25">
      <c r="A905" s="80">
        <v>904</v>
      </c>
      <c r="B905" s="30" t="s">
        <v>8</v>
      </c>
      <c r="C905" s="30" t="s">
        <v>626</v>
      </c>
      <c r="D905" s="30" t="s">
        <v>17</v>
      </c>
      <c r="E905" s="30" t="s">
        <v>18</v>
      </c>
      <c r="F905" s="30" t="s">
        <v>113</v>
      </c>
      <c r="G905" s="30" t="s">
        <v>20</v>
      </c>
      <c r="H905" s="30" t="s">
        <v>1501</v>
      </c>
      <c r="I905" s="42" t="s">
        <v>224</v>
      </c>
      <c r="J905" s="88" t="str">
        <f t="shared" si="14"/>
        <v>Туринский р-н, Туринский городской округ, г. Туринск, ул. Спорта, д. 9А</v>
      </c>
      <c r="K905" s="42">
        <v>648.20000000000005</v>
      </c>
      <c r="L905" s="30">
        <v>16</v>
      </c>
      <c r="M905" s="30">
        <v>1</v>
      </c>
      <c r="N905" s="33" t="s">
        <v>4164</v>
      </c>
      <c r="O905" s="114">
        <v>43818</v>
      </c>
      <c r="P905" s="30" t="s">
        <v>1846</v>
      </c>
      <c r="Q905" s="194">
        <v>2375304.13</v>
      </c>
    </row>
    <row r="906" spans="1:19" ht="22.5" x14ac:dyDescent="0.25">
      <c r="A906" s="80">
        <v>905</v>
      </c>
      <c r="B906" s="30" t="s">
        <v>8</v>
      </c>
      <c r="C906" s="30" t="s">
        <v>626</v>
      </c>
      <c r="D906" s="30" t="s">
        <v>17</v>
      </c>
      <c r="E906" s="30" t="s">
        <v>29</v>
      </c>
      <c r="F906" s="30" t="s">
        <v>1309</v>
      </c>
      <c r="G906" s="30" t="s">
        <v>20</v>
      </c>
      <c r="H906" s="30" t="s">
        <v>1506</v>
      </c>
      <c r="I906" s="42">
        <v>21</v>
      </c>
      <c r="J906" s="88" t="str">
        <f t="shared" si="14"/>
        <v>Туринский р-н, Туринский городской округ, с. Липовское, ул. Петеренко, д. 21</v>
      </c>
      <c r="K906" s="30">
        <v>414.5</v>
      </c>
      <c r="L906" s="30">
        <v>8</v>
      </c>
      <c r="M906" s="30">
        <v>2</v>
      </c>
      <c r="N906" s="33" t="s">
        <v>4164</v>
      </c>
      <c r="O906" s="114">
        <v>43818</v>
      </c>
      <c r="P906" s="30" t="s">
        <v>1846</v>
      </c>
      <c r="Q906" s="194">
        <v>2557120.2800000003</v>
      </c>
    </row>
    <row r="907" spans="1:19" ht="22.5" x14ac:dyDescent="0.25">
      <c r="A907" s="80">
        <v>906</v>
      </c>
      <c r="B907" s="30" t="s">
        <v>227</v>
      </c>
      <c r="C907" s="30" t="s">
        <v>700</v>
      </c>
      <c r="D907" s="30" t="s">
        <v>1276</v>
      </c>
      <c r="E907" s="30" t="s">
        <v>637</v>
      </c>
      <c r="F907" s="30" t="s">
        <v>701</v>
      </c>
      <c r="G907" s="30" t="s">
        <v>20</v>
      </c>
      <c r="H907" s="30" t="s">
        <v>648</v>
      </c>
      <c r="I907" s="42">
        <v>8</v>
      </c>
      <c r="J907" s="88" t="str">
        <f t="shared" si="14"/>
        <v>Шалинский р-н, городской округ Староуткинск, п.г.т. Староуткинск, ул. 8 Марта, д. 8</v>
      </c>
      <c r="K907" s="42">
        <v>594.6</v>
      </c>
      <c r="L907" s="30">
        <v>12</v>
      </c>
      <c r="M907" s="42">
        <v>3</v>
      </c>
      <c r="N907" s="33" t="s">
        <v>4318</v>
      </c>
      <c r="O907" s="114">
        <v>43759</v>
      </c>
      <c r="P907" s="30" t="s">
        <v>3064</v>
      </c>
      <c r="Q907" s="194">
        <v>1463263.2000000002</v>
      </c>
    </row>
    <row r="908" spans="1:19" ht="22.5" x14ac:dyDescent="0.25">
      <c r="A908" s="80">
        <v>907</v>
      </c>
      <c r="B908" s="30" t="s">
        <v>227</v>
      </c>
      <c r="C908" s="30" t="s">
        <v>700</v>
      </c>
      <c r="D908" s="30" t="s">
        <v>312</v>
      </c>
      <c r="E908" s="30" t="s">
        <v>1500</v>
      </c>
      <c r="F908" s="30" t="s">
        <v>1522</v>
      </c>
      <c r="G908" s="30" t="s">
        <v>20</v>
      </c>
      <c r="H908" s="30" t="s">
        <v>36</v>
      </c>
      <c r="I908" s="42">
        <v>1</v>
      </c>
      <c r="J908" s="88" t="str">
        <f t="shared" si="14"/>
        <v>Шалинский р-н, Шалинский городской округ, пос. Шамары, ул. Ленина, д. 1</v>
      </c>
      <c r="K908" s="42">
        <v>773.1</v>
      </c>
      <c r="L908" s="30">
        <v>16</v>
      </c>
      <c r="M908" s="42">
        <v>6</v>
      </c>
      <c r="N908" s="33" t="s">
        <v>4319</v>
      </c>
      <c r="O908" s="114">
        <v>43766</v>
      </c>
      <c r="P908" s="30" t="s">
        <v>3064</v>
      </c>
      <c r="Q908" s="194">
        <v>5151073.2</v>
      </c>
    </row>
    <row r="909" spans="1:19" x14ac:dyDescent="0.25">
      <c r="L909" s="45">
        <f>SUM(L2:L908)</f>
        <v>38227</v>
      </c>
    </row>
    <row r="910" spans="1:19" x14ac:dyDescent="0.25">
      <c r="K910" s="45">
        <f>SUM(K2:K909)</f>
        <v>2222047.2499999977</v>
      </c>
      <c r="M910" s="45">
        <f>SUM(M2:M909)</f>
        <v>4063</v>
      </c>
      <c r="Q910" s="45">
        <f>SUM(Q2:Q909)</f>
        <v>5483034872.3199997</v>
      </c>
    </row>
  </sheetData>
  <autoFilter ref="A1:U910"/>
  <sortState ref="S2:S897">
    <sortCondition ref="S2"/>
  </sortState>
  <conditionalFormatting sqref="J1:J1048576 S1:S1048576">
    <cfRule type="duplicateValues" dxfId="33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288"/>
  <sheetViews>
    <sheetView zoomScale="85" zoomScaleNormal="85" workbookViewId="0">
      <selection activeCell="T1" sqref="T1:T1048576"/>
    </sheetView>
  </sheetViews>
  <sheetFormatPr defaultRowHeight="15" x14ac:dyDescent="0.25"/>
  <cols>
    <col min="1" max="1" width="5" customWidth="1"/>
    <col min="2" max="2" width="5" bestFit="1" customWidth="1"/>
    <col min="3" max="3" width="5.7109375" customWidth="1"/>
    <col min="4" max="4" width="9.28515625" customWidth="1"/>
    <col min="5" max="5" width="6.42578125" customWidth="1"/>
    <col min="6" max="6" width="17.140625" customWidth="1"/>
    <col min="7" max="7" width="6.42578125" customWidth="1"/>
    <col min="8" max="8" width="15.7109375" customWidth="1"/>
    <col min="9" max="9" width="10" customWidth="1"/>
    <col min="10" max="10" width="42.85546875" customWidth="1"/>
    <col min="11" max="12" width="11.42578125" customWidth="1"/>
    <col min="13" max="13" width="9.28515625" style="21" customWidth="1"/>
    <col min="14" max="14" width="11.42578125" style="22" customWidth="1"/>
    <col min="15" max="15" width="12.85546875" style="193" customWidth="1"/>
    <col min="16" max="16" width="22.85546875" style="22" customWidth="1"/>
    <col min="17" max="17" width="13.42578125" style="45" bestFit="1" customWidth="1"/>
    <col min="18" max="19" width="9.140625" style="45"/>
    <col min="20" max="20" width="38.7109375" style="222" customWidth="1"/>
  </cols>
  <sheetData>
    <row r="1" spans="1:18" ht="33.75" x14ac:dyDescent="0.25">
      <c r="A1" s="93" t="s">
        <v>0</v>
      </c>
      <c r="B1" s="93" t="s">
        <v>1</v>
      </c>
      <c r="C1" s="94"/>
      <c r="D1" s="98" t="s">
        <v>2</v>
      </c>
      <c r="E1" s="95" t="s">
        <v>3</v>
      </c>
      <c r="F1" s="95" t="s">
        <v>4</v>
      </c>
      <c r="G1" s="95" t="s">
        <v>5</v>
      </c>
      <c r="H1" s="95" t="s">
        <v>6</v>
      </c>
      <c r="I1" s="97" t="s">
        <v>7</v>
      </c>
      <c r="J1" s="93" t="s">
        <v>1601</v>
      </c>
      <c r="K1" s="93" t="s">
        <v>1272</v>
      </c>
      <c r="L1" s="93" t="s">
        <v>4063</v>
      </c>
      <c r="M1" s="93" t="s">
        <v>1430</v>
      </c>
      <c r="N1" s="93" t="s">
        <v>1602</v>
      </c>
      <c r="O1" s="190" t="s">
        <v>1603</v>
      </c>
      <c r="P1" s="93" t="s">
        <v>1604</v>
      </c>
      <c r="Q1" s="93" t="s">
        <v>1600</v>
      </c>
    </row>
    <row r="2" spans="1:18" ht="23.25" x14ac:dyDescent="0.25">
      <c r="A2" s="80">
        <v>1</v>
      </c>
      <c r="B2" s="144" t="s">
        <v>8</v>
      </c>
      <c r="C2" s="30" t="s">
        <v>629</v>
      </c>
      <c r="D2" s="30" t="s">
        <v>623</v>
      </c>
      <c r="E2" s="30" t="s">
        <v>637</v>
      </c>
      <c r="F2" s="30" t="s">
        <v>646</v>
      </c>
      <c r="G2" s="30" t="s">
        <v>20</v>
      </c>
      <c r="H2" s="30" t="s">
        <v>199</v>
      </c>
      <c r="I2" s="30">
        <v>98</v>
      </c>
      <c r="J2" s="33" t="str">
        <f t="shared" ref="J2:J65" si="0">C2&amp;""&amp;D2&amp;", "&amp;E2&amp;" "&amp;F2&amp;", "&amp;G2&amp;" "&amp;H2&amp;", д. "&amp;I2</f>
        <v>Алапаевский р-н, Махнёвское муниципальное образование, п.г.т. Махнево, ул. Победы, д. 98</v>
      </c>
      <c r="K2" s="30">
        <v>477.4</v>
      </c>
      <c r="L2" s="30">
        <v>12</v>
      </c>
      <c r="M2" s="30">
        <v>5</v>
      </c>
      <c r="N2" s="33" t="s">
        <v>3633</v>
      </c>
      <c r="O2" s="191" t="s">
        <v>3634</v>
      </c>
      <c r="P2" s="33" t="s">
        <v>2724</v>
      </c>
      <c r="Q2" s="194">
        <v>3944602.8000000003</v>
      </c>
    </row>
    <row r="3" spans="1:18" ht="23.25" x14ac:dyDescent="0.25">
      <c r="A3" s="80">
        <v>2</v>
      </c>
      <c r="B3" s="144" t="s">
        <v>8</v>
      </c>
      <c r="C3" s="30" t="s">
        <v>629</v>
      </c>
      <c r="D3" s="30" t="s">
        <v>624</v>
      </c>
      <c r="E3" s="30" t="s">
        <v>1500</v>
      </c>
      <c r="F3" s="30" t="s">
        <v>236</v>
      </c>
      <c r="G3" s="30" t="s">
        <v>20</v>
      </c>
      <c r="H3" s="30" t="s">
        <v>689</v>
      </c>
      <c r="I3" s="42">
        <v>10</v>
      </c>
      <c r="J3" s="33" t="str">
        <f t="shared" si="0"/>
        <v>Алапаевский р-н, муниципальное образование Алапаевское, пос. Заря, ул. Набережная, д. 10</v>
      </c>
      <c r="K3" s="30">
        <v>537.29999999999995</v>
      </c>
      <c r="L3" s="30">
        <v>12</v>
      </c>
      <c r="M3" s="30">
        <v>3</v>
      </c>
      <c r="N3" s="33" t="s">
        <v>3637</v>
      </c>
      <c r="O3" s="191" t="s">
        <v>3638</v>
      </c>
      <c r="P3" s="33" t="s">
        <v>2724</v>
      </c>
      <c r="Q3" s="194">
        <v>2691057.6000000006</v>
      </c>
    </row>
    <row r="4" spans="1:18" ht="23.25" x14ac:dyDescent="0.25">
      <c r="A4" s="80">
        <v>3</v>
      </c>
      <c r="B4" s="144" t="s">
        <v>8</v>
      </c>
      <c r="C4" s="30" t="s">
        <v>629</v>
      </c>
      <c r="D4" s="30" t="s">
        <v>624</v>
      </c>
      <c r="E4" s="30" t="s">
        <v>1500</v>
      </c>
      <c r="F4" s="30" t="s">
        <v>236</v>
      </c>
      <c r="G4" s="30" t="s">
        <v>20</v>
      </c>
      <c r="H4" s="30" t="s">
        <v>689</v>
      </c>
      <c r="I4" s="42">
        <v>12</v>
      </c>
      <c r="J4" s="33" t="str">
        <f t="shared" si="0"/>
        <v>Алапаевский р-н, муниципальное образование Алапаевское, пос. Заря, ул. Набережная, д. 12</v>
      </c>
      <c r="K4" s="30">
        <v>517.5</v>
      </c>
      <c r="L4" s="30">
        <v>12</v>
      </c>
      <c r="M4" s="30">
        <v>6</v>
      </c>
      <c r="N4" s="33" t="s">
        <v>3637</v>
      </c>
      <c r="O4" s="191" t="s">
        <v>3638</v>
      </c>
      <c r="P4" s="33" t="s">
        <v>2724</v>
      </c>
      <c r="Q4" s="194">
        <v>2456224.7999999998</v>
      </c>
    </row>
    <row r="5" spans="1:18" ht="23.25" x14ac:dyDescent="0.25">
      <c r="A5" s="80">
        <v>4</v>
      </c>
      <c r="B5" s="144" t="s">
        <v>8</v>
      </c>
      <c r="C5" s="30" t="s">
        <v>629</v>
      </c>
      <c r="D5" s="30" t="s">
        <v>624</v>
      </c>
      <c r="E5" s="30" t="s">
        <v>1500</v>
      </c>
      <c r="F5" s="30" t="s">
        <v>38</v>
      </c>
      <c r="G5" s="30" t="s">
        <v>20</v>
      </c>
      <c r="H5" s="30" t="s">
        <v>39</v>
      </c>
      <c r="I5" s="30">
        <v>2</v>
      </c>
      <c r="J5" s="33" t="str">
        <f t="shared" si="0"/>
        <v>Алапаевский р-н, муниципальное образование Алапаевское, пос. Курорт-Самоцвет, ул. Центральная, д. 2</v>
      </c>
      <c r="K5" s="30">
        <v>1639.2</v>
      </c>
      <c r="L5" s="30">
        <v>36</v>
      </c>
      <c r="M5" s="30">
        <v>5</v>
      </c>
      <c r="N5" s="33" t="s">
        <v>3637</v>
      </c>
      <c r="O5" s="191" t="s">
        <v>3638</v>
      </c>
      <c r="P5" s="33" t="s">
        <v>2724</v>
      </c>
      <c r="Q5" s="194">
        <v>4456002</v>
      </c>
    </row>
    <row r="6" spans="1:18" ht="23.25" x14ac:dyDescent="0.25">
      <c r="A6" s="80">
        <v>5</v>
      </c>
      <c r="B6" s="144" t="s">
        <v>8</v>
      </c>
      <c r="C6" s="30" t="s">
        <v>629</v>
      </c>
      <c r="D6" s="30" t="s">
        <v>624</v>
      </c>
      <c r="E6" s="30" t="s">
        <v>1500</v>
      </c>
      <c r="F6" s="30" t="s">
        <v>38</v>
      </c>
      <c r="G6" s="30" t="s">
        <v>20</v>
      </c>
      <c r="H6" s="30" t="s">
        <v>39</v>
      </c>
      <c r="I6" s="30">
        <v>3</v>
      </c>
      <c r="J6" s="33" t="str">
        <f t="shared" si="0"/>
        <v>Алапаевский р-н, муниципальное образование Алапаевское, пос. Курорт-Самоцвет, ул. Центральная, д. 3</v>
      </c>
      <c r="K6" s="30">
        <v>1639.2</v>
      </c>
      <c r="L6" s="30">
        <v>36</v>
      </c>
      <c r="M6" s="30">
        <v>4</v>
      </c>
      <c r="N6" s="33" t="s">
        <v>3637</v>
      </c>
      <c r="O6" s="191" t="s">
        <v>3638</v>
      </c>
      <c r="P6" s="33" t="s">
        <v>2724</v>
      </c>
      <c r="Q6" s="194">
        <v>7750995.6000000006</v>
      </c>
      <c r="R6" s="45" t="s">
        <v>2348</v>
      </c>
    </row>
    <row r="7" spans="1:18" ht="23.25" x14ac:dyDescent="0.25">
      <c r="A7" s="80">
        <v>6</v>
      </c>
      <c r="B7" s="145" t="s">
        <v>499</v>
      </c>
      <c r="C7" s="30"/>
      <c r="D7" s="30" t="s">
        <v>3017</v>
      </c>
      <c r="E7" s="30" t="s">
        <v>18</v>
      </c>
      <c r="F7" s="30" t="s">
        <v>500</v>
      </c>
      <c r="G7" s="30" t="s">
        <v>20</v>
      </c>
      <c r="H7" s="30" t="s">
        <v>550</v>
      </c>
      <c r="I7" s="42">
        <v>27</v>
      </c>
      <c r="J7" s="33" t="str">
        <f t="shared" si="0"/>
        <v>Арамильский городской округ Свердловской области, г. Арамиль, ул. Курчатова, д. 27</v>
      </c>
      <c r="K7" s="30">
        <v>601</v>
      </c>
      <c r="L7" s="30">
        <v>12</v>
      </c>
      <c r="M7" s="30">
        <v>3</v>
      </c>
      <c r="N7" s="33" t="s">
        <v>3639</v>
      </c>
      <c r="O7" s="191" t="s">
        <v>3640</v>
      </c>
      <c r="P7" s="33" t="s">
        <v>3641</v>
      </c>
      <c r="Q7" s="194">
        <v>1519947.5999999999</v>
      </c>
    </row>
    <row r="8" spans="1:18" ht="23.25" x14ac:dyDescent="0.25">
      <c r="A8" s="80">
        <v>7</v>
      </c>
      <c r="B8" s="145" t="s">
        <v>499</v>
      </c>
      <c r="C8" s="30"/>
      <c r="D8" s="30" t="s">
        <v>3017</v>
      </c>
      <c r="E8" s="30" t="s">
        <v>18</v>
      </c>
      <c r="F8" s="30" t="s">
        <v>500</v>
      </c>
      <c r="G8" s="30" t="s">
        <v>20</v>
      </c>
      <c r="H8" s="30" t="s">
        <v>41</v>
      </c>
      <c r="I8" s="42">
        <v>17</v>
      </c>
      <c r="J8" s="33" t="str">
        <f t="shared" si="0"/>
        <v>Арамильский городской округ Свердловской области, г. Арамиль, ул. Садовая, д. 17</v>
      </c>
      <c r="K8" s="30">
        <v>3465.1</v>
      </c>
      <c r="L8" s="30">
        <v>70</v>
      </c>
      <c r="M8" s="30">
        <v>6</v>
      </c>
      <c r="N8" s="33" t="s">
        <v>3639</v>
      </c>
      <c r="O8" s="191" t="s">
        <v>3640</v>
      </c>
      <c r="P8" s="33" t="s">
        <v>3641</v>
      </c>
      <c r="Q8" s="194">
        <v>11525335.199999999</v>
      </c>
    </row>
    <row r="9" spans="1:18" ht="23.25" x14ac:dyDescent="0.25">
      <c r="A9" s="80">
        <v>8</v>
      </c>
      <c r="B9" s="145" t="s">
        <v>499</v>
      </c>
      <c r="C9" s="30"/>
      <c r="D9" s="30" t="s">
        <v>3017</v>
      </c>
      <c r="E9" s="30" t="s">
        <v>18</v>
      </c>
      <c r="F9" s="30" t="s">
        <v>500</v>
      </c>
      <c r="G9" s="30" t="s">
        <v>20</v>
      </c>
      <c r="H9" s="30" t="s">
        <v>41</v>
      </c>
      <c r="I9" s="42">
        <v>19</v>
      </c>
      <c r="J9" s="33" t="str">
        <f t="shared" si="0"/>
        <v>Арамильский городской округ Свердловской области, г. Арамиль, ул. Садовая, д. 19</v>
      </c>
      <c r="K9" s="30">
        <v>3569.5</v>
      </c>
      <c r="L9" s="30">
        <v>70</v>
      </c>
      <c r="M9" s="30">
        <v>5</v>
      </c>
      <c r="N9" s="33" t="s">
        <v>3643</v>
      </c>
      <c r="O9" s="191" t="s">
        <v>3644</v>
      </c>
      <c r="P9" s="33" t="s">
        <v>3641</v>
      </c>
      <c r="Q9" s="194">
        <v>9459183.5999999996</v>
      </c>
    </row>
    <row r="10" spans="1:18" ht="23.25" x14ac:dyDescent="0.25">
      <c r="A10" s="80">
        <v>9</v>
      </c>
      <c r="B10" s="144" t="s">
        <v>8</v>
      </c>
      <c r="C10" s="30" t="s">
        <v>625</v>
      </c>
      <c r="D10" s="30" t="s">
        <v>10</v>
      </c>
      <c r="E10" s="30" t="s">
        <v>18</v>
      </c>
      <c r="F10" s="30" t="s">
        <v>50</v>
      </c>
      <c r="G10" s="30" t="s">
        <v>20</v>
      </c>
      <c r="H10" s="30" t="s">
        <v>36</v>
      </c>
      <c r="I10" s="30" t="s">
        <v>915</v>
      </c>
      <c r="J10" s="33" t="str">
        <f t="shared" si="0"/>
        <v>Артемовский р-н, Артемовский городской округ, г. Артемовский, ул. Ленина, д. 13Б</v>
      </c>
      <c r="K10" s="30">
        <v>501.5</v>
      </c>
      <c r="L10" s="30">
        <v>12</v>
      </c>
      <c r="M10" s="30">
        <v>3</v>
      </c>
      <c r="N10" s="33" t="s">
        <v>3645</v>
      </c>
      <c r="O10" s="191" t="s">
        <v>3646</v>
      </c>
      <c r="P10" s="33" t="s">
        <v>3647</v>
      </c>
      <c r="Q10" s="194">
        <v>3457212.95</v>
      </c>
    </row>
    <row r="11" spans="1:18" ht="23.25" x14ac:dyDescent="0.25">
      <c r="A11" s="80">
        <v>10</v>
      </c>
      <c r="B11" s="144" t="s">
        <v>8</v>
      </c>
      <c r="C11" s="30" t="s">
        <v>625</v>
      </c>
      <c r="D11" s="30" t="s">
        <v>10</v>
      </c>
      <c r="E11" s="30" t="s">
        <v>18</v>
      </c>
      <c r="F11" s="30" t="s">
        <v>50</v>
      </c>
      <c r="G11" s="30" t="s">
        <v>20</v>
      </c>
      <c r="H11" s="30" t="s">
        <v>36</v>
      </c>
      <c r="I11" s="30">
        <v>15</v>
      </c>
      <c r="J11" s="33" t="str">
        <f t="shared" si="0"/>
        <v>Артемовский р-н, Артемовский городской округ, г. Артемовский, ул. Ленина, д. 15</v>
      </c>
      <c r="K11" s="30">
        <v>279.5</v>
      </c>
      <c r="L11" s="30">
        <v>8</v>
      </c>
      <c r="M11" s="30">
        <v>4</v>
      </c>
      <c r="N11" s="33" t="s">
        <v>3645</v>
      </c>
      <c r="O11" s="191">
        <v>43424</v>
      </c>
      <c r="P11" s="33" t="s">
        <v>3647</v>
      </c>
      <c r="Q11" s="194">
        <v>2184503.9</v>
      </c>
    </row>
    <row r="12" spans="1:18" ht="23.25" x14ac:dyDescent="0.25">
      <c r="A12" s="80">
        <v>11</v>
      </c>
      <c r="B12" s="144" t="s">
        <v>8</v>
      </c>
      <c r="C12" s="30" t="s">
        <v>625</v>
      </c>
      <c r="D12" s="30" t="s">
        <v>10</v>
      </c>
      <c r="E12" s="30" t="s">
        <v>18</v>
      </c>
      <c r="F12" s="30" t="s">
        <v>50</v>
      </c>
      <c r="G12" s="30" t="s">
        <v>20</v>
      </c>
      <c r="H12" s="30" t="s">
        <v>52</v>
      </c>
      <c r="I12" s="30">
        <v>21</v>
      </c>
      <c r="J12" s="33" t="str">
        <f t="shared" si="0"/>
        <v>Артемовский р-н, Артемовский городской округ, г. Артемовский, ул. Свободы, д. 21</v>
      </c>
      <c r="K12" s="30">
        <v>454.1</v>
      </c>
      <c r="L12" s="30">
        <v>8</v>
      </c>
      <c r="M12" s="30">
        <v>5</v>
      </c>
      <c r="N12" s="33" t="s">
        <v>3645</v>
      </c>
      <c r="O12" s="191" t="s">
        <v>3646</v>
      </c>
      <c r="P12" s="33" t="s">
        <v>3647</v>
      </c>
      <c r="Q12" s="194">
        <v>2782754.04</v>
      </c>
      <c r="R12" s="45" t="s">
        <v>2348</v>
      </c>
    </row>
    <row r="13" spans="1:18" ht="23.25" x14ac:dyDescent="0.25">
      <c r="A13" s="80">
        <v>12</v>
      </c>
      <c r="B13" s="144" t="s">
        <v>8</v>
      </c>
      <c r="C13" s="30" t="s">
        <v>625</v>
      </c>
      <c r="D13" s="91" t="s">
        <v>10</v>
      </c>
      <c r="E13" s="30" t="s">
        <v>18</v>
      </c>
      <c r="F13" s="30" t="s">
        <v>50</v>
      </c>
      <c r="G13" s="30" t="s">
        <v>20</v>
      </c>
      <c r="H13" s="30" t="s">
        <v>52</v>
      </c>
      <c r="I13" s="42">
        <v>49</v>
      </c>
      <c r="J13" s="33" t="str">
        <f t="shared" si="0"/>
        <v>Артемовский р-н, Артемовский городской округ, г. Артемовский, ул. Свободы, д. 49</v>
      </c>
      <c r="K13" s="30">
        <v>800.9</v>
      </c>
      <c r="L13" s="30">
        <v>12</v>
      </c>
      <c r="M13" s="30">
        <v>7</v>
      </c>
      <c r="N13" s="33" t="s">
        <v>3645</v>
      </c>
      <c r="O13" s="191" t="s">
        <v>3646</v>
      </c>
      <c r="P13" s="33" t="s">
        <v>3647</v>
      </c>
      <c r="Q13" s="194">
        <v>6974698.1399999997</v>
      </c>
    </row>
    <row r="14" spans="1:18" ht="23.25" x14ac:dyDescent="0.25">
      <c r="A14" s="80">
        <v>13</v>
      </c>
      <c r="B14" s="144" t="s">
        <v>8</v>
      </c>
      <c r="C14" s="30" t="s">
        <v>625</v>
      </c>
      <c r="D14" s="91" t="s">
        <v>10</v>
      </c>
      <c r="E14" s="30" t="s">
        <v>18</v>
      </c>
      <c r="F14" s="30" t="s">
        <v>50</v>
      </c>
      <c r="G14" s="30" t="s">
        <v>20</v>
      </c>
      <c r="H14" s="30" t="s">
        <v>52</v>
      </c>
      <c r="I14" s="42">
        <v>55</v>
      </c>
      <c r="J14" s="33" t="str">
        <f t="shared" si="0"/>
        <v>Артемовский р-н, Артемовский городской округ, г. Артемовский, ул. Свободы, д. 55</v>
      </c>
      <c r="K14" s="30">
        <v>831.8</v>
      </c>
      <c r="L14" s="30">
        <v>12</v>
      </c>
      <c r="M14" s="30">
        <v>1</v>
      </c>
      <c r="N14" s="33" t="s">
        <v>3645</v>
      </c>
      <c r="O14" s="191" t="s">
        <v>3646</v>
      </c>
      <c r="P14" s="33" t="s">
        <v>3647</v>
      </c>
      <c r="Q14" s="194">
        <v>2667283.2000000002</v>
      </c>
    </row>
    <row r="15" spans="1:18" ht="23.25" x14ac:dyDescent="0.25">
      <c r="A15" s="80">
        <v>14</v>
      </c>
      <c r="B15" s="144" t="s">
        <v>8</v>
      </c>
      <c r="C15" s="30" t="s">
        <v>625</v>
      </c>
      <c r="D15" s="91" t="s">
        <v>10</v>
      </c>
      <c r="E15" s="30" t="s">
        <v>18</v>
      </c>
      <c r="F15" s="30" t="s">
        <v>50</v>
      </c>
      <c r="G15" s="30" t="s">
        <v>20</v>
      </c>
      <c r="H15" s="30" t="s">
        <v>273</v>
      </c>
      <c r="I15" s="42">
        <v>15</v>
      </c>
      <c r="J15" s="33" t="str">
        <f t="shared" si="0"/>
        <v>Артемовский р-н, Артемовский городской округ, г. Артемовский, ул. Физкультурников, д. 15</v>
      </c>
      <c r="K15" s="30">
        <v>506.6</v>
      </c>
      <c r="L15" s="30">
        <v>8</v>
      </c>
      <c r="M15" s="30">
        <v>1</v>
      </c>
      <c r="N15" s="33" t="s">
        <v>3645</v>
      </c>
      <c r="O15" s="191" t="s">
        <v>3646</v>
      </c>
      <c r="P15" s="33" t="s">
        <v>3647</v>
      </c>
      <c r="Q15" s="194">
        <v>1609177.2</v>
      </c>
    </row>
    <row r="16" spans="1:18" ht="23.25" x14ac:dyDescent="0.25">
      <c r="A16" s="80">
        <v>15</v>
      </c>
      <c r="B16" s="144" t="s">
        <v>8</v>
      </c>
      <c r="C16" s="30" t="s">
        <v>625</v>
      </c>
      <c r="D16" s="30" t="s">
        <v>10</v>
      </c>
      <c r="E16" s="30" t="s">
        <v>1500</v>
      </c>
      <c r="F16" s="30" t="s">
        <v>42</v>
      </c>
      <c r="G16" s="30" t="s">
        <v>20</v>
      </c>
      <c r="H16" s="30" t="s">
        <v>53</v>
      </c>
      <c r="I16" s="30">
        <v>13</v>
      </c>
      <c r="J16" s="33" t="str">
        <f t="shared" si="0"/>
        <v>Артемовский р-н, Артемовский городской округ, пос. Буланаш, ул. Комсомольская, д. 13</v>
      </c>
      <c r="K16" s="30">
        <v>606.6</v>
      </c>
      <c r="L16" s="30">
        <v>16</v>
      </c>
      <c r="M16" s="30">
        <v>5</v>
      </c>
      <c r="N16" s="33" t="s">
        <v>3645</v>
      </c>
      <c r="O16" s="191" t="s">
        <v>3646</v>
      </c>
      <c r="P16" s="33" t="s">
        <v>3647</v>
      </c>
      <c r="Q16" s="194">
        <v>3860010.01</v>
      </c>
    </row>
    <row r="17" spans="1:18" ht="23.25" x14ac:dyDescent="0.25">
      <c r="A17" s="80">
        <v>16</v>
      </c>
      <c r="B17" s="144" t="s">
        <v>8</v>
      </c>
      <c r="C17" s="30" t="s">
        <v>625</v>
      </c>
      <c r="D17" s="30" t="s">
        <v>10</v>
      </c>
      <c r="E17" s="30" t="s">
        <v>1500</v>
      </c>
      <c r="F17" s="30" t="s">
        <v>42</v>
      </c>
      <c r="G17" s="30" t="s">
        <v>20</v>
      </c>
      <c r="H17" s="30" t="s">
        <v>48</v>
      </c>
      <c r="I17" s="30">
        <v>27</v>
      </c>
      <c r="J17" s="33" t="str">
        <f t="shared" si="0"/>
        <v>Артемовский р-н, Артемовский городской округ, пос. Буланаш, ул. Кутузова, д. 27</v>
      </c>
      <c r="K17" s="30">
        <v>384.5</v>
      </c>
      <c r="L17" s="30">
        <v>8</v>
      </c>
      <c r="M17" s="30">
        <v>5</v>
      </c>
      <c r="N17" s="33" t="s">
        <v>3645</v>
      </c>
      <c r="O17" s="191" t="s">
        <v>3646</v>
      </c>
      <c r="P17" s="33" t="s">
        <v>3647</v>
      </c>
      <c r="Q17" s="194">
        <v>2047675.2</v>
      </c>
    </row>
    <row r="18" spans="1:18" ht="23.25" x14ac:dyDescent="0.25">
      <c r="A18" s="80">
        <v>17</v>
      </c>
      <c r="B18" s="144" t="s">
        <v>8</v>
      </c>
      <c r="C18" s="30" t="s">
        <v>625</v>
      </c>
      <c r="D18" s="30" t="s">
        <v>10</v>
      </c>
      <c r="E18" s="30" t="s">
        <v>1500</v>
      </c>
      <c r="F18" s="30" t="s">
        <v>42</v>
      </c>
      <c r="G18" s="30" t="s">
        <v>20</v>
      </c>
      <c r="H18" s="30" t="s">
        <v>48</v>
      </c>
      <c r="I18" s="30">
        <v>35</v>
      </c>
      <c r="J18" s="33" t="str">
        <f t="shared" si="0"/>
        <v>Артемовский р-н, Артемовский городской округ, пос. Буланаш, ул. Кутузова, д. 35</v>
      </c>
      <c r="K18" s="30">
        <v>553.5</v>
      </c>
      <c r="L18" s="30">
        <v>8</v>
      </c>
      <c r="M18" s="30">
        <v>3</v>
      </c>
      <c r="N18" s="33" t="s">
        <v>3927</v>
      </c>
      <c r="O18" s="191" t="s">
        <v>3928</v>
      </c>
      <c r="P18" s="33" t="s">
        <v>3647</v>
      </c>
      <c r="Q18" s="194">
        <v>891519.24</v>
      </c>
    </row>
    <row r="19" spans="1:18" ht="23.25" x14ac:dyDescent="0.25">
      <c r="A19" s="80">
        <v>18</v>
      </c>
      <c r="B19" s="144" t="s">
        <v>8</v>
      </c>
      <c r="C19" s="30" t="s">
        <v>625</v>
      </c>
      <c r="D19" s="30" t="s">
        <v>10</v>
      </c>
      <c r="E19" s="30" t="s">
        <v>1500</v>
      </c>
      <c r="F19" s="30" t="s">
        <v>42</v>
      </c>
      <c r="G19" s="30" t="s">
        <v>20</v>
      </c>
      <c r="H19" s="30" t="s">
        <v>47</v>
      </c>
      <c r="I19" s="30">
        <v>15</v>
      </c>
      <c r="J19" s="33" t="str">
        <f t="shared" si="0"/>
        <v>Артемовский р-н, Артемовский городской округ, пос. Буланаш, ул. Максима Горького, д. 15</v>
      </c>
      <c r="K19" s="30">
        <v>520.29999999999995</v>
      </c>
      <c r="L19" s="30">
        <v>8</v>
      </c>
      <c r="M19" s="30">
        <v>4</v>
      </c>
      <c r="N19" s="33" t="s">
        <v>3645</v>
      </c>
      <c r="O19" s="191" t="s">
        <v>3646</v>
      </c>
      <c r="P19" s="33" t="s">
        <v>3647</v>
      </c>
      <c r="Q19" s="194">
        <v>3135663.6</v>
      </c>
    </row>
    <row r="20" spans="1:18" ht="23.25" x14ac:dyDescent="0.25">
      <c r="A20" s="80">
        <v>19</v>
      </c>
      <c r="B20" s="144" t="s">
        <v>8</v>
      </c>
      <c r="C20" s="30" t="s">
        <v>625</v>
      </c>
      <c r="D20" s="30" t="s">
        <v>10</v>
      </c>
      <c r="E20" s="30" t="s">
        <v>1500</v>
      </c>
      <c r="F20" s="30" t="s">
        <v>42</v>
      </c>
      <c r="G20" s="30" t="s">
        <v>20</v>
      </c>
      <c r="H20" s="30" t="s">
        <v>47</v>
      </c>
      <c r="I20" s="30">
        <v>17</v>
      </c>
      <c r="J20" s="33" t="str">
        <f t="shared" si="0"/>
        <v>Артемовский р-н, Артемовский городской округ, пос. Буланаш, ул. Максима Горького, д. 17</v>
      </c>
      <c r="K20" s="30">
        <v>538.20000000000005</v>
      </c>
      <c r="L20" s="30">
        <v>8</v>
      </c>
      <c r="M20" s="30">
        <v>5</v>
      </c>
      <c r="N20" s="33" t="s">
        <v>3645</v>
      </c>
      <c r="O20" s="191" t="s">
        <v>3646</v>
      </c>
      <c r="P20" s="33" t="s">
        <v>3647</v>
      </c>
      <c r="Q20" s="194">
        <v>3202834.2500000005</v>
      </c>
    </row>
    <row r="21" spans="1:18" ht="23.25" x14ac:dyDescent="0.25">
      <c r="A21" s="80">
        <v>20</v>
      </c>
      <c r="B21" s="144" t="s">
        <v>8</v>
      </c>
      <c r="C21" s="30" t="s">
        <v>625</v>
      </c>
      <c r="D21" s="30" t="s">
        <v>10</v>
      </c>
      <c r="E21" s="30" t="s">
        <v>1500</v>
      </c>
      <c r="F21" s="30" t="s">
        <v>42</v>
      </c>
      <c r="G21" s="30" t="s">
        <v>20</v>
      </c>
      <c r="H21" s="30" t="s">
        <v>47</v>
      </c>
      <c r="I21" s="30">
        <v>18</v>
      </c>
      <c r="J21" s="33" t="str">
        <f t="shared" si="0"/>
        <v>Артемовский р-н, Артемовский городской округ, пос. Буланаш, ул. Максима Горького, д. 18</v>
      </c>
      <c r="K21" s="30">
        <v>515.4</v>
      </c>
      <c r="L21" s="30">
        <v>8</v>
      </c>
      <c r="M21" s="30">
        <v>3</v>
      </c>
      <c r="N21" s="33" t="s">
        <v>3929</v>
      </c>
      <c r="O21" s="191" t="s">
        <v>3930</v>
      </c>
      <c r="P21" s="33" t="s">
        <v>3647</v>
      </c>
      <c r="Q21" s="194">
        <v>837323.78</v>
      </c>
    </row>
    <row r="22" spans="1:18" ht="23.25" x14ac:dyDescent="0.25">
      <c r="A22" s="80">
        <v>21</v>
      </c>
      <c r="B22" s="144" t="s">
        <v>8</v>
      </c>
      <c r="C22" s="30" t="s">
        <v>625</v>
      </c>
      <c r="D22" s="91" t="s">
        <v>10</v>
      </c>
      <c r="E22" s="30" t="s">
        <v>1500</v>
      </c>
      <c r="F22" s="30" t="s">
        <v>42</v>
      </c>
      <c r="G22" s="30" t="s">
        <v>20</v>
      </c>
      <c r="H22" s="30" t="s">
        <v>47</v>
      </c>
      <c r="I22" s="42">
        <v>22</v>
      </c>
      <c r="J22" s="33" t="str">
        <f t="shared" si="0"/>
        <v>Артемовский р-н, Артемовский городской округ, пос. Буланаш, ул. Максима Горького, д. 22</v>
      </c>
      <c r="K22" s="30">
        <v>508.6</v>
      </c>
      <c r="L22" s="30">
        <v>8</v>
      </c>
      <c r="M22" s="30">
        <v>5</v>
      </c>
      <c r="N22" s="33" t="s">
        <v>3645</v>
      </c>
      <c r="O22" s="191" t="s">
        <v>3646</v>
      </c>
      <c r="P22" s="33" t="s">
        <v>3647</v>
      </c>
      <c r="Q22" s="194">
        <v>2084759.81</v>
      </c>
    </row>
    <row r="23" spans="1:18" ht="23.25" x14ac:dyDescent="0.25">
      <c r="A23" s="80">
        <v>22</v>
      </c>
      <c r="B23" s="144" t="s">
        <v>8</v>
      </c>
      <c r="C23" s="30" t="s">
        <v>625</v>
      </c>
      <c r="D23" s="30" t="s">
        <v>10</v>
      </c>
      <c r="E23" s="30" t="s">
        <v>1500</v>
      </c>
      <c r="F23" s="30" t="s">
        <v>42</v>
      </c>
      <c r="G23" s="30" t="s">
        <v>20</v>
      </c>
      <c r="H23" s="30" t="s">
        <v>47</v>
      </c>
      <c r="I23" s="30">
        <v>9</v>
      </c>
      <c r="J23" s="33" t="str">
        <f t="shared" si="0"/>
        <v>Артемовский р-н, Артемовский городской округ, пос. Буланаш, ул. Максима Горького, д. 9</v>
      </c>
      <c r="K23" s="30">
        <v>500.2</v>
      </c>
      <c r="L23" s="30">
        <v>8</v>
      </c>
      <c r="M23" s="30">
        <v>4</v>
      </c>
      <c r="N23" s="33" t="s">
        <v>3645</v>
      </c>
      <c r="O23" s="191" t="s">
        <v>3646</v>
      </c>
      <c r="P23" s="33" t="s">
        <v>3647</v>
      </c>
      <c r="Q23" s="194">
        <v>2571087.6</v>
      </c>
    </row>
    <row r="24" spans="1:18" ht="23.25" x14ac:dyDescent="0.25">
      <c r="A24" s="80">
        <v>23</v>
      </c>
      <c r="B24" s="144" t="s">
        <v>8</v>
      </c>
      <c r="C24" s="30" t="s">
        <v>625</v>
      </c>
      <c r="D24" s="30" t="s">
        <v>10</v>
      </c>
      <c r="E24" s="30" t="s">
        <v>1500</v>
      </c>
      <c r="F24" s="30" t="s">
        <v>42</v>
      </c>
      <c r="G24" s="30" t="s">
        <v>20</v>
      </c>
      <c r="H24" s="30" t="s">
        <v>46</v>
      </c>
      <c r="I24" s="30">
        <v>11</v>
      </c>
      <c r="J24" s="33" t="str">
        <f t="shared" si="0"/>
        <v>Артемовский р-н, Артемовский городской округ, пос. Буланаш, ул. Театральная, д. 11</v>
      </c>
      <c r="K24" s="30">
        <v>535.20000000000005</v>
      </c>
      <c r="L24" s="30">
        <v>8</v>
      </c>
      <c r="M24" s="30">
        <v>5</v>
      </c>
      <c r="N24" s="33" t="s">
        <v>3645</v>
      </c>
      <c r="O24" s="191" t="s">
        <v>3646</v>
      </c>
      <c r="P24" s="33" t="s">
        <v>3647</v>
      </c>
      <c r="Q24" s="194">
        <v>2970109.1699999995</v>
      </c>
    </row>
    <row r="25" spans="1:18" ht="23.25" x14ac:dyDescent="0.25">
      <c r="A25" s="80">
        <v>24</v>
      </c>
      <c r="B25" s="146" t="s">
        <v>227</v>
      </c>
      <c r="C25" s="30" t="s">
        <v>715</v>
      </c>
      <c r="D25" s="30" t="s">
        <v>228</v>
      </c>
      <c r="E25" s="30" t="s">
        <v>637</v>
      </c>
      <c r="F25" s="30" t="s">
        <v>229</v>
      </c>
      <c r="G25" s="30" t="s">
        <v>20</v>
      </c>
      <c r="H25" s="30" t="s">
        <v>505</v>
      </c>
      <c r="I25" s="42">
        <v>56</v>
      </c>
      <c r="J25" s="33" t="str">
        <f t="shared" si="0"/>
        <v>Артинский р-н, Артинский городской округ, п.г.т. Арти, ул. Рабочей молодежи, д. 56</v>
      </c>
      <c r="K25" s="42">
        <v>413.9</v>
      </c>
      <c r="L25" s="30">
        <v>8</v>
      </c>
      <c r="M25" s="30">
        <v>7</v>
      </c>
      <c r="N25" s="33" t="s">
        <v>3650</v>
      </c>
      <c r="O25" s="191" t="s">
        <v>3651</v>
      </c>
      <c r="P25" s="33" t="s">
        <v>3652</v>
      </c>
      <c r="Q25" s="194">
        <v>2909820.56</v>
      </c>
    </row>
    <row r="26" spans="1:18" ht="23.25" x14ac:dyDescent="0.25">
      <c r="A26" s="80">
        <v>25</v>
      </c>
      <c r="B26" s="146" t="s">
        <v>227</v>
      </c>
      <c r="C26" s="30" t="s">
        <v>715</v>
      </c>
      <c r="D26" s="30" t="s">
        <v>228</v>
      </c>
      <c r="E26" s="30" t="s">
        <v>637</v>
      </c>
      <c r="F26" s="30" t="s">
        <v>229</v>
      </c>
      <c r="G26" s="30" t="s">
        <v>20</v>
      </c>
      <c r="H26" s="30" t="s">
        <v>505</v>
      </c>
      <c r="I26" s="42" t="s">
        <v>1201</v>
      </c>
      <c r="J26" s="33" t="str">
        <f t="shared" si="0"/>
        <v>Артинский р-н, Артинский городской округ, п.г.т. Арти, ул. Рабочей молодежи, д. 93А</v>
      </c>
      <c r="K26" s="42">
        <v>523.79999999999995</v>
      </c>
      <c r="L26" s="30">
        <v>12</v>
      </c>
      <c r="M26" s="30">
        <v>1</v>
      </c>
      <c r="N26" s="33" t="s">
        <v>3654</v>
      </c>
      <c r="O26" s="191" t="s">
        <v>3655</v>
      </c>
      <c r="P26" s="33" t="s">
        <v>3652</v>
      </c>
      <c r="Q26" s="194">
        <v>994937.61</v>
      </c>
      <c r="R26" s="45" t="s">
        <v>2348</v>
      </c>
    </row>
    <row r="27" spans="1:18" ht="23.25" x14ac:dyDescent="0.25">
      <c r="A27" s="80">
        <v>26</v>
      </c>
      <c r="B27" s="145" t="s">
        <v>499</v>
      </c>
      <c r="C27" s="30"/>
      <c r="D27" s="30" t="s">
        <v>502</v>
      </c>
      <c r="E27" s="30" t="s">
        <v>18</v>
      </c>
      <c r="F27" s="30" t="s">
        <v>503</v>
      </c>
      <c r="G27" s="30" t="s">
        <v>64</v>
      </c>
      <c r="H27" s="30" t="s">
        <v>1378</v>
      </c>
      <c r="I27" s="42">
        <v>7</v>
      </c>
      <c r="J27" s="33" t="str">
        <f t="shared" si="0"/>
        <v>Асбестовский городской округ, г. Асбест, пер. Песчаный, д. 7</v>
      </c>
      <c r="K27" s="30">
        <v>279.8</v>
      </c>
      <c r="L27" s="30">
        <v>8</v>
      </c>
      <c r="M27" s="30">
        <v>1</v>
      </c>
      <c r="N27" s="33" t="s">
        <v>3658</v>
      </c>
      <c r="O27" s="191" t="s">
        <v>3659</v>
      </c>
      <c r="P27" s="33" t="s">
        <v>2724</v>
      </c>
      <c r="Q27" s="194">
        <v>1336702.8</v>
      </c>
    </row>
    <row r="28" spans="1:18" ht="23.25" x14ac:dyDescent="0.25">
      <c r="A28" s="80">
        <v>27</v>
      </c>
      <c r="B28" s="145" t="s">
        <v>499</v>
      </c>
      <c r="C28" s="30"/>
      <c r="D28" s="30" t="s">
        <v>502</v>
      </c>
      <c r="E28" s="30" t="s">
        <v>18</v>
      </c>
      <c r="F28" s="30" t="s">
        <v>503</v>
      </c>
      <c r="G28" s="30" t="s">
        <v>64</v>
      </c>
      <c r="H28" s="30" t="s">
        <v>1378</v>
      </c>
      <c r="I28" s="42">
        <v>9</v>
      </c>
      <c r="J28" s="33" t="str">
        <f t="shared" si="0"/>
        <v>Асбестовский городской округ, г. Асбест, пер. Песчаный, д. 9</v>
      </c>
      <c r="K28" s="30">
        <v>293.8</v>
      </c>
      <c r="L28" s="30">
        <v>8</v>
      </c>
      <c r="M28" s="30">
        <v>1</v>
      </c>
      <c r="N28" s="33" t="s">
        <v>3658</v>
      </c>
      <c r="O28" s="191" t="s">
        <v>3659</v>
      </c>
      <c r="P28" s="33" t="s">
        <v>2724</v>
      </c>
      <c r="Q28" s="194">
        <v>1128751.2</v>
      </c>
    </row>
    <row r="29" spans="1:18" ht="23.25" x14ac:dyDescent="0.25">
      <c r="A29" s="80">
        <v>28</v>
      </c>
      <c r="B29" s="145" t="s">
        <v>499</v>
      </c>
      <c r="C29" s="30"/>
      <c r="D29" s="30" t="s">
        <v>502</v>
      </c>
      <c r="E29" s="30" t="s">
        <v>18</v>
      </c>
      <c r="F29" s="30" t="s">
        <v>503</v>
      </c>
      <c r="G29" s="30" t="s">
        <v>143</v>
      </c>
      <c r="H29" s="30" t="s">
        <v>1383</v>
      </c>
      <c r="I29" s="42">
        <v>1</v>
      </c>
      <c r="J29" s="33" t="str">
        <f t="shared" si="0"/>
        <v>Асбестовский городской округ, г. Асбест, пр-кт имени В.И.Ленина, д. 1</v>
      </c>
      <c r="K29" s="30">
        <v>1095.7</v>
      </c>
      <c r="L29" s="30">
        <v>36</v>
      </c>
      <c r="M29" s="30">
        <v>3</v>
      </c>
      <c r="N29" s="33" t="s">
        <v>3658</v>
      </c>
      <c r="O29" s="191" t="s">
        <v>3659</v>
      </c>
      <c r="P29" s="33" t="s">
        <v>2724</v>
      </c>
      <c r="Q29" s="194">
        <v>3706708.8</v>
      </c>
    </row>
    <row r="30" spans="1:18" ht="23.25" x14ac:dyDescent="0.25">
      <c r="A30" s="80">
        <v>29</v>
      </c>
      <c r="B30" s="145" t="s">
        <v>499</v>
      </c>
      <c r="C30" s="30"/>
      <c r="D30" s="30" t="s">
        <v>502</v>
      </c>
      <c r="E30" s="30" t="s">
        <v>18</v>
      </c>
      <c r="F30" s="30" t="s">
        <v>503</v>
      </c>
      <c r="G30" s="30" t="s">
        <v>143</v>
      </c>
      <c r="H30" s="30" t="s">
        <v>1383</v>
      </c>
      <c r="I30" s="42">
        <v>2</v>
      </c>
      <c r="J30" s="33" t="str">
        <f t="shared" si="0"/>
        <v>Асбестовский городской округ, г. Асбест, пр-кт имени В.И.Ленина, д. 2</v>
      </c>
      <c r="K30" s="30">
        <v>1224.0999999999999</v>
      </c>
      <c r="L30" s="30">
        <v>31</v>
      </c>
      <c r="M30" s="30">
        <v>3</v>
      </c>
      <c r="N30" s="33" t="s">
        <v>3658</v>
      </c>
      <c r="O30" s="191" t="s">
        <v>3659</v>
      </c>
      <c r="P30" s="33" t="s">
        <v>2724</v>
      </c>
      <c r="Q30" s="194">
        <v>3829864.8</v>
      </c>
    </row>
    <row r="31" spans="1:18" ht="23.25" x14ac:dyDescent="0.25">
      <c r="A31" s="80">
        <v>30</v>
      </c>
      <c r="B31" s="145" t="s">
        <v>499</v>
      </c>
      <c r="C31" s="30"/>
      <c r="D31" s="30" t="s">
        <v>502</v>
      </c>
      <c r="E31" s="30" t="s">
        <v>18</v>
      </c>
      <c r="F31" s="30" t="s">
        <v>503</v>
      </c>
      <c r="G31" s="30" t="s">
        <v>20</v>
      </c>
      <c r="H31" s="30" t="s">
        <v>112</v>
      </c>
      <c r="I31" s="42">
        <v>65</v>
      </c>
      <c r="J31" s="33" t="str">
        <f t="shared" si="0"/>
        <v>Асбестовский городской округ, г. Асбест, ул. Заводская, д. 65</v>
      </c>
      <c r="K31" s="30">
        <v>821.7</v>
      </c>
      <c r="L31" s="30">
        <v>12</v>
      </c>
      <c r="M31" s="30">
        <v>2</v>
      </c>
      <c r="N31" s="33" t="s">
        <v>3658</v>
      </c>
      <c r="O31" s="191" t="s">
        <v>3659</v>
      </c>
      <c r="P31" s="33" t="s">
        <v>2724</v>
      </c>
      <c r="Q31" s="194">
        <v>2868334.8</v>
      </c>
    </row>
    <row r="32" spans="1:18" x14ac:dyDescent="0.25">
      <c r="A32" s="80">
        <v>31</v>
      </c>
      <c r="B32" s="145" t="s">
        <v>499</v>
      </c>
      <c r="C32" s="30"/>
      <c r="D32" s="30" t="s">
        <v>502</v>
      </c>
      <c r="E32" s="30" t="s">
        <v>18</v>
      </c>
      <c r="F32" s="30" t="s">
        <v>503</v>
      </c>
      <c r="G32" s="30" t="s">
        <v>20</v>
      </c>
      <c r="H32" s="30" t="s">
        <v>504</v>
      </c>
      <c r="I32" s="42">
        <v>2</v>
      </c>
      <c r="J32" s="33" t="str">
        <f t="shared" si="0"/>
        <v>Асбестовский городской округ, г. Асбест, ул. Ильина, д. 2</v>
      </c>
      <c r="K32" s="30">
        <v>690.1</v>
      </c>
      <c r="L32" s="30">
        <v>12</v>
      </c>
      <c r="M32" s="30">
        <v>6</v>
      </c>
      <c r="N32" s="33" t="s">
        <v>3658</v>
      </c>
      <c r="O32" s="191" t="s">
        <v>3659</v>
      </c>
      <c r="P32" s="33" t="s">
        <v>2724</v>
      </c>
      <c r="Q32" s="194">
        <v>2492894.4000000004</v>
      </c>
    </row>
    <row r="33" spans="1:17" ht="23.25" x14ac:dyDescent="0.25">
      <c r="A33" s="80">
        <v>32</v>
      </c>
      <c r="B33" s="145" t="s">
        <v>499</v>
      </c>
      <c r="C33" s="30"/>
      <c r="D33" s="30" t="s">
        <v>502</v>
      </c>
      <c r="E33" s="30" t="s">
        <v>18</v>
      </c>
      <c r="F33" s="30" t="s">
        <v>503</v>
      </c>
      <c r="G33" s="30" t="s">
        <v>20</v>
      </c>
      <c r="H33" s="30" t="s">
        <v>801</v>
      </c>
      <c r="I33" s="42">
        <v>10</v>
      </c>
      <c r="J33" s="33" t="str">
        <f t="shared" si="0"/>
        <v>Асбестовский городской округ, г. Асбест, ул. имени Александра Королева, д. 10</v>
      </c>
      <c r="K33" s="30">
        <v>433.4</v>
      </c>
      <c r="L33" s="30">
        <v>8</v>
      </c>
      <c r="M33" s="30">
        <v>3</v>
      </c>
      <c r="N33" s="33" t="s">
        <v>3658</v>
      </c>
      <c r="O33" s="191" t="s">
        <v>3659</v>
      </c>
      <c r="P33" s="33" t="s">
        <v>2724</v>
      </c>
      <c r="Q33" s="194">
        <v>2232416.4</v>
      </c>
    </row>
    <row r="34" spans="1:17" ht="23.25" x14ac:dyDescent="0.25">
      <c r="A34" s="80">
        <v>33</v>
      </c>
      <c r="B34" s="145" t="s">
        <v>499</v>
      </c>
      <c r="C34" s="30"/>
      <c r="D34" s="30" t="s">
        <v>502</v>
      </c>
      <c r="E34" s="30" t="s">
        <v>18</v>
      </c>
      <c r="F34" s="30" t="s">
        <v>503</v>
      </c>
      <c r="G34" s="30" t="s">
        <v>20</v>
      </c>
      <c r="H34" s="30" t="s">
        <v>801</v>
      </c>
      <c r="I34" s="42">
        <v>12</v>
      </c>
      <c r="J34" s="33" t="str">
        <f t="shared" si="0"/>
        <v>Асбестовский городской округ, г. Асбест, ул. имени Александра Королева, д. 12</v>
      </c>
      <c r="K34" s="30">
        <v>401.5</v>
      </c>
      <c r="L34" s="30">
        <v>8</v>
      </c>
      <c r="M34" s="30">
        <v>3</v>
      </c>
      <c r="N34" s="33" t="s">
        <v>3658</v>
      </c>
      <c r="O34" s="191" t="s">
        <v>3659</v>
      </c>
      <c r="P34" s="33" t="s">
        <v>2724</v>
      </c>
      <c r="Q34" s="194">
        <v>2623855.1999999997</v>
      </c>
    </row>
    <row r="35" spans="1:17" ht="23.25" x14ac:dyDescent="0.25">
      <c r="A35" s="80">
        <v>34</v>
      </c>
      <c r="B35" s="145" t="s">
        <v>499</v>
      </c>
      <c r="C35" s="30"/>
      <c r="D35" s="30" t="s">
        <v>502</v>
      </c>
      <c r="E35" s="30" t="s">
        <v>18</v>
      </c>
      <c r="F35" s="30" t="s">
        <v>503</v>
      </c>
      <c r="G35" s="30" t="s">
        <v>20</v>
      </c>
      <c r="H35" s="30" t="s">
        <v>801</v>
      </c>
      <c r="I35" s="42">
        <v>16</v>
      </c>
      <c r="J35" s="33" t="str">
        <f t="shared" si="0"/>
        <v>Асбестовский городской округ, г. Асбест, ул. имени Александра Королева, д. 16</v>
      </c>
      <c r="K35" s="30">
        <v>436.5</v>
      </c>
      <c r="L35" s="30">
        <v>8</v>
      </c>
      <c r="M35" s="30">
        <v>3</v>
      </c>
      <c r="N35" s="33" t="s">
        <v>3658</v>
      </c>
      <c r="O35" s="191" t="s">
        <v>3659</v>
      </c>
      <c r="P35" s="33" t="s">
        <v>2724</v>
      </c>
      <c r="Q35" s="194">
        <v>2361504</v>
      </c>
    </row>
    <row r="36" spans="1:17" ht="23.25" x14ac:dyDescent="0.25">
      <c r="A36" s="80">
        <v>35</v>
      </c>
      <c r="B36" s="145" t="s">
        <v>499</v>
      </c>
      <c r="C36" s="30"/>
      <c r="D36" s="30" t="s">
        <v>502</v>
      </c>
      <c r="E36" s="30" t="s">
        <v>18</v>
      </c>
      <c r="F36" s="30" t="s">
        <v>503</v>
      </c>
      <c r="G36" s="30" t="s">
        <v>20</v>
      </c>
      <c r="H36" s="30" t="s">
        <v>801</v>
      </c>
      <c r="I36" s="42">
        <v>2</v>
      </c>
      <c r="J36" s="33" t="str">
        <f t="shared" si="0"/>
        <v>Асбестовский городской округ, г. Асбест, ул. имени Александра Королева, д. 2</v>
      </c>
      <c r="K36" s="30">
        <v>442.7</v>
      </c>
      <c r="L36" s="30">
        <v>8</v>
      </c>
      <c r="M36" s="30">
        <v>3</v>
      </c>
      <c r="N36" s="33" t="s">
        <v>3658</v>
      </c>
      <c r="O36" s="191" t="s">
        <v>3659</v>
      </c>
      <c r="P36" s="33" t="s">
        <v>2724</v>
      </c>
      <c r="Q36" s="194">
        <v>2110659.6</v>
      </c>
    </row>
    <row r="37" spans="1:17" ht="23.25" x14ac:dyDescent="0.25">
      <c r="A37" s="80">
        <v>36</v>
      </c>
      <c r="B37" s="145" t="s">
        <v>499</v>
      </c>
      <c r="C37" s="30"/>
      <c r="D37" s="30" t="s">
        <v>502</v>
      </c>
      <c r="E37" s="30" t="s">
        <v>18</v>
      </c>
      <c r="F37" s="30" t="s">
        <v>503</v>
      </c>
      <c r="G37" s="30" t="s">
        <v>20</v>
      </c>
      <c r="H37" s="30" t="s">
        <v>801</v>
      </c>
      <c r="I37" s="42">
        <v>8</v>
      </c>
      <c r="J37" s="33" t="str">
        <f t="shared" si="0"/>
        <v>Асбестовский городской округ, г. Асбест, ул. имени Александра Королева, д. 8</v>
      </c>
      <c r="K37" s="30">
        <v>442.3</v>
      </c>
      <c r="L37" s="30">
        <v>8</v>
      </c>
      <c r="M37" s="30">
        <v>3</v>
      </c>
      <c r="N37" s="33" t="s">
        <v>3658</v>
      </c>
      <c r="O37" s="191" t="s">
        <v>3659</v>
      </c>
      <c r="P37" s="33" t="s">
        <v>2724</v>
      </c>
      <c r="Q37" s="194">
        <v>2114388</v>
      </c>
    </row>
    <row r="38" spans="1:17" ht="23.25" x14ac:dyDescent="0.25">
      <c r="A38" s="80">
        <v>37</v>
      </c>
      <c r="B38" s="145" t="s">
        <v>499</v>
      </c>
      <c r="C38" s="30"/>
      <c r="D38" s="30" t="s">
        <v>502</v>
      </c>
      <c r="E38" s="30" t="s">
        <v>18</v>
      </c>
      <c r="F38" s="30" t="s">
        <v>503</v>
      </c>
      <c r="G38" s="30" t="s">
        <v>20</v>
      </c>
      <c r="H38" s="30" t="s">
        <v>773</v>
      </c>
      <c r="I38" s="42">
        <v>64</v>
      </c>
      <c r="J38" s="33" t="str">
        <f t="shared" si="0"/>
        <v>Асбестовский городской округ, г. Асбест, ул. Коминтерна, д. 64</v>
      </c>
      <c r="K38" s="30">
        <v>792</v>
      </c>
      <c r="L38" s="30">
        <v>16</v>
      </c>
      <c r="M38" s="30">
        <v>6</v>
      </c>
      <c r="N38" s="33" t="s">
        <v>3658</v>
      </c>
      <c r="O38" s="191" t="s">
        <v>3659</v>
      </c>
      <c r="P38" s="33" t="s">
        <v>2724</v>
      </c>
      <c r="Q38" s="194">
        <v>3406898.4000000004</v>
      </c>
    </row>
    <row r="39" spans="1:17" ht="23.25" x14ac:dyDescent="0.25">
      <c r="A39" s="80">
        <v>38</v>
      </c>
      <c r="B39" s="145" t="s">
        <v>499</v>
      </c>
      <c r="C39" s="30"/>
      <c r="D39" s="30" t="s">
        <v>502</v>
      </c>
      <c r="E39" s="30" t="s">
        <v>18</v>
      </c>
      <c r="F39" s="30" t="s">
        <v>503</v>
      </c>
      <c r="G39" s="30" t="s">
        <v>20</v>
      </c>
      <c r="H39" s="30" t="s">
        <v>199</v>
      </c>
      <c r="I39" s="42">
        <v>20</v>
      </c>
      <c r="J39" s="33" t="str">
        <f t="shared" si="0"/>
        <v>Асбестовский городской округ, г. Асбест, ул. Победы, д. 20</v>
      </c>
      <c r="K39" s="30">
        <v>3557.5</v>
      </c>
      <c r="L39" s="30">
        <v>155</v>
      </c>
      <c r="M39" s="30">
        <v>5</v>
      </c>
      <c r="N39" s="33" t="s">
        <v>3658</v>
      </c>
      <c r="O39" s="191" t="s">
        <v>3659</v>
      </c>
      <c r="P39" s="33" t="s">
        <v>2724</v>
      </c>
      <c r="Q39" s="194">
        <v>8287487.9999999991</v>
      </c>
    </row>
    <row r="40" spans="1:17" ht="23.25" x14ac:dyDescent="0.25">
      <c r="A40" s="80">
        <v>39</v>
      </c>
      <c r="B40" s="145" t="s">
        <v>499</v>
      </c>
      <c r="C40" s="30"/>
      <c r="D40" s="30" t="s">
        <v>502</v>
      </c>
      <c r="E40" s="30" t="s">
        <v>18</v>
      </c>
      <c r="F40" s="30" t="s">
        <v>503</v>
      </c>
      <c r="G40" s="30" t="s">
        <v>20</v>
      </c>
      <c r="H40" s="30" t="s">
        <v>199</v>
      </c>
      <c r="I40" s="42">
        <v>26</v>
      </c>
      <c r="J40" s="33" t="str">
        <f t="shared" si="0"/>
        <v>Асбестовский городской округ, г. Асбест, ул. Победы, д. 26</v>
      </c>
      <c r="K40" s="30">
        <v>3618.8</v>
      </c>
      <c r="L40" s="30">
        <v>158</v>
      </c>
      <c r="M40" s="30">
        <v>5</v>
      </c>
      <c r="N40" s="33" t="s">
        <v>3658</v>
      </c>
      <c r="O40" s="191" t="s">
        <v>3659</v>
      </c>
      <c r="P40" s="33" t="s">
        <v>2724</v>
      </c>
      <c r="Q40" s="194">
        <v>9126738</v>
      </c>
    </row>
    <row r="41" spans="1:17" ht="23.25" x14ac:dyDescent="0.25">
      <c r="A41" s="80">
        <v>40</v>
      </c>
      <c r="B41" s="145" t="s">
        <v>499</v>
      </c>
      <c r="C41" s="30"/>
      <c r="D41" s="30" t="s">
        <v>502</v>
      </c>
      <c r="E41" s="30" t="s">
        <v>18</v>
      </c>
      <c r="F41" s="30" t="s">
        <v>503</v>
      </c>
      <c r="G41" s="30" t="s">
        <v>20</v>
      </c>
      <c r="H41" s="30" t="s">
        <v>199</v>
      </c>
      <c r="I41" s="42">
        <v>28</v>
      </c>
      <c r="J41" s="33" t="str">
        <f t="shared" si="0"/>
        <v>Асбестовский городской округ, г. Асбест, ул. Победы, д. 28</v>
      </c>
      <c r="K41" s="30">
        <v>3647.4</v>
      </c>
      <c r="L41" s="30">
        <v>158</v>
      </c>
      <c r="M41" s="30">
        <v>5</v>
      </c>
      <c r="N41" s="33" t="s">
        <v>3658</v>
      </c>
      <c r="O41" s="191" t="s">
        <v>3659</v>
      </c>
      <c r="P41" s="33" t="s">
        <v>2724</v>
      </c>
      <c r="Q41" s="194">
        <v>9210476.4000000004</v>
      </c>
    </row>
    <row r="42" spans="1:17" x14ac:dyDescent="0.25">
      <c r="A42" s="80">
        <v>41</v>
      </c>
      <c r="B42" s="145" t="s">
        <v>499</v>
      </c>
      <c r="C42" s="30"/>
      <c r="D42" s="30" t="s">
        <v>502</v>
      </c>
      <c r="E42" s="30" t="s">
        <v>18</v>
      </c>
      <c r="F42" s="30" t="s">
        <v>503</v>
      </c>
      <c r="G42" s="30" t="s">
        <v>20</v>
      </c>
      <c r="H42" s="30" t="s">
        <v>789</v>
      </c>
      <c r="I42" s="42">
        <v>1</v>
      </c>
      <c r="J42" s="33" t="str">
        <f t="shared" si="0"/>
        <v>Асбестовский городской округ, г. Асбест, ул. Речная, д. 1</v>
      </c>
      <c r="K42" s="30">
        <v>1148.2</v>
      </c>
      <c r="L42" s="30">
        <v>16</v>
      </c>
      <c r="M42" s="30">
        <v>3</v>
      </c>
      <c r="N42" s="33" t="s">
        <v>3658</v>
      </c>
      <c r="O42" s="191" t="s">
        <v>3659</v>
      </c>
      <c r="P42" s="33" t="s">
        <v>2724</v>
      </c>
      <c r="Q42" s="194">
        <v>3243838.8000000003</v>
      </c>
    </row>
    <row r="43" spans="1:17" ht="23.25" x14ac:dyDescent="0.25">
      <c r="A43" s="80">
        <v>42</v>
      </c>
      <c r="B43" s="145" t="s">
        <v>499</v>
      </c>
      <c r="C43" s="30"/>
      <c r="D43" s="30" t="s">
        <v>502</v>
      </c>
      <c r="E43" s="30" t="s">
        <v>18</v>
      </c>
      <c r="F43" s="30" t="s">
        <v>503</v>
      </c>
      <c r="G43" s="30" t="s">
        <v>20</v>
      </c>
      <c r="H43" s="30" t="s">
        <v>789</v>
      </c>
      <c r="I43" s="42">
        <v>11</v>
      </c>
      <c r="J43" s="33" t="str">
        <f t="shared" si="0"/>
        <v>Асбестовский городской округ, г. Асбест, ул. Речная, д. 11</v>
      </c>
      <c r="K43" s="30">
        <v>443.3</v>
      </c>
      <c r="L43" s="30">
        <v>8</v>
      </c>
      <c r="M43" s="30">
        <v>3</v>
      </c>
      <c r="N43" s="33" t="s">
        <v>3658</v>
      </c>
      <c r="O43" s="191" t="s">
        <v>3659</v>
      </c>
      <c r="P43" s="33" t="s">
        <v>2724</v>
      </c>
      <c r="Q43" s="194">
        <v>1947412.7999999998</v>
      </c>
    </row>
    <row r="44" spans="1:17" ht="23.25" x14ac:dyDescent="0.25">
      <c r="A44" s="80">
        <v>43</v>
      </c>
      <c r="B44" s="145" t="s">
        <v>499</v>
      </c>
      <c r="C44" s="30"/>
      <c r="D44" s="30" t="s">
        <v>502</v>
      </c>
      <c r="E44" s="30" t="s">
        <v>18</v>
      </c>
      <c r="F44" s="30" t="s">
        <v>503</v>
      </c>
      <c r="G44" s="30" t="s">
        <v>20</v>
      </c>
      <c r="H44" s="30" t="s">
        <v>789</v>
      </c>
      <c r="I44" s="42">
        <v>15</v>
      </c>
      <c r="J44" s="33" t="str">
        <f t="shared" si="0"/>
        <v>Асбестовский городской округ, г. Асбест, ул. Речная, д. 15</v>
      </c>
      <c r="K44" s="30">
        <v>445.4</v>
      </c>
      <c r="L44" s="30">
        <v>8</v>
      </c>
      <c r="M44" s="30">
        <v>3</v>
      </c>
      <c r="N44" s="33" t="s">
        <v>3658</v>
      </c>
      <c r="O44" s="191" t="s">
        <v>3659</v>
      </c>
      <c r="P44" s="33" t="s">
        <v>2724</v>
      </c>
      <c r="Q44" s="194">
        <v>1645314</v>
      </c>
    </row>
    <row r="45" spans="1:17" x14ac:dyDescent="0.25">
      <c r="A45" s="80">
        <v>44</v>
      </c>
      <c r="B45" s="145" t="s">
        <v>499</v>
      </c>
      <c r="C45" s="30"/>
      <c r="D45" s="30" t="s">
        <v>502</v>
      </c>
      <c r="E45" s="30" t="s">
        <v>18</v>
      </c>
      <c r="F45" s="30" t="s">
        <v>503</v>
      </c>
      <c r="G45" s="30" t="s">
        <v>20</v>
      </c>
      <c r="H45" s="30" t="s">
        <v>789</v>
      </c>
      <c r="I45" s="42">
        <v>3</v>
      </c>
      <c r="J45" s="33" t="str">
        <f t="shared" si="0"/>
        <v>Асбестовский городской округ, г. Асбест, ул. Речная, д. 3</v>
      </c>
      <c r="K45" s="30">
        <v>445.3</v>
      </c>
      <c r="L45" s="30">
        <v>8</v>
      </c>
      <c r="M45" s="30">
        <v>3</v>
      </c>
      <c r="N45" s="33" t="s">
        <v>3658</v>
      </c>
      <c r="O45" s="191" t="s">
        <v>3659</v>
      </c>
      <c r="P45" s="33" t="s">
        <v>2724</v>
      </c>
      <c r="Q45" s="194">
        <v>1674969.6</v>
      </c>
    </row>
    <row r="46" spans="1:17" x14ac:dyDescent="0.25">
      <c r="A46" s="80">
        <v>45</v>
      </c>
      <c r="B46" s="145" t="s">
        <v>499</v>
      </c>
      <c r="C46" s="30"/>
      <c r="D46" s="30" t="s">
        <v>502</v>
      </c>
      <c r="E46" s="30" t="s">
        <v>18</v>
      </c>
      <c r="F46" s="30" t="s">
        <v>503</v>
      </c>
      <c r="G46" s="30" t="s">
        <v>20</v>
      </c>
      <c r="H46" s="30" t="s">
        <v>789</v>
      </c>
      <c r="I46" s="42">
        <v>5</v>
      </c>
      <c r="J46" s="33" t="str">
        <f t="shared" si="0"/>
        <v>Асбестовский городской округ, г. Асбест, ул. Речная, д. 5</v>
      </c>
      <c r="K46" s="30">
        <v>439.7</v>
      </c>
      <c r="L46" s="30">
        <v>8</v>
      </c>
      <c r="M46" s="30">
        <v>3</v>
      </c>
      <c r="N46" s="33" t="s">
        <v>3658</v>
      </c>
      <c r="O46" s="191" t="s">
        <v>3659</v>
      </c>
      <c r="P46" s="33" t="s">
        <v>2724</v>
      </c>
      <c r="Q46" s="194">
        <v>1800504</v>
      </c>
    </row>
    <row r="47" spans="1:17" x14ac:dyDescent="0.25">
      <c r="A47" s="80">
        <v>46</v>
      </c>
      <c r="B47" s="145" t="s">
        <v>499</v>
      </c>
      <c r="C47" s="30"/>
      <c r="D47" s="30" t="s">
        <v>502</v>
      </c>
      <c r="E47" s="30" t="s">
        <v>18</v>
      </c>
      <c r="F47" s="30" t="s">
        <v>503</v>
      </c>
      <c r="G47" s="30" t="s">
        <v>20</v>
      </c>
      <c r="H47" s="30" t="s">
        <v>789</v>
      </c>
      <c r="I47" s="42">
        <v>7</v>
      </c>
      <c r="J47" s="33" t="str">
        <f t="shared" si="0"/>
        <v>Асбестовский городской округ, г. Асбест, ул. Речная, д. 7</v>
      </c>
      <c r="K47" s="30">
        <v>445.9</v>
      </c>
      <c r="L47" s="30">
        <v>8</v>
      </c>
      <c r="M47" s="30">
        <v>3</v>
      </c>
      <c r="N47" s="33" t="s">
        <v>3658</v>
      </c>
      <c r="O47" s="191" t="s">
        <v>3659</v>
      </c>
      <c r="P47" s="33" t="s">
        <v>2724</v>
      </c>
      <c r="Q47" s="194">
        <v>1662086.4</v>
      </c>
    </row>
    <row r="48" spans="1:17" x14ac:dyDescent="0.25">
      <c r="A48" s="80">
        <v>47</v>
      </c>
      <c r="B48" s="145" t="s">
        <v>499</v>
      </c>
      <c r="C48" s="30"/>
      <c r="D48" s="30" t="s">
        <v>502</v>
      </c>
      <c r="E48" s="30" t="s">
        <v>18</v>
      </c>
      <c r="F48" s="30" t="s">
        <v>503</v>
      </c>
      <c r="G48" s="30" t="s">
        <v>20</v>
      </c>
      <c r="H48" s="30" t="s">
        <v>789</v>
      </c>
      <c r="I48" s="42">
        <v>9</v>
      </c>
      <c r="J48" s="33" t="str">
        <f t="shared" si="0"/>
        <v>Асбестовский городской округ, г. Асбест, ул. Речная, д. 9</v>
      </c>
      <c r="K48" s="30">
        <v>437.1</v>
      </c>
      <c r="L48" s="30">
        <v>8</v>
      </c>
      <c r="M48" s="30">
        <v>3</v>
      </c>
      <c r="N48" s="33" t="s">
        <v>3658</v>
      </c>
      <c r="O48" s="191" t="s">
        <v>3659</v>
      </c>
      <c r="P48" s="33" t="s">
        <v>2724</v>
      </c>
      <c r="Q48" s="194">
        <v>1658376</v>
      </c>
    </row>
    <row r="49" spans="1:18" ht="23.25" x14ac:dyDescent="0.25">
      <c r="A49" s="80">
        <v>48</v>
      </c>
      <c r="B49" s="145" t="s">
        <v>499</v>
      </c>
      <c r="C49" s="30"/>
      <c r="D49" s="30" t="s">
        <v>502</v>
      </c>
      <c r="E49" s="30" t="s">
        <v>18</v>
      </c>
      <c r="F49" s="30" t="s">
        <v>503</v>
      </c>
      <c r="G49" s="30" t="s">
        <v>20</v>
      </c>
      <c r="H49" s="30" t="s">
        <v>41</v>
      </c>
      <c r="I49" s="42">
        <v>9</v>
      </c>
      <c r="J49" s="33" t="str">
        <f t="shared" si="0"/>
        <v>Асбестовский городской округ, г. Асбест, ул. Садовая, д. 9</v>
      </c>
      <c r="K49" s="30">
        <v>1242.5</v>
      </c>
      <c r="L49" s="30">
        <v>18</v>
      </c>
      <c r="M49" s="30">
        <v>3</v>
      </c>
      <c r="N49" s="33" t="s">
        <v>3658</v>
      </c>
      <c r="O49" s="191" t="s">
        <v>3659</v>
      </c>
      <c r="P49" s="33" t="s">
        <v>2724</v>
      </c>
      <c r="Q49" s="194">
        <v>4163355.6</v>
      </c>
    </row>
    <row r="50" spans="1:18" ht="23.25" x14ac:dyDescent="0.25">
      <c r="A50" s="80">
        <v>49</v>
      </c>
      <c r="B50" s="145" t="s">
        <v>499</v>
      </c>
      <c r="C50" s="30"/>
      <c r="D50" s="30" t="s">
        <v>502</v>
      </c>
      <c r="E50" s="30" t="s">
        <v>18</v>
      </c>
      <c r="F50" s="30" t="s">
        <v>503</v>
      </c>
      <c r="G50" s="30" t="s">
        <v>20</v>
      </c>
      <c r="H50" s="30" t="s">
        <v>87</v>
      </c>
      <c r="I50" s="42">
        <v>49</v>
      </c>
      <c r="J50" s="33" t="str">
        <f t="shared" si="0"/>
        <v>Асбестовский городской округ, г. Асбест, ул. Строителей, д. 49</v>
      </c>
      <c r="K50" s="30">
        <v>437.7</v>
      </c>
      <c r="L50" s="30">
        <v>8</v>
      </c>
      <c r="M50" s="30">
        <v>3</v>
      </c>
      <c r="N50" s="33" t="s">
        <v>3658</v>
      </c>
      <c r="O50" s="191" t="s">
        <v>3659</v>
      </c>
      <c r="P50" s="33" t="s">
        <v>2724</v>
      </c>
      <c r="Q50" s="194">
        <v>1671976.8</v>
      </c>
    </row>
    <row r="51" spans="1:18" ht="23.25" x14ac:dyDescent="0.25">
      <c r="A51" s="80">
        <v>50</v>
      </c>
      <c r="B51" s="145" t="s">
        <v>499</v>
      </c>
      <c r="C51" s="30"/>
      <c r="D51" s="30" t="s">
        <v>502</v>
      </c>
      <c r="E51" s="30" t="s">
        <v>18</v>
      </c>
      <c r="F51" s="30" t="s">
        <v>503</v>
      </c>
      <c r="G51" s="30" t="s">
        <v>20</v>
      </c>
      <c r="H51" s="30" t="s">
        <v>87</v>
      </c>
      <c r="I51" s="42">
        <v>51</v>
      </c>
      <c r="J51" s="33" t="str">
        <f t="shared" si="0"/>
        <v>Асбестовский городской округ, г. Асбест, ул. Строителей, д. 51</v>
      </c>
      <c r="K51" s="30">
        <v>434.4</v>
      </c>
      <c r="L51" s="30">
        <v>8</v>
      </c>
      <c r="M51" s="30">
        <v>3</v>
      </c>
      <c r="N51" s="33" t="s">
        <v>3658</v>
      </c>
      <c r="O51" s="191" t="s">
        <v>3659</v>
      </c>
      <c r="P51" s="33" t="s">
        <v>2724</v>
      </c>
      <c r="Q51" s="194">
        <v>1803972</v>
      </c>
    </row>
    <row r="52" spans="1:18" ht="23.25" x14ac:dyDescent="0.25">
      <c r="A52" s="80">
        <v>51</v>
      </c>
      <c r="B52" s="145" t="s">
        <v>499</v>
      </c>
      <c r="C52" s="30"/>
      <c r="D52" s="30" t="s">
        <v>502</v>
      </c>
      <c r="E52" s="30" t="s">
        <v>18</v>
      </c>
      <c r="F52" s="30" t="s">
        <v>503</v>
      </c>
      <c r="G52" s="30" t="s">
        <v>20</v>
      </c>
      <c r="H52" s="30" t="s">
        <v>87</v>
      </c>
      <c r="I52" s="42">
        <v>53</v>
      </c>
      <c r="J52" s="33" t="str">
        <f t="shared" si="0"/>
        <v>Асбестовский городской округ, г. Асбест, ул. Строителей, д. 53</v>
      </c>
      <c r="K52" s="30">
        <v>440.6</v>
      </c>
      <c r="L52" s="30">
        <v>8</v>
      </c>
      <c r="M52" s="30">
        <v>3</v>
      </c>
      <c r="N52" s="33" t="s">
        <v>3658</v>
      </c>
      <c r="O52" s="191" t="s">
        <v>3659</v>
      </c>
      <c r="P52" s="33" t="s">
        <v>2724</v>
      </c>
      <c r="Q52" s="194">
        <v>1858951.2000000002</v>
      </c>
    </row>
    <row r="53" spans="1:18" ht="23.25" x14ac:dyDescent="0.25">
      <c r="A53" s="80">
        <v>52</v>
      </c>
      <c r="B53" s="145" t="s">
        <v>499</v>
      </c>
      <c r="C53" s="30"/>
      <c r="D53" s="30" t="s">
        <v>502</v>
      </c>
      <c r="E53" s="30" t="s">
        <v>18</v>
      </c>
      <c r="F53" s="30" t="s">
        <v>503</v>
      </c>
      <c r="G53" s="30" t="s">
        <v>20</v>
      </c>
      <c r="H53" s="30" t="s">
        <v>87</v>
      </c>
      <c r="I53" s="42">
        <v>55</v>
      </c>
      <c r="J53" s="33" t="str">
        <f t="shared" si="0"/>
        <v>Асбестовский городской округ, г. Асбест, ул. Строителей, д. 55</v>
      </c>
      <c r="K53" s="30">
        <v>443.1</v>
      </c>
      <c r="L53" s="30">
        <v>8</v>
      </c>
      <c r="M53" s="30">
        <v>3</v>
      </c>
      <c r="N53" s="33" t="s">
        <v>3658</v>
      </c>
      <c r="O53" s="191" t="s">
        <v>3659</v>
      </c>
      <c r="P53" s="33" t="s">
        <v>2724</v>
      </c>
      <c r="Q53" s="194">
        <v>1772257.2</v>
      </c>
    </row>
    <row r="54" spans="1:18" ht="23.25" x14ac:dyDescent="0.25">
      <c r="A54" s="80">
        <v>53</v>
      </c>
      <c r="B54" s="145" t="s">
        <v>499</v>
      </c>
      <c r="C54" s="30"/>
      <c r="D54" s="30" t="s">
        <v>502</v>
      </c>
      <c r="E54" s="30" t="s">
        <v>18</v>
      </c>
      <c r="F54" s="30" t="s">
        <v>503</v>
      </c>
      <c r="G54" s="30" t="s">
        <v>20</v>
      </c>
      <c r="H54" s="30" t="s">
        <v>87</v>
      </c>
      <c r="I54" s="42">
        <v>57</v>
      </c>
      <c r="J54" s="33" t="str">
        <f t="shared" si="0"/>
        <v>Асбестовский городской округ, г. Асбест, ул. Строителей, д. 57</v>
      </c>
      <c r="K54" s="30">
        <v>440.2</v>
      </c>
      <c r="L54" s="30">
        <v>8</v>
      </c>
      <c r="M54" s="30">
        <v>5</v>
      </c>
      <c r="N54" s="33" t="s">
        <v>3658</v>
      </c>
      <c r="O54" s="191" t="s">
        <v>3659</v>
      </c>
      <c r="P54" s="33" t="s">
        <v>2724</v>
      </c>
      <c r="Q54" s="194">
        <v>1730862</v>
      </c>
    </row>
    <row r="55" spans="1:18" ht="23.25" x14ac:dyDescent="0.25">
      <c r="A55" s="80">
        <v>54</v>
      </c>
      <c r="B55" s="145" t="s">
        <v>499</v>
      </c>
      <c r="C55" s="30"/>
      <c r="D55" s="30" t="s">
        <v>502</v>
      </c>
      <c r="E55" s="30" t="s">
        <v>18</v>
      </c>
      <c r="F55" s="30" t="s">
        <v>503</v>
      </c>
      <c r="G55" s="30" t="s">
        <v>20</v>
      </c>
      <c r="H55" s="30" t="s">
        <v>87</v>
      </c>
      <c r="I55" s="42">
        <v>59</v>
      </c>
      <c r="J55" s="33" t="str">
        <f t="shared" si="0"/>
        <v>Асбестовский городской округ, г. Асбест, ул. Строителей, д. 59</v>
      </c>
      <c r="K55" s="30">
        <v>439.9</v>
      </c>
      <c r="L55" s="30">
        <v>8</v>
      </c>
      <c r="M55" s="30">
        <v>5</v>
      </c>
      <c r="N55" s="33" t="s">
        <v>3658</v>
      </c>
      <c r="O55" s="191" t="s">
        <v>3659</v>
      </c>
      <c r="P55" s="33" t="s">
        <v>2724</v>
      </c>
      <c r="Q55" s="194">
        <v>1711725.6</v>
      </c>
    </row>
    <row r="56" spans="1:18" ht="23.25" x14ac:dyDescent="0.25">
      <c r="A56" s="80">
        <v>55</v>
      </c>
      <c r="B56" s="146" t="s">
        <v>227</v>
      </c>
      <c r="C56" s="30" t="s">
        <v>708</v>
      </c>
      <c r="D56" s="30" t="s">
        <v>235</v>
      </c>
      <c r="E56" s="33" t="s">
        <v>637</v>
      </c>
      <c r="F56" s="30" t="s">
        <v>237</v>
      </c>
      <c r="G56" s="30" t="s">
        <v>20</v>
      </c>
      <c r="H56" s="30" t="s">
        <v>1348</v>
      </c>
      <c r="I56" s="42">
        <v>16</v>
      </c>
      <c r="J56" s="33" t="str">
        <f t="shared" si="0"/>
        <v>Ачитский р-н, Ачитский городской округ, п.г.т. Ачит, ул. Кривозубова, д. 16</v>
      </c>
      <c r="K56" s="42">
        <v>506.3</v>
      </c>
      <c r="L56" s="30">
        <v>8</v>
      </c>
      <c r="M56" s="30">
        <v>1</v>
      </c>
      <c r="N56" s="33" t="s">
        <v>3661</v>
      </c>
      <c r="O56" s="191" t="s">
        <v>3662</v>
      </c>
      <c r="P56" s="33" t="s">
        <v>3652</v>
      </c>
      <c r="Q56" s="194">
        <v>1725762.1600000001</v>
      </c>
    </row>
    <row r="57" spans="1:18" ht="23.25" x14ac:dyDescent="0.25">
      <c r="A57" s="80">
        <v>56</v>
      </c>
      <c r="B57" s="146" t="s">
        <v>227</v>
      </c>
      <c r="C57" s="30" t="s">
        <v>708</v>
      </c>
      <c r="D57" s="30" t="s">
        <v>235</v>
      </c>
      <c r="E57" s="30" t="s">
        <v>1500</v>
      </c>
      <c r="F57" s="30" t="s">
        <v>236</v>
      </c>
      <c r="G57" s="30" t="s">
        <v>20</v>
      </c>
      <c r="H57" s="30" t="s">
        <v>84</v>
      </c>
      <c r="I57" s="42">
        <v>1</v>
      </c>
      <c r="J57" s="33" t="str">
        <f>C57&amp;""&amp;D57&amp;", "&amp;E57&amp;" "&amp;F57&amp;", "&amp;G57&amp;" "&amp;H57&amp;", д. "&amp;I57</f>
        <v>Ачитский р-н, Ачитский городской округ, пос. Заря, ул. Советская, д. 1</v>
      </c>
      <c r="K57" s="42">
        <v>401.43</v>
      </c>
      <c r="L57" s="30">
        <v>12</v>
      </c>
      <c r="M57" s="30">
        <v>2</v>
      </c>
      <c r="N57" s="33" t="s">
        <v>3931</v>
      </c>
      <c r="O57" s="191" t="s">
        <v>3932</v>
      </c>
      <c r="P57" s="33" t="s">
        <v>3652</v>
      </c>
      <c r="Q57" s="194">
        <v>2094306.4</v>
      </c>
    </row>
    <row r="58" spans="1:18" ht="34.5" x14ac:dyDescent="0.25">
      <c r="A58" s="80">
        <v>57</v>
      </c>
      <c r="B58" s="144" t="s">
        <v>8</v>
      </c>
      <c r="C58" s="30" t="s">
        <v>627</v>
      </c>
      <c r="D58" s="30" t="s">
        <v>2632</v>
      </c>
      <c r="E58" s="30" t="s">
        <v>29</v>
      </c>
      <c r="F58" s="30" t="s">
        <v>57</v>
      </c>
      <c r="G58" s="30" t="s">
        <v>20</v>
      </c>
      <c r="H58" s="30" t="s">
        <v>549</v>
      </c>
      <c r="I58" s="30">
        <v>28</v>
      </c>
      <c r="J58" s="33" t="str">
        <f t="shared" si="0"/>
        <v>Байкаловский р-н, Байкаловское сельское поселение Байкаловского муниципального района Свердловской области, с. Байкалово, ул. Кузнецова, д. 28</v>
      </c>
      <c r="K58" s="30">
        <v>749.3</v>
      </c>
      <c r="L58" s="30">
        <v>16</v>
      </c>
      <c r="M58" s="30">
        <v>7</v>
      </c>
      <c r="N58" s="33" t="s">
        <v>3664</v>
      </c>
      <c r="O58" s="191" t="s">
        <v>3665</v>
      </c>
      <c r="P58" s="33" t="s">
        <v>2726</v>
      </c>
      <c r="Q58" s="194">
        <v>4514325.83</v>
      </c>
      <c r="R58" s="45" t="s">
        <v>2348</v>
      </c>
    </row>
    <row r="59" spans="1:18" ht="23.25" x14ac:dyDescent="0.25">
      <c r="A59" s="80">
        <v>58</v>
      </c>
      <c r="B59" s="145" t="s">
        <v>499</v>
      </c>
      <c r="C59" s="30" t="s">
        <v>774</v>
      </c>
      <c r="D59" s="30" t="s">
        <v>507</v>
      </c>
      <c r="E59" s="33" t="s">
        <v>637</v>
      </c>
      <c r="F59" s="30" t="s">
        <v>508</v>
      </c>
      <c r="G59" s="30" t="s">
        <v>20</v>
      </c>
      <c r="H59" s="30" t="s">
        <v>1062</v>
      </c>
      <c r="I59" s="42" t="s">
        <v>401</v>
      </c>
      <c r="J59" s="33" t="str">
        <f t="shared" si="0"/>
        <v>Белоярский р-н, Белоярский городской округ, п.г.т. Белоярский, ул. Милицейская, д. 4А</v>
      </c>
      <c r="K59" s="30">
        <v>685.4</v>
      </c>
      <c r="L59" s="30">
        <v>16</v>
      </c>
      <c r="M59" s="30">
        <v>7</v>
      </c>
      <c r="N59" s="33" t="s">
        <v>3666</v>
      </c>
      <c r="O59" s="191" t="s">
        <v>3667</v>
      </c>
      <c r="P59" s="33" t="s">
        <v>2724</v>
      </c>
      <c r="Q59" s="194">
        <v>5661456</v>
      </c>
    </row>
    <row r="60" spans="1:18" ht="23.25" x14ac:dyDescent="0.25">
      <c r="A60" s="80">
        <v>59</v>
      </c>
      <c r="B60" s="145" t="s">
        <v>499</v>
      </c>
      <c r="C60" s="30" t="s">
        <v>774</v>
      </c>
      <c r="D60" s="30" t="s">
        <v>507</v>
      </c>
      <c r="E60" s="33" t="s">
        <v>637</v>
      </c>
      <c r="F60" s="30" t="s">
        <v>508</v>
      </c>
      <c r="G60" s="30" t="s">
        <v>20</v>
      </c>
      <c r="H60" s="30" t="s">
        <v>70</v>
      </c>
      <c r="I60" s="42" t="s">
        <v>317</v>
      </c>
      <c r="J60" s="33" t="str">
        <f t="shared" si="0"/>
        <v>Белоярский р-н, Белоярский городской округ, п.г.т. Белоярский, ул. Юбилейная, д. 6А</v>
      </c>
      <c r="K60" s="30">
        <v>947.4</v>
      </c>
      <c r="L60" s="30">
        <v>16</v>
      </c>
      <c r="M60" s="30">
        <v>1</v>
      </c>
      <c r="N60" s="33" t="s">
        <v>3666</v>
      </c>
      <c r="O60" s="191" t="s">
        <v>3667</v>
      </c>
      <c r="P60" s="33" t="s">
        <v>2724</v>
      </c>
      <c r="Q60" s="194">
        <v>1571652</v>
      </c>
    </row>
    <row r="61" spans="1:18" ht="23.25" x14ac:dyDescent="0.25">
      <c r="A61" s="80">
        <v>60</v>
      </c>
      <c r="B61" s="145" t="s">
        <v>499</v>
      </c>
      <c r="C61" s="30" t="s">
        <v>774</v>
      </c>
      <c r="D61" s="30" t="s">
        <v>507</v>
      </c>
      <c r="E61" s="33" t="s">
        <v>637</v>
      </c>
      <c r="F61" s="30" t="s">
        <v>508</v>
      </c>
      <c r="G61" s="30" t="s">
        <v>20</v>
      </c>
      <c r="H61" s="30" t="s">
        <v>70</v>
      </c>
      <c r="I61" s="42" t="s">
        <v>916</v>
      </c>
      <c r="J61" s="33" t="str">
        <f t="shared" si="0"/>
        <v>Белоярский р-н, Белоярский городской округ, п.г.т. Белоярский, ул. Юбилейная, д. 8Б</v>
      </c>
      <c r="K61" s="30">
        <v>1005</v>
      </c>
      <c r="L61" s="30">
        <v>16</v>
      </c>
      <c r="M61" s="30">
        <v>1</v>
      </c>
      <c r="N61" s="33" t="s">
        <v>3666</v>
      </c>
      <c r="O61" s="191" t="s">
        <v>3667</v>
      </c>
      <c r="P61" s="33" t="s">
        <v>2724</v>
      </c>
      <c r="Q61" s="194">
        <v>1427497.2</v>
      </c>
    </row>
    <row r="62" spans="1:18" ht="23.25" x14ac:dyDescent="0.25">
      <c r="A62" s="80">
        <v>61</v>
      </c>
      <c r="B62" s="145" t="s">
        <v>499</v>
      </c>
      <c r="C62" s="30" t="s">
        <v>774</v>
      </c>
      <c r="D62" s="30" t="s">
        <v>507</v>
      </c>
      <c r="E62" s="30" t="s">
        <v>1500</v>
      </c>
      <c r="F62" s="30" t="s">
        <v>1385</v>
      </c>
      <c r="G62" s="30" t="s">
        <v>20</v>
      </c>
      <c r="H62" s="30" t="s">
        <v>215</v>
      </c>
      <c r="I62" s="42">
        <v>5</v>
      </c>
      <c r="J62" s="33" t="str">
        <f>C62&amp;""&amp;D62&amp;", "&amp;E62&amp;" "&amp;F62&amp;", "&amp;G62&amp;" "&amp;H62&amp;", д. "&amp;I62</f>
        <v>Белоярский р-н, Белоярский городской округ, пос. Белореченский, ул. Уральская, д. 5</v>
      </c>
      <c r="K62" s="30">
        <v>875</v>
      </c>
      <c r="L62" s="30">
        <v>18</v>
      </c>
      <c r="M62" s="30">
        <v>1</v>
      </c>
      <c r="N62" s="33" t="s">
        <v>3666</v>
      </c>
      <c r="O62" s="191" t="s">
        <v>3667</v>
      </c>
      <c r="P62" s="33" t="s">
        <v>2724</v>
      </c>
      <c r="Q62" s="194">
        <v>1588134</v>
      </c>
    </row>
    <row r="63" spans="1:18" ht="23.25" x14ac:dyDescent="0.25">
      <c r="A63" s="80">
        <v>62</v>
      </c>
      <c r="B63" s="145" t="s">
        <v>499</v>
      </c>
      <c r="C63" s="30" t="s">
        <v>774</v>
      </c>
      <c r="D63" s="30" t="s">
        <v>507</v>
      </c>
      <c r="E63" s="30" t="s">
        <v>29</v>
      </c>
      <c r="F63" s="30" t="s">
        <v>514</v>
      </c>
      <c r="G63" s="30" t="s">
        <v>20</v>
      </c>
      <c r="H63" s="30" t="s">
        <v>34</v>
      </c>
      <c r="I63" s="42">
        <v>86</v>
      </c>
      <c r="J63" s="33" t="str">
        <f t="shared" si="0"/>
        <v>Белоярский р-н, Белоярский городской округ, с. Большебрусянское, ул. Кирова, д. 86</v>
      </c>
      <c r="K63" s="30">
        <v>1006</v>
      </c>
      <c r="L63" s="30">
        <v>16</v>
      </c>
      <c r="M63" s="30">
        <v>1</v>
      </c>
      <c r="N63" s="33" t="s">
        <v>3666</v>
      </c>
      <c r="O63" s="191">
        <v>43402</v>
      </c>
      <c r="P63" s="33" t="s">
        <v>2724</v>
      </c>
      <c r="Q63" s="194">
        <v>1452531.6</v>
      </c>
    </row>
    <row r="64" spans="1:18" ht="23.25" x14ac:dyDescent="0.25">
      <c r="A64" s="80">
        <v>63</v>
      </c>
      <c r="B64" s="145" t="s">
        <v>499</v>
      </c>
      <c r="C64" s="30" t="s">
        <v>774</v>
      </c>
      <c r="D64" s="30" t="s">
        <v>507</v>
      </c>
      <c r="E64" s="30" t="s">
        <v>29</v>
      </c>
      <c r="F64" s="30" t="s">
        <v>1386</v>
      </c>
      <c r="G64" s="30" t="s">
        <v>20</v>
      </c>
      <c r="H64" s="30" t="s">
        <v>152</v>
      </c>
      <c r="I64" s="42">
        <v>22</v>
      </c>
      <c r="J64" s="33" t="str">
        <f t="shared" si="0"/>
        <v>Белоярский р-н, Белоярский городской округ, с. Бруснятское, ул. Ильича, д. 22</v>
      </c>
      <c r="K64" s="30">
        <v>1046</v>
      </c>
      <c r="L64" s="30">
        <v>24</v>
      </c>
      <c r="M64" s="30">
        <v>7</v>
      </c>
      <c r="N64" s="33" t="s">
        <v>3666</v>
      </c>
      <c r="O64" s="191" t="s">
        <v>3667</v>
      </c>
      <c r="P64" s="33" t="s">
        <v>2724</v>
      </c>
      <c r="Q64" s="194">
        <v>8503988.4000000004</v>
      </c>
    </row>
    <row r="65" spans="1:20" ht="23.25" x14ac:dyDescent="0.25">
      <c r="A65" s="80">
        <v>64</v>
      </c>
      <c r="B65" s="145" t="s">
        <v>499</v>
      </c>
      <c r="C65" s="30" t="s">
        <v>774</v>
      </c>
      <c r="D65" s="30" t="s">
        <v>545</v>
      </c>
      <c r="E65" s="30" t="s">
        <v>637</v>
      </c>
      <c r="F65" s="30" t="s">
        <v>546</v>
      </c>
      <c r="G65" s="30" t="s">
        <v>20</v>
      </c>
      <c r="H65" s="30" t="s">
        <v>79</v>
      </c>
      <c r="I65" s="42">
        <v>8</v>
      </c>
      <c r="J65" s="33" t="str">
        <f t="shared" si="0"/>
        <v>Белоярский р-н, городской округ Верхнее Дуброво, п.г.т. Верхнее Дуброво, ул. Комарова, д. 8</v>
      </c>
      <c r="K65" s="30">
        <v>147.30000000000001</v>
      </c>
      <c r="L65" s="30">
        <v>4</v>
      </c>
      <c r="M65" s="30">
        <v>1</v>
      </c>
      <c r="N65" s="33" t="s">
        <v>3669</v>
      </c>
      <c r="O65" s="191" t="s">
        <v>3636</v>
      </c>
      <c r="P65" s="33" t="s">
        <v>2724</v>
      </c>
      <c r="Q65" s="194">
        <v>337819.83999999997</v>
      </c>
    </row>
    <row r="66" spans="1:20" ht="23.25" x14ac:dyDescent="0.25">
      <c r="A66" s="80">
        <v>65</v>
      </c>
      <c r="B66" s="145" t="s">
        <v>499</v>
      </c>
      <c r="C66" s="30" t="s">
        <v>774</v>
      </c>
      <c r="D66" s="30" t="s">
        <v>545</v>
      </c>
      <c r="E66" s="30" t="s">
        <v>637</v>
      </c>
      <c r="F66" s="30" t="s">
        <v>546</v>
      </c>
      <c r="G66" s="30" t="s">
        <v>20</v>
      </c>
      <c r="H66" s="30" t="s">
        <v>199</v>
      </c>
      <c r="I66" s="42">
        <v>14</v>
      </c>
      <c r="J66" s="33" t="str">
        <f t="shared" ref="J66:J129" si="1">C66&amp;""&amp;D66&amp;", "&amp;E66&amp;" "&amp;F66&amp;", "&amp;G66&amp;" "&amp;H66&amp;", д. "&amp;I66</f>
        <v>Белоярский р-н, городской округ Верхнее Дуброво, п.г.т. Верхнее Дуброво, ул. Победы, д. 14</v>
      </c>
      <c r="K66" s="30">
        <v>651.20000000000005</v>
      </c>
      <c r="L66" s="30">
        <v>16</v>
      </c>
      <c r="M66" s="30">
        <v>1</v>
      </c>
      <c r="N66" s="33" t="s">
        <v>3669</v>
      </c>
      <c r="O66" s="191" t="s">
        <v>3636</v>
      </c>
      <c r="P66" s="33" t="s">
        <v>2724</v>
      </c>
      <c r="Q66" s="194">
        <v>1297897.2</v>
      </c>
    </row>
    <row r="67" spans="1:20" ht="23.25" x14ac:dyDescent="0.25">
      <c r="A67" s="80">
        <v>66</v>
      </c>
      <c r="B67" s="145" t="s">
        <v>499</v>
      </c>
      <c r="C67" s="30" t="s">
        <v>774</v>
      </c>
      <c r="D67" s="30" t="s">
        <v>545</v>
      </c>
      <c r="E67" s="30" t="s">
        <v>637</v>
      </c>
      <c r="F67" s="30" t="s">
        <v>546</v>
      </c>
      <c r="G67" s="30" t="s">
        <v>20</v>
      </c>
      <c r="H67" s="30" t="s">
        <v>199</v>
      </c>
      <c r="I67" s="42">
        <v>18</v>
      </c>
      <c r="J67" s="33" t="str">
        <f t="shared" si="1"/>
        <v>Белоярский р-н, городской округ Верхнее Дуброво, п.г.т. Верхнее Дуброво, ул. Победы, д. 18</v>
      </c>
      <c r="K67" s="30">
        <v>1505</v>
      </c>
      <c r="L67" s="30">
        <v>31</v>
      </c>
      <c r="M67" s="30">
        <v>1</v>
      </c>
      <c r="N67" s="33" t="s">
        <v>3669</v>
      </c>
      <c r="O67" s="191" t="s">
        <v>3636</v>
      </c>
      <c r="P67" s="33" t="s">
        <v>2724</v>
      </c>
      <c r="Q67" s="194">
        <v>2699629.2</v>
      </c>
    </row>
    <row r="68" spans="1:20" ht="23.25" x14ac:dyDescent="0.25">
      <c r="A68" s="80">
        <v>67</v>
      </c>
      <c r="B68" s="145" t="s">
        <v>499</v>
      </c>
      <c r="C68" s="30"/>
      <c r="D68" s="30" t="s">
        <v>515</v>
      </c>
      <c r="E68" s="30" t="s">
        <v>18</v>
      </c>
      <c r="F68" s="30" t="s">
        <v>516</v>
      </c>
      <c r="G68" s="30" t="s">
        <v>20</v>
      </c>
      <c r="H68" s="30" t="s">
        <v>1377</v>
      </c>
      <c r="I68" s="42">
        <v>1</v>
      </c>
      <c r="J68" s="33" t="str">
        <f t="shared" si="1"/>
        <v>Березовский городской округ, г. Березовский, ул. Анучина, д. 1</v>
      </c>
      <c r="K68" s="30">
        <v>2827.2</v>
      </c>
      <c r="L68" s="30">
        <v>64</v>
      </c>
      <c r="M68" s="30">
        <v>3</v>
      </c>
      <c r="N68" s="33" t="s">
        <v>3670</v>
      </c>
      <c r="O68" s="191" t="s">
        <v>3671</v>
      </c>
      <c r="P68" s="33" t="s">
        <v>2858</v>
      </c>
      <c r="Q68" s="194">
        <v>4870311.5999999996</v>
      </c>
    </row>
    <row r="69" spans="1:20" ht="23.25" x14ac:dyDescent="0.25">
      <c r="A69" s="80">
        <v>68</v>
      </c>
      <c r="B69" s="145" t="s">
        <v>499</v>
      </c>
      <c r="C69" s="30"/>
      <c r="D69" s="30" t="s">
        <v>515</v>
      </c>
      <c r="E69" s="30" t="s">
        <v>18</v>
      </c>
      <c r="F69" s="30" t="s">
        <v>516</v>
      </c>
      <c r="G69" s="30" t="s">
        <v>20</v>
      </c>
      <c r="H69" s="30" t="s">
        <v>1377</v>
      </c>
      <c r="I69" s="42">
        <v>3</v>
      </c>
      <c r="J69" s="33" t="str">
        <f t="shared" si="1"/>
        <v>Березовский городской округ, г. Березовский, ул. Анучина, д. 3</v>
      </c>
      <c r="K69" s="30">
        <v>2736.1</v>
      </c>
      <c r="L69" s="30">
        <v>60</v>
      </c>
      <c r="M69" s="30">
        <v>3</v>
      </c>
      <c r="N69" s="33" t="s">
        <v>3670</v>
      </c>
      <c r="O69" s="191" t="s">
        <v>3671</v>
      </c>
      <c r="P69" s="33" t="s">
        <v>2858</v>
      </c>
      <c r="Q69" s="194">
        <v>4649037.5999999996</v>
      </c>
    </row>
    <row r="70" spans="1:20" ht="23.25" x14ac:dyDescent="0.25">
      <c r="A70" s="80">
        <v>69</v>
      </c>
      <c r="B70" s="145" t="s">
        <v>499</v>
      </c>
      <c r="C70" s="30"/>
      <c r="D70" s="30" t="s">
        <v>515</v>
      </c>
      <c r="E70" s="30" t="s">
        <v>18</v>
      </c>
      <c r="F70" s="30" t="s">
        <v>516</v>
      </c>
      <c r="G70" s="30" t="s">
        <v>20</v>
      </c>
      <c r="H70" s="30" t="s">
        <v>1377</v>
      </c>
      <c r="I70" s="42">
        <v>5</v>
      </c>
      <c r="J70" s="33" t="str">
        <f t="shared" si="1"/>
        <v>Березовский городской округ, г. Березовский, ул. Анучина, д. 5</v>
      </c>
      <c r="K70" s="30">
        <v>2767.2</v>
      </c>
      <c r="L70" s="30">
        <v>64</v>
      </c>
      <c r="M70" s="30">
        <v>3</v>
      </c>
      <c r="N70" s="33" t="s">
        <v>3670</v>
      </c>
      <c r="O70" s="191" t="s">
        <v>3671</v>
      </c>
      <c r="P70" s="33" t="s">
        <v>2858</v>
      </c>
      <c r="Q70" s="194">
        <v>5087452.1599999992</v>
      </c>
    </row>
    <row r="71" spans="1:20" ht="23.25" x14ac:dyDescent="0.25">
      <c r="A71" s="80">
        <v>70</v>
      </c>
      <c r="B71" s="145" t="s">
        <v>499</v>
      </c>
      <c r="C71" s="30"/>
      <c r="D71" s="30" t="s">
        <v>515</v>
      </c>
      <c r="E71" s="30" t="s">
        <v>18</v>
      </c>
      <c r="F71" s="30" t="s">
        <v>516</v>
      </c>
      <c r="G71" s="30" t="s">
        <v>20</v>
      </c>
      <c r="H71" s="30" t="s">
        <v>47</v>
      </c>
      <c r="I71" s="42">
        <v>10</v>
      </c>
      <c r="J71" s="33" t="str">
        <f t="shared" si="1"/>
        <v>Березовский городской округ, г. Березовский, ул. Максима Горького, д. 10</v>
      </c>
      <c r="K71" s="30">
        <v>2188.9</v>
      </c>
      <c r="L71" s="30">
        <v>48</v>
      </c>
      <c r="M71" s="30">
        <v>5</v>
      </c>
      <c r="N71" s="33" t="s">
        <v>3670</v>
      </c>
      <c r="O71" s="191" t="s">
        <v>3671</v>
      </c>
      <c r="P71" s="33" t="s">
        <v>2858</v>
      </c>
      <c r="Q71" s="194">
        <v>6756116.3999999994</v>
      </c>
    </row>
    <row r="72" spans="1:20" ht="23.25" x14ac:dyDescent="0.25">
      <c r="A72" s="80">
        <v>71</v>
      </c>
      <c r="B72" s="145" t="s">
        <v>499</v>
      </c>
      <c r="C72" s="30"/>
      <c r="D72" s="30" t="s">
        <v>515</v>
      </c>
      <c r="E72" s="30" t="s">
        <v>18</v>
      </c>
      <c r="F72" s="30" t="s">
        <v>516</v>
      </c>
      <c r="G72" s="30" t="s">
        <v>20</v>
      </c>
      <c r="H72" s="30" t="s">
        <v>47</v>
      </c>
      <c r="I72" s="42" t="s">
        <v>410</v>
      </c>
      <c r="J72" s="33" t="str">
        <f t="shared" si="1"/>
        <v>Березовский городской округ, г. Березовский, ул. Максима Горького, д. 10А</v>
      </c>
      <c r="K72" s="30">
        <v>3740.1</v>
      </c>
      <c r="L72" s="30">
        <v>36</v>
      </c>
      <c r="M72" s="30">
        <v>1</v>
      </c>
      <c r="N72" s="33" t="s">
        <v>3670</v>
      </c>
      <c r="O72" s="191" t="s">
        <v>3671</v>
      </c>
      <c r="P72" s="33" t="s">
        <v>2858</v>
      </c>
      <c r="Q72" s="194">
        <v>2407070.4</v>
      </c>
    </row>
    <row r="73" spans="1:20" ht="23.25" x14ac:dyDescent="0.25">
      <c r="A73" s="80">
        <v>72</v>
      </c>
      <c r="B73" s="145" t="s">
        <v>499</v>
      </c>
      <c r="C73" s="30"/>
      <c r="D73" s="30" t="s">
        <v>515</v>
      </c>
      <c r="E73" s="30" t="s">
        <v>18</v>
      </c>
      <c r="F73" s="30" t="s">
        <v>516</v>
      </c>
      <c r="G73" s="30" t="s">
        <v>20</v>
      </c>
      <c r="H73" s="30" t="s">
        <v>47</v>
      </c>
      <c r="I73" s="42">
        <v>4</v>
      </c>
      <c r="J73" s="33" t="str">
        <f t="shared" si="1"/>
        <v>Березовский городской округ, г. Березовский, ул. Максима Горького, д. 4</v>
      </c>
      <c r="K73" s="30">
        <v>1626.5</v>
      </c>
      <c r="L73" s="30">
        <v>36</v>
      </c>
      <c r="M73" s="30">
        <v>4</v>
      </c>
      <c r="N73" s="33" t="s">
        <v>3670</v>
      </c>
      <c r="O73" s="191" t="s">
        <v>3671</v>
      </c>
      <c r="P73" s="33" t="s">
        <v>2858</v>
      </c>
      <c r="Q73" s="194">
        <v>5274361.2</v>
      </c>
    </row>
    <row r="74" spans="1:20" ht="23.25" x14ac:dyDescent="0.25">
      <c r="A74" s="80">
        <v>73</v>
      </c>
      <c r="B74" s="145" t="s">
        <v>499</v>
      </c>
      <c r="C74" s="30"/>
      <c r="D74" s="30" t="s">
        <v>515</v>
      </c>
      <c r="E74" s="30" t="s">
        <v>18</v>
      </c>
      <c r="F74" s="30" t="s">
        <v>516</v>
      </c>
      <c r="G74" s="30" t="s">
        <v>20</v>
      </c>
      <c r="H74" s="30" t="s">
        <v>47</v>
      </c>
      <c r="I74" s="42" t="s">
        <v>401</v>
      </c>
      <c r="J74" s="33" t="str">
        <f t="shared" si="1"/>
        <v>Березовский городской округ, г. Березовский, ул. Максима Горького, д. 4А</v>
      </c>
      <c r="K74" s="30">
        <v>2145.4</v>
      </c>
      <c r="L74" s="30">
        <v>48</v>
      </c>
      <c r="M74" s="30">
        <v>4</v>
      </c>
      <c r="N74" s="33" t="s">
        <v>3670</v>
      </c>
      <c r="O74" s="191" t="s">
        <v>3671</v>
      </c>
      <c r="P74" s="33" t="s">
        <v>2858</v>
      </c>
      <c r="Q74" s="194">
        <v>5401791.8200000003</v>
      </c>
    </row>
    <row r="75" spans="1:20" ht="23.25" x14ac:dyDescent="0.25">
      <c r="A75" s="80">
        <v>74</v>
      </c>
      <c r="B75" s="145" t="s">
        <v>499</v>
      </c>
      <c r="C75" s="30"/>
      <c r="D75" s="30" t="s">
        <v>515</v>
      </c>
      <c r="E75" s="30" t="s">
        <v>18</v>
      </c>
      <c r="F75" s="30" t="s">
        <v>516</v>
      </c>
      <c r="G75" s="30" t="s">
        <v>20</v>
      </c>
      <c r="H75" s="30" t="s">
        <v>47</v>
      </c>
      <c r="I75" s="42">
        <v>6</v>
      </c>
      <c r="J75" s="33" t="str">
        <f t="shared" si="1"/>
        <v>Березовский городской округ, г. Березовский, ул. Максима Горького, д. 6</v>
      </c>
      <c r="K75" s="30">
        <v>1579.6</v>
      </c>
      <c r="L75" s="30">
        <v>36</v>
      </c>
      <c r="M75" s="30">
        <v>5</v>
      </c>
      <c r="N75" s="33" t="s">
        <v>3670</v>
      </c>
      <c r="O75" s="191" t="s">
        <v>3671</v>
      </c>
      <c r="P75" s="33" t="s">
        <v>2858</v>
      </c>
      <c r="Q75" s="194">
        <v>6542323.2000000002</v>
      </c>
    </row>
    <row r="76" spans="1:20" ht="23.25" x14ac:dyDescent="0.25">
      <c r="A76" s="80">
        <v>75</v>
      </c>
      <c r="B76" s="145" t="s">
        <v>499</v>
      </c>
      <c r="C76" s="30"/>
      <c r="D76" s="30" t="s">
        <v>515</v>
      </c>
      <c r="E76" s="30" t="s">
        <v>18</v>
      </c>
      <c r="F76" s="30" t="s">
        <v>516</v>
      </c>
      <c r="G76" s="30" t="s">
        <v>20</v>
      </c>
      <c r="H76" s="30" t="s">
        <v>47</v>
      </c>
      <c r="I76" s="42" t="s">
        <v>411</v>
      </c>
      <c r="J76" s="33" t="str">
        <f t="shared" si="1"/>
        <v>Березовский городской округ, г. Березовский, ул. Максима Горького, д. 8А</v>
      </c>
      <c r="K76" s="30">
        <v>2119.4</v>
      </c>
      <c r="L76" s="30">
        <v>48</v>
      </c>
      <c r="M76" s="30">
        <v>5</v>
      </c>
      <c r="N76" s="33" t="s">
        <v>3670</v>
      </c>
      <c r="O76" s="191" t="s">
        <v>3671</v>
      </c>
      <c r="P76" s="33" t="s">
        <v>2858</v>
      </c>
      <c r="Q76" s="194">
        <v>6790011.5999999996</v>
      </c>
    </row>
    <row r="77" spans="1:20" ht="23.25" x14ac:dyDescent="0.25">
      <c r="A77" s="80">
        <v>76</v>
      </c>
      <c r="B77" s="145" t="s">
        <v>499</v>
      </c>
      <c r="C77" s="30"/>
      <c r="D77" s="30" t="s">
        <v>515</v>
      </c>
      <c r="E77" s="30" t="s">
        <v>18</v>
      </c>
      <c r="F77" s="30" t="s">
        <v>516</v>
      </c>
      <c r="G77" s="30" t="s">
        <v>20</v>
      </c>
      <c r="H77" s="30" t="s">
        <v>69</v>
      </c>
      <c r="I77" s="42">
        <v>4</v>
      </c>
      <c r="J77" s="33" t="str">
        <f t="shared" si="1"/>
        <v>Березовский городской округ, г. Березовский, ул. Мира, д. 4</v>
      </c>
      <c r="K77" s="30">
        <v>3233.7</v>
      </c>
      <c r="L77" s="30">
        <v>36</v>
      </c>
      <c r="M77" s="30">
        <v>4</v>
      </c>
      <c r="N77" s="33" t="s">
        <v>3670</v>
      </c>
      <c r="O77" s="191" t="s">
        <v>3671</v>
      </c>
      <c r="P77" s="33" t="s">
        <v>2858</v>
      </c>
      <c r="Q77" s="194">
        <v>4289492.4000000004</v>
      </c>
    </row>
    <row r="78" spans="1:20" ht="23.25" x14ac:dyDescent="0.25">
      <c r="A78" s="80">
        <v>77</v>
      </c>
      <c r="B78" s="145" t="s">
        <v>499</v>
      </c>
      <c r="C78" s="30"/>
      <c r="D78" s="30" t="s">
        <v>515</v>
      </c>
      <c r="E78" s="30" t="s">
        <v>18</v>
      </c>
      <c r="F78" s="30" t="s">
        <v>516</v>
      </c>
      <c r="G78" s="30" t="s">
        <v>20</v>
      </c>
      <c r="H78" s="30" t="s">
        <v>682</v>
      </c>
      <c r="I78" s="42">
        <v>6</v>
      </c>
      <c r="J78" s="33" t="str">
        <f t="shared" si="1"/>
        <v>Березовский городской округ, г. Березовский, ул. Новая, д. 6</v>
      </c>
      <c r="K78" s="30">
        <v>424.6</v>
      </c>
      <c r="L78" s="30">
        <v>8</v>
      </c>
      <c r="M78" s="30">
        <v>5</v>
      </c>
      <c r="N78" s="33" t="s">
        <v>3674</v>
      </c>
      <c r="O78" s="191" t="s">
        <v>3675</v>
      </c>
      <c r="P78" s="33" t="s">
        <v>3641</v>
      </c>
      <c r="Q78" s="194">
        <v>1125888.8</v>
      </c>
      <c r="T78"/>
    </row>
    <row r="79" spans="1:20" ht="23.25" x14ac:dyDescent="0.25">
      <c r="A79" s="80">
        <v>78</v>
      </c>
      <c r="B79" s="145" t="s">
        <v>499</v>
      </c>
      <c r="C79" s="30"/>
      <c r="D79" s="30" t="s">
        <v>515</v>
      </c>
      <c r="E79" s="30" t="s">
        <v>18</v>
      </c>
      <c r="F79" s="30" t="s">
        <v>516</v>
      </c>
      <c r="G79" s="30" t="s">
        <v>20</v>
      </c>
      <c r="H79" s="30" t="s">
        <v>682</v>
      </c>
      <c r="I79" s="42">
        <v>8</v>
      </c>
      <c r="J79" s="33" t="str">
        <f t="shared" si="1"/>
        <v>Березовский городской округ, г. Березовский, ул. Новая, д. 8</v>
      </c>
      <c r="K79" s="30">
        <v>425.5</v>
      </c>
      <c r="L79" s="30">
        <v>8</v>
      </c>
      <c r="M79" s="30">
        <v>6</v>
      </c>
      <c r="N79" s="33" t="s">
        <v>3674</v>
      </c>
      <c r="O79" s="191" t="s">
        <v>3675</v>
      </c>
      <c r="P79" s="33" t="s">
        <v>3641</v>
      </c>
      <c r="Q79" s="194">
        <v>1484167.2</v>
      </c>
      <c r="T79"/>
    </row>
    <row r="80" spans="1:20" ht="23.25" x14ac:dyDescent="0.25">
      <c r="A80" s="80">
        <v>79</v>
      </c>
      <c r="B80" s="145" t="s">
        <v>499</v>
      </c>
      <c r="C80" s="30"/>
      <c r="D80" s="30" t="s">
        <v>515</v>
      </c>
      <c r="E80" s="30" t="s">
        <v>18</v>
      </c>
      <c r="F80" s="30" t="s">
        <v>516</v>
      </c>
      <c r="G80" s="30" t="s">
        <v>20</v>
      </c>
      <c r="H80" s="30" t="s">
        <v>682</v>
      </c>
      <c r="I80" s="42">
        <v>9</v>
      </c>
      <c r="J80" s="33" t="str">
        <f t="shared" si="1"/>
        <v>Березовский городской округ, г. Березовский, ул. Новая, д. 9</v>
      </c>
      <c r="K80" s="30">
        <v>422.2</v>
      </c>
      <c r="L80" s="30">
        <v>8</v>
      </c>
      <c r="M80" s="30">
        <v>6</v>
      </c>
      <c r="N80" s="33" t="s">
        <v>3674</v>
      </c>
      <c r="O80" s="191" t="s">
        <v>3675</v>
      </c>
      <c r="P80" s="33" t="s">
        <v>3641</v>
      </c>
      <c r="Q80" s="194">
        <v>1391806.16</v>
      </c>
      <c r="T80"/>
    </row>
    <row r="81" spans="1:20" ht="23.25" x14ac:dyDescent="0.25">
      <c r="A81" s="80">
        <v>80</v>
      </c>
      <c r="B81" s="145" t="s">
        <v>499</v>
      </c>
      <c r="C81" s="30"/>
      <c r="D81" s="30" t="s">
        <v>515</v>
      </c>
      <c r="E81" s="30" t="s">
        <v>18</v>
      </c>
      <c r="F81" s="30" t="s">
        <v>516</v>
      </c>
      <c r="G81" s="30" t="s">
        <v>20</v>
      </c>
      <c r="H81" s="30" t="s">
        <v>1036</v>
      </c>
      <c r="I81" s="42">
        <v>42</v>
      </c>
      <c r="J81" s="33" t="str">
        <f t="shared" si="1"/>
        <v>Березовский городской округ, г. Березовский, ул. Транспортников, д. 42</v>
      </c>
      <c r="K81" s="30">
        <v>2388.6999999999998</v>
      </c>
      <c r="L81" s="30">
        <v>36</v>
      </c>
      <c r="M81" s="30">
        <v>1</v>
      </c>
      <c r="N81" s="33" t="s">
        <v>3674</v>
      </c>
      <c r="O81" s="191" t="s">
        <v>3675</v>
      </c>
      <c r="P81" s="33" t="s">
        <v>3641</v>
      </c>
      <c r="Q81" s="194">
        <v>1909988.4</v>
      </c>
      <c r="T81"/>
    </row>
    <row r="82" spans="1:20" ht="23.25" x14ac:dyDescent="0.25">
      <c r="A82" s="80">
        <v>81</v>
      </c>
      <c r="B82" s="145" t="s">
        <v>499</v>
      </c>
      <c r="C82" s="30"/>
      <c r="D82" s="30" t="s">
        <v>515</v>
      </c>
      <c r="E82" s="30" t="s">
        <v>18</v>
      </c>
      <c r="F82" s="30" t="s">
        <v>516</v>
      </c>
      <c r="G82" s="30" t="s">
        <v>20</v>
      </c>
      <c r="H82" s="30" t="s">
        <v>519</v>
      </c>
      <c r="I82" s="42">
        <v>11</v>
      </c>
      <c r="J82" s="33" t="str">
        <f t="shared" si="1"/>
        <v>Березовский городской округ, г. Березовский, ул. Шиловская, д. 11</v>
      </c>
      <c r="K82" s="30">
        <v>1656.5</v>
      </c>
      <c r="L82" s="30">
        <v>36</v>
      </c>
      <c r="M82" s="30">
        <v>3</v>
      </c>
      <c r="N82" s="33" t="s">
        <v>3674</v>
      </c>
      <c r="O82" s="191" t="s">
        <v>3675</v>
      </c>
      <c r="P82" s="33" t="s">
        <v>3641</v>
      </c>
      <c r="Q82" s="194">
        <v>4632216</v>
      </c>
      <c r="T82"/>
    </row>
    <row r="83" spans="1:20" ht="23.25" x14ac:dyDescent="0.25">
      <c r="A83" s="80">
        <v>82</v>
      </c>
      <c r="B83" s="145" t="s">
        <v>499</v>
      </c>
      <c r="C83" s="30"/>
      <c r="D83" s="30" t="s">
        <v>515</v>
      </c>
      <c r="E83" s="30" t="s">
        <v>1500</v>
      </c>
      <c r="F83" s="30" t="s">
        <v>520</v>
      </c>
      <c r="G83" s="30" t="s">
        <v>20</v>
      </c>
      <c r="H83" s="30" t="s">
        <v>84</v>
      </c>
      <c r="I83" s="42">
        <v>4</v>
      </c>
      <c r="J83" s="33" t="str">
        <f t="shared" si="1"/>
        <v>Березовский городской округ, пос. Кедровка (г Березовский), ул. Советская, д. 4</v>
      </c>
      <c r="K83" s="30">
        <v>695.5</v>
      </c>
      <c r="L83" s="30">
        <v>16</v>
      </c>
      <c r="M83" s="30">
        <v>3</v>
      </c>
      <c r="N83" s="33" t="s">
        <v>3670</v>
      </c>
      <c r="O83" s="191" t="s">
        <v>3671</v>
      </c>
      <c r="P83" s="33" t="s">
        <v>2858</v>
      </c>
      <c r="Q83" s="194">
        <v>335751.6</v>
      </c>
      <c r="T83"/>
    </row>
    <row r="84" spans="1:20" ht="23.25" x14ac:dyDescent="0.25">
      <c r="A84" s="80">
        <v>83</v>
      </c>
      <c r="B84" s="145" t="s">
        <v>499</v>
      </c>
      <c r="C84" s="33"/>
      <c r="D84" s="30" t="s">
        <v>515</v>
      </c>
      <c r="E84" s="30" t="s">
        <v>1500</v>
      </c>
      <c r="F84" s="33" t="s">
        <v>520</v>
      </c>
      <c r="G84" s="33" t="s">
        <v>20</v>
      </c>
      <c r="H84" s="33" t="s">
        <v>84</v>
      </c>
      <c r="I84" s="117">
        <v>8</v>
      </c>
      <c r="J84" s="33" t="str">
        <f t="shared" si="1"/>
        <v>Березовский городской округ, пос. Кедровка (г Березовский), ул. Советская, д. 8</v>
      </c>
      <c r="K84" s="33">
        <v>571</v>
      </c>
      <c r="L84" s="30">
        <v>12</v>
      </c>
      <c r="M84" s="30">
        <v>4</v>
      </c>
      <c r="N84" s="33" t="s">
        <v>3670</v>
      </c>
      <c r="O84" s="191" t="s">
        <v>3671</v>
      </c>
      <c r="P84" s="33" t="s">
        <v>2858</v>
      </c>
      <c r="Q84" s="194">
        <v>1532845.2</v>
      </c>
      <c r="T84"/>
    </row>
    <row r="85" spans="1:20" ht="23.25" x14ac:dyDescent="0.25">
      <c r="A85" s="80">
        <v>84</v>
      </c>
      <c r="B85" s="145" t="s">
        <v>499</v>
      </c>
      <c r="C85" s="30"/>
      <c r="D85" s="30" t="s">
        <v>515</v>
      </c>
      <c r="E85" s="30" t="s">
        <v>1500</v>
      </c>
      <c r="F85" s="30" t="s">
        <v>521</v>
      </c>
      <c r="G85" s="30" t="s">
        <v>20</v>
      </c>
      <c r="H85" s="30" t="s">
        <v>61</v>
      </c>
      <c r="I85" s="42">
        <v>1</v>
      </c>
      <c r="J85" s="33" t="str">
        <f t="shared" si="1"/>
        <v>Березовский городской округ, пос. Лосиный (г Березовский), ул. Октябрьская, д. 1</v>
      </c>
      <c r="K85" s="30">
        <v>673.2</v>
      </c>
      <c r="L85" s="30">
        <v>16</v>
      </c>
      <c r="M85" s="30">
        <v>5</v>
      </c>
      <c r="N85" s="33" t="s">
        <v>3674</v>
      </c>
      <c r="O85" s="191" t="s">
        <v>3675</v>
      </c>
      <c r="P85" s="33" t="s">
        <v>3641</v>
      </c>
      <c r="Q85" s="194">
        <v>2582355.5999999996</v>
      </c>
      <c r="T85"/>
    </row>
    <row r="86" spans="1:20" ht="23.25" x14ac:dyDescent="0.25">
      <c r="A86" s="80">
        <v>85</v>
      </c>
      <c r="B86" s="145" t="s">
        <v>499</v>
      </c>
      <c r="C86" s="30"/>
      <c r="D86" s="30" t="s">
        <v>515</v>
      </c>
      <c r="E86" s="30" t="s">
        <v>1500</v>
      </c>
      <c r="F86" s="30" t="s">
        <v>521</v>
      </c>
      <c r="G86" s="30" t="s">
        <v>20</v>
      </c>
      <c r="H86" s="30" t="s">
        <v>87</v>
      </c>
      <c r="I86" s="42">
        <v>1</v>
      </c>
      <c r="J86" s="33" t="str">
        <f t="shared" si="1"/>
        <v>Березовский городской округ, пос. Лосиный (г Березовский), ул. Строителей, д. 1</v>
      </c>
      <c r="K86" s="30">
        <v>672.5</v>
      </c>
      <c r="L86" s="30">
        <v>16</v>
      </c>
      <c r="M86" s="30">
        <v>5</v>
      </c>
      <c r="N86" s="33" t="s">
        <v>3674</v>
      </c>
      <c r="O86" s="191" t="s">
        <v>3675</v>
      </c>
      <c r="P86" s="33" t="s">
        <v>3641</v>
      </c>
      <c r="Q86" s="194">
        <v>2472889.1999999997</v>
      </c>
      <c r="T86"/>
    </row>
    <row r="87" spans="1:20" ht="23.25" x14ac:dyDescent="0.25">
      <c r="A87" s="80">
        <v>86</v>
      </c>
      <c r="B87" s="145" t="s">
        <v>499</v>
      </c>
      <c r="C87" s="30"/>
      <c r="D87" s="30" t="s">
        <v>515</v>
      </c>
      <c r="E87" s="30" t="s">
        <v>1500</v>
      </c>
      <c r="F87" s="30" t="s">
        <v>521</v>
      </c>
      <c r="G87" s="30" t="s">
        <v>20</v>
      </c>
      <c r="H87" s="30" t="s">
        <v>215</v>
      </c>
      <c r="I87" s="42">
        <v>17</v>
      </c>
      <c r="J87" s="33" t="str">
        <f t="shared" si="1"/>
        <v>Березовский городской округ, пос. Лосиный (г Березовский), ул. Уральская, д. 17</v>
      </c>
      <c r="K87" s="30">
        <v>3021.4</v>
      </c>
      <c r="L87" s="30">
        <v>60</v>
      </c>
      <c r="M87" s="30">
        <v>4</v>
      </c>
      <c r="N87" s="33" t="s">
        <v>3674</v>
      </c>
      <c r="O87" s="191" t="s">
        <v>3675</v>
      </c>
      <c r="P87" s="33" t="s">
        <v>3641</v>
      </c>
      <c r="Q87" s="194">
        <v>5839875.5999999996</v>
      </c>
      <c r="T87"/>
    </row>
    <row r="88" spans="1:20" ht="23.25" x14ac:dyDescent="0.25">
      <c r="A88" s="80">
        <v>87</v>
      </c>
      <c r="B88" s="145" t="s">
        <v>499</v>
      </c>
      <c r="C88" s="30"/>
      <c r="D88" s="30" t="s">
        <v>515</v>
      </c>
      <c r="E88" s="30" t="s">
        <v>1500</v>
      </c>
      <c r="F88" s="30" t="s">
        <v>522</v>
      </c>
      <c r="G88" s="30" t="s">
        <v>4889</v>
      </c>
      <c r="H88" s="30" t="s">
        <v>4891</v>
      </c>
      <c r="I88" s="42">
        <v>25</v>
      </c>
      <c r="J88" s="33" t="str">
        <f t="shared" si="1"/>
        <v>Березовский городской округ, пос. Монетный (г Березовский), тер. п.Центральный, д. 25</v>
      </c>
      <c r="K88" s="30">
        <v>1063.5</v>
      </c>
      <c r="L88" s="30">
        <v>24</v>
      </c>
      <c r="M88" s="30">
        <v>6</v>
      </c>
      <c r="N88" s="33" t="s">
        <v>3674</v>
      </c>
      <c r="O88" s="191" t="s">
        <v>3675</v>
      </c>
      <c r="P88" s="33" t="s">
        <v>3641</v>
      </c>
      <c r="Q88" s="194">
        <v>3399318.3999999994</v>
      </c>
      <c r="T88"/>
    </row>
    <row r="89" spans="1:20" ht="23.25" x14ac:dyDescent="0.25">
      <c r="A89" s="80">
        <v>88</v>
      </c>
      <c r="B89" s="145" t="s">
        <v>499</v>
      </c>
      <c r="C89" s="30"/>
      <c r="D89" s="30" t="s">
        <v>515</v>
      </c>
      <c r="E89" s="30" t="s">
        <v>1500</v>
      </c>
      <c r="F89" s="30" t="s">
        <v>522</v>
      </c>
      <c r="G89" s="30" t="s">
        <v>4889</v>
      </c>
      <c r="H89" s="30" t="s">
        <v>4891</v>
      </c>
      <c r="I89" s="42">
        <v>26</v>
      </c>
      <c r="J89" s="33" t="str">
        <f t="shared" si="1"/>
        <v>Березовский городской округ, пос. Монетный (г Березовский), тер. п.Центральный, д. 26</v>
      </c>
      <c r="K89" s="30">
        <v>678.1</v>
      </c>
      <c r="L89" s="30">
        <v>16</v>
      </c>
      <c r="M89" s="30">
        <v>5</v>
      </c>
      <c r="N89" s="33" t="s">
        <v>3674</v>
      </c>
      <c r="O89" s="191" t="s">
        <v>3675</v>
      </c>
      <c r="P89" s="33" t="s">
        <v>3641</v>
      </c>
      <c r="Q89" s="194">
        <v>2502784.8000000003</v>
      </c>
      <c r="T89"/>
    </row>
    <row r="90" spans="1:20" ht="23.25" x14ac:dyDescent="0.25">
      <c r="A90" s="80">
        <v>89</v>
      </c>
      <c r="B90" s="145" t="s">
        <v>499</v>
      </c>
      <c r="C90" s="30"/>
      <c r="D90" s="30" t="s">
        <v>515</v>
      </c>
      <c r="E90" s="30" t="s">
        <v>1500</v>
      </c>
      <c r="F90" s="30" t="s">
        <v>522</v>
      </c>
      <c r="G90" s="30" t="s">
        <v>4889</v>
      </c>
      <c r="H90" s="30" t="s">
        <v>4891</v>
      </c>
      <c r="I90" s="42">
        <v>27</v>
      </c>
      <c r="J90" s="33" t="str">
        <f t="shared" si="1"/>
        <v>Березовский городской округ, пос. Монетный (г Березовский), тер. п.Центральный, д. 27</v>
      </c>
      <c r="K90" s="30">
        <v>667.2</v>
      </c>
      <c r="L90" s="30">
        <v>16</v>
      </c>
      <c r="M90" s="30">
        <v>5</v>
      </c>
      <c r="N90" s="33" t="s">
        <v>3674</v>
      </c>
      <c r="O90" s="191" t="s">
        <v>3675</v>
      </c>
      <c r="P90" s="33" t="s">
        <v>3641</v>
      </c>
      <c r="Q90" s="194">
        <v>2468167.2000000002</v>
      </c>
      <c r="T90"/>
    </row>
    <row r="91" spans="1:20" ht="23.25" x14ac:dyDescent="0.25">
      <c r="A91" s="80">
        <v>90</v>
      </c>
      <c r="B91" s="145" t="s">
        <v>499</v>
      </c>
      <c r="C91" s="30"/>
      <c r="D91" s="30" t="s">
        <v>515</v>
      </c>
      <c r="E91" s="30" t="s">
        <v>1500</v>
      </c>
      <c r="F91" s="30" t="s">
        <v>522</v>
      </c>
      <c r="G91" s="30" t="s">
        <v>20</v>
      </c>
      <c r="H91" s="30" t="s">
        <v>53</v>
      </c>
      <c r="I91" s="42">
        <v>5</v>
      </c>
      <c r="J91" s="33" t="str">
        <f t="shared" si="1"/>
        <v>Березовский городской округ, пос. Монетный (г Березовский), ул. Комсомольская, д. 5</v>
      </c>
      <c r="K91" s="30">
        <v>1036</v>
      </c>
      <c r="L91" s="30">
        <v>24</v>
      </c>
      <c r="M91" s="30">
        <v>4</v>
      </c>
      <c r="N91" s="33" t="s">
        <v>3674</v>
      </c>
      <c r="O91" s="191" t="s">
        <v>3675</v>
      </c>
      <c r="P91" s="33" t="s">
        <v>3641</v>
      </c>
      <c r="Q91" s="194">
        <v>2939958</v>
      </c>
      <c r="T91"/>
    </row>
    <row r="92" spans="1:20" ht="23.25" x14ac:dyDescent="0.25">
      <c r="A92" s="80">
        <v>91</v>
      </c>
      <c r="B92" s="145" t="s">
        <v>499</v>
      </c>
      <c r="C92" s="30"/>
      <c r="D92" s="30" t="s">
        <v>515</v>
      </c>
      <c r="E92" s="30" t="s">
        <v>1500</v>
      </c>
      <c r="F92" s="30" t="s">
        <v>522</v>
      </c>
      <c r="G92" s="30" t="s">
        <v>20</v>
      </c>
      <c r="H92" s="30" t="s">
        <v>108</v>
      </c>
      <c r="I92" s="42">
        <v>23</v>
      </c>
      <c r="J92" s="33" t="str">
        <f t="shared" si="1"/>
        <v>Березовский городской округ, пос. Монетный (г Березовский), ул. Пушкина, д. 23</v>
      </c>
      <c r="K92" s="30">
        <v>2194.5</v>
      </c>
      <c r="L92" s="30">
        <v>48</v>
      </c>
      <c r="M92" s="30">
        <v>7</v>
      </c>
      <c r="N92" s="33" t="s">
        <v>3674</v>
      </c>
      <c r="O92" s="191" t="s">
        <v>3675</v>
      </c>
      <c r="P92" s="33" t="s">
        <v>3641</v>
      </c>
      <c r="Q92" s="194">
        <v>9983936.4000000004</v>
      </c>
      <c r="T92"/>
    </row>
    <row r="93" spans="1:20" ht="23.25" x14ac:dyDescent="0.25">
      <c r="A93" s="80">
        <v>92</v>
      </c>
      <c r="B93" s="145" t="s">
        <v>499</v>
      </c>
      <c r="C93" s="30" t="s">
        <v>778</v>
      </c>
      <c r="D93" s="30" t="s">
        <v>610</v>
      </c>
      <c r="E93" s="30" t="s">
        <v>18</v>
      </c>
      <c r="F93" s="30" t="s">
        <v>541</v>
      </c>
      <c r="G93" s="30" t="s">
        <v>790</v>
      </c>
      <c r="H93" s="30" t="s">
        <v>791</v>
      </c>
      <c r="I93" s="42">
        <v>10</v>
      </c>
      <c r="J93" s="33" t="str">
        <f t="shared" si="1"/>
        <v>Богдановичский р-н, городской округ Богданович, г. Богданович, кв. 1-й, д. 10</v>
      </c>
      <c r="K93" s="30">
        <v>6203.4</v>
      </c>
      <c r="L93" s="30">
        <v>118</v>
      </c>
      <c r="M93" s="30">
        <v>1</v>
      </c>
      <c r="N93" s="33" t="s">
        <v>3669</v>
      </c>
      <c r="O93" s="191" t="s">
        <v>3636</v>
      </c>
      <c r="P93" s="33" t="s">
        <v>2724</v>
      </c>
      <c r="Q93" s="194">
        <v>3990696</v>
      </c>
      <c r="T93"/>
    </row>
    <row r="94" spans="1:20" ht="23.25" x14ac:dyDescent="0.25">
      <c r="A94" s="80">
        <v>93</v>
      </c>
      <c r="B94" s="145" t="s">
        <v>499</v>
      </c>
      <c r="C94" s="30" t="s">
        <v>778</v>
      </c>
      <c r="D94" s="30" t="s">
        <v>610</v>
      </c>
      <c r="E94" s="30" t="s">
        <v>18</v>
      </c>
      <c r="F94" s="30" t="s">
        <v>541</v>
      </c>
      <c r="G94" s="30" t="s">
        <v>790</v>
      </c>
      <c r="H94" s="30" t="s">
        <v>1387</v>
      </c>
      <c r="I94" s="42">
        <v>10</v>
      </c>
      <c r="J94" s="33" t="str">
        <f t="shared" si="1"/>
        <v>Богдановичский р-н, городской округ Богданович, г. Богданович, кв. 3-й, д. 10</v>
      </c>
      <c r="K94" s="30">
        <v>4351.5</v>
      </c>
      <c r="L94" s="30">
        <v>79</v>
      </c>
      <c r="M94" s="30">
        <v>1</v>
      </c>
      <c r="N94" s="33" t="s">
        <v>3669</v>
      </c>
      <c r="O94" s="191">
        <v>43371</v>
      </c>
      <c r="P94" s="33" t="s">
        <v>2724</v>
      </c>
      <c r="Q94" s="194">
        <v>3775428</v>
      </c>
      <c r="T94"/>
    </row>
    <row r="95" spans="1:20" ht="23.25" x14ac:dyDescent="0.25">
      <c r="A95" s="80">
        <v>94</v>
      </c>
      <c r="B95" s="145" t="s">
        <v>499</v>
      </c>
      <c r="C95" s="30" t="s">
        <v>778</v>
      </c>
      <c r="D95" s="30" t="s">
        <v>610</v>
      </c>
      <c r="E95" s="30" t="s">
        <v>18</v>
      </c>
      <c r="F95" s="30" t="s">
        <v>541</v>
      </c>
      <c r="G95" s="30" t="s">
        <v>790</v>
      </c>
      <c r="H95" s="30" t="s">
        <v>1387</v>
      </c>
      <c r="I95" s="42">
        <v>5</v>
      </c>
      <c r="J95" s="33" t="str">
        <f t="shared" si="1"/>
        <v>Богдановичский р-н, городской округ Богданович, г. Богданович, кв. 3-й, д. 5</v>
      </c>
      <c r="K95" s="30">
        <v>5743.6</v>
      </c>
      <c r="L95" s="30">
        <v>119</v>
      </c>
      <c r="M95" s="30">
        <v>1</v>
      </c>
      <c r="N95" s="33" t="s">
        <v>3679</v>
      </c>
      <c r="O95" s="191">
        <v>43626</v>
      </c>
      <c r="P95" s="33" t="s">
        <v>2724</v>
      </c>
      <c r="Q95" s="194">
        <v>4868320.8</v>
      </c>
      <c r="T95"/>
    </row>
    <row r="96" spans="1:20" ht="23.25" x14ac:dyDescent="0.25">
      <c r="A96" s="80">
        <v>95</v>
      </c>
      <c r="B96" s="145" t="s">
        <v>499</v>
      </c>
      <c r="C96" s="30" t="s">
        <v>778</v>
      </c>
      <c r="D96" s="30" t="s">
        <v>610</v>
      </c>
      <c r="E96" s="30" t="s">
        <v>18</v>
      </c>
      <c r="F96" s="30" t="s">
        <v>541</v>
      </c>
      <c r="G96" s="30" t="s">
        <v>790</v>
      </c>
      <c r="H96" s="30" t="s">
        <v>1387</v>
      </c>
      <c r="I96" s="42">
        <v>6</v>
      </c>
      <c r="J96" s="33" t="str">
        <f t="shared" si="1"/>
        <v>Богдановичский р-н, городской округ Богданович, г. Богданович, кв. 3-й, д. 6</v>
      </c>
      <c r="K96" s="30">
        <v>5727</v>
      </c>
      <c r="L96" s="30">
        <v>119</v>
      </c>
      <c r="M96" s="30">
        <v>1</v>
      </c>
      <c r="N96" s="33" t="s">
        <v>3669</v>
      </c>
      <c r="O96" s="191" t="s">
        <v>3636</v>
      </c>
      <c r="P96" s="33" t="s">
        <v>2724</v>
      </c>
      <c r="Q96" s="194">
        <v>3947302.8</v>
      </c>
      <c r="T96"/>
    </row>
    <row r="97" spans="1:20" ht="23.25" x14ac:dyDescent="0.25">
      <c r="A97" s="80">
        <v>96</v>
      </c>
      <c r="B97" s="145" t="s">
        <v>499</v>
      </c>
      <c r="C97" s="30" t="s">
        <v>778</v>
      </c>
      <c r="D97" s="30" t="s">
        <v>610</v>
      </c>
      <c r="E97" s="30" t="s">
        <v>18</v>
      </c>
      <c r="F97" s="30" t="s">
        <v>541</v>
      </c>
      <c r="G97" s="30" t="s">
        <v>20</v>
      </c>
      <c r="H97" s="30" t="s">
        <v>537</v>
      </c>
      <c r="I97" s="42">
        <v>11</v>
      </c>
      <c r="J97" s="33" t="str">
        <f t="shared" si="1"/>
        <v>Богдановичский р-н, городской округ Богданович, г. Богданович, ул. Восточная, д. 11</v>
      </c>
      <c r="K97" s="30">
        <v>538.9</v>
      </c>
      <c r="L97" s="30">
        <v>12</v>
      </c>
      <c r="M97" s="30">
        <v>5</v>
      </c>
      <c r="N97" s="33" t="s">
        <v>3669</v>
      </c>
      <c r="O97" s="191" t="s">
        <v>3636</v>
      </c>
      <c r="P97" s="33" t="s">
        <v>2724</v>
      </c>
      <c r="Q97" s="194">
        <v>3696424.7</v>
      </c>
      <c r="T97"/>
    </row>
    <row r="98" spans="1:20" ht="23.25" x14ac:dyDescent="0.25">
      <c r="A98" s="80">
        <v>97</v>
      </c>
      <c r="B98" s="145" t="s">
        <v>499</v>
      </c>
      <c r="C98" s="30" t="s">
        <v>778</v>
      </c>
      <c r="D98" s="30" t="s">
        <v>610</v>
      </c>
      <c r="E98" s="30" t="s">
        <v>18</v>
      </c>
      <c r="F98" s="30" t="s">
        <v>541</v>
      </c>
      <c r="G98" s="30" t="s">
        <v>20</v>
      </c>
      <c r="H98" s="30" t="s">
        <v>537</v>
      </c>
      <c r="I98" s="42">
        <v>9</v>
      </c>
      <c r="J98" s="33" t="str">
        <f t="shared" si="1"/>
        <v>Богдановичский р-н, городской округ Богданович, г. Богданович, ул. Восточная, д. 9</v>
      </c>
      <c r="K98" s="30">
        <v>540.70000000000005</v>
      </c>
      <c r="L98" s="30">
        <v>12</v>
      </c>
      <c r="M98" s="30">
        <v>5</v>
      </c>
      <c r="N98" s="33" t="s">
        <v>3669</v>
      </c>
      <c r="O98" s="191" t="s">
        <v>3636</v>
      </c>
      <c r="P98" s="33" t="s">
        <v>2724</v>
      </c>
      <c r="Q98" s="194">
        <v>4275815.74</v>
      </c>
      <c r="T98"/>
    </row>
    <row r="99" spans="1:20" ht="23.25" x14ac:dyDescent="0.25">
      <c r="A99" s="80">
        <v>98</v>
      </c>
      <c r="B99" s="145" t="s">
        <v>499</v>
      </c>
      <c r="C99" s="30" t="s">
        <v>778</v>
      </c>
      <c r="D99" s="30" t="s">
        <v>610</v>
      </c>
      <c r="E99" s="30" t="s">
        <v>18</v>
      </c>
      <c r="F99" s="30" t="s">
        <v>541</v>
      </c>
      <c r="G99" s="30" t="s">
        <v>20</v>
      </c>
      <c r="H99" s="30" t="s">
        <v>74</v>
      </c>
      <c r="I99" s="42">
        <v>15</v>
      </c>
      <c r="J99" s="33" t="str">
        <f t="shared" si="1"/>
        <v>Богдановичский р-н, городской округ Богданович, г. Богданович, ул. Гагарина, д. 15</v>
      </c>
      <c r="K99" s="30">
        <v>3311.2</v>
      </c>
      <c r="L99" s="30">
        <v>74</v>
      </c>
      <c r="M99" s="30">
        <v>1</v>
      </c>
      <c r="N99" s="33" t="s">
        <v>3669</v>
      </c>
      <c r="O99" s="191" t="s">
        <v>3636</v>
      </c>
      <c r="P99" s="33" t="s">
        <v>2724</v>
      </c>
      <c r="Q99" s="194">
        <v>2851299.5999999996</v>
      </c>
      <c r="T99"/>
    </row>
    <row r="100" spans="1:20" ht="23.25" x14ac:dyDescent="0.25">
      <c r="A100" s="80">
        <v>99</v>
      </c>
      <c r="B100" s="145" t="s">
        <v>499</v>
      </c>
      <c r="C100" s="30" t="s">
        <v>778</v>
      </c>
      <c r="D100" s="30" t="s">
        <v>610</v>
      </c>
      <c r="E100" s="30" t="s">
        <v>18</v>
      </c>
      <c r="F100" s="30" t="s">
        <v>541</v>
      </c>
      <c r="G100" s="30" t="s">
        <v>20</v>
      </c>
      <c r="H100" s="30" t="s">
        <v>74</v>
      </c>
      <c r="I100" s="42">
        <v>9</v>
      </c>
      <c r="J100" s="33" t="str">
        <f t="shared" si="1"/>
        <v>Богдановичский р-н, городской округ Богданович, г. Богданович, ул. Гагарина, д. 9</v>
      </c>
      <c r="K100" s="30">
        <v>1576.5</v>
      </c>
      <c r="L100" s="30">
        <v>35</v>
      </c>
      <c r="M100" s="30">
        <v>1</v>
      </c>
      <c r="N100" s="33" t="s">
        <v>3669</v>
      </c>
      <c r="O100" s="191" t="s">
        <v>3636</v>
      </c>
      <c r="P100" s="33" t="s">
        <v>2724</v>
      </c>
      <c r="Q100" s="194">
        <v>1656032.4</v>
      </c>
      <c r="T100"/>
    </row>
    <row r="101" spans="1:20" ht="23.25" x14ac:dyDescent="0.25">
      <c r="A101" s="80">
        <v>100</v>
      </c>
      <c r="B101" s="145" t="s">
        <v>499</v>
      </c>
      <c r="C101" s="30" t="s">
        <v>778</v>
      </c>
      <c r="D101" s="30" t="s">
        <v>610</v>
      </c>
      <c r="E101" s="30" t="s">
        <v>18</v>
      </c>
      <c r="F101" s="30" t="s">
        <v>541</v>
      </c>
      <c r="G101" s="30" t="s">
        <v>20</v>
      </c>
      <c r="H101" s="30" t="s">
        <v>611</v>
      </c>
      <c r="I101" s="42">
        <v>10</v>
      </c>
      <c r="J101" s="33" t="str">
        <f t="shared" si="1"/>
        <v>Богдановичский р-н, городской округ Богданович, г. Богданович, ул. Партизанская, д. 10</v>
      </c>
      <c r="K101" s="30">
        <v>1354.9</v>
      </c>
      <c r="L101" s="30">
        <v>32</v>
      </c>
      <c r="M101" s="30">
        <v>1</v>
      </c>
      <c r="N101" s="33" t="s">
        <v>3669</v>
      </c>
      <c r="O101" s="191" t="s">
        <v>3636</v>
      </c>
      <c r="P101" s="33" t="s">
        <v>2724</v>
      </c>
      <c r="Q101" s="194">
        <v>1255210.8</v>
      </c>
      <c r="T101"/>
    </row>
    <row r="102" spans="1:20" ht="23.25" x14ac:dyDescent="0.25">
      <c r="A102" s="80">
        <v>101</v>
      </c>
      <c r="B102" s="145" t="s">
        <v>499</v>
      </c>
      <c r="C102" s="30" t="s">
        <v>778</v>
      </c>
      <c r="D102" s="30" t="s">
        <v>610</v>
      </c>
      <c r="E102" s="30" t="s">
        <v>18</v>
      </c>
      <c r="F102" s="30" t="s">
        <v>541</v>
      </c>
      <c r="G102" s="30" t="s">
        <v>20</v>
      </c>
      <c r="H102" s="30" t="s">
        <v>611</v>
      </c>
      <c r="I102" s="42">
        <v>15</v>
      </c>
      <c r="J102" s="33" t="str">
        <f t="shared" si="1"/>
        <v>Богдановичский р-н, городской округ Богданович, г. Богданович, ул. Партизанская, д. 15</v>
      </c>
      <c r="K102" s="30">
        <v>1386</v>
      </c>
      <c r="L102" s="30">
        <v>25</v>
      </c>
      <c r="M102" s="30">
        <v>1</v>
      </c>
      <c r="N102" s="33" t="s">
        <v>3669</v>
      </c>
      <c r="O102" s="191" t="s">
        <v>3636</v>
      </c>
      <c r="P102" s="33" t="s">
        <v>2724</v>
      </c>
      <c r="Q102" s="194">
        <v>1587632.4</v>
      </c>
      <c r="T102"/>
    </row>
    <row r="103" spans="1:20" ht="23.25" x14ac:dyDescent="0.25">
      <c r="A103" s="80">
        <v>102</v>
      </c>
      <c r="B103" s="145" t="s">
        <v>499</v>
      </c>
      <c r="C103" s="30" t="s">
        <v>778</v>
      </c>
      <c r="D103" s="30" t="s">
        <v>610</v>
      </c>
      <c r="E103" s="30" t="s">
        <v>18</v>
      </c>
      <c r="F103" s="30" t="s">
        <v>541</v>
      </c>
      <c r="G103" s="30" t="s">
        <v>20</v>
      </c>
      <c r="H103" s="30" t="s">
        <v>611</v>
      </c>
      <c r="I103" s="42">
        <v>3</v>
      </c>
      <c r="J103" s="33" t="str">
        <f t="shared" si="1"/>
        <v>Богдановичский р-н, городской округ Богданович, г. Богданович, ул. Партизанская, д. 3</v>
      </c>
      <c r="K103" s="30">
        <v>2677.1</v>
      </c>
      <c r="L103" s="30">
        <v>44</v>
      </c>
      <c r="M103" s="30">
        <v>4</v>
      </c>
      <c r="N103" s="33" t="s">
        <v>3669</v>
      </c>
      <c r="O103" s="191" t="s">
        <v>3636</v>
      </c>
      <c r="P103" s="33" t="s">
        <v>2724</v>
      </c>
      <c r="Q103" s="194">
        <v>4451072.4000000004</v>
      </c>
      <c r="T103"/>
    </row>
    <row r="104" spans="1:20" ht="23.25" x14ac:dyDescent="0.25">
      <c r="A104" s="80">
        <v>103</v>
      </c>
      <c r="B104" s="145" t="s">
        <v>499</v>
      </c>
      <c r="C104" s="30" t="s">
        <v>778</v>
      </c>
      <c r="D104" s="30" t="s">
        <v>610</v>
      </c>
      <c r="E104" s="30" t="s">
        <v>18</v>
      </c>
      <c r="F104" s="30" t="s">
        <v>541</v>
      </c>
      <c r="G104" s="30" t="s">
        <v>20</v>
      </c>
      <c r="H104" s="30" t="s">
        <v>1394</v>
      </c>
      <c r="I104" s="42">
        <v>21</v>
      </c>
      <c r="J104" s="33" t="str">
        <f t="shared" si="1"/>
        <v>Богдановичский р-н, городской округ Богданович, г. Богданович, ул. Рокицанская, д. 21</v>
      </c>
      <c r="K104" s="30">
        <v>1275.0999999999999</v>
      </c>
      <c r="L104" s="30">
        <v>24</v>
      </c>
      <c r="M104" s="30">
        <v>1</v>
      </c>
      <c r="N104" s="33" t="s">
        <v>3669</v>
      </c>
      <c r="O104" s="191" t="s">
        <v>3636</v>
      </c>
      <c r="P104" s="33" t="s">
        <v>2724</v>
      </c>
      <c r="Q104" s="194">
        <v>1852640.4</v>
      </c>
      <c r="T104"/>
    </row>
    <row r="105" spans="1:20" ht="23.25" x14ac:dyDescent="0.25">
      <c r="A105" s="80">
        <v>104</v>
      </c>
      <c r="B105" s="145" t="s">
        <v>499</v>
      </c>
      <c r="C105" s="30" t="s">
        <v>778</v>
      </c>
      <c r="D105" s="30" t="s">
        <v>610</v>
      </c>
      <c r="E105" s="30" t="s">
        <v>18</v>
      </c>
      <c r="F105" s="30" t="s">
        <v>541</v>
      </c>
      <c r="G105" s="30" t="s">
        <v>20</v>
      </c>
      <c r="H105" s="30" t="s">
        <v>282</v>
      </c>
      <c r="I105" s="42">
        <v>4</v>
      </c>
      <c r="J105" s="33" t="str">
        <f t="shared" si="1"/>
        <v>Богдановичский р-н, городской округ Богданович, г. Богданович, ул. Спортивная, д. 4</v>
      </c>
      <c r="K105" s="30">
        <v>801.7</v>
      </c>
      <c r="L105" s="30">
        <v>11</v>
      </c>
      <c r="M105" s="30">
        <v>1</v>
      </c>
      <c r="N105" s="33" t="s">
        <v>3669</v>
      </c>
      <c r="O105" s="191" t="s">
        <v>3636</v>
      </c>
      <c r="P105" s="33" t="s">
        <v>2724</v>
      </c>
      <c r="Q105" s="194">
        <v>182787.59999999998</v>
      </c>
      <c r="R105" s="45" t="s">
        <v>2348</v>
      </c>
      <c r="T105"/>
    </row>
    <row r="106" spans="1:20" ht="23.25" x14ac:dyDescent="0.25">
      <c r="A106" s="80">
        <v>105</v>
      </c>
      <c r="B106" s="145" t="s">
        <v>499</v>
      </c>
      <c r="C106" s="30" t="s">
        <v>778</v>
      </c>
      <c r="D106" s="30" t="s">
        <v>610</v>
      </c>
      <c r="E106" s="30" t="s">
        <v>18</v>
      </c>
      <c r="F106" s="30" t="s">
        <v>541</v>
      </c>
      <c r="G106" s="30" t="s">
        <v>20</v>
      </c>
      <c r="H106" s="30" t="s">
        <v>542</v>
      </c>
      <c r="I106" s="42">
        <v>9</v>
      </c>
      <c r="J106" s="33" t="str">
        <f t="shared" si="1"/>
        <v>Богдановичский р-н, городской округ Богданович, г. Богданович, ул. Степана Разина, д. 9</v>
      </c>
      <c r="K106" s="30">
        <v>5119.8999999999996</v>
      </c>
      <c r="L106" s="30">
        <v>89</v>
      </c>
      <c r="M106" s="30">
        <v>1</v>
      </c>
      <c r="N106" s="33" t="s">
        <v>3669</v>
      </c>
      <c r="O106" s="191" t="s">
        <v>3636</v>
      </c>
      <c r="P106" s="33" t="s">
        <v>2724</v>
      </c>
      <c r="Q106" s="194">
        <v>3245407.2</v>
      </c>
      <c r="T106"/>
    </row>
    <row r="107" spans="1:20" ht="23.25" x14ac:dyDescent="0.25">
      <c r="A107" s="80">
        <v>106</v>
      </c>
      <c r="B107" s="145" t="s">
        <v>499</v>
      </c>
      <c r="C107" s="30" t="s">
        <v>778</v>
      </c>
      <c r="D107" s="30" t="s">
        <v>610</v>
      </c>
      <c r="E107" s="30" t="s">
        <v>18</v>
      </c>
      <c r="F107" s="30" t="s">
        <v>541</v>
      </c>
      <c r="G107" s="30" t="s">
        <v>20</v>
      </c>
      <c r="H107" s="30" t="s">
        <v>161</v>
      </c>
      <c r="I107" s="42">
        <v>13</v>
      </c>
      <c r="J107" s="33" t="str">
        <f t="shared" si="1"/>
        <v>Богдановичский р-н, городской округ Богданович, г. Богданович, ул. Тимирязева, д. 13</v>
      </c>
      <c r="K107" s="30">
        <v>3649</v>
      </c>
      <c r="L107" s="30">
        <v>66</v>
      </c>
      <c r="M107" s="30">
        <v>1</v>
      </c>
      <c r="N107" s="33" t="s">
        <v>3669</v>
      </c>
      <c r="O107" s="191" t="s">
        <v>3636</v>
      </c>
      <c r="P107" s="33" t="s">
        <v>2724</v>
      </c>
      <c r="Q107" s="194">
        <v>2877643.2</v>
      </c>
      <c r="T107"/>
    </row>
    <row r="108" spans="1:20" ht="23.25" x14ac:dyDescent="0.25">
      <c r="A108" s="80">
        <v>107</v>
      </c>
      <c r="B108" s="145" t="s">
        <v>499</v>
      </c>
      <c r="C108" s="30" t="s">
        <v>778</v>
      </c>
      <c r="D108" s="30" t="s">
        <v>610</v>
      </c>
      <c r="E108" s="30" t="s">
        <v>18</v>
      </c>
      <c r="F108" s="30" t="s">
        <v>541</v>
      </c>
      <c r="G108" s="30" t="s">
        <v>20</v>
      </c>
      <c r="H108" s="30" t="s">
        <v>161</v>
      </c>
      <c r="I108" s="42" t="s">
        <v>1082</v>
      </c>
      <c r="J108" s="33" t="str">
        <f t="shared" si="1"/>
        <v>Богдановичский р-н, городской округ Богданович, г. Богданович, ул. Тимирязева, д. 1КОРПУС 1</v>
      </c>
      <c r="K108" s="30">
        <v>3631</v>
      </c>
      <c r="L108" s="30">
        <v>157</v>
      </c>
      <c r="M108" s="30">
        <v>1</v>
      </c>
      <c r="N108" s="33" t="s">
        <v>3669</v>
      </c>
      <c r="O108" s="191" t="s">
        <v>3636</v>
      </c>
      <c r="P108" s="33" t="s">
        <v>2724</v>
      </c>
      <c r="Q108" s="194">
        <v>2230417.2000000002</v>
      </c>
      <c r="T108"/>
    </row>
    <row r="109" spans="1:20" ht="23.25" x14ac:dyDescent="0.25">
      <c r="A109" s="80">
        <v>108</v>
      </c>
      <c r="B109" s="145" t="s">
        <v>499</v>
      </c>
      <c r="C109" s="30" t="s">
        <v>778</v>
      </c>
      <c r="D109" s="30" t="s">
        <v>610</v>
      </c>
      <c r="E109" s="30" t="s">
        <v>18</v>
      </c>
      <c r="F109" s="30" t="s">
        <v>541</v>
      </c>
      <c r="G109" s="30" t="s">
        <v>20</v>
      </c>
      <c r="H109" s="30" t="s">
        <v>161</v>
      </c>
      <c r="I109" s="42" t="s">
        <v>1398</v>
      </c>
      <c r="J109" s="33" t="str">
        <f t="shared" si="1"/>
        <v>Богдановичский р-н, городской округ Богданович, г. Богданович, ул. Тимирязева, д. 1КОРПУС 2</v>
      </c>
      <c r="K109" s="30">
        <v>4168.2</v>
      </c>
      <c r="L109" s="30">
        <v>156</v>
      </c>
      <c r="M109" s="30">
        <v>1</v>
      </c>
      <c r="N109" s="33" t="s">
        <v>3669</v>
      </c>
      <c r="O109" s="191" t="s">
        <v>3636</v>
      </c>
      <c r="P109" s="33" t="s">
        <v>2724</v>
      </c>
      <c r="Q109" s="194">
        <v>2129643.6</v>
      </c>
      <c r="T109"/>
    </row>
    <row r="110" spans="1:20" ht="23.25" x14ac:dyDescent="0.25">
      <c r="A110" s="80">
        <v>109</v>
      </c>
      <c r="B110" s="145" t="s">
        <v>499</v>
      </c>
      <c r="C110" s="30" t="s">
        <v>778</v>
      </c>
      <c r="D110" s="30" t="s">
        <v>610</v>
      </c>
      <c r="E110" s="30" t="s">
        <v>18</v>
      </c>
      <c r="F110" s="30" t="s">
        <v>541</v>
      </c>
      <c r="G110" s="30" t="s">
        <v>20</v>
      </c>
      <c r="H110" s="30" t="s">
        <v>161</v>
      </c>
      <c r="I110" s="42">
        <v>5</v>
      </c>
      <c r="J110" s="33" t="str">
        <f t="shared" si="1"/>
        <v>Богдановичский р-н, городской округ Богданович, г. Богданович, ул. Тимирязева, д. 5</v>
      </c>
      <c r="K110" s="30">
        <v>2876.1</v>
      </c>
      <c r="L110" s="30">
        <v>60</v>
      </c>
      <c r="M110" s="30">
        <v>1</v>
      </c>
      <c r="N110" s="33" t="s">
        <v>3669</v>
      </c>
      <c r="O110" s="191" t="s">
        <v>3636</v>
      </c>
      <c r="P110" s="33" t="s">
        <v>2724</v>
      </c>
      <c r="Q110" s="194">
        <v>1617867.5999999999</v>
      </c>
      <c r="T110"/>
    </row>
    <row r="111" spans="1:20" ht="23.25" x14ac:dyDescent="0.25">
      <c r="A111" s="80">
        <v>110</v>
      </c>
      <c r="B111" s="145" t="s">
        <v>499</v>
      </c>
      <c r="C111" s="30" t="s">
        <v>778</v>
      </c>
      <c r="D111" s="30" t="s">
        <v>610</v>
      </c>
      <c r="E111" s="30" t="s">
        <v>1500</v>
      </c>
      <c r="F111" s="30" t="s">
        <v>543</v>
      </c>
      <c r="G111" s="30" t="s">
        <v>20</v>
      </c>
      <c r="H111" s="30" t="s">
        <v>77</v>
      </c>
      <c r="I111" s="42">
        <v>6</v>
      </c>
      <c r="J111" s="33" t="str">
        <f t="shared" si="1"/>
        <v>Богдановичский р-н, городской округ Богданович, пос. Полдневой, ул. Свердлова, д. 6</v>
      </c>
      <c r="K111" s="30">
        <v>474.2</v>
      </c>
      <c r="L111" s="30">
        <v>8</v>
      </c>
      <c r="M111" s="30">
        <v>2</v>
      </c>
      <c r="N111" s="33" t="s">
        <v>3669</v>
      </c>
      <c r="O111" s="191" t="s">
        <v>3636</v>
      </c>
      <c r="P111" s="33" t="s">
        <v>2724</v>
      </c>
      <c r="Q111" s="194">
        <v>331243.2</v>
      </c>
      <c r="T111"/>
    </row>
    <row r="112" spans="1:20" ht="23.25" x14ac:dyDescent="0.25">
      <c r="A112" s="80">
        <v>111</v>
      </c>
      <c r="B112" s="145" t="s">
        <v>499</v>
      </c>
      <c r="C112" s="30" t="s">
        <v>778</v>
      </c>
      <c r="D112" s="30" t="s">
        <v>610</v>
      </c>
      <c r="E112" s="30" t="s">
        <v>1500</v>
      </c>
      <c r="F112" s="30" t="s">
        <v>543</v>
      </c>
      <c r="G112" s="30" t="s">
        <v>20</v>
      </c>
      <c r="H112" s="30" t="s">
        <v>77</v>
      </c>
      <c r="I112" s="42">
        <v>8</v>
      </c>
      <c r="J112" s="33" t="str">
        <f t="shared" si="1"/>
        <v>Богдановичский р-н, городской округ Богданович, пос. Полдневой, ул. Свердлова, д. 8</v>
      </c>
      <c r="K112" s="30">
        <v>814.7</v>
      </c>
      <c r="L112" s="30">
        <v>12</v>
      </c>
      <c r="M112" s="30">
        <v>2</v>
      </c>
      <c r="N112" s="33" t="s">
        <v>3669</v>
      </c>
      <c r="O112" s="191" t="s">
        <v>3636</v>
      </c>
      <c r="P112" s="33" t="s">
        <v>2724</v>
      </c>
      <c r="Q112" s="194">
        <v>397591.2</v>
      </c>
      <c r="T112"/>
    </row>
    <row r="113" spans="1:20" ht="23.25" x14ac:dyDescent="0.25">
      <c r="A113" s="80">
        <v>112</v>
      </c>
      <c r="B113" s="145" t="s">
        <v>499</v>
      </c>
      <c r="C113" s="30" t="s">
        <v>778</v>
      </c>
      <c r="D113" s="30" t="s">
        <v>610</v>
      </c>
      <c r="E113" s="30" t="s">
        <v>29</v>
      </c>
      <c r="F113" s="30" t="s">
        <v>779</v>
      </c>
      <c r="G113" s="30" t="s">
        <v>20</v>
      </c>
      <c r="H113" s="30" t="s">
        <v>1375</v>
      </c>
      <c r="I113" s="42">
        <v>18</v>
      </c>
      <c r="J113" s="33" t="str">
        <f t="shared" si="1"/>
        <v>Богдановичский р-н, городской округ Богданович, с. Байны, ул. Еремеева, д. 18</v>
      </c>
      <c r="K113" s="30">
        <v>896.9</v>
      </c>
      <c r="L113" s="30">
        <v>18</v>
      </c>
      <c r="M113" s="30">
        <v>2</v>
      </c>
      <c r="N113" s="33" t="s">
        <v>3669</v>
      </c>
      <c r="O113" s="191" t="s">
        <v>3636</v>
      </c>
      <c r="P113" s="33" t="s">
        <v>2724</v>
      </c>
      <c r="Q113" s="194">
        <v>473259.6</v>
      </c>
      <c r="T113"/>
    </row>
    <row r="114" spans="1:20" ht="23.25" x14ac:dyDescent="0.25">
      <c r="A114" s="80">
        <v>113</v>
      </c>
      <c r="B114" s="145" t="s">
        <v>499</v>
      </c>
      <c r="C114" s="30" t="s">
        <v>778</v>
      </c>
      <c r="D114" s="30" t="s">
        <v>610</v>
      </c>
      <c r="E114" s="30" t="s">
        <v>29</v>
      </c>
      <c r="F114" s="30" t="s">
        <v>779</v>
      </c>
      <c r="G114" s="30" t="s">
        <v>20</v>
      </c>
      <c r="H114" s="30" t="s">
        <v>1375</v>
      </c>
      <c r="I114" s="42">
        <v>25</v>
      </c>
      <c r="J114" s="33" t="str">
        <f t="shared" si="1"/>
        <v>Богдановичский р-н, городской округ Богданович, с. Байны, ул. Еремеева, д. 25</v>
      </c>
      <c r="K114" s="30">
        <v>597.79999999999995</v>
      </c>
      <c r="L114" s="30">
        <v>12</v>
      </c>
      <c r="M114" s="30">
        <v>1</v>
      </c>
      <c r="N114" s="33" t="s">
        <v>3669</v>
      </c>
      <c r="O114" s="191" t="s">
        <v>3636</v>
      </c>
      <c r="P114" s="33" t="s">
        <v>2724</v>
      </c>
      <c r="Q114" s="194">
        <v>1188908.3999999999</v>
      </c>
      <c r="T114"/>
    </row>
    <row r="115" spans="1:20" ht="23.25" x14ac:dyDescent="0.25">
      <c r="A115" s="80">
        <v>114</v>
      </c>
      <c r="B115" s="145" t="s">
        <v>499</v>
      </c>
      <c r="C115" s="30" t="s">
        <v>778</v>
      </c>
      <c r="D115" s="30" t="s">
        <v>610</v>
      </c>
      <c r="E115" s="30" t="s">
        <v>29</v>
      </c>
      <c r="F115" s="30" t="s">
        <v>779</v>
      </c>
      <c r="G115" s="30" t="s">
        <v>20</v>
      </c>
      <c r="H115" s="30" t="s">
        <v>36</v>
      </c>
      <c r="I115" s="42">
        <v>121</v>
      </c>
      <c r="J115" s="33" t="str">
        <f t="shared" si="1"/>
        <v>Богдановичский р-н, городской округ Богданович, с. Байны, ул. Ленина, д. 121</v>
      </c>
      <c r="K115" s="30">
        <v>1051.7</v>
      </c>
      <c r="L115" s="30">
        <v>22</v>
      </c>
      <c r="M115" s="30">
        <v>1</v>
      </c>
      <c r="N115" s="33" t="s">
        <v>3669</v>
      </c>
      <c r="O115" s="191" t="s">
        <v>3636</v>
      </c>
      <c r="P115" s="33" t="s">
        <v>2724</v>
      </c>
      <c r="Q115" s="194">
        <v>1596399.6</v>
      </c>
      <c r="T115"/>
    </row>
    <row r="116" spans="1:20" ht="23.25" x14ac:dyDescent="0.25">
      <c r="A116" s="80">
        <v>115</v>
      </c>
      <c r="B116" s="145" t="s">
        <v>499</v>
      </c>
      <c r="C116" s="30" t="s">
        <v>778</v>
      </c>
      <c r="D116" s="30" t="s">
        <v>610</v>
      </c>
      <c r="E116" s="30" t="s">
        <v>29</v>
      </c>
      <c r="F116" s="30" t="s">
        <v>1381</v>
      </c>
      <c r="G116" s="30" t="s">
        <v>20</v>
      </c>
      <c r="H116" s="30" t="s">
        <v>1382</v>
      </c>
      <c r="I116" s="42">
        <v>45</v>
      </c>
      <c r="J116" s="33" t="str">
        <f t="shared" si="1"/>
        <v>Богдановичский р-н, городской округ Богданович, с. Волковское, ул. Степана Щипачева, д. 45</v>
      </c>
      <c r="K116" s="30">
        <v>881.7</v>
      </c>
      <c r="L116" s="30">
        <v>16</v>
      </c>
      <c r="M116" s="30">
        <v>1</v>
      </c>
      <c r="N116" s="33" t="s">
        <v>3669</v>
      </c>
      <c r="O116" s="191" t="s">
        <v>3636</v>
      </c>
      <c r="P116" s="33" t="s">
        <v>2724</v>
      </c>
      <c r="Q116" s="194">
        <v>1416181.2</v>
      </c>
      <c r="T116"/>
    </row>
    <row r="117" spans="1:20" ht="23.25" x14ac:dyDescent="0.25">
      <c r="A117" s="80">
        <v>116</v>
      </c>
      <c r="B117" s="145" t="s">
        <v>499</v>
      </c>
      <c r="C117" s="30" t="s">
        <v>778</v>
      </c>
      <c r="D117" s="30" t="s">
        <v>610</v>
      </c>
      <c r="E117" s="30" t="s">
        <v>29</v>
      </c>
      <c r="F117" s="30" t="s">
        <v>780</v>
      </c>
      <c r="G117" s="30" t="s">
        <v>20</v>
      </c>
      <c r="H117" s="30" t="s">
        <v>152</v>
      </c>
      <c r="I117" s="42">
        <v>11</v>
      </c>
      <c r="J117" s="33" t="str">
        <f t="shared" si="1"/>
        <v>Богдановичский р-н, городской округ Богданович, с. Гарашкинское, ул. Ильича, д. 11</v>
      </c>
      <c r="K117" s="30">
        <v>1329.7</v>
      </c>
      <c r="L117" s="30">
        <v>24</v>
      </c>
      <c r="M117" s="30">
        <v>1</v>
      </c>
      <c r="N117" s="33" t="s">
        <v>3669</v>
      </c>
      <c r="O117" s="191" t="s">
        <v>3636</v>
      </c>
      <c r="P117" s="33" t="s">
        <v>2724</v>
      </c>
      <c r="Q117" s="194">
        <v>1488532.8</v>
      </c>
      <c r="T117"/>
    </row>
    <row r="118" spans="1:20" ht="23.25" x14ac:dyDescent="0.25">
      <c r="A118" s="80">
        <v>117</v>
      </c>
      <c r="B118" s="145" t="s">
        <v>499</v>
      </c>
      <c r="C118" s="30" t="s">
        <v>778</v>
      </c>
      <c r="D118" s="30" t="s">
        <v>610</v>
      </c>
      <c r="E118" s="30" t="s">
        <v>29</v>
      </c>
      <c r="F118" s="30" t="s">
        <v>1396</v>
      </c>
      <c r="G118" s="30" t="s">
        <v>20</v>
      </c>
      <c r="H118" s="30" t="s">
        <v>36</v>
      </c>
      <c r="I118" s="42">
        <v>61</v>
      </c>
      <c r="J118" s="33" t="str">
        <f t="shared" si="1"/>
        <v>Богдановичский р-н, городской округ Богданович, с. Ильинское, ул. Ленина, д. 61</v>
      </c>
      <c r="K118" s="30">
        <v>865.8</v>
      </c>
      <c r="L118" s="30">
        <v>16</v>
      </c>
      <c r="M118" s="30">
        <v>1</v>
      </c>
      <c r="N118" s="33" t="s">
        <v>3669</v>
      </c>
      <c r="O118" s="191" t="s">
        <v>3636</v>
      </c>
      <c r="P118" s="33" t="s">
        <v>2724</v>
      </c>
      <c r="Q118" s="194">
        <v>1452487.2000000002</v>
      </c>
      <c r="T118"/>
    </row>
    <row r="119" spans="1:20" ht="23.25" x14ac:dyDescent="0.25">
      <c r="A119" s="80">
        <v>118</v>
      </c>
      <c r="B119" s="145" t="s">
        <v>499</v>
      </c>
      <c r="C119" s="30" t="s">
        <v>778</v>
      </c>
      <c r="D119" s="30" t="s">
        <v>610</v>
      </c>
      <c r="E119" s="30" t="s">
        <v>29</v>
      </c>
      <c r="F119" s="30" t="s">
        <v>1380</v>
      </c>
      <c r="G119" s="30" t="s">
        <v>20</v>
      </c>
      <c r="H119" s="30" t="s">
        <v>613</v>
      </c>
      <c r="I119" s="42">
        <v>16</v>
      </c>
      <c r="J119" s="33" t="str">
        <f t="shared" si="1"/>
        <v>Богдановичский р-н, городской округ Богданович, с. Коменки, ул. 30 лет Победы, д. 16</v>
      </c>
      <c r="K119" s="30">
        <v>837.9</v>
      </c>
      <c r="L119" s="30">
        <v>16</v>
      </c>
      <c r="M119" s="30">
        <v>1</v>
      </c>
      <c r="N119" s="33" t="s">
        <v>3669</v>
      </c>
      <c r="O119" s="191" t="s">
        <v>3636</v>
      </c>
      <c r="P119" s="33" t="s">
        <v>2724</v>
      </c>
      <c r="Q119" s="194">
        <v>1743702</v>
      </c>
      <c r="T119"/>
    </row>
    <row r="120" spans="1:20" ht="23.25" x14ac:dyDescent="0.25">
      <c r="A120" s="80">
        <v>119</v>
      </c>
      <c r="B120" s="145" t="s">
        <v>499</v>
      </c>
      <c r="C120" s="30" t="s">
        <v>778</v>
      </c>
      <c r="D120" s="30" t="s">
        <v>610</v>
      </c>
      <c r="E120" s="30" t="s">
        <v>29</v>
      </c>
      <c r="F120" s="30" t="s">
        <v>1379</v>
      </c>
      <c r="G120" s="30" t="s">
        <v>20</v>
      </c>
      <c r="H120" s="30" t="s">
        <v>36</v>
      </c>
      <c r="I120" s="42">
        <v>49</v>
      </c>
      <c r="J120" s="33" t="str">
        <f t="shared" si="1"/>
        <v>Богдановичский р-н, городской округ Богданович, с. Тыгиш, ул. Ленина, д. 49</v>
      </c>
      <c r="K120" s="30">
        <v>1164.0999999999999</v>
      </c>
      <c r="L120" s="30">
        <v>40</v>
      </c>
      <c r="M120" s="30">
        <v>1</v>
      </c>
      <c r="N120" s="33" t="s">
        <v>3669</v>
      </c>
      <c r="O120" s="191" t="s">
        <v>3636</v>
      </c>
      <c r="P120" s="33" t="s">
        <v>2724</v>
      </c>
      <c r="Q120" s="194">
        <v>1591962</v>
      </c>
      <c r="T120"/>
    </row>
    <row r="121" spans="1:20" ht="23.25" x14ac:dyDescent="0.25">
      <c r="A121" s="80">
        <v>120</v>
      </c>
      <c r="B121" s="147" t="s">
        <v>218</v>
      </c>
      <c r="C121" s="30" t="s">
        <v>673</v>
      </c>
      <c r="D121" s="30" t="s">
        <v>126</v>
      </c>
      <c r="E121" s="28" t="s">
        <v>18</v>
      </c>
      <c r="F121" s="28" t="s">
        <v>127</v>
      </c>
      <c r="G121" s="28" t="s">
        <v>20</v>
      </c>
      <c r="H121" s="30" t="s">
        <v>4892</v>
      </c>
      <c r="I121" s="148" t="s">
        <v>1336</v>
      </c>
      <c r="J121" s="33" t="str">
        <f t="shared" si="1"/>
        <v>Верхнесалдинский р-н, Верхнесалдинский городской округ, г. Верхняя Салда, ул. Молодежный поселок, д. 106</v>
      </c>
      <c r="K121" s="30">
        <v>444.3</v>
      </c>
      <c r="L121" s="30">
        <v>4</v>
      </c>
      <c r="M121" s="30">
        <v>8</v>
      </c>
      <c r="N121" s="33" t="s">
        <v>3681</v>
      </c>
      <c r="O121" s="191" t="s">
        <v>3636</v>
      </c>
      <c r="P121" s="33" t="s">
        <v>3680</v>
      </c>
      <c r="Q121" s="194">
        <v>3968167.8600000003</v>
      </c>
      <c r="T121"/>
    </row>
    <row r="122" spans="1:20" ht="23.25" x14ac:dyDescent="0.25">
      <c r="A122" s="80">
        <v>121</v>
      </c>
      <c r="B122" s="147" t="s">
        <v>218</v>
      </c>
      <c r="C122" s="30" t="s">
        <v>673</v>
      </c>
      <c r="D122" s="30" t="s">
        <v>126</v>
      </c>
      <c r="E122" s="28" t="s">
        <v>18</v>
      </c>
      <c r="F122" s="28" t="s">
        <v>127</v>
      </c>
      <c r="G122" s="28" t="s">
        <v>20</v>
      </c>
      <c r="H122" s="30" t="s">
        <v>4892</v>
      </c>
      <c r="I122" s="148" t="s">
        <v>955</v>
      </c>
      <c r="J122" s="33" t="str">
        <f t="shared" si="1"/>
        <v>Верхнесалдинский р-н, Верхнесалдинский городской округ, г. Верхняя Салда, ул. Молодежный поселок, д. 71</v>
      </c>
      <c r="K122" s="30">
        <v>493.7</v>
      </c>
      <c r="L122" s="30">
        <v>6</v>
      </c>
      <c r="M122" s="30">
        <v>8</v>
      </c>
      <c r="N122" s="33" t="s">
        <v>3681</v>
      </c>
      <c r="O122" s="191" t="s">
        <v>3636</v>
      </c>
      <c r="P122" s="33" t="s">
        <v>3680</v>
      </c>
      <c r="Q122" s="194">
        <v>3602542.9199999995</v>
      </c>
      <c r="T122"/>
    </row>
    <row r="123" spans="1:20" ht="23.25" x14ac:dyDescent="0.25">
      <c r="A123" s="80">
        <v>122</v>
      </c>
      <c r="B123" s="147" t="s">
        <v>218</v>
      </c>
      <c r="C123" s="30" t="s">
        <v>673</v>
      </c>
      <c r="D123" s="30" t="s">
        <v>126</v>
      </c>
      <c r="E123" s="28" t="s">
        <v>18</v>
      </c>
      <c r="F123" s="28" t="s">
        <v>127</v>
      </c>
      <c r="G123" s="28" t="s">
        <v>20</v>
      </c>
      <c r="H123" s="30" t="s">
        <v>4892</v>
      </c>
      <c r="I123" s="148" t="s">
        <v>958</v>
      </c>
      <c r="J123" s="33" t="str">
        <f t="shared" si="1"/>
        <v>Верхнесалдинский р-н, Верхнесалдинский городской округ, г. Верхняя Салда, ул. Молодежный поселок, д. 75</v>
      </c>
      <c r="K123" s="30">
        <v>493</v>
      </c>
      <c r="L123" s="30">
        <v>8</v>
      </c>
      <c r="M123" s="30">
        <v>8</v>
      </c>
      <c r="N123" s="33" t="s">
        <v>3681</v>
      </c>
      <c r="O123" s="191" t="s">
        <v>3636</v>
      </c>
      <c r="P123" s="33" t="s">
        <v>3680</v>
      </c>
      <c r="Q123" s="194">
        <v>4548237.16</v>
      </c>
      <c r="T123"/>
    </row>
    <row r="124" spans="1:20" ht="23.25" x14ac:dyDescent="0.25">
      <c r="A124" s="80">
        <v>123</v>
      </c>
      <c r="B124" s="147" t="s">
        <v>218</v>
      </c>
      <c r="C124" s="30" t="s">
        <v>673</v>
      </c>
      <c r="D124" s="30" t="s">
        <v>126</v>
      </c>
      <c r="E124" s="28" t="s">
        <v>18</v>
      </c>
      <c r="F124" s="28" t="s">
        <v>127</v>
      </c>
      <c r="G124" s="28" t="s">
        <v>20</v>
      </c>
      <c r="H124" s="30" t="s">
        <v>4892</v>
      </c>
      <c r="I124" s="148" t="s">
        <v>1220</v>
      </c>
      <c r="J124" s="33" t="str">
        <f t="shared" si="1"/>
        <v>Верхнесалдинский р-н, Верхнесалдинский городской округ, г. Верхняя Салда, ул. Молодежный поселок, д. 94</v>
      </c>
      <c r="K124" s="30">
        <v>424.6</v>
      </c>
      <c r="L124" s="30">
        <v>8</v>
      </c>
      <c r="M124" s="30">
        <v>8</v>
      </c>
      <c r="N124" s="33" t="s">
        <v>3681</v>
      </c>
      <c r="O124" s="191" t="s">
        <v>3636</v>
      </c>
      <c r="P124" s="33" t="s">
        <v>3680</v>
      </c>
      <c r="Q124" s="194">
        <v>3398526</v>
      </c>
      <c r="T124"/>
    </row>
    <row r="125" spans="1:20" ht="23.25" x14ac:dyDescent="0.25">
      <c r="A125" s="80">
        <v>124</v>
      </c>
      <c r="B125" s="147" t="s">
        <v>218</v>
      </c>
      <c r="C125" s="30" t="s">
        <v>673</v>
      </c>
      <c r="D125" s="30" t="s">
        <v>126</v>
      </c>
      <c r="E125" s="28" t="s">
        <v>18</v>
      </c>
      <c r="F125" s="28" t="s">
        <v>127</v>
      </c>
      <c r="G125" s="28" t="s">
        <v>20</v>
      </c>
      <c r="H125" s="30" t="s">
        <v>4892</v>
      </c>
      <c r="I125" s="148" t="s">
        <v>1333</v>
      </c>
      <c r="J125" s="33" t="str">
        <f t="shared" si="1"/>
        <v>Верхнесалдинский р-н, Верхнесалдинский городской округ, г. Верхняя Салда, ул. Молодежный поселок, д. 98</v>
      </c>
      <c r="K125" s="30">
        <v>441.1</v>
      </c>
      <c r="L125" s="30">
        <v>8</v>
      </c>
      <c r="M125" s="30">
        <v>8</v>
      </c>
      <c r="N125" s="33" t="s">
        <v>3681</v>
      </c>
      <c r="O125" s="191" t="s">
        <v>3636</v>
      </c>
      <c r="P125" s="33" t="s">
        <v>3680</v>
      </c>
      <c r="Q125" s="194">
        <v>3265870.6799999997</v>
      </c>
      <c r="T125"/>
    </row>
    <row r="126" spans="1:20" ht="23.25" x14ac:dyDescent="0.25">
      <c r="A126" s="80">
        <v>125</v>
      </c>
      <c r="B126" s="147" t="s">
        <v>218</v>
      </c>
      <c r="C126" s="30" t="s">
        <v>673</v>
      </c>
      <c r="D126" s="30" t="s">
        <v>126</v>
      </c>
      <c r="E126" s="28" t="s">
        <v>18</v>
      </c>
      <c r="F126" s="28" t="s">
        <v>127</v>
      </c>
      <c r="G126" s="28" t="s">
        <v>20</v>
      </c>
      <c r="H126" s="30" t="s">
        <v>537</v>
      </c>
      <c r="I126" s="148" t="s">
        <v>979</v>
      </c>
      <c r="J126" s="33" t="str">
        <f t="shared" si="1"/>
        <v>Верхнесалдинский р-н, Верхнесалдинский городской округ, г. Верхняя Салда, ул. Восточная, д. 14</v>
      </c>
      <c r="K126" s="30">
        <v>684.3</v>
      </c>
      <c r="L126" s="30">
        <v>16</v>
      </c>
      <c r="M126" s="30">
        <v>7</v>
      </c>
      <c r="N126" s="33" t="s">
        <v>3681</v>
      </c>
      <c r="O126" s="191" t="s">
        <v>3636</v>
      </c>
      <c r="P126" s="33" t="s">
        <v>3680</v>
      </c>
      <c r="Q126" s="194">
        <v>5240778</v>
      </c>
      <c r="T126"/>
    </row>
    <row r="127" spans="1:20" ht="23.25" x14ac:dyDescent="0.25">
      <c r="A127" s="80">
        <v>126</v>
      </c>
      <c r="B127" s="147" t="s">
        <v>218</v>
      </c>
      <c r="C127" s="30" t="s">
        <v>673</v>
      </c>
      <c r="D127" s="30" t="s">
        <v>126</v>
      </c>
      <c r="E127" s="28" t="s">
        <v>18</v>
      </c>
      <c r="F127" s="28" t="s">
        <v>127</v>
      </c>
      <c r="G127" s="28" t="s">
        <v>20</v>
      </c>
      <c r="H127" s="30" t="s">
        <v>537</v>
      </c>
      <c r="I127" s="148" t="s">
        <v>963</v>
      </c>
      <c r="J127" s="33" t="str">
        <f t="shared" si="1"/>
        <v>Верхнесалдинский р-н, Верхнесалдинский городской округ, г. Верхняя Салда, ул. Восточная, д. 16</v>
      </c>
      <c r="K127" s="30">
        <v>446.9</v>
      </c>
      <c r="L127" s="30">
        <v>8</v>
      </c>
      <c r="M127" s="30">
        <v>8</v>
      </c>
      <c r="N127" s="33" t="s">
        <v>3681</v>
      </c>
      <c r="O127" s="191" t="s">
        <v>3636</v>
      </c>
      <c r="P127" s="33" t="s">
        <v>3680</v>
      </c>
      <c r="Q127" s="194">
        <v>3451429.54</v>
      </c>
      <c r="T127"/>
    </row>
    <row r="128" spans="1:20" ht="23.25" x14ac:dyDescent="0.25">
      <c r="A128" s="80">
        <v>127</v>
      </c>
      <c r="B128" s="147" t="s">
        <v>218</v>
      </c>
      <c r="C128" s="30" t="s">
        <v>673</v>
      </c>
      <c r="D128" s="30" t="s">
        <v>126</v>
      </c>
      <c r="E128" s="28" t="s">
        <v>18</v>
      </c>
      <c r="F128" s="28" t="s">
        <v>127</v>
      </c>
      <c r="G128" s="28" t="s">
        <v>20</v>
      </c>
      <c r="H128" s="30" t="s">
        <v>537</v>
      </c>
      <c r="I128" s="148" t="s">
        <v>981</v>
      </c>
      <c r="J128" s="33" t="str">
        <f t="shared" si="1"/>
        <v>Верхнесалдинский р-н, Верхнесалдинский городской округ, г. Верхняя Салда, ул. Восточная, д. 2</v>
      </c>
      <c r="K128" s="30">
        <v>2515.1</v>
      </c>
      <c r="L128" s="30">
        <v>23</v>
      </c>
      <c r="M128" s="30">
        <v>8</v>
      </c>
      <c r="N128" s="33" t="s">
        <v>3681</v>
      </c>
      <c r="O128" s="191" t="s">
        <v>3636</v>
      </c>
      <c r="P128" s="33" t="s">
        <v>3680</v>
      </c>
      <c r="Q128" s="194">
        <v>14365983.600000001</v>
      </c>
      <c r="T128"/>
    </row>
    <row r="129" spans="1:20" ht="23.25" x14ac:dyDescent="0.25">
      <c r="A129" s="80">
        <v>128</v>
      </c>
      <c r="B129" s="147" t="s">
        <v>218</v>
      </c>
      <c r="C129" s="30" t="s">
        <v>673</v>
      </c>
      <c r="D129" s="30" t="s">
        <v>126</v>
      </c>
      <c r="E129" s="28" t="s">
        <v>18</v>
      </c>
      <c r="F129" s="28" t="s">
        <v>127</v>
      </c>
      <c r="G129" s="28" t="s">
        <v>20</v>
      </c>
      <c r="H129" s="30" t="s">
        <v>537</v>
      </c>
      <c r="I129" s="148" t="s">
        <v>1008</v>
      </c>
      <c r="J129" s="33" t="str">
        <f t="shared" si="1"/>
        <v>Верхнесалдинский р-н, Верхнесалдинский городской округ, г. Верхняя Салда, ул. Восточная, д. 22</v>
      </c>
      <c r="K129" s="30">
        <v>680.4</v>
      </c>
      <c r="L129" s="30">
        <v>16</v>
      </c>
      <c r="M129" s="30">
        <v>8</v>
      </c>
      <c r="N129" s="33" t="s">
        <v>3681</v>
      </c>
      <c r="O129" s="191" t="s">
        <v>3636</v>
      </c>
      <c r="P129" s="33" t="s">
        <v>3680</v>
      </c>
      <c r="Q129" s="194">
        <v>5230830.0000000009</v>
      </c>
      <c r="T129"/>
    </row>
    <row r="130" spans="1:20" ht="23.25" x14ac:dyDescent="0.25">
      <c r="A130" s="80">
        <v>129</v>
      </c>
      <c r="B130" s="147" t="s">
        <v>218</v>
      </c>
      <c r="C130" s="30" t="s">
        <v>673</v>
      </c>
      <c r="D130" s="30" t="s">
        <v>126</v>
      </c>
      <c r="E130" s="28" t="s">
        <v>18</v>
      </c>
      <c r="F130" s="28" t="s">
        <v>127</v>
      </c>
      <c r="G130" s="28" t="s">
        <v>20</v>
      </c>
      <c r="H130" s="30" t="s">
        <v>537</v>
      </c>
      <c r="I130" s="148" t="s">
        <v>947</v>
      </c>
      <c r="J130" s="33" t="str">
        <f t="shared" ref="J130:J159" si="2">C130&amp;""&amp;D130&amp;", "&amp;E130&amp;" "&amp;F130&amp;", "&amp;G130&amp;" "&amp;H130&amp;", д. "&amp;I130</f>
        <v>Верхнесалдинский р-н, Верхнесалдинский городской округ, г. Верхняя Салда, ул. Восточная, д. 6</v>
      </c>
      <c r="K130" s="30">
        <v>442</v>
      </c>
      <c r="L130" s="30">
        <v>8</v>
      </c>
      <c r="M130" s="30">
        <v>8</v>
      </c>
      <c r="N130" s="33" t="s">
        <v>3681</v>
      </c>
      <c r="O130" s="191" t="s">
        <v>3636</v>
      </c>
      <c r="P130" s="33" t="s">
        <v>3680</v>
      </c>
      <c r="Q130" s="194">
        <v>3610381.3000000003</v>
      </c>
      <c r="T130"/>
    </row>
    <row r="131" spans="1:20" ht="23.25" x14ac:dyDescent="0.25">
      <c r="A131" s="80">
        <v>130</v>
      </c>
      <c r="B131" s="147" t="s">
        <v>218</v>
      </c>
      <c r="C131" s="30" t="s">
        <v>673</v>
      </c>
      <c r="D131" s="30" t="s">
        <v>126</v>
      </c>
      <c r="E131" s="28" t="s">
        <v>18</v>
      </c>
      <c r="F131" s="28" t="s">
        <v>127</v>
      </c>
      <c r="G131" s="28" t="s">
        <v>20</v>
      </c>
      <c r="H131" s="30" t="s">
        <v>75</v>
      </c>
      <c r="I131" s="148" t="s">
        <v>1337</v>
      </c>
      <c r="J131" s="33" t="str">
        <f t="shared" si="2"/>
        <v>Верхнесалдинский р-н, Верхнесалдинский городской округ, г. Верхняя Салда, ул. Карла Маркса, д. 151</v>
      </c>
      <c r="K131" s="30">
        <v>445.1</v>
      </c>
      <c r="L131" s="30">
        <v>8</v>
      </c>
      <c r="M131" s="30">
        <v>8</v>
      </c>
      <c r="N131" s="33" t="s">
        <v>3681</v>
      </c>
      <c r="O131" s="191" t="s">
        <v>3636</v>
      </c>
      <c r="P131" s="33" t="s">
        <v>3680</v>
      </c>
      <c r="Q131" s="194">
        <v>3910799.9999999995</v>
      </c>
    </row>
    <row r="132" spans="1:20" ht="23.25" x14ac:dyDescent="0.25">
      <c r="A132" s="80">
        <v>131</v>
      </c>
      <c r="B132" s="147" t="s">
        <v>218</v>
      </c>
      <c r="C132" s="30" t="s">
        <v>673</v>
      </c>
      <c r="D132" s="30" t="s">
        <v>126</v>
      </c>
      <c r="E132" s="28" t="s">
        <v>18</v>
      </c>
      <c r="F132" s="28" t="s">
        <v>127</v>
      </c>
      <c r="G132" s="28" t="s">
        <v>20</v>
      </c>
      <c r="H132" s="30" t="s">
        <v>96</v>
      </c>
      <c r="I132" s="148" t="s">
        <v>1335</v>
      </c>
      <c r="J132" s="33" t="str">
        <f t="shared" si="2"/>
        <v>Верхнесалдинский р-н, Верхнесалдинский городской округ, г. Верхняя Салда, ул. Металлургов, д. 61</v>
      </c>
      <c r="K132" s="42">
        <v>684.5</v>
      </c>
      <c r="L132" s="30">
        <v>16</v>
      </c>
      <c r="M132" s="30">
        <v>7</v>
      </c>
      <c r="N132" s="33" t="s">
        <v>3681</v>
      </c>
      <c r="O132" s="191" t="s">
        <v>3636</v>
      </c>
      <c r="P132" s="33" t="s">
        <v>3680</v>
      </c>
      <c r="Q132" s="194">
        <v>5022603.5999999996</v>
      </c>
    </row>
    <row r="133" spans="1:20" ht="23.25" x14ac:dyDescent="0.25">
      <c r="A133" s="80">
        <v>132</v>
      </c>
      <c r="B133" s="147" t="s">
        <v>218</v>
      </c>
      <c r="C133" s="30" t="s">
        <v>673</v>
      </c>
      <c r="D133" s="30" t="s">
        <v>126</v>
      </c>
      <c r="E133" s="28" t="s">
        <v>18</v>
      </c>
      <c r="F133" s="28" t="s">
        <v>127</v>
      </c>
      <c r="G133" s="28" t="s">
        <v>20</v>
      </c>
      <c r="H133" s="30" t="s">
        <v>1131</v>
      </c>
      <c r="I133" s="148" t="s">
        <v>1000</v>
      </c>
      <c r="J133" s="33" t="str">
        <f t="shared" si="2"/>
        <v>Верхнесалдинский р-н, Верхнесалдинский городской округ, г. Верхняя Салда, ул. Сабурова, д. 19</v>
      </c>
      <c r="K133" s="30">
        <v>499.6</v>
      </c>
      <c r="L133" s="30">
        <v>8</v>
      </c>
      <c r="M133" s="30">
        <v>7</v>
      </c>
      <c r="N133" s="33" t="s">
        <v>3681</v>
      </c>
      <c r="O133" s="191" t="s">
        <v>3636</v>
      </c>
      <c r="P133" s="33" t="s">
        <v>3680</v>
      </c>
      <c r="Q133" s="194">
        <v>2339066.2999999998</v>
      </c>
    </row>
    <row r="134" spans="1:20" ht="23.25" x14ac:dyDescent="0.25">
      <c r="A134" s="80">
        <v>133</v>
      </c>
      <c r="B134" s="147" t="s">
        <v>218</v>
      </c>
      <c r="C134" s="30" t="s">
        <v>673</v>
      </c>
      <c r="D134" s="30" t="s">
        <v>126</v>
      </c>
      <c r="E134" s="28" t="s">
        <v>18</v>
      </c>
      <c r="F134" s="28" t="s">
        <v>127</v>
      </c>
      <c r="G134" s="28" t="s">
        <v>20</v>
      </c>
      <c r="H134" s="30" t="s">
        <v>1131</v>
      </c>
      <c r="I134" s="148" t="s">
        <v>1001</v>
      </c>
      <c r="J134" s="33" t="str">
        <f t="shared" si="2"/>
        <v>Верхнесалдинский р-н, Верхнесалдинский городской округ, г. Верхняя Салда, ул. Сабурова, д. 21</v>
      </c>
      <c r="K134" s="30">
        <v>506.7</v>
      </c>
      <c r="L134" s="30">
        <v>8</v>
      </c>
      <c r="M134" s="30">
        <v>8</v>
      </c>
      <c r="N134" s="33" t="s">
        <v>3681</v>
      </c>
      <c r="O134" s="191" t="s">
        <v>3636</v>
      </c>
      <c r="P134" s="33" t="s">
        <v>3680</v>
      </c>
      <c r="Q134" s="194">
        <v>4164041.96</v>
      </c>
    </row>
    <row r="135" spans="1:20" ht="23.25" x14ac:dyDescent="0.25">
      <c r="A135" s="80">
        <v>134</v>
      </c>
      <c r="B135" s="147" t="s">
        <v>218</v>
      </c>
      <c r="C135" s="30" t="s">
        <v>673</v>
      </c>
      <c r="D135" s="30" t="s">
        <v>126</v>
      </c>
      <c r="E135" s="28" t="s">
        <v>18</v>
      </c>
      <c r="F135" s="28" t="s">
        <v>127</v>
      </c>
      <c r="G135" s="28" t="s">
        <v>20</v>
      </c>
      <c r="H135" s="30" t="s">
        <v>1131</v>
      </c>
      <c r="I135" s="148" t="s">
        <v>730</v>
      </c>
      <c r="J135" s="33" t="str">
        <f t="shared" si="2"/>
        <v>Верхнесалдинский р-н, Верхнесалдинский городской округ, г. Верхняя Салда, ул. Сабурова, д. 9</v>
      </c>
      <c r="K135" s="30">
        <v>2301.9</v>
      </c>
      <c r="L135" s="30">
        <v>32</v>
      </c>
      <c r="M135" s="30">
        <v>8</v>
      </c>
      <c r="N135" s="33" t="s">
        <v>3681</v>
      </c>
      <c r="O135" s="191" t="s">
        <v>3636</v>
      </c>
      <c r="P135" s="33" t="s">
        <v>3680</v>
      </c>
      <c r="Q135" s="194">
        <v>10321488.000000002</v>
      </c>
    </row>
    <row r="136" spans="1:20" ht="23.25" x14ac:dyDescent="0.25">
      <c r="A136" s="80">
        <v>135</v>
      </c>
      <c r="B136" s="147" t="s">
        <v>218</v>
      </c>
      <c r="C136" s="30" t="s">
        <v>673</v>
      </c>
      <c r="D136" s="30" t="s">
        <v>126</v>
      </c>
      <c r="E136" s="28" t="s">
        <v>18</v>
      </c>
      <c r="F136" s="28" t="s">
        <v>127</v>
      </c>
      <c r="G136" s="28" t="s">
        <v>20</v>
      </c>
      <c r="H136" s="30" t="s">
        <v>132</v>
      </c>
      <c r="I136" s="148" t="s">
        <v>949</v>
      </c>
      <c r="J136" s="33" t="str">
        <f t="shared" si="2"/>
        <v>Верхнесалдинский р-н, Верхнесалдинский городской округ, г. Верхняя Салда, ул. Энгельса, д. 25</v>
      </c>
      <c r="K136" s="30">
        <v>4352</v>
      </c>
      <c r="L136" s="30">
        <v>48</v>
      </c>
      <c r="M136" s="113">
        <v>5</v>
      </c>
      <c r="N136" s="33" t="s">
        <v>3681</v>
      </c>
      <c r="O136" s="191" t="s">
        <v>3636</v>
      </c>
      <c r="P136" s="33" t="s">
        <v>3680</v>
      </c>
      <c r="Q136" s="194">
        <v>7128853.1999999993</v>
      </c>
      <c r="R136" s="45" t="s">
        <v>2348</v>
      </c>
    </row>
    <row r="137" spans="1:20" ht="23.25" x14ac:dyDescent="0.25">
      <c r="A137" s="80">
        <v>136</v>
      </c>
      <c r="B137" s="149" t="s">
        <v>327</v>
      </c>
      <c r="C137" s="30" t="s">
        <v>753</v>
      </c>
      <c r="D137" s="30" t="s">
        <v>335</v>
      </c>
      <c r="E137" s="30" t="s">
        <v>18</v>
      </c>
      <c r="F137" s="30" t="s">
        <v>336</v>
      </c>
      <c r="G137" s="30" t="s">
        <v>20</v>
      </c>
      <c r="H137" s="30" t="s">
        <v>1364</v>
      </c>
      <c r="I137" s="42" t="s">
        <v>220</v>
      </c>
      <c r="J137" s="33" t="str">
        <f t="shared" si="2"/>
        <v>Верхотурский р-н, городской округ Верхотурский, г. Верхотурье, ул. 8-е Марта, д. 39А</v>
      </c>
      <c r="K137" s="30">
        <v>1195.9000000000001</v>
      </c>
      <c r="L137" s="30">
        <v>16</v>
      </c>
      <c r="M137" s="30">
        <v>1</v>
      </c>
      <c r="N137" s="33" t="s">
        <v>3684</v>
      </c>
      <c r="O137" s="191">
        <v>43550</v>
      </c>
      <c r="P137" s="33" t="s">
        <v>3685</v>
      </c>
      <c r="Q137" s="194">
        <v>1271783.6499999999</v>
      </c>
    </row>
    <row r="138" spans="1:20" ht="23.25" x14ac:dyDescent="0.25">
      <c r="A138" s="80">
        <v>137</v>
      </c>
      <c r="B138" s="149" t="s">
        <v>327</v>
      </c>
      <c r="C138" s="30" t="s">
        <v>753</v>
      </c>
      <c r="D138" s="30" t="s">
        <v>335</v>
      </c>
      <c r="E138" s="30" t="s">
        <v>18</v>
      </c>
      <c r="F138" s="30" t="s">
        <v>336</v>
      </c>
      <c r="G138" s="30" t="s">
        <v>20</v>
      </c>
      <c r="H138" s="30" t="s">
        <v>338</v>
      </c>
      <c r="I138" s="42">
        <v>16</v>
      </c>
      <c r="J138" s="33" t="str">
        <f t="shared" si="2"/>
        <v>Верхотурский р-н, городской округ Верхотурский, г. Верхотурье, ул. Ершова, д. 16</v>
      </c>
      <c r="K138" s="30">
        <v>382.1</v>
      </c>
      <c r="L138" s="30">
        <v>8</v>
      </c>
      <c r="M138" s="30">
        <v>3</v>
      </c>
      <c r="N138" s="33" t="s">
        <v>3686</v>
      </c>
      <c r="O138" s="191" t="s">
        <v>3687</v>
      </c>
      <c r="P138" s="33" t="s">
        <v>3685</v>
      </c>
      <c r="Q138" s="194">
        <v>618806.20000000007</v>
      </c>
    </row>
    <row r="139" spans="1:20" ht="23.25" x14ac:dyDescent="0.25">
      <c r="A139" s="80">
        <v>138</v>
      </c>
      <c r="B139" s="149" t="s">
        <v>327</v>
      </c>
      <c r="C139" s="30" t="s">
        <v>753</v>
      </c>
      <c r="D139" s="30" t="s">
        <v>335</v>
      </c>
      <c r="E139" s="30" t="s">
        <v>18</v>
      </c>
      <c r="F139" s="30" t="s">
        <v>336</v>
      </c>
      <c r="G139" s="30" t="s">
        <v>20</v>
      </c>
      <c r="H139" s="30" t="s">
        <v>36</v>
      </c>
      <c r="I139" s="42">
        <v>4</v>
      </c>
      <c r="J139" s="33" t="str">
        <f t="shared" si="2"/>
        <v>Верхотурский р-н, городской округ Верхотурский, г. Верхотурье, ул. Ленина, д. 4</v>
      </c>
      <c r="K139" s="30">
        <v>439.72</v>
      </c>
      <c r="L139" s="30">
        <v>8</v>
      </c>
      <c r="M139" s="113">
        <v>2</v>
      </c>
      <c r="N139" s="33" t="s">
        <v>3684</v>
      </c>
      <c r="O139" s="191" t="s">
        <v>3689</v>
      </c>
      <c r="P139" s="33" t="s">
        <v>3685</v>
      </c>
      <c r="Q139" s="194">
        <v>1039785.72</v>
      </c>
      <c r="R139" s="45" t="s">
        <v>2348</v>
      </c>
    </row>
    <row r="140" spans="1:20" ht="23.25" x14ac:dyDescent="0.25">
      <c r="A140" s="80">
        <v>139</v>
      </c>
      <c r="B140" s="149" t="s">
        <v>327</v>
      </c>
      <c r="C140" s="30" t="s">
        <v>753</v>
      </c>
      <c r="D140" s="30" t="s">
        <v>335</v>
      </c>
      <c r="E140" s="30" t="s">
        <v>18</v>
      </c>
      <c r="F140" s="30" t="s">
        <v>336</v>
      </c>
      <c r="G140" s="30" t="s">
        <v>20</v>
      </c>
      <c r="H140" s="30" t="s">
        <v>1048</v>
      </c>
      <c r="I140" s="42">
        <v>28</v>
      </c>
      <c r="J140" s="33" t="str">
        <f t="shared" si="2"/>
        <v>Верхотурский р-н, городской округ Верхотурский, г. Верхотурье, ул. Совхозная, д. 28</v>
      </c>
      <c r="K140" s="30">
        <v>888.3</v>
      </c>
      <c r="L140" s="30">
        <v>16</v>
      </c>
      <c r="M140" s="30">
        <v>1</v>
      </c>
      <c r="N140" s="33" t="s">
        <v>3684</v>
      </c>
      <c r="O140" s="191">
        <v>43550</v>
      </c>
      <c r="P140" s="33" t="s">
        <v>3685</v>
      </c>
      <c r="Q140" s="194">
        <v>1204227.8599999999</v>
      </c>
    </row>
    <row r="141" spans="1:20" ht="23.25" x14ac:dyDescent="0.25">
      <c r="A141" s="80">
        <v>140</v>
      </c>
      <c r="B141" s="149" t="s">
        <v>327</v>
      </c>
      <c r="C141" s="30" t="s">
        <v>753</v>
      </c>
      <c r="D141" s="30" t="s">
        <v>335</v>
      </c>
      <c r="E141" s="30" t="s">
        <v>1500</v>
      </c>
      <c r="F141" s="30" t="s">
        <v>1362</v>
      </c>
      <c r="G141" s="30" t="s">
        <v>20</v>
      </c>
      <c r="H141" s="30" t="s">
        <v>53</v>
      </c>
      <c r="I141" s="42">
        <v>9</v>
      </c>
      <c r="J141" s="33" t="str">
        <f t="shared" si="2"/>
        <v>Верхотурский р-н, городской округ Верхотурский, пос. Привокзальный, ул. Комсомольская, д. 9</v>
      </c>
      <c r="K141" s="30">
        <v>1201.7</v>
      </c>
      <c r="L141" s="30">
        <v>24</v>
      </c>
      <c r="M141" s="30">
        <v>4</v>
      </c>
      <c r="N141" s="33" t="s">
        <v>3684</v>
      </c>
      <c r="O141" s="191" t="s">
        <v>3689</v>
      </c>
      <c r="P141" s="33" t="s">
        <v>3685</v>
      </c>
      <c r="Q141" s="194">
        <v>3312693.6000000006</v>
      </c>
    </row>
    <row r="142" spans="1:20" ht="23.25" x14ac:dyDescent="0.25">
      <c r="A142" s="80">
        <v>141</v>
      </c>
      <c r="B142" s="149" t="s">
        <v>327</v>
      </c>
      <c r="C142" s="114"/>
      <c r="D142" s="30" t="s">
        <v>328</v>
      </c>
      <c r="E142" s="33" t="s">
        <v>18</v>
      </c>
      <c r="F142" s="33" t="s">
        <v>329</v>
      </c>
      <c r="G142" s="33" t="s">
        <v>64</v>
      </c>
      <c r="H142" s="33" t="s">
        <v>662</v>
      </c>
      <c r="I142" s="117">
        <v>3</v>
      </c>
      <c r="J142" s="33" t="str">
        <f t="shared" si="2"/>
        <v>Волчанский городской округ, г. Волчанск, пер. Школьный, д. 3</v>
      </c>
      <c r="K142" s="33">
        <v>233.5</v>
      </c>
      <c r="L142" s="30">
        <v>4</v>
      </c>
      <c r="M142" s="30">
        <v>1</v>
      </c>
      <c r="N142" s="33" t="s">
        <v>3691</v>
      </c>
      <c r="O142" s="191" t="s">
        <v>3692</v>
      </c>
      <c r="P142" s="33" t="s">
        <v>3694</v>
      </c>
      <c r="Q142" s="194">
        <v>486795.67</v>
      </c>
    </row>
    <row r="143" spans="1:20" ht="23.25" x14ac:dyDescent="0.25">
      <c r="A143" s="80">
        <v>142</v>
      </c>
      <c r="B143" s="149" t="s">
        <v>327</v>
      </c>
      <c r="C143" s="114"/>
      <c r="D143" s="30" t="s">
        <v>328</v>
      </c>
      <c r="E143" s="33" t="s">
        <v>18</v>
      </c>
      <c r="F143" s="33" t="s">
        <v>329</v>
      </c>
      <c r="G143" s="33" t="s">
        <v>64</v>
      </c>
      <c r="H143" s="33" t="s">
        <v>662</v>
      </c>
      <c r="I143" s="117">
        <v>4</v>
      </c>
      <c r="J143" s="33" t="str">
        <f t="shared" si="2"/>
        <v>Волчанский городской округ, г. Волчанск, пер. Школьный, д. 4</v>
      </c>
      <c r="K143" s="33">
        <v>232.4</v>
      </c>
      <c r="L143" s="30">
        <v>4</v>
      </c>
      <c r="M143" s="30">
        <v>2</v>
      </c>
      <c r="N143" s="33" t="s">
        <v>3693</v>
      </c>
      <c r="O143" s="191" t="s">
        <v>3657</v>
      </c>
      <c r="P143" s="33" t="s">
        <v>3694</v>
      </c>
      <c r="Q143" s="194">
        <v>999189.22000000009</v>
      </c>
    </row>
    <row r="144" spans="1:20" ht="23.25" x14ac:dyDescent="0.25">
      <c r="A144" s="80">
        <v>143</v>
      </c>
      <c r="B144" s="149" t="s">
        <v>327</v>
      </c>
      <c r="C144" s="114"/>
      <c r="D144" s="30" t="s">
        <v>328</v>
      </c>
      <c r="E144" s="33" t="s">
        <v>18</v>
      </c>
      <c r="F144" s="33" t="s">
        <v>329</v>
      </c>
      <c r="G144" s="33" t="s">
        <v>64</v>
      </c>
      <c r="H144" s="33" t="s">
        <v>662</v>
      </c>
      <c r="I144" s="117">
        <v>8</v>
      </c>
      <c r="J144" s="33" t="str">
        <f t="shared" si="2"/>
        <v>Волчанский городской округ, г. Волчанск, пер. Школьный, д. 8</v>
      </c>
      <c r="K144" s="33">
        <v>232.1</v>
      </c>
      <c r="L144" s="30">
        <v>4</v>
      </c>
      <c r="M144" s="30">
        <v>1</v>
      </c>
      <c r="N144" s="33" t="s">
        <v>3691</v>
      </c>
      <c r="O144" s="191" t="s">
        <v>3692</v>
      </c>
      <c r="P144" s="33" t="s">
        <v>3694</v>
      </c>
      <c r="Q144" s="194">
        <v>477455.95999999996</v>
      </c>
    </row>
    <row r="145" spans="1:20" ht="23.25" x14ac:dyDescent="0.25">
      <c r="A145" s="80">
        <v>144</v>
      </c>
      <c r="B145" s="149" t="s">
        <v>327</v>
      </c>
      <c r="C145" s="114"/>
      <c r="D145" s="30" t="s">
        <v>328</v>
      </c>
      <c r="E145" s="33" t="s">
        <v>18</v>
      </c>
      <c r="F145" s="33" t="s">
        <v>329</v>
      </c>
      <c r="G145" s="33" t="s">
        <v>20</v>
      </c>
      <c r="H145" s="33" t="s">
        <v>331</v>
      </c>
      <c r="I145" s="117" t="s">
        <v>410</v>
      </c>
      <c r="J145" s="33" t="str">
        <f t="shared" si="2"/>
        <v>Волчанский городской округ, г. Волчанск, ул. Карпинского, д. 10А</v>
      </c>
      <c r="K145" s="33">
        <v>231.3</v>
      </c>
      <c r="L145" s="30">
        <v>4</v>
      </c>
      <c r="M145" s="30">
        <v>2</v>
      </c>
      <c r="N145" s="33" t="s">
        <v>3933</v>
      </c>
      <c r="O145" s="191" t="s">
        <v>3934</v>
      </c>
      <c r="P145" s="33" t="s">
        <v>3694</v>
      </c>
      <c r="Q145" s="194">
        <v>509783.58999999997</v>
      </c>
    </row>
    <row r="146" spans="1:20" ht="23.25" x14ac:dyDescent="0.25">
      <c r="A146" s="80">
        <v>145</v>
      </c>
      <c r="B146" s="149" t="s">
        <v>327</v>
      </c>
      <c r="C146" s="114"/>
      <c r="D146" s="30" t="s">
        <v>328</v>
      </c>
      <c r="E146" s="33" t="s">
        <v>18</v>
      </c>
      <c r="F146" s="33" t="s">
        <v>329</v>
      </c>
      <c r="G146" s="33" t="s">
        <v>20</v>
      </c>
      <c r="H146" s="33" t="s">
        <v>217</v>
      </c>
      <c r="I146" s="117">
        <v>12</v>
      </c>
      <c r="J146" s="33" t="str">
        <f t="shared" si="2"/>
        <v>Волчанский городской округ, г. Волчанск, ул. Мичурина, д. 12</v>
      </c>
      <c r="K146" s="33">
        <v>1286.4000000000001</v>
      </c>
      <c r="L146" s="30">
        <v>32</v>
      </c>
      <c r="M146" s="30">
        <v>2</v>
      </c>
      <c r="N146" s="33" t="s">
        <v>3693</v>
      </c>
      <c r="O146" s="191" t="s">
        <v>3657</v>
      </c>
      <c r="P146" s="33" t="s">
        <v>3694</v>
      </c>
      <c r="Q146" s="194">
        <v>2622561.94</v>
      </c>
      <c r="T146"/>
    </row>
    <row r="147" spans="1:20" ht="23.25" x14ac:dyDescent="0.25">
      <c r="A147" s="80">
        <v>146</v>
      </c>
      <c r="B147" s="149" t="s">
        <v>327</v>
      </c>
      <c r="C147" s="30"/>
      <c r="D147" s="30" t="s">
        <v>328</v>
      </c>
      <c r="E147" s="30" t="s">
        <v>18</v>
      </c>
      <c r="F147" s="30" t="s">
        <v>329</v>
      </c>
      <c r="G147" s="30" t="s">
        <v>20</v>
      </c>
      <c r="H147" s="30" t="s">
        <v>217</v>
      </c>
      <c r="I147" s="42">
        <v>18</v>
      </c>
      <c r="J147" s="33" t="str">
        <f t="shared" si="2"/>
        <v>Волчанский городской округ, г. Волчанск, ул. Мичурина, д. 18</v>
      </c>
      <c r="K147" s="30">
        <v>706.4</v>
      </c>
      <c r="L147" s="30">
        <v>12</v>
      </c>
      <c r="M147" s="30">
        <v>1</v>
      </c>
      <c r="N147" s="33" t="s">
        <v>3691</v>
      </c>
      <c r="O147" s="191">
        <v>43403</v>
      </c>
      <c r="P147" s="33" t="s">
        <v>3694</v>
      </c>
      <c r="Q147" s="194">
        <v>237151.98</v>
      </c>
      <c r="R147" s="45" t="s">
        <v>2348</v>
      </c>
      <c r="T147"/>
    </row>
    <row r="148" spans="1:20" ht="23.25" x14ac:dyDescent="0.25">
      <c r="A148" s="80">
        <v>147</v>
      </c>
      <c r="B148" s="149" t="s">
        <v>327</v>
      </c>
      <c r="C148" s="30"/>
      <c r="D148" s="30" t="s">
        <v>328</v>
      </c>
      <c r="E148" s="30" t="s">
        <v>18</v>
      </c>
      <c r="F148" s="30" t="s">
        <v>329</v>
      </c>
      <c r="G148" s="30" t="s">
        <v>20</v>
      </c>
      <c r="H148" s="30" t="s">
        <v>380</v>
      </c>
      <c r="I148" s="42">
        <v>39</v>
      </c>
      <c r="J148" s="33" t="str">
        <f t="shared" si="2"/>
        <v>Волчанский городской округ, г. Волчанск, ул. Молодежная, д. 39</v>
      </c>
      <c r="K148" s="30">
        <v>696.7</v>
      </c>
      <c r="L148" s="30">
        <v>12</v>
      </c>
      <c r="M148" s="30">
        <v>2</v>
      </c>
      <c r="N148" s="33" t="s">
        <v>3691</v>
      </c>
      <c r="O148" s="191" t="s">
        <v>3692</v>
      </c>
      <c r="P148" s="33" t="s">
        <v>3694</v>
      </c>
      <c r="Q148" s="194">
        <v>1890260.03</v>
      </c>
      <c r="T148"/>
    </row>
    <row r="149" spans="1:20" ht="23.25" x14ac:dyDescent="0.25">
      <c r="A149" s="80">
        <v>148</v>
      </c>
      <c r="B149" s="149" t="s">
        <v>327</v>
      </c>
      <c r="C149" s="114"/>
      <c r="D149" s="30" t="s">
        <v>328</v>
      </c>
      <c r="E149" s="33" t="s">
        <v>18</v>
      </c>
      <c r="F149" s="33" t="s">
        <v>329</v>
      </c>
      <c r="G149" s="33" t="s">
        <v>20</v>
      </c>
      <c r="H149" s="33" t="s">
        <v>61</v>
      </c>
      <c r="I149" s="117">
        <v>21</v>
      </c>
      <c r="J149" s="33" t="str">
        <f t="shared" si="2"/>
        <v>Волчанский городской округ, г. Волчанск, ул. Октябрьская, д. 21</v>
      </c>
      <c r="K149" s="33">
        <v>235.8</v>
      </c>
      <c r="L149" s="30">
        <v>4</v>
      </c>
      <c r="M149" s="30">
        <v>2</v>
      </c>
      <c r="N149" s="33" t="s">
        <v>3933</v>
      </c>
      <c r="O149" s="191" t="s">
        <v>3934</v>
      </c>
      <c r="P149" s="33" t="s">
        <v>3694</v>
      </c>
      <c r="Q149" s="194">
        <v>554719.84</v>
      </c>
      <c r="T149"/>
    </row>
    <row r="150" spans="1:20" ht="23.25" x14ac:dyDescent="0.25">
      <c r="A150" s="80">
        <v>149</v>
      </c>
      <c r="B150" s="149" t="s">
        <v>327</v>
      </c>
      <c r="C150" s="114"/>
      <c r="D150" s="30" t="s">
        <v>328</v>
      </c>
      <c r="E150" s="33" t="s">
        <v>18</v>
      </c>
      <c r="F150" s="33" t="s">
        <v>329</v>
      </c>
      <c r="G150" s="33" t="s">
        <v>20</v>
      </c>
      <c r="H150" s="33" t="s">
        <v>61</v>
      </c>
      <c r="I150" s="117">
        <v>23</v>
      </c>
      <c r="J150" s="33" t="str">
        <f t="shared" si="2"/>
        <v>Волчанский городской округ, г. Волчанск, ул. Октябрьская, д. 23</v>
      </c>
      <c r="K150" s="33">
        <v>237.3</v>
      </c>
      <c r="L150" s="30">
        <v>4</v>
      </c>
      <c r="M150" s="30">
        <v>2</v>
      </c>
      <c r="N150" s="33" t="s">
        <v>3933</v>
      </c>
      <c r="O150" s="191" t="s">
        <v>3934</v>
      </c>
      <c r="P150" s="33" t="s">
        <v>3694</v>
      </c>
      <c r="Q150" s="194">
        <v>555085.78</v>
      </c>
      <c r="T150"/>
    </row>
    <row r="151" spans="1:20" ht="23.25" x14ac:dyDescent="0.25">
      <c r="A151" s="80">
        <v>150</v>
      </c>
      <c r="B151" s="149" t="s">
        <v>327</v>
      </c>
      <c r="C151" s="114"/>
      <c r="D151" s="30" t="s">
        <v>328</v>
      </c>
      <c r="E151" s="33" t="s">
        <v>18</v>
      </c>
      <c r="F151" s="33" t="s">
        <v>329</v>
      </c>
      <c r="G151" s="33" t="s">
        <v>20</v>
      </c>
      <c r="H151" s="33" t="s">
        <v>61</v>
      </c>
      <c r="I151" s="117">
        <v>26</v>
      </c>
      <c r="J151" s="33" t="str">
        <f t="shared" si="2"/>
        <v>Волчанский городской округ, г. Волчанск, ул. Октябрьская, д. 26</v>
      </c>
      <c r="K151" s="33">
        <v>232.7</v>
      </c>
      <c r="L151" s="30">
        <v>4</v>
      </c>
      <c r="M151" s="30">
        <v>2</v>
      </c>
      <c r="N151" s="33" t="s">
        <v>3933</v>
      </c>
      <c r="O151" s="191" t="s">
        <v>3934</v>
      </c>
      <c r="P151" s="33" t="s">
        <v>3694</v>
      </c>
      <c r="Q151" s="194">
        <v>529519.65</v>
      </c>
      <c r="T151"/>
    </row>
    <row r="152" spans="1:20" ht="23.25" x14ac:dyDescent="0.25">
      <c r="A152" s="80">
        <v>151</v>
      </c>
      <c r="B152" s="149" t="s">
        <v>327</v>
      </c>
      <c r="C152" s="114"/>
      <c r="D152" s="30" t="s">
        <v>328</v>
      </c>
      <c r="E152" s="33" t="s">
        <v>18</v>
      </c>
      <c r="F152" s="33" t="s">
        <v>329</v>
      </c>
      <c r="G152" s="33" t="s">
        <v>20</v>
      </c>
      <c r="H152" s="33" t="s">
        <v>61</v>
      </c>
      <c r="I152" s="117">
        <v>28</v>
      </c>
      <c r="J152" s="33" t="str">
        <f t="shared" si="2"/>
        <v>Волчанский городской округ, г. Волчанск, ул. Октябрьская, д. 28</v>
      </c>
      <c r="K152" s="33">
        <v>233.4</v>
      </c>
      <c r="L152" s="30">
        <v>4</v>
      </c>
      <c r="M152" s="30">
        <v>2</v>
      </c>
      <c r="N152" s="33" t="s">
        <v>3933</v>
      </c>
      <c r="O152" s="191" t="s">
        <v>3934</v>
      </c>
      <c r="P152" s="33" t="s">
        <v>3694</v>
      </c>
      <c r="Q152" s="194">
        <v>524524.22</v>
      </c>
      <c r="T152"/>
    </row>
    <row r="153" spans="1:20" ht="23.25" x14ac:dyDescent="0.25">
      <c r="A153" s="80">
        <v>152</v>
      </c>
      <c r="B153" s="149" t="s">
        <v>327</v>
      </c>
      <c r="C153" s="114"/>
      <c r="D153" s="30" t="s">
        <v>328</v>
      </c>
      <c r="E153" s="33" t="s">
        <v>18</v>
      </c>
      <c r="F153" s="33" t="s">
        <v>329</v>
      </c>
      <c r="G153" s="33" t="s">
        <v>20</v>
      </c>
      <c r="H153" s="33" t="s">
        <v>84</v>
      </c>
      <c r="I153" s="117">
        <v>12</v>
      </c>
      <c r="J153" s="33" t="str">
        <f t="shared" si="2"/>
        <v>Волчанский городской округ, г. Волчанск, ул. Советская, д. 12</v>
      </c>
      <c r="K153" s="33">
        <v>239.3</v>
      </c>
      <c r="L153" s="30">
        <v>4</v>
      </c>
      <c r="M153" s="30">
        <v>2</v>
      </c>
      <c r="N153" s="33" t="s">
        <v>3933</v>
      </c>
      <c r="O153" s="191" t="s">
        <v>3934</v>
      </c>
      <c r="P153" s="33" t="s">
        <v>3694</v>
      </c>
      <c r="Q153" s="194">
        <v>571314.99</v>
      </c>
      <c r="T153"/>
    </row>
    <row r="154" spans="1:20" ht="23.25" x14ac:dyDescent="0.25">
      <c r="A154" s="80">
        <v>153</v>
      </c>
      <c r="B154" s="149" t="s">
        <v>327</v>
      </c>
      <c r="C154" s="114"/>
      <c r="D154" s="30" t="s">
        <v>328</v>
      </c>
      <c r="E154" s="33" t="s">
        <v>18</v>
      </c>
      <c r="F154" s="33" t="s">
        <v>329</v>
      </c>
      <c r="G154" s="33" t="s">
        <v>20</v>
      </c>
      <c r="H154" s="33" t="s">
        <v>84</v>
      </c>
      <c r="I154" s="117">
        <v>16</v>
      </c>
      <c r="J154" s="33" t="str">
        <f t="shared" si="2"/>
        <v>Волчанский городской округ, г. Волчанск, ул. Советская, д. 16</v>
      </c>
      <c r="K154" s="33">
        <v>462.8</v>
      </c>
      <c r="L154" s="30">
        <v>8</v>
      </c>
      <c r="M154" s="30">
        <v>2</v>
      </c>
      <c r="N154" s="33" t="s">
        <v>3693</v>
      </c>
      <c r="O154" s="191" t="s">
        <v>3657</v>
      </c>
      <c r="P154" s="33" t="s">
        <v>3694</v>
      </c>
      <c r="Q154" s="194">
        <v>1679886.4400000002</v>
      </c>
      <c r="T154"/>
    </row>
    <row r="155" spans="1:20" ht="23.25" x14ac:dyDescent="0.25">
      <c r="A155" s="80">
        <v>154</v>
      </c>
      <c r="B155" s="149" t="s">
        <v>327</v>
      </c>
      <c r="C155" s="114"/>
      <c r="D155" s="30" t="s">
        <v>328</v>
      </c>
      <c r="E155" s="33" t="s">
        <v>18</v>
      </c>
      <c r="F155" s="33" t="s">
        <v>329</v>
      </c>
      <c r="G155" s="33" t="s">
        <v>20</v>
      </c>
      <c r="H155" s="33" t="s">
        <v>84</v>
      </c>
      <c r="I155" s="117">
        <v>18</v>
      </c>
      <c r="J155" s="33" t="str">
        <f t="shared" si="2"/>
        <v>Волчанский городской округ, г. Волчанск, ул. Советская, д. 18</v>
      </c>
      <c r="K155" s="33">
        <v>669.9</v>
      </c>
      <c r="L155" s="30">
        <v>16</v>
      </c>
      <c r="M155" s="30">
        <v>2</v>
      </c>
      <c r="N155" s="33" t="s">
        <v>3693</v>
      </c>
      <c r="O155" s="191" t="s">
        <v>3657</v>
      </c>
      <c r="P155" s="33" t="s">
        <v>3694</v>
      </c>
      <c r="Q155" s="194">
        <v>2460543.1399999997</v>
      </c>
      <c r="T155"/>
    </row>
    <row r="156" spans="1:20" ht="23.25" x14ac:dyDescent="0.25">
      <c r="A156" s="80">
        <v>155</v>
      </c>
      <c r="B156" s="149" t="s">
        <v>327</v>
      </c>
      <c r="C156" s="30"/>
      <c r="D156" s="30" t="s">
        <v>328</v>
      </c>
      <c r="E156" s="30" t="s">
        <v>18</v>
      </c>
      <c r="F156" s="30" t="s">
        <v>329</v>
      </c>
      <c r="G156" s="30" t="s">
        <v>20</v>
      </c>
      <c r="H156" s="30" t="s">
        <v>84</v>
      </c>
      <c r="I156" s="42">
        <v>4</v>
      </c>
      <c r="J156" s="33" t="str">
        <f t="shared" si="2"/>
        <v>Волчанский городской округ, г. Волчанск, ул. Советская, д. 4</v>
      </c>
      <c r="K156" s="30">
        <v>420.7</v>
      </c>
      <c r="L156" s="30">
        <v>8</v>
      </c>
      <c r="M156" s="30">
        <v>2</v>
      </c>
      <c r="N156" s="33" t="s">
        <v>3691</v>
      </c>
      <c r="O156" s="191" t="s">
        <v>3692</v>
      </c>
      <c r="P156" s="33" t="s">
        <v>3694</v>
      </c>
      <c r="Q156" s="194">
        <v>961212.67999999993</v>
      </c>
      <c r="T156"/>
    </row>
    <row r="157" spans="1:20" ht="23.25" x14ac:dyDescent="0.25">
      <c r="A157" s="80">
        <v>156</v>
      </c>
      <c r="B157" s="149" t="s">
        <v>327</v>
      </c>
      <c r="C157" s="30"/>
      <c r="D157" s="30" t="s">
        <v>328</v>
      </c>
      <c r="E157" s="30" t="s">
        <v>18</v>
      </c>
      <c r="F157" s="30" t="s">
        <v>329</v>
      </c>
      <c r="G157" s="30" t="s">
        <v>20</v>
      </c>
      <c r="H157" s="30" t="s">
        <v>84</v>
      </c>
      <c r="I157" s="42">
        <v>7</v>
      </c>
      <c r="J157" s="33" t="str">
        <f t="shared" si="2"/>
        <v>Волчанский городской округ, г. Волчанск, ул. Советская, д. 7</v>
      </c>
      <c r="K157" s="30">
        <v>429.9</v>
      </c>
      <c r="L157" s="30">
        <v>8</v>
      </c>
      <c r="M157" s="30">
        <v>2</v>
      </c>
      <c r="N157" s="33" t="s">
        <v>3691</v>
      </c>
      <c r="O157" s="191" t="s">
        <v>3692</v>
      </c>
      <c r="P157" s="33" t="s">
        <v>3694</v>
      </c>
      <c r="Q157" s="194">
        <v>972184.6</v>
      </c>
      <c r="T157"/>
    </row>
    <row r="158" spans="1:20" ht="23.25" x14ac:dyDescent="0.25">
      <c r="A158" s="80">
        <v>157</v>
      </c>
      <c r="B158" s="149" t="s">
        <v>327</v>
      </c>
      <c r="C158" s="30"/>
      <c r="D158" s="30" t="s">
        <v>328</v>
      </c>
      <c r="E158" s="30" t="s">
        <v>18</v>
      </c>
      <c r="F158" s="30" t="s">
        <v>329</v>
      </c>
      <c r="G158" s="30" t="s">
        <v>20</v>
      </c>
      <c r="H158" s="30" t="s">
        <v>84</v>
      </c>
      <c r="I158" s="42">
        <v>9</v>
      </c>
      <c r="J158" s="33" t="str">
        <f t="shared" si="2"/>
        <v>Волчанский городской округ, г. Волчанск, ул. Советская, д. 9</v>
      </c>
      <c r="K158" s="30">
        <v>432</v>
      </c>
      <c r="L158" s="30">
        <v>8</v>
      </c>
      <c r="M158" s="30">
        <v>2</v>
      </c>
      <c r="N158" s="33" t="s">
        <v>3691</v>
      </c>
      <c r="O158" s="191" t="s">
        <v>3692</v>
      </c>
      <c r="P158" s="33" t="s">
        <v>3694</v>
      </c>
      <c r="Q158" s="194">
        <v>989877.71</v>
      </c>
      <c r="T158"/>
    </row>
    <row r="159" spans="1:20" ht="23.25" x14ac:dyDescent="0.25">
      <c r="A159" s="80">
        <v>158</v>
      </c>
      <c r="B159" s="149" t="s">
        <v>327</v>
      </c>
      <c r="C159" s="114"/>
      <c r="D159" s="30" t="s">
        <v>328</v>
      </c>
      <c r="E159" s="33" t="s">
        <v>18</v>
      </c>
      <c r="F159" s="33" t="s">
        <v>329</v>
      </c>
      <c r="G159" s="33" t="s">
        <v>20</v>
      </c>
      <c r="H159" s="33" t="s">
        <v>390</v>
      </c>
      <c r="I159" s="117">
        <v>60</v>
      </c>
      <c r="J159" s="33" t="str">
        <f t="shared" si="2"/>
        <v>Волчанский городской округ, г. Волчанск, ул. Угольная, д. 60</v>
      </c>
      <c r="K159" s="33">
        <v>648.6</v>
      </c>
      <c r="L159" s="30">
        <v>12</v>
      </c>
      <c r="M159" s="30">
        <v>2</v>
      </c>
      <c r="N159" s="33" t="s">
        <v>3691</v>
      </c>
      <c r="O159" s="191" t="s">
        <v>3692</v>
      </c>
      <c r="P159" s="33" t="s">
        <v>3694</v>
      </c>
      <c r="Q159" s="194">
        <v>1972648.31</v>
      </c>
      <c r="T159"/>
    </row>
    <row r="160" spans="1:20" ht="23.25" x14ac:dyDescent="0.25">
      <c r="A160" s="80">
        <v>159</v>
      </c>
      <c r="B160" s="149" t="s">
        <v>327</v>
      </c>
      <c r="C160" s="114"/>
      <c r="D160" s="30" t="s">
        <v>328</v>
      </c>
      <c r="E160" s="33" t="s">
        <v>18</v>
      </c>
      <c r="F160" s="33" t="s">
        <v>329</v>
      </c>
      <c r="G160" s="33" t="s">
        <v>20</v>
      </c>
      <c r="H160" s="33" t="s">
        <v>1358</v>
      </c>
      <c r="I160" s="117">
        <v>17</v>
      </c>
      <c r="J160" s="33" t="str">
        <f t="shared" ref="J160:J223" si="3">C160&amp;""&amp;D160&amp;", "&amp;E160&amp;" "&amp;F160&amp;", "&amp;G160&amp;" "&amp;H160&amp;", д. "&amp;I160</f>
        <v>Волчанский городской округ, г. Волчанск, ул. Шахтерская, д. 17</v>
      </c>
      <c r="K160" s="33">
        <v>232.8</v>
      </c>
      <c r="L160" s="30">
        <v>4</v>
      </c>
      <c r="M160" s="30">
        <v>2</v>
      </c>
      <c r="N160" s="33" t="s">
        <v>3933</v>
      </c>
      <c r="O160" s="191" t="s">
        <v>3934</v>
      </c>
      <c r="P160" s="33" t="s">
        <v>3694</v>
      </c>
      <c r="Q160" s="194">
        <v>539035.88</v>
      </c>
      <c r="T160"/>
    </row>
    <row r="161" spans="1:20" ht="23.25" x14ac:dyDescent="0.25">
      <c r="A161" s="80">
        <v>160</v>
      </c>
      <c r="B161" s="147" t="s">
        <v>218</v>
      </c>
      <c r="C161" s="30"/>
      <c r="D161" s="30" t="s">
        <v>140</v>
      </c>
      <c r="E161" s="28" t="s">
        <v>18</v>
      </c>
      <c r="F161" s="28" t="s">
        <v>141</v>
      </c>
      <c r="G161" s="28" t="s">
        <v>569</v>
      </c>
      <c r="H161" s="30" t="s">
        <v>78</v>
      </c>
      <c r="I161" s="148" t="s">
        <v>984</v>
      </c>
      <c r="J161" s="33" t="str">
        <f t="shared" si="3"/>
        <v>город Нижний Тагил, г. Нижний Тагил, проезд Восточный, д. 11</v>
      </c>
      <c r="K161" s="42">
        <v>1987.9</v>
      </c>
      <c r="L161" s="30">
        <v>24</v>
      </c>
      <c r="M161" s="30">
        <v>8</v>
      </c>
      <c r="N161" s="33" t="s">
        <v>3702</v>
      </c>
      <c r="O161" s="191" t="s">
        <v>3703</v>
      </c>
      <c r="P161" s="33" t="s">
        <v>3680</v>
      </c>
      <c r="Q161" s="194">
        <v>11475810</v>
      </c>
      <c r="T161"/>
    </row>
    <row r="162" spans="1:20" ht="23.25" x14ac:dyDescent="0.25">
      <c r="A162" s="80">
        <v>161</v>
      </c>
      <c r="B162" s="147" t="s">
        <v>218</v>
      </c>
      <c r="C162" s="30"/>
      <c r="D162" s="30" t="s">
        <v>140</v>
      </c>
      <c r="E162" s="28" t="s">
        <v>18</v>
      </c>
      <c r="F162" s="28" t="s">
        <v>141</v>
      </c>
      <c r="G162" s="28" t="s">
        <v>569</v>
      </c>
      <c r="H162" s="30" t="s">
        <v>78</v>
      </c>
      <c r="I162" s="148" t="s">
        <v>943</v>
      </c>
      <c r="J162" s="33" t="str">
        <f t="shared" si="3"/>
        <v>город Нижний Тагил, г. Нижний Тагил, проезд Восточный, д. 3</v>
      </c>
      <c r="K162" s="42">
        <v>1525.1</v>
      </c>
      <c r="L162" s="30">
        <v>12</v>
      </c>
      <c r="M162" s="30">
        <v>8</v>
      </c>
      <c r="N162" s="33" t="s">
        <v>3702</v>
      </c>
      <c r="O162" s="191" t="s">
        <v>3703</v>
      </c>
      <c r="P162" s="33" t="s">
        <v>3680</v>
      </c>
      <c r="Q162" s="194">
        <v>9627587.8800000027</v>
      </c>
      <c r="T162"/>
    </row>
    <row r="163" spans="1:20" ht="23.25" x14ac:dyDescent="0.25">
      <c r="A163" s="80">
        <v>162</v>
      </c>
      <c r="B163" s="147" t="s">
        <v>218</v>
      </c>
      <c r="C163" s="30"/>
      <c r="D163" s="30" t="s">
        <v>140</v>
      </c>
      <c r="E163" s="28" t="s">
        <v>18</v>
      </c>
      <c r="F163" s="28" t="s">
        <v>141</v>
      </c>
      <c r="G163" s="28" t="s">
        <v>147</v>
      </c>
      <c r="H163" s="30" t="s">
        <v>148</v>
      </c>
      <c r="I163" s="148" t="s">
        <v>977</v>
      </c>
      <c r="J163" s="33" t="str">
        <f t="shared" si="3"/>
        <v>город Нижний Тагил, г. Нижний Тагил, тракт Липовый, д. 13</v>
      </c>
      <c r="K163" s="30">
        <v>1219.2</v>
      </c>
      <c r="L163" s="30">
        <v>14</v>
      </c>
      <c r="M163" s="30">
        <v>8</v>
      </c>
      <c r="N163" s="33" t="s">
        <v>3702</v>
      </c>
      <c r="O163" s="191" t="s">
        <v>3703</v>
      </c>
      <c r="P163" s="33" t="s">
        <v>3680</v>
      </c>
      <c r="Q163" s="194">
        <v>8116173.5999999996</v>
      </c>
      <c r="T163"/>
    </row>
    <row r="164" spans="1:20" ht="23.25" x14ac:dyDescent="0.25">
      <c r="A164" s="80">
        <v>163</v>
      </c>
      <c r="B164" s="147" t="s">
        <v>218</v>
      </c>
      <c r="C164" s="30"/>
      <c r="D164" s="30" t="s">
        <v>140</v>
      </c>
      <c r="E164" s="28" t="s">
        <v>18</v>
      </c>
      <c r="F164" s="28" t="s">
        <v>141</v>
      </c>
      <c r="G164" s="28" t="s">
        <v>147</v>
      </c>
      <c r="H164" s="30" t="s">
        <v>148</v>
      </c>
      <c r="I164" s="148" t="s">
        <v>948</v>
      </c>
      <c r="J164" s="33" t="str">
        <f t="shared" si="3"/>
        <v>город Нижний Тагил, г. Нижний Тагил, тракт Липовый, д. 17</v>
      </c>
      <c r="K164" s="42">
        <v>1362.62</v>
      </c>
      <c r="L164" s="30">
        <v>30</v>
      </c>
      <c r="M164" s="30">
        <v>8</v>
      </c>
      <c r="N164" s="33" t="s">
        <v>3702</v>
      </c>
      <c r="O164" s="191" t="s">
        <v>3703</v>
      </c>
      <c r="P164" s="33" t="s">
        <v>3680</v>
      </c>
      <c r="Q164" s="194">
        <v>11115646.34</v>
      </c>
      <c r="T164"/>
    </row>
    <row r="165" spans="1:20" ht="23.25" x14ac:dyDescent="0.25">
      <c r="A165" s="80">
        <v>164</v>
      </c>
      <c r="B165" s="147" t="s">
        <v>218</v>
      </c>
      <c r="C165" s="30"/>
      <c r="D165" s="30" t="s">
        <v>140</v>
      </c>
      <c r="E165" s="28" t="s">
        <v>18</v>
      </c>
      <c r="F165" s="28" t="s">
        <v>141</v>
      </c>
      <c r="G165" s="28" t="s">
        <v>147</v>
      </c>
      <c r="H165" s="30" t="s">
        <v>148</v>
      </c>
      <c r="I165" s="148" t="s">
        <v>731</v>
      </c>
      <c r="J165" s="33" t="str">
        <f t="shared" si="3"/>
        <v>город Нижний Тагил, г. Нижний Тагил, тракт Липовый, д. 23</v>
      </c>
      <c r="K165" s="42">
        <v>1463.8</v>
      </c>
      <c r="L165" s="30">
        <v>36</v>
      </c>
      <c r="M165" s="30">
        <v>7</v>
      </c>
      <c r="N165" s="33" t="s">
        <v>3702</v>
      </c>
      <c r="O165" s="191" t="s">
        <v>3703</v>
      </c>
      <c r="P165" s="33" t="s">
        <v>3680</v>
      </c>
      <c r="Q165" s="194">
        <v>10271250</v>
      </c>
      <c r="T165"/>
    </row>
    <row r="166" spans="1:20" ht="23.25" x14ac:dyDescent="0.25">
      <c r="A166" s="80">
        <v>165</v>
      </c>
      <c r="B166" s="147" t="s">
        <v>218</v>
      </c>
      <c r="C166" s="30"/>
      <c r="D166" s="30" t="s">
        <v>140</v>
      </c>
      <c r="E166" s="28" t="s">
        <v>18</v>
      </c>
      <c r="F166" s="28" t="s">
        <v>141</v>
      </c>
      <c r="G166" s="28" t="s">
        <v>147</v>
      </c>
      <c r="H166" s="30" t="s">
        <v>148</v>
      </c>
      <c r="I166" s="148" t="s">
        <v>943</v>
      </c>
      <c r="J166" s="33" t="str">
        <f t="shared" si="3"/>
        <v>город Нижний Тагил, г. Нижний Тагил, тракт Липовый, д. 3</v>
      </c>
      <c r="K166" s="42">
        <v>3319</v>
      </c>
      <c r="L166" s="30">
        <v>44</v>
      </c>
      <c r="M166" s="30">
        <v>8</v>
      </c>
      <c r="N166" s="33" t="s">
        <v>3702</v>
      </c>
      <c r="O166" s="191" t="s">
        <v>3703</v>
      </c>
      <c r="P166" s="33" t="s">
        <v>3680</v>
      </c>
      <c r="Q166" s="194">
        <v>19857274.799999997</v>
      </c>
      <c r="T166"/>
    </row>
    <row r="167" spans="1:20" ht="23.25" x14ac:dyDescent="0.25">
      <c r="A167" s="80">
        <v>166</v>
      </c>
      <c r="B167" s="147" t="s">
        <v>218</v>
      </c>
      <c r="C167" s="30"/>
      <c r="D167" s="30" t="s">
        <v>140</v>
      </c>
      <c r="E167" s="28" t="s">
        <v>18</v>
      </c>
      <c r="F167" s="28" t="s">
        <v>141</v>
      </c>
      <c r="G167" s="28" t="s">
        <v>147</v>
      </c>
      <c r="H167" s="30" t="s">
        <v>148</v>
      </c>
      <c r="I167" s="148" t="s">
        <v>945</v>
      </c>
      <c r="J167" s="33" t="str">
        <f t="shared" si="3"/>
        <v>город Нижний Тагил, г. Нижний Тагил, тракт Липовый, д. 7</v>
      </c>
      <c r="K167" s="30">
        <v>2023.2</v>
      </c>
      <c r="L167" s="30">
        <v>21</v>
      </c>
      <c r="M167" s="30">
        <v>8</v>
      </c>
      <c r="N167" s="33" t="s">
        <v>3702</v>
      </c>
      <c r="O167" s="191" t="s">
        <v>3703</v>
      </c>
      <c r="P167" s="33" t="s">
        <v>3680</v>
      </c>
      <c r="Q167" s="194">
        <v>12472950.92</v>
      </c>
      <c r="T167"/>
    </row>
    <row r="168" spans="1:20" ht="23.25" x14ac:dyDescent="0.25">
      <c r="A168" s="80">
        <v>167</v>
      </c>
      <c r="B168" s="147" t="s">
        <v>218</v>
      </c>
      <c r="C168" s="30"/>
      <c r="D168" s="30" t="s">
        <v>140</v>
      </c>
      <c r="E168" s="28" t="s">
        <v>18</v>
      </c>
      <c r="F168" s="28" t="s">
        <v>141</v>
      </c>
      <c r="G168" s="28" t="s">
        <v>20</v>
      </c>
      <c r="H168" s="30" t="s">
        <v>1314</v>
      </c>
      <c r="I168" s="148" t="s">
        <v>991</v>
      </c>
      <c r="J168" s="33" t="str">
        <f t="shared" si="3"/>
        <v>город Нижний Тагил, г. Нижний Тагил, ул. Балакинская, д. 28</v>
      </c>
      <c r="K168" s="42">
        <v>1003.8</v>
      </c>
      <c r="L168" s="30">
        <v>16</v>
      </c>
      <c r="M168" s="30">
        <v>1</v>
      </c>
      <c r="N168" s="33" t="s">
        <v>3702</v>
      </c>
      <c r="O168" s="191" t="s">
        <v>3703</v>
      </c>
      <c r="P168" s="33" t="s">
        <v>3680</v>
      </c>
      <c r="Q168" s="194">
        <v>4259107.2</v>
      </c>
      <c r="T168"/>
    </row>
    <row r="169" spans="1:20" ht="23.25" x14ac:dyDescent="0.25">
      <c r="A169" s="80">
        <v>168</v>
      </c>
      <c r="B169" s="147" t="s">
        <v>218</v>
      </c>
      <c r="C169" s="30"/>
      <c r="D169" s="30" t="s">
        <v>140</v>
      </c>
      <c r="E169" s="28" t="s">
        <v>18</v>
      </c>
      <c r="F169" s="28" t="s">
        <v>141</v>
      </c>
      <c r="G169" s="28" t="s">
        <v>20</v>
      </c>
      <c r="H169" s="30" t="s">
        <v>1126</v>
      </c>
      <c r="I169" s="148" t="s">
        <v>952</v>
      </c>
      <c r="J169" s="33" t="str">
        <f t="shared" si="3"/>
        <v>город Нижний Тагил, г. Нижний Тагил, ул. Вогульская, д. 52</v>
      </c>
      <c r="K169" s="42">
        <v>567.70000000000005</v>
      </c>
      <c r="L169" s="30">
        <v>8</v>
      </c>
      <c r="M169" s="30">
        <v>8</v>
      </c>
      <c r="N169" s="33" t="s">
        <v>3702</v>
      </c>
      <c r="O169" s="191" t="s">
        <v>3703</v>
      </c>
      <c r="P169" s="33" t="s">
        <v>3680</v>
      </c>
      <c r="Q169" s="194">
        <v>3841752.84</v>
      </c>
      <c r="T169"/>
    </row>
    <row r="170" spans="1:20" ht="23.25" x14ac:dyDescent="0.25">
      <c r="A170" s="80">
        <v>169</v>
      </c>
      <c r="B170" s="147" t="s">
        <v>218</v>
      </c>
      <c r="C170" s="30"/>
      <c r="D170" s="30" t="s">
        <v>140</v>
      </c>
      <c r="E170" s="28" t="s">
        <v>18</v>
      </c>
      <c r="F170" s="28" t="s">
        <v>141</v>
      </c>
      <c r="G170" s="28" t="s">
        <v>20</v>
      </c>
      <c r="H170" s="30" t="s">
        <v>1320</v>
      </c>
      <c r="I170" s="148" t="s">
        <v>1249</v>
      </c>
      <c r="J170" s="33" t="str">
        <f t="shared" si="3"/>
        <v>город Нижний Тагил, г. Нижний Тагил, ул. Высокогорская, д. 41</v>
      </c>
      <c r="K170" s="30">
        <v>1937.1</v>
      </c>
      <c r="L170" s="30">
        <v>24</v>
      </c>
      <c r="M170" s="30">
        <v>8</v>
      </c>
      <c r="N170" s="33" t="s">
        <v>3702</v>
      </c>
      <c r="O170" s="191" t="s">
        <v>3703</v>
      </c>
      <c r="P170" s="33" t="s">
        <v>3680</v>
      </c>
      <c r="Q170" s="194">
        <v>10085912.399999999</v>
      </c>
      <c r="T170"/>
    </row>
    <row r="171" spans="1:20" ht="23.25" x14ac:dyDescent="0.25">
      <c r="A171" s="80">
        <v>170</v>
      </c>
      <c r="B171" s="147" t="s">
        <v>218</v>
      </c>
      <c r="C171" s="30"/>
      <c r="D171" s="30" t="s">
        <v>140</v>
      </c>
      <c r="E171" s="28" t="s">
        <v>18</v>
      </c>
      <c r="F171" s="28" t="s">
        <v>141</v>
      </c>
      <c r="G171" s="28" t="s">
        <v>20</v>
      </c>
      <c r="H171" s="30" t="s">
        <v>677</v>
      </c>
      <c r="I171" s="148" t="s">
        <v>951</v>
      </c>
      <c r="J171" s="33" t="str">
        <f t="shared" si="3"/>
        <v>город Нижний Тагил, г. Нижний Тагил, ул. Вязовская, д. 32</v>
      </c>
      <c r="K171" s="42">
        <v>784.7</v>
      </c>
      <c r="L171" s="30">
        <v>16</v>
      </c>
      <c r="M171" s="30">
        <v>2</v>
      </c>
      <c r="N171" s="33" t="s">
        <v>3702</v>
      </c>
      <c r="O171" s="191" t="s">
        <v>3703</v>
      </c>
      <c r="P171" s="33" t="s">
        <v>3680</v>
      </c>
      <c r="Q171" s="194">
        <v>1096002</v>
      </c>
      <c r="T171"/>
    </row>
    <row r="172" spans="1:20" ht="23.25" x14ac:dyDescent="0.25">
      <c r="A172" s="80">
        <v>171</v>
      </c>
      <c r="B172" s="147" t="s">
        <v>218</v>
      </c>
      <c r="C172" s="30"/>
      <c r="D172" s="30" t="s">
        <v>140</v>
      </c>
      <c r="E172" s="28" t="s">
        <v>18</v>
      </c>
      <c r="F172" s="28" t="s">
        <v>141</v>
      </c>
      <c r="G172" s="28" t="s">
        <v>20</v>
      </c>
      <c r="H172" s="30" t="s">
        <v>677</v>
      </c>
      <c r="I172" s="148" t="s">
        <v>1231</v>
      </c>
      <c r="J172" s="33" t="str">
        <f t="shared" si="3"/>
        <v>город Нижний Тагил, г. Нижний Тагил, ул. Вязовская, д. 36</v>
      </c>
      <c r="K172" s="42">
        <v>757</v>
      </c>
      <c r="L172" s="30">
        <v>16</v>
      </c>
      <c r="M172" s="30">
        <v>2</v>
      </c>
      <c r="N172" s="33" t="s">
        <v>3702</v>
      </c>
      <c r="O172" s="191" t="s">
        <v>3703</v>
      </c>
      <c r="P172" s="33" t="s">
        <v>3680</v>
      </c>
      <c r="Q172" s="194">
        <v>1075196.3999999999</v>
      </c>
      <c r="T172"/>
    </row>
    <row r="173" spans="1:20" ht="23.25" x14ac:dyDescent="0.25">
      <c r="A173" s="80">
        <v>172</v>
      </c>
      <c r="B173" s="147" t="s">
        <v>218</v>
      </c>
      <c r="C173" s="30"/>
      <c r="D173" s="30" t="s">
        <v>140</v>
      </c>
      <c r="E173" s="28" t="s">
        <v>18</v>
      </c>
      <c r="F173" s="28" t="s">
        <v>141</v>
      </c>
      <c r="G173" s="28" t="s">
        <v>20</v>
      </c>
      <c r="H173" s="30" t="s">
        <v>677</v>
      </c>
      <c r="I173" s="148" t="s">
        <v>1326</v>
      </c>
      <c r="J173" s="33" t="str">
        <f t="shared" si="3"/>
        <v>город Нижний Тагил, г. Нижний Тагил, ул. Вязовская, д. 4В</v>
      </c>
      <c r="K173" s="42">
        <v>2028.5</v>
      </c>
      <c r="L173" s="30">
        <v>33</v>
      </c>
      <c r="M173" s="30">
        <v>2</v>
      </c>
      <c r="N173" s="33" t="s">
        <v>3702</v>
      </c>
      <c r="O173" s="191" t="s">
        <v>3703</v>
      </c>
      <c r="P173" s="33" t="s">
        <v>3680</v>
      </c>
      <c r="Q173" s="194">
        <v>1612420.6</v>
      </c>
      <c r="T173"/>
    </row>
    <row r="174" spans="1:20" x14ac:dyDescent="0.25">
      <c r="A174" s="80">
        <v>173</v>
      </c>
      <c r="B174" s="147" t="s">
        <v>218</v>
      </c>
      <c r="C174" s="30"/>
      <c r="D174" s="30" t="s">
        <v>140</v>
      </c>
      <c r="E174" s="28" t="s">
        <v>18</v>
      </c>
      <c r="F174" s="28" t="s">
        <v>141</v>
      </c>
      <c r="G174" s="28" t="s">
        <v>20</v>
      </c>
      <c r="H174" s="30" t="s">
        <v>1128</v>
      </c>
      <c r="I174" s="148" t="s">
        <v>1342</v>
      </c>
      <c r="J174" s="33" t="str">
        <f t="shared" si="3"/>
        <v>город Нижний Тагил, г. Нижний Тагил, ул. Газетная, д. 84</v>
      </c>
      <c r="K174" s="30">
        <v>2418.9</v>
      </c>
      <c r="L174" s="30">
        <v>52</v>
      </c>
      <c r="M174" s="30">
        <v>8</v>
      </c>
      <c r="N174" s="33" t="s">
        <v>3702</v>
      </c>
      <c r="O174" s="191" t="s">
        <v>3703</v>
      </c>
      <c r="P174" s="33" t="s">
        <v>3680</v>
      </c>
      <c r="Q174" s="194">
        <v>16677337.199999999</v>
      </c>
      <c r="T174"/>
    </row>
    <row r="175" spans="1:20" ht="23.25" x14ac:dyDescent="0.25">
      <c r="A175" s="80">
        <v>174</v>
      </c>
      <c r="B175" s="147" t="s">
        <v>218</v>
      </c>
      <c r="C175" s="30"/>
      <c r="D175" s="30" t="s">
        <v>140</v>
      </c>
      <c r="E175" s="28" t="s">
        <v>18</v>
      </c>
      <c r="F175" s="28" t="s">
        <v>141</v>
      </c>
      <c r="G175" s="28" t="s">
        <v>20</v>
      </c>
      <c r="H175" s="30" t="s">
        <v>150</v>
      </c>
      <c r="I175" s="148" t="s">
        <v>1233</v>
      </c>
      <c r="J175" s="33" t="str">
        <f t="shared" si="3"/>
        <v>город Нижний Тагил, г. Нижний Тагил, ул. Гвардейская, д. 34</v>
      </c>
      <c r="K175" s="30">
        <v>759.6</v>
      </c>
      <c r="L175" s="30">
        <v>20</v>
      </c>
      <c r="M175" s="30">
        <v>8</v>
      </c>
      <c r="N175" s="33" t="s">
        <v>3702</v>
      </c>
      <c r="O175" s="191" t="s">
        <v>3703</v>
      </c>
      <c r="P175" s="33" t="s">
        <v>3680</v>
      </c>
      <c r="Q175" s="194">
        <v>7328903.3200000003</v>
      </c>
      <c r="T175"/>
    </row>
    <row r="176" spans="1:20" ht="23.25" x14ac:dyDescent="0.25">
      <c r="A176" s="80">
        <v>175</v>
      </c>
      <c r="B176" s="147" t="s">
        <v>218</v>
      </c>
      <c r="C176" s="30"/>
      <c r="D176" s="30" t="s">
        <v>140</v>
      </c>
      <c r="E176" s="28" t="s">
        <v>18</v>
      </c>
      <c r="F176" s="28" t="s">
        <v>141</v>
      </c>
      <c r="G176" s="28" t="s">
        <v>20</v>
      </c>
      <c r="H176" s="30" t="s">
        <v>150</v>
      </c>
      <c r="I176" s="148" t="s">
        <v>947</v>
      </c>
      <c r="J176" s="33" t="str">
        <f t="shared" si="3"/>
        <v>город Нижний Тагил, г. Нижний Тагил, ул. Гвардейская, д. 6</v>
      </c>
      <c r="K176" s="42">
        <v>1910.4</v>
      </c>
      <c r="L176" s="30">
        <v>27</v>
      </c>
      <c r="M176" s="30">
        <v>8</v>
      </c>
      <c r="N176" s="33" t="s">
        <v>3702</v>
      </c>
      <c r="O176" s="191" t="s">
        <v>3703</v>
      </c>
      <c r="P176" s="33" t="s">
        <v>3680</v>
      </c>
      <c r="Q176" s="194">
        <v>12403528.800000001</v>
      </c>
      <c r="T176"/>
    </row>
    <row r="177" spans="1:20" ht="23.25" x14ac:dyDescent="0.25">
      <c r="A177" s="80">
        <v>176</v>
      </c>
      <c r="B177" s="147" t="s">
        <v>218</v>
      </c>
      <c r="C177" s="30"/>
      <c r="D177" s="30" t="s">
        <v>140</v>
      </c>
      <c r="E177" s="28" t="s">
        <v>18</v>
      </c>
      <c r="F177" s="28" t="s">
        <v>141</v>
      </c>
      <c r="G177" s="28" t="s">
        <v>20</v>
      </c>
      <c r="H177" s="30" t="s">
        <v>171</v>
      </c>
      <c r="I177" s="148" t="s">
        <v>963</v>
      </c>
      <c r="J177" s="33" t="str">
        <f t="shared" si="3"/>
        <v>город Нижний Тагил, г. Нижний Тагил, ул. Жуковского, д. 16</v>
      </c>
      <c r="K177" s="42">
        <v>1497.1</v>
      </c>
      <c r="L177" s="30">
        <v>12</v>
      </c>
      <c r="M177" s="30">
        <v>5</v>
      </c>
      <c r="N177" s="33" t="s">
        <v>3702</v>
      </c>
      <c r="O177" s="191" t="s">
        <v>3703</v>
      </c>
      <c r="P177" s="33" t="s">
        <v>3680</v>
      </c>
      <c r="Q177" s="194">
        <v>2781240</v>
      </c>
      <c r="T177"/>
    </row>
    <row r="178" spans="1:20" ht="23.25" x14ac:dyDescent="0.25">
      <c r="A178" s="80">
        <v>177</v>
      </c>
      <c r="B178" s="147" t="s">
        <v>218</v>
      </c>
      <c r="C178" s="30"/>
      <c r="D178" s="30" t="s">
        <v>140</v>
      </c>
      <c r="E178" s="28" t="s">
        <v>18</v>
      </c>
      <c r="F178" s="28" t="s">
        <v>141</v>
      </c>
      <c r="G178" s="28" t="s">
        <v>20</v>
      </c>
      <c r="H178" s="30" t="s">
        <v>171</v>
      </c>
      <c r="I178" s="148" t="s">
        <v>983</v>
      </c>
      <c r="J178" s="33" t="str">
        <f t="shared" si="3"/>
        <v>город Нижний Тагил, г. Нижний Тагил, ул. Жуковского, д. 4</v>
      </c>
      <c r="K178" s="42">
        <v>1414.7</v>
      </c>
      <c r="L178" s="30">
        <v>18</v>
      </c>
      <c r="M178" s="30">
        <v>8</v>
      </c>
      <c r="N178" s="33" t="s">
        <v>3702</v>
      </c>
      <c r="O178" s="191" t="s">
        <v>3703</v>
      </c>
      <c r="P178" s="33" t="s">
        <v>3680</v>
      </c>
      <c r="Q178" s="194">
        <v>8151688.8000000007</v>
      </c>
      <c r="T178"/>
    </row>
    <row r="179" spans="1:20" x14ac:dyDescent="0.25">
      <c r="A179" s="80">
        <v>178</v>
      </c>
      <c r="B179" s="147" t="s">
        <v>218</v>
      </c>
      <c r="C179" s="30"/>
      <c r="D179" s="30" t="s">
        <v>140</v>
      </c>
      <c r="E179" s="28" t="s">
        <v>18</v>
      </c>
      <c r="F179" s="28" t="s">
        <v>141</v>
      </c>
      <c r="G179" s="28" t="s">
        <v>20</v>
      </c>
      <c r="H179" s="30" t="s">
        <v>1319</v>
      </c>
      <c r="I179" s="148" t="s">
        <v>981</v>
      </c>
      <c r="J179" s="33" t="str">
        <f t="shared" si="3"/>
        <v>город Нижний Тагил, г. Нижний Тагил, ул. Землячки, д. 2</v>
      </c>
      <c r="K179" s="30">
        <v>1048.7</v>
      </c>
      <c r="L179" s="30">
        <v>10</v>
      </c>
      <c r="M179" s="30">
        <v>4</v>
      </c>
      <c r="N179" s="33" t="s">
        <v>3702</v>
      </c>
      <c r="O179" s="191" t="s">
        <v>3703</v>
      </c>
      <c r="P179" s="33" t="s">
        <v>3680</v>
      </c>
      <c r="Q179" s="194">
        <v>3289804.6</v>
      </c>
      <c r="T179"/>
    </row>
    <row r="180" spans="1:20" ht="23.25" x14ac:dyDescent="0.25">
      <c r="A180" s="80">
        <v>179</v>
      </c>
      <c r="B180" s="147" t="s">
        <v>218</v>
      </c>
      <c r="C180" s="30"/>
      <c r="D180" s="30" t="s">
        <v>140</v>
      </c>
      <c r="E180" s="28" t="s">
        <v>18</v>
      </c>
      <c r="F180" s="28" t="s">
        <v>141</v>
      </c>
      <c r="G180" s="28" t="s">
        <v>20</v>
      </c>
      <c r="H180" s="30" t="s">
        <v>972</v>
      </c>
      <c r="I180" s="148" t="s">
        <v>948</v>
      </c>
      <c r="J180" s="33" t="str">
        <f t="shared" si="3"/>
        <v>город Нижний Тагил, г. Нижний Тагил, ул. Индивидуальная, д. 17</v>
      </c>
      <c r="K180" s="42">
        <v>905.4</v>
      </c>
      <c r="L180" s="30">
        <v>16</v>
      </c>
      <c r="M180" s="30">
        <v>8</v>
      </c>
      <c r="N180" s="33" t="s">
        <v>3702</v>
      </c>
      <c r="O180" s="191" t="s">
        <v>3703</v>
      </c>
      <c r="P180" s="33" t="s">
        <v>3680</v>
      </c>
      <c r="Q180" s="194">
        <v>6470990.54</v>
      </c>
      <c r="T180"/>
    </row>
    <row r="181" spans="1:20" ht="23.25" x14ac:dyDescent="0.25">
      <c r="A181" s="80">
        <v>180</v>
      </c>
      <c r="B181" s="147" t="s">
        <v>218</v>
      </c>
      <c r="C181" s="30"/>
      <c r="D181" s="30" t="s">
        <v>140</v>
      </c>
      <c r="E181" s="28" t="s">
        <v>18</v>
      </c>
      <c r="F181" s="28" t="s">
        <v>141</v>
      </c>
      <c r="G181" s="28" t="s">
        <v>20</v>
      </c>
      <c r="H181" s="30" t="s">
        <v>75</v>
      </c>
      <c r="I181" s="148" t="s">
        <v>1005</v>
      </c>
      <c r="J181" s="33" t="str">
        <f t="shared" si="3"/>
        <v>город Нижний Тагил, г. Нижний Тагил, ул. Карла Маркса, д. 42</v>
      </c>
      <c r="K181" s="30">
        <v>5394.2</v>
      </c>
      <c r="L181" s="30">
        <v>44</v>
      </c>
      <c r="M181" s="30">
        <v>8</v>
      </c>
      <c r="N181" s="33" t="s">
        <v>3702</v>
      </c>
      <c r="O181" s="191" t="s">
        <v>3703</v>
      </c>
      <c r="P181" s="33" t="s">
        <v>3680</v>
      </c>
      <c r="Q181" s="194">
        <v>16937405.999999996</v>
      </c>
      <c r="T181"/>
    </row>
    <row r="182" spans="1:20" ht="23.25" x14ac:dyDescent="0.25">
      <c r="A182" s="80">
        <v>181</v>
      </c>
      <c r="B182" s="147" t="s">
        <v>218</v>
      </c>
      <c r="C182" s="30"/>
      <c r="D182" s="30" t="s">
        <v>140</v>
      </c>
      <c r="E182" s="28" t="s">
        <v>18</v>
      </c>
      <c r="F182" s="28" t="s">
        <v>141</v>
      </c>
      <c r="G182" s="28" t="s">
        <v>20</v>
      </c>
      <c r="H182" s="30" t="s">
        <v>75</v>
      </c>
      <c r="I182" s="148" t="s">
        <v>958</v>
      </c>
      <c r="J182" s="33" t="str">
        <f t="shared" si="3"/>
        <v>город Нижний Тагил, г. Нижний Тагил, ул. Карла Маркса, д. 75</v>
      </c>
      <c r="K182" s="30">
        <v>1759.6</v>
      </c>
      <c r="L182" s="30">
        <v>30</v>
      </c>
      <c r="M182" s="30">
        <v>8</v>
      </c>
      <c r="N182" s="33" t="s">
        <v>3702</v>
      </c>
      <c r="O182" s="191" t="s">
        <v>3703</v>
      </c>
      <c r="P182" s="33" t="s">
        <v>3680</v>
      </c>
      <c r="Q182" s="194">
        <v>12236340</v>
      </c>
      <c r="T182"/>
    </row>
    <row r="183" spans="1:20" ht="23.25" x14ac:dyDescent="0.25">
      <c r="A183" s="80">
        <v>182</v>
      </c>
      <c r="B183" s="147" t="s">
        <v>218</v>
      </c>
      <c r="C183" s="30"/>
      <c r="D183" s="30" t="s">
        <v>140</v>
      </c>
      <c r="E183" s="28" t="s">
        <v>18</v>
      </c>
      <c r="F183" s="28" t="s">
        <v>141</v>
      </c>
      <c r="G183" s="28" t="s">
        <v>20</v>
      </c>
      <c r="H183" s="30" t="s">
        <v>75</v>
      </c>
      <c r="I183" s="148" t="s">
        <v>1328</v>
      </c>
      <c r="J183" s="33" t="str">
        <f t="shared" si="3"/>
        <v>город Нижний Тагил, г. Нижний Тагил, ул. Карла Маркса, д. 91</v>
      </c>
      <c r="K183" s="42">
        <v>1733.2</v>
      </c>
      <c r="L183" s="30">
        <v>24</v>
      </c>
      <c r="M183" s="30">
        <v>8</v>
      </c>
      <c r="N183" s="33" t="s">
        <v>3702</v>
      </c>
      <c r="O183" s="191" t="s">
        <v>3703</v>
      </c>
      <c r="P183" s="33" t="s">
        <v>3680</v>
      </c>
      <c r="Q183" s="194">
        <v>9051720</v>
      </c>
      <c r="T183"/>
    </row>
    <row r="184" spans="1:20" ht="23.25" x14ac:dyDescent="0.25">
      <c r="A184" s="80">
        <v>183</v>
      </c>
      <c r="B184" s="147" t="s">
        <v>218</v>
      </c>
      <c r="C184" s="30"/>
      <c r="D184" s="30" t="s">
        <v>140</v>
      </c>
      <c r="E184" s="28" t="s">
        <v>18</v>
      </c>
      <c r="F184" s="28" t="s">
        <v>141</v>
      </c>
      <c r="G184" s="28" t="s">
        <v>20</v>
      </c>
      <c r="H184" s="30" t="s">
        <v>75</v>
      </c>
      <c r="I184" s="148" t="s">
        <v>1339</v>
      </c>
      <c r="J184" s="33" t="str">
        <f t="shared" si="3"/>
        <v>город Нижний Тагил, г. Нижний Тагил, ул. Карла Маркса, д. 93</v>
      </c>
      <c r="K184" s="30">
        <v>3979.1</v>
      </c>
      <c r="L184" s="30">
        <v>80</v>
      </c>
      <c r="M184" s="30">
        <v>8</v>
      </c>
      <c r="N184" s="33" t="s">
        <v>3702</v>
      </c>
      <c r="O184" s="191" t="s">
        <v>3703</v>
      </c>
      <c r="P184" s="33" t="s">
        <v>3680</v>
      </c>
      <c r="Q184" s="194">
        <v>27720674.399999999</v>
      </c>
      <c r="T184"/>
    </row>
    <row r="185" spans="1:20" ht="23.25" x14ac:dyDescent="0.25">
      <c r="A185" s="80">
        <v>184</v>
      </c>
      <c r="B185" s="147" t="s">
        <v>218</v>
      </c>
      <c r="C185" s="30"/>
      <c r="D185" s="30" t="s">
        <v>140</v>
      </c>
      <c r="E185" s="28" t="s">
        <v>18</v>
      </c>
      <c r="F185" s="28" t="s">
        <v>141</v>
      </c>
      <c r="G185" s="28" t="s">
        <v>20</v>
      </c>
      <c r="H185" s="30" t="s">
        <v>207</v>
      </c>
      <c r="I185" s="148" t="s">
        <v>1334</v>
      </c>
      <c r="J185" s="33" t="str">
        <f t="shared" si="3"/>
        <v>город Нижний Тагил, г. Нижний Тагил, ул. Красноармейская, д. 163/40</v>
      </c>
      <c r="K185" s="42">
        <v>1536.9</v>
      </c>
      <c r="L185" s="30">
        <v>18</v>
      </c>
      <c r="M185" s="30">
        <v>4</v>
      </c>
      <c r="N185" s="33" t="s">
        <v>3702</v>
      </c>
      <c r="O185" s="191" t="s">
        <v>3703</v>
      </c>
      <c r="P185" s="33" t="s">
        <v>3680</v>
      </c>
      <c r="Q185" s="194">
        <v>8835288</v>
      </c>
      <c r="T185"/>
    </row>
    <row r="186" spans="1:20" ht="23.25" x14ac:dyDescent="0.25">
      <c r="A186" s="80">
        <v>185</v>
      </c>
      <c r="B186" s="147" t="s">
        <v>218</v>
      </c>
      <c r="C186" s="30"/>
      <c r="D186" s="30" t="s">
        <v>140</v>
      </c>
      <c r="E186" s="28" t="s">
        <v>18</v>
      </c>
      <c r="F186" s="28" t="s">
        <v>141</v>
      </c>
      <c r="G186" s="28" t="s">
        <v>20</v>
      </c>
      <c r="H186" s="30" t="s">
        <v>1086</v>
      </c>
      <c r="I186" s="148" t="s">
        <v>1343</v>
      </c>
      <c r="J186" s="33" t="str">
        <f t="shared" si="3"/>
        <v>город Нижний Тагил, г. Нижний Тагил, ул. Кузнецкого, д. 17/4</v>
      </c>
      <c r="K186" s="30">
        <v>1122.2</v>
      </c>
      <c r="L186" s="30">
        <v>18</v>
      </c>
      <c r="M186" s="30">
        <v>7</v>
      </c>
      <c r="N186" s="33" t="s">
        <v>3702</v>
      </c>
      <c r="O186" s="191" t="s">
        <v>3703</v>
      </c>
      <c r="P186" s="33" t="s">
        <v>3680</v>
      </c>
      <c r="Q186" s="194">
        <v>6226072.8000000007</v>
      </c>
      <c r="T186"/>
    </row>
    <row r="187" spans="1:20" ht="23.25" x14ac:dyDescent="0.25">
      <c r="A187" s="80">
        <v>186</v>
      </c>
      <c r="B187" s="147" t="s">
        <v>218</v>
      </c>
      <c r="C187" s="30"/>
      <c r="D187" s="30" t="s">
        <v>140</v>
      </c>
      <c r="E187" s="28" t="s">
        <v>18</v>
      </c>
      <c r="F187" s="28" t="s">
        <v>141</v>
      </c>
      <c r="G187" s="28" t="s">
        <v>20</v>
      </c>
      <c r="H187" s="30" t="s">
        <v>48</v>
      </c>
      <c r="I187" s="148" t="s">
        <v>999</v>
      </c>
      <c r="J187" s="33" t="str">
        <f t="shared" si="3"/>
        <v>город Нижний Тагил, г. Нижний Тагил, ул. Кутузова, д. 15</v>
      </c>
      <c r="K187" s="42">
        <v>2525.3200000000002</v>
      </c>
      <c r="L187" s="30">
        <v>43</v>
      </c>
      <c r="M187" s="30">
        <v>8</v>
      </c>
      <c r="N187" s="33" t="s">
        <v>3702</v>
      </c>
      <c r="O187" s="191" t="s">
        <v>3703</v>
      </c>
      <c r="P187" s="33" t="s">
        <v>3680</v>
      </c>
      <c r="Q187" s="194">
        <v>19329074.939999998</v>
      </c>
      <c r="T187"/>
    </row>
    <row r="188" spans="1:20" x14ac:dyDescent="0.25">
      <c r="A188" s="80">
        <v>187</v>
      </c>
      <c r="B188" s="147" t="s">
        <v>218</v>
      </c>
      <c r="C188" s="30"/>
      <c r="D188" s="30" t="s">
        <v>140</v>
      </c>
      <c r="E188" s="28" t="s">
        <v>18</v>
      </c>
      <c r="F188" s="28" t="s">
        <v>141</v>
      </c>
      <c r="G188" s="28" t="s">
        <v>20</v>
      </c>
      <c r="H188" s="30" t="s">
        <v>1315</v>
      </c>
      <c r="I188" s="148" t="s">
        <v>1329</v>
      </c>
      <c r="J188" s="33" t="str">
        <f t="shared" si="3"/>
        <v>город Нижний Тагил, г. Нижний Тагил, ул. Носова, д. 80</v>
      </c>
      <c r="K188" s="42">
        <v>1784</v>
      </c>
      <c r="L188" s="30">
        <v>17</v>
      </c>
      <c r="M188" s="30">
        <v>6</v>
      </c>
      <c r="N188" s="33" t="s">
        <v>3702</v>
      </c>
      <c r="O188" s="191" t="s">
        <v>3703</v>
      </c>
      <c r="P188" s="33" t="s">
        <v>3680</v>
      </c>
      <c r="Q188" s="194">
        <v>9249285.4199999981</v>
      </c>
      <c r="T188"/>
    </row>
    <row r="189" spans="1:20" ht="23.25" x14ac:dyDescent="0.25">
      <c r="A189" s="80">
        <v>188</v>
      </c>
      <c r="B189" s="147" t="s">
        <v>218</v>
      </c>
      <c r="C189" s="30"/>
      <c r="D189" s="30" t="s">
        <v>140</v>
      </c>
      <c r="E189" s="28" t="s">
        <v>18</v>
      </c>
      <c r="F189" s="28" t="s">
        <v>141</v>
      </c>
      <c r="G189" s="28" t="s">
        <v>20</v>
      </c>
      <c r="H189" s="30" t="s">
        <v>154</v>
      </c>
      <c r="I189" s="148" t="s">
        <v>1344</v>
      </c>
      <c r="J189" s="33" t="str">
        <f t="shared" si="3"/>
        <v>город Нижний Тагил, г. Нижний Тагил, ул. Октябрьской Революции, д. 37</v>
      </c>
      <c r="K189" s="30">
        <v>1653.7</v>
      </c>
      <c r="L189" s="30">
        <v>24</v>
      </c>
      <c r="M189" s="30">
        <v>8</v>
      </c>
      <c r="N189" s="33" t="s">
        <v>3702</v>
      </c>
      <c r="O189" s="191" t="s">
        <v>3703</v>
      </c>
      <c r="P189" s="33" t="s">
        <v>3680</v>
      </c>
      <c r="Q189" s="194">
        <v>8547564</v>
      </c>
      <c r="T189"/>
    </row>
    <row r="190" spans="1:20" ht="23.25" x14ac:dyDescent="0.25">
      <c r="A190" s="80">
        <v>189</v>
      </c>
      <c r="B190" s="147" t="s">
        <v>218</v>
      </c>
      <c r="C190" s="30"/>
      <c r="D190" s="30" t="s">
        <v>140</v>
      </c>
      <c r="E190" s="28" t="s">
        <v>18</v>
      </c>
      <c r="F190" s="28" t="s">
        <v>141</v>
      </c>
      <c r="G190" s="28" t="s">
        <v>20</v>
      </c>
      <c r="H190" s="30" t="s">
        <v>1065</v>
      </c>
      <c r="I190" s="148" t="s">
        <v>1330</v>
      </c>
      <c r="J190" s="33" t="str">
        <f t="shared" si="3"/>
        <v>город Нижний Тагил, г. Нижний Тагил, ул. Пархоменко, д. 142</v>
      </c>
      <c r="K190" s="42">
        <v>1605.5</v>
      </c>
      <c r="L190" s="30">
        <v>15</v>
      </c>
      <c r="M190" s="30">
        <v>8</v>
      </c>
      <c r="N190" s="33" t="s">
        <v>3702</v>
      </c>
      <c r="O190" s="191" t="s">
        <v>3703</v>
      </c>
      <c r="P190" s="33" t="s">
        <v>3680</v>
      </c>
      <c r="Q190" s="194">
        <v>9648166.8000000007</v>
      </c>
      <c r="T190"/>
    </row>
    <row r="191" spans="1:20" ht="23.25" x14ac:dyDescent="0.25">
      <c r="A191" s="80">
        <v>190</v>
      </c>
      <c r="B191" s="147" t="s">
        <v>218</v>
      </c>
      <c r="C191" s="30"/>
      <c r="D191" s="30" t="s">
        <v>140</v>
      </c>
      <c r="E191" s="28" t="s">
        <v>18</v>
      </c>
      <c r="F191" s="28" t="s">
        <v>141</v>
      </c>
      <c r="G191" s="28" t="s">
        <v>20</v>
      </c>
      <c r="H191" s="30" t="s">
        <v>199</v>
      </c>
      <c r="I191" s="148" t="s">
        <v>1331</v>
      </c>
      <c r="J191" s="33" t="str">
        <f t="shared" si="3"/>
        <v>город Нижний Тагил, г. Нижний Тагил, ул. Победы, д. 29/1</v>
      </c>
      <c r="K191" s="42">
        <v>7287.4</v>
      </c>
      <c r="L191" s="30">
        <v>105</v>
      </c>
      <c r="M191" s="30">
        <v>3</v>
      </c>
      <c r="N191" s="33" t="s">
        <v>3702</v>
      </c>
      <c r="O191" s="191" t="s">
        <v>3703</v>
      </c>
      <c r="P191" s="33" t="s">
        <v>3680</v>
      </c>
      <c r="Q191" s="194">
        <v>29543473.200000003</v>
      </c>
      <c r="T191"/>
    </row>
    <row r="192" spans="1:20" ht="23.25" x14ac:dyDescent="0.25">
      <c r="A192" s="80">
        <v>191</v>
      </c>
      <c r="B192" s="147" t="s">
        <v>218</v>
      </c>
      <c r="C192" s="30"/>
      <c r="D192" s="30" t="s">
        <v>140</v>
      </c>
      <c r="E192" s="28" t="s">
        <v>18</v>
      </c>
      <c r="F192" s="28" t="s">
        <v>141</v>
      </c>
      <c r="G192" s="28" t="s">
        <v>20</v>
      </c>
      <c r="H192" s="30" t="s">
        <v>1129</v>
      </c>
      <c r="I192" s="148" t="s">
        <v>963</v>
      </c>
      <c r="J192" s="33" t="str">
        <f t="shared" si="3"/>
        <v>город Нижний Тагил, г. Нижний Тагил, ул. Полярная, д. 16</v>
      </c>
      <c r="K192" s="42">
        <v>262.39999999999998</v>
      </c>
      <c r="L192" s="30">
        <v>8</v>
      </c>
      <c r="M192" s="30">
        <v>6</v>
      </c>
      <c r="N192" s="33" t="s">
        <v>3702</v>
      </c>
      <c r="O192" s="191" t="s">
        <v>3703</v>
      </c>
      <c r="P192" s="33" t="s">
        <v>3680</v>
      </c>
      <c r="Q192" s="194">
        <v>3232011.9799999995</v>
      </c>
      <c r="T192"/>
    </row>
    <row r="193" spans="1:20" x14ac:dyDescent="0.25">
      <c r="A193" s="80">
        <v>192</v>
      </c>
      <c r="B193" s="147" t="s">
        <v>218</v>
      </c>
      <c r="C193" s="30"/>
      <c r="D193" s="30" t="s">
        <v>140</v>
      </c>
      <c r="E193" s="28" t="s">
        <v>18</v>
      </c>
      <c r="F193" s="28" t="s">
        <v>141</v>
      </c>
      <c r="G193" s="28" t="s">
        <v>20</v>
      </c>
      <c r="H193" s="30" t="s">
        <v>157</v>
      </c>
      <c r="I193" s="148" t="s">
        <v>1231</v>
      </c>
      <c r="J193" s="33" t="str">
        <f t="shared" si="3"/>
        <v>город Нижний Тагил, г. Нижний Тагил, ул. Попова, д. 36</v>
      </c>
      <c r="K193" s="42">
        <v>383.4</v>
      </c>
      <c r="L193" s="30">
        <v>6</v>
      </c>
      <c r="M193" s="30">
        <v>8</v>
      </c>
      <c r="N193" s="33" t="s">
        <v>3702</v>
      </c>
      <c r="O193" s="191" t="s">
        <v>3703</v>
      </c>
      <c r="P193" s="33" t="s">
        <v>3680</v>
      </c>
      <c r="Q193" s="194">
        <v>3892569.62</v>
      </c>
      <c r="T193"/>
    </row>
    <row r="194" spans="1:20" x14ac:dyDescent="0.25">
      <c r="A194" s="80">
        <v>193</v>
      </c>
      <c r="B194" s="147" t="s">
        <v>218</v>
      </c>
      <c r="C194" s="30"/>
      <c r="D194" s="30" t="s">
        <v>140</v>
      </c>
      <c r="E194" s="28" t="s">
        <v>18</v>
      </c>
      <c r="F194" s="28" t="s">
        <v>141</v>
      </c>
      <c r="G194" s="28" t="s">
        <v>20</v>
      </c>
      <c r="H194" s="30" t="s">
        <v>157</v>
      </c>
      <c r="I194" s="148" t="s">
        <v>985</v>
      </c>
      <c r="J194" s="33" t="str">
        <f t="shared" si="3"/>
        <v>город Нижний Тагил, г. Нижний Тагил, ул. Попова, д. 39</v>
      </c>
      <c r="K194" s="42">
        <v>554.1</v>
      </c>
      <c r="L194" s="30">
        <v>12</v>
      </c>
      <c r="M194" s="30">
        <v>7</v>
      </c>
      <c r="N194" s="33" t="s">
        <v>3702</v>
      </c>
      <c r="O194" s="191" t="s">
        <v>3703</v>
      </c>
      <c r="P194" s="33" t="s">
        <v>3680</v>
      </c>
      <c r="Q194" s="194">
        <v>3412075.2</v>
      </c>
      <c r="T194"/>
    </row>
    <row r="195" spans="1:20" x14ac:dyDescent="0.25">
      <c r="A195" s="80">
        <v>194</v>
      </c>
      <c r="B195" s="147" t="s">
        <v>218</v>
      </c>
      <c r="C195" s="30"/>
      <c r="D195" s="30" t="s">
        <v>140</v>
      </c>
      <c r="E195" s="28" t="s">
        <v>18</v>
      </c>
      <c r="F195" s="28" t="s">
        <v>141</v>
      </c>
      <c r="G195" s="28" t="s">
        <v>20</v>
      </c>
      <c r="H195" s="30" t="s">
        <v>158</v>
      </c>
      <c r="I195" s="148" t="s">
        <v>943</v>
      </c>
      <c r="J195" s="33" t="str">
        <f t="shared" si="3"/>
        <v>город Нижний Тагил, г. Нижний Тагил, ул. Правды, д. 3</v>
      </c>
      <c r="K195" s="42">
        <v>862.5</v>
      </c>
      <c r="L195" s="30">
        <v>16</v>
      </c>
      <c r="M195" s="30">
        <v>8</v>
      </c>
      <c r="N195" s="33" t="s">
        <v>3702</v>
      </c>
      <c r="O195" s="191" t="s">
        <v>3703</v>
      </c>
      <c r="P195" s="33" t="s">
        <v>3680</v>
      </c>
      <c r="Q195" s="194">
        <v>5787256.0999999996</v>
      </c>
      <c r="T195"/>
    </row>
    <row r="196" spans="1:20" x14ac:dyDescent="0.25">
      <c r="A196" s="80">
        <v>195</v>
      </c>
      <c r="B196" s="147" t="s">
        <v>218</v>
      </c>
      <c r="C196" s="30"/>
      <c r="D196" s="30" t="s">
        <v>140</v>
      </c>
      <c r="E196" s="28" t="s">
        <v>18</v>
      </c>
      <c r="F196" s="28" t="s">
        <v>141</v>
      </c>
      <c r="G196" s="28" t="s">
        <v>20</v>
      </c>
      <c r="H196" s="30" t="s">
        <v>1322</v>
      </c>
      <c r="I196" s="148" t="s">
        <v>980</v>
      </c>
      <c r="J196" s="33" t="str">
        <f t="shared" si="3"/>
        <v>город Нижний Тагил, г. Нижний Тагил, ул. Проезжая, д. 1</v>
      </c>
      <c r="K196" s="30">
        <v>1113.3</v>
      </c>
      <c r="L196" s="30">
        <v>16</v>
      </c>
      <c r="M196" s="30">
        <v>8</v>
      </c>
      <c r="N196" s="33" t="s">
        <v>3702</v>
      </c>
      <c r="O196" s="191" t="s">
        <v>3703</v>
      </c>
      <c r="P196" s="33" t="s">
        <v>3680</v>
      </c>
      <c r="Q196" s="194">
        <v>7025119.1999999993</v>
      </c>
      <c r="T196"/>
    </row>
    <row r="197" spans="1:20" ht="23.25" x14ac:dyDescent="0.25">
      <c r="A197" s="80">
        <v>196</v>
      </c>
      <c r="B197" s="147" t="s">
        <v>218</v>
      </c>
      <c r="C197" s="30"/>
      <c r="D197" s="30" t="s">
        <v>140</v>
      </c>
      <c r="E197" s="28" t="s">
        <v>18</v>
      </c>
      <c r="F197" s="28" t="s">
        <v>141</v>
      </c>
      <c r="G197" s="28" t="s">
        <v>20</v>
      </c>
      <c r="H197" s="30" t="s">
        <v>161</v>
      </c>
      <c r="I197" s="148" t="s">
        <v>1327</v>
      </c>
      <c r="J197" s="33" t="str">
        <f t="shared" si="3"/>
        <v>город Нижний Тагил, г. Нижний Тагил, ул. Тимирязева, д. 103</v>
      </c>
      <c r="K197" s="42">
        <v>856.4</v>
      </c>
      <c r="L197" s="30">
        <v>12</v>
      </c>
      <c r="M197" s="30">
        <v>8</v>
      </c>
      <c r="N197" s="33" t="s">
        <v>3702</v>
      </c>
      <c r="O197" s="191" t="s">
        <v>3703</v>
      </c>
      <c r="P197" s="33" t="s">
        <v>3680</v>
      </c>
      <c r="Q197" s="194">
        <v>6821057.459999999</v>
      </c>
      <c r="T197"/>
    </row>
    <row r="198" spans="1:20" ht="23.25" x14ac:dyDescent="0.25">
      <c r="A198" s="80">
        <v>197</v>
      </c>
      <c r="B198" s="147" t="s">
        <v>218</v>
      </c>
      <c r="C198" s="30"/>
      <c r="D198" s="30" t="s">
        <v>140</v>
      </c>
      <c r="E198" s="28" t="s">
        <v>18</v>
      </c>
      <c r="F198" s="28" t="s">
        <v>141</v>
      </c>
      <c r="G198" s="28" t="s">
        <v>20</v>
      </c>
      <c r="H198" s="30" t="s">
        <v>572</v>
      </c>
      <c r="I198" s="148" t="s">
        <v>1233</v>
      </c>
      <c r="J198" s="33" t="str">
        <f t="shared" si="3"/>
        <v>город Нижний Тагил, г. Нижний Тагил, ул. Учительская, д. 34</v>
      </c>
      <c r="K198" s="30">
        <v>2100.9</v>
      </c>
      <c r="L198" s="30">
        <v>27</v>
      </c>
      <c r="M198" s="30">
        <v>6</v>
      </c>
      <c r="N198" s="33" t="s">
        <v>3702</v>
      </c>
      <c r="O198" s="191" t="s">
        <v>3703</v>
      </c>
      <c r="P198" s="33" t="s">
        <v>3680</v>
      </c>
      <c r="Q198" s="194">
        <v>10697066.5</v>
      </c>
      <c r="T198"/>
    </row>
    <row r="199" spans="1:20" ht="23.25" x14ac:dyDescent="0.25">
      <c r="A199" s="80">
        <v>198</v>
      </c>
      <c r="B199" s="147" t="s">
        <v>218</v>
      </c>
      <c r="C199" s="30"/>
      <c r="D199" s="30" t="s">
        <v>140</v>
      </c>
      <c r="E199" s="28" t="s">
        <v>18</v>
      </c>
      <c r="F199" s="28" t="s">
        <v>141</v>
      </c>
      <c r="G199" s="28" t="s">
        <v>20</v>
      </c>
      <c r="H199" s="30" t="s">
        <v>301</v>
      </c>
      <c r="I199" s="148" t="s">
        <v>962</v>
      </c>
      <c r="J199" s="33" t="str">
        <f t="shared" si="3"/>
        <v>город Нижний Тагил, г. Нижний Тагил, ул. Хохрякова, д. 12</v>
      </c>
      <c r="K199" s="42">
        <v>556.4</v>
      </c>
      <c r="L199" s="30">
        <v>8</v>
      </c>
      <c r="M199" s="30">
        <v>8</v>
      </c>
      <c r="N199" s="33" t="s">
        <v>3702</v>
      </c>
      <c r="O199" s="191" t="s">
        <v>3703</v>
      </c>
      <c r="P199" s="33" t="s">
        <v>3680</v>
      </c>
      <c r="Q199" s="194">
        <v>4799850.18</v>
      </c>
      <c r="T199"/>
    </row>
    <row r="200" spans="1:20" ht="23.25" x14ac:dyDescent="0.25">
      <c r="A200" s="80">
        <v>199</v>
      </c>
      <c r="B200" s="147" t="s">
        <v>218</v>
      </c>
      <c r="C200" s="30"/>
      <c r="D200" s="30" t="s">
        <v>140</v>
      </c>
      <c r="E200" s="28" t="s">
        <v>18</v>
      </c>
      <c r="F200" s="28" t="s">
        <v>141</v>
      </c>
      <c r="G200" s="28" t="s">
        <v>20</v>
      </c>
      <c r="H200" s="30" t="s">
        <v>301</v>
      </c>
      <c r="I200" s="148" t="s">
        <v>979</v>
      </c>
      <c r="J200" s="33" t="str">
        <f t="shared" si="3"/>
        <v>город Нижний Тагил, г. Нижний Тагил, ул. Хохрякова, д. 14</v>
      </c>
      <c r="K200" s="42">
        <v>552.20000000000005</v>
      </c>
      <c r="L200" s="30">
        <v>8</v>
      </c>
      <c r="M200" s="30">
        <v>8</v>
      </c>
      <c r="N200" s="33" t="s">
        <v>3702</v>
      </c>
      <c r="O200" s="191" t="s">
        <v>3703</v>
      </c>
      <c r="P200" s="33" t="s">
        <v>3680</v>
      </c>
      <c r="Q200" s="194">
        <v>4745955.8800000008</v>
      </c>
      <c r="T200"/>
    </row>
    <row r="201" spans="1:20" ht="23.25" x14ac:dyDescent="0.25">
      <c r="A201" s="80">
        <v>200</v>
      </c>
      <c r="B201" s="147" t="s">
        <v>218</v>
      </c>
      <c r="C201" s="30"/>
      <c r="D201" s="30" t="s">
        <v>140</v>
      </c>
      <c r="E201" s="28" t="s">
        <v>18</v>
      </c>
      <c r="F201" s="28" t="s">
        <v>141</v>
      </c>
      <c r="G201" s="28" t="s">
        <v>20</v>
      </c>
      <c r="H201" s="30" t="s">
        <v>301</v>
      </c>
      <c r="I201" s="148" t="s">
        <v>406</v>
      </c>
      <c r="J201" s="33" t="str">
        <f t="shared" si="3"/>
        <v>город Нижний Тагил, г. Нижний Тагил, ул. Хохрякова, д. 22А</v>
      </c>
      <c r="K201" s="42">
        <v>387.6</v>
      </c>
      <c r="L201" s="30">
        <v>8</v>
      </c>
      <c r="M201" s="30">
        <v>8</v>
      </c>
      <c r="N201" s="33" t="s">
        <v>3702</v>
      </c>
      <c r="O201" s="191" t="s">
        <v>3703</v>
      </c>
      <c r="P201" s="33" t="s">
        <v>3680</v>
      </c>
      <c r="Q201" s="194">
        <v>3551719.58</v>
      </c>
      <c r="T201"/>
    </row>
    <row r="202" spans="1:20" ht="23.25" x14ac:dyDescent="0.25">
      <c r="A202" s="80">
        <v>201</v>
      </c>
      <c r="B202" s="147" t="s">
        <v>218</v>
      </c>
      <c r="C202" s="30"/>
      <c r="D202" s="30" t="s">
        <v>140</v>
      </c>
      <c r="E202" s="28" t="s">
        <v>18</v>
      </c>
      <c r="F202" s="28" t="s">
        <v>141</v>
      </c>
      <c r="G202" s="28" t="s">
        <v>20</v>
      </c>
      <c r="H202" s="30" t="s">
        <v>518</v>
      </c>
      <c r="I202" s="148" t="s">
        <v>996</v>
      </c>
      <c r="J202" s="33" t="str">
        <f t="shared" si="3"/>
        <v>город Нижний Тагил, г. Нижний Тагил, ул. Циолковского, д. 18</v>
      </c>
      <c r="K202" s="42">
        <v>1582.8</v>
      </c>
      <c r="L202" s="30">
        <v>21</v>
      </c>
      <c r="M202" s="30">
        <v>3</v>
      </c>
      <c r="N202" s="33" t="s">
        <v>3702</v>
      </c>
      <c r="O202" s="191" t="s">
        <v>3703</v>
      </c>
      <c r="P202" s="33" t="s">
        <v>3680</v>
      </c>
      <c r="Q202" s="194">
        <v>2268316.46</v>
      </c>
      <c r="T202"/>
    </row>
    <row r="203" spans="1:20" ht="23.25" x14ac:dyDescent="0.25">
      <c r="A203" s="80">
        <v>202</v>
      </c>
      <c r="B203" s="147" t="s">
        <v>218</v>
      </c>
      <c r="C203" s="30"/>
      <c r="D203" s="30" t="s">
        <v>140</v>
      </c>
      <c r="E203" s="28" t="s">
        <v>18</v>
      </c>
      <c r="F203" s="28" t="s">
        <v>141</v>
      </c>
      <c r="G203" s="28" t="s">
        <v>20</v>
      </c>
      <c r="H203" s="30" t="s">
        <v>518</v>
      </c>
      <c r="I203" s="148">
        <v>43</v>
      </c>
      <c r="J203" s="33" t="str">
        <f t="shared" si="3"/>
        <v>город Нижний Тагил, г. Нижний Тагил, ул. Циолковского, д. 43</v>
      </c>
      <c r="K203" s="30">
        <v>1981.6</v>
      </c>
      <c r="L203" s="30">
        <v>20</v>
      </c>
      <c r="M203" s="30">
        <v>8</v>
      </c>
      <c r="N203" s="33" t="s">
        <v>3702</v>
      </c>
      <c r="O203" s="191" t="s">
        <v>3703</v>
      </c>
      <c r="P203" s="33" t="s">
        <v>3680</v>
      </c>
      <c r="Q203" s="194">
        <v>12940255.200000001</v>
      </c>
      <c r="T203"/>
    </row>
    <row r="204" spans="1:20" ht="23.25" x14ac:dyDescent="0.25">
      <c r="A204" s="80">
        <v>203</v>
      </c>
      <c r="B204" s="147" t="s">
        <v>218</v>
      </c>
      <c r="C204" s="30"/>
      <c r="D204" s="30" t="s">
        <v>140</v>
      </c>
      <c r="E204" s="28" t="s">
        <v>18</v>
      </c>
      <c r="F204" s="28" t="s">
        <v>141</v>
      </c>
      <c r="G204" s="28" t="s">
        <v>20</v>
      </c>
      <c r="H204" s="30" t="s">
        <v>1316</v>
      </c>
      <c r="I204" s="148" t="s">
        <v>1220</v>
      </c>
      <c r="J204" s="33" t="str">
        <f t="shared" si="3"/>
        <v>город Нижний Тагил, г. Нижний Тагил, ул. Черноморская, д. 94</v>
      </c>
      <c r="K204" s="42">
        <v>563.79999999999995</v>
      </c>
      <c r="L204" s="30">
        <v>12</v>
      </c>
      <c r="M204" s="30">
        <v>8</v>
      </c>
      <c r="N204" s="33" t="s">
        <v>3702</v>
      </c>
      <c r="O204" s="191" t="s">
        <v>3703</v>
      </c>
      <c r="P204" s="33" t="s">
        <v>3680</v>
      </c>
      <c r="Q204" s="194">
        <v>5930327.2599999998</v>
      </c>
      <c r="T204"/>
    </row>
    <row r="205" spans="1:20" x14ac:dyDescent="0.25">
      <c r="A205" s="80">
        <v>204</v>
      </c>
      <c r="B205" s="147" t="s">
        <v>218</v>
      </c>
      <c r="C205" s="30"/>
      <c r="D205" s="30" t="s">
        <v>140</v>
      </c>
      <c r="E205" s="28" t="s">
        <v>18</v>
      </c>
      <c r="F205" s="28" t="s">
        <v>141</v>
      </c>
      <c r="G205" s="28" t="s">
        <v>20</v>
      </c>
      <c r="H205" s="30" t="s">
        <v>1130</v>
      </c>
      <c r="I205" s="148" t="s">
        <v>1001</v>
      </c>
      <c r="J205" s="33" t="str">
        <f t="shared" si="3"/>
        <v>город Нижний Тагил, г. Нижний Тагил, ул. Черных, д. 21</v>
      </c>
      <c r="K205" s="42">
        <v>1854.3</v>
      </c>
      <c r="L205" s="30">
        <v>27</v>
      </c>
      <c r="M205" s="30">
        <v>8</v>
      </c>
      <c r="N205" s="33" t="s">
        <v>3702</v>
      </c>
      <c r="O205" s="191" t="s">
        <v>3703</v>
      </c>
      <c r="P205" s="33" t="s">
        <v>3680</v>
      </c>
      <c r="Q205" s="194">
        <v>9895292.8800000008</v>
      </c>
      <c r="T205"/>
    </row>
    <row r="206" spans="1:20" ht="23.25" x14ac:dyDescent="0.25">
      <c r="A206" s="80">
        <v>205</v>
      </c>
      <c r="B206" s="147" t="s">
        <v>218</v>
      </c>
      <c r="C206" s="112"/>
      <c r="D206" s="112" t="s">
        <v>140</v>
      </c>
      <c r="E206" s="112" t="s">
        <v>18</v>
      </c>
      <c r="F206" s="112" t="s">
        <v>141</v>
      </c>
      <c r="G206" s="112" t="s">
        <v>845</v>
      </c>
      <c r="H206" s="112" t="s">
        <v>1305</v>
      </c>
      <c r="I206" s="150">
        <v>46</v>
      </c>
      <c r="J206" s="33" t="str">
        <f t="shared" si="3"/>
        <v>город Нижний Тагил, г. Нижний Тагил, ш. Черноисточинское, д. 46</v>
      </c>
      <c r="K206" s="112">
        <v>3799</v>
      </c>
      <c r="L206" s="30">
        <v>54</v>
      </c>
      <c r="M206" s="30">
        <v>1</v>
      </c>
      <c r="N206" s="33" t="s">
        <v>3705</v>
      </c>
      <c r="O206" s="191">
        <v>43658</v>
      </c>
      <c r="P206" s="33" t="s">
        <v>1307</v>
      </c>
      <c r="Q206" s="194">
        <v>1270414.08</v>
      </c>
      <c r="T206"/>
    </row>
    <row r="207" spans="1:20" ht="23.25" x14ac:dyDescent="0.25">
      <c r="A207" s="80">
        <v>206</v>
      </c>
      <c r="B207" s="149" t="s">
        <v>327</v>
      </c>
      <c r="C207" s="114"/>
      <c r="D207" s="30" t="s">
        <v>2676</v>
      </c>
      <c r="E207" s="33" t="s">
        <v>18</v>
      </c>
      <c r="F207" s="33" t="s">
        <v>333</v>
      </c>
      <c r="G207" s="33" t="s">
        <v>143</v>
      </c>
      <c r="H207" s="33" t="s">
        <v>334</v>
      </c>
      <c r="I207" s="117">
        <v>28</v>
      </c>
      <c r="J207" s="33" t="str">
        <f t="shared" si="3"/>
        <v>Городской округ «Город Лесной» Свердловской области, г. Лесной, пр-кт Коммунистический, д. 28</v>
      </c>
      <c r="K207" s="33">
        <v>2470.4</v>
      </c>
      <c r="L207" s="30">
        <v>30</v>
      </c>
      <c r="M207" s="30">
        <v>1</v>
      </c>
      <c r="N207" s="33" t="s">
        <v>3706</v>
      </c>
      <c r="O207" s="191" t="s">
        <v>3707</v>
      </c>
      <c r="P207" s="33" t="s">
        <v>3694</v>
      </c>
      <c r="Q207" s="194">
        <v>291500.39</v>
      </c>
      <c r="R207" s="45" t="s">
        <v>2348</v>
      </c>
      <c r="T207"/>
    </row>
    <row r="208" spans="1:20" ht="23.25" x14ac:dyDescent="0.25">
      <c r="A208" s="80">
        <v>207</v>
      </c>
      <c r="B208" s="149" t="s">
        <v>327</v>
      </c>
      <c r="C208" s="30"/>
      <c r="D208" s="30" t="s">
        <v>2676</v>
      </c>
      <c r="E208" s="30" t="s">
        <v>18</v>
      </c>
      <c r="F208" s="30" t="s">
        <v>333</v>
      </c>
      <c r="G208" s="30" t="s">
        <v>143</v>
      </c>
      <c r="H208" s="30" t="s">
        <v>334</v>
      </c>
      <c r="I208" s="42">
        <v>31</v>
      </c>
      <c r="J208" s="33" t="str">
        <f t="shared" si="3"/>
        <v>Городской округ «Город Лесной» Свердловской области, г. Лесной, пр-кт Коммунистический, д. 31</v>
      </c>
      <c r="K208" s="30">
        <v>1596.1</v>
      </c>
      <c r="L208" s="30">
        <v>24</v>
      </c>
      <c r="M208" s="30">
        <v>3</v>
      </c>
      <c r="N208" s="33" t="s">
        <v>3708</v>
      </c>
      <c r="O208" s="191">
        <v>43458</v>
      </c>
      <c r="P208" s="33" t="s">
        <v>3680</v>
      </c>
      <c r="Q208" s="194">
        <v>2029531.2000000002</v>
      </c>
      <c r="R208" s="45" t="s">
        <v>2348</v>
      </c>
      <c r="T208"/>
    </row>
    <row r="209" spans="1:20" ht="23.25" x14ac:dyDescent="0.25">
      <c r="A209" s="80">
        <v>208</v>
      </c>
      <c r="B209" s="149" t="s">
        <v>327</v>
      </c>
      <c r="C209" s="30"/>
      <c r="D209" s="30" t="s">
        <v>2676</v>
      </c>
      <c r="E209" s="30" t="s">
        <v>18</v>
      </c>
      <c r="F209" s="30" t="s">
        <v>333</v>
      </c>
      <c r="G209" s="30" t="s">
        <v>20</v>
      </c>
      <c r="H209" s="30" t="s">
        <v>648</v>
      </c>
      <c r="I209" s="42">
        <v>5</v>
      </c>
      <c r="J209" s="33" t="str">
        <f t="shared" si="3"/>
        <v>Городской округ «Город Лесной» Свердловской области, г. Лесной, ул. 8 Марта, д. 5</v>
      </c>
      <c r="K209" s="30">
        <v>927</v>
      </c>
      <c r="L209" s="30">
        <v>16</v>
      </c>
      <c r="M209" s="30">
        <v>2</v>
      </c>
      <c r="N209" s="33" t="s">
        <v>3709</v>
      </c>
      <c r="O209" s="191" t="s">
        <v>3640</v>
      </c>
      <c r="P209" s="33" t="s">
        <v>3685</v>
      </c>
      <c r="Q209" s="194">
        <v>3588127.84</v>
      </c>
      <c r="T209"/>
    </row>
    <row r="210" spans="1:20" ht="23.25" x14ac:dyDescent="0.25">
      <c r="A210" s="80">
        <v>209</v>
      </c>
      <c r="B210" s="149" t="s">
        <v>327</v>
      </c>
      <c r="C210" s="30"/>
      <c r="D210" s="30" t="s">
        <v>2676</v>
      </c>
      <c r="E210" s="30" t="s">
        <v>18</v>
      </c>
      <c r="F210" s="30" t="s">
        <v>333</v>
      </c>
      <c r="G210" s="30" t="s">
        <v>20</v>
      </c>
      <c r="H210" s="30" t="s">
        <v>378</v>
      </c>
      <c r="I210" s="42">
        <v>28</v>
      </c>
      <c r="J210" s="33" t="str">
        <f t="shared" si="3"/>
        <v>Городской округ «Город Лесной» Свердловской области, г. Лесной, ул. Белинского, д. 28</v>
      </c>
      <c r="K210" s="30">
        <v>1209.5999999999999</v>
      </c>
      <c r="L210" s="30">
        <v>18</v>
      </c>
      <c r="M210" s="30">
        <v>6</v>
      </c>
      <c r="N210" s="33" t="s">
        <v>3710</v>
      </c>
      <c r="O210" s="191" t="s">
        <v>3640</v>
      </c>
      <c r="P210" s="33" t="s">
        <v>3680</v>
      </c>
      <c r="Q210" s="194">
        <v>2875726.8</v>
      </c>
      <c r="T210"/>
    </row>
    <row r="211" spans="1:20" ht="23.25" x14ac:dyDescent="0.25">
      <c r="A211" s="80">
        <v>210</v>
      </c>
      <c r="B211" s="149" t="s">
        <v>327</v>
      </c>
      <c r="C211" s="30"/>
      <c r="D211" s="30" t="s">
        <v>2676</v>
      </c>
      <c r="E211" s="30" t="s">
        <v>18</v>
      </c>
      <c r="F211" s="30" t="s">
        <v>333</v>
      </c>
      <c r="G211" s="30" t="s">
        <v>20</v>
      </c>
      <c r="H211" s="30" t="s">
        <v>378</v>
      </c>
      <c r="I211" s="42">
        <v>40</v>
      </c>
      <c r="J211" s="33" t="str">
        <f t="shared" si="3"/>
        <v>Городской округ «Город Лесной» Свердловской области, г. Лесной, ул. Белинского, д. 40</v>
      </c>
      <c r="K211" s="30">
        <v>1215.8</v>
      </c>
      <c r="L211" s="30">
        <v>18</v>
      </c>
      <c r="M211" s="30">
        <v>4</v>
      </c>
      <c r="N211" s="33" t="s">
        <v>3710</v>
      </c>
      <c r="O211" s="191" t="s">
        <v>3640</v>
      </c>
      <c r="P211" s="33" t="s">
        <v>3680</v>
      </c>
      <c r="Q211" s="194">
        <v>1909748.4</v>
      </c>
      <c r="T211"/>
    </row>
    <row r="212" spans="1:20" ht="23.25" x14ac:dyDescent="0.25">
      <c r="A212" s="80">
        <v>211</v>
      </c>
      <c r="B212" s="149" t="s">
        <v>327</v>
      </c>
      <c r="C212" s="30"/>
      <c r="D212" s="30" t="s">
        <v>2676</v>
      </c>
      <c r="E212" s="30" t="s">
        <v>18</v>
      </c>
      <c r="F212" s="30" t="s">
        <v>333</v>
      </c>
      <c r="G212" s="30" t="s">
        <v>20</v>
      </c>
      <c r="H212" s="30" t="s">
        <v>378</v>
      </c>
      <c r="I212" s="42">
        <v>42</v>
      </c>
      <c r="J212" s="33" t="str">
        <f t="shared" si="3"/>
        <v>Городской округ «Город Лесной» Свердловской области, г. Лесной, ул. Белинского, д. 42</v>
      </c>
      <c r="K212" s="30">
        <v>1337.2</v>
      </c>
      <c r="L212" s="30">
        <v>18</v>
      </c>
      <c r="M212" s="30">
        <v>5</v>
      </c>
      <c r="N212" s="33" t="s">
        <v>3710</v>
      </c>
      <c r="O212" s="191" t="s">
        <v>3640</v>
      </c>
      <c r="P212" s="33" t="s">
        <v>3680</v>
      </c>
      <c r="Q212" s="194">
        <v>1994437.2000000002</v>
      </c>
      <c r="T212"/>
    </row>
    <row r="213" spans="1:20" ht="23.25" x14ac:dyDescent="0.25">
      <c r="A213" s="80">
        <v>212</v>
      </c>
      <c r="B213" s="149" t="s">
        <v>327</v>
      </c>
      <c r="C213" s="30"/>
      <c r="D213" s="30" t="s">
        <v>2676</v>
      </c>
      <c r="E213" s="30" t="s">
        <v>18</v>
      </c>
      <c r="F213" s="30" t="s">
        <v>333</v>
      </c>
      <c r="G213" s="30" t="s">
        <v>20</v>
      </c>
      <c r="H213" s="30" t="s">
        <v>378</v>
      </c>
      <c r="I213" s="42">
        <v>44</v>
      </c>
      <c r="J213" s="33" t="str">
        <f t="shared" si="3"/>
        <v>Городской округ «Город Лесной» Свердловской области, г. Лесной, ул. Белинского, д. 44</v>
      </c>
      <c r="K213" s="30">
        <v>1258.5</v>
      </c>
      <c r="L213" s="30">
        <v>18</v>
      </c>
      <c r="M213" s="30">
        <v>3</v>
      </c>
      <c r="N213" s="33" t="s">
        <v>3709</v>
      </c>
      <c r="O213" s="191" t="s">
        <v>3640</v>
      </c>
      <c r="P213" s="33" t="s">
        <v>3685</v>
      </c>
      <c r="Q213" s="194">
        <v>3700011.82</v>
      </c>
      <c r="T213"/>
    </row>
    <row r="214" spans="1:20" ht="23.25" x14ac:dyDescent="0.25">
      <c r="A214" s="80">
        <v>213</v>
      </c>
      <c r="B214" s="149" t="s">
        <v>327</v>
      </c>
      <c r="C214" s="30"/>
      <c r="D214" s="30" t="s">
        <v>2676</v>
      </c>
      <c r="E214" s="30" t="s">
        <v>18</v>
      </c>
      <c r="F214" s="30" t="s">
        <v>333</v>
      </c>
      <c r="G214" s="30" t="s">
        <v>20</v>
      </c>
      <c r="H214" s="30" t="s">
        <v>378</v>
      </c>
      <c r="I214" s="42">
        <v>5</v>
      </c>
      <c r="J214" s="33" t="str">
        <f t="shared" si="3"/>
        <v>Городской округ «Город Лесной» Свердловской области, г. Лесной, ул. Белинского, д. 5</v>
      </c>
      <c r="K214" s="30">
        <v>1226.2</v>
      </c>
      <c r="L214" s="30">
        <v>18</v>
      </c>
      <c r="M214" s="30">
        <v>2</v>
      </c>
      <c r="N214" s="33" t="s">
        <v>3709</v>
      </c>
      <c r="O214" s="191" t="s">
        <v>3640</v>
      </c>
      <c r="P214" s="33" t="s">
        <v>3685</v>
      </c>
      <c r="Q214" s="194">
        <v>3860762.62</v>
      </c>
      <c r="T214"/>
    </row>
    <row r="215" spans="1:20" ht="23.25" x14ac:dyDescent="0.25">
      <c r="A215" s="80">
        <v>214</v>
      </c>
      <c r="B215" s="149" t="s">
        <v>327</v>
      </c>
      <c r="C215" s="114"/>
      <c r="D215" s="30" t="s">
        <v>2676</v>
      </c>
      <c r="E215" s="33" t="s">
        <v>18</v>
      </c>
      <c r="F215" s="33" t="s">
        <v>333</v>
      </c>
      <c r="G215" s="33" t="s">
        <v>20</v>
      </c>
      <c r="H215" s="33" t="s">
        <v>378</v>
      </c>
      <c r="I215" s="117">
        <v>8</v>
      </c>
      <c r="J215" s="33" t="str">
        <f t="shared" si="3"/>
        <v>Городской округ «Город Лесной» Свердловской области, г. Лесной, ул. Белинского, д. 8</v>
      </c>
      <c r="K215" s="33">
        <v>724</v>
      </c>
      <c r="L215" s="30">
        <v>12</v>
      </c>
      <c r="M215" s="30">
        <v>1</v>
      </c>
      <c r="N215" s="33" t="s">
        <v>3709</v>
      </c>
      <c r="O215" s="191" t="s">
        <v>3640</v>
      </c>
      <c r="P215" s="33" t="s">
        <v>3685</v>
      </c>
      <c r="Q215" s="194">
        <v>2086385.1400000001</v>
      </c>
      <c r="T215"/>
    </row>
    <row r="216" spans="1:20" ht="23.25" x14ac:dyDescent="0.25">
      <c r="A216" s="80">
        <v>215</v>
      </c>
      <c r="B216" s="149" t="s">
        <v>327</v>
      </c>
      <c r="C216" s="30"/>
      <c r="D216" s="30" t="s">
        <v>2676</v>
      </c>
      <c r="E216" s="30" t="s">
        <v>18</v>
      </c>
      <c r="F216" s="30" t="s">
        <v>333</v>
      </c>
      <c r="G216" s="30" t="s">
        <v>20</v>
      </c>
      <c r="H216" s="30" t="s">
        <v>214</v>
      </c>
      <c r="I216" s="42">
        <v>1</v>
      </c>
      <c r="J216" s="33" t="str">
        <f t="shared" si="3"/>
        <v>Городской округ «Город Лесной» Свердловской области, г. Лесной, ул. Гоголя, д. 1</v>
      </c>
      <c r="K216" s="30">
        <v>726</v>
      </c>
      <c r="L216" s="30">
        <v>12</v>
      </c>
      <c r="M216" s="30">
        <v>6</v>
      </c>
      <c r="N216" s="33" t="s">
        <v>3710</v>
      </c>
      <c r="O216" s="191" t="s">
        <v>3640</v>
      </c>
      <c r="P216" s="33" t="s">
        <v>3680</v>
      </c>
      <c r="Q216" s="194">
        <v>1926283.2</v>
      </c>
      <c r="T216"/>
    </row>
    <row r="217" spans="1:20" ht="23.25" x14ac:dyDescent="0.25">
      <c r="A217" s="80">
        <v>216</v>
      </c>
      <c r="B217" s="149" t="s">
        <v>327</v>
      </c>
      <c r="C217" s="30"/>
      <c r="D217" s="30" t="s">
        <v>2676</v>
      </c>
      <c r="E217" s="30" t="s">
        <v>18</v>
      </c>
      <c r="F217" s="30" t="s">
        <v>333</v>
      </c>
      <c r="G217" s="30" t="s">
        <v>20</v>
      </c>
      <c r="H217" s="30" t="s">
        <v>214</v>
      </c>
      <c r="I217" s="42">
        <v>11</v>
      </c>
      <c r="J217" s="33" t="str">
        <f t="shared" si="3"/>
        <v>Городской округ «Город Лесной» Свердловской области, г. Лесной, ул. Гоголя, д. 11</v>
      </c>
      <c r="K217" s="30">
        <v>744</v>
      </c>
      <c r="L217" s="30">
        <v>12</v>
      </c>
      <c r="M217" s="30">
        <v>5</v>
      </c>
      <c r="N217" s="33" t="s">
        <v>3710</v>
      </c>
      <c r="O217" s="191" t="s">
        <v>3640</v>
      </c>
      <c r="P217" s="33" t="s">
        <v>3680</v>
      </c>
      <c r="Q217" s="194">
        <v>1677889.2</v>
      </c>
      <c r="T217"/>
    </row>
    <row r="218" spans="1:20" ht="23.25" x14ac:dyDescent="0.25">
      <c r="A218" s="80">
        <v>217</v>
      </c>
      <c r="B218" s="149" t="s">
        <v>327</v>
      </c>
      <c r="C218" s="30"/>
      <c r="D218" s="30" t="s">
        <v>2676</v>
      </c>
      <c r="E218" s="30" t="s">
        <v>18</v>
      </c>
      <c r="F218" s="30" t="s">
        <v>333</v>
      </c>
      <c r="G218" s="30" t="s">
        <v>20</v>
      </c>
      <c r="H218" s="30" t="s">
        <v>214</v>
      </c>
      <c r="I218" s="42">
        <v>13</v>
      </c>
      <c r="J218" s="33" t="str">
        <f t="shared" si="3"/>
        <v>Городской округ «Город Лесной» Свердловской области, г. Лесной, ул. Гоголя, д. 13</v>
      </c>
      <c r="K218" s="30">
        <v>734</v>
      </c>
      <c r="L218" s="30">
        <v>12</v>
      </c>
      <c r="M218" s="30">
        <v>5</v>
      </c>
      <c r="N218" s="33" t="s">
        <v>3710</v>
      </c>
      <c r="O218" s="191" t="s">
        <v>3640</v>
      </c>
      <c r="P218" s="33" t="s">
        <v>3680</v>
      </c>
      <c r="Q218" s="194">
        <v>1487385.6000000001</v>
      </c>
      <c r="T218"/>
    </row>
    <row r="219" spans="1:20" ht="23.25" x14ac:dyDescent="0.25">
      <c r="A219" s="80">
        <v>218</v>
      </c>
      <c r="B219" s="149" t="s">
        <v>327</v>
      </c>
      <c r="C219" s="30"/>
      <c r="D219" s="30" t="s">
        <v>2676</v>
      </c>
      <c r="E219" s="30" t="s">
        <v>18</v>
      </c>
      <c r="F219" s="30" t="s">
        <v>333</v>
      </c>
      <c r="G219" s="30" t="s">
        <v>20</v>
      </c>
      <c r="H219" s="30" t="s">
        <v>214</v>
      </c>
      <c r="I219" s="42">
        <v>15</v>
      </c>
      <c r="J219" s="33" t="str">
        <f t="shared" si="3"/>
        <v>Городской округ «Город Лесной» Свердловской области, г. Лесной, ул. Гоголя, д. 15</v>
      </c>
      <c r="K219" s="30">
        <v>730</v>
      </c>
      <c r="L219" s="30">
        <v>12</v>
      </c>
      <c r="M219" s="30">
        <v>1</v>
      </c>
      <c r="N219" s="33" t="s">
        <v>3710</v>
      </c>
      <c r="O219" s="191" t="s">
        <v>3640</v>
      </c>
      <c r="P219" s="33" t="s">
        <v>3680</v>
      </c>
      <c r="Q219" s="194">
        <v>2525940</v>
      </c>
      <c r="T219"/>
    </row>
    <row r="220" spans="1:20" ht="23.25" x14ac:dyDescent="0.25">
      <c r="A220" s="80">
        <v>219</v>
      </c>
      <c r="B220" s="149" t="s">
        <v>327</v>
      </c>
      <c r="C220" s="30"/>
      <c r="D220" s="30" t="s">
        <v>2676</v>
      </c>
      <c r="E220" s="30" t="s">
        <v>18</v>
      </c>
      <c r="F220" s="30" t="s">
        <v>333</v>
      </c>
      <c r="G220" s="30" t="s">
        <v>20</v>
      </c>
      <c r="H220" s="30" t="s">
        <v>214</v>
      </c>
      <c r="I220" s="42">
        <v>3</v>
      </c>
      <c r="J220" s="33" t="str">
        <f t="shared" si="3"/>
        <v>Городской округ «Город Лесной» Свердловской области, г. Лесной, ул. Гоголя, д. 3</v>
      </c>
      <c r="K220" s="30">
        <v>726.5</v>
      </c>
      <c r="L220" s="30">
        <v>12</v>
      </c>
      <c r="M220" s="30">
        <v>5</v>
      </c>
      <c r="N220" s="33" t="s">
        <v>3710</v>
      </c>
      <c r="O220" s="191" t="s">
        <v>3640</v>
      </c>
      <c r="P220" s="33" t="s">
        <v>3680</v>
      </c>
      <c r="Q220" s="194">
        <v>1691761.2</v>
      </c>
      <c r="T220"/>
    </row>
    <row r="221" spans="1:20" ht="23.25" x14ac:dyDescent="0.25">
      <c r="A221" s="80">
        <v>220</v>
      </c>
      <c r="B221" s="149" t="s">
        <v>327</v>
      </c>
      <c r="C221" s="30"/>
      <c r="D221" s="30" t="s">
        <v>2676</v>
      </c>
      <c r="E221" s="30" t="s">
        <v>18</v>
      </c>
      <c r="F221" s="30" t="s">
        <v>333</v>
      </c>
      <c r="G221" s="30" t="s">
        <v>20</v>
      </c>
      <c r="H221" s="30" t="s">
        <v>214</v>
      </c>
      <c r="I221" s="42">
        <v>5</v>
      </c>
      <c r="J221" s="33" t="str">
        <f t="shared" si="3"/>
        <v>Городской округ «Город Лесной» Свердловской области, г. Лесной, ул. Гоголя, д. 5</v>
      </c>
      <c r="K221" s="30">
        <v>704</v>
      </c>
      <c r="L221" s="30">
        <v>12</v>
      </c>
      <c r="M221" s="30">
        <v>5</v>
      </c>
      <c r="N221" s="33" t="s">
        <v>3710</v>
      </c>
      <c r="O221" s="191" t="s">
        <v>3640</v>
      </c>
      <c r="P221" s="33" t="s">
        <v>3680</v>
      </c>
      <c r="Q221" s="194">
        <v>1696794</v>
      </c>
      <c r="T221"/>
    </row>
    <row r="222" spans="1:20" ht="23.25" x14ac:dyDescent="0.25">
      <c r="A222" s="80">
        <v>221</v>
      </c>
      <c r="B222" s="149" t="s">
        <v>327</v>
      </c>
      <c r="C222" s="30"/>
      <c r="D222" s="30" t="s">
        <v>2676</v>
      </c>
      <c r="E222" s="30" t="s">
        <v>18</v>
      </c>
      <c r="F222" s="30" t="s">
        <v>333</v>
      </c>
      <c r="G222" s="30" t="s">
        <v>20</v>
      </c>
      <c r="H222" s="30" t="s">
        <v>214</v>
      </c>
      <c r="I222" s="42">
        <v>7</v>
      </c>
      <c r="J222" s="33" t="str">
        <f t="shared" si="3"/>
        <v>Городской округ «Город Лесной» Свердловской области, г. Лесной, ул. Гоголя, д. 7</v>
      </c>
      <c r="K222" s="30">
        <v>708</v>
      </c>
      <c r="L222" s="30">
        <v>12</v>
      </c>
      <c r="M222" s="30">
        <v>6</v>
      </c>
      <c r="N222" s="33" t="s">
        <v>3710</v>
      </c>
      <c r="O222" s="191" t="s">
        <v>3640</v>
      </c>
      <c r="P222" s="33" t="s">
        <v>3680</v>
      </c>
      <c r="Q222" s="194">
        <v>1962666</v>
      </c>
      <c r="T222"/>
    </row>
    <row r="223" spans="1:20" ht="23.25" x14ac:dyDescent="0.25">
      <c r="A223" s="80">
        <v>222</v>
      </c>
      <c r="B223" s="149" t="s">
        <v>327</v>
      </c>
      <c r="C223" s="30"/>
      <c r="D223" s="30" t="s">
        <v>2676</v>
      </c>
      <c r="E223" s="30" t="s">
        <v>18</v>
      </c>
      <c r="F223" s="30" t="s">
        <v>333</v>
      </c>
      <c r="G223" s="30" t="s">
        <v>20</v>
      </c>
      <c r="H223" s="30" t="s">
        <v>214</v>
      </c>
      <c r="I223" s="42">
        <v>9</v>
      </c>
      <c r="J223" s="33" t="str">
        <f t="shared" si="3"/>
        <v>Городской округ «Город Лесной» Свердловской области, г. Лесной, ул. Гоголя, д. 9</v>
      </c>
      <c r="K223" s="30">
        <v>734</v>
      </c>
      <c r="L223" s="30">
        <v>12</v>
      </c>
      <c r="M223" s="30">
        <v>5</v>
      </c>
      <c r="N223" s="33" t="s">
        <v>3710</v>
      </c>
      <c r="O223" s="191" t="s">
        <v>3640</v>
      </c>
      <c r="P223" s="33" t="s">
        <v>3680</v>
      </c>
      <c r="Q223" s="194">
        <v>1661917.2</v>
      </c>
      <c r="T223"/>
    </row>
    <row r="224" spans="1:20" ht="23.25" x14ac:dyDescent="0.25">
      <c r="A224" s="80">
        <v>223</v>
      </c>
      <c r="B224" s="149" t="s">
        <v>327</v>
      </c>
      <c r="C224" s="30"/>
      <c r="D224" s="30" t="s">
        <v>2676</v>
      </c>
      <c r="E224" s="30" t="s">
        <v>18</v>
      </c>
      <c r="F224" s="30" t="s">
        <v>333</v>
      </c>
      <c r="G224" s="30" t="s">
        <v>20</v>
      </c>
      <c r="H224" s="30" t="s">
        <v>53</v>
      </c>
      <c r="I224" s="42">
        <v>1</v>
      </c>
      <c r="J224" s="33" t="str">
        <f t="shared" ref="J224:J287" si="4">C224&amp;""&amp;D224&amp;", "&amp;E224&amp;" "&amp;F224&amp;", "&amp;G224&amp;" "&amp;H224&amp;", д. "&amp;I224</f>
        <v>Городской округ «Город Лесной» Свердловской области, г. Лесной, ул. Комсомольская, д. 1</v>
      </c>
      <c r="K224" s="30">
        <v>659.5</v>
      </c>
      <c r="L224" s="30">
        <v>12</v>
      </c>
      <c r="M224" s="30">
        <v>1</v>
      </c>
      <c r="N224" s="33" t="s">
        <v>3710</v>
      </c>
      <c r="O224" s="191" t="s">
        <v>3640</v>
      </c>
      <c r="P224" s="33" t="s">
        <v>3680</v>
      </c>
      <c r="Q224" s="194">
        <v>2589315.6</v>
      </c>
      <c r="T224"/>
    </row>
    <row r="225" spans="1:20" ht="23.25" x14ac:dyDescent="0.25">
      <c r="A225" s="80">
        <v>224</v>
      </c>
      <c r="B225" s="149" t="s">
        <v>327</v>
      </c>
      <c r="C225" s="114"/>
      <c r="D225" s="30" t="s">
        <v>2676</v>
      </c>
      <c r="E225" s="33" t="s">
        <v>18</v>
      </c>
      <c r="F225" s="33" t="s">
        <v>333</v>
      </c>
      <c r="G225" s="33" t="s">
        <v>20</v>
      </c>
      <c r="H225" s="33" t="s">
        <v>53</v>
      </c>
      <c r="I225" s="117">
        <v>2</v>
      </c>
      <c r="J225" s="33" t="str">
        <f t="shared" si="4"/>
        <v>Городской округ «Город Лесной» Свердловской области, г. Лесной, ул. Комсомольская, д. 2</v>
      </c>
      <c r="K225" s="33">
        <v>736</v>
      </c>
      <c r="L225" s="30">
        <v>12</v>
      </c>
      <c r="M225" s="30">
        <v>1</v>
      </c>
      <c r="N225" s="33" t="s">
        <v>3710</v>
      </c>
      <c r="O225" s="191" t="s">
        <v>3640</v>
      </c>
      <c r="P225" s="33" t="s">
        <v>3680</v>
      </c>
      <c r="Q225" s="194">
        <v>2588100</v>
      </c>
      <c r="T225"/>
    </row>
    <row r="226" spans="1:20" ht="23.25" x14ac:dyDescent="0.25">
      <c r="A226" s="80">
        <v>225</v>
      </c>
      <c r="B226" s="149" t="s">
        <v>327</v>
      </c>
      <c r="C226" s="114"/>
      <c r="D226" s="30" t="s">
        <v>2676</v>
      </c>
      <c r="E226" s="33" t="s">
        <v>18</v>
      </c>
      <c r="F226" s="33" t="s">
        <v>333</v>
      </c>
      <c r="G226" s="30" t="s">
        <v>20</v>
      </c>
      <c r="H226" s="33" t="s">
        <v>53</v>
      </c>
      <c r="I226" s="117">
        <v>3</v>
      </c>
      <c r="J226" s="33" t="str">
        <f t="shared" si="4"/>
        <v>Городской округ «Город Лесной» Свердловской области, г. Лесной, ул. Комсомольская, д. 3</v>
      </c>
      <c r="K226" s="33">
        <v>729</v>
      </c>
      <c r="L226" s="30">
        <v>12</v>
      </c>
      <c r="M226" s="30">
        <v>1</v>
      </c>
      <c r="N226" s="33" t="s">
        <v>3710</v>
      </c>
      <c r="O226" s="191" t="s">
        <v>3640</v>
      </c>
      <c r="P226" s="33" t="s">
        <v>3680</v>
      </c>
      <c r="Q226" s="194">
        <v>2498155.1999999997</v>
      </c>
      <c r="T226"/>
    </row>
    <row r="227" spans="1:20" ht="23.25" x14ac:dyDescent="0.25">
      <c r="A227" s="80">
        <v>226</v>
      </c>
      <c r="B227" s="149" t="s">
        <v>327</v>
      </c>
      <c r="C227" s="114"/>
      <c r="D227" s="30" t="s">
        <v>2676</v>
      </c>
      <c r="E227" s="33" t="s">
        <v>18</v>
      </c>
      <c r="F227" s="33" t="s">
        <v>333</v>
      </c>
      <c r="G227" s="33" t="s">
        <v>20</v>
      </c>
      <c r="H227" s="33" t="s">
        <v>53</v>
      </c>
      <c r="I227" s="117">
        <v>4</v>
      </c>
      <c r="J227" s="33" t="str">
        <f t="shared" si="4"/>
        <v>Городской округ «Город Лесной» Свердловской области, г. Лесной, ул. Комсомольская, д. 4</v>
      </c>
      <c r="K227" s="33">
        <v>709</v>
      </c>
      <c r="L227" s="30">
        <v>12</v>
      </c>
      <c r="M227" s="30">
        <v>1</v>
      </c>
      <c r="N227" s="33" t="s">
        <v>3710</v>
      </c>
      <c r="O227" s="191" t="s">
        <v>3640</v>
      </c>
      <c r="P227" s="33" t="s">
        <v>3680</v>
      </c>
      <c r="Q227" s="194">
        <v>2627214</v>
      </c>
      <c r="T227"/>
    </row>
    <row r="228" spans="1:20" ht="23.25" x14ac:dyDescent="0.25">
      <c r="A228" s="80">
        <v>227</v>
      </c>
      <c r="B228" s="149" t="s">
        <v>327</v>
      </c>
      <c r="C228" s="30"/>
      <c r="D228" s="30" t="s">
        <v>2676</v>
      </c>
      <c r="E228" s="30" t="s">
        <v>18</v>
      </c>
      <c r="F228" s="30" t="s">
        <v>333</v>
      </c>
      <c r="G228" s="30" t="s">
        <v>20</v>
      </c>
      <c r="H228" s="30" t="s">
        <v>53</v>
      </c>
      <c r="I228" s="42">
        <v>9</v>
      </c>
      <c r="J228" s="33" t="str">
        <f t="shared" si="4"/>
        <v>Городской округ «Город Лесной» Свердловской области, г. Лесной, ул. Комсомольская, д. 9</v>
      </c>
      <c r="K228" s="30">
        <v>662</v>
      </c>
      <c r="L228" s="30">
        <v>12</v>
      </c>
      <c r="M228" s="30">
        <v>1</v>
      </c>
      <c r="N228" s="33" t="s">
        <v>3710</v>
      </c>
      <c r="O228" s="191" t="s">
        <v>3640</v>
      </c>
      <c r="P228" s="33" t="s">
        <v>3680</v>
      </c>
      <c r="Q228" s="194">
        <v>2556596.3999999994</v>
      </c>
      <c r="T228"/>
    </row>
    <row r="229" spans="1:20" ht="23.25" x14ac:dyDescent="0.25">
      <c r="A229" s="80">
        <v>228</v>
      </c>
      <c r="B229" s="149" t="s">
        <v>327</v>
      </c>
      <c r="C229" s="30"/>
      <c r="D229" s="30" t="s">
        <v>2676</v>
      </c>
      <c r="E229" s="112" t="s">
        <v>18</v>
      </c>
      <c r="F229" s="112" t="s">
        <v>333</v>
      </c>
      <c r="G229" s="112" t="s">
        <v>20</v>
      </c>
      <c r="H229" s="112" t="s">
        <v>69</v>
      </c>
      <c r="I229" s="51" t="s">
        <v>124</v>
      </c>
      <c r="J229" s="33" t="str">
        <f t="shared" si="4"/>
        <v>Городской округ «Город Лесной» Свердловской области, г. Лесной, ул. Мира, д. 2А</v>
      </c>
      <c r="K229" s="112">
        <v>6863.3</v>
      </c>
      <c r="L229" s="30">
        <v>117</v>
      </c>
      <c r="M229" s="30">
        <v>3</v>
      </c>
      <c r="N229" s="33" t="s">
        <v>3711</v>
      </c>
      <c r="O229" s="191" t="s">
        <v>3668</v>
      </c>
      <c r="P229" s="33" t="s">
        <v>1594</v>
      </c>
      <c r="Q229" s="194">
        <v>4385559.87</v>
      </c>
      <c r="T229"/>
    </row>
    <row r="230" spans="1:20" ht="23.25" x14ac:dyDescent="0.25">
      <c r="A230" s="80">
        <v>229</v>
      </c>
      <c r="B230" s="149" t="s">
        <v>327</v>
      </c>
      <c r="C230" s="30"/>
      <c r="D230" s="30" t="s">
        <v>2676</v>
      </c>
      <c r="E230" s="30" t="s">
        <v>18</v>
      </c>
      <c r="F230" s="30" t="s">
        <v>333</v>
      </c>
      <c r="G230" s="30" t="s">
        <v>20</v>
      </c>
      <c r="H230" s="30" t="s">
        <v>108</v>
      </c>
      <c r="I230" s="42">
        <v>25</v>
      </c>
      <c r="J230" s="33" t="str">
        <f t="shared" si="4"/>
        <v>Городской округ «Город Лесной» Свердловской области, г. Лесной, ул. Пушкина, д. 25</v>
      </c>
      <c r="K230" s="30">
        <v>1513.8</v>
      </c>
      <c r="L230" s="30">
        <v>24</v>
      </c>
      <c r="M230" s="30">
        <v>1</v>
      </c>
      <c r="N230" s="33" t="s">
        <v>3710</v>
      </c>
      <c r="O230" s="191" t="s">
        <v>3640</v>
      </c>
      <c r="P230" s="33" t="s">
        <v>3680</v>
      </c>
      <c r="Q230" s="194">
        <v>1313622</v>
      </c>
      <c r="T230"/>
    </row>
    <row r="231" spans="1:20" ht="23.25" x14ac:dyDescent="0.25">
      <c r="A231" s="80">
        <v>230</v>
      </c>
      <c r="B231" s="149" t="s">
        <v>327</v>
      </c>
      <c r="C231" s="30"/>
      <c r="D231" s="30" t="s">
        <v>2676</v>
      </c>
      <c r="E231" s="30" t="s">
        <v>18</v>
      </c>
      <c r="F231" s="30" t="s">
        <v>333</v>
      </c>
      <c r="G231" s="30" t="s">
        <v>20</v>
      </c>
      <c r="H231" s="30" t="s">
        <v>108</v>
      </c>
      <c r="I231" s="42">
        <v>27</v>
      </c>
      <c r="J231" s="33" t="str">
        <f t="shared" si="4"/>
        <v>Городской округ «Город Лесной» Свердловской области, г. Лесной, ул. Пушкина, д. 27</v>
      </c>
      <c r="K231" s="30">
        <v>1342.5</v>
      </c>
      <c r="L231" s="30">
        <v>18</v>
      </c>
      <c r="M231" s="30">
        <v>3</v>
      </c>
      <c r="N231" s="33" t="s">
        <v>3709</v>
      </c>
      <c r="O231" s="191" t="s">
        <v>3640</v>
      </c>
      <c r="P231" s="33" t="s">
        <v>3685</v>
      </c>
      <c r="Q231" s="194">
        <v>3115810.6399999997</v>
      </c>
      <c r="T231"/>
    </row>
    <row r="232" spans="1:20" ht="23.25" x14ac:dyDescent="0.25">
      <c r="A232" s="80">
        <v>231</v>
      </c>
      <c r="B232" s="149" t="s">
        <v>327</v>
      </c>
      <c r="C232" s="30"/>
      <c r="D232" s="30" t="s">
        <v>2676</v>
      </c>
      <c r="E232" s="30" t="s">
        <v>18</v>
      </c>
      <c r="F232" s="30" t="s">
        <v>333</v>
      </c>
      <c r="G232" s="30" t="s">
        <v>20</v>
      </c>
      <c r="H232" s="30" t="s">
        <v>108</v>
      </c>
      <c r="I232" s="42">
        <v>29</v>
      </c>
      <c r="J232" s="33" t="str">
        <f t="shared" si="4"/>
        <v>Городской округ «Город Лесной» Свердловской области, г. Лесной, ул. Пушкина, д. 29</v>
      </c>
      <c r="K232" s="30">
        <v>1212</v>
      </c>
      <c r="L232" s="30">
        <v>18</v>
      </c>
      <c r="M232" s="30">
        <v>2</v>
      </c>
      <c r="N232" s="33" t="s">
        <v>3710</v>
      </c>
      <c r="O232" s="191" t="s">
        <v>3640</v>
      </c>
      <c r="P232" s="33" t="s">
        <v>3680</v>
      </c>
      <c r="Q232" s="194">
        <v>3217858.8</v>
      </c>
      <c r="T232"/>
    </row>
    <row r="233" spans="1:20" ht="23.25" x14ac:dyDescent="0.25">
      <c r="A233" s="80">
        <v>232</v>
      </c>
      <c r="B233" s="149" t="s">
        <v>327</v>
      </c>
      <c r="C233" s="114"/>
      <c r="D233" s="30" t="s">
        <v>2676</v>
      </c>
      <c r="E233" s="33" t="s">
        <v>18</v>
      </c>
      <c r="F233" s="33" t="s">
        <v>333</v>
      </c>
      <c r="G233" s="33" t="s">
        <v>20</v>
      </c>
      <c r="H233" s="33" t="s">
        <v>166</v>
      </c>
      <c r="I233" s="117">
        <v>10</v>
      </c>
      <c r="J233" s="33" t="str">
        <f t="shared" si="4"/>
        <v>Городской округ «Город Лесной» Свердловской области, г. Лесной, ул. Шевченко, д. 10</v>
      </c>
      <c r="K233" s="33">
        <v>709</v>
      </c>
      <c r="L233" s="30">
        <v>12</v>
      </c>
      <c r="M233" s="30">
        <v>1</v>
      </c>
      <c r="N233" s="33" t="s">
        <v>3710</v>
      </c>
      <c r="O233" s="191" t="s">
        <v>3640</v>
      </c>
      <c r="P233" s="33" t="s">
        <v>3680</v>
      </c>
      <c r="Q233" s="194">
        <v>2432653.2000000002</v>
      </c>
      <c r="T233"/>
    </row>
    <row r="234" spans="1:20" ht="23.25" x14ac:dyDescent="0.25">
      <c r="A234" s="80">
        <v>233</v>
      </c>
      <c r="B234" s="149" t="s">
        <v>327</v>
      </c>
      <c r="C234" s="114"/>
      <c r="D234" s="30" t="s">
        <v>2676</v>
      </c>
      <c r="E234" s="33" t="s">
        <v>18</v>
      </c>
      <c r="F234" s="33" t="s">
        <v>333</v>
      </c>
      <c r="G234" s="33" t="s">
        <v>20</v>
      </c>
      <c r="H234" s="33" t="s">
        <v>166</v>
      </c>
      <c r="I234" s="117">
        <v>2</v>
      </c>
      <c r="J234" s="33" t="str">
        <f t="shared" si="4"/>
        <v>Городской округ «Город Лесной» Свердловской области, г. Лесной, ул. Шевченко, д. 2</v>
      </c>
      <c r="K234" s="33">
        <v>741</v>
      </c>
      <c r="L234" s="30">
        <v>12</v>
      </c>
      <c r="M234" s="30">
        <v>1</v>
      </c>
      <c r="N234" s="33" t="s">
        <v>3710</v>
      </c>
      <c r="O234" s="191" t="s">
        <v>3640</v>
      </c>
      <c r="P234" s="33" t="s">
        <v>3680</v>
      </c>
      <c r="Q234" s="194">
        <v>2486186.4</v>
      </c>
      <c r="T234"/>
    </row>
    <row r="235" spans="1:20" ht="23.25" x14ac:dyDescent="0.25">
      <c r="A235" s="80">
        <v>234</v>
      </c>
      <c r="B235" s="149" t="s">
        <v>327</v>
      </c>
      <c r="C235" s="114"/>
      <c r="D235" s="30" t="s">
        <v>2676</v>
      </c>
      <c r="E235" s="33" t="s">
        <v>18</v>
      </c>
      <c r="F235" s="33" t="s">
        <v>333</v>
      </c>
      <c r="G235" s="33" t="s">
        <v>20</v>
      </c>
      <c r="H235" s="33" t="s">
        <v>166</v>
      </c>
      <c r="I235" s="117">
        <v>4</v>
      </c>
      <c r="J235" s="33" t="str">
        <f t="shared" si="4"/>
        <v>Городской округ «Город Лесной» Свердловской области, г. Лесной, ул. Шевченко, д. 4</v>
      </c>
      <c r="K235" s="33">
        <v>718</v>
      </c>
      <c r="L235" s="30">
        <v>12</v>
      </c>
      <c r="M235" s="30">
        <v>1</v>
      </c>
      <c r="N235" s="33" t="s">
        <v>3710</v>
      </c>
      <c r="O235" s="191" t="s">
        <v>3640</v>
      </c>
      <c r="P235" s="33" t="s">
        <v>3680</v>
      </c>
      <c r="Q235" s="194">
        <v>2586388.7999999998</v>
      </c>
      <c r="T235"/>
    </row>
    <row r="236" spans="1:20" ht="23.25" x14ac:dyDescent="0.25">
      <c r="A236" s="80">
        <v>235</v>
      </c>
      <c r="B236" s="149" t="s">
        <v>327</v>
      </c>
      <c r="C236" s="114"/>
      <c r="D236" s="30" t="s">
        <v>2676</v>
      </c>
      <c r="E236" s="33" t="s">
        <v>18</v>
      </c>
      <c r="F236" s="33" t="s">
        <v>333</v>
      </c>
      <c r="G236" s="33" t="s">
        <v>20</v>
      </c>
      <c r="H236" s="33" t="s">
        <v>166</v>
      </c>
      <c r="I236" s="117">
        <v>6</v>
      </c>
      <c r="J236" s="33" t="str">
        <f t="shared" si="4"/>
        <v>Городской округ «Город Лесной» Свердловской области, г. Лесной, ул. Шевченко, д. 6</v>
      </c>
      <c r="K236" s="33">
        <v>716</v>
      </c>
      <c r="L236" s="30">
        <v>12</v>
      </c>
      <c r="M236" s="30">
        <v>1</v>
      </c>
      <c r="N236" s="33" t="s">
        <v>3710</v>
      </c>
      <c r="O236" s="191" t="s">
        <v>3640</v>
      </c>
      <c r="P236" s="33" t="s">
        <v>3680</v>
      </c>
      <c r="Q236" s="194">
        <v>2449119.5999999996</v>
      </c>
      <c r="T236"/>
    </row>
    <row r="237" spans="1:20" ht="23.25" x14ac:dyDescent="0.25">
      <c r="A237" s="80">
        <v>236</v>
      </c>
      <c r="B237" s="149" t="s">
        <v>327</v>
      </c>
      <c r="C237" s="30"/>
      <c r="D237" s="30" t="s">
        <v>2676</v>
      </c>
      <c r="E237" s="30" t="s">
        <v>18</v>
      </c>
      <c r="F237" s="30" t="s">
        <v>333</v>
      </c>
      <c r="G237" s="30" t="s">
        <v>20</v>
      </c>
      <c r="H237" s="30" t="s">
        <v>166</v>
      </c>
      <c r="I237" s="42">
        <v>8</v>
      </c>
      <c r="J237" s="33" t="str">
        <f t="shared" si="4"/>
        <v>Городской округ «Город Лесной» Свердловской области, г. Лесной, ул. Шевченко, д. 8</v>
      </c>
      <c r="K237" s="30">
        <v>718</v>
      </c>
      <c r="L237" s="30">
        <v>12</v>
      </c>
      <c r="M237" s="30">
        <v>2</v>
      </c>
      <c r="N237" s="33" t="s">
        <v>3710</v>
      </c>
      <c r="O237" s="191" t="s">
        <v>3640</v>
      </c>
      <c r="P237" s="33" t="s">
        <v>3680</v>
      </c>
      <c r="Q237" s="194">
        <v>2350267.2000000002</v>
      </c>
      <c r="T237"/>
    </row>
    <row r="238" spans="1:20" ht="23.25" x14ac:dyDescent="0.25">
      <c r="A238" s="80">
        <v>237</v>
      </c>
      <c r="B238" s="147" t="s">
        <v>218</v>
      </c>
      <c r="C238" s="30"/>
      <c r="D238" s="30" t="s">
        <v>169</v>
      </c>
      <c r="E238" s="28" t="s">
        <v>18</v>
      </c>
      <c r="F238" s="30" t="s">
        <v>170</v>
      </c>
      <c r="G238" s="28" t="s">
        <v>20</v>
      </c>
      <c r="H238" s="30" t="s">
        <v>171</v>
      </c>
      <c r="I238" s="148" t="s">
        <v>980</v>
      </c>
      <c r="J238" s="33" t="str">
        <f t="shared" si="4"/>
        <v>городской округ Верхний Тагил, г. Верхний Тагил, ул. Жуковского, д. 1</v>
      </c>
      <c r="K238" s="30">
        <v>438.4</v>
      </c>
      <c r="L238" s="30">
        <v>8</v>
      </c>
      <c r="M238" s="30">
        <v>8</v>
      </c>
      <c r="N238" s="33" t="s">
        <v>3712</v>
      </c>
      <c r="O238" s="191" t="s">
        <v>3713</v>
      </c>
      <c r="P238" s="33" t="s">
        <v>3714</v>
      </c>
      <c r="Q238" s="194">
        <v>3648772.5400000005</v>
      </c>
      <c r="T238"/>
    </row>
    <row r="239" spans="1:20" ht="23.25" x14ac:dyDescent="0.25">
      <c r="A239" s="80">
        <v>238</v>
      </c>
      <c r="B239" s="147" t="s">
        <v>218</v>
      </c>
      <c r="C239" s="30"/>
      <c r="D239" s="30" t="s">
        <v>169</v>
      </c>
      <c r="E239" s="28" t="s">
        <v>18</v>
      </c>
      <c r="F239" s="28" t="s">
        <v>170</v>
      </c>
      <c r="G239" s="28" t="s">
        <v>20</v>
      </c>
      <c r="H239" s="30" t="s">
        <v>171</v>
      </c>
      <c r="I239" s="148" t="s">
        <v>983</v>
      </c>
      <c r="J239" s="33" t="str">
        <f t="shared" si="4"/>
        <v>городской округ Верхний Тагил, г. Верхний Тагил, ул. Жуковского, д. 4</v>
      </c>
      <c r="K239" s="42">
        <v>458.4</v>
      </c>
      <c r="L239" s="30">
        <v>8</v>
      </c>
      <c r="M239" s="30">
        <v>8</v>
      </c>
      <c r="N239" s="33" t="s">
        <v>3712</v>
      </c>
      <c r="O239" s="191" t="s">
        <v>3713</v>
      </c>
      <c r="P239" s="33" t="s">
        <v>3714</v>
      </c>
      <c r="Q239" s="194">
        <v>3569505.3</v>
      </c>
      <c r="T239"/>
    </row>
    <row r="240" spans="1:20" ht="23.25" x14ac:dyDescent="0.25">
      <c r="A240" s="80">
        <v>239</v>
      </c>
      <c r="B240" s="147" t="s">
        <v>218</v>
      </c>
      <c r="C240" s="30"/>
      <c r="D240" s="30" t="s">
        <v>169</v>
      </c>
      <c r="E240" s="28" t="s">
        <v>18</v>
      </c>
      <c r="F240" s="28" t="s">
        <v>170</v>
      </c>
      <c r="G240" s="28" t="s">
        <v>20</v>
      </c>
      <c r="H240" s="30" t="s">
        <v>36</v>
      </c>
      <c r="I240" s="148" t="s">
        <v>1332</v>
      </c>
      <c r="J240" s="33" t="str">
        <f t="shared" si="4"/>
        <v>городской округ Верхний Тагил, г. Верхний Тагил, ул. Ленина, д. 92А</v>
      </c>
      <c r="K240" s="42">
        <v>421.9</v>
      </c>
      <c r="L240" s="30">
        <v>8</v>
      </c>
      <c r="M240" s="30">
        <v>3</v>
      </c>
      <c r="N240" s="33" t="s">
        <v>3712</v>
      </c>
      <c r="O240" s="191" t="s">
        <v>3713</v>
      </c>
      <c r="P240" s="33" t="s">
        <v>3714</v>
      </c>
      <c r="Q240" s="194">
        <v>1833357.88</v>
      </c>
      <c r="T240"/>
    </row>
    <row r="241" spans="1:20" ht="23.25" x14ac:dyDescent="0.25">
      <c r="A241" s="80">
        <v>240</v>
      </c>
      <c r="B241" s="147" t="s">
        <v>218</v>
      </c>
      <c r="C241" s="30"/>
      <c r="D241" s="30" t="s">
        <v>169</v>
      </c>
      <c r="E241" s="28" t="s">
        <v>18</v>
      </c>
      <c r="F241" s="30" t="s">
        <v>170</v>
      </c>
      <c r="G241" s="28" t="s">
        <v>20</v>
      </c>
      <c r="H241" s="30" t="s">
        <v>36</v>
      </c>
      <c r="I241" s="148" t="s">
        <v>1338</v>
      </c>
      <c r="J241" s="33" t="str">
        <f t="shared" si="4"/>
        <v>городской округ Верхний Тагил, г. Верхний Тагил, ул. Ленина, д. 96</v>
      </c>
      <c r="K241" s="30">
        <v>981.97</v>
      </c>
      <c r="L241" s="30">
        <v>12</v>
      </c>
      <c r="M241" s="30">
        <v>8</v>
      </c>
      <c r="N241" s="33" t="s">
        <v>3937</v>
      </c>
      <c r="O241" s="191" t="s">
        <v>3938</v>
      </c>
      <c r="P241" s="33" t="s">
        <v>3714</v>
      </c>
      <c r="Q241" s="194">
        <v>6925204.7999999989</v>
      </c>
      <c r="T241"/>
    </row>
    <row r="242" spans="1:20" ht="23.25" x14ac:dyDescent="0.25">
      <c r="A242" s="80">
        <v>241</v>
      </c>
      <c r="B242" s="147" t="s">
        <v>218</v>
      </c>
      <c r="C242" s="30"/>
      <c r="D242" s="30" t="s">
        <v>169</v>
      </c>
      <c r="E242" s="28" t="s">
        <v>18</v>
      </c>
      <c r="F242" s="28" t="s">
        <v>170</v>
      </c>
      <c r="G242" s="28" t="s">
        <v>20</v>
      </c>
      <c r="H242" s="30" t="s">
        <v>36</v>
      </c>
      <c r="I242" s="148" t="s">
        <v>1333</v>
      </c>
      <c r="J242" s="33" t="str">
        <f t="shared" si="4"/>
        <v>городской округ Верхний Тагил, г. Верхний Тагил, ул. Ленина, д. 98</v>
      </c>
      <c r="K242" s="42">
        <v>973.7</v>
      </c>
      <c r="L242" s="30">
        <v>12</v>
      </c>
      <c r="M242" s="30">
        <v>6</v>
      </c>
      <c r="N242" s="33" t="s">
        <v>3712</v>
      </c>
      <c r="O242" s="191" t="s">
        <v>3713</v>
      </c>
      <c r="P242" s="33" t="s">
        <v>3714</v>
      </c>
      <c r="Q242" s="194">
        <v>5893729.2000000002</v>
      </c>
      <c r="T242"/>
    </row>
    <row r="243" spans="1:20" ht="23.25" x14ac:dyDescent="0.25">
      <c r="A243" s="80">
        <v>242</v>
      </c>
      <c r="B243" s="147" t="s">
        <v>218</v>
      </c>
      <c r="C243" s="30"/>
      <c r="D243" s="30" t="s">
        <v>169</v>
      </c>
      <c r="E243" s="28" t="s">
        <v>18</v>
      </c>
      <c r="F243" s="30" t="s">
        <v>170</v>
      </c>
      <c r="G243" s="28" t="s">
        <v>20</v>
      </c>
      <c r="H243" s="30" t="s">
        <v>367</v>
      </c>
      <c r="I243" s="148" t="s">
        <v>984</v>
      </c>
      <c r="J243" s="33" t="str">
        <f t="shared" si="4"/>
        <v>городской округ Верхний Тагил, г. Верхний Тагил, ул. Лесная, д. 11</v>
      </c>
      <c r="K243" s="30">
        <v>4295.78</v>
      </c>
      <c r="L243" s="30">
        <v>80</v>
      </c>
      <c r="M243" s="30">
        <v>1</v>
      </c>
      <c r="N243" s="33" t="s">
        <v>3718</v>
      </c>
      <c r="O243" s="191" t="s">
        <v>3688</v>
      </c>
      <c r="P243" s="33" t="s">
        <v>3714</v>
      </c>
      <c r="Q243" s="194">
        <v>2017686</v>
      </c>
      <c r="T243"/>
    </row>
    <row r="244" spans="1:20" ht="23.25" x14ac:dyDescent="0.25">
      <c r="A244" s="80">
        <v>243</v>
      </c>
      <c r="B244" s="147" t="s">
        <v>218</v>
      </c>
      <c r="C244" s="30"/>
      <c r="D244" s="30" t="s">
        <v>169</v>
      </c>
      <c r="E244" s="28" t="s">
        <v>18</v>
      </c>
      <c r="F244" s="30" t="s">
        <v>170</v>
      </c>
      <c r="G244" s="28" t="s">
        <v>20</v>
      </c>
      <c r="H244" s="30" t="s">
        <v>1318</v>
      </c>
      <c r="I244" s="148" t="s">
        <v>1023</v>
      </c>
      <c r="J244" s="33" t="str">
        <f t="shared" si="4"/>
        <v>городской округ Верхний Тагил, г. Верхний Тагил, ул. Островского, д. 43</v>
      </c>
      <c r="K244" s="30">
        <v>452.2</v>
      </c>
      <c r="L244" s="30">
        <v>8</v>
      </c>
      <c r="M244" s="30">
        <v>8</v>
      </c>
      <c r="N244" s="33" t="s">
        <v>3712</v>
      </c>
      <c r="O244" s="191" t="s">
        <v>3713</v>
      </c>
      <c r="P244" s="33" t="s">
        <v>3714</v>
      </c>
      <c r="Q244" s="194">
        <v>3421366.38</v>
      </c>
      <c r="T244"/>
    </row>
    <row r="245" spans="1:20" ht="23.25" x14ac:dyDescent="0.25">
      <c r="A245" s="80">
        <v>244</v>
      </c>
      <c r="B245" s="147" t="s">
        <v>218</v>
      </c>
      <c r="C245" s="30"/>
      <c r="D245" s="30" t="s">
        <v>169</v>
      </c>
      <c r="E245" s="28" t="s">
        <v>18</v>
      </c>
      <c r="F245" s="28" t="s">
        <v>170</v>
      </c>
      <c r="G245" s="28" t="s">
        <v>20</v>
      </c>
      <c r="H245" s="30" t="s">
        <v>52</v>
      </c>
      <c r="I245" s="148" t="s">
        <v>946</v>
      </c>
      <c r="J245" s="33" t="str">
        <f t="shared" si="4"/>
        <v>городской округ Верхний Тагил, г. Верхний Тагил, ул. Свободы, д. 29</v>
      </c>
      <c r="K245" s="42">
        <v>4058.3</v>
      </c>
      <c r="L245" s="30">
        <v>90</v>
      </c>
      <c r="M245" s="30">
        <v>1</v>
      </c>
      <c r="N245" s="33" t="s">
        <v>3718</v>
      </c>
      <c r="O245" s="191" t="s">
        <v>3688</v>
      </c>
      <c r="P245" s="33" t="s">
        <v>3714</v>
      </c>
      <c r="Q245" s="194">
        <v>6939619.2000000002</v>
      </c>
      <c r="T245"/>
    </row>
    <row r="246" spans="1:20" ht="34.5" x14ac:dyDescent="0.25">
      <c r="A246" s="80">
        <v>245</v>
      </c>
      <c r="B246" s="147" t="s">
        <v>218</v>
      </c>
      <c r="C246" s="30"/>
      <c r="D246" s="30" t="s">
        <v>169</v>
      </c>
      <c r="E246" s="28" t="s">
        <v>18</v>
      </c>
      <c r="F246" s="30" t="s">
        <v>170</v>
      </c>
      <c r="G246" s="28" t="s">
        <v>20</v>
      </c>
      <c r="H246" s="30" t="s">
        <v>99</v>
      </c>
      <c r="I246" s="148" t="s">
        <v>985</v>
      </c>
      <c r="J246" s="33" t="str">
        <f t="shared" si="4"/>
        <v>городской округ Верхний Тагил, г. Верхний Тагил, ул. Чапаева, д. 39</v>
      </c>
      <c r="K246" s="30">
        <v>666.9</v>
      </c>
      <c r="L246" s="30">
        <v>16</v>
      </c>
      <c r="M246" s="30">
        <v>7</v>
      </c>
      <c r="N246" s="33" t="s">
        <v>3939</v>
      </c>
      <c r="O246" s="191" t="s">
        <v>3940</v>
      </c>
      <c r="P246" s="33" t="s">
        <v>3714</v>
      </c>
      <c r="Q246" s="194">
        <v>5078624.3999999994</v>
      </c>
      <c r="T246"/>
    </row>
    <row r="247" spans="1:20" ht="23.25" x14ac:dyDescent="0.25">
      <c r="A247" s="80">
        <v>246</v>
      </c>
      <c r="B247" s="146" t="s">
        <v>227</v>
      </c>
      <c r="C247" s="30"/>
      <c r="D247" s="30" t="s">
        <v>243</v>
      </c>
      <c r="E247" s="30" t="s">
        <v>18</v>
      </c>
      <c r="F247" s="30" t="s">
        <v>244</v>
      </c>
      <c r="G247" s="30" t="s">
        <v>143</v>
      </c>
      <c r="H247" s="30" t="s">
        <v>251</v>
      </c>
      <c r="I247" s="42">
        <v>113</v>
      </c>
      <c r="J247" s="33" t="str">
        <f t="shared" si="4"/>
        <v>городской округ Верхняя Пышма, г. Верхняя Пышма, пр-кт Успенский, д. 113</v>
      </c>
      <c r="K247" s="42">
        <v>8084.6</v>
      </c>
      <c r="L247" s="30">
        <v>143</v>
      </c>
      <c r="M247" s="30">
        <v>1</v>
      </c>
      <c r="N247" s="33" t="s">
        <v>3720</v>
      </c>
      <c r="O247" s="191" t="s">
        <v>3721</v>
      </c>
      <c r="P247" s="33" t="s">
        <v>3722</v>
      </c>
      <c r="Q247" s="194">
        <v>4305505.6400000006</v>
      </c>
      <c r="T247"/>
    </row>
    <row r="248" spans="1:20" ht="23.25" x14ac:dyDescent="0.25">
      <c r="A248" s="80">
        <v>247</v>
      </c>
      <c r="B248" s="146" t="s">
        <v>227</v>
      </c>
      <c r="C248" s="112"/>
      <c r="D248" s="112" t="s">
        <v>243</v>
      </c>
      <c r="E248" s="112" t="s">
        <v>18</v>
      </c>
      <c r="F248" s="112" t="s">
        <v>244</v>
      </c>
      <c r="G248" s="52" t="s">
        <v>143</v>
      </c>
      <c r="H248" s="112" t="s">
        <v>251</v>
      </c>
      <c r="I248" s="51">
        <v>123</v>
      </c>
      <c r="J248" s="33" t="str">
        <f t="shared" si="4"/>
        <v>городской округ Верхняя Пышма, г. Верхняя Пышма, пр-кт Успенский, д. 123</v>
      </c>
      <c r="K248" s="51">
        <v>11250.14</v>
      </c>
      <c r="L248" s="30">
        <v>169</v>
      </c>
      <c r="M248" s="30">
        <v>5</v>
      </c>
      <c r="N248" s="33" t="s">
        <v>3723</v>
      </c>
      <c r="O248" s="191">
        <v>43665</v>
      </c>
      <c r="P248" s="33" t="s">
        <v>1594</v>
      </c>
      <c r="Q248" s="194">
        <v>6508124.9000000004</v>
      </c>
      <c r="T248"/>
    </row>
    <row r="249" spans="1:20" ht="23.25" x14ac:dyDescent="0.25">
      <c r="A249" s="80">
        <v>248</v>
      </c>
      <c r="B249" s="146" t="s">
        <v>227</v>
      </c>
      <c r="C249" s="30"/>
      <c r="D249" s="30" t="s">
        <v>243</v>
      </c>
      <c r="E249" s="30" t="s">
        <v>18</v>
      </c>
      <c r="F249" s="30" t="s">
        <v>244</v>
      </c>
      <c r="G249" s="33" t="s">
        <v>143</v>
      </c>
      <c r="H249" s="30" t="s">
        <v>251</v>
      </c>
      <c r="I249" s="42">
        <v>42</v>
      </c>
      <c r="J249" s="33" t="str">
        <f t="shared" si="4"/>
        <v>городской округ Верхняя Пышма, г. Верхняя Пышма, пр-кт Успенский, д. 42</v>
      </c>
      <c r="K249" s="42">
        <v>3522</v>
      </c>
      <c r="L249" s="30">
        <v>64</v>
      </c>
      <c r="M249" s="30">
        <v>8</v>
      </c>
      <c r="N249" s="33" t="s">
        <v>3720</v>
      </c>
      <c r="O249" s="191" t="s">
        <v>3721</v>
      </c>
      <c r="P249" s="33" t="s">
        <v>3722</v>
      </c>
      <c r="Q249" s="194">
        <v>15173073.810000002</v>
      </c>
      <c r="T249"/>
    </row>
    <row r="250" spans="1:20" ht="23.25" x14ac:dyDescent="0.25">
      <c r="A250" s="80">
        <v>249</v>
      </c>
      <c r="B250" s="146" t="s">
        <v>227</v>
      </c>
      <c r="C250" s="30"/>
      <c r="D250" s="30" t="s">
        <v>243</v>
      </c>
      <c r="E250" s="30" t="s">
        <v>18</v>
      </c>
      <c r="F250" s="30" t="s">
        <v>244</v>
      </c>
      <c r="G250" s="33" t="s">
        <v>143</v>
      </c>
      <c r="H250" s="30" t="s">
        <v>251</v>
      </c>
      <c r="I250" s="42">
        <v>44</v>
      </c>
      <c r="J250" s="33" t="str">
        <f t="shared" si="4"/>
        <v>городской округ Верхняя Пышма, г. Верхняя Пышма, пр-кт Успенский, д. 44</v>
      </c>
      <c r="K250" s="42">
        <v>3397.6</v>
      </c>
      <c r="L250" s="30">
        <v>79</v>
      </c>
      <c r="M250" s="30">
        <v>8</v>
      </c>
      <c r="N250" s="33" t="s">
        <v>3720</v>
      </c>
      <c r="O250" s="191" t="s">
        <v>3721</v>
      </c>
      <c r="P250" s="33" t="s">
        <v>3722</v>
      </c>
      <c r="Q250" s="194">
        <v>14496735.320000002</v>
      </c>
      <c r="T250"/>
    </row>
    <row r="251" spans="1:20" ht="23.25" x14ac:dyDescent="0.25">
      <c r="A251" s="80">
        <v>250</v>
      </c>
      <c r="B251" s="146" t="s">
        <v>227</v>
      </c>
      <c r="C251" s="30"/>
      <c r="D251" s="30" t="s">
        <v>243</v>
      </c>
      <c r="E251" s="30" t="s">
        <v>18</v>
      </c>
      <c r="F251" s="30" t="s">
        <v>244</v>
      </c>
      <c r="G251" s="30" t="s">
        <v>20</v>
      </c>
      <c r="H251" s="30" t="s">
        <v>28</v>
      </c>
      <c r="I251" s="42">
        <v>54</v>
      </c>
      <c r="J251" s="33" t="str">
        <f t="shared" si="4"/>
        <v>городской округ Верхняя Пышма, г. Верхняя Пышма, ул. Калинина, д. 54</v>
      </c>
      <c r="K251" s="42">
        <v>397.1</v>
      </c>
      <c r="L251" s="30">
        <v>8</v>
      </c>
      <c r="M251" s="30">
        <v>8</v>
      </c>
      <c r="N251" s="33" t="s">
        <v>3720</v>
      </c>
      <c r="O251" s="191" t="s">
        <v>3721</v>
      </c>
      <c r="P251" s="33" t="s">
        <v>3722</v>
      </c>
      <c r="Q251" s="194">
        <v>3170984.7600000007</v>
      </c>
      <c r="T251"/>
    </row>
    <row r="252" spans="1:20" ht="23.25" x14ac:dyDescent="0.25">
      <c r="A252" s="80">
        <v>251</v>
      </c>
      <c r="B252" s="146" t="s">
        <v>227</v>
      </c>
      <c r="C252" s="30"/>
      <c r="D252" s="30" t="s">
        <v>243</v>
      </c>
      <c r="E252" s="30" t="s">
        <v>18</v>
      </c>
      <c r="F252" s="30" t="s">
        <v>244</v>
      </c>
      <c r="G252" s="33" t="s">
        <v>20</v>
      </c>
      <c r="H252" s="30" t="s">
        <v>28</v>
      </c>
      <c r="I252" s="42">
        <v>56</v>
      </c>
      <c r="J252" s="33" t="str">
        <f t="shared" si="4"/>
        <v>городской округ Верхняя Пышма, г. Верхняя Пышма, ул. Калинина, д. 56</v>
      </c>
      <c r="K252" s="42">
        <v>708</v>
      </c>
      <c r="L252" s="30">
        <v>12</v>
      </c>
      <c r="M252" s="30">
        <v>8</v>
      </c>
      <c r="N252" s="33" t="s">
        <v>3720</v>
      </c>
      <c r="O252" s="191" t="s">
        <v>3721</v>
      </c>
      <c r="P252" s="33" t="s">
        <v>3722</v>
      </c>
      <c r="Q252" s="194">
        <v>5372059.1299999999</v>
      </c>
      <c r="T252"/>
    </row>
    <row r="253" spans="1:20" ht="23.25" x14ac:dyDescent="0.25">
      <c r="A253" s="80">
        <v>252</v>
      </c>
      <c r="B253" s="146" t="s">
        <v>227</v>
      </c>
      <c r="C253" s="30"/>
      <c r="D253" s="30" t="s">
        <v>243</v>
      </c>
      <c r="E253" s="30" t="s">
        <v>18</v>
      </c>
      <c r="F253" s="30" t="s">
        <v>244</v>
      </c>
      <c r="G253" s="30" t="s">
        <v>20</v>
      </c>
      <c r="H253" s="30" t="s">
        <v>28</v>
      </c>
      <c r="I253" s="42">
        <v>58</v>
      </c>
      <c r="J253" s="33" t="str">
        <f t="shared" si="4"/>
        <v>городской округ Верхняя Пышма, г. Верхняя Пышма, ул. Калинина, д. 58</v>
      </c>
      <c r="K253" s="42">
        <v>409.7</v>
      </c>
      <c r="L253" s="30">
        <v>8</v>
      </c>
      <c r="M253" s="30">
        <v>8</v>
      </c>
      <c r="N253" s="33" t="s">
        <v>3720</v>
      </c>
      <c r="O253" s="191" t="s">
        <v>3721</v>
      </c>
      <c r="P253" s="33" t="s">
        <v>3722</v>
      </c>
      <c r="Q253" s="194">
        <v>3241103.96</v>
      </c>
      <c r="T253"/>
    </row>
    <row r="254" spans="1:20" ht="23.25" x14ac:dyDescent="0.25">
      <c r="A254" s="80">
        <v>253</v>
      </c>
      <c r="B254" s="146" t="s">
        <v>227</v>
      </c>
      <c r="C254" s="30"/>
      <c r="D254" s="30" t="s">
        <v>243</v>
      </c>
      <c r="E254" s="30" t="s">
        <v>18</v>
      </c>
      <c r="F254" s="30" t="s">
        <v>244</v>
      </c>
      <c r="G254" s="33" t="s">
        <v>20</v>
      </c>
      <c r="H254" s="30" t="s">
        <v>252</v>
      </c>
      <c r="I254" s="42">
        <v>47</v>
      </c>
      <c r="J254" s="33" t="str">
        <f t="shared" si="4"/>
        <v>городской округ Верхняя Пышма, г. Верхняя Пышма, ул. Петрова, д. 47</v>
      </c>
      <c r="K254" s="42">
        <v>1291</v>
      </c>
      <c r="L254" s="30">
        <v>24</v>
      </c>
      <c r="M254" s="113">
        <v>5</v>
      </c>
      <c r="N254" s="33" t="s">
        <v>3941</v>
      </c>
      <c r="O254" s="191" t="s">
        <v>3942</v>
      </c>
      <c r="P254" s="33" t="s">
        <v>3641</v>
      </c>
      <c r="Q254" s="194">
        <v>3620822.79</v>
      </c>
      <c r="R254" s="45" t="s">
        <v>2348</v>
      </c>
      <c r="T254"/>
    </row>
    <row r="255" spans="1:20" ht="23.25" x14ac:dyDescent="0.25">
      <c r="A255" s="80">
        <v>254</v>
      </c>
      <c r="B255" s="146" t="s">
        <v>227</v>
      </c>
      <c r="C255" s="30"/>
      <c r="D255" s="30" t="s">
        <v>243</v>
      </c>
      <c r="E255" s="30" t="s">
        <v>18</v>
      </c>
      <c r="F255" s="30" t="s">
        <v>244</v>
      </c>
      <c r="G255" s="33" t="s">
        <v>20</v>
      </c>
      <c r="H255" s="30" t="s">
        <v>199</v>
      </c>
      <c r="I255" s="42">
        <v>13</v>
      </c>
      <c r="J255" s="33" t="str">
        <f t="shared" si="4"/>
        <v>городской округ Верхняя Пышма, г. Верхняя Пышма, ул. Победы, д. 13</v>
      </c>
      <c r="K255" s="42">
        <v>3663.5</v>
      </c>
      <c r="L255" s="30">
        <v>121</v>
      </c>
      <c r="M255" s="30">
        <v>8</v>
      </c>
      <c r="N255" s="33" t="s">
        <v>3727</v>
      </c>
      <c r="O255" s="191">
        <v>43791</v>
      </c>
      <c r="P255" s="33" t="s">
        <v>2858</v>
      </c>
      <c r="Q255" s="194">
        <v>18310049.600000001</v>
      </c>
      <c r="T255"/>
    </row>
    <row r="256" spans="1:20" ht="23.25" x14ac:dyDescent="0.25">
      <c r="A256" s="80">
        <v>255</v>
      </c>
      <c r="B256" s="146" t="s">
        <v>227</v>
      </c>
      <c r="C256" s="30"/>
      <c r="D256" s="30" t="s">
        <v>243</v>
      </c>
      <c r="E256" s="30" t="s">
        <v>18</v>
      </c>
      <c r="F256" s="30" t="s">
        <v>244</v>
      </c>
      <c r="G256" s="33" t="s">
        <v>20</v>
      </c>
      <c r="H256" s="30" t="s">
        <v>199</v>
      </c>
      <c r="I256" s="42">
        <v>3</v>
      </c>
      <c r="J256" s="33" t="str">
        <f t="shared" si="4"/>
        <v>городской округ Верхняя Пышма, г. Верхняя Пышма, ул. Победы, д. 3</v>
      </c>
      <c r="K256" s="42">
        <v>2811.2</v>
      </c>
      <c r="L256" s="30">
        <v>50</v>
      </c>
      <c r="M256" s="30">
        <v>8</v>
      </c>
      <c r="N256" s="33" t="s">
        <v>3943</v>
      </c>
      <c r="O256" s="191" t="s">
        <v>3944</v>
      </c>
      <c r="P256" s="33" t="s">
        <v>2858</v>
      </c>
      <c r="Q256" s="194">
        <v>12901303.469999999</v>
      </c>
      <c r="T256"/>
    </row>
    <row r="257" spans="1:20" ht="23.25" x14ac:dyDescent="0.25">
      <c r="A257" s="80">
        <v>256</v>
      </c>
      <c r="B257" s="146" t="s">
        <v>227</v>
      </c>
      <c r="C257" s="30"/>
      <c r="D257" s="30" t="s">
        <v>243</v>
      </c>
      <c r="E257" s="30" t="s">
        <v>18</v>
      </c>
      <c r="F257" s="30" t="s">
        <v>244</v>
      </c>
      <c r="G257" s="33" t="s">
        <v>20</v>
      </c>
      <c r="H257" s="30" t="s">
        <v>253</v>
      </c>
      <c r="I257" s="42">
        <v>15</v>
      </c>
      <c r="J257" s="33" t="str">
        <f t="shared" si="4"/>
        <v>городской округ Верхняя Пышма, г. Верхняя Пышма, ул. Уральских рабочих, д. 15</v>
      </c>
      <c r="K257" s="42">
        <v>1844.8</v>
      </c>
      <c r="L257" s="30">
        <v>40</v>
      </c>
      <c r="M257" s="30">
        <v>8</v>
      </c>
      <c r="N257" s="33" t="s">
        <v>3943</v>
      </c>
      <c r="O257" s="191" t="s">
        <v>3944</v>
      </c>
      <c r="P257" s="33" t="s">
        <v>2858</v>
      </c>
      <c r="Q257" s="194">
        <v>8925957.25</v>
      </c>
      <c r="T257"/>
    </row>
    <row r="258" spans="1:20" ht="23.25" x14ac:dyDescent="0.25">
      <c r="A258" s="80">
        <v>257</v>
      </c>
      <c r="B258" s="146" t="s">
        <v>227</v>
      </c>
      <c r="C258" s="112"/>
      <c r="D258" s="112" t="s">
        <v>243</v>
      </c>
      <c r="E258" s="112" t="s">
        <v>18</v>
      </c>
      <c r="F258" s="112" t="s">
        <v>244</v>
      </c>
      <c r="G258" s="52" t="s">
        <v>20</v>
      </c>
      <c r="H258" s="112" t="s">
        <v>253</v>
      </c>
      <c r="I258" s="51">
        <v>48</v>
      </c>
      <c r="J258" s="33" t="str">
        <f t="shared" si="4"/>
        <v>городской округ Верхняя Пышма, г. Верхняя Пышма, ул. Уральских рабочих, д. 48</v>
      </c>
      <c r="K258" s="51">
        <v>11541.28</v>
      </c>
      <c r="L258" s="30">
        <v>172</v>
      </c>
      <c r="M258" s="30">
        <v>5</v>
      </c>
      <c r="N258" s="33" t="s">
        <v>3723</v>
      </c>
      <c r="O258" s="191">
        <v>43665</v>
      </c>
      <c r="P258" s="33" t="s">
        <v>1594</v>
      </c>
      <c r="Q258" s="194">
        <v>6504718.4000000004</v>
      </c>
      <c r="T258"/>
    </row>
    <row r="259" spans="1:20" ht="23.25" x14ac:dyDescent="0.25">
      <c r="A259" s="80">
        <v>258</v>
      </c>
      <c r="B259" s="146" t="s">
        <v>227</v>
      </c>
      <c r="C259" s="30"/>
      <c r="D259" s="30" t="s">
        <v>243</v>
      </c>
      <c r="E259" s="30" t="s">
        <v>18</v>
      </c>
      <c r="F259" s="30" t="s">
        <v>244</v>
      </c>
      <c r="G259" s="33" t="s">
        <v>20</v>
      </c>
      <c r="H259" s="30" t="s">
        <v>70</v>
      </c>
      <c r="I259" s="42">
        <v>10</v>
      </c>
      <c r="J259" s="33" t="str">
        <f t="shared" si="4"/>
        <v>городской округ Верхняя Пышма, г. Верхняя Пышма, ул. Юбилейная, д. 10</v>
      </c>
      <c r="K259" s="42">
        <v>3019.4</v>
      </c>
      <c r="L259" s="30">
        <v>70</v>
      </c>
      <c r="M259" s="30">
        <v>8</v>
      </c>
      <c r="N259" s="33" t="s">
        <v>3943</v>
      </c>
      <c r="O259" s="191" t="s">
        <v>3944</v>
      </c>
      <c r="P259" s="33" t="s">
        <v>2858</v>
      </c>
      <c r="Q259" s="194">
        <v>14555103.640000001</v>
      </c>
      <c r="T259"/>
    </row>
    <row r="260" spans="1:20" ht="23.25" x14ac:dyDescent="0.25">
      <c r="A260" s="80">
        <v>259</v>
      </c>
      <c r="B260" s="146" t="s">
        <v>227</v>
      </c>
      <c r="C260" s="30"/>
      <c r="D260" s="30" t="s">
        <v>243</v>
      </c>
      <c r="E260" s="30" t="s">
        <v>18</v>
      </c>
      <c r="F260" s="30" t="s">
        <v>244</v>
      </c>
      <c r="G260" s="33" t="s">
        <v>20</v>
      </c>
      <c r="H260" s="30" t="s">
        <v>70</v>
      </c>
      <c r="I260" s="42">
        <v>4</v>
      </c>
      <c r="J260" s="33" t="str">
        <f t="shared" si="4"/>
        <v>городской округ Верхняя Пышма, г. Верхняя Пышма, ул. Юбилейная, д. 4</v>
      </c>
      <c r="K260" s="42">
        <v>2060</v>
      </c>
      <c r="L260" s="30">
        <v>40</v>
      </c>
      <c r="M260" s="30">
        <v>8</v>
      </c>
      <c r="N260" s="33" t="s">
        <v>3727</v>
      </c>
      <c r="O260" s="191" t="s">
        <v>3677</v>
      </c>
      <c r="P260" s="33" t="s">
        <v>2858</v>
      </c>
      <c r="Q260" s="194">
        <v>15495392.560000001</v>
      </c>
      <c r="T260"/>
    </row>
    <row r="261" spans="1:20" ht="23.25" x14ac:dyDescent="0.25">
      <c r="A261" s="80">
        <v>260</v>
      </c>
      <c r="B261" s="146" t="s">
        <v>227</v>
      </c>
      <c r="C261" s="30"/>
      <c r="D261" s="30" t="s">
        <v>243</v>
      </c>
      <c r="E261" s="30" t="s">
        <v>1500</v>
      </c>
      <c r="F261" s="30" t="s">
        <v>714</v>
      </c>
      <c r="G261" s="33" t="s">
        <v>20</v>
      </c>
      <c r="H261" s="30" t="s">
        <v>69</v>
      </c>
      <c r="I261" s="42">
        <v>11</v>
      </c>
      <c r="J261" s="33" t="str">
        <f t="shared" si="4"/>
        <v>городской округ Верхняя Пышма, пос. Исеть (г Верхняя Пышма), ул. Мира, д. 11</v>
      </c>
      <c r="K261" s="42">
        <v>568.29999999999995</v>
      </c>
      <c r="L261" s="30">
        <v>12</v>
      </c>
      <c r="M261" s="30">
        <v>8</v>
      </c>
      <c r="N261" s="33" t="s">
        <v>3945</v>
      </c>
      <c r="O261" s="191" t="s">
        <v>3946</v>
      </c>
      <c r="P261" s="33" t="s">
        <v>2858</v>
      </c>
      <c r="Q261" s="194">
        <v>4388679.4000000004</v>
      </c>
      <c r="T261"/>
    </row>
    <row r="262" spans="1:20" ht="23.25" x14ac:dyDescent="0.25">
      <c r="A262" s="80">
        <v>261</v>
      </c>
      <c r="B262" s="146" t="s">
        <v>227</v>
      </c>
      <c r="C262" s="30"/>
      <c r="D262" s="30" t="s">
        <v>243</v>
      </c>
      <c r="E262" s="30" t="s">
        <v>1500</v>
      </c>
      <c r="F262" s="30" t="s">
        <v>248</v>
      </c>
      <c r="G262" s="33" t="s">
        <v>20</v>
      </c>
      <c r="H262" s="30" t="s">
        <v>249</v>
      </c>
      <c r="I262" s="42">
        <v>12</v>
      </c>
      <c r="J262" s="33" t="str">
        <f t="shared" si="4"/>
        <v>городской округ Верхняя Пышма, пос. Кедровое (г Верхняя Пышма), ул. Северная, д. 12</v>
      </c>
      <c r="K262" s="42">
        <v>715.2</v>
      </c>
      <c r="L262" s="30">
        <v>16</v>
      </c>
      <c r="M262" s="30">
        <v>4</v>
      </c>
      <c r="N262" s="33" t="s">
        <v>3945</v>
      </c>
      <c r="O262" s="191" t="s">
        <v>3946</v>
      </c>
      <c r="P262" s="33" t="s">
        <v>2858</v>
      </c>
      <c r="Q262" s="194">
        <v>3661334.4000000004</v>
      </c>
      <c r="T262"/>
    </row>
    <row r="263" spans="1:20" ht="23.25" x14ac:dyDescent="0.25">
      <c r="A263" s="80">
        <v>262</v>
      </c>
      <c r="B263" s="146" t="s">
        <v>227</v>
      </c>
      <c r="C263" s="30"/>
      <c r="D263" s="30" t="s">
        <v>243</v>
      </c>
      <c r="E263" s="30" t="s">
        <v>1500</v>
      </c>
      <c r="F263" s="30" t="s">
        <v>248</v>
      </c>
      <c r="G263" s="33" t="s">
        <v>20</v>
      </c>
      <c r="H263" s="30" t="s">
        <v>249</v>
      </c>
      <c r="I263" s="42">
        <v>3</v>
      </c>
      <c r="J263" s="33" t="str">
        <f t="shared" si="4"/>
        <v>городской округ Верхняя Пышма, пос. Кедровое (г Верхняя Пышма), ул. Северная, д. 3</v>
      </c>
      <c r="K263" s="42">
        <v>699.6</v>
      </c>
      <c r="L263" s="30">
        <v>16</v>
      </c>
      <c r="M263" s="30">
        <v>4</v>
      </c>
      <c r="N263" s="33" t="s">
        <v>3945</v>
      </c>
      <c r="O263" s="191" t="s">
        <v>3946</v>
      </c>
      <c r="P263" s="33" t="s">
        <v>2858</v>
      </c>
      <c r="Q263" s="194">
        <v>3717364.8000000003</v>
      </c>
      <c r="T263"/>
    </row>
    <row r="264" spans="1:20" ht="23.25" x14ac:dyDescent="0.25">
      <c r="A264" s="80">
        <v>263</v>
      </c>
      <c r="B264" s="147" t="s">
        <v>218</v>
      </c>
      <c r="C264" s="30"/>
      <c r="D264" s="30" t="s">
        <v>174</v>
      </c>
      <c r="E264" s="30" t="s">
        <v>18</v>
      </c>
      <c r="F264" s="30" t="s">
        <v>175</v>
      </c>
      <c r="G264" s="30" t="s">
        <v>20</v>
      </c>
      <c r="H264" s="30" t="s">
        <v>81</v>
      </c>
      <c r="I264" s="148" t="s">
        <v>953</v>
      </c>
      <c r="J264" s="33" t="str">
        <f t="shared" si="4"/>
        <v>городской округ Верхняя Тура, г. Верхняя Тура, ул. Володарского, д. 70</v>
      </c>
      <c r="K264" s="42">
        <v>1169.4000000000001</v>
      </c>
      <c r="L264" s="30">
        <v>15</v>
      </c>
      <c r="M264" s="30">
        <v>3</v>
      </c>
      <c r="N264" s="33" t="s">
        <v>3947</v>
      </c>
      <c r="O264" s="191" t="s">
        <v>3948</v>
      </c>
      <c r="P264" s="33" t="s">
        <v>3641</v>
      </c>
      <c r="Q264" s="194">
        <v>3162625.1999999997</v>
      </c>
      <c r="T264"/>
    </row>
    <row r="265" spans="1:20" ht="23.25" x14ac:dyDescent="0.25">
      <c r="A265" s="80">
        <v>264</v>
      </c>
      <c r="B265" s="147" t="s">
        <v>218</v>
      </c>
      <c r="C265" s="30"/>
      <c r="D265" s="30" t="s">
        <v>174</v>
      </c>
      <c r="E265" s="30" t="s">
        <v>18</v>
      </c>
      <c r="F265" s="30" t="s">
        <v>175</v>
      </c>
      <c r="G265" s="30" t="s">
        <v>20</v>
      </c>
      <c r="H265" s="30" t="s">
        <v>490</v>
      </c>
      <c r="I265" s="148" t="s">
        <v>962</v>
      </c>
      <c r="J265" s="33" t="str">
        <f t="shared" si="4"/>
        <v>городской округ Верхняя Тура, г. Верхняя Тура, ул. Лермонтова, д. 12</v>
      </c>
      <c r="K265" s="42">
        <v>495</v>
      </c>
      <c r="L265" s="30">
        <v>12</v>
      </c>
      <c r="M265" s="30">
        <v>3</v>
      </c>
      <c r="N265" s="33" t="s">
        <v>3728</v>
      </c>
      <c r="O265" s="191" t="s">
        <v>3729</v>
      </c>
      <c r="P265" s="33" t="s">
        <v>3641</v>
      </c>
      <c r="Q265" s="194">
        <v>2311188</v>
      </c>
      <c r="T265"/>
    </row>
    <row r="266" spans="1:20" ht="23.25" x14ac:dyDescent="0.25">
      <c r="A266" s="80">
        <v>265</v>
      </c>
      <c r="B266" s="147" t="s">
        <v>218</v>
      </c>
      <c r="C266" s="30"/>
      <c r="D266" s="30" t="s">
        <v>174</v>
      </c>
      <c r="E266" s="30" t="s">
        <v>18</v>
      </c>
      <c r="F266" s="30" t="s">
        <v>175</v>
      </c>
      <c r="G266" s="30" t="s">
        <v>20</v>
      </c>
      <c r="H266" s="30" t="s">
        <v>99</v>
      </c>
      <c r="I266" s="148" t="s">
        <v>980</v>
      </c>
      <c r="J266" s="33" t="str">
        <f t="shared" si="4"/>
        <v>городской округ Верхняя Тура, г. Верхняя Тура, ул. Чапаева, д. 1</v>
      </c>
      <c r="K266" s="42">
        <v>495.8</v>
      </c>
      <c r="L266" s="30">
        <v>12</v>
      </c>
      <c r="M266" s="30">
        <v>1</v>
      </c>
      <c r="N266" s="33" t="s">
        <v>3728</v>
      </c>
      <c r="O266" s="191" t="s">
        <v>3729</v>
      </c>
      <c r="P266" s="33" t="s">
        <v>3641</v>
      </c>
      <c r="Q266" s="194">
        <v>906852</v>
      </c>
      <c r="T266"/>
    </row>
    <row r="267" spans="1:20" ht="23.25" x14ac:dyDescent="0.25">
      <c r="A267" s="80">
        <v>266</v>
      </c>
      <c r="B267" s="147" t="s">
        <v>218</v>
      </c>
      <c r="C267" s="30"/>
      <c r="D267" s="30" t="s">
        <v>174</v>
      </c>
      <c r="E267" s="30" t="s">
        <v>18</v>
      </c>
      <c r="F267" s="30" t="s">
        <v>175</v>
      </c>
      <c r="G267" s="30" t="s">
        <v>20</v>
      </c>
      <c r="H267" s="30" t="s">
        <v>99</v>
      </c>
      <c r="I267" s="148" t="s">
        <v>981</v>
      </c>
      <c r="J267" s="33" t="str">
        <f t="shared" si="4"/>
        <v>городской округ Верхняя Тура, г. Верхняя Тура, ул. Чапаева, д. 2</v>
      </c>
      <c r="K267" s="42">
        <v>584.5</v>
      </c>
      <c r="L267" s="30">
        <v>11</v>
      </c>
      <c r="M267" s="30">
        <v>3</v>
      </c>
      <c r="N267" s="33" t="s">
        <v>3728</v>
      </c>
      <c r="O267" s="191" t="s">
        <v>3729</v>
      </c>
      <c r="P267" s="33" t="s">
        <v>3641</v>
      </c>
      <c r="Q267" s="194">
        <v>1944019.2000000002</v>
      </c>
      <c r="T267"/>
    </row>
    <row r="268" spans="1:20" ht="23.25" x14ac:dyDescent="0.25">
      <c r="A268" s="80">
        <v>267</v>
      </c>
      <c r="B268" s="147" t="s">
        <v>218</v>
      </c>
      <c r="C268" s="30"/>
      <c r="D268" s="30" t="s">
        <v>174</v>
      </c>
      <c r="E268" s="30" t="s">
        <v>18</v>
      </c>
      <c r="F268" s="30" t="s">
        <v>175</v>
      </c>
      <c r="G268" s="30" t="s">
        <v>20</v>
      </c>
      <c r="H268" s="30" t="s">
        <v>99</v>
      </c>
      <c r="I268" s="148" t="s">
        <v>943</v>
      </c>
      <c r="J268" s="33" t="str">
        <f t="shared" si="4"/>
        <v>городской округ Верхняя Тура, г. Верхняя Тура, ул. Чапаева, д. 3</v>
      </c>
      <c r="K268" s="42">
        <v>505</v>
      </c>
      <c r="L268" s="30">
        <v>12</v>
      </c>
      <c r="M268" s="30">
        <v>1</v>
      </c>
      <c r="N268" s="33" t="s">
        <v>3728</v>
      </c>
      <c r="O268" s="191" t="s">
        <v>3729</v>
      </c>
      <c r="P268" s="33" t="s">
        <v>3641</v>
      </c>
      <c r="Q268" s="194">
        <v>971406</v>
      </c>
      <c r="T268"/>
    </row>
    <row r="269" spans="1:20" ht="23.25" x14ac:dyDescent="0.25">
      <c r="A269" s="80">
        <v>268</v>
      </c>
      <c r="B269" s="146" t="s">
        <v>227</v>
      </c>
      <c r="C269" s="114"/>
      <c r="D269" s="30" t="s">
        <v>256</v>
      </c>
      <c r="E269" s="33" t="s">
        <v>18</v>
      </c>
      <c r="F269" s="33" t="s">
        <v>257</v>
      </c>
      <c r="G269" s="33" t="s">
        <v>20</v>
      </c>
      <c r="H269" s="33" t="s">
        <v>28</v>
      </c>
      <c r="I269" s="117">
        <v>24</v>
      </c>
      <c r="J269" s="33" t="str">
        <f t="shared" si="4"/>
        <v>городской округ Дегтярск, г. Дегтярск, ул. Калинина, д. 24</v>
      </c>
      <c r="K269" s="33">
        <v>2234.6999999999998</v>
      </c>
      <c r="L269" s="30">
        <v>27</v>
      </c>
      <c r="M269" s="30">
        <v>7</v>
      </c>
      <c r="N269" s="33" t="s">
        <v>2798</v>
      </c>
      <c r="O269" s="191" t="s">
        <v>3730</v>
      </c>
      <c r="P269" s="33" t="s">
        <v>3731</v>
      </c>
      <c r="Q269" s="194">
        <v>8723924.620000001</v>
      </c>
      <c r="T269"/>
    </row>
    <row r="270" spans="1:20" ht="23.25" x14ac:dyDescent="0.25">
      <c r="A270" s="80">
        <v>269</v>
      </c>
      <c r="B270" s="146" t="s">
        <v>227</v>
      </c>
      <c r="C270" s="114"/>
      <c r="D270" s="30" t="s">
        <v>256</v>
      </c>
      <c r="E270" s="33" t="s">
        <v>18</v>
      </c>
      <c r="F270" s="33" t="s">
        <v>257</v>
      </c>
      <c r="G270" s="33" t="s">
        <v>20</v>
      </c>
      <c r="H270" s="33" t="s">
        <v>28</v>
      </c>
      <c r="I270" s="117">
        <v>26</v>
      </c>
      <c r="J270" s="33" t="str">
        <f t="shared" si="4"/>
        <v>городской округ Дегтярск, г. Дегтярск, ул. Калинина, д. 26</v>
      </c>
      <c r="K270" s="33">
        <v>1141</v>
      </c>
      <c r="L270" s="30">
        <v>12</v>
      </c>
      <c r="M270" s="30">
        <v>4</v>
      </c>
      <c r="N270" s="33" t="s">
        <v>3732</v>
      </c>
      <c r="O270" s="191" t="s">
        <v>3692</v>
      </c>
      <c r="P270" s="33" t="s">
        <v>3733</v>
      </c>
      <c r="Q270" s="194">
        <v>1632542.63</v>
      </c>
      <c r="R270" s="45" t="s">
        <v>2348</v>
      </c>
      <c r="T270"/>
    </row>
    <row r="271" spans="1:20" ht="23.25" x14ac:dyDescent="0.25">
      <c r="A271" s="80">
        <v>270</v>
      </c>
      <c r="B271" s="146" t="s">
        <v>227</v>
      </c>
      <c r="C271" s="114"/>
      <c r="D271" s="30" t="s">
        <v>256</v>
      </c>
      <c r="E271" s="33" t="s">
        <v>18</v>
      </c>
      <c r="F271" s="33" t="s">
        <v>257</v>
      </c>
      <c r="G271" s="33" t="s">
        <v>20</v>
      </c>
      <c r="H271" s="33" t="s">
        <v>28</v>
      </c>
      <c r="I271" s="117">
        <v>28</v>
      </c>
      <c r="J271" s="33" t="str">
        <f t="shared" si="4"/>
        <v>городской округ Дегтярск, г. Дегтярск, ул. Калинина, д. 28</v>
      </c>
      <c r="K271" s="33">
        <v>953.7</v>
      </c>
      <c r="L271" s="30">
        <v>12</v>
      </c>
      <c r="M271" s="30">
        <v>7</v>
      </c>
      <c r="N271" s="33" t="s">
        <v>3732</v>
      </c>
      <c r="O271" s="191" t="s">
        <v>3692</v>
      </c>
      <c r="P271" s="33" t="s">
        <v>3733</v>
      </c>
      <c r="Q271" s="194">
        <v>6738683.4200000018</v>
      </c>
      <c r="T271"/>
    </row>
    <row r="272" spans="1:20" ht="23.25" x14ac:dyDescent="0.25">
      <c r="A272" s="80">
        <v>271</v>
      </c>
      <c r="B272" s="146" t="s">
        <v>227</v>
      </c>
      <c r="C272" s="114"/>
      <c r="D272" s="30" t="s">
        <v>256</v>
      </c>
      <c r="E272" s="33" t="s">
        <v>18</v>
      </c>
      <c r="F272" s="33" t="s">
        <v>257</v>
      </c>
      <c r="G272" s="33" t="s">
        <v>20</v>
      </c>
      <c r="H272" s="33" t="s">
        <v>28</v>
      </c>
      <c r="I272" s="117">
        <v>32</v>
      </c>
      <c r="J272" s="33" t="str">
        <f t="shared" si="4"/>
        <v>городской округ Дегтярск, г. Дегтярск, ул. Калинина, д. 32</v>
      </c>
      <c r="K272" s="33">
        <v>891.1</v>
      </c>
      <c r="L272" s="30">
        <v>12</v>
      </c>
      <c r="M272" s="30">
        <v>3</v>
      </c>
      <c r="N272" s="33" t="s">
        <v>2798</v>
      </c>
      <c r="O272" s="191" t="s">
        <v>3730</v>
      </c>
      <c r="P272" s="33" t="s">
        <v>3731</v>
      </c>
      <c r="Q272" s="194">
        <v>1164663.54</v>
      </c>
      <c r="T272"/>
    </row>
    <row r="273" spans="1:20" ht="23.25" x14ac:dyDescent="0.25">
      <c r="A273" s="80">
        <v>272</v>
      </c>
      <c r="B273" s="146" t="s">
        <v>227</v>
      </c>
      <c r="C273" s="30"/>
      <c r="D273" s="30" t="s">
        <v>256</v>
      </c>
      <c r="E273" s="33" t="s">
        <v>18</v>
      </c>
      <c r="F273" s="33" t="s">
        <v>257</v>
      </c>
      <c r="G273" s="33" t="s">
        <v>20</v>
      </c>
      <c r="H273" s="30" t="s">
        <v>28</v>
      </c>
      <c r="I273" s="42">
        <v>34</v>
      </c>
      <c r="J273" s="33" t="str">
        <f t="shared" si="4"/>
        <v>городской округ Дегтярск, г. Дегтярск, ул. Калинина, д. 34</v>
      </c>
      <c r="K273" s="42">
        <v>899.4</v>
      </c>
      <c r="L273" s="30">
        <v>12</v>
      </c>
      <c r="M273" s="30">
        <v>7</v>
      </c>
      <c r="N273" s="33" t="s">
        <v>3732</v>
      </c>
      <c r="O273" s="191" t="s">
        <v>3692</v>
      </c>
      <c r="P273" s="33" t="s">
        <v>3733</v>
      </c>
      <c r="Q273" s="194">
        <v>6541146.0200000005</v>
      </c>
      <c r="T273"/>
    </row>
    <row r="274" spans="1:20" x14ac:dyDescent="0.25">
      <c r="A274" s="80">
        <v>273</v>
      </c>
      <c r="B274" s="145" t="s">
        <v>499</v>
      </c>
      <c r="C274" s="30"/>
      <c r="D274" s="30" t="s">
        <v>547</v>
      </c>
      <c r="E274" s="30" t="s">
        <v>18</v>
      </c>
      <c r="F274" s="30" t="s">
        <v>548</v>
      </c>
      <c r="G274" s="30" t="s">
        <v>20</v>
      </c>
      <c r="H274" s="30" t="s">
        <v>1388</v>
      </c>
      <c r="I274" s="42">
        <v>5</v>
      </c>
      <c r="J274" s="33" t="str">
        <f t="shared" si="4"/>
        <v>городской округ Заречный, г. Заречный, ул. 9 Мая, д. 5</v>
      </c>
      <c r="K274" s="30">
        <v>2365.4</v>
      </c>
      <c r="L274" s="30">
        <v>47</v>
      </c>
      <c r="M274" s="30">
        <v>8</v>
      </c>
      <c r="N274" s="33" t="s">
        <v>3735</v>
      </c>
      <c r="O274" s="191" t="s">
        <v>3736</v>
      </c>
      <c r="P274" s="33" t="s">
        <v>2724</v>
      </c>
      <c r="Q274" s="194">
        <v>12367093.199999999</v>
      </c>
      <c r="T274"/>
    </row>
    <row r="275" spans="1:20" x14ac:dyDescent="0.25">
      <c r="A275" s="80">
        <v>274</v>
      </c>
      <c r="B275" s="145" t="s">
        <v>499</v>
      </c>
      <c r="C275" s="30"/>
      <c r="D275" s="30" t="s">
        <v>547</v>
      </c>
      <c r="E275" s="30" t="s">
        <v>18</v>
      </c>
      <c r="F275" s="30" t="s">
        <v>548</v>
      </c>
      <c r="G275" s="30" t="s">
        <v>20</v>
      </c>
      <c r="H275" s="30" t="s">
        <v>36</v>
      </c>
      <c r="I275" s="42">
        <v>29</v>
      </c>
      <c r="J275" s="33" t="str">
        <f t="shared" si="4"/>
        <v>городской округ Заречный, г. Заречный, ул. Ленина, д. 29</v>
      </c>
      <c r="K275" s="30">
        <v>2954.95</v>
      </c>
      <c r="L275" s="30">
        <v>82</v>
      </c>
      <c r="M275" s="30">
        <v>1</v>
      </c>
      <c r="N275" s="33" t="s">
        <v>3737</v>
      </c>
      <c r="O275" s="191" t="s">
        <v>3687</v>
      </c>
      <c r="P275" s="33" t="s">
        <v>3738</v>
      </c>
      <c r="Q275" s="194">
        <v>1890035.84</v>
      </c>
      <c r="T275"/>
    </row>
    <row r="276" spans="1:20" ht="23.25" x14ac:dyDescent="0.25">
      <c r="A276" s="80">
        <v>275</v>
      </c>
      <c r="B276" s="145" t="s">
        <v>499</v>
      </c>
      <c r="C276" s="30"/>
      <c r="D276" s="30" t="s">
        <v>547</v>
      </c>
      <c r="E276" s="30" t="s">
        <v>18</v>
      </c>
      <c r="F276" s="30" t="s">
        <v>548</v>
      </c>
      <c r="G276" s="30" t="s">
        <v>20</v>
      </c>
      <c r="H276" s="30" t="s">
        <v>490</v>
      </c>
      <c r="I276" s="42">
        <v>31</v>
      </c>
      <c r="J276" s="33" t="str">
        <f t="shared" si="4"/>
        <v>городской округ Заречный, г. Заречный, ул. Лермонтова, д. 31</v>
      </c>
      <c r="K276" s="30">
        <v>1382.9</v>
      </c>
      <c r="L276" s="30">
        <v>32</v>
      </c>
      <c r="M276" s="30">
        <v>8</v>
      </c>
      <c r="N276" s="33" t="s">
        <v>3737</v>
      </c>
      <c r="O276" s="191" t="s">
        <v>3687</v>
      </c>
      <c r="P276" s="33" t="s">
        <v>3738</v>
      </c>
      <c r="Q276" s="194">
        <v>8434142.6699999999</v>
      </c>
      <c r="T276"/>
    </row>
    <row r="277" spans="1:20" ht="23.25" x14ac:dyDescent="0.25">
      <c r="A277" s="80">
        <v>276</v>
      </c>
      <c r="B277" s="145" t="s">
        <v>499</v>
      </c>
      <c r="C277" s="30"/>
      <c r="D277" s="30" t="s">
        <v>547</v>
      </c>
      <c r="E277" s="30" t="s">
        <v>18</v>
      </c>
      <c r="F277" s="30" t="s">
        <v>548</v>
      </c>
      <c r="G277" s="30" t="s">
        <v>20</v>
      </c>
      <c r="H277" s="30" t="s">
        <v>77</v>
      </c>
      <c r="I277" s="42">
        <v>4</v>
      </c>
      <c r="J277" s="33" t="str">
        <f t="shared" si="4"/>
        <v>городской округ Заречный, г. Заречный, ул. Свердлова, д. 4</v>
      </c>
      <c r="K277" s="30">
        <v>656.2</v>
      </c>
      <c r="L277" s="30">
        <v>16</v>
      </c>
      <c r="M277" s="30">
        <v>8</v>
      </c>
      <c r="N277" s="33" t="s">
        <v>3737</v>
      </c>
      <c r="O277" s="191" t="s">
        <v>3687</v>
      </c>
      <c r="P277" s="33" t="s">
        <v>3738</v>
      </c>
      <c r="Q277" s="194">
        <v>6924765.0199999996</v>
      </c>
      <c r="T277"/>
    </row>
    <row r="278" spans="1:20" ht="23.25" x14ac:dyDescent="0.25">
      <c r="A278" s="80">
        <v>277</v>
      </c>
      <c r="B278" s="145" t="s">
        <v>499</v>
      </c>
      <c r="C278" s="30"/>
      <c r="D278" s="30" t="s">
        <v>547</v>
      </c>
      <c r="E278" s="30" t="s">
        <v>18</v>
      </c>
      <c r="F278" s="30" t="s">
        <v>548</v>
      </c>
      <c r="G278" s="30" t="s">
        <v>20</v>
      </c>
      <c r="H278" s="30" t="s">
        <v>77</v>
      </c>
      <c r="I278" s="42">
        <v>7</v>
      </c>
      <c r="J278" s="33" t="str">
        <f t="shared" si="4"/>
        <v>городской округ Заречный, г. Заречный, ул. Свердлова, д. 7</v>
      </c>
      <c r="K278" s="30">
        <v>726.4</v>
      </c>
      <c r="L278" s="30">
        <v>12</v>
      </c>
      <c r="M278" s="30">
        <v>8</v>
      </c>
      <c r="N278" s="33" t="s">
        <v>3737</v>
      </c>
      <c r="O278" s="191" t="s">
        <v>3687</v>
      </c>
      <c r="P278" s="33" t="s">
        <v>3738</v>
      </c>
      <c r="Q278" s="194">
        <v>6264155.2400000002</v>
      </c>
      <c r="T278"/>
    </row>
    <row r="279" spans="1:20" ht="23.25" x14ac:dyDescent="0.25">
      <c r="A279" s="80">
        <v>278</v>
      </c>
      <c r="B279" s="145" t="s">
        <v>499</v>
      </c>
      <c r="C279" s="30"/>
      <c r="D279" s="30" t="s">
        <v>547</v>
      </c>
      <c r="E279" s="30" t="s">
        <v>18</v>
      </c>
      <c r="F279" s="30" t="s">
        <v>548</v>
      </c>
      <c r="G279" s="30" t="s">
        <v>20</v>
      </c>
      <c r="H279" s="30" t="s">
        <v>77</v>
      </c>
      <c r="I279" s="42">
        <v>8</v>
      </c>
      <c r="J279" s="33" t="str">
        <f t="shared" si="4"/>
        <v>городской округ Заречный, г. Заречный, ул. Свердлова, д. 8</v>
      </c>
      <c r="K279" s="30">
        <v>666.3</v>
      </c>
      <c r="L279" s="30">
        <v>14</v>
      </c>
      <c r="M279" s="30">
        <v>8</v>
      </c>
      <c r="N279" s="33" t="s">
        <v>3737</v>
      </c>
      <c r="O279" s="191" t="s">
        <v>3687</v>
      </c>
      <c r="P279" s="33" t="s">
        <v>3738</v>
      </c>
      <c r="Q279" s="194">
        <v>6901739.2400000002</v>
      </c>
      <c r="T279"/>
    </row>
    <row r="280" spans="1:20" ht="23.25" x14ac:dyDescent="0.25">
      <c r="A280" s="80">
        <v>279</v>
      </c>
      <c r="B280" s="145" t="s">
        <v>499</v>
      </c>
      <c r="C280" s="30"/>
      <c r="D280" s="30" t="s">
        <v>547</v>
      </c>
      <c r="E280" s="30" t="s">
        <v>1535</v>
      </c>
      <c r="F280" s="30" t="s">
        <v>974</v>
      </c>
      <c r="G280" s="30" t="s">
        <v>20</v>
      </c>
      <c r="H280" s="30" t="s">
        <v>70</v>
      </c>
      <c r="I280" s="42">
        <v>13</v>
      </c>
      <c r="J280" s="33" t="str">
        <f t="shared" si="4"/>
        <v>городской округ Заречный, дер. Курманка (г Заречный), ул. Юбилейная, д. 13</v>
      </c>
      <c r="K280" s="30">
        <v>875.9</v>
      </c>
      <c r="L280" s="30">
        <v>18</v>
      </c>
      <c r="M280" s="30">
        <v>1</v>
      </c>
      <c r="N280" s="33" t="s">
        <v>3739</v>
      </c>
      <c r="O280" s="191" t="s">
        <v>3740</v>
      </c>
      <c r="P280" s="33" t="s">
        <v>2724</v>
      </c>
      <c r="Q280" s="194">
        <v>1468284</v>
      </c>
      <c r="T280"/>
    </row>
    <row r="281" spans="1:20" ht="23.25" x14ac:dyDescent="0.25">
      <c r="A281" s="80">
        <v>280</v>
      </c>
      <c r="B281" s="145" t="s">
        <v>499</v>
      </c>
      <c r="C281" s="30"/>
      <c r="D281" s="30" t="s">
        <v>547</v>
      </c>
      <c r="E281" s="30" t="s">
        <v>1535</v>
      </c>
      <c r="F281" s="30" t="s">
        <v>974</v>
      </c>
      <c r="G281" s="30" t="s">
        <v>20</v>
      </c>
      <c r="H281" s="30" t="s">
        <v>70</v>
      </c>
      <c r="I281" s="42">
        <v>15</v>
      </c>
      <c r="J281" s="33" t="str">
        <f t="shared" si="4"/>
        <v>городской округ Заречный, дер. Курманка (г Заречный), ул. Юбилейная, д. 15</v>
      </c>
      <c r="K281" s="30">
        <v>1405</v>
      </c>
      <c r="L281" s="30">
        <v>27</v>
      </c>
      <c r="M281" s="30">
        <v>1</v>
      </c>
      <c r="N281" s="33" t="s">
        <v>3737</v>
      </c>
      <c r="O281" s="191">
        <v>43368</v>
      </c>
      <c r="P281" s="33" t="s">
        <v>3741</v>
      </c>
      <c r="Q281" s="194">
        <v>1567551.59</v>
      </c>
      <c r="T281"/>
    </row>
    <row r="282" spans="1:20" ht="23.25" x14ac:dyDescent="0.25">
      <c r="A282" s="80">
        <v>281</v>
      </c>
      <c r="B282" s="145" t="s">
        <v>499</v>
      </c>
      <c r="C282" s="30"/>
      <c r="D282" s="30" t="s">
        <v>547</v>
      </c>
      <c r="E282" s="30" t="s">
        <v>29</v>
      </c>
      <c r="F282" s="30" t="s">
        <v>975</v>
      </c>
      <c r="G282" s="30" t="s">
        <v>20</v>
      </c>
      <c r="H282" s="30" t="s">
        <v>87</v>
      </c>
      <c r="I282" s="42">
        <v>9</v>
      </c>
      <c r="J282" s="33" t="str">
        <f t="shared" si="4"/>
        <v>городской округ Заречный, с. Мезенское (г Заречный), ул. Строителей, д. 9</v>
      </c>
      <c r="K282" s="30">
        <v>544.20000000000005</v>
      </c>
      <c r="L282" s="30">
        <v>12</v>
      </c>
      <c r="M282" s="30">
        <v>7</v>
      </c>
      <c r="N282" s="33" t="s">
        <v>3737</v>
      </c>
      <c r="O282" s="191" t="s">
        <v>3687</v>
      </c>
      <c r="P282" s="33" t="s">
        <v>3738</v>
      </c>
      <c r="Q282" s="194">
        <v>3923701.99</v>
      </c>
      <c r="T282"/>
    </row>
    <row r="283" spans="1:20" ht="23.25" x14ac:dyDescent="0.25">
      <c r="A283" s="80">
        <v>282</v>
      </c>
      <c r="B283" s="147" t="s">
        <v>218</v>
      </c>
      <c r="C283" s="30"/>
      <c r="D283" s="30" t="s">
        <v>3024</v>
      </c>
      <c r="E283" s="33" t="s">
        <v>637</v>
      </c>
      <c r="F283" s="30" t="s">
        <v>178</v>
      </c>
      <c r="G283" s="30" t="s">
        <v>20</v>
      </c>
      <c r="H283" s="30" t="s">
        <v>36</v>
      </c>
      <c r="I283" s="148" t="s">
        <v>963</v>
      </c>
      <c r="J283" s="33" t="str">
        <f t="shared" si="4"/>
        <v>Городской округ ЗАТО Свободный Свердловской области, п.г.т. Свободный, ул. Ленина, д. 16</v>
      </c>
      <c r="K283" s="42">
        <v>2695.8</v>
      </c>
      <c r="L283" s="30">
        <v>64</v>
      </c>
      <c r="M283" s="30">
        <v>1</v>
      </c>
      <c r="N283" s="33" t="s">
        <v>3742</v>
      </c>
      <c r="O283" s="191" t="s">
        <v>3743</v>
      </c>
      <c r="P283" s="33" t="s">
        <v>3680</v>
      </c>
      <c r="Q283" s="194">
        <v>4316277.6000000006</v>
      </c>
      <c r="T283"/>
    </row>
    <row r="284" spans="1:20" x14ac:dyDescent="0.25">
      <c r="A284" s="80">
        <v>283</v>
      </c>
      <c r="B284" s="149" t="s">
        <v>327</v>
      </c>
      <c r="C284" s="30"/>
      <c r="D284" s="30" t="s">
        <v>339</v>
      </c>
      <c r="E284" s="30" t="s">
        <v>18</v>
      </c>
      <c r="F284" s="30" t="s">
        <v>340</v>
      </c>
      <c r="G284" s="30" t="s">
        <v>20</v>
      </c>
      <c r="H284" s="30" t="s">
        <v>1365</v>
      </c>
      <c r="I284" s="42">
        <v>3</v>
      </c>
      <c r="J284" s="33" t="str">
        <f t="shared" si="4"/>
        <v>городской округ Карпинск, г. Карпинск, ул. 9-го Мая, д. 3</v>
      </c>
      <c r="K284" s="30">
        <v>293.8</v>
      </c>
      <c r="L284" s="30">
        <v>8</v>
      </c>
      <c r="M284" s="30">
        <v>3</v>
      </c>
      <c r="N284" s="33" t="s">
        <v>3744</v>
      </c>
      <c r="O284" s="191" t="s">
        <v>3688</v>
      </c>
      <c r="P284" s="33" t="s">
        <v>3745</v>
      </c>
      <c r="Q284" s="194">
        <v>1451924.32</v>
      </c>
      <c r="T284"/>
    </row>
    <row r="285" spans="1:20" ht="23.25" x14ac:dyDescent="0.25">
      <c r="A285" s="80">
        <v>284</v>
      </c>
      <c r="B285" s="149" t="s">
        <v>327</v>
      </c>
      <c r="C285" s="30"/>
      <c r="D285" s="30" t="s">
        <v>339</v>
      </c>
      <c r="E285" s="30" t="s">
        <v>18</v>
      </c>
      <c r="F285" s="30" t="s">
        <v>340</v>
      </c>
      <c r="G285" s="30" t="s">
        <v>20</v>
      </c>
      <c r="H285" s="30" t="s">
        <v>331</v>
      </c>
      <c r="I285" s="42">
        <v>13</v>
      </c>
      <c r="J285" s="33" t="str">
        <f t="shared" si="4"/>
        <v>городской округ Карпинск, г. Карпинск, ул. Карпинского, д. 13</v>
      </c>
      <c r="K285" s="30">
        <v>1969.6</v>
      </c>
      <c r="L285" s="30">
        <v>38</v>
      </c>
      <c r="M285" s="30">
        <v>4</v>
      </c>
      <c r="N285" s="33" t="s">
        <v>3744</v>
      </c>
      <c r="O285" s="191" t="s">
        <v>3688</v>
      </c>
      <c r="P285" s="33" t="s">
        <v>3745</v>
      </c>
      <c r="Q285" s="194">
        <v>4726111.0299999993</v>
      </c>
      <c r="T285"/>
    </row>
    <row r="286" spans="1:20" ht="23.25" x14ac:dyDescent="0.25">
      <c r="A286" s="80">
        <v>285</v>
      </c>
      <c r="B286" s="149" t="s">
        <v>327</v>
      </c>
      <c r="C286" s="30"/>
      <c r="D286" s="30" t="s">
        <v>339</v>
      </c>
      <c r="E286" s="30" t="s">
        <v>18</v>
      </c>
      <c r="F286" s="30" t="s">
        <v>340</v>
      </c>
      <c r="G286" s="30" t="s">
        <v>20</v>
      </c>
      <c r="H286" s="30" t="s">
        <v>101</v>
      </c>
      <c r="I286" s="42">
        <v>43</v>
      </c>
      <c r="J286" s="33" t="str">
        <f t="shared" si="4"/>
        <v>городской округ Карпинск, г. Карпинск, ул. Колхозная, д. 43</v>
      </c>
      <c r="K286" s="30">
        <v>502.4</v>
      </c>
      <c r="L286" s="30">
        <v>8</v>
      </c>
      <c r="M286" s="30">
        <v>3</v>
      </c>
      <c r="N286" s="33" t="s">
        <v>3744</v>
      </c>
      <c r="O286" s="191" t="s">
        <v>3688</v>
      </c>
      <c r="P286" s="33" t="s">
        <v>3745</v>
      </c>
      <c r="Q286" s="194">
        <v>1866916.3599999999</v>
      </c>
      <c r="T286"/>
    </row>
    <row r="287" spans="1:20" ht="23.25" x14ac:dyDescent="0.25">
      <c r="A287" s="80">
        <v>286</v>
      </c>
      <c r="B287" s="149" t="s">
        <v>327</v>
      </c>
      <c r="C287" s="30"/>
      <c r="D287" s="30" t="s">
        <v>339</v>
      </c>
      <c r="E287" s="30" t="s">
        <v>18</v>
      </c>
      <c r="F287" s="30" t="s">
        <v>340</v>
      </c>
      <c r="G287" s="30" t="s">
        <v>20</v>
      </c>
      <c r="H287" s="30" t="s">
        <v>1361</v>
      </c>
      <c r="I287" s="42">
        <v>50</v>
      </c>
      <c r="J287" s="33" t="str">
        <f t="shared" si="4"/>
        <v>городской округ Карпинск, г. Карпинск, ул. Коммунаров, д. 50</v>
      </c>
      <c r="K287" s="30">
        <v>844.1</v>
      </c>
      <c r="L287" s="30">
        <v>12</v>
      </c>
      <c r="M287" s="30">
        <v>2</v>
      </c>
      <c r="N287" s="33" t="s">
        <v>3746</v>
      </c>
      <c r="O287" s="191">
        <v>43577</v>
      </c>
      <c r="P287" s="33" t="s">
        <v>3745</v>
      </c>
      <c r="Q287" s="194">
        <v>1657619.5099999998</v>
      </c>
      <c r="T287"/>
    </row>
    <row r="288" spans="1:20" ht="23.25" x14ac:dyDescent="0.25">
      <c r="A288" s="80">
        <v>287</v>
      </c>
      <c r="B288" s="149" t="s">
        <v>327</v>
      </c>
      <c r="C288" s="114"/>
      <c r="D288" s="30" t="s">
        <v>339</v>
      </c>
      <c r="E288" s="33" t="s">
        <v>18</v>
      </c>
      <c r="F288" s="33" t="s">
        <v>340</v>
      </c>
      <c r="G288" s="33" t="s">
        <v>20</v>
      </c>
      <c r="H288" s="33" t="s">
        <v>36</v>
      </c>
      <c r="I288" s="117">
        <v>107</v>
      </c>
      <c r="J288" s="33" t="str">
        <f t="shared" ref="J288:J351" si="5">C288&amp;""&amp;D288&amp;", "&amp;E288&amp;" "&amp;F288&amp;", "&amp;G288&amp;" "&amp;H288&amp;", д. "&amp;I288</f>
        <v>городской округ Карпинск, г. Карпинск, ул. Ленина, д. 107</v>
      </c>
      <c r="K288" s="33">
        <v>669.1</v>
      </c>
      <c r="L288" s="30">
        <v>12</v>
      </c>
      <c r="M288" s="30">
        <v>1</v>
      </c>
      <c r="N288" s="33" t="s">
        <v>3744</v>
      </c>
      <c r="O288" s="191" t="s">
        <v>3688</v>
      </c>
      <c r="P288" s="33" t="s">
        <v>3745</v>
      </c>
      <c r="Q288" s="194">
        <v>1523208.01</v>
      </c>
      <c r="T288"/>
    </row>
    <row r="289" spans="1:20" x14ac:dyDescent="0.25">
      <c r="A289" s="80">
        <v>288</v>
      </c>
      <c r="B289" s="149" t="s">
        <v>327</v>
      </c>
      <c r="C289" s="114"/>
      <c r="D289" s="30" t="s">
        <v>339</v>
      </c>
      <c r="E289" s="33" t="s">
        <v>18</v>
      </c>
      <c r="F289" s="33" t="s">
        <v>340</v>
      </c>
      <c r="G289" s="33" t="s">
        <v>20</v>
      </c>
      <c r="H289" s="33" t="s">
        <v>36</v>
      </c>
      <c r="I289" s="117">
        <v>84</v>
      </c>
      <c r="J289" s="33" t="str">
        <f t="shared" si="5"/>
        <v>городской округ Карпинск, г. Карпинск, ул. Ленина, д. 84</v>
      </c>
      <c r="K289" s="33">
        <v>516.79999999999995</v>
      </c>
      <c r="L289" s="30">
        <v>8</v>
      </c>
      <c r="M289" s="113">
        <v>1</v>
      </c>
      <c r="N289" s="33" t="s">
        <v>3744</v>
      </c>
      <c r="O289" s="191" t="s">
        <v>3688</v>
      </c>
      <c r="P289" s="33" t="s">
        <v>3745</v>
      </c>
      <c r="Q289" s="194">
        <v>890899.53</v>
      </c>
      <c r="R289" s="45" t="s">
        <v>2348</v>
      </c>
      <c r="T289"/>
    </row>
    <row r="290" spans="1:20" x14ac:dyDescent="0.25">
      <c r="A290" s="80">
        <v>289</v>
      </c>
      <c r="B290" s="149" t="s">
        <v>327</v>
      </c>
      <c r="C290" s="114"/>
      <c r="D290" s="30" t="s">
        <v>339</v>
      </c>
      <c r="E290" s="33" t="s">
        <v>18</v>
      </c>
      <c r="F290" s="33" t="s">
        <v>340</v>
      </c>
      <c r="G290" s="33" t="s">
        <v>20</v>
      </c>
      <c r="H290" s="33" t="s">
        <v>36</v>
      </c>
      <c r="I290" s="117">
        <v>86</v>
      </c>
      <c r="J290" s="33" t="str">
        <f t="shared" si="5"/>
        <v>городской округ Карпинск, г. Карпинск, ул. Ленина, д. 86</v>
      </c>
      <c r="K290" s="33">
        <v>834.1</v>
      </c>
      <c r="L290" s="30">
        <v>12</v>
      </c>
      <c r="M290" s="113">
        <v>1</v>
      </c>
      <c r="N290" s="33" t="s">
        <v>3744</v>
      </c>
      <c r="O290" s="191" t="s">
        <v>3688</v>
      </c>
      <c r="P290" s="33" t="s">
        <v>3745</v>
      </c>
      <c r="Q290" s="194">
        <v>1662147.7599999998</v>
      </c>
      <c r="R290" s="45" t="s">
        <v>2348</v>
      </c>
      <c r="T290"/>
    </row>
    <row r="291" spans="1:20" ht="23.25" x14ac:dyDescent="0.25">
      <c r="A291" s="80">
        <v>290</v>
      </c>
      <c r="B291" s="149" t="s">
        <v>327</v>
      </c>
      <c r="C291" s="30"/>
      <c r="D291" s="30" t="s">
        <v>339</v>
      </c>
      <c r="E291" s="30" t="s">
        <v>18</v>
      </c>
      <c r="F291" s="30" t="s">
        <v>340</v>
      </c>
      <c r="G291" s="30" t="s">
        <v>20</v>
      </c>
      <c r="H291" s="30" t="s">
        <v>490</v>
      </c>
      <c r="I291" s="42" t="s">
        <v>117</v>
      </c>
      <c r="J291" s="33" t="str">
        <f t="shared" si="5"/>
        <v>городской округ Карпинск, г. Карпинск, ул. Лермонтова, д. 13А</v>
      </c>
      <c r="K291" s="30">
        <v>593.29999999999995</v>
      </c>
      <c r="L291" s="30">
        <v>12</v>
      </c>
      <c r="M291" s="30">
        <v>3</v>
      </c>
      <c r="N291" s="33" t="s">
        <v>3744</v>
      </c>
      <c r="O291" s="191" t="s">
        <v>3688</v>
      </c>
      <c r="P291" s="33" t="s">
        <v>3745</v>
      </c>
      <c r="Q291" s="194">
        <v>3361418.0199999996</v>
      </c>
      <c r="T291"/>
    </row>
    <row r="292" spans="1:20" ht="23.25" x14ac:dyDescent="0.25">
      <c r="A292" s="80">
        <v>291</v>
      </c>
      <c r="B292" s="149" t="s">
        <v>327</v>
      </c>
      <c r="C292" s="30"/>
      <c r="D292" s="30" t="s">
        <v>339</v>
      </c>
      <c r="E292" s="30" t="s">
        <v>18</v>
      </c>
      <c r="F292" s="30" t="s">
        <v>340</v>
      </c>
      <c r="G292" s="30" t="s">
        <v>20</v>
      </c>
      <c r="H292" s="30" t="s">
        <v>759</v>
      </c>
      <c r="I292" s="42">
        <v>61</v>
      </c>
      <c r="J292" s="33" t="str">
        <f t="shared" si="5"/>
        <v>городской округ Карпинск, г. Карпинск, ул. Лесопильная, д. 61</v>
      </c>
      <c r="K292" s="30">
        <v>502.9</v>
      </c>
      <c r="L292" s="30">
        <v>8</v>
      </c>
      <c r="M292" s="30">
        <v>4</v>
      </c>
      <c r="N292" s="33" t="s">
        <v>3744</v>
      </c>
      <c r="O292" s="191" t="s">
        <v>3688</v>
      </c>
      <c r="P292" s="33" t="s">
        <v>3745</v>
      </c>
      <c r="Q292" s="194">
        <v>2183224.15</v>
      </c>
      <c r="T292"/>
    </row>
    <row r="293" spans="1:20" ht="23.25" x14ac:dyDescent="0.25">
      <c r="A293" s="80">
        <v>292</v>
      </c>
      <c r="B293" s="149" t="s">
        <v>327</v>
      </c>
      <c r="C293" s="30"/>
      <c r="D293" s="30" t="s">
        <v>339</v>
      </c>
      <c r="E293" s="30" t="s">
        <v>18</v>
      </c>
      <c r="F293" s="30" t="s">
        <v>340</v>
      </c>
      <c r="G293" s="30" t="s">
        <v>20</v>
      </c>
      <c r="H293" s="30" t="s">
        <v>759</v>
      </c>
      <c r="I293" s="42">
        <v>63</v>
      </c>
      <c r="J293" s="33" t="str">
        <f t="shared" si="5"/>
        <v>городской округ Карпинск, г. Карпинск, ул. Лесопильная, д. 63</v>
      </c>
      <c r="K293" s="30">
        <v>504.1</v>
      </c>
      <c r="L293" s="30">
        <v>8</v>
      </c>
      <c r="M293" s="30">
        <v>4</v>
      </c>
      <c r="N293" s="33" t="s">
        <v>3744</v>
      </c>
      <c r="O293" s="191" t="s">
        <v>3688</v>
      </c>
      <c r="P293" s="33" t="s">
        <v>3745</v>
      </c>
      <c r="Q293" s="194">
        <v>2223838.35</v>
      </c>
      <c r="T293"/>
    </row>
    <row r="294" spans="1:20" ht="23.25" x14ac:dyDescent="0.25">
      <c r="A294" s="80">
        <v>293</v>
      </c>
      <c r="B294" s="149" t="s">
        <v>327</v>
      </c>
      <c r="C294" s="30"/>
      <c r="D294" s="30" t="s">
        <v>339</v>
      </c>
      <c r="E294" s="30" t="s">
        <v>18</v>
      </c>
      <c r="F294" s="30" t="s">
        <v>340</v>
      </c>
      <c r="G294" s="30" t="s">
        <v>20</v>
      </c>
      <c r="H294" s="30" t="s">
        <v>759</v>
      </c>
      <c r="I294" s="42">
        <v>67</v>
      </c>
      <c r="J294" s="33" t="str">
        <f t="shared" si="5"/>
        <v>городской округ Карпинск, г. Карпинск, ул. Лесопильная, д. 67</v>
      </c>
      <c r="K294" s="30">
        <v>798.9</v>
      </c>
      <c r="L294" s="30">
        <v>11</v>
      </c>
      <c r="M294" s="30">
        <v>3</v>
      </c>
      <c r="N294" s="33" t="s">
        <v>3744</v>
      </c>
      <c r="O294" s="191" t="s">
        <v>3688</v>
      </c>
      <c r="P294" s="33" t="s">
        <v>3745</v>
      </c>
      <c r="Q294" s="194">
        <v>3112351.5300000003</v>
      </c>
      <c r="T294"/>
    </row>
    <row r="295" spans="1:20" ht="23.25" x14ac:dyDescent="0.25">
      <c r="A295" s="80">
        <v>294</v>
      </c>
      <c r="B295" s="149" t="s">
        <v>327</v>
      </c>
      <c r="C295" s="30"/>
      <c r="D295" s="30" t="s">
        <v>339</v>
      </c>
      <c r="E295" s="30" t="s">
        <v>18</v>
      </c>
      <c r="F295" s="30" t="s">
        <v>340</v>
      </c>
      <c r="G295" s="30" t="s">
        <v>20</v>
      </c>
      <c r="H295" s="30" t="s">
        <v>203</v>
      </c>
      <c r="I295" s="42">
        <v>32</v>
      </c>
      <c r="J295" s="33" t="str">
        <f t="shared" si="5"/>
        <v>городской округ Карпинск, г. Карпинск, ул. Луначарского, д. 32</v>
      </c>
      <c r="K295" s="30">
        <v>688.8</v>
      </c>
      <c r="L295" s="30">
        <v>10</v>
      </c>
      <c r="M295" s="30">
        <v>3</v>
      </c>
      <c r="N295" s="33" t="s">
        <v>3744</v>
      </c>
      <c r="O295" s="191" t="s">
        <v>3688</v>
      </c>
      <c r="P295" s="33" t="s">
        <v>3745</v>
      </c>
      <c r="Q295" s="194">
        <v>2938118.11</v>
      </c>
      <c r="T295"/>
    </row>
    <row r="296" spans="1:20" ht="23.25" x14ac:dyDescent="0.25">
      <c r="A296" s="80">
        <v>295</v>
      </c>
      <c r="B296" s="149" t="s">
        <v>327</v>
      </c>
      <c r="C296" s="30"/>
      <c r="D296" s="30" t="s">
        <v>339</v>
      </c>
      <c r="E296" s="30" t="s">
        <v>18</v>
      </c>
      <c r="F296" s="30" t="s">
        <v>340</v>
      </c>
      <c r="G296" s="30" t="s">
        <v>20</v>
      </c>
      <c r="H296" s="30" t="s">
        <v>203</v>
      </c>
      <c r="I296" s="42">
        <v>34</v>
      </c>
      <c r="J296" s="33" t="str">
        <f t="shared" si="5"/>
        <v>городской округ Карпинск, г. Карпинск, ул. Луначарского, д. 34</v>
      </c>
      <c r="K296" s="30">
        <v>513.29999999999995</v>
      </c>
      <c r="L296" s="30">
        <v>8</v>
      </c>
      <c r="M296" s="30">
        <v>3</v>
      </c>
      <c r="N296" s="33" t="s">
        <v>3744</v>
      </c>
      <c r="O296" s="191" t="s">
        <v>3688</v>
      </c>
      <c r="P296" s="33" t="s">
        <v>3745</v>
      </c>
      <c r="Q296" s="194">
        <v>1717218.18</v>
      </c>
      <c r="T296"/>
    </row>
    <row r="297" spans="1:20" ht="23.25" x14ac:dyDescent="0.25">
      <c r="A297" s="80">
        <v>296</v>
      </c>
      <c r="B297" s="149" t="s">
        <v>327</v>
      </c>
      <c r="C297" s="30"/>
      <c r="D297" s="30" t="s">
        <v>339</v>
      </c>
      <c r="E297" s="30" t="s">
        <v>18</v>
      </c>
      <c r="F297" s="30" t="s">
        <v>340</v>
      </c>
      <c r="G297" s="30" t="s">
        <v>20</v>
      </c>
      <c r="H297" s="30" t="s">
        <v>203</v>
      </c>
      <c r="I297" s="42">
        <v>74</v>
      </c>
      <c r="J297" s="33" t="str">
        <f t="shared" si="5"/>
        <v>городской округ Карпинск, г. Карпинск, ул. Луначарского, д. 74</v>
      </c>
      <c r="K297" s="30">
        <v>2308.6999999999998</v>
      </c>
      <c r="L297" s="30">
        <v>48</v>
      </c>
      <c r="M297" s="30">
        <v>2</v>
      </c>
      <c r="N297" s="33" t="s">
        <v>3746</v>
      </c>
      <c r="O297" s="191">
        <v>43577</v>
      </c>
      <c r="P297" s="33" t="s">
        <v>3745</v>
      </c>
      <c r="Q297" s="194">
        <v>505323.95999999996</v>
      </c>
      <c r="R297" s="45" t="s">
        <v>2348</v>
      </c>
      <c r="T297"/>
    </row>
    <row r="298" spans="1:20" ht="23.25" x14ac:dyDescent="0.25">
      <c r="A298" s="80">
        <v>297</v>
      </c>
      <c r="B298" s="149" t="s">
        <v>327</v>
      </c>
      <c r="C298" s="30"/>
      <c r="D298" s="30" t="s">
        <v>339</v>
      </c>
      <c r="E298" s="30" t="s">
        <v>18</v>
      </c>
      <c r="F298" s="30" t="s">
        <v>340</v>
      </c>
      <c r="G298" s="30" t="s">
        <v>20</v>
      </c>
      <c r="H298" s="30" t="s">
        <v>203</v>
      </c>
      <c r="I298" s="42">
        <v>86</v>
      </c>
      <c r="J298" s="33" t="str">
        <f t="shared" si="5"/>
        <v>городской округ Карпинск, г. Карпинск, ул. Луначарского, д. 86</v>
      </c>
      <c r="K298" s="30">
        <v>515.29999999999995</v>
      </c>
      <c r="L298" s="30">
        <v>7</v>
      </c>
      <c r="M298" s="30">
        <v>4</v>
      </c>
      <c r="N298" s="33" t="s">
        <v>3744</v>
      </c>
      <c r="O298" s="191" t="s">
        <v>3688</v>
      </c>
      <c r="P298" s="33" t="s">
        <v>3745</v>
      </c>
      <c r="Q298" s="194">
        <v>1983829.46</v>
      </c>
      <c r="T298"/>
    </row>
    <row r="299" spans="1:20" ht="23.25" x14ac:dyDescent="0.25">
      <c r="A299" s="80">
        <v>298</v>
      </c>
      <c r="B299" s="149" t="s">
        <v>327</v>
      </c>
      <c r="C299" s="114"/>
      <c r="D299" s="30" t="s">
        <v>339</v>
      </c>
      <c r="E299" s="33" t="s">
        <v>18</v>
      </c>
      <c r="F299" s="33" t="s">
        <v>340</v>
      </c>
      <c r="G299" s="33" t="s">
        <v>20</v>
      </c>
      <c r="H299" s="33" t="s">
        <v>47</v>
      </c>
      <c r="I299" s="117">
        <v>12</v>
      </c>
      <c r="J299" s="33" t="str">
        <f t="shared" si="5"/>
        <v>городской округ Карпинск, г. Карпинск, ул. Максима Горького, д. 12</v>
      </c>
      <c r="K299" s="33">
        <v>379.3</v>
      </c>
      <c r="L299" s="30">
        <v>8</v>
      </c>
      <c r="M299" s="113">
        <v>1</v>
      </c>
      <c r="N299" s="33" t="s">
        <v>3744</v>
      </c>
      <c r="O299" s="191" t="s">
        <v>3688</v>
      </c>
      <c r="P299" s="33" t="s">
        <v>3745</v>
      </c>
      <c r="Q299" s="194">
        <v>676503.61</v>
      </c>
      <c r="R299" s="45" t="s">
        <v>2348</v>
      </c>
      <c r="T299"/>
    </row>
    <row r="300" spans="1:20" ht="23.25" x14ac:dyDescent="0.25">
      <c r="A300" s="80">
        <v>299</v>
      </c>
      <c r="B300" s="149" t="s">
        <v>327</v>
      </c>
      <c r="C300" s="30"/>
      <c r="D300" s="30" t="s">
        <v>339</v>
      </c>
      <c r="E300" s="30" t="s">
        <v>18</v>
      </c>
      <c r="F300" s="30" t="s">
        <v>340</v>
      </c>
      <c r="G300" s="30" t="s">
        <v>20</v>
      </c>
      <c r="H300" s="30" t="s">
        <v>47</v>
      </c>
      <c r="I300" s="42">
        <v>29</v>
      </c>
      <c r="J300" s="33" t="str">
        <f t="shared" si="5"/>
        <v>городской округ Карпинск, г. Карпинск, ул. Максима Горького, д. 29</v>
      </c>
      <c r="K300" s="30">
        <v>664</v>
      </c>
      <c r="L300" s="30">
        <v>16</v>
      </c>
      <c r="M300" s="30">
        <v>4</v>
      </c>
      <c r="N300" s="33" t="s">
        <v>3744</v>
      </c>
      <c r="O300" s="191" t="s">
        <v>3688</v>
      </c>
      <c r="P300" s="33" t="s">
        <v>3745</v>
      </c>
      <c r="Q300" s="194">
        <v>3107733.7099999995</v>
      </c>
      <c r="T300"/>
    </row>
    <row r="301" spans="1:20" x14ac:dyDescent="0.25">
      <c r="A301" s="80">
        <v>300</v>
      </c>
      <c r="B301" s="149" t="s">
        <v>327</v>
      </c>
      <c r="C301" s="30"/>
      <c r="D301" s="30" t="s">
        <v>339</v>
      </c>
      <c r="E301" s="30" t="s">
        <v>18</v>
      </c>
      <c r="F301" s="30" t="s">
        <v>340</v>
      </c>
      <c r="G301" s="30" t="s">
        <v>20</v>
      </c>
      <c r="H301" s="30" t="s">
        <v>69</v>
      </c>
      <c r="I301" s="42">
        <v>40</v>
      </c>
      <c r="J301" s="33" t="str">
        <f t="shared" si="5"/>
        <v>городской округ Карпинск, г. Карпинск, ул. Мира, д. 40</v>
      </c>
      <c r="K301" s="30">
        <v>778.9</v>
      </c>
      <c r="L301" s="30">
        <v>12</v>
      </c>
      <c r="M301" s="30">
        <v>3</v>
      </c>
      <c r="N301" s="33" t="s">
        <v>3744</v>
      </c>
      <c r="O301" s="191" t="s">
        <v>3688</v>
      </c>
      <c r="P301" s="33" t="s">
        <v>3745</v>
      </c>
      <c r="Q301" s="194">
        <v>2126772.36</v>
      </c>
      <c r="T301"/>
    </row>
    <row r="302" spans="1:20" x14ac:dyDescent="0.25">
      <c r="A302" s="80">
        <v>301</v>
      </c>
      <c r="B302" s="149" t="s">
        <v>327</v>
      </c>
      <c r="C302" s="30"/>
      <c r="D302" s="30" t="s">
        <v>339</v>
      </c>
      <c r="E302" s="30" t="s">
        <v>18</v>
      </c>
      <c r="F302" s="30" t="s">
        <v>340</v>
      </c>
      <c r="G302" s="30" t="s">
        <v>20</v>
      </c>
      <c r="H302" s="30" t="s">
        <v>69</v>
      </c>
      <c r="I302" s="42">
        <v>54</v>
      </c>
      <c r="J302" s="33" t="str">
        <f t="shared" si="5"/>
        <v>городской округ Карпинск, г. Карпинск, ул. Мира, д. 54</v>
      </c>
      <c r="K302" s="30">
        <v>2758.4</v>
      </c>
      <c r="L302" s="30">
        <v>62</v>
      </c>
      <c r="M302" s="30">
        <v>3</v>
      </c>
      <c r="N302" s="33" t="s">
        <v>3744</v>
      </c>
      <c r="O302" s="191" t="s">
        <v>3688</v>
      </c>
      <c r="P302" s="33" t="s">
        <v>3745</v>
      </c>
      <c r="Q302" s="194">
        <v>1590342.2399999998</v>
      </c>
      <c r="T302"/>
    </row>
    <row r="303" spans="1:20" ht="23.25" x14ac:dyDescent="0.25">
      <c r="A303" s="80">
        <v>302</v>
      </c>
      <c r="B303" s="149" t="s">
        <v>327</v>
      </c>
      <c r="C303" s="30"/>
      <c r="D303" s="30" t="s">
        <v>339</v>
      </c>
      <c r="E303" s="30" t="s">
        <v>18</v>
      </c>
      <c r="F303" s="30" t="s">
        <v>340</v>
      </c>
      <c r="G303" s="30" t="s">
        <v>20</v>
      </c>
      <c r="H303" s="30" t="s">
        <v>56</v>
      </c>
      <c r="I303" s="42">
        <v>42</v>
      </c>
      <c r="J303" s="33" t="str">
        <f t="shared" si="5"/>
        <v>городской округ Карпинск, г. Карпинск, ул. Первомайская, д. 42</v>
      </c>
      <c r="K303" s="30">
        <v>288.39999999999998</v>
      </c>
      <c r="L303" s="30">
        <v>8</v>
      </c>
      <c r="M303" s="30">
        <v>3</v>
      </c>
      <c r="N303" s="33" t="s">
        <v>3744</v>
      </c>
      <c r="O303" s="191" t="s">
        <v>3688</v>
      </c>
      <c r="P303" s="33" t="s">
        <v>3745</v>
      </c>
      <c r="Q303" s="194">
        <v>1313808.96</v>
      </c>
      <c r="T303"/>
    </row>
    <row r="304" spans="1:20" ht="23.25" x14ac:dyDescent="0.25">
      <c r="A304" s="80">
        <v>303</v>
      </c>
      <c r="B304" s="149" t="s">
        <v>327</v>
      </c>
      <c r="C304" s="30"/>
      <c r="D304" s="30" t="s">
        <v>339</v>
      </c>
      <c r="E304" s="30" t="s">
        <v>18</v>
      </c>
      <c r="F304" s="30" t="s">
        <v>340</v>
      </c>
      <c r="G304" s="30" t="s">
        <v>20</v>
      </c>
      <c r="H304" s="30" t="s">
        <v>157</v>
      </c>
      <c r="I304" s="42" t="s">
        <v>1271</v>
      </c>
      <c r="J304" s="33" t="str">
        <f t="shared" si="5"/>
        <v>городской округ Карпинск, г. Карпинск, ул. Попова, д. 12А</v>
      </c>
      <c r="K304" s="30">
        <v>518.1</v>
      </c>
      <c r="L304" s="30">
        <v>8</v>
      </c>
      <c r="M304" s="30">
        <v>3</v>
      </c>
      <c r="N304" s="33" t="s">
        <v>3744</v>
      </c>
      <c r="O304" s="191" t="s">
        <v>3688</v>
      </c>
      <c r="P304" s="33" t="s">
        <v>3745</v>
      </c>
      <c r="Q304" s="194">
        <v>1933764.2</v>
      </c>
      <c r="T304"/>
    </row>
    <row r="305" spans="1:20" x14ac:dyDescent="0.25">
      <c r="A305" s="80">
        <v>304</v>
      </c>
      <c r="B305" s="149" t="s">
        <v>327</v>
      </c>
      <c r="C305" s="30"/>
      <c r="D305" s="30" t="s">
        <v>339</v>
      </c>
      <c r="E305" s="30" t="s">
        <v>18</v>
      </c>
      <c r="F305" s="30" t="s">
        <v>340</v>
      </c>
      <c r="G305" s="30" t="s">
        <v>20</v>
      </c>
      <c r="H305" s="30" t="s">
        <v>157</v>
      </c>
      <c r="I305" s="42">
        <v>4</v>
      </c>
      <c r="J305" s="33" t="str">
        <f t="shared" si="5"/>
        <v>городской округ Карпинск, г. Карпинск, ул. Попова, д. 4</v>
      </c>
      <c r="K305" s="30">
        <v>500.1</v>
      </c>
      <c r="L305" s="30">
        <v>8</v>
      </c>
      <c r="M305" s="113">
        <v>2</v>
      </c>
      <c r="N305" s="33" t="s">
        <v>3744</v>
      </c>
      <c r="O305" s="191" t="s">
        <v>3688</v>
      </c>
      <c r="P305" s="33" t="s">
        <v>3745</v>
      </c>
      <c r="Q305" s="194">
        <v>1706796.52</v>
      </c>
      <c r="R305" s="45" t="s">
        <v>2348</v>
      </c>
      <c r="T305"/>
    </row>
    <row r="306" spans="1:20" ht="23.25" x14ac:dyDescent="0.25">
      <c r="A306" s="80">
        <v>305</v>
      </c>
      <c r="B306" s="149" t="s">
        <v>327</v>
      </c>
      <c r="C306" s="30"/>
      <c r="D306" s="30" t="s">
        <v>339</v>
      </c>
      <c r="E306" s="30" t="s">
        <v>18</v>
      </c>
      <c r="F306" s="30" t="s">
        <v>340</v>
      </c>
      <c r="G306" s="30" t="s">
        <v>20</v>
      </c>
      <c r="H306" s="30" t="s">
        <v>77</v>
      </c>
      <c r="I306" s="42">
        <v>1</v>
      </c>
      <c r="J306" s="33" t="str">
        <f t="shared" si="5"/>
        <v>городской округ Карпинск, г. Карпинск, ул. Свердлова, д. 1</v>
      </c>
      <c r="K306" s="30">
        <v>517.54999999999995</v>
      </c>
      <c r="L306" s="30">
        <v>8</v>
      </c>
      <c r="M306" s="113">
        <v>1</v>
      </c>
      <c r="N306" s="33" t="s">
        <v>3746</v>
      </c>
      <c r="O306" s="191">
        <v>43577</v>
      </c>
      <c r="P306" s="33" t="s">
        <v>3745</v>
      </c>
      <c r="Q306" s="194">
        <v>744031.21</v>
      </c>
      <c r="R306" s="45" t="s">
        <v>2348</v>
      </c>
      <c r="T306"/>
    </row>
    <row r="307" spans="1:20" ht="23.25" x14ac:dyDescent="0.25">
      <c r="A307" s="80">
        <v>306</v>
      </c>
      <c r="B307" s="149" t="s">
        <v>327</v>
      </c>
      <c r="C307" s="30"/>
      <c r="D307" s="30" t="s">
        <v>339</v>
      </c>
      <c r="E307" s="30" t="s">
        <v>18</v>
      </c>
      <c r="F307" s="30" t="s">
        <v>340</v>
      </c>
      <c r="G307" s="30" t="s">
        <v>20</v>
      </c>
      <c r="H307" s="30" t="s">
        <v>52</v>
      </c>
      <c r="I307" s="42">
        <v>40</v>
      </c>
      <c r="J307" s="33" t="str">
        <f t="shared" si="5"/>
        <v>городской округ Карпинск, г. Карпинск, ул. Свободы, д. 40</v>
      </c>
      <c r="K307" s="30">
        <v>567.6</v>
      </c>
      <c r="L307" s="30">
        <v>16</v>
      </c>
      <c r="M307" s="30">
        <v>3</v>
      </c>
      <c r="N307" s="33" t="s">
        <v>3744</v>
      </c>
      <c r="O307" s="191" t="s">
        <v>3688</v>
      </c>
      <c r="P307" s="33" t="s">
        <v>3745</v>
      </c>
      <c r="Q307" s="194">
        <v>2304241.9</v>
      </c>
      <c r="T307"/>
    </row>
    <row r="308" spans="1:20" x14ac:dyDescent="0.25">
      <c r="A308" s="80">
        <v>307</v>
      </c>
      <c r="B308" s="149" t="s">
        <v>327</v>
      </c>
      <c r="C308" s="30"/>
      <c r="D308" s="30" t="s">
        <v>339</v>
      </c>
      <c r="E308" s="30" t="s">
        <v>18</v>
      </c>
      <c r="F308" s="30" t="s">
        <v>340</v>
      </c>
      <c r="G308" s="30" t="s">
        <v>20</v>
      </c>
      <c r="H308" s="30" t="s">
        <v>347</v>
      </c>
      <c r="I308" s="42">
        <v>17</v>
      </c>
      <c r="J308" s="33" t="str">
        <f t="shared" si="5"/>
        <v>городской округ Карпинск, г. Карпинск, ул. Серова, д. 17</v>
      </c>
      <c r="K308" s="30">
        <v>531.6</v>
      </c>
      <c r="L308" s="30">
        <v>8</v>
      </c>
      <c r="M308" s="30">
        <v>3</v>
      </c>
      <c r="N308" s="33" t="s">
        <v>3744</v>
      </c>
      <c r="O308" s="191" t="s">
        <v>3688</v>
      </c>
      <c r="P308" s="33" t="s">
        <v>3745</v>
      </c>
      <c r="Q308" s="194">
        <v>1757807.04</v>
      </c>
      <c r="T308"/>
    </row>
    <row r="309" spans="1:20" ht="23.25" x14ac:dyDescent="0.25">
      <c r="A309" s="80">
        <v>308</v>
      </c>
      <c r="B309" s="149" t="s">
        <v>327</v>
      </c>
      <c r="C309" s="30"/>
      <c r="D309" s="30" t="s">
        <v>339</v>
      </c>
      <c r="E309" s="30" t="s">
        <v>18</v>
      </c>
      <c r="F309" s="30" t="s">
        <v>340</v>
      </c>
      <c r="G309" s="30" t="s">
        <v>20</v>
      </c>
      <c r="H309" s="30" t="s">
        <v>1363</v>
      </c>
      <c r="I309" s="42">
        <v>79</v>
      </c>
      <c r="J309" s="33" t="str">
        <f t="shared" si="5"/>
        <v>городской округ Карпинск, г. Карпинск, ул. Угольщиков, д. 79</v>
      </c>
      <c r="K309" s="30">
        <v>527.70000000000005</v>
      </c>
      <c r="L309" s="30">
        <v>8</v>
      </c>
      <c r="M309" s="30">
        <v>2</v>
      </c>
      <c r="N309" s="33" t="s">
        <v>3744</v>
      </c>
      <c r="O309" s="191" t="s">
        <v>3688</v>
      </c>
      <c r="P309" s="33" t="s">
        <v>3745</v>
      </c>
      <c r="Q309" s="194">
        <v>1513065.99</v>
      </c>
      <c r="T309"/>
    </row>
    <row r="310" spans="1:20" ht="23.25" x14ac:dyDescent="0.25">
      <c r="A310" s="80">
        <v>309</v>
      </c>
      <c r="B310" s="149" t="s">
        <v>327</v>
      </c>
      <c r="C310" s="30"/>
      <c r="D310" s="30" t="s">
        <v>339</v>
      </c>
      <c r="E310" s="30" t="s">
        <v>18</v>
      </c>
      <c r="F310" s="30" t="s">
        <v>340</v>
      </c>
      <c r="G310" s="30" t="s">
        <v>20</v>
      </c>
      <c r="H310" s="30" t="s">
        <v>1363</v>
      </c>
      <c r="I310" s="42">
        <v>81</v>
      </c>
      <c r="J310" s="33" t="str">
        <f t="shared" si="5"/>
        <v>городской округ Карпинск, г. Карпинск, ул. Угольщиков, д. 81</v>
      </c>
      <c r="K310" s="30">
        <v>525.1</v>
      </c>
      <c r="L310" s="30">
        <v>8</v>
      </c>
      <c r="M310" s="30">
        <v>2</v>
      </c>
      <c r="N310" s="33" t="s">
        <v>3744</v>
      </c>
      <c r="O310" s="191" t="s">
        <v>3688</v>
      </c>
      <c r="P310" s="33" t="s">
        <v>3745</v>
      </c>
      <c r="Q310" s="194">
        <v>1502585.3699999999</v>
      </c>
      <c r="T310"/>
    </row>
    <row r="311" spans="1:20" x14ac:dyDescent="0.25">
      <c r="A311" s="80">
        <v>310</v>
      </c>
      <c r="B311" s="149" t="s">
        <v>327</v>
      </c>
      <c r="C311" s="30"/>
      <c r="D311" s="30" t="s">
        <v>339</v>
      </c>
      <c r="E311" s="30" t="s">
        <v>18</v>
      </c>
      <c r="F311" s="30" t="s">
        <v>340</v>
      </c>
      <c r="G311" s="30" t="s">
        <v>20</v>
      </c>
      <c r="H311" s="30" t="s">
        <v>341</v>
      </c>
      <c r="I311" s="42">
        <v>1</v>
      </c>
      <c r="J311" s="33" t="str">
        <f t="shared" si="5"/>
        <v>городской округ Карпинск, г. Карпинск, ул. Федорова, д. 1</v>
      </c>
      <c r="K311" s="30">
        <v>695.3</v>
      </c>
      <c r="L311" s="30">
        <v>12</v>
      </c>
      <c r="M311" s="30">
        <v>3</v>
      </c>
      <c r="N311" s="33" t="s">
        <v>3744</v>
      </c>
      <c r="O311" s="191" t="s">
        <v>3688</v>
      </c>
      <c r="P311" s="33" t="s">
        <v>3745</v>
      </c>
      <c r="Q311" s="194">
        <v>736176.5</v>
      </c>
      <c r="T311"/>
    </row>
    <row r="312" spans="1:20" ht="23.25" x14ac:dyDescent="0.25">
      <c r="A312" s="80">
        <v>311</v>
      </c>
      <c r="B312" s="149" t="s">
        <v>327</v>
      </c>
      <c r="C312" s="114"/>
      <c r="D312" s="30" t="s">
        <v>339</v>
      </c>
      <c r="E312" s="33" t="s">
        <v>18</v>
      </c>
      <c r="F312" s="33" t="s">
        <v>340</v>
      </c>
      <c r="G312" s="33" t="s">
        <v>20</v>
      </c>
      <c r="H312" s="33" t="s">
        <v>247</v>
      </c>
      <c r="I312" s="117">
        <v>147</v>
      </c>
      <c r="J312" s="33" t="str">
        <f t="shared" si="5"/>
        <v>городской округ Карпинск, г. Карпинск, ул. Чайковского, д. 147</v>
      </c>
      <c r="K312" s="33">
        <v>507.5</v>
      </c>
      <c r="L312" s="30">
        <v>8</v>
      </c>
      <c r="M312" s="30">
        <v>1</v>
      </c>
      <c r="N312" s="33" t="s">
        <v>3744</v>
      </c>
      <c r="O312" s="191" t="s">
        <v>3688</v>
      </c>
      <c r="P312" s="33" t="s">
        <v>3745</v>
      </c>
      <c r="Q312" s="194">
        <v>1178111.6200000001</v>
      </c>
      <c r="T312"/>
    </row>
    <row r="313" spans="1:20" ht="23.25" x14ac:dyDescent="0.25">
      <c r="A313" s="80">
        <v>312</v>
      </c>
      <c r="B313" s="149" t="s">
        <v>327</v>
      </c>
      <c r="C313" s="30"/>
      <c r="D313" s="30" t="s">
        <v>342</v>
      </c>
      <c r="E313" s="30" t="s">
        <v>18</v>
      </c>
      <c r="F313" s="30" t="s">
        <v>343</v>
      </c>
      <c r="G313" s="30" t="s">
        <v>20</v>
      </c>
      <c r="H313" s="30" t="s">
        <v>648</v>
      </c>
      <c r="I313" s="42">
        <v>1</v>
      </c>
      <c r="J313" s="33" t="str">
        <f t="shared" si="5"/>
        <v>городской округ Краснотурьинск, г. Краснотурьинск, ул. 8 Марта, д. 1</v>
      </c>
      <c r="K313" s="30">
        <v>816.5</v>
      </c>
      <c r="L313" s="30">
        <v>12</v>
      </c>
      <c r="M313" s="30">
        <v>1</v>
      </c>
      <c r="N313" s="33" t="s">
        <v>3747</v>
      </c>
      <c r="O313" s="191" t="s">
        <v>3748</v>
      </c>
      <c r="P313" s="33" t="s">
        <v>3694</v>
      </c>
      <c r="Q313" s="194">
        <v>1522025.16</v>
      </c>
      <c r="T313"/>
    </row>
    <row r="314" spans="1:20" ht="23.25" x14ac:dyDescent="0.25">
      <c r="A314" s="80">
        <v>313</v>
      </c>
      <c r="B314" s="149" t="s">
        <v>327</v>
      </c>
      <c r="C314" s="30"/>
      <c r="D314" s="30" t="s">
        <v>342</v>
      </c>
      <c r="E314" s="30" t="s">
        <v>18</v>
      </c>
      <c r="F314" s="30" t="s">
        <v>343</v>
      </c>
      <c r="G314" s="30" t="s">
        <v>20</v>
      </c>
      <c r="H314" s="30" t="s">
        <v>648</v>
      </c>
      <c r="I314" s="42">
        <v>10</v>
      </c>
      <c r="J314" s="33" t="str">
        <f t="shared" si="5"/>
        <v>городской округ Краснотурьинск, г. Краснотурьинск, ул. 8 Марта, д. 10</v>
      </c>
      <c r="K314" s="30">
        <v>2291.9</v>
      </c>
      <c r="L314" s="30">
        <v>27</v>
      </c>
      <c r="M314" s="30">
        <v>1</v>
      </c>
      <c r="N314" s="33" t="s">
        <v>3747</v>
      </c>
      <c r="O314" s="191" t="s">
        <v>3748</v>
      </c>
      <c r="P314" s="33" t="s">
        <v>3694</v>
      </c>
      <c r="Q314" s="194">
        <v>3344303.9400000004</v>
      </c>
      <c r="T314"/>
    </row>
    <row r="315" spans="1:20" ht="23.25" x14ac:dyDescent="0.25">
      <c r="A315" s="80">
        <v>314</v>
      </c>
      <c r="B315" s="149" t="s">
        <v>327</v>
      </c>
      <c r="C315" s="30"/>
      <c r="D315" s="30" t="s">
        <v>342</v>
      </c>
      <c r="E315" s="30" t="s">
        <v>18</v>
      </c>
      <c r="F315" s="30" t="s">
        <v>343</v>
      </c>
      <c r="G315" s="30" t="s">
        <v>20</v>
      </c>
      <c r="H315" s="30" t="s">
        <v>648</v>
      </c>
      <c r="I315" s="42">
        <v>12</v>
      </c>
      <c r="J315" s="33" t="str">
        <f t="shared" si="5"/>
        <v>городской округ Краснотурьинск, г. Краснотурьинск, ул. 8 Марта, д. 12</v>
      </c>
      <c r="K315" s="30">
        <v>2372.8000000000002</v>
      </c>
      <c r="L315" s="30">
        <v>27</v>
      </c>
      <c r="M315" s="30">
        <v>1</v>
      </c>
      <c r="N315" s="33" t="s">
        <v>3747</v>
      </c>
      <c r="O315" s="191" t="s">
        <v>3748</v>
      </c>
      <c r="P315" s="33" t="s">
        <v>3694</v>
      </c>
      <c r="Q315" s="194">
        <v>3670907.12</v>
      </c>
      <c r="T315"/>
    </row>
    <row r="316" spans="1:20" ht="23.25" x14ac:dyDescent="0.25">
      <c r="A316" s="80">
        <v>315</v>
      </c>
      <c r="B316" s="149" t="s">
        <v>327</v>
      </c>
      <c r="C316" s="30"/>
      <c r="D316" s="30" t="s">
        <v>342</v>
      </c>
      <c r="E316" s="30" t="s">
        <v>18</v>
      </c>
      <c r="F316" s="30" t="s">
        <v>343</v>
      </c>
      <c r="G316" s="30" t="s">
        <v>20</v>
      </c>
      <c r="H316" s="30" t="s">
        <v>648</v>
      </c>
      <c r="I316" s="42">
        <v>3</v>
      </c>
      <c r="J316" s="33" t="str">
        <f t="shared" si="5"/>
        <v>городской округ Краснотурьинск, г. Краснотурьинск, ул. 8 Марта, д. 3</v>
      </c>
      <c r="K316" s="30">
        <v>804.2</v>
      </c>
      <c r="L316" s="30">
        <v>12</v>
      </c>
      <c r="M316" s="30">
        <v>1</v>
      </c>
      <c r="N316" s="33" t="s">
        <v>3747</v>
      </c>
      <c r="O316" s="191" t="s">
        <v>3748</v>
      </c>
      <c r="P316" s="33" t="s">
        <v>3694</v>
      </c>
      <c r="Q316" s="194">
        <v>1518568.5</v>
      </c>
      <c r="T316"/>
    </row>
    <row r="317" spans="1:20" ht="23.25" x14ac:dyDescent="0.25">
      <c r="A317" s="80">
        <v>316</v>
      </c>
      <c r="B317" s="149" t="s">
        <v>327</v>
      </c>
      <c r="C317" s="30"/>
      <c r="D317" s="30" t="s">
        <v>342</v>
      </c>
      <c r="E317" s="30" t="s">
        <v>18</v>
      </c>
      <c r="F317" s="30" t="s">
        <v>343</v>
      </c>
      <c r="G317" s="30" t="s">
        <v>20</v>
      </c>
      <c r="H317" s="30" t="s">
        <v>648</v>
      </c>
      <c r="I317" s="42">
        <v>6</v>
      </c>
      <c r="J317" s="33" t="str">
        <f t="shared" si="5"/>
        <v>городской округ Краснотурьинск, г. Краснотурьинск, ул. 8 Марта, д. 6</v>
      </c>
      <c r="K317" s="30">
        <v>822.9</v>
      </c>
      <c r="L317" s="30">
        <v>12</v>
      </c>
      <c r="M317" s="30">
        <v>1</v>
      </c>
      <c r="N317" s="33" t="s">
        <v>3747</v>
      </c>
      <c r="O317" s="191" t="s">
        <v>3748</v>
      </c>
      <c r="P317" s="33" t="s">
        <v>3694</v>
      </c>
      <c r="Q317" s="194">
        <v>1137391.27</v>
      </c>
      <c r="T317"/>
    </row>
    <row r="318" spans="1:20" ht="23.25" x14ac:dyDescent="0.25">
      <c r="A318" s="80">
        <v>317</v>
      </c>
      <c r="B318" s="149" t="s">
        <v>327</v>
      </c>
      <c r="C318" s="30"/>
      <c r="D318" s="30" t="s">
        <v>342</v>
      </c>
      <c r="E318" s="30" t="s">
        <v>18</v>
      </c>
      <c r="F318" s="30" t="s">
        <v>343</v>
      </c>
      <c r="G318" s="30" t="s">
        <v>20</v>
      </c>
      <c r="H318" s="30" t="s">
        <v>648</v>
      </c>
      <c r="I318" s="42">
        <v>7</v>
      </c>
      <c r="J318" s="33" t="str">
        <f t="shared" si="5"/>
        <v>городской округ Краснотурьинск, г. Краснотурьинск, ул. 8 Марта, д. 7</v>
      </c>
      <c r="K318" s="30">
        <v>1123</v>
      </c>
      <c r="L318" s="30">
        <v>18</v>
      </c>
      <c r="M318" s="30">
        <v>1</v>
      </c>
      <c r="N318" s="33" t="s">
        <v>3747</v>
      </c>
      <c r="O318" s="191" t="s">
        <v>3748</v>
      </c>
      <c r="P318" s="33" t="s">
        <v>3694</v>
      </c>
      <c r="Q318" s="194">
        <v>2237247.91</v>
      </c>
      <c r="T318"/>
    </row>
    <row r="319" spans="1:20" ht="23.25" x14ac:dyDescent="0.25">
      <c r="A319" s="80">
        <v>318</v>
      </c>
      <c r="B319" s="149" t="s">
        <v>327</v>
      </c>
      <c r="C319" s="30"/>
      <c r="D319" s="30" t="s">
        <v>342</v>
      </c>
      <c r="E319" s="30" t="s">
        <v>18</v>
      </c>
      <c r="F319" s="30" t="s">
        <v>343</v>
      </c>
      <c r="G319" s="30" t="s">
        <v>20</v>
      </c>
      <c r="H319" s="30" t="s">
        <v>648</v>
      </c>
      <c r="I319" s="42">
        <v>9</v>
      </c>
      <c r="J319" s="33" t="str">
        <f t="shared" si="5"/>
        <v>городской округ Краснотурьинск, г. Краснотурьинск, ул. 8 Марта, д. 9</v>
      </c>
      <c r="K319" s="30">
        <v>1140.2</v>
      </c>
      <c r="L319" s="30">
        <v>14</v>
      </c>
      <c r="M319" s="30">
        <v>1</v>
      </c>
      <c r="N319" s="33" t="s">
        <v>3747</v>
      </c>
      <c r="O319" s="191" t="s">
        <v>3748</v>
      </c>
      <c r="P319" s="33" t="s">
        <v>3694</v>
      </c>
      <c r="Q319" s="194">
        <v>2257182.6</v>
      </c>
      <c r="T319"/>
    </row>
    <row r="320" spans="1:20" ht="23.25" x14ac:dyDescent="0.25">
      <c r="A320" s="80">
        <v>319</v>
      </c>
      <c r="B320" s="149" t="s">
        <v>327</v>
      </c>
      <c r="C320" s="114"/>
      <c r="D320" s="30" t="s">
        <v>342</v>
      </c>
      <c r="E320" s="30" t="s">
        <v>18</v>
      </c>
      <c r="F320" s="30" t="s">
        <v>343</v>
      </c>
      <c r="G320" s="30" t="s">
        <v>20</v>
      </c>
      <c r="H320" s="33" t="s">
        <v>345</v>
      </c>
      <c r="I320" s="117">
        <v>1</v>
      </c>
      <c r="J320" s="33" t="str">
        <f t="shared" si="5"/>
        <v>городской округ Краснотурьинск, г. Краснотурьинск, ул. Зои Космодемьянской, д. 1</v>
      </c>
      <c r="K320" s="33">
        <v>443</v>
      </c>
      <c r="L320" s="30">
        <v>16</v>
      </c>
      <c r="M320" s="30">
        <v>2</v>
      </c>
      <c r="N320" s="33" t="s">
        <v>3747</v>
      </c>
      <c r="O320" s="191" t="s">
        <v>3748</v>
      </c>
      <c r="P320" s="33" t="s">
        <v>3694</v>
      </c>
      <c r="Q320" s="194">
        <v>2008616.36</v>
      </c>
      <c r="T320"/>
    </row>
    <row r="321" spans="1:20" ht="23.25" x14ac:dyDescent="0.25">
      <c r="A321" s="80">
        <v>320</v>
      </c>
      <c r="B321" s="149" t="s">
        <v>327</v>
      </c>
      <c r="C321" s="30"/>
      <c r="D321" s="30" t="s">
        <v>342</v>
      </c>
      <c r="E321" s="30" t="s">
        <v>18</v>
      </c>
      <c r="F321" s="30" t="s">
        <v>343</v>
      </c>
      <c r="G321" s="30" t="s">
        <v>20</v>
      </c>
      <c r="H321" s="30" t="s">
        <v>345</v>
      </c>
      <c r="I321" s="42">
        <v>13</v>
      </c>
      <c r="J321" s="33" t="str">
        <f t="shared" si="5"/>
        <v>городской округ Краснотурьинск, г. Краснотурьинск, ул. Зои Космодемьянской, д. 13</v>
      </c>
      <c r="K321" s="30">
        <v>306.39999999999998</v>
      </c>
      <c r="L321" s="30">
        <v>8</v>
      </c>
      <c r="M321" s="30">
        <v>3</v>
      </c>
      <c r="N321" s="33" t="s">
        <v>3747</v>
      </c>
      <c r="O321" s="191" t="s">
        <v>3748</v>
      </c>
      <c r="P321" s="33" t="s">
        <v>3694</v>
      </c>
      <c r="Q321" s="194">
        <v>1871293.7</v>
      </c>
      <c r="T321"/>
    </row>
    <row r="322" spans="1:20" ht="23.25" x14ac:dyDescent="0.25">
      <c r="A322" s="80">
        <v>321</v>
      </c>
      <c r="B322" s="149" t="s">
        <v>327</v>
      </c>
      <c r="C322" s="30"/>
      <c r="D322" s="30" t="s">
        <v>342</v>
      </c>
      <c r="E322" s="30" t="s">
        <v>18</v>
      </c>
      <c r="F322" s="30" t="s">
        <v>343</v>
      </c>
      <c r="G322" s="30" t="s">
        <v>20</v>
      </c>
      <c r="H322" s="30" t="s">
        <v>345</v>
      </c>
      <c r="I322" s="42">
        <v>15</v>
      </c>
      <c r="J322" s="33" t="str">
        <f t="shared" si="5"/>
        <v>городской округ Краснотурьинск, г. Краснотурьинск, ул. Зои Космодемьянской, д. 15</v>
      </c>
      <c r="K322" s="30">
        <v>305</v>
      </c>
      <c r="L322" s="30">
        <v>8</v>
      </c>
      <c r="M322" s="30">
        <v>3</v>
      </c>
      <c r="N322" s="33" t="s">
        <v>3747</v>
      </c>
      <c r="O322" s="191" t="s">
        <v>3748</v>
      </c>
      <c r="P322" s="33" t="s">
        <v>3694</v>
      </c>
      <c r="Q322" s="194">
        <v>1913401.98</v>
      </c>
      <c r="T322"/>
    </row>
    <row r="323" spans="1:20" ht="23.25" x14ac:dyDescent="0.25">
      <c r="A323" s="80">
        <v>322</v>
      </c>
      <c r="B323" s="149" t="s">
        <v>327</v>
      </c>
      <c r="C323" s="30"/>
      <c r="D323" s="30" t="s">
        <v>342</v>
      </c>
      <c r="E323" s="30" t="s">
        <v>18</v>
      </c>
      <c r="F323" s="30" t="s">
        <v>343</v>
      </c>
      <c r="G323" s="30" t="s">
        <v>20</v>
      </c>
      <c r="H323" s="30" t="s">
        <v>345</v>
      </c>
      <c r="I323" s="42">
        <v>16</v>
      </c>
      <c r="J323" s="33" t="str">
        <f t="shared" si="5"/>
        <v>городской округ Краснотурьинск, г. Краснотурьинск, ул. Зои Космодемьянской, д. 16</v>
      </c>
      <c r="K323" s="30">
        <v>294</v>
      </c>
      <c r="L323" s="30">
        <v>8</v>
      </c>
      <c r="M323" s="30">
        <v>3</v>
      </c>
      <c r="N323" s="33" t="s">
        <v>3749</v>
      </c>
      <c r="O323" s="191" t="s">
        <v>3748</v>
      </c>
      <c r="P323" s="33" t="s">
        <v>3714</v>
      </c>
      <c r="Q323" s="194">
        <v>1055680.7999999998</v>
      </c>
      <c r="T323"/>
    </row>
    <row r="324" spans="1:20" ht="23.25" x14ac:dyDescent="0.25">
      <c r="A324" s="80">
        <v>323</v>
      </c>
      <c r="B324" s="149" t="s">
        <v>327</v>
      </c>
      <c r="C324" s="30"/>
      <c r="D324" s="30" t="s">
        <v>342</v>
      </c>
      <c r="E324" s="30" t="s">
        <v>18</v>
      </c>
      <c r="F324" s="30" t="s">
        <v>343</v>
      </c>
      <c r="G324" s="30" t="s">
        <v>20</v>
      </c>
      <c r="H324" s="30" t="s">
        <v>345</v>
      </c>
      <c r="I324" s="42">
        <v>17</v>
      </c>
      <c r="J324" s="33" t="str">
        <f t="shared" si="5"/>
        <v>городской округ Краснотурьинск, г. Краснотурьинск, ул. Зои Космодемьянской, д. 17</v>
      </c>
      <c r="K324" s="30">
        <v>450.7</v>
      </c>
      <c r="L324" s="30">
        <v>8</v>
      </c>
      <c r="M324" s="30">
        <v>3</v>
      </c>
      <c r="N324" s="33" t="s">
        <v>3749</v>
      </c>
      <c r="O324" s="191" t="s">
        <v>3748</v>
      </c>
      <c r="P324" s="33" t="s">
        <v>3714</v>
      </c>
      <c r="Q324" s="194">
        <v>1715902.8</v>
      </c>
      <c r="T324"/>
    </row>
    <row r="325" spans="1:20" ht="23.25" x14ac:dyDescent="0.25">
      <c r="A325" s="80">
        <v>324</v>
      </c>
      <c r="B325" s="149" t="s">
        <v>327</v>
      </c>
      <c r="C325" s="30"/>
      <c r="D325" s="30" t="s">
        <v>342</v>
      </c>
      <c r="E325" s="30" t="s">
        <v>18</v>
      </c>
      <c r="F325" s="30" t="s">
        <v>343</v>
      </c>
      <c r="G325" s="30" t="s">
        <v>20</v>
      </c>
      <c r="H325" s="30" t="s">
        <v>75</v>
      </c>
      <c r="I325" s="42">
        <v>19</v>
      </c>
      <c r="J325" s="33" t="str">
        <f t="shared" si="5"/>
        <v>городской округ Краснотурьинск, г. Краснотурьинск, ул. Карла Маркса, д. 19</v>
      </c>
      <c r="K325" s="30">
        <v>904.3</v>
      </c>
      <c r="L325" s="30">
        <v>16</v>
      </c>
      <c r="M325" s="113">
        <v>1</v>
      </c>
      <c r="N325" s="33" t="s">
        <v>3750</v>
      </c>
      <c r="O325" s="191">
        <v>43797</v>
      </c>
      <c r="P325" s="33" t="s">
        <v>3714</v>
      </c>
      <c r="Q325" s="194">
        <v>1696779.6</v>
      </c>
      <c r="R325" s="45" t="s">
        <v>2348</v>
      </c>
      <c r="T325"/>
    </row>
    <row r="326" spans="1:20" ht="23.25" x14ac:dyDescent="0.25">
      <c r="A326" s="80">
        <v>325</v>
      </c>
      <c r="B326" s="149" t="s">
        <v>327</v>
      </c>
      <c r="C326" s="30"/>
      <c r="D326" s="30" t="s">
        <v>342</v>
      </c>
      <c r="E326" s="30" t="s">
        <v>18</v>
      </c>
      <c r="F326" s="30" t="s">
        <v>343</v>
      </c>
      <c r="G326" s="30" t="s">
        <v>20</v>
      </c>
      <c r="H326" s="30" t="s">
        <v>75</v>
      </c>
      <c r="I326" s="42">
        <v>20</v>
      </c>
      <c r="J326" s="33" t="str">
        <f t="shared" si="5"/>
        <v>городской округ Краснотурьинск, г. Краснотурьинск, ул. Карла Маркса, д. 20</v>
      </c>
      <c r="K326" s="30">
        <v>1211.5</v>
      </c>
      <c r="L326" s="30">
        <v>18</v>
      </c>
      <c r="M326" s="113">
        <v>2</v>
      </c>
      <c r="N326" s="33" t="s">
        <v>3949</v>
      </c>
      <c r="O326" s="191" t="s">
        <v>3950</v>
      </c>
      <c r="P326" s="33" t="s">
        <v>3714</v>
      </c>
      <c r="Q326" s="194">
        <v>2769931.1999999997</v>
      </c>
      <c r="R326" s="45" t="s">
        <v>2348</v>
      </c>
      <c r="T326"/>
    </row>
    <row r="327" spans="1:20" ht="23.25" x14ac:dyDescent="0.25">
      <c r="A327" s="80">
        <v>326</v>
      </c>
      <c r="B327" s="149" t="s">
        <v>327</v>
      </c>
      <c r="C327" s="30"/>
      <c r="D327" s="30" t="s">
        <v>342</v>
      </c>
      <c r="E327" s="30" t="s">
        <v>18</v>
      </c>
      <c r="F327" s="30" t="s">
        <v>343</v>
      </c>
      <c r="G327" s="30" t="s">
        <v>20</v>
      </c>
      <c r="H327" s="30" t="s">
        <v>75</v>
      </c>
      <c r="I327" s="42">
        <v>22</v>
      </c>
      <c r="J327" s="33" t="str">
        <f t="shared" si="5"/>
        <v>городской округ Краснотурьинск, г. Краснотурьинск, ул. Карла Маркса, д. 22</v>
      </c>
      <c r="K327" s="30">
        <v>1191.0999999999999</v>
      </c>
      <c r="L327" s="30">
        <v>18</v>
      </c>
      <c r="M327" s="113">
        <v>2</v>
      </c>
      <c r="N327" s="33" t="s">
        <v>3949</v>
      </c>
      <c r="O327" s="191" t="s">
        <v>3950</v>
      </c>
      <c r="P327" s="33" t="s">
        <v>3714</v>
      </c>
      <c r="Q327" s="194">
        <v>3097696.8000000003</v>
      </c>
      <c r="R327" s="45" t="s">
        <v>2348</v>
      </c>
      <c r="T327"/>
    </row>
    <row r="328" spans="1:20" ht="23.25" x14ac:dyDescent="0.25">
      <c r="A328" s="80">
        <v>327</v>
      </c>
      <c r="B328" s="149" t="s">
        <v>327</v>
      </c>
      <c r="C328" s="30"/>
      <c r="D328" s="30" t="s">
        <v>342</v>
      </c>
      <c r="E328" s="30" t="s">
        <v>18</v>
      </c>
      <c r="F328" s="30" t="s">
        <v>343</v>
      </c>
      <c r="G328" s="30" t="s">
        <v>20</v>
      </c>
      <c r="H328" s="30" t="s">
        <v>75</v>
      </c>
      <c r="I328" s="42">
        <v>24</v>
      </c>
      <c r="J328" s="33" t="str">
        <f t="shared" si="5"/>
        <v>городской округ Краснотурьинск, г. Краснотурьинск, ул. Карла Маркса, д. 24</v>
      </c>
      <c r="K328" s="30">
        <v>1208.8</v>
      </c>
      <c r="L328" s="30">
        <v>11</v>
      </c>
      <c r="M328" s="113">
        <v>2</v>
      </c>
      <c r="N328" s="33" t="s">
        <v>3949</v>
      </c>
      <c r="O328" s="191" t="s">
        <v>3950</v>
      </c>
      <c r="P328" s="33" t="s">
        <v>3714</v>
      </c>
      <c r="Q328" s="194">
        <v>3074526.0000000005</v>
      </c>
      <c r="R328" s="45" t="s">
        <v>2348</v>
      </c>
      <c r="T328"/>
    </row>
    <row r="329" spans="1:20" ht="23.25" x14ac:dyDescent="0.25">
      <c r="A329" s="80">
        <v>328</v>
      </c>
      <c r="B329" s="149" t="s">
        <v>327</v>
      </c>
      <c r="C329" s="30"/>
      <c r="D329" s="30" t="s">
        <v>342</v>
      </c>
      <c r="E329" s="30" t="s">
        <v>18</v>
      </c>
      <c r="F329" s="30" t="s">
        <v>343</v>
      </c>
      <c r="G329" s="30" t="s">
        <v>20</v>
      </c>
      <c r="H329" s="30" t="s">
        <v>75</v>
      </c>
      <c r="I329" s="42">
        <v>32</v>
      </c>
      <c r="J329" s="33" t="str">
        <f t="shared" si="5"/>
        <v>городской округ Краснотурьинск, г. Краснотурьинск, ул. Карла Маркса, д. 32</v>
      </c>
      <c r="K329" s="30">
        <v>1300.5</v>
      </c>
      <c r="L329" s="30">
        <v>24</v>
      </c>
      <c r="M329" s="113">
        <v>2</v>
      </c>
      <c r="N329" s="33" t="s">
        <v>3751</v>
      </c>
      <c r="O329" s="191">
        <v>43507</v>
      </c>
      <c r="P329" s="33" t="s">
        <v>3714</v>
      </c>
      <c r="Q329" s="194">
        <v>2203566</v>
      </c>
      <c r="R329" s="45" t="s">
        <v>2348</v>
      </c>
      <c r="T329"/>
    </row>
    <row r="330" spans="1:20" ht="23.25" x14ac:dyDescent="0.25">
      <c r="A330" s="80">
        <v>329</v>
      </c>
      <c r="B330" s="149" t="s">
        <v>327</v>
      </c>
      <c r="C330" s="30"/>
      <c r="D330" s="30" t="s">
        <v>342</v>
      </c>
      <c r="E330" s="30" t="s">
        <v>18</v>
      </c>
      <c r="F330" s="30" t="s">
        <v>343</v>
      </c>
      <c r="G330" s="30" t="s">
        <v>20</v>
      </c>
      <c r="H330" s="30" t="s">
        <v>101</v>
      </c>
      <c r="I330" s="42">
        <v>6</v>
      </c>
      <c r="J330" s="33" t="str">
        <f t="shared" si="5"/>
        <v>городской округ Краснотурьинск, г. Краснотурьинск, ул. Колхозная, д. 6</v>
      </c>
      <c r="K330" s="30">
        <v>735.6</v>
      </c>
      <c r="L330" s="30">
        <v>12</v>
      </c>
      <c r="M330" s="30">
        <v>2</v>
      </c>
      <c r="N330" s="33" t="s">
        <v>3749</v>
      </c>
      <c r="O330" s="191" t="s">
        <v>3748</v>
      </c>
      <c r="P330" s="33" t="s">
        <v>3714</v>
      </c>
      <c r="Q330" s="194">
        <v>1849075.2</v>
      </c>
      <c r="T330"/>
    </row>
    <row r="331" spans="1:20" ht="23.25" x14ac:dyDescent="0.25">
      <c r="A331" s="80">
        <v>330</v>
      </c>
      <c r="B331" s="149" t="s">
        <v>327</v>
      </c>
      <c r="C331" s="30"/>
      <c r="D331" s="30" t="s">
        <v>342</v>
      </c>
      <c r="E331" s="30" t="s">
        <v>18</v>
      </c>
      <c r="F331" s="30" t="s">
        <v>343</v>
      </c>
      <c r="G331" s="30" t="s">
        <v>20</v>
      </c>
      <c r="H331" s="30" t="s">
        <v>49</v>
      </c>
      <c r="I331" s="42">
        <v>26</v>
      </c>
      <c r="J331" s="33" t="str">
        <f t="shared" si="5"/>
        <v>городской округ Краснотурьинск, г. Краснотурьинск, ул. Коммунальная, д. 26</v>
      </c>
      <c r="K331" s="30">
        <v>541</v>
      </c>
      <c r="L331" s="30">
        <v>8</v>
      </c>
      <c r="M331" s="30">
        <v>7</v>
      </c>
      <c r="N331" s="33" t="s">
        <v>3749</v>
      </c>
      <c r="O331" s="191" t="s">
        <v>3748</v>
      </c>
      <c r="P331" s="33" t="s">
        <v>3714</v>
      </c>
      <c r="Q331" s="194">
        <v>2243179.2000000002</v>
      </c>
      <c r="T331"/>
    </row>
    <row r="332" spans="1:20" ht="23.25" x14ac:dyDescent="0.25">
      <c r="A332" s="80">
        <v>331</v>
      </c>
      <c r="B332" s="149" t="s">
        <v>327</v>
      </c>
      <c r="C332" s="30"/>
      <c r="D332" s="30" t="s">
        <v>342</v>
      </c>
      <c r="E332" s="30" t="s">
        <v>18</v>
      </c>
      <c r="F332" s="30" t="s">
        <v>343</v>
      </c>
      <c r="G332" s="30" t="s">
        <v>20</v>
      </c>
      <c r="H332" s="30" t="s">
        <v>36</v>
      </c>
      <c r="I332" s="42">
        <v>15</v>
      </c>
      <c r="J332" s="33" t="str">
        <f t="shared" si="5"/>
        <v>городской округ Краснотурьинск, г. Краснотурьинск, ул. Ленина, д. 15</v>
      </c>
      <c r="K332" s="30">
        <v>2656.9</v>
      </c>
      <c r="L332" s="30">
        <v>15</v>
      </c>
      <c r="M332" s="113">
        <v>1</v>
      </c>
      <c r="N332" s="33" t="s">
        <v>3752</v>
      </c>
      <c r="O332" s="191" t="s">
        <v>3753</v>
      </c>
      <c r="P332" s="33" t="s">
        <v>3714</v>
      </c>
      <c r="Q332" s="194">
        <v>2940051.6</v>
      </c>
      <c r="R332" s="45" t="s">
        <v>2348</v>
      </c>
      <c r="T332"/>
    </row>
    <row r="333" spans="1:20" ht="23.25" x14ac:dyDescent="0.25">
      <c r="A333" s="80">
        <v>332</v>
      </c>
      <c r="B333" s="149" t="s">
        <v>327</v>
      </c>
      <c r="C333" s="30"/>
      <c r="D333" s="30" t="s">
        <v>342</v>
      </c>
      <c r="E333" s="30" t="s">
        <v>18</v>
      </c>
      <c r="F333" s="30" t="s">
        <v>343</v>
      </c>
      <c r="G333" s="30" t="s">
        <v>20</v>
      </c>
      <c r="H333" s="30" t="s">
        <v>36</v>
      </c>
      <c r="I333" s="42">
        <v>22</v>
      </c>
      <c r="J333" s="33" t="str">
        <f t="shared" si="5"/>
        <v>городской округ Краснотурьинск, г. Краснотурьинск, ул. Ленина, д. 22</v>
      </c>
      <c r="K333" s="30">
        <v>1070.22</v>
      </c>
      <c r="L333" s="30">
        <v>10</v>
      </c>
      <c r="M333" s="113">
        <v>1</v>
      </c>
      <c r="N333" s="33" t="s">
        <v>3749</v>
      </c>
      <c r="O333" s="191" t="s">
        <v>3748</v>
      </c>
      <c r="P333" s="33" t="s">
        <v>3714</v>
      </c>
      <c r="Q333" s="194">
        <v>232521.60000000001</v>
      </c>
      <c r="R333" s="45" t="s">
        <v>2348</v>
      </c>
      <c r="T333"/>
    </row>
    <row r="334" spans="1:20" ht="23.25" x14ac:dyDescent="0.25">
      <c r="A334" s="80">
        <v>333</v>
      </c>
      <c r="B334" s="149" t="s">
        <v>327</v>
      </c>
      <c r="C334" s="30"/>
      <c r="D334" s="30" t="s">
        <v>342</v>
      </c>
      <c r="E334" s="30" t="s">
        <v>18</v>
      </c>
      <c r="F334" s="30" t="s">
        <v>343</v>
      </c>
      <c r="G334" s="30" t="s">
        <v>20</v>
      </c>
      <c r="H334" s="30" t="s">
        <v>36</v>
      </c>
      <c r="I334" s="42">
        <v>24</v>
      </c>
      <c r="J334" s="33" t="str">
        <f t="shared" si="5"/>
        <v>городской округ Краснотурьинск, г. Краснотурьинск, ул. Ленина, д. 24</v>
      </c>
      <c r="K334" s="30">
        <v>2511.1999999999998</v>
      </c>
      <c r="L334" s="30">
        <v>27</v>
      </c>
      <c r="M334" s="30">
        <v>1</v>
      </c>
      <c r="N334" s="33" t="s">
        <v>3754</v>
      </c>
      <c r="O334" s="191">
        <v>43507</v>
      </c>
      <c r="P334" s="33" t="s">
        <v>3694</v>
      </c>
      <c r="Q334" s="194">
        <v>3571838.1900000004</v>
      </c>
      <c r="R334" s="45" t="s">
        <v>2348</v>
      </c>
      <c r="T334"/>
    </row>
    <row r="335" spans="1:20" ht="23.25" x14ac:dyDescent="0.25">
      <c r="A335" s="80">
        <v>334</v>
      </c>
      <c r="B335" s="149" t="s">
        <v>327</v>
      </c>
      <c r="C335" s="30"/>
      <c r="D335" s="30" t="s">
        <v>342</v>
      </c>
      <c r="E335" s="30" t="s">
        <v>18</v>
      </c>
      <c r="F335" s="30" t="s">
        <v>343</v>
      </c>
      <c r="G335" s="30" t="s">
        <v>20</v>
      </c>
      <c r="H335" s="30" t="s">
        <v>36</v>
      </c>
      <c r="I335" s="42">
        <v>28</v>
      </c>
      <c r="J335" s="33" t="str">
        <f t="shared" si="5"/>
        <v>городской округ Краснотурьинск, г. Краснотурьинск, ул. Ленина, д. 28</v>
      </c>
      <c r="K335" s="30">
        <v>638.1</v>
      </c>
      <c r="L335" s="30">
        <v>12</v>
      </c>
      <c r="M335" s="30">
        <v>3</v>
      </c>
      <c r="N335" s="33" t="s">
        <v>3754</v>
      </c>
      <c r="O335" s="191" t="s">
        <v>3682</v>
      </c>
      <c r="P335" s="33" t="s">
        <v>3694</v>
      </c>
      <c r="Q335" s="194">
        <v>2279953.7000000002</v>
      </c>
      <c r="T335"/>
    </row>
    <row r="336" spans="1:20" ht="23.25" x14ac:dyDescent="0.25">
      <c r="A336" s="80">
        <v>335</v>
      </c>
      <c r="B336" s="149" t="s">
        <v>327</v>
      </c>
      <c r="C336" s="30"/>
      <c r="D336" s="30" t="s">
        <v>342</v>
      </c>
      <c r="E336" s="30" t="s">
        <v>18</v>
      </c>
      <c r="F336" s="30" t="s">
        <v>343</v>
      </c>
      <c r="G336" s="30" t="s">
        <v>20</v>
      </c>
      <c r="H336" s="30" t="s">
        <v>36</v>
      </c>
      <c r="I336" s="42">
        <v>29</v>
      </c>
      <c r="J336" s="33" t="str">
        <f t="shared" si="5"/>
        <v>городской округ Краснотурьинск, г. Краснотурьинск, ул. Ленина, д. 29</v>
      </c>
      <c r="K336" s="30">
        <v>832.3</v>
      </c>
      <c r="L336" s="30">
        <v>12</v>
      </c>
      <c r="M336" s="30">
        <v>3</v>
      </c>
      <c r="N336" s="33" t="s">
        <v>3754</v>
      </c>
      <c r="O336" s="191" t="s">
        <v>3682</v>
      </c>
      <c r="P336" s="33" t="s">
        <v>3694</v>
      </c>
      <c r="Q336" s="194">
        <v>2505020.16</v>
      </c>
      <c r="T336"/>
    </row>
    <row r="337" spans="1:20" ht="23.25" x14ac:dyDescent="0.25">
      <c r="A337" s="80">
        <v>336</v>
      </c>
      <c r="B337" s="149" t="s">
        <v>327</v>
      </c>
      <c r="C337" s="30"/>
      <c r="D337" s="30" t="s">
        <v>342</v>
      </c>
      <c r="E337" s="30" t="s">
        <v>18</v>
      </c>
      <c r="F337" s="30" t="s">
        <v>343</v>
      </c>
      <c r="G337" s="30" t="s">
        <v>20</v>
      </c>
      <c r="H337" s="30" t="s">
        <v>36</v>
      </c>
      <c r="I337" s="42">
        <v>30</v>
      </c>
      <c r="J337" s="33" t="str">
        <f t="shared" si="5"/>
        <v>городской округ Краснотурьинск, г. Краснотурьинск, ул. Ленина, д. 30</v>
      </c>
      <c r="K337" s="30">
        <v>705.72</v>
      </c>
      <c r="L337" s="30">
        <v>11</v>
      </c>
      <c r="M337" s="30">
        <v>2</v>
      </c>
      <c r="N337" s="33" t="s">
        <v>3754</v>
      </c>
      <c r="O337" s="191" t="s">
        <v>3682</v>
      </c>
      <c r="P337" s="33" t="s">
        <v>3694</v>
      </c>
      <c r="Q337" s="194">
        <v>972610.11</v>
      </c>
      <c r="R337" s="45" t="s">
        <v>2348</v>
      </c>
      <c r="T337"/>
    </row>
    <row r="338" spans="1:20" ht="23.25" x14ac:dyDescent="0.25">
      <c r="A338" s="80">
        <v>337</v>
      </c>
      <c r="B338" s="149" t="s">
        <v>327</v>
      </c>
      <c r="C338" s="30"/>
      <c r="D338" s="30" t="s">
        <v>342</v>
      </c>
      <c r="E338" s="30" t="s">
        <v>18</v>
      </c>
      <c r="F338" s="30" t="s">
        <v>343</v>
      </c>
      <c r="G338" s="30" t="s">
        <v>20</v>
      </c>
      <c r="H338" s="30" t="s">
        <v>36</v>
      </c>
      <c r="I338" s="42">
        <v>35</v>
      </c>
      <c r="J338" s="33" t="str">
        <f t="shared" si="5"/>
        <v>городской округ Краснотурьинск, г. Краснотурьинск, ул. Ленина, д. 35</v>
      </c>
      <c r="K338" s="30">
        <v>840.8</v>
      </c>
      <c r="L338" s="30">
        <v>12</v>
      </c>
      <c r="M338" s="30">
        <v>3</v>
      </c>
      <c r="N338" s="33" t="s">
        <v>3754</v>
      </c>
      <c r="O338" s="191" t="s">
        <v>3682</v>
      </c>
      <c r="P338" s="33" t="s">
        <v>3694</v>
      </c>
      <c r="Q338" s="194">
        <v>2385975.96</v>
      </c>
      <c r="T338"/>
    </row>
    <row r="339" spans="1:20" ht="23.25" x14ac:dyDescent="0.25">
      <c r="A339" s="80">
        <v>338</v>
      </c>
      <c r="B339" s="149" t="s">
        <v>327</v>
      </c>
      <c r="C339" s="30"/>
      <c r="D339" s="30" t="s">
        <v>342</v>
      </c>
      <c r="E339" s="30" t="s">
        <v>18</v>
      </c>
      <c r="F339" s="30" t="s">
        <v>343</v>
      </c>
      <c r="G339" s="30" t="s">
        <v>20</v>
      </c>
      <c r="H339" s="30" t="s">
        <v>36</v>
      </c>
      <c r="I339" s="42">
        <v>48</v>
      </c>
      <c r="J339" s="33" t="str">
        <f t="shared" si="5"/>
        <v>городской округ Краснотурьинск, г. Краснотурьинск, ул. Ленина, д. 48</v>
      </c>
      <c r="K339" s="30">
        <v>2906.4</v>
      </c>
      <c r="L339" s="30">
        <v>42</v>
      </c>
      <c r="M339" s="30">
        <v>2</v>
      </c>
      <c r="N339" s="33" t="s">
        <v>3951</v>
      </c>
      <c r="O339" s="191" t="s">
        <v>3952</v>
      </c>
      <c r="P339" s="33" t="s">
        <v>3714</v>
      </c>
      <c r="Q339" s="194">
        <v>9359973.6000000015</v>
      </c>
      <c r="T339"/>
    </row>
    <row r="340" spans="1:20" ht="23.25" x14ac:dyDescent="0.25">
      <c r="A340" s="80">
        <v>339</v>
      </c>
      <c r="B340" s="149" t="s">
        <v>327</v>
      </c>
      <c r="C340" s="30"/>
      <c r="D340" s="30" t="s">
        <v>342</v>
      </c>
      <c r="E340" s="30" t="s">
        <v>18</v>
      </c>
      <c r="F340" s="30" t="s">
        <v>343</v>
      </c>
      <c r="G340" s="30" t="s">
        <v>20</v>
      </c>
      <c r="H340" s="30" t="s">
        <v>36</v>
      </c>
      <c r="I340" s="42" t="s">
        <v>1072</v>
      </c>
      <c r="J340" s="33" t="str">
        <f t="shared" si="5"/>
        <v>городской округ Краснотурьинск, г. Краснотурьинск, ул. Ленина, д. 48А</v>
      </c>
      <c r="K340" s="30">
        <v>1715.4</v>
      </c>
      <c r="L340" s="30">
        <v>20</v>
      </c>
      <c r="M340" s="30">
        <v>2</v>
      </c>
      <c r="N340" s="33" t="s">
        <v>3951</v>
      </c>
      <c r="O340" s="191" t="s">
        <v>3952</v>
      </c>
      <c r="P340" s="33" t="s">
        <v>3714</v>
      </c>
      <c r="Q340" s="194">
        <v>5176040.4000000004</v>
      </c>
      <c r="T340"/>
    </row>
    <row r="341" spans="1:20" ht="23.25" x14ac:dyDescent="0.25">
      <c r="A341" s="80">
        <v>340</v>
      </c>
      <c r="B341" s="149" t="s">
        <v>327</v>
      </c>
      <c r="C341" s="30"/>
      <c r="D341" s="30" t="s">
        <v>342</v>
      </c>
      <c r="E341" s="30" t="s">
        <v>18</v>
      </c>
      <c r="F341" s="30" t="s">
        <v>343</v>
      </c>
      <c r="G341" s="30" t="s">
        <v>20</v>
      </c>
      <c r="H341" s="30" t="s">
        <v>36</v>
      </c>
      <c r="I341" s="42">
        <v>50</v>
      </c>
      <c r="J341" s="33" t="str">
        <f t="shared" si="5"/>
        <v>городской округ Краснотурьинск, г. Краснотурьинск, ул. Ленина, д. 50</v>
      </c>
      <c r="K341" s="30">
        <v>474.1</v>
      </c>
      <c r="L341" s="30">
        <v>8</v>
      </c>
      <c r="M341" s="30">
        <v>3</v>
      </c>
      <c r="N341" s="33" t="s">
        <v>3754</v>
      </c>
      <c r="O341" s="191" t="s">
        <v>3682</v>
      </c>
      <c r="P341" s="33" t="s">
        <v>3694</v>
      </c>
      <c r="Q341" s="194">
        <v>1661541.4899999998</v>
      </c>
      <c r="T341"/>
    </row>
    <row r="342" spans="1:20" ht="23.25" x14ac:dyDescent="0.25">
      <c r="A342" s="80">
        <v>341</v>
      </c>
      <c r="B342" s="149" t="s">
        <v>327</v>
      </c>
      <c r="C342" s="30"/>
      <c r="D342" s="30" t="s">
        <v>342</v>
      </c>
      <c r="E342" s="30" t="s">
        <v>18</v>
      </c>
      <c r="F342" s="30" t="s">
        <v>343</v>
      </c>
      <c r="G342" s="30" t="s">
        <v>20</v>
      </c>
      <c r="H342" s="30" t="s">
        <v>36</v>
      </c>
      <c r="I342" s="42">
        <v>54</v>
      </c>
      <c r="J342" s="33" t="str">
        <f t="shared" si="5"/>
        <v>городской округ Краснотурьинск, г. Краснотурьинск, ул. Ленина, д. 54</v>
      </c>
      <c r="K342" s="30">
        <v>465.3</v>
      </c>
      <c r="L342" s="30">
        <v>8</v>
      </c>
      <c r="M342" s="30">
        <v>5</v>
      </c>
      <c r="N342" s="33" t="s">
        <v>3953</v>
      </c>
      <c r="O342" s="191" t="s">
        <v>3954</v>
      </c>
      <c r="P342" s="33" t="s">
        <v>3714</v>
      </c>
      <c r="Q342" s="194">
        <v>2143482</v>
      </c>
      <c r="T342"/>
    </row>
    <row r="343" spans="1:20" ht="23.25" x14ac:dyDescent="0.25">
      <c r="A343" s="80">
        <v>342</v>
      </c>
      <c r="B343" s="149" t="s">
        <v>327</v>
      </c>
      <c r="C343" s="30"/>
      <c r="D343" s="30" t="s">
        <v>342</v>
      </c>
      <c r="E343" s="30" t="s">
        <v>18</v>
      </c>
      <c r="F343" s="30" t="s">
        <v>343</v>
      </c>
      <c r="G343" s="30" t="s">
        <v>20</v>
      </c>
      <c r="H343" s="30" t="s">
        <v>36</v>
      </c>
      <c r="I343" s="42">
        <v>58</v>
      </c>
      <c r="J343" s="33" t="str">
        <f t="shared" si="5"/>
        <v>городской округ Краснотурьинск, г. Краснотурьинск, ул. Ленина, д. 58</v>
      </c>
      <c r="K343" s="30">
        <v>726.39</v>
      </c>
      <c r="L343" s="30">
        <v>12</v>
      </c>
      <c r="M343" s="30">
        <v>7</v>
      </c>
      <c r="N343" s="33" t="s">
        <v>3955</v>
      </c>
      <c r="O343" s="191" t="s">
        <v>3956</v>
      </c>
      <c r="P343" s="33" t="s">
        <v>3963</v>
      </c>
      <c r="Q343" s="194">
        <v>3135489.52</v>
      </c>
      <c r="T343"/>
    </row>
    <row r="344" spans="1:20" ht="23.25" x14ac:dyDescent="0.25">
      <c r="A344" s="80">
        <v>343</v>
      </c>
      <c r="B344" s="149" t="s">
        <v>327</v>
      </c>
      <c r="C344" s="30"/>
      <c r="D344" s="30" t="s">
        <v>342</v>
      </c>
      <c r="E344" s="30" t="s">
        <v>18</v>
      </c>
      <c r="F344" s="30" t="s">
        <v>343</v>
      </c>
      <c r="G344" s="30" t="s">
        <v>20</v>
      </c>
      <c r="H344" s="30" t="s">
        <v>36</v>
      </c>
      <c r="I344" s="42">
        <v>60</v>
      </c>
      <c r="J344" s="33" t="str">
        <f t="shared" si="5"/>
        <v>городской округ Краснотурьинск, г. Краснотурьинск, ул. Ленина, д. 60</v>
      </c>
      <c r="K344" s="30">
        <v>465.3</v>
      </c>
      <c r="L344" s="30">
        <v>8</v>
      </c>
      <c r="M344" s="30">
        <v>3</v>
      </c>
      <c r="N344" s="33" t="s">
        <v>3749</v>
      </c>
      <c r="O344" s="191" t="s">
        <v>3748</v>
      </c>
      <c r="P344" s="33" t="s">
        <v>3714</v>
      </c>
      <c r="Q344" s="194">
        <v>1888567.2000000002</v>
      </c>
      <c r="T344"/>
    </row>
    <row r="345" spans="1:20" ht="23.25" x14ac:dyDescent="0.25">
      <c r="A345" s="80">
        <v>344</v>
      </c>
      <c r="B345" s="149" t="s">
        <v>327</v>
      </c>
      <c r="C345" s="30"/>
      <c r="D345" s="30" t="s">
        <v>342</v>
      </c>
      <c r="E345" s="30" t="s">
        <v>18</v>
      </c>
      <c r="F345" s="30" t="s">
        <v>343</v>
      </c>
      <c r="G345" s="30" t="s">
        <v>20</v>
      </c>
      <c r="H345" s="30" t="s">
        <v>36</v>
      </c>
      <c r="I345" s="42">
        <v>64</v>
      </c>
      <c r="J345" s="33" t="str">
        <f t="shared" si="5"/>
        <v>городской округ Краснотурьинск, г. Краснотурьинск, ул. Ленина, д. 64</v>
      </c>
      <c r="K345" s="30">
        <v>729.99</v>
      </c>
      <c r="L345" s="30">
        <v>12</v>
      </c>
      <c r="M345" s="30">
        <v>6</v>
      </c>
      <c r="N345" s="33" t="s">
        <v>3955</v>
      </c>
      <c r="O345" s="191" t="s">
        <v>3956</v>
      </c>
      <c r="P345" s="33" t="s">
        <v>3963</v>
      </c>
      <c r="Q345" s="194">
        <v>2912057.09</v>
      </c>
      <c r="T345"/>
    </row>
    <row r="346" spans="1:20" ht="23.25" x14ac:dyDescent="0.25">
      <c r="A346" s="80">
        <v>345</v>
      </c>
      <c r="B346" s="149" t="s">
        <v>327</v>
      </c>
      <c r="C346" s="30"/>
      <c r="D346" s="30" t="s">
        <v>342</v>
      </c>
      <c r="E346" s="30" t="s">
        <v>18</v>
      </c>
      <c r="F346" s="30" t="s">
        <v>343</v>
      </c>
      <c r="G346" s="30" t="s">
        <v>20</v>
      </c>
      <c r="H346" s="30" t="s">
        <v>36</v>
      </c>
      <c r="I346" s="42">
        <v>66</v>
      </c>
      <c r="J346" s="33" t="str">
        <f t="shared" si="5"/>
        <v>городской округ Краснотурьинск, г. Краснотурьинск, ул. Ленина, д. 66</v>
      </c>
      <c r="K346" s="30">
        <v>462.8</v>
      </c>
      <c r="L346" s="30">
        <v>8</v>
      </c>
      <c r="M346" s="30">
        <v>8</v>
      </c>
      <c r="N346" s="33" t="s">
        <v>3955</v>
      </c>
      <c r="O346" s="191" t="s">
        <v>3956</v>
      </c>
      <c r="P346" s="33" t="s">
        <v>3963</v>
      </c>
      <c r="Q346" s="194">
        <v>2380958.69</v>
      </c>
      <c r="T346"/>
    </row>
    <row r="347" spans="1:20" ht="23.25" x14ac:dyDescent="0.25">
      <c r="A347" s="80">
        <v>346</v>
      </c>
      <c r="B347" s="149" t="s">
        <v>327</v>
      </c>
      <c r="C347" s="30"/>
      <c r="D347" s="30" t="s">
        <v>342</v>
      </c>
      <c r="E347" s="30" t="s">
        <v>18</v>
      </c>
      <c r="F347" s="30" t="s">
        <v>343</v>
      </c>
      <c r="G347" s="30" t="s">
        <v>20</v>
      </c>
      <c r="H347" s="30" t="s">
        <v>1366</v>
      </c>
      <c r="I347" s="42">
        <v>31</v>
      </c>
      <c r="J347" s="33" t="str">
        <f t="shared" si="5"/>
        <v>городской округ Краснотурьинск, г. Краснотурьинск, ул. Ленинского Комсомола, д. 31</v>
      </c>
      <c r="K347" s="30">
        <v>732</v>
      </c>
      <c r="L347" s="30">
        <v>12</v>
      </c>
      <c r="M347" s="30">
        <v>6</v>
      </c>
      <c r="N347" s="33" t="s">
        <v>3749</v>
      </c>
      <c r="O347" s="191" t="s">
        <v>3748</v>
      </c>
      <c r="P347" s="33" t="s">
        <v>3714</v>
      </c>
      <c r="Q347" s="194">
        <v>2922434.4000000004</v>
      </c>
      <c r="T347"/>
    </row>
    <row r="348" spans="1:20" ht="23.25" x14ac:dyDescent="0.25">
      <c r="A348" s="80">
        <v>347</v>
      </c>
      <c r="B348" s="149" t="s">
        <v>327</v>
      </c>
      <c r="C348" s="30"/>
      <c r="D348" s="30" t="s">
        <v>342</v>
      </c>
      <c r="E348" s="30" t="s">
        <v>18</v>
      </c>
      <c r="F348" s="30" t="s">
        <v>343</v>
      </c>
      <c r="G348" s="30" t="s">
        <v>20</v>
      </c>
      <c r="H348" s="30" t="s">
        <v>1366</v>
      </c>
      <c r="I348" s="42">
        <v>33</v>
      </c>
      <c r="J348" s="33" t="str">
        <f t="shared" si="5"/>
        <v>городской округ Краснотурьинск, г. Краснотурьинск, ул. Ленинского Комсомола, д. 33</v>
      </c>
      <c r="K348" s="30">
        <v>779.1</v>
      </c>
      <c r="L348" s="30">
        <v>12</v>
      </c>
      <c r="M348" s="30">
        <v>7</v>
      </c>
      <c r="N348" s="33" t="s">
        <v>3749</v>
      </c>
      <c r="O348" s="191" t="s">
        <v>3748</v>
      </c>
      <c r="P348" s="33" t="s">
        <v>3714</v>
      </c>
      <c r="Q348" s="194">
        <v>2888985.6</v>
      </c>
      <c r="T348"/>
    </row>
    <row r="349" spans="1:20" ht="23.25" x14ac:dyDescent="0.25">
      <c r="A349" s="80">
        <v>348</v>
      </c>
      <c r="B349" s="149" t="s">
        <v>327</v>
      </c>
      <c r="C349" s="30"/>
      <c r="D349" s="30" t="s">
        <v>342</v>
      </c>
      <c r="E349" s="30" t="s">
        <v>18</v>
      </c>
      <c r="F349" s="30" t="s">
        <v>343</v>
      </c>
      <c r="G349" s="30" t="s">
        <v>20</v>
      </c>
      <c r="H349" s="30" t="s">
        <v>1366</v>
      </c>
      <c r="I349" s="42">
        <v>35</v>
      </c>
      <c r="J349" s="33" t="str">
        <f t="shared" si="5"/>
        <v>городской округ Краснотурьинск, г. Краснотурьинск, ул. Ленинского Комсомола, д. 35</v>
      </c>
      <c r="K349" s="30">
        <v>1123.4000000000001</v>
      </c>
      <c r="L349" s="30">
        <v>18</v>
      </c>
      <c r="M349" s="30">
        <v>7</v>
      </c>
      <c r="N349" s="33" t="s">
        <v>3749</v>
      </c>
      <c r="O349" s="191" t="s">
        <v>3748</v>
      </c>
      <c r="P349" s="33" t="s">
        <v>3714</v>
      </c>
      <c r="Q349" s="194">
        <v>4570328.4000000004</v>
      </c>
      <c r="T349"/>
    </row>
    <row r="350" spans="1:20" ht="23.25" x14ac:dyDescent="0.25">
      <c r="A350" s="80">
        <v>349</v>
      </c>
      <c r="B350" s="149" t="s">
        <v>327</v>
      </c>
      <c r="C350" s="30"/>
      <c r="D350" s="30" t="s">
        <v>342</v>
      </c>
      <c r="E350" s="30" t="s">
        <v>18</v>
      </c>
      <c r="F350" s="30" t="s">
        <v>343</v>
      </c>
      <c r="G350" s="30" t="s">
        <v>20</v>
      </c>
      <c r="H350" s="30" t="s">
        <v>346</v>
      </c>
      <c r="I350" s="42">
        <v>23</v>
      </c>
      <c r="J350" s="33" t="str">
        <f t="shared" si="5"/>
        <v>городской округ Краснотурьинск, г. Краснотурьинск, ул. Микова, д. 23</v>
      </c>
      <c r="K350" s="30">
        <v>731.15</v>
      </c>
      <c r="L350" s="30">
        <v>12</v>
      </c>
      <c r="M350" s="30">
        <v>3</v>
      </c>
      <c r="N350" s="33" t="s">
        <v>3964</v>
      </c>
      <c r="O350" s="191" t="s">
        <v>3956</v>
      </c>
      <c r="P350" s="33" t="s">
        <v>3714</v>
      </c>
      <c r="Q350" s="194">
        <v>2107494</v>
      </c>
      <c r="T350"/>
    </row>
    <row r="351" spans="1:20" ht="23.25" x14ac:dyDescent="0.25">
      <c r="A351" s="80">
        <v>350</v>
      </c>
      <c r="B351" s="149" t="s">
        <v>327</v>
      </c>
      <c r="C351" s="30"/>
      <c r="D351" s="30" t="s">
        <v>342</v>
      </c>
      <c r="E351" s="30" t="s">
        <v>18</v>
      </c>
      <c r="F351" s="30" t="s">
        <v>343</v>
      </c>
      <c r="G351" s="30" t="s">
        <v>20</v>
      </c>
      <c r="H351" s="30" t="s">
        <v>346</v>
      </c>
      <c r="I351" s="42">
        <v>25</v>
      </c>
      <c r="J351" s="33" t="str">
        <f t="shared" si="5"/>
        <v>городской округ Краснотурьинск, г. Краснотурьинск, ул. Микова, д. 25</v>
      </c>
      <c r="K351" s="30">
        <v>711.4</v>
      </c>
      <c r="L351" s="30">
        <v>12</v>
      </c>
      <c r="M351" s="30">
        <v>6</v>
      </c>
      <c r="N351" s="33" t="s">
        <v>3964</v>
      </c>
      <c r="O351" s="191" t="s">
        <v>3956</v>
      </c>
      <c r="P351" s="33" t="s">
        <v>3714</v>
      </c>
      <c r="Q351" s="194">
        <v>2497988.4</v>
      </c>
      <c r="T351"/>
    </row>
    <row r="352" spans="1:20" ht="23.25" x14ac:dyDescent="0.25">
      <c r="A352" s="80">
        <v>351</v>
      </c>
      <c r="B352" s="149" t="s">
        <v>327</v>
      </c>
      <c r="C352" s="30"/>
      <c r="D352" s="30" t="s">
        <v>342</v>
      </c>
      <c r="E352" s="30" t="s">
        <v>18</v>
      </c>
      <c r="F352" s="30" t="s">
        <v>343</v>
      </c>
      <c r="G352" s="30" t="s">
        <v>20</v>
      </c>
      <c r="H352" s="30" t="s">
        <v>346</v>
      </c>
      <c r="I352" s="42">
        <v>27</v>
      </c>
      <c r="J352" s="33" t="str">
        <f t="shared" ref="J352:J415" si="6">C352&amp;""&amp;D352&amp;", "&amp;E352&amp;" "&amp;F352&amp;", "&amp;G352&amp;" "&amp;H352&amp;", д. "&amp;I352</f>
        <v>городской округ Краснотурьинск, г. Краснотурьинск, ул. Микова, д. 27</v>
      </c>
      <c r="K352" s="30">
        <v>469</v>
      </c>
      <c r="L352" s="30">
        <v>8</v>
      </c>
      <c r="M352" s="30">
        <v>2</v>
      </c>
      <c r="N352" s="33" t="s">
        <v>3749</v>
      </c>
      <c r="O352" s="191" t="s">
        <v>3748</v>
      </c>
      <c r="P352" s="33" t="s">
        <v>3714</v>
      </c>
      <c r="Q352" s="194">
        <v>2028667.2</v>
      </c>
      <c r="T352"/>
    </row>
    <row r="353" spans="1:20" ht="23.25" x14ac:dyDescent="0.25">
      <c r="A353" s="80">
        <v>352</v>
      </c>
      <c r="B353" s="149" t="s">
        <v>327</v>
      </c>
      <c r="C353" s="30"/>
      <c r="D353" s="30" t="s">
        <v>342</v>
      </c>
      <c r="E353" s="30" t="s">
        <v>18</v>
      </c>
      <c r="F353" s="30" t="s">
        <v>343</v>
      </c>
      <c r="G353" s="30" t="s">
        <v>20</v>
      </c>
      <c r="H353" s="30" t="s">
        <v>346</v>
      </c>
      <c r="I353" s="42">
        <v>45</v>
      </c>
      <c r="J353" s="33" t="str">
        <f t="shared" si="6"/>
        <v>городской округ Краснотурьинск, г. Краснотурьинск, ул. Микова, д. 45</v>
      </c>
      <c r="K353" s="30">
        <v>434.6</v>
      </c>
      <c r="L353" s="30">
        <v>8</v>
      </c>
      <c r="M353" s="30">
        <v>6</v>
      </c>
      <c r="N353" s="33" t="s">
        <v>3749</v>
      </c>
      <c r="O353" s="191" t="s">
        <v>3748</v>
      </c>
      <c r="P353" s="33" t="s">
        <v>3714</v>
      </c>
      <c r="Q353" s="194">
        <v>1146361.2</v>
      </c>
      <c r="T353"/>
    </row>
    <row r="354" spans="1:20" ht="23.25" x14ac:dyDescent="0.25">
      <c r="A354" s="80">
        <v>353</v>
      </c>
      <c r="B354" s="149" t="s">
        <v>327</v>
      </c>
      <c r="C354" s="30"/>
      <c r="D354" s="30" t="s">
        <v>342</v>
      </c>
      <c r="E354" s="30" t="s">
        <v>18</v>
      </c>
      <c r="F354" s="30" t="s">
        <v>343</v>
      </c>
      <c r="G354" s="30" t="s">
        <v>20</v>
      </c>
      <c r="H354" s="30" t="s">
        <v>346</v>
      </c>
      <c r="I354" s="42">
        <v>47</v>
      </c>
      <c r="J354" s="33" t="str">
        <f t="shared" si="6"/>
        <v>городской округ Краснотурьинск, г. Краснотурьинск, ул. Микова, д. 47</v>
      </c>
      <c r="K354" s="30">
        <v>431.9</v>
      </c>
      <c r="L354" s="30">
        <v>8</v>
      </c>
      <c r="M354" s="30">
        <v>6</v>
      </c>
      <c r="N354" s="33" t="s">
        <v>3749</v>
      </c>
      <c r="O354" s="191" t="s">
        <v>3748</v>
      </c>
      <c r="P354" s="33" t="s">
        <v>3714</v>
      </c>
      <c r="Q354" s="194">
        <v>1459492.7999999998</v>
      </c>
      <c r="T354"/>
    </row>
    <row r="355" spans="1:20" ht="23.25" x14ac:dyDescent="0.25">
      <c r="A355" s="80">
        <v>354</v>
      </c>
      <c r="B355" s="149" t="s">
        <v>327</v>
      </c>
      <c r="C355" s="30"/>
      <c r="D355" s="30" t="s">
        <v>342</v>
      </c>
      <c r="E355" s="30" t="s">
        <v>18</v>
      </c>
      <c r="F355" s="30" t="s">
        <v>343</v>
      </c>
      <c r="G355" s="30" t="s">
        <v>20</v>
      </c>
      <c r="H355" s="30" t="s">
        <v>380</v>
      </c>
      <c r="I355" s="42">
        <v>18</v>
      </c>
      <c r="J355" s="33" t="str">
        <f t="shared" si="6"/>
        <v>городской округ Краснотурьинск, г. Краснотурьинск, ул. Молодежная, д. 18</v>
      </c>
      <c r="K355" s="30">
        <v>776.1</v>
      </c>
      <c r="L355" s="30">
        <v>33</v>
      </c>
      <c r="M355" s="30">
        <v>7</v>
      </c>
      <c r="N355" s="33" t="s">
        <v>3749</v>
      </c>
      <c r="O355" s="191" t="s">
        <v>3748</v>
      </c>
      <c r="P355" s="33" t="s">
        <v>3714</v>
      </c>
      <c r="Q355" s="194">
        <v>4866344.4000000004</v>
      </c>
      <c r="T355"/>
    </row>
    <row r="356" spans="1:20" ht="23.25" x14ac:dyDescent="0.25">
      <c r="A356" s="80">
        <v>355</v>
      </c>
      <c r="B356" s="149" t="s">
        <v>327</v>
      </c>
      <c r="C356" s="30"/>
      <c r="D356" s="30" t="s">
        <v>342</v>
      </c>
      <c r="E356" s="30" t="s">
        <v>18</v>
      </c>
      <c r="F356" s="30" t="s">
        <v>343</v>
      </c>
      <c r="G356" s="30" t="s">
        <v>20</v>
      </c>
      <c r="H356" s="30" t="s">
        <v>157</v>
      </c>
      <c r="I356" s="42">
        <v>4</v>
      </c>
      <c r="J356" s="33" t="str">
        <f t="shared" si="6"/>
        <v>городской округ Краснотурьинск, г. Краснотурьинск, ул. Попова, д. 4</v>
      </c>
      <c r="K356" s="30">
        <v>442.1</v>
      </c>
      <c r="L356" s="30">
        <v>8</v>
      </c>
      <c r="M356" s="113">
        <v>2</v>
      </c>
      <c r="N356" s="33" t="s">
        <v>3751</v>
      </c>
      <c r="O356" s="191" t="s">
        <v>3682</v>
      </c>
      <c r="P356" s="33" t="s">
        <v>3714</v>
      </c>
      <c r="Q356" s="194">
        <v>940181.22</v>
      </c>
      <c r="R356" s="45" t="s">
        <v>2348</v>
      </c>
      <c r="T356"/>
    </row>
    <row r="357" spans="1:20" ht="23.25" x14ac:dyDescent="0.25">
      <c r="A357" s="80">
        <v>356</v>
      </c>
      <c r="B357" s="149" t="s">
        <v>327</v>
      </c>
      <c r="C357" s="30"/>
      <c r="D357" s="30" t="s">
        <v>342</v>
      </c>
      <c r="E357" s="30" t="s">
        <v>18</v>
      </c>
      <c r="F357" s="30" t="s">
        <v>343</v>
      </c>
      <c r="G357" s="30" t="s">
        <v>20</v>
      </c>
      <c r="H357" s="30" t="s">
        <v>162</v>
      </c>
      <c r="I357" s="42">
        <v>39</v>
      </c>
      <c r="J357" s="33" t="str">
        <f t="shared" si="6"/>
        <v>городской округ Краснотурьинск, г. Краснотурьинск, ул. Фрунзе, д. 39</v>
      </c>
      <c r="K357" s="30">
        <v>1050</v>
      </c>
      <c r="L357" s="30">
        <v>18</v>
      </c>
      <c r="M357" s="30">
        <v>1</v>
      </c>
      <c r="N357" s="33" t="s">
        <v>3749</v>
      </c>
      <c r="O357" s="191" t="s">
        <v>3748</v>
      </c>
      <c r="P357" s="33" t="s">
        <v>3714</v>
      </c>
      <c r="Q357" s="194">
        <v>321536.40000000002</v>
      </c>
      <c r="T357"/>
    </row>
    <row r="358" spans="1:20" ht="23.25" x14ac:dyDescent="0.25">
      <c r="A358" s="80">
        <v>357</v>
      </c>
      <c r="B358" s="149" t="s">
        <v>327</v>
      </c>
      <c r="C358" s="30"/>
      <c r="D358" s="30" t="s">
        <v>342</v>
      </c>
      <c r="E358" s="30" t="s">
        <v>18</v>
      </c>
      <c r="F358" s="30" t="s">
        <v>343</v>
      </c>
      <c r="G358" s="30" t="s">
        <v>20</v>
      </c>
      <c r="H358" s="30" t="s">
        <v>348</v>
      </c>
      <c r="I358" s="42">
        <v>48</v>
      </c>
      <c r="J358" s="33" t="str">
        <f t="shared" si="6"/>
        <v>городской округ Краснотурьинск, г. Краснотурьинск, ул. Фурманова, д. 48</v>
      </c>
      <c r="K358" s="30">
        <v>519</v>
      </c>
      <c r="L358" s="30">
        <v>8</v>
      </c>
      <c r="M358" s="30">
        <v>6</v>
      </c>
      <c r="N358" s="33" t="s">
        <v>3749</v>
      </c>
      <c r="O358" s="191" t="s">
        <v>3748</v>
      </c>
      <c r="P358" s="33" t="s">
        <v>3714</v>
      </c>
      <c r="Q358" s="194">
        <v>1599120</v>
      </c>
      <c r="T358"/>
    </row>
    <row r="359" spans="1:20" ht="23.25" x14ac:dyDescent="0.25">
      <c r="A359" s="80">
        <v>358</v>
      </c>
      <c r="B359" s="149" t="s">
        <v>327</v>
      </c>
      <c r="C359" s="30"/>
      <c r="D359" s="30" t="s">
        <v>350</v>
      </c>
      <c r="E359" s="30" t="s">
        <v>18</v>
      </c>
      <c r="F359" s="30" t="s">
        <v>351</v>
      </c>
      <c r="G359" s="30" t="s">
        <v>20</v>
      </c>
      <c r="H359" s="30" t="s">
        <v>73</v>
      </c>
      <c r="I359" s="42">
        <v>15</v>
      </c>
      <c r="J359" s="33" t="str">
        <f t="shared" si="6"/>
        <v>городской округ Красноуральск, г. Красноуральск, ул. Вокзальная, д. 15</v>
      </c>
      <c r="K359" s="30">
        <v>382.6</v>
      </c>
      <c r="L359" s="30">
        <v>8</v>
      </c>
      <c r="M359" s="30">
        <v>7</v>
      </c>
      <c r="N359" s="33" t="s">
        <v>3755</v>
      </c>
      <c r="O359" s="191" t="s">
        <v>3721</v>
      </c>
      <c r="P359" s="33" t="s">
        <v>3641</v>
      </c>
      <c r="Q359" s="194">
        <v>3384124.8</v>
      </c>
      <c r="T359"/>
    </row>
    <row r="360" spans="1:20" ht="23.25" x14ac:dyDescent="0.25">
      <c r="A360" s="80">
        <v>359</v>
      </c>
      <c r="B360" s="149" t="s">
        <v>327</v>
      </c>
      <c r="C360" s="30"/>
      <c r="D360" s="30" t="s">
        <v>350</v>
      </c>
      <c r="E360" s="30" t="s">
        <v>18</v>
      </c>
      <c r="F360" s="30" t="s">
        <v>351</v>
      </c>
      <c r="G360" s="30" t="s">
        <v>20</v>
      </c>
      <c r="H360" s="30" t="s">
        <v>146</v>
      </c>
      <c r="I360" s="42">
        <v>17</v>
      </c>
      <c r="J360" s="33" t="str">
        <f t="shared" si="6"/>
        <v>городской округ Красноуральск, г. Красноуральск, ул. Дзержинского, д. 17</v>
      </c>
      <c r="K360" s="30">
        <v>509.3</v>
      </c>
      <c r="L360" s="30">
        <v>8</v>
      </c>
      <c r="M360" s="30">
        <v>8</v>
      </c>
      <c r="N360" s="33" t="s">
        <v>3965</v>
      </c>
      <c r="O360" s="191" t="s">
        <v>3966</v>
      </c>
      <c r="P360" s="33" t="s">
        <v>3641</v>
      </c>
      <c r="Q360" s="194">
        <v>4319147.6000000006</v>
      </c>
      <c r="T360"/>
    </row>
    <row r="361" spans="1:20" ht="23.25" x14ac:dyDescent="0.25">
      <c r="A361" s="80">
        <v>360</v>
      </c>
      <c r="B361" s="149" t="s">
        <v>327</v>
      </c>
      <c r="C361" s="30"/>
      <c r="D361" s="30" t="s">
        <v>350</v>
      </c>
      <c r="E361" s="30" t="s">
        <v>18</v>
      </c>
      <c r="F361" s="30" t="s">
        <v>351</v>
      </c>
      <c r="G361" s="30" t="s">
        <v>20</v>
      </c>
      <c r="H361" s="30" t="s">
        <v>146</v>
      </c>
      <c r="I361" s="42">
        <v>21</v>
      </c>
      <c r="J361" s="33" t="str">
        <f t="shared" si="6"/>
        <v>городской округ Красноуральск, г. Красноуральск, ул. Дзержинского, д. 21</v>
      </c>
      <c r="K361" s="30">
        <v>525.5</v>
      </c>
      <c r="L361" s="30">
        <v>8</v>
      </c>
      <c r="M361" s="30">
        <v>6</v>
      </c>
      <c r="N361" s="33" t="s">
        <v>3726</v>
      </c>
      <c r="O361" s="191" t="s">
        <v>3717</v>
      </c>
      <c r="P361" s="33" t="s">
        <v>3641</v>
      </c>
      <c r="Q361" s="194">
        <v>3648822</v>
      </c>
      <c r="T361"/>
    </row>
    <row r="362" spans="1:20" ht="23.25" x14ac:dyDescent="0.25">
      <c r="A362" s="80">
        <v>361</v>
      </c>
      <c r="B362" s="149" t="s">
        <v>327</v>
      </c>
      <c r="C362" s="30"/>
      <c r="D362" s="30" t="s">
        <v>350</v>
      </c>
      <c r="E362" s="30" t="s">
        <v>18</v>
      </c>
      <c r="F362" s="30" t="s">
        <v>351</v>
      </c>
      <c r="G362" s="30" t="s">
        <v>20</v>
      </c>
      <c r="H362" s="30" t="s">
        <v>131</v>
      </c>
      <c r="I362" s="42">
        <v>1</v>
      </c>
      <c r="J362" s="33" t="str">
        <f t="shared" si="6"/>
        <v>городской округ Красноуральск, г. Красноуральск, ул. Карла Либкнехта, д. 1</v>
      </c>
      <c r="K362" s="30">
        <v>760.3</v>
      </c>
      <c r="L362" s="30">
        <v>10</v>
      </c>
      <c r="M362" s="30">
        <v>7</v>
      </c>
      <c r="N362" s="33" t="s">
        <v>3755</v>
      </c>
      <c r="O362" s="191" t="s">
        <v>3721</v>
      </c>
      <c r="P362" s="33" t="s">
        <v>3641</v>
      </c>
      <c r="Q362" s="194">
        <v>4841630.4000000004</v>
      </c>
      <c r="T362"/>
    </row>
    <row r="363" spans="1:20" ht="23.25" x14ac:dyDescent="0.25">
      <c r="A363" s="80">
        <v>362</v>
      </c>
      <c r="B363" s="149" t="s">
        <v>327</v>
      </c>
      <c r="C363" s="30"/>
      <c r="D363" s="30" t="s">
        <v>350</v>
      </c>
      <c r="E363" s="30" t="s">
        <v>18</v>
      </c>
      <c r="F363" s="30" t="s">
        <v>351</v>
      </c>
      <c r="G363" s="30" t="s">
        <v>20</v>
      </c>
      <c r="H363" s="30" t="s">
        <v>131</v>
      </c>
      <c r="I363" s="42">
        <v>2</v>
      </c>
      <c r="J363" s="33" t="str">
        <f t="shared" si="6"/>
        <v>городской округ Красноуральск, г. Красноуральск, ул. Карла Либкнехта, д. 2</v>
      </c>
      <c r="K363" s="30">
        <v>304.7</v>
      </c>
      <c r="L363" s="30">
        <v>4</v>
      </c>
      <c r="M363" s="30">
        <v>7</v>
      </c>
      <c r="N363" s="33" t="s">
        <v>3726</v>
      </c>
      <c r="O363" s="191" t="s">
        <v>3717</v>
      </c>
      <c r="P363" s="33" t="s">
        <v>3641</v>
      </c>
      <c r="Q363" s="194">
        <v>2574112.3199999998</v>
      </c>
      <c r="T363"/>
    </row>
    <row r="364" spans="1:20" ht="23.25" x14ac:dyDescent="0.25">
      <c r="A364" s="80">
        <v>363</v>
      </c>
      <c r="B364" s="149" t="s">
        <v>327</v>
      </c>
      <c r="C364" s="30"/>
      <c r="D364" s="30" t="s">
        <v>350</v>
      </c>
      <c r="E364" s="30" t="s">
        <v>18</v>
      </c>
      <c r="F364" s="30" t="s">
        <v>351</v>
      </c>
      <c r="G364" s="30" t="s">
        <v>20</v>
      </c>
      <c r="H364" s="30" t="s">
        <v>131</v>
      </c>
      <c r="I364" s="42">
        <v>4</v>
      </c>
      <c r="J364" s="33" t="str">
        <f t="shared" si="6"/>
        <v>городской округ Красноуральск, г. Красноуральск, ул. Карла Либкнехта, д. 4</v>
      </c>
      <c r="K364" s="30">
        <v>504</v>
      </c>
      <c r="L364" s="30">
        <v>8</v>
      </c>
      <c r="M364" s="30">
        <v>7</v>
      </c>
      <c r="N364" s="33" t="s">
        <v>3726</v>
      </c>
      <c r="O364" s="191" t="s">
        <v>3717</v>
      </c>
      <c r="P364" s="33" t="s">
        <v>3641</v>
      </c>
      <c r="Q364" s="194">
        <v>3929023.2</v>
      </c>
      <c r="T364"/>
    </row>
    <row r="365" spans="1:20" ht="23.25" x14ac:dyDescent="0.25">
      <c r="A365" s="80">
        <v>364</v>
      </c>
      <c r="B365" s="149" t="s">
        <v>327</v>
      </c>
      <c r="C365" s="30"/>
      <c r="D365" s="30" t="s">
        <v>350</v>
      </c>
      <c r="E365" s="30" t="s">
        <v>18</v>
      </c>
      <c r="F365" s="30" t="s">
        <v>351</v>
      </c>
      <c r="G365" s="30" t="s">
        <v>20</v>
      </c>
      <c r="H365" s="30" t="s">
        <v>75</v>
      </c>
      <c r="I365" s="42">
        <v>23</v>
      </c>
      <c r="J365" s="33" t="str">
        <f t="shared" si="6"/>
        <v>городской округ Красноуральск, г. Красноуральск, ул. Карла Маркса, д. 23</v>
      </c>
      <c r="K365" s="30">
        <v>410.9</v>
      </c>
      <c r="L365" s="30">
        <v>8</v>
      </c>
      <c r="M365" s="30">
        <v>8</v>
      </c>
      <c r="N365" s="33" t="s">
        <v>3726</v>
      </c>
      <c r="O365" s="191" t="s">
        <v>3717</v>
      </c>
      <c r="P365" s="33" t="s">
        <v>3641</v>
      </c>
      <c r="Q365" s="194">
        <v>3892859.54</v>
      </c>
      <c r="T365"/>
    </row>
    <row r="366" spans="1:20" ht="23.25" x14ac:dyDescent="0.25">
      <c r="A366" s="80">
        <v>365</v>
      </c>
      <c r="B366" s="149" t="s">
        <v>327</v>
      </c>
      <c r="C366" s="30"/>
      <c r="D366" s="30" t="s">
        <v>350</v>
      </c>
      <c r="E366" s="30" t="s">
        <v>18</v>
      </c>
      <c r="F366" s="30" t="s">
        <v>351</v>
      </c>
      <c r="G366" s="30" t="s">
        <v>20</v>
      </c>
      <c r="H366" s="30" t="s">
        <v>199</v>
      </c>
      <c r="I366" s="42">
        <v>10</v>
      </c>
      <c r="J366" s="33" t="str">
        <f t="shared" si="6"/>
        <v>городской округ Красноуральск, г. Красноуральск, ул. Победы, д. 10</v>
      </c>
      <c r="K366" s="30">
        <v>501.8</v>
      </c>
      <c r="L366" s="30">
        <v>12</v>
      </c>
      <c r="M366" s="30">
        <v>6</v>
      </c>
      <c r="N366" s="33" t="s">
        <v>3726</v>
      </c>
      <c r="O366" s="191" t="s">
        <v>3717</v>
      </c>
      <c r="P366" s="33" t="s">
        <v>3641</v>
      </c>
      <c r="Q366" s="194">
        <v>3922976.95</v>
      </c>
      <c r="T366"/>
    </row>
    <row r="367" spans="1:20" ht="23.25" x14ac:dyDescent="0.25">
      <c r="A367" s="80">
        <v>366</v>
      </c>
      <c r="B367" s="149" t="s">
        <v>327</v>
      </c>
      <c r="C367" s="30"/>
      <c r="D367" s="30" t="s">
        <v>350</v>
      </c>
      <c r="E367" s="30" t="s">
        <v>18</v>
      </c>
      <c r="F367" s="30" t="s">
        <v>351</v>
      </c>
      <c r="G367" s="30" t="s">
        <v>20</v>
      </c>
      <c r="H367" s="30" t="s">
        <v>199</v>
      </c>
      <c r="I367" s="42">
        <v>4</v>
      </c>
      <c r="J367" s="33" t="str">
        <f t="shared" si="6"/>
        <v>городской округ Красноуральск, г. Красноуральск, ул. Победы, д. 4</v>
      </c>
      <c r="K367" s="30">
        <v>823.3</v>
      </c>
      <c r="L367" s="30">
        <v>12</v>
      </c>
      <c r="M367" s="30">
        <v>8</v>
      </c>
      <c r="N367" s="33" t="s">
        <v>3755</v>
      </c>
      <c r="O367" s="191" t="s">
        <v>3721</v>
      </c>
      <c r="P367" s="33" t="s">
        <v>3641</v>
      </c>
      <c r="Q367" s="194">
        <v>6504200.4000000004</v>
      </c>
      <c r="T367"/>
    </row>
    <row r="368" spans="1:20" ht="23.25" x14ac:dyDescent="0.25">
      <c r="A368" s="80">
        <v>367</v>
      </c>
      <c r="B368" s="149" t="s">
        <v>327</v>
      </c>
      <c r="C368" s="30"/>
      <c r="D368" s="30" t="s">
        <v>350</v>
      </c>
      <c r="E368" s="30" t="s">
        <v>18</v>
      </c>
      <c r="F368" s="30" t="s">
        <v>351</v>
      </c>
      <c r="G368" s="30" t="s">
        <v>20</v>
      </c>
      <c r="H368" s="30" t="s">
        <v>199</v>
      </c>
      <c r="I368" s="42">
        <v>6</v>
      </c>
      <c r="J368" s="33" t="str">
        <f t="shared" si="6"/>
        <v>городской округ Красноуральск, г. Красноуральск, ул. Победы, д. 6</v>
      </c>
      <c r="K368" s="30">
        <v>464.3</v>
      </c>
      <c r="L368" s="30">
        <v>7</v>
      </c>
      <c r="M368" s="30">
        <v>8</v>
      </c>
      <c r="N368" s="33" t="s">
        <v>3726</v>
      </c>
      <c r="O368" s="191" t="s">
        <v>3717</v>
      </c>
      <c r="P368" s="33" t="s">
        <v>3641</v>
      </c>
      <c r="Q368" s="194">
        <v>3196124.6399999997</v>
      </c>
      <c r="T368"/>
    </row>
    <row r="369" spans="1:20" ht="23.25" x14ac:dyDescent="0.25">
      <c r="A369" s="80">
        <v>368</v>
      </c>
      <c r="B369" s="149" t="s">
        <v>327</v>
      </c>
      <c r="C369" s="30"/>
      <c r="D369" s="30" t="s">
        <v>350</v>
      </c>
      <c r="E369" s="30" t="s">
        <v>18</v>
      </c>
      <c r="F369" s="30" t="s">
        <v>351</v>
      </c>
      <c r="G369" s="30" t="s">
        <v>20</v>
      </c>
      <c r="H369" s="30" t="s">
        <v>84</v>
      </c>
      <c r="I369" s="42">
        <v>34</v>
      </c>
      <c r="J369" s="33" t="str">
        <f t="shared" si="6"/>
        <v>городской округ Красноуральск, г. Красноуральск, ул. Советская, д. 34</v>
      </c>
      <c r="K369" s="30">
        <v>487.6</v>
      </c>
      <c r="L369" s="30">
        <v>8</v>
      </c>
      <c r="M369" s="30">
        <v>7</v>
      </c>
      <c r="N369" s="33" t="s">
        <v>3755</v>
      </c>
      <c r="O369" s="191" t="s">
        <v>3721</v>
      </c>
      <c r="P369" s="33" t="s">
        <v>3641</v>
      </c>
      <c r="Q369" s="194">
        <v>4428105.5999999996</v>
      </c>
      <c r="T369"/>
    </row>
    <row r="370" spans="1:20" ht="23.25" x14ac:dyDescent="0.25">
      <c r="A370" s="80">
        <v>369</v>
      </c>
      <c r="B370" s="149" t="s">
        <v>327</v>
      </c>
      <c r="C370" s="30"/>
      <c r="D370" s="30" t="s">
        <v>350</v>
      </c>
      <c r="E370" s="30" t="s">
        <v>18</v>
      </c>
      <c r="F370" s="30" t="s">
        <v>351</v>
      </c>
      <c r="G370" s="30" t="s">
        <v>20</v>
      </c>
      <c r="H370" s="30" t="s">
        <v>84</v>
      </c>
      <c r="I370" s="42">
        <v>36</v>
      </c>
      <c r="J370" s="33" t="str">
        <f t="shared" si="6"/>
        <v>городской округ Красноуральск, г. Красноуральск, ул. Советская, д. 36</v>
      </c>
      <c r="K370" s="30">
        <v>297.2</v>
      </c>
      <c r="L370" s="30">
        <v>4</v>
      </c>
      <c r="M370" s="30">
        <v>6</v>
      </c>
      <c r="N370" s="33" t="s">
        <v>3755</v>
      </c>
      <c r="O370" s="191" t="s">
        <v>3721</v>
      </c>
      <c r="P370" s="33" t="s">
        <v>3641</v>
      </c>
      <c r="Q370" s="194">
        <v>2349573.5999999996</v>
      </c>
      <c r="T370"/>
    </row>
    <row r="371" spans="1:20" ht="23.25" x14ac:dyDescent="0.25">
      <c r="A371" s="80">
        <v>370</v>
      </c>
      <c r="B371" s="149" t="s">
        <v>327</v>
      </c>
      <c r="C371" s="30"/>
      <c r="D371" s="30" t="s">
        <v>350</v>
      </c>
      <c r="E371" s="30" t="s">
        <v>18</v>
      </c>
      <c r="F371" s="30" t="s">
        <v>351</v>
      </c>
      <c r="G371" s="30" t="s">
        <v>20</v>
      </c>
      <c r="H371" s="30" t="s">
        <v>84</v>
      </c>
      <c r="I371" s="42">
        <v>9</v>
      </c>
      <c r="J371" s="33" t="str">
        <f t="shared" si="6"/>
        <v>городской округ Красноуральск, г. Красноуральск, ул. Советская, д. 9</v>
      </c>
      <c r="K371" s="30">
        <v>736.4</v>
      </c>
      <c r="L371" s="30">
        <v>8</v>
      </c>
      <c r="M371" s="30">
        <v>7</v>
      </c>
      <c r="N371" s="33" t="s">
        <v>3755</v>
      </c>
      <c r="O371" s="191" t="s">
        <v>3721</v>
      </c>
      <c r="P371" s="33" t="s">
        <v>3641</v>
      </c>
      <c r="Q371" s="194">
        <v>5685470.0399999991</v>
      </c>
      <c r="T371"/>
    </row>
    <row r="372" spans="1:20" ht="23.25" x14ac:dyDescent="0.25">
      <c r="A372" s="80">
        <v>371</v>
      </c>
      <c r="B372" s="149" t="s">
        <v>327</v>
      </c>
      <c r="C372" s="30"/>
      <c r="D372" s="30" t="s">
        <v>350</v>
      </c>
      <c r="E372" s="30" t="s">
        <v>18</v>
      </c>
      <c r="F372" s="30" t="s">
        <v>351</v>
      </c>
      <c r="G372" s="30" t="s">
        <v>20</v>
      </c>
      <c r="H372" s="30" t="s">
        <v>87</v>
      </c>
      <c r="I372" s="42">
        <v>6</v>
      </c>
      <c r="J372" s="33" t="str">
        <f t="shared" si="6"/>
        <v>городской округ Красноуральск, г. Красноуральск, ул. Строителей, д. 6</v>
      </c>
      <c r="K372" s="30">
        <v>950.8</v>
      </c>
      <c r="L372" s="30">
        <v>16</v>
      </c>
      <c r="M372" s="30">
        <v>8</v>
      </c>
      <c r="N372" s="33" t="s">
        <v>3726</v>
      </c>
      <c r="O372" s="191" t="s">
        <v>3717</v>
      </c>
      <c r="P372" s="33" t="s">
        <v>3641</v>
      </c>
      <c r="Q372" s="194">
        <v>6154711.2000000002</v>
      </c>
      <c r="T372"/>
    </row>
    <row r="373" spans="1:20" ht="23.25" x14ac:dyDescent="0.25">
      <c r="A373" s="80">
        <v>372</v>
      </c>
      <c r="B373" s="149" t="s">
        <v>327</v>
      </c>
      <c r="C373" s="30"/>
      <c r="D373" s="30" t="s">
        <v>350</v>
      </c>
      <c r="E373" s="30" t="s">
        <v>18</v>
      </c>
      <c r="F373" s="30" t="s">
        <v>351</v>
      </c>
      <c r="G373" s="30" t="s">
        <v>20</v>
      </c>
      <c r="H373" s="30" t="s">
        <v>87</v>
      </c>
      <c r="I373" s="42">
        <v>8</v>
      </c>
      <c r="J373" s="33" t="str">
        <f t="shared" si="6"/>
        <v>городской округ Красноуральск, г. Красноуральск, ул. Строителей, д. 8</v>
      </c>
      <c r="K373" s="30">
        <v>756.3</v>
      </c>
      <c r="L373" s="30">
        <v>7</v>
      </c>
      <c r="M373" s="30">
        <v>8</v>
      </c>
      <c r="N373" s="33" t="s">
        <v>3755</v>
      </c>
      <c r="O373" s="191" t="s">
        <v>3721</v>
      </c>
      <c r="P373" s="33" t="s">
        <v>3641</v>
      </c>
      <c r="Q373" s="194">
        <v>5499520.7999999998</v>
      </c>
      <c r="T373"/>
    </row>
    <row r="374" spans="1:20" ht="23.25" x14ac:dyDescent="0.25">
      <c r="A374" s="80">
        <v>373</v>
      </c>
      <c r="B374" s="149" t="s">
        <v>327</v>
      </c>
      <c r="C374" s="30"/>
      <c r="D374" s="30" t="s">
        <v>350</v>
      </c>
      <c r="E374" s="30" t="s">
        <v>18</v>
      </c>
      <c r="F374" s="30" t="s">
        <v>351</v>
      </c>
      <c r="G374" s="30" t="s">
        <v>20</v>
      </c>
      <c r="H374" s="30" t="s">
        <v>353</v>
      </c>
      <c r="I374" s="42">
        <v>27</v>
      </c>
      <c r="J374" s="33" t="str">
        <f t="shared" si="6"/>
        <v>городской округ Красноуральск, г. Красноуральск, ул. Устинова, д. 27</v>
      </c>
      <c r="K374" s="30">
        <v>863.7</v>
      </c>
      <c r="L374" s="30">
        <v>16</v>
      </c>
      <c r="M374" s="30">
        <v>7</v>
      </c>
      <c r="N374" s="33" t="s">
        <v>3758</v>
      </c>
      <c r="O374" s="191" t="s">
        <v>3759</v>
      </c>
      <c r="P374" s="33" t="s">
        <v>3641</v>
      </c>
      <c r="Q374" s="194">
        <v>6761599.2000000011</v>
      </c>
      <c r="T374"/>
    </row>
    <row r="375" spans="1:20" ht="23.25" x14ac:dyDescent="0.25">
      <c r="A375" s="80">
        <v>374</v>
      </c>
      <c r="B375" s="149" t="s">
        <v>327</v>
      </c>
      <c r="C375" s="30"/>
      <c r="D375" s="30" t="s">
        <v>350</v>
      </c>
      <c r="E375" s="30" t="s">
        <v>18</v>
      </c>
      <c r="F375" s="30" t="s">
        <v>351</v>
      </c>
      <c r="G375" s="30" t="s">
        <v>20</v>
      </c>
      <c r="H375" s="30" t="s">
        <v>162</v>
      </c>
      <c r="I375" s="42">
        <v>1</v>
      </c>
      <c r="J375" s="33" t="str">
        <f t="shared" si="6"/>
        <v>городской округ Красноуральск, г. Красноуральск, ул. Фрунзе, д. 1</v>
      </c>
      <c r="K375" s="30">
        <v>499.9</v>
      </c>
      <c r="L375" s="30">
        <v>8</v>
      </c>
      <c r="M375" s="30">
        <v>5</v>
      </c>
      <c r="N375" s="33" t="s">
        <v>3755</v>
      </c>
      <c r="O375" s="191" t="s">
        <v>3721</v>
      </c>
      <c r="P375" s="33" t="s">
        <v>3641</v>
      </c>
      <c r="Q375" s="194">
        <v>2093169.6</v>
      </c>
      <c r="T375"/>
    </row>
    <row r="376" spans="1:20" ht="23.25" x14ac:dyDescent="0.25">
      <c r="A376" s="80">
        <v>375</v>
      </c>
      <c r="B376" s="149" t="s">
        <v>327</v>
      </c>
      <c r="C376" s="30"/>
      <c r="D376" s="30" t="s">
        <v>350</v>
      </c>
      <c r="E376" s="30" t="s">
        <v>18</v>
      </c>
      <c r="F376" s="30" t="s">
        <v>351</v>
      </c>
      <c r="G376" s="30" t="s">
        <v>20</v>
      </c>
      <c r="H376" s="30" t="s">
        <v>162</v>
      </c>
      <c r="I376" s="42">
        <v>5</v>
      </c>
      <c r="J376" s="33" t="str">
        <f t="shared" si="6"/>
        <v>городской округ Красноуральск, г. Красноуральск, ул. Фрунзе, д. 5</v>
      </c>
      <c r="K376" s="30">
        <v>501.3</v>
      </c>
      <c r="L376" s="30">
        <v>8</v>
      </c>
      <c r="M376" s="30">
        <v>7</v>
      </c>
      <c r="N376" s="33" t="s">
        <v>3755</v>
      </c>
      <c r="O376" s="191" t="s">
        <v>3721</v>
      </c>
      <c r="P376" s="33" t="s">
        <v>3641</v>
      </c>
      <c r="Q376" s="194">
        <v>3934509.5999999996</v>
      </c>
      <c r="T376"/>
    </row>
    <row r="377" spans="1:20" ht="23.25" x14ac:dyDescent="0.25">
      <c r="A377" s="80">
        <v>376</v>
      </c>
      <c r="B377" s="146" t="s">
        <v>227</v>
      </c>
      <c r="C377" s="30"/>
      <c r="D377" s="30" t="s">
        <v>2649</v>
      </c>
      <c r="E377" s="30" t="s">
        <v>18</v>
      </c>
      <c r="F377" s="30" t="s">
        <v>259</v>
      </c>
      <c r="G377" s="30" t="s">
        <v>20</v>
      </c>
      <c r="H377" s="30" t="s">
        <v>1354</v>
      </c>
      <c r="I377" s="42">
        <v>9</v>
      </c>
      <c r="J377" s="33" t="str">
        <f t="shared" si="6"/>
        <v>городской округ Красноуфимск Свердловской области, г. Красноуфимск, ул. Ачитская, д. 9</v>
      </c>
      <c r="K377" s="42">
        <v>632</v>
      </c>
      <c r="L377" s="30">
        <v>10</v>
      </c>
      <c r="M377" s="30">
        <v>7</v>
      </c>
      <c r="N377" s="33" t="s">
        <v>3760</v>
      </c>
      <c r="O377" s="191" t="s">
        <v>3736</v>
      </c>
      <c r="P377" s="33" t="s">
        <v>3652</v>
      </c>
      <c r="Q377" s="194">
        <v>3433234.8199999989</v>
      </c>
      <c r="T377"/>
    </row>
    <row r="378" spans="1:20" ht="23.25" x14ac:dyDescent="0.25">
      <c r="A378" s="80">
        <v>377</v>
      </c>
      <c r="B378" s="146" t="s">
        <v>227</v>
      </c>
      <c r="C378" s="30"/>
      <c r="D378" s="30" t="s">
        <v>2649</v>
      </c>
      <c r="E378" s="30" t="s">
        <v>18</v>
      </c>
      <c r="F378" s="30" t="s">
        <v>259</v>
      </c>
      <c r="G378" s="30" t="s">
        <v>20</v>
      </c>
      <c r="H378" s="30" t="s">
        <v>706</v>
      </c>
      <c r="I378" s="42">
        <v>14</v>
      </c>
      <c r="J378" s="33" t="str">
        <f t="shared" si="6"/>
        <v>городской округ Красноуфимск Свердловской области, г. Красноуфимск, ул. Березовая, д. 14</v>
      </c>
      <c r="K378" s="42">
        <v>550.79999999999995</v>
      </c>
      <c r="L378" s="30">
        <v>10</v>
      </c>
      <c r="M378" s="30">
        <v>8</v>
      </c>
      <c r="N378" s="33" t="s">
        <v>3760</v>
      </c>
      <c r="O378" s="191" t="s">
        <v>3736</v>
      </c>
      <c r="P378" s="33" t="s">
        <v>3652</v>
      </c>
      <c r="Q378" s="194">
        <v>3213442.41</v>
      </c>
      <c r="T378"/>
    </row>
    <row r="379" spans="1:20" ht="23.25" x14ac:dyDescent="0.25">
      <c r="A379" s="80">
        <v>378</v>
      </c>
      <c r="B379" s="146" t="s">
        <v>227</v>
      </c>
      <c r="C379" s="30"/>
      <c r="D379" s="30" t="s">
        <v>2649</v>
      </c>
      <c r="E379" s="30" t="s">
        <v>18</v>
      </c>
      <c r="F379" s="30" t="s">
        <v>259</v>
      </c>
      <c r="G379" s="30" t="s">
        <v>20</v>
      </c>
      <c r="H379" s="30" t="s">
        <v>1355</v>
      </c>
      <c r="I379" s="42">
        <v>90</v>
      </c>
      <c r="J379" s="33" t="str">
        <f t="shared" si="6"/>
        <v>городской округ Красноуфимск Свердловской области, г. Красноуфимск, ул. В.Терешковой, д. 90</v>
      </c>
      <c r="K379" s="42">
        <v>284.88</v>
      </c>
      <c r="L379" s="30">
        <v>8</v>
      </c>
      <c r="M379" s="30">
        <v>6</v>
      </c>
      <c r="N379" s="33" t="s">
        <v>3760</v>
      </c>
      <c r="O379" s="191" t="s">
        <v>3736</v>
      </c>
      <c r="P379" s="33" t="s">
        <v>3652</v>
      </c>
      <c r="Q379" s="194">
        <v>2086883.8899999997</v>
      </c>
      <c r="T379"/>
    </row>
    <row r="380" spans="1:20" ht="23.25" x14ac:dyDescent="0.25">
      <c r="A380" s="80">
        <v>379</v>
      </c>
      <c r="B380" s="146" t="s">
        <v>227</v>
      </c>
      <c r="C380" s="30"/>
      <c r="D380" s="30" t="s">
        <v>2649</v>
      </c>
      <c r="E380" s="30" t="s">
        <v>18</v>
      </c>
      <c r="F380" s="30" t="s">
        <v>259</v>
      </c>
      <c r="G380" s="30" t="s">
        <v>20</v>
      </c>
      <c r="H380" s="30" t="s">
        <v>1355</v>
      </c>
      <c r="I380" s="42">
        <v>92</v>
      </c>
      <c r="J380" s="33" t="str">
        <f t="shared" si="6"/>
        <v>городской округ Красноуфимск Свердловской области, г. Красноуфимск, ул. В.Терешковой, д. 92</v>
      </c>
      <c r="K380" s="42">
        <v>278.43</v>
      </c>
      <c r="L380" s="30">
        <v>8</v>
      </c>
      <c r="M380" s="30">
        <v>6</v>
      </c>
      <c r="N380" s="33" t="s">
        <v>3760</v>
      </c>
      <c r="O380" s="191" t="s">
        <v>3736</v>
      </c>
      <c r="P380" s="33" t="s">
        <v>3652</v>
      </c>
      <c r="Q380" s="194">
        <v>1967335.4500000002</v>
      </c>
      <c r="T380"/>
    </row>
    <row r="381" spans="1:20" ht="23.25" x14ac:dyDescent="0.25">
      <c r="A381" s="80">
        <v>380</v>
      </c>
      <c r="B381" s="146" t="s">
        <v>227</v>
      </c>
      <c r="C381" s="30"/>
      <c r="D381" s="30" t="s">
        <v>2649</v>
      </c>
      <c r="E381" s="30" t="s">
        <v>18</v>
      </c>
      <c r="F381" s="30" t="s">
        <v>259</v>
      </c>
      <c r="G381" s="30" t="s">
        <v>20</v>
      </c>
      <c r="H381" s="30" t="s">
        <v>86</v>
      </c>
      <c r="I381" s="42">
        <v>17</v>
      </c>
      <c r="J381" s="33" t="str">
        <f t="shared" si="6"/>
        <v>городской округ Красноуфимск Свердловской области, г. Красноуфимск, ул. Куйбышева, д. 17</v>
      </c>
      <c r="K381" s="42">
        <v>758.6</v>
      </c>
      <c r="L381" s="30">
        <v>12</v>
      </c>
      <c r="M381" s="30">
        <v>6</v>
      </c>
      <c r="N381" s="33" t="s">
        <v>3760</v>
      </c>
      <c r="O381" s="191" t="s">
        <v>3736</v>
      </c>
      <c r="P381" s="33" t="s">
        <v>3652</v>
      </c>
      <c r="Q381" s="194">
        <v>5179647.99</v>
      </c>
      <c r="T381"/>
    </row>
    <row r="382" spans="1:20" ht="23.25" x14ac:dyDescent="0.25">
      <c r="A382" s="80">
        <v>381</v>
      </c>
      <c r="B382" s="146" t="s">
        <v>227</v>
      </c>
      <c r="C382" s="30"/>
      <c r="D382" s="30" t="s">
        <v>2649</v>
      </c>
      <c r="E382" s="30" t="s">
        <v>18</v>
      </c>
      <c r="F382" s="30" t="s">
        <v>259</v>
      </c>
      <c r="G382" s="30" t="s">
        <v>20</v>
      </c>
      <c r="H382" s="30" t="s">
        <v>264</v>
      </c>
      <c r="I382" s="42">
        <v>81</v>
      </c>
      <c r="J382" s="33" t="str">
        <f t="shared" si="6"/>
        <v>городской округ Красноуфимск Свердловской области, г. Красноуфимск, ул. Мизерова, д. 81</v>
      </c>
      <c r="K382" s="42">
        <v>347.6</v>
      </c>
      <c r="L382" s="30">
        <v>8</v>
      </c>
      <c r="M382" s="30">
        <v>7</v>
      </c>
      <c r="N382" s="33" t="s">
        <v>3760</v>
      </c>
      <c r="O382" s="191" t="s">
        <v>3736</v>
      </c>
      <c r="P382" s="33" t="s">
        <v>3652</v>
      </c>
      <c r="Q382" s="194">
        <v>2878773.73</v>
      </c>
      <c r="T382"/>
    </row>
    <row r="383" spans="1:20" ht="23.25" x14ac:dyDescent="0.25">
      <c r="A383" s="80">
        <v>382</v>
      </c>
      <c r="B383" s="146" t="s">
        <v>227</v>
      </c>
      <c r="C383" s="30"/>
      <c r="D383" s="30" t="s">
        <v>2649</v>
      </c>
      <c r="E383" s="30" t="s">
        <v>18</v>
      </c>
      <c r="F383" s="30" t="s">
        <v>259</v>
      </c>
      <c r="G383" s="30" t="s">
        <v>20</v>
      </c>
      <c r="H383" s="30" t="s">
        <v>84</v>
      </c>
      <c r="I383" s="42">
        <v>36</v>
      </c>
      <c r="J383" s="33" t="str">
        <f t="shared" si="6"/>
        <v>городской округ Красноуфимск Свердловской области, г. Красноуфимск, ул. Советская, д. 36</v>
      </c>
      <c r="K383" s="42">
        <v>1221.9000000000001</v>
      </c>
      <c r="L383" s="30">
        <v>36</v>
      </c>
      <c r="M383" s="30">
        <v>7</v>
      </c>
      <c r="N383" s="33" t="s">
        <v>3760</v>
      </c>
      <c r="O383" s="191" t="s">
        <v>3736</v>
      </c>
      <c r="P383" s="33" t="s">
        <v>3652</v>
      </c>
      <c r="Q383" s="194">
        <v>6695656.3699999992</v>
      </c>
      <c r="T383"/>
    </row>
    <row r="384" spans="1:20" ht="23.25" x14ac:dyDescent="0.25">
      <c r="A384" s="80">
        <v>383</v>
      </c>
      <c r="B384" s="146" t="s">
        <v>227</v>
      </c>
      <c r="C384" s="30"/>
      <c r="D384" s="30" t="s">
        <v>2649</v>
      </c>
      <c r="E384" s="30" t="s">
        <v>18</v>
      </c>
      <c r="F384" s="30" t="s">
        <v>259</v>
      </c>
      <c r="G384" s="30" t="s">
        <v>20</v>
      </c>
      <c r="H384" s="30" t="s">
        <v>712</v>
      </c>
      <c r="I384" s="42">
        <v>53</v>
      </c>
      <c r="J384" s="33" t="str">
        <f t="shared" si="6"/>
        <v>городской округ Красноуфимск Свердловской области, г. Красноуфимск, ул. Сухобского, д. 53</v>
      </c>
      <c r="K384" s="42">
        <v>1481.74</v>
      </c>
      <c r="L384" s="30">
        <v>44</v>
      </c>
      <c r="M384" s="30">
        <v>7</v>
      </c>
      <c r="N384" s="33" t="s">
        <v>3760</v>
      </c>
      <c r="O384" s="191" t="s">
        <v>3736</v>
      </c>
      <c r="P384" s="33" t="s">
        <v>3652</v>
      </c>
      <c r="Q384" s="194">
        <v>7166692</v>
      </c>
      <c r="T384"/>
    </row>
    <row r="385" spans="1:20" ht="23.25" x14ac:dyDescent="0.25">
      <c r="A385" s="80">
        <v>384</v>
      </c>
      <c r="B385" s="146" t="s">
        <v>227</v>
      </c>
      <c r="C385" s="30"/>
      <c r="D385" s="30" t="s">
        <v>2649</v>
      </c>
      <c r="E385" s="30" t="s">
        <v>1500</v>
      </c>
      <c r="F385" s="30" t="s">
        <v>1141</v>
      </c>
      <c r="G385" s="30" t="s">
        <v>20</v>
      </c>
      <c r="H385" s="30" t="s">
        <v>69</v>
      </c>
      <c r="I385" s="42">
        <v>3</v>
      </c>
      <c r="J385" s="33" t="str">
        <f t="shared" si="6"/>
        <v>городской округ Красноуфимск Свердловской области, пос. Пудлинговый (г Красноуфимск), ул. Мира, д. 3</v>
      </c>
      <c r="K385" s="42">
        <v>399.8</v>
      </c>
      <c r="L385" s="30">
        <v>8</v>
      </c>
      <c r="M385" s="30">
        <v>4</v>
      </c>
      <c r="N385" s="33" t="s">
        <v>3760</v>
      </c>
      <c r="O385" s="191" t="s">
        <v>3736</v>
      </c>
      <c r="P385" s="33" t="s">
        <v>3652</v>
      </c>
      <c r="Q385" s="194">
        <v>2449336.6799999997</v>
      </c>
      <c r="T385"/>
    </row>
    <row r="386" spans="1:20" ht="23.25" x14ac:dyDescent="0.25">
      <c r="A386" s="80">
        <v>385</v>
      </c>
      <c r="B386" s="146" t="s">
        <v>227</v>
      </c>
      <c r="C386" s="30"/>
      <c r="D386" s="30" t="s">
        <v>2649</v>
      </c>
      <c r="E386" s="30" t="s">
        <v>1500</v>
      </c>
      <c r="F386" s="30" t="s">
        <v>1141</v>
      </c>
      <c r="G386" s="30" t="s">
        <v>20</v>
      </c>
      <c r="H386" s="30" t="s">
        <v>215</v>
      </c>
      <c r="I386" s="42">
        <v>20</v>
      </c>
      <c r="J386" s="33" t="str">
        <f t="shared" si="6"/>
        <v>городской округ Красноуфимск Свердловской области, пос. Пудлинговый (г Красноуфимск), ул. Уральская, д. 20</v>
      </c>
      <c r="K386" s="42">
        <v>504</v>
      </c>
      <c r="L386" s="30">
        <v>12</v>
      </c>
      <c r="M386" s="30">
        <v>1</v>
      </c>
      <c r="N386" s="33" t="s">
        <v>3760</v>
      </c>
      <c r="O386" s="191" t="s">
        <v>3736</v>
      </c>
      <c r="P386" s="33" t="s">
        <v>3652</v>
      </c>
      <c r="Q386" s="194">
        <v>191232.38</v>
      </c>
      <c r="R386" s="45" t="s">
        <v>2348</v>
      </c>
      <c r="T386"/>
    </row>
    <row r="387" spans="1:20" ht="23.25" x14ac:dyDescent="0.25">
      <c r="A387" s="80">
        <v>386</v>
      </c>
      <c r="B387" s="147" t="s">
        <v>218</v>
      </c>
      <c r="C387" s="30"/>
      <c r="D387" s="30" t="s">
        <v>180</v>
      </c>
      <c r="E387" s="30" t="s">
        <v>18</v>
      </c>
      <c r="F387" s="30" t="s">
        <v>181</v>
      </c>
      <c r="G387" s="30" t="s">
        <v>20</v>
      </c>
      <c r="H387" s="30" t="s">
        <v>137</v>
      </c>
      <c r="I387" s="148" t="s">
        <v>1341</v>
      </c>
      <c r="J387" s="33" t="str">
        <f t="shared" si="6"/>
        <v>городской округ Нижняя Салда, г. Нижняя Салда, ул. Ломоносова, д. 46</v>
      </c>
      <c r="K387" s="42">
        <v>1386.64</v>
      </c>
      <c r="L387" s="30">
        <v>32</v>
      </c>
      <c r="M387" s="30">
        <v>1</v>
      </c>
      <c r="N387" s="33" t="s">
        <v>3762</v>
      </c>
      <c r="O387" s="191" t="s">
        <v>3716</v>
      </c>
      <c r="P387" s="33" t="s">
        <v>3680</v>
      </c>
      <c r="Q387" s="194">
        <v>743697.6</v>
      </c>
      <c r="R387" s="45" t="s">
        <v>2348</v>
      </c>
      <c r="T387"/>
    </row>
    <row r="388" spans="1:20" ht="23.25" x14ac:dyDescent="0.25">
      <c r="A388" s="80">
        <v>387</v>
      </c>
      <c r="B388" s="147" t="s">
        <v>218</v>
      </c>
      <c r="C388" s="30"/>
      <c r="D388" s="30" t="s">
        <v>180</v>
      </c>
      <c r="E388" s="30" t="s">
        <v>18</v>
      </c>
      <c r="F388" s="30" t="s">
        <v>181</v>
      </c>
      <c r="G388" s="30" t="s">
        <v>20</v>
      </c>
      <c r="H388" s="30" t="s">
        <v>137</v>
      </c>
      <c r="I388" s="148" t="s">
        <v>995</v>
      </c>
      <c r="J388" s="33" t="str">
        <f t="shared" si="6"/>
        <v>городской округ Нижняя Салда, г. Нижняя Салда, ул. Ломоносова, д. 54</v>
      </c>
      <c r="K388" s="42">
        <v>1043.8</v>
      </c>
      <c r="L388" s="30">
        <v>24</v>
      </c>
      <c r="M388" s="30">
        <v>3</v>
      </c>
      <c r="N388" s="33" t="s">
        <v>3762</v>
      </c>
      <c r="O388" s="191" t="s">
        <v>3716</v>
      </c>
      <c r="P388" s="33" t="s">
        <v>3680</v>
      </c>
      <c r="Q388" s="194">
        <v>3129838.8</v>
      </c>
      <c r="T388"/>
    </row>
    <row r="389" spans="1:20" ht="23.25" x14ac:dyDescent="0.25">
      <c r="A389" s="80">
        <v>388</v>
      </c>
      <c r="B389" s="147" t="s">
        <v>218</v>
      </c>
      <c r="C389" s="30"/>
      <c r="D389" s="30" t="s">
        <v>180</v>
      </c>
      <c r="E389" s="30" t="s">
        <v>18</v>
      </c>
      <c r="F389" s="30" t="s">
        <v>181</v>
      </c>
      <c r="G389" s="30" t="s">
        <v>20</v>
      </c>
      <c r="H389" s="30" t="s">
        <v>87</v>
      </c>
      <c r="I389" s="148" t="s">
        <v>1215</v>
      </c>
      <c r="J389" s="33" t="str">
        <f t="shared" si="6"/>
        <v>городской округ Нижняя Салда, г. Нижняя Салда, ул. Строителей, д. 49</v>
      </c>
      <c r="K389" s="42">
        <v>446.6</v>
      </c>
      <c r="L389" s="30">
        <v>8</v>
      </c>
      <c r="M389" s="30">
        <v>1</v>
      </c>
      <c r="N389" s="33" t="s">
        <v>3762</v>
      </c>
      <c r="O389" s="191" t="s">
        <v>3716</v>
      </c>
      <c r="P389" s="33" t="s">
        <v>3680</v>
      </c>
      <c r="Q389" s="194">
        <v>1636040.86</v>
      </c>
      <c r="T389"/>
    </row>
    <row r="390" spans="1:20" ht="23.25" x14ac:dyDescent="0.25">
      <c r="A390" s="80">
        <v>389</v>
      </c>
      <c r="B390" s="147" t="s">
        <v>218</v>
      </c>
      <c r="C390" s="30"/>
      <c r="D390" s="30" t="s">
        <v>180</v>
      </c>
      <c r="E390" s="30" t="s">
        <v>18</v>
      </c>
      <c r="F390" s="30" t="s">
        <v>181</v>
      </c>
      <c r="G390" s="30" t="s">
        <v>20</v>
      </c>
      <c r="H390" s="30" t="s">
        <v>87</v>
      </c>
      <c r="I390" s="148" t="s">
        <v>1012</v>
      </c>
      <c r="J390" s="33" t="str">
        <f t="shared" si="6"/>
        <v>городской округ Нижняя Салда, г. Нижняя Салда, ул. Строителей, д. 51</v>
      </c>
      <c r="K390" s="42">
        <v>441.7</v>
      </c>
      <c r="L390" s="30">
        <v>8</v>
      </c>
      <c r="M390" s="30">
        <v>3</v>
      </c>
      <c r="N390" s="33" t="s">
        <v>3762</v>
      </c>
      <c r="O390" s="191" t="s">
        <v>3716</v>
      </c>
      <c r="P390" s="33" t="s">
        <v>3680</v>
      </c>
      <c r="Q390" s="194">
        <v>1371882.92</v>
      </c>
      <c r="T390"/>
    </row>
    <row r="391" spans="1:20" ht="23.25" x14ac:dyDescent="0.25">
      <c r="A391" s="80">
        <v>390</v>
      </c>
      <c r="B391" s="147" t="s">
        <v>218</v>
      </c>
      <c r="C391" s="30"/>
      <c r="D391" s="30" t="s">
        <v>180</v>
      </c>
      <c r="E391" s="30" t="s">
        <v>18</v>
      </c>
      <c r="F391" s="30" t="s">
        <v>181</v>
      </c>
      <c r="G391" s="30" t="s">
        <v>20</v>
      </c>
      <c r="H391" s="30" t="s">
        <v>87</v>
      </c>
      <c r="I391" s="148" t="s">
        <v>1024</v>
      </c>
      <c r="J391" s="33" t="str">
        <f t="shared" si="6"/>
        <v>городской округ Нижняя Салда, г. Нижняя Салда, ул. Строителей, д. 55</v>
      </c>
      <c r="K391" s="42">
        <v>1046.8900000000001</v>
      </c>
      <c r="L391" s="30">
        <v>24</v>
      </c>
      <c r="M391" s="30">
        <v>3</v>
      </c>
      <c r="N391" s="33" t="s">
        <v>3762</v>
      </c>
      <c r="O391" s="191" t="s">
        <v>3716</v>
      </c>
      <c r="P391" s="33" t="s">
        <v>3680</v>
      </c>
      <c r="Q391" s="194">
        <v>3609358.8</v>
      </c>
      <c r="T391"/>
    </row>
    <row r="392" spans="1:20" ht="23.25" x14ac:dyDescent="0.25">
      <c r="A392" s="80">
        <v>391</v>
      </c>
      <c r="B392" s="147" t="s">
        <v>218</v>
      </c>
      <c r="C392" s="30"/>
      <c r="D392" s="30" t="s">
        <v>180</v>
      </c>
      <c r="E392" s="30" t="s">
        <v>18</v>
      </c>
      <c r="F392" s="30" t="s">
        <v>181</v>
      </c>
      <c r="G392" s="30" t="s">
        <v>20</v>
      </c>
      <c r="H392" s="30" t="s">
        <v>87</v>
      </c>
      <c r="I392" s="148" t="s">
        <v>1018</v>
      </c>
      <c r="J392" s="33" t="str">
        <f t="shared" si="6"/>
        <v>городской округ Нижняя Салда, г. Нижняя Салда, ул. Строителей, д. 57</v>
      </c>
      <c r="K392" s="42">
        <v>1065.24</v>
      </c>
      <c r="L392" s="30">
        <v>24</v>
      </c>
      <c r="M392" s="30">
        <v>2</v>
      </c>
      <c r="N392" s="33" t="s">
        <v>3762</v>
      </c>
      <c r="O392" s="191" t="s">
        <v>3716</v>
      </c>
      <c r="P392" s="33" t="s">
        <v>3680</v>
      </c>
      <c r="Q392" s="194">
        <v>2006911.2</v>
      </c>
      <c r="T392"/>
    </row>
    <row r="393" spans="1:20" ht="23.25" x14ac:dyDescent="0.25">
      <c r="A393" s="80">
        <v>392</v>
      </c>
      <c r="B393" s="147" t="s">
        <v>218</v>
      </c>
      <c r="C393" s="30"/>
      <c r="D393" s="30" t="s">
        <v>180</v>
      </c>
      <c r="E393" s="30" t="s">
        <v>18</v>
      </c>
      <c r="F393" s="30" t="s">
        <v>181</v>
      </c>
      <c r="G393" s="30" t="s">
        <v>20</v>
      </c>
      <c r="H393" s="30" t="s">
        <v>87</v>
      </c>
      <c r="I393" s="148" t="s">
        <v>1019</v>
      </c>
      <c r="J393" s="33" t="str">
        <f t="shared" si="6"/>
        <v>городской округ Нижняя Салда, г. Нижняя Салда, ул. Строителей, д. 58</v>
      </c>
      <c r="K393" s="42">
        <v>2167.1999999999998</v>
      </c>
      <c r="L393" s="30">
        <v>48</v>
      </c>
      <c r="M393" s="30">
        <v>3</v>
      </c>
      <c r="N393" s="33" t="s">
        <v>3762</v>
      </c>
      <c r="O393" s="191" t="s">
        <v>3716</v>
      </c>
      <c r="P393" s="33" t="s">
        <v>3680</v>
      </c>
      <c r="Q393" s="194">
        <v>6241713.6000000006</v>
      </c>
      <c r="T393"/>
    </row>
    <row r="394" spans="1:20" ht="23.25" x14ac:dyDescent="0.25">
      <c r="A394" s="80">
        <v>393</v>
      </c>
      <c r="B394" s="147" t="s">
        <v>218</v>
      </c>
      <c r="C394" s="30"/>
      <c r="D394" s="30" t="s">
        <v>180</v>
      </c>
      <c r="E394" s="30" t="s">
        <v>18</v>
      </c>
      <c r="F394" s="30" t="s">
        <v>181</v>
      </c>
      <c r="G394" s="30" t="s">
        <v>20</v>
      </c>
      <c r="H394" s="30" t="s">
        <v>87</v>
      </c>
      <c r="I394" s="148" t="s">
        <v>1266</v>
      </c>
      <c r="J394" s="33" t="str">
        <f t="shared" si="6"/>
        <v>городской округ Нижняя Салда, г. Нижняя Салда, ул. Строителей, д. 59</v>
      </c>
      <c r="K394" s="42">
        <v>1051.05</v>
      </c>
      <c r="L394" s="30">
        <v>24</v>
      </c>
      <c r="M394" s="30">
        <v>2</v>
      </c>
      <c r="N394" s="33" t="s">
        <v>3762</v>
      </c>
      <c r="O394" s="191" t="s">
        <v>3716</v>
      </c>
      <c r="P394" s="33" t="s">
        <v>3680</v>
      </c>
      <c r="Q394" s="194">
        <v>498514.8</v>
      </c>
      <c r="T394"/>
    </row>
    <row r="395" spans="1:20" ht="23.25" x14ac:dyDescent="0.25">
      <c r="A395" s="80">
        <v>394</v>
      </c>
      <c r="B395" s="149" t="s">
        <v>327</v>
      </c>
      <c r="C395" s="30"/>
      <c r="D395" s="30" t="s">
        <v>354</v>
      </c>
      <c r="E395" s="33" t="s">
        <v>637</v>
      </c>
      <c r="F395" s="30" t="s">
        <v>355</v>
      </c>
      <c r="G395" s="30" t="s">
        <v>20</v>
      </c>
      <c r="H395" s="30" t="s">
        <v>356</v>
      </c>
      <c r="I395" s="42">
        <v>6</v>
      </c>
      <c r="J395" s="33" t="str">
        <f t="shared" si="6"/>
        <v>городской округ Пелым, п.г.т. Пелым (г Ивдель), ул. Газовиков, д. 6</v>
      </c>
      <c r="K395" s="30">
        <v>1172.1199999999999</v>
      </c>
      <c r="L395" s="30">
        <v>24</v>
      </c>
      <c r="M395" s="30">
        <v>5</v>
      </c>
      <c r="N395" s="33" t="s">
        <v>3764</v>
      </c>
      <c r="O395" s="191" t="s">
        <v>3716</v>
      </c>
      <c r="P395" s="33" t="s">
        <v>3694</v>
      </c>
      <c r="Q395" s="194">
        <v>2052334.47</v>
      </c>
      <c r="T395"/>
    </row>
    <row r="396" spans="1:20" ht="23.25" x14ac:dyDescent="0.25">
      <c r="A396" s="80">
        <v>395</v>
      </c>
      <c r="B396" s="149" t="s">
        <v>327</v>
      </c>
      <c r="C396" s="30"/>
      <c r="D396" s="30" t="s">
        <v>354</v>
      </c>
      <c r="E396" s="33" t="s">
        <v>637</v>
      </c>
      <c r="F396" s="30" t="s">
        <v>355</v>
      </c>
      <c r="G396" s="30" t="s">
        <v>20</v>
      </c>
      <c r="H396" s="30" t="s">
        <v>356</v>
      </c>
      <c r="I396" s="42">
        <v>7</v>
      </c>
      <c r="J396" s="33" t="str">
        <f t="shared" si="6"/>
        <v>городской округ Пелым, п.г.т. Пелым (г Ивдель), ул. Газовиков, д. 7</v>
      </c>
      <c r="K396" s="30">
        <v>1247.68</v>
      </c>
      <c r="L396" s="30">
        <v>24</v>
      </c>
      <c r="M396" s="30">
        <v>5</v>
      </c>
      <c r="N396" s="33" t="s">
        <v>3764</v>
      </c>
      <c r="O396" s="191" t="s">
        <v>3716</v>
      </c>
      <c r="P396" s="33" t="s">
        <v>3694</v>
      </c>
      <c r="Q396" s="194">
        <v>1955270.62</v>
      </c>
      <c r="T396"/>
    </row>
    <row r="397" spans="1:20" ht="23.25" x14ac:dyDescent="0.25">
      <c r="A397" s="80">
        <v>396</v>
      </c>
      <c r="B397" s="149" t="s">
        <v>327</v>
      </c>
      <c r="C397" s="30"/>
      <c r="D397" s="30" t="s">
        <v>354</v>
      </c>
      <c r="E397" s="33" t="s">
        <v>637</v>
      </c>
      <c r="F397" s="30" t="s">
        <v>355</v>
      </c>
      <c r="G397" s="30" t="s">
        <v>20</v>
      </c>
      <c r="H397" s="30" t="s">
        <v>356</v>
      </c>
      <c r="I397" s="42">
        <v>8</v>
      </c>
      <c r="J397" s="33" t="str">
        <f t="shared" si="6"/>
        <v>городской округ Пелым, п.г.т. Пелым (г Ивдель), ул. Газовиков, д. 8</v>
      </c>
      <c r="K397" s="30">
        <v>1154.3399999999999</v>
      </c>
      <c r="L397" s="30">
        <v>24</v>
      </c>
      <c r="M397" s="30">
        <v>5</v>
      </c>
      <c r="N397" s="33" t="s">
        <v>3764</v>
      </c>
      <c r="O397" s="191" t="s">
        <v>3716</v>
      </c>
      <c r="P397" s="33" t="s">
        <v>3694</v>
      </c>
      <c r="Q397" s="194">
        <v>2262554.92</v>
      </c>
      <c r="T397"/>
    </row>
    <row r="398" spans="1:20" ht="23.25" x14ac:dyDescent="0.25">
      <c r="A398" s="80">
        <v>397</v>
      </c>
      <c r="B398" s="146" t="s">
        <v>227</v>
      </c>
      <c r="C398" s="30"/>
      <c r="D398" s="30" t="s">
        <v>266</v>
      </c>
      <c r="E398" s="30" t="s">
        <v>18</v>
      </c>
      <c r="F398" s="30" t="s">
        <v>267</v>
      </c>
      <c r="G398" s="30" t="s">
        <v>64</v>
      </c>
      <c r="H398" s="30" t="s">
        <v>1472</v>
      </c>
      <c r="I398" s="42">
        <v>2</v>
      </c>
      <c r="J398" s="33" t="str">
        <f t="shared" si="6"/>
        <v>городской округ Первоуральск, г. Первоуральск, пер. Ивана Губко, д. 2</v>
      </c>
      <c r="K398" s="42">
        <v>422.3</v>
      </c>
      <c r="L398" s="30">
        <v>7</v>
      </c>
      <c r="M398" s="30">
        <v>1</v>
      </c>
      <c r="N398" s="33" t="s">
        <v>3770</v>
      </c>
      <c r="O398" s="191" t="s">
        <v>3753</v>
      </c>
      <c r="P398" s="33" t="s">
        <v>3714</v>
      </c>
      <c r="Q398" s="194">
        <v>1127204.3999999999</v>
      </c>
      <c r="R398" s="45" t="s">
        <v>2348</v>
      </c>
      <c r="T398"/>
    </row>
    <row r="399" spans="1:20" ht="23.25" x14ac:dyDescent="0.25">
      <c r="A399" s="80">
        <v>398</v>
      </c>
      <c r="B399" s="146" t="s">
        <v>227</v>
      </c>
      <c r="C399" s="30"/>
      <c r="D399" s="30" t="s">
        <v>266</v>
      </c>
      <c r="E399" s="30" t="s">
        <v>18</v>
      </c>
      <c r="F399" s="30" t="s">
        <v>267</v>
      </c>
      <c r="G399" s="30" t="s">
        <v>143</v>
      </c>
      <c r="H399" s="30" t="s">
        <v>152</v>
      </c>
      <c r="I399" s="42">
        <v>12</v>
      </c>
      <c r="J399" s="33" t="str">
        <f t="shared" si="6"/>
        <v>городской округ Первоуральск, г. Первоуральск, пр-кт Ильича, д. 12</v>
      </c>
      <c r="K399" s="42">
        <v>2972.8</v>
      </c>
      <c r="L399" s="30">
        <v>48</v>
      </c>
      <c r="M399" s="30">
        <v>8</v>
      </c>
      <c r="N399" s="33" t="s">
        <v>3765</v>
      </c>
      <c r="O399" s="191" t="s">
        <v>3766</v>
      </c>
      <c r="P399" s="33" t="s">
        <v>3714</v>
      </c>
      <c r="Q399" s="194">
        <v>12972703.27</v>
      </c>
      <c r="T399"/>
    </row>
    <row r="400" spans="1:20" ht="23.25" x14ac:dyDescent="0.25">
      <c r="A400" s="80">
        <v>399</v>
      </c>
      <c r="B400" s="146" t="s">
        <v>227</v>
      </c>
      <c r="C400" s="30"/>
      <c r="D400" s="30" t="s">
        <v>266</v>
      </c>
      <c r="E400" s="30" t="s">
        <v>18</v>
      </c>
      <c r="F400" s="30" t="s">
        <v>267</v>
      </c>
      <c r="G400" s="30" t="s">
        <v>143</v>
      </c>
      <c r="H400" s="30" t="s">
        <v>152</v>
      </c>
      <c r="I400" s="42">
        <v>21</v>
      </c>
      <c r="J400" s="33" t="str">
        <f t="shared" si="6"/>
        <v>городской округ Первоуральск, г. Первоуральск, пр-кт Ильича, д. 21</v>
      </c>
      <c r="K400" s="42">
        <v>3525.05</v>
      </c>
      <c r="L400" s="30">
        <v>40</v>
      </c>
      <c r="M400" s="30">
        <v>8</v>
      </c>
      <c r="N400" s="33" t="s">
        <v>3767</v>
      </c>
      <c r="O400" s="191" t="s">
        <v>3768</v>
      </c>
      <c r="P400" s="33" t="s">
        <v>3680</v>
      </c>
      <c r="Q400" s="194">
        <v>11661301.57</v>
      </c>
      <c r="T400"/>
    </row>
    <row r="401" spans="1:20" ht="23.25" x14ac:dyDescent="0.25">
      <c r="A401" s="80">
        <v>400</v>
      </c>
      <c r="B401" s="146" t="s">
        <v>227</v>
      </c>
      <c r="C401" s="30"/>
      <c r="D401" s="30" t="s">
        <v>266</v>
      </c>
      <c r="E401" s="30" t="s">
        <v>18</v>
      </c>
      <c r="F401" s="30" t="s">
        <v>267</v>
      </c>
      <c r="G401" s="30" t="s">
        <v>143</v>
      </c>
      <c r="H401" s="30" t="s">
        <v>152</v>
      </c>
      <c r="I401" s="42">
        <v>25</v>
      </c>
      <c r="J401" s="33" t="str">
        <f t="shared" si="6"/>
        <v>городской округ Первоуральск, г. Первоуральск, пр-кт Ильича, д. 25</v>
      </c>
      <c r="K401" s="42">
        <v>2646.1</v>
      </c>
      <c r="L401" s="30">
        <v>40</v>
      </c>
      <c r="M401" s="30">
        <v>8</v>
      </c>
      <c r="N401" s="33" t="s">
        <v>3765</v>
      </c>
      <c r="O401" s="191" t="s">
        <v>3766</v>
      </c>
      <c r="P401" s="33" t="s">
        <v>3714</v>
      </c>
      <c r="Q401" s="194">
        <v>13007014.239999998</v>
      </c>
      <c r="T401"/>
    </row>
    <row r="402" spans="1:20" ht="23.25" x14ac:dyDescent="0.25">
      <c r="A402" s="80">
        <v>401</v>
      </c>
      <c r="B402" s="146" t="s">
        <v>227</v>
      </c>
      <c r="C402" s="30"/>
      <c r="D402" s="30" t="s">
        <v>266</v>
      </c>
      <c r="E402" s="30" t="s">
        <v>18</v>
      </c>
      <c r="F402" s="30" t="s">
        <v>267</v>
      </c>
      <c r="G402" s="30" t="s">
        <v>143</v>
      </c>
      <c r="H402" s="30" t="s">
        <v>152</v>
      </c>
      <c r="I402" s="42">
        <v>29</v>
      </c>
      <c r="J402" s="33" t="str">
        <f t="shared" si="6"/>
        <v>городской округ Первоуральск, г. Первоуральск, пр-кт Ильича, д. 29</v>
      </c>
      <c r="K402" s="42">
        <v>2645.9</v>
      </c>
      <c r="L402" s="30">
        <v>40</v>
      </c>
      <c r="M402" s="30">
        <v>8</v>
      </c>
      <c r="N402" s="33" t="s">
        <v>3765</v>
      </c>
      <c r="O402" s="191" t="s">
        <v>3766</v>
      </c>
      <c r="P402" s="33" t="s">
        <v>3714</v>
      </c>
      <c r="Q402" s="194">
        <v>12712719.739999998</v>
      </c>
      <c r="T402"/>
    </row>
    <row r="403" spans="1:20" ht="23.25" x14ac:dyDescent="0.25">
      <c r="A403" s="80">
        <v>402</v>
      </c>
      <c r="B403" s="146" t="s">
        <v>227</v>
      </c>
      <c r="C403" s="30"/>
      <c r="D403" s="30" t="s">
        <v>266</v>
      </c>
      <c r="E403" s="30" t="s">
        <v>18</v>
      </c>
      <c r="F403" s="30" t="s">
        <v>267</v>
      </c>
      <c r="G403" s="30" t="s">
        <v>143</v>
      </c>
      <c r="H403" s="30" t="s">
        <v>152</v>
      </c>
      <c r="I403" s="58" t="s">
        <v>3631</v>
      </c>
      <c r="J403" s="33" t="str">
        <f t="shared" si="6"/>
        <v>городской округ Первоуральск, г. Первоуральск, пр-кт Ильича, д. 8/49</v>
      </c>
      <c r="K403" s="42">
        <v>5422.3</v>
      </c>
      <c r="L403" s="30">
        <v>80</v>
      </c>
      <c r="M403" s="30">
        <v>8</v>
      </c>
      <c r="N403" s="33" t="s">
        <v>3765</v>
      </c>
      <c r="O403" s="191" t="s">
        <v>3766</v>
      </c>
      <c r="P403" s="33" t="s">
        <v>3714</v>
      </c>
      <c r="Q403" s="194">
        <v>25940134.93</v>
      </c>
      <c r="T403"/>
    </row>
    <row r="404" spans="1:20" ht="23.25" x14ac:dyDescent="0.25">
      <c r="A404" s="80">
        <v>403</v>
      </c>
      <c r="B404" s="146" t="s">
        <v>227</v>
      </c>
      <c r="C404" s="30"/>
      <c r="D404" s="30" t="s">
        <v>266</v>
      </c>
      <c r="E404" s="30" t="s">
        <v>18</v>
      </c>
      <c r="F404" s="30" t="s">
        <v>267</v>
      </c>
      <c r="G404" s="30" t="s">
        <v>20</v>
      </c>
      <c r="H404" s="30" t="s">
        <v>270</v>
      </c>
      <c r="I404" s="42">
        <v>34</v>
      </c>
      <c r="J404" s="33" t="str">
        <f t="shared" si="6"/>
        <v>городской округ Первоуральск, г. Первоуральск, ул. Ватутина, д. 34</v>
      </c>
      <c r="K404" s="42">
        <v>2799.7</v>
      </c>
      <c r="L404" s="30">
        <v>40</v>
      </c>
      <c r="M404" s="30">
        <v>8</v>
      </c>
      <c r="N404" s="33" t="s">
        <v>3767</v>
      </c>
      <c r="O404" s="191" t="s">
        <v>3768</v>
      </c>
      <c r="P404" s="33" t="s">
        <v>3680</v>
      </c>
      <c r="Q404" s="194">
        <v>13035746.699999999</v>
      </c>
      <c r="T404"/>
    </row>
    <row r="405" spans="1:20" ht="23.25" x14ac:dyDescent="0.25">
      <c r="A405" s="80">
        <v>404</v>
      </c>
      <c r="B405" s="146" t="s">
        <v>227</v>
      </c>
      <c r="C405" s="30"/>
      <c r="D405" s="30" t="s">
        <v>266</v>
      </c>
      <c r="E405" s="30" t="s">
        <v>18</v>
      </c>
      <c r="F405" s="30" t="s">
        <v>267</v>
      </c>
      <c r="G405" s="30" t="s">
        <v>20</v>
      </c>
      <c r="H405" s="30" t="s">
        <v>270</v>
      </c>
      <c r="I405" s="42">
        <v>36</v>
      </c>
      <c r="J405" s="33" t="str">
        <f t="shared" si="6"/>
        <v>городской округ Первоуральск, г. Первоуральск, ул. Ватутина, д. 36</v>
      </c>
      <c r="K405" s="42">
        <v>7139.4</v>
      </c>
      <c r="L405" s="30">
        <v>71</v>
      </c>
      <c r="M405" s="30">
        <v>8</v>
      </c>
      <c r="N405" s="33" t="s">
        <v>3767</v>
      </c>
      <c r="O405" s="191" t="s">
        <v>3768</v>
      </c>
      <c r="P405" s="33" t="s">
        <v>3680</v>
      </c>
      <c r="Q405" s="194">
        <v>29428903.210000001</v>
      </c>
      <c r="T405"/>
    </row>
    <row r="406" spans="1:20" ht="23.25" x14ac:dyDescent="0.25">
      <c r="A406" s="80">
        <v>405</v>
      </c>
      <c r="B406" s="146" t="s">
        <v>227</v>
      </c>
      <c r="C406" s="30"/>
      <c r="D406" s="30" t="s">
        <v>266</v>
      </c>
      <c r="E406" s="30" t="s">
        <v>18</v>
      </c>
      <c r="F406" s="30" t="s">
        <v>267</v>
      </c>
      <c r="G406" s="30" t="s">
        <v>20</v>
      </c>
      <c r="H406" s="30" t="s">
        <v>270</v>
      </c>
      <c r="I406" s="42" t="s">
        <v>899</v>
      </c>
      <c r="J406" s="33" t="str">
        <f t="shared" si="6"/>
        <v>городской округ Первоуральск, г. Первоуральск, ул. Ватутина, д. 36А</v>
      </c>
      <c r="K406" s="42">
        <v>2596.9</v>
      </c>
      <c r="L406" s="30">
        <v>40</v>
      </c>
      <c r="M406" s="30">
        <v>8</v>
      </c>
      <c r="N406" s="33" t="s">
        <v>3767</v>
      </c>
      <c r="O406" s="191" t="s">
        <v>3768</v>
      </c>
      <c r="P406" s="33" t="s">
        <v>3680</v>
      </c>
      <c r="Q406" s="194">
        <v>11716953.280000001</v>
      </c>
      <c r="T406"/>
    </row>
    <row r="407" spans="1:20" ht="23.25" x14ac:dyDescent="0.25">
      <c r="A407" s="80">
        <v>406</v>
      </c>
      <c r="B407" s="146" t="s">
        <v>227</v>
      </c>
      <c r="C407" s="30"/>
      <c r="D407" s="30" t="s">
        <v>266</v>
      </c>
      <c r="E407" s="30" t="s">
        <v>18</v>
      </c>
      <c r="F407" s="30" t="s">
        <v>267</v>
      </c>
      <c r="G407" s="30" t="s">
        <v>20</v>
      </c>
      <c r="H407" s="30" t="s">
        <v>270</v>
      </c>
      <c r="I407" s="42">
        <v>37</v>
      </c>
      <c r="J407" s="33" t="str">
        <f t="shared" si="6"/>
        <v>городской округ Первоуральск, г. Первоуральск, ул. Ватутина, д. 37</v>
      </c>
      <c r="K407" s="42">
        <v>7693.9</v>
      </c>
      <c r="L407" s="30">
        <v>70</v>
      </c>
      <c r="M407" s="30">
        <v>8</v>
      </c>
      <c r="N407" s="33" t="s">
        <v>3967</v>
      </c>
      <c r="O407" s="191" t="s">
        <v>3968</v>
      </c>
      <c r="P407" s="33" t="s">
        <v>3647</v>
      </c>
      <c r="Q407" s="194">
        <v>31745544.030000001</v>
      </c>
      <c r="T407"/>
    </row>
    <row r="408" spans="1:20" ht="23.25" x14ac:dyDescent="0.25">
      <c r="A408" s="80">
        <v>407</v>
      </c>
      <c r="B408" s="146" t="s">
        <v>227</v>
      </c>
      <c r="C408" s="30"/>
      <c r="D408" s="30" t="s">
        <v>266</v>
      </c>
      <c r="E408" s="30" t="s">
        <v>18</v>
      </c>
      <c r="F408" s="30" t="s">
        <v>267</v>
      </c>
      <c r="G408" s="30" t="s">
        <v>20</v>
      </c>
      <c r="H408" s="30" t="s">
        <v>270</v>
      </c>
      <c r="I408" s="42">
        <v>38</v>
      </c>
      <c r="J408" s="33" t="str">
        <f t="shared" si="6"/>
        <v>городской округ Первоуральск, г. Первоуральск, ул. Ватутина, д. 38</v>
      </c>
      <c r="K408" s="42">
        <v>7919.4</v>
      </c>
      <c r="L408" s="30">
        <v>82</v>
      </c>
      <c r="M408" s="30">
        <v>8</v>
      </c>
      <c r="N408" s="33" t="s">
        <v>3967</v>
      </c>
      <c r="O408" s="191" t="s">
        <v>3968</v>
      </c>
      <c r="P408" s="33" t="s">
        <v>3647</v>
      </c>
      <c r="Q408" s="194">
        <v>32441660.919999994</v>
      </c>
      <c r="T408"/>
    </row>
    <row r="409" spans="1:20" ht="23.25" x14ac:dyDescent="0.25">
      <c r="A409" s="80">
        <v>408</v>
      </c>
      <c r="B409" s="146" t="s">
        <v>227</v>
      </c>
      <c r="C409" s="30"/>
      <c r="D409" s="30" t="s">
        <v>266</v>
      </c>
      <c r="E409" s="30" t="s">
        <v>18</v>
      </c>
      <c r="F409" s="30" t="s">
        <v>267</v>
      </c>
      <c r="G409" s="30" t="s">
        <v>20</v>
      </c>
      <c r="H409" s="30" t="s">
        <v>270</v>
      </c>
      <c r="I409" s="42">
        <v>39</v>
      </c>
      <c r="J409" s="33" t="str">
        <f t="shared" si="6"/>
        <v>городской округ Первоуральск, г. Первоуральск, ул. Ватутина, д. 39</v>
      </c>
      <c r="K409" s="42">
        <v>7512.1</v>
      </c>
      <c r="L409" s="30">
        <v>76</v>
      </c>
      <c r="M409" s="30">
        <v>8</v>
      </c>
      <c r="N409" s="33" t="s">
        <v>3967</v>
      </c>
      <c r="O409" s="191" t="s">
        <v>3968</v>
      </c>
      <c r="P409" s="33" t="s">
        <v>3647</v>
      </c>
      <c r="Q409" s="194">
        <v>29904655.609999999</v>
      </c>
      <c r="T409"/>
    </row>
    <row r="410" spans="1:20" ht="23.25" x14ac:dyDescent="0.25">
      <c r="A410" s="80">
        <v>409</v>
      </c>
      <c r="B410" s="146" t="s">
        <v>227</v>
      </c>
      <c r="C410" s="30"/>
      <c r="D410" s="30" t="s">
        <v>266</v>
      </c>
      <c r="E410" s="30" t="s">
        <v>18</v>
      </c>
      <c r="F410" s="30" t="s">
        <v>267</v>
      </c>
      <c r="G410" s="30" t="s">
        <v>20</v>
      </c>
      <c r="H410" s="30" t="s">
        <v>270</v>
      </c>
      <c r="I410" s="42">
        <v>44</v>
      </c>
      <c r="J410" s="33" t="str">
        <f t="shared" si="6"/>
        <v>городской округ Первоуральск, г. Первоуральск, ул. Ватутина, д. 44</v>
      </c>
      <c r="K410" s="42">
        <v>2993.4</v>
      </c>
      <c r="L410" s="30">
        <v>40</v>
      </c>
      <c r="M410" s="30">
        <v>8</v>
      </c>
      <c r="N410" s="33" t="s">
        <v>3767</v>
      </c>
      <c r="O410" s="191" t="s">
        <v>3768</v>
      </c>
      <c r="P410" s="33" t="s">
        <v>3680</v>
      </c>
      <c r="Q410" s="194">
        <v>12201371.32</v>
      </c>
      <c r="T410"/>
    </row>
    <row r="411" spans="1:20" ht="23.25" x14ac:dyDescent="0.25">
      <c r="A411" s="80">
        <v>410</v>
      </c>
      <c r="B411" s="146" t="s">
        <v>227</v>
      </c>
      <c r="C411" s="30"/>
      <c r="D411" s="30" t="s">
        <v>266</v>
      </c>
      <c r="E411" s="30" t="s">
        <v>18</v>
      </c>
      <c r="F411" s="30" t="s">
        <v>267</v>
      </c>
      <c r="G411" s="30" t="s">
        <v>20</v>
      </c>
      <c r="H411" s="30" t="s">
        <v>271</v>
      </c>
      <c r="I411" s="42">
        <v>14</v>
      </c>
      <c r="J411" s="33" t="str">
        <f t="shared" si="6"/>
        <v>городской округ Первоуральск, г. Первоуральск, ул. Герцена, д. 14</v>
      </c>
      <c r="K411" s="42">
        <v>2518.9</v>
      </c>
      <c r="L411" s="30">
        <v>40</v>
      </c>
      <c r="M411" s="30">
        <v>8</v>
      </c>
      <c r="N411" s="33" t="s">
        <v>3767</v>
      </c>
      <c r="O411" s="191" t="s">
        <v>3768</v>
      </c>
      <c r="P411" s="33" t="s">
        <v>3680</v>
      </c>
      <c r="Q411" s="194">
        <v>11762806.600000001</v>
      </c>
      <c r="T411"/>
    </row>
    <row r="412" spans="1:20" ht="23.25" x14ac:dyDescent="0.25">
      <c r="A412" s="80">
        <v>411</v>
      </c>
      <c r="B412" s="146" t="s">
        <v>227</v>
      </c>
      <c r="C412" s="30"/>
      <c r="D412" s="30" t="s">
        <v>266</v>
      </c>
      <c r="E412" s="30" t="s">
        <v>18</v>
      </c>
      <c r="F412" s="30" t="s">
        <v>267</v>
      </c>
      <c r="G412" s="30" t="s">
        <v>20</v>
      </c>
      <c r="H412" s="30" t="s">
        <v>152</v>
      </c>
      <c r="I412" s="42" t="s">
        <v>727</v>
      </c>
      <c r="J412" s="33" t="str">
        <f t="shared" si="6"/>
        <v>городской округ Первоуральск, г. Первоуральск, ул. Ильича, д. 24А</v>
      </c>
      <c r="K412" s="42">
        <v>1084.2</v>
      </c>
      <c r="L412" s="30">
        <v>30</v>
      </c>
      <c r="M412" s="30">
        <v>7</v>
      </c>
      <c r="N412" s="33" t="s">
        <v>3767</v>
      </c>
      <c r="O412" s="191" t="s">
        <v>3768</v>
      </c>
      <c r="P412" s="33" t="s">
        <v>3680</v>
      </c>
      <c r="Q412" s="194">
        <v>6072193.1999999993</v>
      </c>
      <c r="T412"/>
    </row>
    <row r="413" spans="1:20" ht="23.25" x14ac:dyDescent="0.25">
      <c r="A413" s="80">
        <v>412</v>
      </c>
      <c r="B413" s="146" t="s">
        <v>227</v>
      </c>
      <c r="C413" s="30"/>
      <c r="D413" s="30" t="s">
        <v>266</v>
      </c>
      <c r="E413" s="30" t="s">
        <v>18</v>
      </c>
      <c r="F413" s="30" t="s">
        <v>267</v>
      </c>
      <c r="G413" s="30" t="s">
        <v>20</v>
      </c>
      <c r="H413" s="30" t="s">
        <v>36</v>
      </c>
      <c r="I413" s="42" t="s">
        <v>414</v>
      </c>
      <c r="J413" s="33" t="str">
        <f t="shared" si="6"/>
        <v>городской округ Первоуральск, г. Первоуральск, ул. Ленина, д. 5А</v>
      </c>
      <c r="K413" s="42">
        <v>1835.5</v>
      </c>
      <c r="L413" s="30">
        <v>24</v>
      </c>
      <c r="M413" s="30">
        <v>8</v>
      </c>
      <c r="N413" s="33" t="s">
        <v>3769</v>
      </c>
      <c r="O413" s="191" t="s">
        <v>3766</v>
      </c>
      <c r="P413" s="33" t="s">
        <v>3647</v>
      </c>
      <c r="Q413" s="194">
        <v>13233947.51</v>
      </c>
      <c r="T413"/>
    </row>
    <row r="414" spans="1:20" ht="23.25" x14ac:dyDescent="0.25">
      <c r="A414" s="80">
        <v>413</v>
      </c>
      <c r="B414" s="146" t="s">
        <v>227</v>
      </c>
      <c r="C414" s="30"/>
      <c r="D414" s="30" t="s">
        <v>266</v>
      </c>
      <c r="E414" s="30" t="s">
        <v>18</v>
      </c>
      <c r="F414" s="30" t="s">
        <v>267</v>
      </c>
      <c r="G414" s="30" t="s">
        <v>20</v>
      </c>
      <c r="H414" s="30" t="s">
        <v>274</v>
      </c>
      <c r="I414" s="42" t="s">
        <v>315</v>
      </c>
      <c r="J414" s="33" t="str">
        <f t="shared" si="6"/>
        <v>городской округ Первоуральск, г. Первоуральск, ул. Чкалова, д. 18Б</v>
      </c>
      <c r="K414" s="42">
        <v>697.73</v>
      </c>
      <c r="L414" s="30">
        <v>12</v>
      </c>
      <c r="M414" s="113">
        <v>1</v>
      </c>
      <c r="N414" s="33" t="s">
        <v>3771</v>
      </c>
      <c r="O414" s="191">
        <v>43770</v>
      </c>
      <c r="P414" s="33" t="s">
        <v>3714</v>
      </c>
      <c r="Q414" s="194">
        <v>2168469.63</v>
      </c>
      <c r="R414" s="45" t="s">
        <v>2348</v>
      </c>
      <c r="T414"/>
    </row>
    <row r="415" spans="1:20" ht="23.25" x14ac:dyDescent="0.25">
      <c r="A415" s="80">
        <v>414</v>
      </c>
      <c r="B415" s="146" t="s">
        <v>227</v>
      </c>
      <c r="C415" s="30"/>
      <c r="D415" s="30" t="s">
        <v>266</v>
      </c>
      <c r="E415" s="30" t="s">
        <v>18</v>
      </c>
      <c r="F415" s="30" t="s">
        <v>267</v>
      </c>
      <c r="G415" s="30" t="s">
        <v>20</v>
      </c>
      <c r="H415" s="30" t="s">
        <v>274</v>
      </c>
      <c r="I415" s="42" t="s">
        <v>220</v>
      </c>
      <c r="J415" s="33" t="str">
        <f t="shared" si="6"/>
        <v>городской округ Первоуральск, г. Первоуральск, ул. Чкалова, д. 39А</v>
      </c>
      <c r="K415" s="42">
        <v>688.7</v>
      </c>
      <c r="L415" s="30">
        <v>12</v>
      </c>
      <c r="M415" s="30">
        <v>8</v>
      </c>
      <c r="N415" s="33" t="s">
        <v>3767</v>
      </c>
      <c r="O415" s="191" t="s">
        <v>3768</v>
      </c>
      <c r="P415" s="33" t="s">
        <v>3680</v>
      </c>
      <c r="Q415" s="194">
        <v>6673200.4600000009</v>
      </c>
      <c r="T415"/>
    </row>
    <row r="416" spans="1:20" ht="23.25" x14ac:dyDescent="0.25">
      <c r="A416" s="80">
        <v>415</v>
      </c>
      <c r="B416" s="146" t="s">
        <v>227</v>
      </c>
      <c r="C416" s="30"/>
      <c r="D416" s="30" t="s">
        <v>266</v>
      </c>
      <c r="E416" s="30" t="s">
        <v>18</v>
      </c>
      <c r="F416" s="30" t="s">
        <v>267</v>
      </c>
      <c r="G416" s="30" t="s">
        <v>20</v>
      </c>
      <c r="H416" s="30" t="s">
        <v>274</v>
      </c>
      <c r="I416" s="42">
        <v>40</v>
      </c>
      <c r="J416" s="33" t="str">
        <f t="shared" ref="J416:J479" si="7">C416&amp;""&amp;D416&amp;", "&amp;E416&amp;" "&amp;F416&amp;", "&amp;G416&amp;" "&amp;H416&amp;", д. "&amp;I416</f>
        <v>городской округ Первоуральск, г. Первоуральск, ул. Чкалова, д. 40</v>
      </c>
      <c r="K416" s="42">
        <v>1474.4</v>
      </c>
      <c r="L416" s="30">
        <v>24</v>
      </c>
      <c r="M416" s="30">
        <v>8</v>
      </c>
      <c r="N416" s="33" t="s">
        <v>3765</v>
      </c>
      <c r="O416" s="191" t="s">
        <v>3766</v>
      </c>
      <c r="P416" s="33" t="s">
        <v>3714</v>
      </c>
      <c r="Q416" s="194">
        <v>7151955.96</v>
      </c>
      <c r="T416"/>
    </row>
    <row r="417" spans="1:20" x14ac:dyDescent="0.25">
      <c r="A417" s="80">
        <v>416</v>
      </c>
      <c r="B417" s="146" t="s">
        <v>227</v>
      </c>
      <c r="C417" s="30"/>
      <c r="D417" s="30" t="s">
        <v>279</v>
      </c>
      <c r="E417" s="30" t="s">
        <v>18</v>
      </c>
      <c r="F417" s="30" t="s">
        <v>280</v>
      </c>
      <c r="G417" s="30" t="s">
        <v>20</v>
      </c>
      <c r="H417" s="30" t="s">
        <v>281</v>
      </c>
      <c r="I417" s="42">
        <v>61</v>
      </c>
      <c r="J417" s="33" t="str">
        <f t="shared" si="7"/>
        <v>городской округ Ревда, г. Ревда, ул. Азина, д. 61</v>
      </c>
      <c r="K417" s="42">
        <v>993</v>
      </c>
      <c r="L417" s="30">
        <v>12</v>
      </c>
      <c r="M417" s="30">
        <v>7</v>
      </c>
      <c r="N417" s="33" t="s">
        <v>3772</v>
      </c>
      <c r="O417" s="191" t="s">
        <v>3721</v>
      </c>
      <c r="P417" s="33" t="s">
        <v>3641</v>
      </c>
      <c r="Q417" s="194">
        <v>7087987.1999999993</v>
      </c>
      <c r="T417"/>
    </row>
    <row r="418" spans="1:20" x14ac:dyDescent="0.25">
      <c r="A418" s="80">
        <v>417</v>
      </c>
      <c r="B418" s="146" t="s">
        <v>227</v>
      </c>
      <c r="C418" s="30"/>
      <c r="D418" s="30" t="s">
        <v>279</v>
      </c>
      <c r="E418" s="30" t="s">
        <v>18</v>
      </c>
      <c r="F418" s="30" t="s">
        <v>280</v>
      </c>
      <c r="G418" s="30" t="s">
        <v>20</v>
      </c>
      <c r="H418" s="30" t="s">
        <v>281</v>
      </c>
      <c r="I418" s="42">
        <v>62</v>
      </c>
      <c r="J418" s="33" t="str">
        <f t="shared" si="7"/>
        <v>городской округ Ревда, г. Ревда, ул. Азина, д. 62</v>
      </c>
      <c r="K418" s="42">
        <v>1011.3</v>
      </c>
      <c r="L418" s="30">
        <v>12</v>
      </c>
      <c r="M418" s="30">
        <v>7</v>
      </c>
      <c r="N418" s="33" t="s">
        <v>3772</v>
      </c>
      <c r="O418" s="191" t="s">
        <v>3721</v>
      </c>
      <c r="P418" s="33" t="s">
        <v>3641</v>
      </c>
      <c r="Q418" s="194">
        <v>6643407.6000000006</v>
      </c>
      <c r="T418"/>
    </row>
    <row r="419" spans="1:20" x14ac:dyDescent="0.25">
      <c r="A419" s="80">
        <v>418</v>
      </c>
      <c r="B419" s="146" t="s">
        <v>227</v>
      </c>
      <c r="C419" s="30"/>
      <c r="D419" s="30" t="s">
        <v>279</v>
      </c>
      <c r="E419" s="30" t="s">
        <v>18</v>
      </c>
      <c r="F419" s="30" t="s">
        <v>280</v>
      </c>
      <c r="G419" s="30" t="s">
        <v>20</v>
      </c>
      <c r="H419" s="30" t="s">
        <v>281</v>
      </c>
      <c r="I419" s="42">
        <v>68</v>
      </c>
      <c r="J419" s="33" t="str">
        <f t="shared" si="7"/>
        <v>городской округ Ревда, г. Ревда, ул. Азина, д. 68</v>
      </c>
      <c r="K419" s="42">
        <v>562</v>
      </c>
      <c r="L419" s="30">
        <v>12</v>
      </c>
      <c r="M419" s="30">
        <v>7</v>
      </c>
      <c r="N419" s="33" t="s">
        <v>3772</v>
      </c>
      <c r="O419" s="191" t="s">
        <v>3721</v>
      </c>
      <c r="P419" s="33" t="s">
        <v>3641</v>
      </c>
      <c r="Q419" s="194">
        <v>5346857.54</v>
      </c>
      <c r="T419"/>
    </row>
    <row r="420" spans="1:20" x14ac:dyDescent="0.25">
      <c r="A420" s="80">
        <v>419</v>
      </c>
      <c r="B420" s="146" t="s">
        <v>227</v>
      </c>
      <c r="C420" s="30"/>
      <c r="D420" s="30" t="s">
        <v>279</v>
      </c>
      <c r="E420" s="30" t="s">
        <v>18</v>
      </c>
      <c r="F420" s="30" t="s">
        <v>280</v>
      </c>
      <c r="G420" s="30" t="s">
        <v>20</v>
      </c>
      <c r="H420" s="30" t="s">
        <v>171</v>
      </c>
      <c r="I420" s="42">
        <v>7</v>
      </c>
      <c r="J420" s="33" t="str">
        <f t="shared" si="7"/>
        <v>городской округ Ревда, г. Ревда, ул. Жуковского, д. 7</v>
      </c>
      <c r="K420" s="42">
        <v>782.8</v>
      </c>
      <c r="L420" s="30">
        <v>16</v>
      </c>
      <c r="M420" s="30">
        <v>8</v>
      </c>
      <c r="N420" s="33" t="s">
        <v>3772</v>
      </c>
      <c r="O420" s="191" t="s">
        <v>3721</v>
      </c>
      <c r="P420" s="33" t="s">
        <v>3641</v>
      </c>
      <c r="Q420" s="194">
        <v>6201201.5999999996</v>
      </c>
      <c r="T420"/>
    </row>
    <row r="421" spans="1:20" ht="23.25" x14ac:dyDescent="0.25">
      <c r="A421" s="80">
        <v>420</v>
      </c>
      <c r="B421" s="146" t="s">
        <v>227</v>
      </c>
      <c r="C421" s="30"/>
      <c r="D421" s="30" t="s">
        <v>279</v>
      </c>
      <c r="E421" s="30" t="s">
        <v>18</v>
      </c>
      <c r="F421" s="30" t="s">
        <v>280</v>
      </c>
      <c r="G421" s="30" t="s">
        <v>20</v>
      </c>
      <c r="H421" s="30" t="s">
        <v>131</v>
      </c>
      <c r="I421" s="42">
        <v>51</v>
      </c>
      <c r="J421" s="33" t="str">
        <f t="shared" si="7"/>
        <v>городской округ Ревда, г. Ревда, ул. Карла Либкнехта, д. 51</v>
      </c>
      <c r="K421" s="42">
        <v>970.7</v>
      </c>
      <c r="L421" s="30">
        <v>12</v>
      </c>
      <c r="M421" s="30">
        <v>7</v>
      </c>
      <c r="N421" s="33" t="s">
        <v>3773</v>
      </c>
      <c r="O421" s="191" t="s">
        <v>3757</v>
      </c>
      <c r="P421" s="33" t="s">
        <v>3958</v>
      </c>
      <c r="Q421" s="194">
        <v>5556840.1100000013</v>
      </c>
      <c r="T421"/>
    </row>
    <row r="422" spans="1:20" ht="23.25" x14ac:dyDescent="0.25">
      <c r="A422" s="80">
        <v>421</v>
      </c>
      <c r="B422" s="146" t="s">
        <v>227</v>
      </c>
      <c r="C422" s="30"/>
      <c r="D422" s="30" t="s">
        <v>279</v>
      </c>
      <c r="E422" s="30" t="s">
        <v>18</v>
      </c>
      <c r="F422" s="30" t="s">
        <v>280</v>
      </c>
      <c r="G422" s="30" t="s">
        <v>20</v>
      </c>
      <c r="H422" s="30" t="s">
        <v>131</v>
      </c>
      <c r="I422" s="42">
        <v>55</v>
      </c>
      <c r="J422" s="33" t="str">
        <f t="shared" si="7"/>
        <v>городской округ Ревда, г. Ревда, ул. Карла Либкнехта, д. 55</v>
      </c>
      <c r="K422" s="42">
        <v>810.9</v>
      </c>
      <c r="L422" s="30">
        <v>13</v>
      </c>
      <c r="M422" s="30">
        <v>7</v>
      </c>
      <c r="N422" s="33" t="s">
        <v>3773</v>
      </c>
      <c r="O422" s="191" t="s">
        <v>3757</v>
      </c>
      <c r="P422" s="33" t="s">
        <v>3958</v>
      </c>
      <c r="Q422" s="194">
        <v>6052993.9800000004</v>
      </c>
      <c r="T422"/>
    </row>
    <row r="423" spans="1:20" ht="23.25" x14ac:dyDescent="0.25">
      <c r="A423" s="80">
        <v>422</v>
      </c>
      <c r="B423" s="146" t="s">
        <v>227</v>
      </c>
      <c r="C423" s="30"/>
      <c r="D423" s="30" t="s">
        <v>279</v>
      </c>
      <c r="E423" s="30" t="s">
        <v>18</v>
      </c>
      <c r="F423" s="30" t="s">
        <v>280</v>
      </c>
      <c r="G423" s="30" t="s">
        <v>20</v>
      </c>
      <c r="H423" s="30" t="s">
        <v>131</v>
      </c>
      <c r="I423" s="42">
        <v>65</v>
      </c>
      <c r="J423" s="33" t="str">
        <f t="shared" si="7"/>
        <v>городской округ Ревда, г. Ревда, ул. Карла Либкнехта, д. 65</v>
      </c>
      <c r="K423" s="42">
        <v>584.4</v>
      </c>
      <c r="L423" s="30">
        <v>11</v>
      </c>
      <c r="M423" s="30">
        <v>7</v>
      </c>
      <c r="N423" s="33" t="s">
        <v>3773</v>
      </c>
      <c r="O423" s="191" t="s">
        <v>3757</v>
      </c>
      <c r="P423" s="33" t="s">
        <v>3958</v>
      </c>
      <c r="Q423" s="194">
        <v>4239469.45</v>
      </c>
      <c r="T423"/>
    </row>
    <row r="424" spans="1:20" ht="23.25" x14ac:dyDescent="0.25">
      <c r="A424" s="80">
        <v>423</v>
      </c>
      <c r="B424" s="146" t="s">
        <v>227</v>
      </c>
      <c r="C424" s="30"/>
      <c r="D424" s="30" t="s">
        <v>279</v>
      </c>
      <c r="E424" s="30" t="s">
        <v>18</v>
      </c>
      <c r="F424" s="30" t="s">
        <v>280</v>
      </c>
      <c r="G424" s="30" t="s">
        <v>20</v>
      </c>
      <c r="H424" s="30" t="s">
        <v>131</v>
      </c>
      <c r="I424" s="42">
        <v>81</v>
      </c>
      <c r="J424" s="33" t="str">
        <f t="shared" si="7"/>
        <v>городской округ Ревда, г. Ревда, ул. Карла Либкнехта, д. 81</v>
      </c>
      <c r="K424" s="42">
        <v>779.5</v>
      </c>
      <c r="L424" s="30">
        <v>16</v>
      </c>
      <c r="M424" s="30">
        <v>8</v>
      </c>
      <c r="N424" s="33" t="s">
        <v>3773</v>
      </c>
      <c r="O424" s="191" t="s">
        <v>3757</v>
      </c>
      <c r="P424" s="33" t="s">
        <v>3958</v>
      </c>
      <c r="Q424" s="194">
        <v>5053860.3</v>
      </c>
      <c r="T424"/>
    </row>
    <row r="425" spans="1:20" ht="23.25" x14ac:dyDescent="0.25">
      <c r="A425" s="80">
        <v>424</v>
      </c>
      <c r="B425" s="146" t="s">
        <v>227</v>
      </c>
      <c r="C425" s="30"/>
      <c r="D425" s="30" t="s">
        <v>279</v>
      </c>
      <c r="E425" s="30" t="s">
        <v>18</v>
      </c>
      <c r="F425" s="30" t="s">
        <v>280</v>
      </c>
      <c r="G425" s="30" t="s">
        <v>20</v>
      </c>
      <c r="H425" s="30" t="s">
        <v>131</v>
      </c>
      <c r="I425" s="42">
        <v>89</v>
      </c>
      <c r="J425" s="33" t="str">
        <f t="shared" si="7"/>
        <v>городской округ Ревда, г. Ревда, ул. Карла Либкнехта, д. 89</v>
      </c>
      <c r="K425" s="42">
        <v>839.3</v>
      </c>
      <c r="L425" s="30">
        <v>16</v>
      </c>
      <c r="M425" s="30">
        <v>7</v>
      </c>
      <c r="N425" s="33" t="s">
        <v>3773</v>
      </c>
      <c r="O425" s="191" t="s">
        <v>3757</v>
      </c>
      <c r="P425" s="33" t="s">
        <v>3958</v>
      </c>
      <c r="Q425" s="194">
        <v>5820018.3900000006</v>
      </c>
      <c r="T425"/>
    </row>
    <row r="426" spans="1:20" ht="23.25" x14ac:dyDescent="0.25">
      <c r="A426" s="80">
        <v>425</v>
      </c>
      <c r="B426" s="146" t="s">
        <v>227</v>
      </c>
      <c r="C426" s="30"/>
      <c r="D426" s="30" t="s">
        <v>279</v>
      </c>
      <c r="E426" s="30" t="s">
        <v>18</v>
      </c>
      <c r="F426" s="30" t="s">
        <v>280</v>
      </c>
      <c r="G426" s="30" t="s">
        <v>20</v>
      </c>
      <c r="H426" s="30" t="s">
        <v>47</v>
      </c>
      <c r="I426" s="42">
        <v>20</v>
      </c>
      <c r="J426" s="33" t="str">
        <f t="shared" si="7"/>
        <v>городской округ Ревда, г. Ревда, ул. Максима Горького, д. 20</v>
      </c>
      <c r="K426" s="42">
        <v>781.1</v>
      </c>
      <c r="L426" s="30">
        <v>16</v>
      </c>
      <c r="M426" s="30">
        <v>8</v>
      </c>
      <c r="N426" s="33" t="s">
        <v>3772</v>
      </c>
      <c r="O426" s="191" t="s">
        <v>3721</v>
      </c>
      <c r="P426" s="33" t="s">
        <v>3641</v>
      </c>
      <c r="Q426" s="194">
        <v>6333813.1600000011</v>
      </c>
      <c r="T426"/>
    </row>
    <row r="427" spans="1:20" x14ac:dyDescent="0.25">
      <c r="A427" s="80">
        <v>426</v>
      </c>
      <c r="B427" s="146" t="s">
        <v>227</v>
      </c>
      <c r="C427" s="30"/>
      <c r="D427" s="30" t="s">
        <v>279</v>
      </c>
      <c r="E427" s="30" t="s">
        <v>18</v>
      </c>
      <c r="F427" s="30" t="s">
        <v>280</v>
      </c>
      <c r="G427" s="30" t="s">
        <v>20</v>
      </c>
      <c r="H427" s="30" t="s">
        <v>282</v>
      </c>
      <c r="I427" s="42">
        <v>17</v>
      </c>
      <c r="J427" s="33" t="str">
        <f t="shared" si="7"/>
        <v>городской округ Ревда, г. Ревда, ул. Спортивная, д. 17</v>
      </c>
      <c r="K427" s="42">
        <v>775.6</v>
      </c>
      <c r="L427" s="30">
        <v>12</v>
      </c>
      <c r="M427" s="30">
        <v>7</v>
      </c>
      <c r="N427" s="33" t="s">
        <v>3772</v>
      </c>
      <c r="O427" s="191" t="s">
        <v>3721</v>
      </c>
      <c r="P427" s="33" t="s">
        <v>3641</v>
      </c>
      <c r="Q427" s="194">
        <v>6274627.2000000011</v>
      </c>
      <c r="T427"/>
    </row>
    <row r="428" spans="1:20" x14ac:dyDescent="0.25">
      <c r="A428" s="80">
        <v>427</v>
      </c>
      <c r="B428" s="146" t="s">
        <v>227</v>
      </c>
      <c r="C428" s="30"/>
      <c r="D428" s="30" t="s">
        <v>279</v>
      </c>
      <c r="E428" s="30" t="s">
        <v>18</v>
      </c>
      <c r="F428" s="30" t="s">
        <v>280</v>
      </c>
      <c r="G428" s="30" t="s">
        <v>20</v>
      </c>
      <c r="H428" s="30" t="s">
        <v>1144</v>
      </c>
      <c r="I428" s="42">
        <v>7</v>
      </c>
      <c r="J428" s="33" t="str">
        <f t="shared" si="7"/>
        <v>городской округ Ревда, г. Ревда, ул. Цветников, д. 7</v>
      </c>
      <c r="K428" s="42">
        <v>1574.1</v>
      </c>
      <c r="L428" s="30">
        <v>18</v>
      </c>
      <c r="M428" s="30">
        <v>7</v>
      </c>
      <c r="N428" s="33" t="s">
        <v>3772</v>
      </c>
      <c r="O428" s="191" t="s">
        <v>3721</v>
      </c>
      <c r="P428" s="33" t="s">
        <v>3641</v>
      </c>
      <c r="Q428" s="194">
        <v>9416722.8000000007</v>
      </c>
      <c r="T428"/>
    </row>
    <row r="429" spans="1:20" x14ac:dyDescent="0.25">
      <c r="A429" s="80">
        <v>428</v>
      </c>
      <c r="B429" s="146" t="s">
        <v>227</v>
      </c>
      <c r="C429" s="30"/>
      <c r="D429" s="30" t="s">
        <v>279</v>
      </c>
      <c r="E429" s="30" t="s">
        <v>18</v>
      </c>
      <c r="F429" s="30" t="s">
        <v>280</v>
      </c>
      <c r="G429" s="30" t="s">
        <v>20</v>
      </c>
      <c r="H429" s="30" t="s">
        <v>247</v>
      </c>
      <c r="I429" s="42">
        <v>9</v>
      </c>
      <c r="J429" s="33" t="str">
        <f t="shared" si="7"/>
        <v>городской округ Ревда, г. Ревда, ул. Чайковского, д. 9</v>
      </c>
      <c r="K429" s="42">
        <v>1171.3</v>
      </c>
      <c r="L429" s="30">
        <v>14</v>
      </c>
      <c r="M429" s="30">
        <v>8</v>
      </c>
      <c r="N429" s="33" t="s">
        <v>3772</v>
      </c>
      <c r="O429" s="191" t="s">
        <v>3721</v>
      </c>
      <c r="P429" s="33" t="s">
        <v>3641</v>
      </c>
      <c r="Q429" s="194">
        <v>7343311.2000000011</v>
      </c>
      <c r="T429"/>
    </row>
    <row r="430" spans="1:20" ht="23.25" x14ac:dyDescent="0.25">
      <c r="A430" s="80">
        <v>429</v>
      </c>
      <c r="B430" s="146" t="s">
        <v>227</v>
      </c>
      <c r="C430" s="30"/>
      <c r="D430" s="30" t="s">
        <v>284</v>
      </c>
      <c r="E430" s="33" t="s">
        <v>18</v>
      </c>
      <c r="F430" s="33" t="s">
        <v>285</v>
      </c>
      <c r="G430" s="33" t="s">
        <v>20</v>
      </c>
      <c r="H430" s="30" t="s">
        <v>28</v>
      </c>
      <c r="I430" s="42">
        <v>31</v>
      </c>
      <c r="J430" s="33" t="str">
        <f t="shared" si="7"/>
        <v>городской округ Среднеуральск, г. Среднеуральск, ул. Калинина, д. 31</v>
      </c>
      <c r="K430" s="42">
        <v>1439.9</v>
      </c>
      <c r="L430" s="30">
        <v>18</v>
      </c>
      <c r="M430" s="30">
        <v>1</v>
      </c>
      <c r="N430" s="33" t="s">
        <v>3774</v>
      </c>
      <c r="O430" s="191" t="s">
        <v>3642</v>
      </c>
      <c r="P430" s="33" t="s">
        <v>2769</v>
      </c>
      <c r="Q430" s="194">
        <v>515736.37</v>
      </c>
      <c r="T430"/>
    </row>
    <row r="431" spans="1:20" ht="23.25" x14ac:dyDescent="0.25">
      <c r="A431" s="80">
        <v>430</v>
      </c>
      <c r="B431" s="146" t="s">
        <v>227</v>
      </c>
      <c r="C431" s="30"/>
      <c r="D431" s="30" t="s">
        <v>284</v>
      </c>
      <c r="E431" s="30" t="s">
        <v>18</v>
      </c>
      <c r="F431" s="30" t="s">
        <v>285</v>
      </c>
      <c r="G431" s="30" t="s">
        <v>20</v>
      </c>
      <c r="H431" s="30" t="s">
        <v>28</v>
      </c>
      <c r="I431" s="42" t="s">
        <v>317</v>
      </c>
      <c r="J431" s="33" t="str">
        <f t="shared" si="7"/>
        <v>городской округ Среднеуральск, г. Среднеуральск, ул. Калинина, д. 6А</v>
      </c>
      <c r="K431" s="42">
        <v>644.29999999999995</v>
      </c>
      <c r="L431" s="30">
        <v>12</v>
      </c>
      <c r="M431" s="30">
        <v>8</v>
      </c>
      <c r="N431" s="33" t="s">
        <v>3775</v>
      </c>
      <c r="O431" s="191" t="s">
        <v>3713</v>
      </c>
      <c r="P431" s="33" t="s">
        <v>2769</v>
      </c>
      <c r="Q431" s="194">
        <v>5167610.03</v>
      </c>
      <c r="T431"/>
    </row>
    <row r="432" spans="1:20" ht="23.25" x14ac:dyDescent="0.25">
      <c r="A432" s="80">
        <v>431</v>
      </c>
      <c r="B432" s="146" t="s">
        <v>227</v>
      </c>
      <c r="C432" s="30"/>
      <c r="D432" s="30" t="s">
        <v>284</v>
      </c>
      <c r="E432" s="30" t="s">
        <v>18</v>
      </c>
      <c r="F432" s="30" t="s">
        <v>285</v>
      </c>
      <c r="G432" s="30" t="s">
        <v>20</v>
      </c>
      <c r="H432" s="30" t="s">
        <v>34</v>
      </c>
      <c r="I432" s="42">
        <v>5</v>
      </c>
      <c r="J432" s="33" t="str">
        <f t="shared" si="7"/>
        <v>городской округ Среднеуральск, г. Среднеуральск, ул. Кирова, д. 5</v>
      </c>
      <c r="K432" s="42">
        <v>1048.4000000000001</v>
      </c>
      <c r="L432" s="30">
        <v>16</v>
      </c>
      <c r="M432" s="30">
        <v>4</v>
      </c>
      <c r="N432" s="33" t="s">
        <v>3775</v>
      </c>
      <c r="O432" s="191" t="s">
        <v>3713</v>
      </c>
      <c r="P432" s="33" t="s">
        <v>2769</v>
      </c>
      <c r="Q432" s="194">
        <v>2081741.08</v>
      </c>
      <c r="T432"/>
    </row>
    <row r="433" spans="1:20" ht="23.25" x14ac:dyDescent="0.25">
      <c r="A433" s="80">
        <v>432</v>
      </c>
      <c r="B433" s="146" t="s">
        <v>227</v>
      </c>
      <c r="C433" s="30"/>
      <c r="D433" s="30" t="s">
        <v>284</v>
      </c>
      <c r="E433" s="33" t="s">
        <v>18</v>
      </c>
      <c r="F433" s="33" t="s">
        <v>285</v>
      </c>
      <c r="G433" s="33" t="s">
        <v>20</v>
      </c>
      <c r="H433" s="30" t="s">
        <v>685</v>
      </c>
      <c r="I433" s="42">
        <v>10</v>
      </c>
      <c r="J433" s="33" t="str">
        <f t="shared" si="7"/>
        <v>городской округ Среднеуральск, г. Среднеуральск, ул. Парижской Коммуны, д. 10</v>
      </c>
      <c r="K433" s="42">
        <v>1548.5</v>
      </c>
      <c r="L433" s="30">
        <v>18</v>
      </c>
      <c r="M433" s="30">
        <v>2</v>
      </c>
      <c r="N433" s="33" t="s">
        <v>3969</v>
      </c>
      <c r="O433" s="191" t="s">
        <v>3970</v>
      </c>
      <c r="P433" s="33" t="s">
        <v>2769</v>
      </c>
      <c r="Q433" s="194">
        <v>5315519.18</v>
      </c>
      <c r="T433"/>
    </row>
    <row r="434" spans="1:20" ht="23.25" x14ac:dyDescent="0.25">
      <c r="A434" s="80">
        <v>433</v>
      </c>
      <c r="B434" s="146" t="s">
        <v>227</v>
      </c>
      <c r="C434" s="30"/>
      <c r="D434" s="30" t="s">
        <v>284</v>
      </c>
      <c r="E434" s="30" t="s">
        <v>18</v>
      </c>
      <c r="F434" s="30" t="s">
        <v>285</v>
      </c>
      <c r="G434" s="30" t="s">
        <v>20</v>
      </c>
      <c r="H434" s="30" t="s">
        <v>685</v>
      </c>
      <c r="I434" s="42">
        <v>4</v>
      </c>
      <c r="J434" s="33" t="str">
        <f t="shared" si="7"/>
        <v>городской округ Среднеуральск, г. Среднеуральск, ул. Парижской Коммуны, д. 4</v>
      </c>
      <c r="K434" s="42">
        <v>966.6</v>
      </c>
      <c r="L434" s="30">
        <v>12</v>
      </c>
      <c r="M434" s="30">
        <v>7</v>
      </c>
      <c r="N434" s="33" t="s">
        <v>3775</v>
      </c>
      <c r="O434" s="191" t="s">
        <v>3713</v>
      </c>
      <c r="P434" s="33" t="s">
        <v>2769</v>
      </c>
      <c r="Q434" s="194">
        <v>5522510.5899999999</v>
      </c>
      <c r="T434"/>
    </row>
    <row r="435" spans="1:20" ht="23.25" x14ac:dyDescent="0.25">
      <c r="A435" s="80">
        <v>434</v>
      </c>
      <c r="B435" s="146" t="s">
        <v>227</v>
      </c>
      <c r="C435" s="30"/>
      <c r="D435" s="30" t="s">
        <v>284</v>
      </c>
      <c r="E435" s="33" t="s">
        <v>18</v>
      </c>
      <c r="F435" s="33" t="s">
        <v>285</v>
      </c>
      <c r="G435" s="33" t="s">
        <v>20</v>
      </c>
      <c r="H435" s="30" t="s">
        <v>685</v>
      </c>
      <c r="I435" s="42">
        <v>6</v>
      </c>
      <c r="J435" s="33" t="str">
        <f t="shared" si="7"/>
        <v>городской округ Среднеуральск, г. Среднеуральск, ул. Парижской Коммуны, д. 6</v>
      </c>
      <c r="K435" s="42">
        <v>1447.5</v>
      </c>
      <c r="L435" s="30">
        <v>18</v>
      </c>
      <c r="M435" s="30">
        <v>5</v>
      </c>
      <c r="N435" s="33" t="s">
        <v>3775</v>
      </c>
      <c r="O435" s="191" t="s">
        <v>3713</v>
      </c>
      <c r="P435" s="33" t="s">
        <v>2769</v>
      </c>
      <c r="Q435" s="194">
        <v>2954507.74</v>
      </c>
      <c r="T435"/>
    </row>
    <row r="436" spans="1:20" ht="23.25" x14ac:dyDescent="0.25">
      <c r="A436" s="80">
        <v>435</v>
      </c>
      <c r="B436" s="146" t="s">
        <v>227</v>
      </c>
      <c r="C436" s="30"/>
      <c r="D436" s="30" t="s">
        <v>284</v>
      </c>
      <c r="E436" s="33" t="s">
        <v>18</v>
      </c>
      <c r="F436" s="33" t="s">
        <v>285</v>
      </c>
      <c r="G436" s="33" t="s">
        <v>20</v>
      </c>
      <c r="H436" s="30" t="s">
        <v>685</v>
      </c>
      <c r="I436" s="42">
        <v>8</v>
      </c>
      <c r="J436" s="33" t="str">
        <f t="shared" si="7"/>
        <v>городской округ Среднеуральск, г. Среднеуральск, ул. Парижской Коммуны, д. 8</v>
      </c>
      <c r="K436" s="42">
        <v>1427.1</v>
      </c>
      <c r="L436" s="30">
        <v>18</v>
      </c>
      <c r="M436" s="30">
        <v>2</v>
      </c>
      <c r="N436" s="33" t="s">
        <v>3971</v>
      </c>
      <c r="O436" s="191" t="s">
        <v>3972</v>
      </c>
      <c r="P436" s="33" t="s">
        <v>2769</v>
      </c>
      <c r="Q436" s="194">
        <v>5356903.2700000005</v>
      </c>
      <c r="T436"/>
    </row>
    <row r="437" spans="1:20" ht="23.25" x14ac:dyDescent="0.25">
      <c r="A437" s="80">
        <v>436</v>
      </c>
      <c r="B437" s="146" t="s">
        <v>227</v>
      </c>
      <c r="C437" s="30"/>
      <c r="D437" s="30" t="s">
        <v>284</v>
      </c>
      <c r="E437" s="30" t="s">
        <v>18</v>
      </c>
      <c r="F437" s="30" t="s">
        <v>285</v>
      </c>
      <c r="G437" s="30" t="s">
        <v>20</v>
      </c>
      <c r="H437" s="30" t="s">
        <v>84</v>
      </c>
      <c r="I437" s="42" t="s">
        <v>582</v>
      </c>
      <c r="J437" s="33" t="str">
        <f t="shared" si="7"/>
        <v>городской округ Среднеуральск, г. Среднеуральск, ул. Советская, д. 33А</v>
      </c>
      <c r="K437" s="42">
        <v>294.8</v>
      </c>
      <c r="L437" s="30">
        <v>4</v>
      </c>
      <c r="M437" s="30">
        <v>8</v>
      </c>
      <c r="N437" s="33" t="s">
        <v>3775</v>
      </c>
      <c r="O437" s="191" t="s">
        <v>3713</v>
      </c>
      <c r="P437" s="33" t="s">
        <v>2769</v>
      </c>
      <c r="Q437" s="194">
        <v>2610991.2699999996</v>
      </c>
      <c r="T437"/>
    </row>
    <row r="438" spans="1:20" ht="23.25" x14ac:dyDescent="0.25">
      <c r="A438" s="80">
        <v>437</v>
      </c>
      <c r="B438" s="146" t="s">
        <v>227</v>
      </c>
      <c r="C438" s="30"/>
      <c r="D438" s="30" t="s">
        <v>284</v>
      </c>
      <c r="E438" s="30" t="s">
        <v>18</v>
      </c>
      <c r="F438" s="30" t="s">
        <v>285</v>
      </c>
      <c r="G438" s="30" t="s">
        <v>20</v>
      </c>
      <c r="H438" s="30" t="s">
        <v>215</v>
      </c>
      <c r="I438" s="42" t="s">
        <v>408</v>
      </c>
      <c r="J438" s="33" t="str">
        <f t="shared" si="7"/>
        <v>городской округ Среднеуральск, г. Среднеуральск, ул. Уральская, д. 3А</v>
      </c>
      <c r="K438" s="42">
        <v>687.1</v>
      </c>
      <c r="L438" s="30">
        <v>12</v>
      </c>
      <c r="M438" s="30">
        <v>8</v>
      </c>
      <c r="N438" s="33" t="s">
        <v>3775</v>
      </c>
      <c r="O438" s="191" t="s">
        <v>3713</v>
      </c>
      <c r="P438" s="33" t="s">
        <v>2769</v>
      </c>
      <c r="Q438" s="194">
        <v>5742054.1200000001</v>
      </c>
      <c r="T438"/>
    </row>
    <row r="439" spans="1:20" ht="23.25" x14ac:dyDescent="0.25">
      <c r="A439" s="80">
        <v>438</v>
      </c>
      <c r="B439" s="149" t="s">
        <v>327</v>
      </c>
      <c r="C439" s="30"/>
      <c r="D439" s="141" t="s">
        <v>357</v>
      </c>
      <c r="E439" s="30" t="s">
        <v>18</v>
      </c>
      <c r="F439" s="28" t="s">
        <v>358</v>
      </c>
      <c r="G439" s="28" t="s">
        <v>20</v>
      </c>
      <c r="H439" s="30" t="s">
        <v>292</v>
      </c>
      <c r="I439" s="42">
        <v>3</v>
      </c>
      <c r="J439" s="33" t="str">
        <f t="shared" si="7"/>
        <v>Ивдельский городской округ, г. Ивдель, ул. 50 лет Октября, д. 3</v>
      </c>
      <c r="K439" s="30">
        <v>1391.7</v>
      </c>
      <c r="L439" s="30">
        <v>30</v>
      </c>
      <c r="M439" s="30">
        <v>3</v>
      </c>
      <c r="N439" s="33" t="s">
        <v>3776</v>
      </c>
      <c r="O439" s="191" t="s">
        <v>3777</v>
      </c>
      <c r="P439" s="33" t="s">
        <v>3652</v>
      </c>
      <c r="Q439" s="194">
        <v>5024473.37</v>
      </c>
      <c r="T439"/>
    </row>
    <row r="440" spans="1:20" ht="23.25" x14ac:dyDescent="0.25">
      <c r="A440" s="80">
        <v>439</v>
      </c>
      <c r="B440" s="149" t="s">
        <v>327</v>
      </c>
      <c r="C440" s="30"/>
      <c r="D440" s="30" t="s">
        <v>357</v>
      </c>
      <c r="E440" s="30" t="s">
        <v>18</v>
      </c>
      <c r="F440" s="30" t="s">
        <v>358</v>
      </c>
      <c r="G440" s="30" t="s">
        <v>20</v>
      </c>
      <c r="H440" s="30" t="s">
        <v>262</v>
      </c>
      <c r="I440" s="42">
        <v>23</v>
      </c>
      <c r="J440" s="33" t="str">
        <f t="shared" si="7"/>
        <v>Ивдельский городской округ, г. Ивдель, ул. Интернациональная, д. 23</v>
      </c>
      <c r="K440" s="30">
        <v>526.6</v>
      </c>
      <c r="L440" s="30">
        <v>12</v>
      </c>
      <c r="M440" s="30">
        <v>4</v>
      </c>
      <c r="N440" s="33" t="s">
        <v>3778</v>
      </c>
      <c r="O440" s="191" t="s">
        <v>3779</v>
      </c>
      <c r="P440" s="33" t="s">
        <v>3745</v>
      </c>
      <c r="Q440" s="194">
        <v>2499160.71</v>
      </c>
      <c r="T440"/>
    </row>
    <row r="441" spans="1:20" ht="23.25" x14ac:dyDescent="0.25">
      <c r="A441" s="80">
        <v>440</v>
      </c>
      <c r="B441" s="149" t="s">
        <v>327</v>
      </c>
      <c r="C441" s="30"/>
      <c r="D441" s="30" t="s">
        <v>357</v>
      </c>
      <c r="E441" s="30" t="s">
        <v>18</v>
      </c>
      <c r="F441" s="30" t="s">
        <v>358</v>
      </c>
      <c r="G441" s="30" t="s">
        <v>20</v>
      </c>
      <c r="H441" s="30" t="s">
        <v>262</v>
      </c>
      <c r="I441" s="42">
        <v>25</v>
      </c>
      <c r="J441" s="33" t="str">
        <f t="shared" si="7"/>
        <v>Ивдельский городской округ, г. Ивдель, ул. Интернациональная, д. 25</v>
      </c>
      <c r="K441" s="30">
        <v>479.1</v>
      </c>
      <c r="L441" s="30">
        <v>12</v>
      </c>
      <c r="M441" s="30">
        <v>4</v>
      </c>
      <c r="N441" s="33" t="s">
        <v>3778</v>
      </c>
      <c r="O441" s="191" t="s">
        <v>3779</v>
      </c>
      <c r="P441" s="33" t="s">
        <v>3745</v>
      </c>
      <c r="Q441" s="194">
        <v>2203924</v>
      </c>
      <c r="T441"/>
    </row>
    <row r="442" spans="1:20" ht="23.25" x14ac:dyDescent="0.25">
      <c r="A442" s="80">
        <v>441</v>
      </c>
      <c r="B442" s="149" t="s">
        <v>327</v>
      </c>
      <c r="C442" s="30"/>
      <c r="D442" s="30" t="s">
        <v>357</v>
      </c>
      <c r="E442" s="30" t="s">
        <v>18</v>
      </c>
      <c r="F442" s="30" t="s">
        <v>358</v>
      </c>
      <c r="G442" s="30" t="s">
        <v>20</v>
      </c>
      <c r="H442" s="30" t="s">
        <v>75</v>
      </c>
      <c r="I442" s="42">
        <v>25</v>
      </c>
      <c r="J442" s="33" t="str">
        <f t="shared" si="7"/>
        <v>Ивдельский городской округ, г. Ивдель, ул. Карла Маркса, д. 25</v>
      </c>
      <c r="K442" s="30">
        <v>1179.0999999999999</v>
      </c>
      <c r="L442" s="30">
        <v>20</v>
      </c>
      <c r="M442" s="30">
        <v>5</v>
      </c>
      <c r="N442" s="33" t="s">
        <v>3778</v>
      </c>
      <c r="O442" s="191" t="s">
        <v>3779</v>
      </c>
      <c r="P442" s="33" t="s">
        <v>3745</v>
      </c>
      <c r="Q442" s="194">
        <v>1866434.81</v>
      </c>
      <c r="T442"/>
    </row>
    <row r="443" spans="1:20" ht="23.25" x14ac:dyDescent="0.25">
      <c r="A443" s="80">
        <v>442</v>
      </c>
      <c r="B443" s="144" t="s">
        <v>8</v>
      </c>
      <c r="C443" s="30" t="s">
        <v>628</v>
      </c>
      <c r="D443" s="30" t="s">
        <v>11</v>
      </c>
      <c r="E443" s="33" t="s">
        <v>637</v>
      </c>
      <c r="F443" s="30" t="s">
        <v>68</v>
      </c>
      <c r="G443" s="30" t="s">
        <v>20</v>
      </c>
      <c r="H443" s="30" t="s">
        <v>87</v>
      </c>
      <c r="I443" s="30">
        <v>10</v>
      </c>
      <c r="J443" s="33" t="str">
        <f t="shared" si="7"/>
        <v>Ирбитский р-н, Ирбитское муниципальное образование, п.г.т. Пионерский, ул. Строителей, д. 10</v>
      </c>
      <c r="K443" s="30">
        <v>1150.7</v>
      </c>
      <c r="L443" s="30">
        <v>24</v>
      </c>
      <c r="M443" s="30">
        <v>4</v>
      </c>
      <c r="N443" s="33" t="s">
        <v>3780</v>
      </c>
      <c r="O443" s="191" t="s">
        <v>3671</v>
      </c>
      <c r="P443" s="33" t="s">
        <v>2726</v>
      </c>
      <c r="Q443" s="194">
        <v>2851268.1</v>
      </c>
      <c r="T443"/>
    </row>
    <row r="444" spans="1:20" ht="23.25" x14ac:dyDescent="0.25">
      <c r="A444" s="80">
        <v>443</v>
      </c>
      <c r="B444" s="144" t="s">
        <v>8</v>
      </c>
      <c r="C444" s="30" t="s">
        <v>628</v>
      </c>
      <c r="D444" s="30" t="s">
        <v>11</v>
      </c>
      <c r="E444" s="30" t="s">
        <v>1500</v>
      </c>
      <c r="F444" s="30" t="s">
        <v>640</v>
      </c>
      <c r="G444" s="30" t="s">
        <v>20</v>
      </c>
      <c r="H444" s="30" t="s">
        <v>74</v>
      </c>
      <c r="I444" s="30">
        <v>5</v>
      </c>
      <c r="J444" s="33" t="str">
        <f t="shared" si="7"/>
        <v>Ирбитский р-н, Ирбитское муниципальное образование, пос. Зайково, ул. Гагарина, д. 5</v>
      </c>
      <c r="K444" s="30">
        <v>766.8</v>
      </c>
      <c r="L444" s="30">
        <v>16</v>
      </c>
      <c r="M444" s="30">
        <v>6</v>
      </c>
      <c r="N444" s="33" t="s">
        <v>3780</v>
      </c>
      <c r="O444" s="191" t="s">
        <v>3671</v>
      </c>
      <c r="P444" s="33" t="s">
        <v>2726</v>
      </c>
      <c r="Q444" s="194">
        <v>3108768.5</v>
      </c>
      <c r="T444"/>
    </row>
    <row r="445" spans="1:20" ht="23.25" x14ac:dyDescent="0.25">
      <c r="A445" s="80">
        <v>444</v>
      </c>
      <c r="B445" s="144" t="s">
        <v>8</v>
      </c>
      <c r="C445" s="30" t="s">
        <v>628</v>
      </c>
      <c r="D445" s="30" t="s">
        <v>11</v>
      </c>
      <c r="E445" s="30" t="s">
        <v>1500</v>
      </c>
      <c r="F445" s="30" t="s">
        <v>640</v>
      </c>
      <c r="G445" s="30" t="s">
        <v>20</v>
      </c>
      <c r="H445" s="30" t="s">
        <v>74</v>
      </c>
      <c r="I445" s="30">
        <v>7</v>
      </c>
      <c r="J445" s="33" t="str">
        <f t="shared" si="7"/>
        <v>Ирбитский р-н, Ирбитское муниципальное образование, пос. Зайково, ул. Гагарина, д. 7</v>
      </c>
      <c r="K445" s="30">
        <v>747.4</v>
      </c>
      <c r="L445" s="30">
        <v>16</v>
      </c>
      <c r="M445" s="30">
        <v>7</v>
      </c>
      <c r="N445" s="33" t="s">
        <v>3780</v>
      </c>
      <c r="O445" s="191" t="s">
        <v>3671</v>
      </c>
      <c r="P445" s="33" t="s">
        <v>2726</v>
      </c>
      <c r="Q445" s="194">
        <v>3495718.4</v>
      </c>
      <c r="T445"/>
    </row>
    <row r="446" spans="1:20" ht="23.25" x14ac:dyDescent="0.25">
      <c r="A446" s="80">
        <v>445</v>
      </c>
      <c r="B446" s="144" t="s">
        <v>8</v>
      </c>
      <c r="C446" s="30" t="s">
        <v>628</v>
      </c>
      <c r="D446" s="30" t="s">
        <v>11</v>
      </c>
      <c r="E446" s="30" t="s">
        <v>1500</v>
      </c>
      <c r="F446" s="30" t="s">
        <v>640</v>
      </c>
      <c r="G446" s="30" t="s">
        <v>20</v>
      </c>
      <c r="H446" s="30" t="s">
        <v>70</v>
      </c>
      <c r="I446" s="30">
        <v>10</v>
      </c>
      <c r="J446" s="33" t="str">
        <f t="shared" si="7"/>
        <v>Ирбитский р-н, Ирбитское муниципальное образование, пос. Зайково, ул. Юбилейная, д. 10</v>
      </c>
      <c r="K446" s="30">
        <v>383.8</v>
      </c>
      <c r="L446" s="30">
        <v>8</v>
      </c>
      <c r="M446" s="30">
        <v>7</v>
      </c>
      <c r="N446" s="33" t="s">
        <v>3780</v>
      </c>
      <c r="O446" s="191" t="s">
        <v>3671</v>
      </c>
      <c r="P446" s="33" t="s">
        <v>2726</v>
      </c>
      <c r="Q446" s="194">
        <v>2108625.0099999998</v>
      </c>
      <c r="T446"/>
    </row>
    <row r="447" spans="1:20" ht="23.25" x14ac:dyDescent="0.25">
      <c r="A447" s="80">
        <v>446</v>
      </c>
      <c r="B447" s="144" t="s">
        <v>8</v>
      </c>
      <c r="C447" s="30" t="s">
        <v>628</v>
      </c>
      <c r="D447" s="30" t="s">
        <v>11</v>
      </c>
      <c r="E447" s="30" t="s">
        <v>1500</v>
      </c>
      <c r="F447" s="30" t="s">
        <v>640</v>
      </c>
      <c r="G447" s="30" t="s">
        <v>20</v>
      </c>
      <c r="H447" s="30" t="s">
        <v>70</v>
      </c>
      <c r="I447" s="30">
        <v>6</v>
      </c>
      <c r="J447" s="33" t="str">
        <f t="shared" si="7"/>
        <v>Ирбитский р-н, Ирбитское муниципальное образование, пос. Зайково, ул. Юбилейная, д. 6</v>
      </c>
      <c r="K447" s="30">
        <v>383.8</v>
      </c>
      <c r="L447" s="30">
        <v>8</v>
      </c>
      <c r="M447" s="30">
        <v>7</v>
      </c>
      <c r="N447" s="33" t="s">
        <v>3780</v>
      </c>
      <c r="O447" s="191" t="s">
        <v>3671</v>
      </c>
      <c r="P447" s="33" t="s">
        <v>2726</v>
      </c>
      <c r="Q447" s="194">
        <v>1988128.43</v>
      </c>
      <c r="T447"/>
    </row>
    <row r="448" spans="1:20" ht="23.25" x14ac:dyDescent="0.25">
      <c r="A448" s="80">
        <v>447</v>
      </c>
      <c r="B448" s="145" t="s">
        <v>499</v>
      </c>
      <c r="C448" s="30" t="s">
        <v>793</v>
      </c>
      <c r="D448" s="30" t="s">
        <v>557</v>
      </c>
      <c r="E448" s="30" t="s">
        <v>637</v>
      </c>
      <c r="F448" s="30" t="s">
        <v>797</v>
      </c>
      <c r="G448" s="30" t="s">
        <v>20</v>
      </c>
      <c r="H448" s="30" t="s">
        <v>380</v>
      </c>
      <c r="I448" s="42">
        <v>1</v>
      </c>
      <c r="J448" s="33" t="str">
        <f t="shared" si="7"/>
        <v>Каменский р-н, Каменский городской округ, п.г.т. Мартюш, ул. Молодежная, д. 1</v>
      </c>
      <c r="K448" s="30">
        <v>359.5</v>
      </c>
      <c r="L448" s="30">
        <v>8</v>
      </c>
      <c r="M448" s="30">
        <v>5</v>
      </c>
      <c r="N448" s="33" t="s">
        <v>3781</v>
      </c>
      <c r="O448" s="191" t="s">
        <v>3779</v>
      </c>
      <c r="P448" s="33" t="s">
        <v>3957</v>
      </c>
      <c r="Q448" s="194">
        <v>959732.40000000014</v>
      </c>
      <c r="T448"/>
    </row>
    <row r="449" spans="1:20" ht="23.25" x14ac:dyDescent="0.25">
      <c r="A449" s="80">
        <v>448</v>
      </c>
      <c r="B449" s="145" t="s">
        <v>499</v>
      </c>
      <c r="C449" s="30" t="s">
        <v>793</v>
      </c>
      <c r="D449" s="30" t="s">
        <v>557</v>
      </c>
      <c r="E449" s="30" t="s">
        <v>637</v>
      </c>
      <c r="F449" s="30" t="s">
        <v>797</v>
      </c>
      <c r="G449" s="30" t="s">
        <v>20</v>
      </c>
      <c r="H449" s="30" t="s">
        <v>380</v>
      </c>
      <c r="I449" s="42">
        <v>5</v>
      </c>
      <c r="J449" s="33" t="str">
        <f t="shared" si="7"/>
        <v>Каменский р-н, Каменский городской округ, п.г.т. Мартюш, ул. Молодежная, д. 5</v>
      </c>
      <c r="K449" s="30">
        <v>639.70000000000005</v>
      </c>
      <c r="L449" s="30">
        <v>12</v>
      </c>
      <c r="M449" s="30">
        <v>5</v>
      </c>
      <c r="N449" s="33" t="s">
        <v>3781</v>
      </c>
      <c r="O449" s="191" t="s">
        <v>3779</v>
      </c>
      <c r="P449" s="33" t="s">
        <v>3957</v>
      </c>
      <c r="Q449" s="194">
        <v>1059596.3999999999</v>
      </c>
      <c r="T449"/>
    </row>
    <row r="450" spans="1:20" ht="23.25" x14ac:dyDescent="0.25">
      <c r="A450" s="80">
        <v>449</v>
      </c>
      <c r="B450" s="145" t="s">
        <v>499</v>
      </c>
      <c r="C450" s="30" t="s">
        <v>793</v>
      </c>
      <c r="D450" s="30" t="s">
        <v>557</v>
      </c>
      <c r="E450" s="30" t="s">
        <v>637</v>
      </c>
      <c r="F450" s="30" t="s">
        <v>797</v>
      </c>
      <c r="G450" s="30" t="s">
        <v>20</v>
      </c>
      <c r="H450" s="30" t="s">
        <v>295</v>
      </c>
      <c r="I450" s="42">
        <v>6</v>
      </c>
      <c r="J450" s="33" t="str">
        <f t="shared" si="7"/>
        <v>Каменский р-н, Каменский городской округ, п.г.т. Мартюш, ул. Титова, д. 6</v>
      </c>
      <c r="K450" s="30">
        <v>551.29999999999995</v>
      </c>
      <c r="L450" s="30">
        <v>12</v>
      </c>
      <c r="M450" s="30">
        <v>6</v>
      </c>
      <c r="N450" s="33" t="s">
        <v>3781</v>
      </c>
      <c r="O450" s="191" t="s">
        <v>3779</v>
      </c>
      <c r="P450" s="33" t="s">
        <v>3957</v>
      </c>
      <c r="Q450" s="194">
        <v>2124129.5999999996</v>
      </c>
      <c r="T450"/>
    </row>
    <row r="451" spans="1:20" ht="23.25" x14ac:dyDescent="0.25">
      <c r="A451" s="80">
        <v>450</v>
      </c>
      <c r="B451" s="145" t="s">
        <v>499</v>
      </c>
      <c r="C451" s="30" t="s">
        <v>793</v>
      </c>
      <c r="D451" s="30" t="s">
        <v>557</v>
      </c>
      <c r="E451" s="30" t="s">
        <v>29</v>
      </c>
      <c r="F451" s="30" t="s">
        <v>1051</v>
      </c>
      <c r="G451" s="30" t="s">
        <v>20</v>
      </c>
      <c r="H451" s="30" t="s">
        <v>69</v>
      </c>
      <c r="I451" s="42">
        <v>14</v>
      </c>
      <c r="J451" s="33" t="str">
        <f t="shared" si="7"/>
        <v>Каменский р-н, Каменский городской округ, с. Клевакинское, ул. Мира, д. 14</v>
      </c>
      <c r="K451" s="30">
        <v>536.70000000000005</v>
      </c>
      <c r="L451" s="30">
        <v>12</v>
      </c>
      <c r="M451" s="30">
        <v>4</v>
      </c>
      <c r="N451" s="33" t="s">
        <v>3781</v>
      </c>
      <c r="O451" s="191" t="s">
        <v>3779</v>
      </c>
      <c r="P451" s="33" t="s">
        <v>3957</v>
      </c>
      <c r="Q451" s="194">
        <v>1485997.2</v>
      </c>
      <c r="T451"/>
    </row>
    <row r="452" spans="1:20" ht="23.25" x14ac:dyDescent="0.25">
      <c r="A452" s="80">
        <v>451</v>
      </c>
      <c r="B452" s="145" t="s">
        <v>499</v>
      </c>
      <c r="C452" s="30" t="s">
        <v>793</v>
      </c>
      <c r="D452" s="30" t="s">
        <v>557</v>
      </c>
      <c r="E452" s="30" t="s">
        <v>29</v>
      </c>
      <c r="F452" s="30" t="s">
        <v>559</v>
      </c>
      <c r="G452" s="30" t="s">
        <v>20</v>
      </c>
      <c r="H452" s="30" t="s">
        <v>36</v>
      </c>
      <c r="I452" s="42">
        <v>65</v>
      </c>
      <c r="J452" s="33" t="str">
        <f t="shared" si="7"/>
        <v>Каменский р-н, Каменский городской округ, с. Колчедан, ул. Ленина, д. 65</v>
      </c>
      <c r="K452" s="30">
        <v>1059.2</v>
      </c>
      <c r="L452" s="30">
        <v>24</v>
      </c>
      <c r="M452" s="30">
        <v>5</v>
      </c>
      <c r="N452" s="33" t="s">
        <v>3781</v>
      </c>
      <c r="O452" s="191" t="s">
        <v>3779</v>
      </c>
      <c r="P452" s="33" t="s">
        <v>3957</v>
      </c>
      <c r="Q452" s="194">
        <v>4144636.8</v>
      </c>
      <c r="T452"/>
    </row>
    <row r="453" spans="1:20" ht="23.25" x14ac:dyDescent="0.25">
      <c r="A453" s="80">
        <v>452</v>
      </c>
      <c r="B453" s="145" t="s">
        <v>499</v>
      </c>
      <c r="C453" s="30" t="s">
        <v>793</v>
      </c>
      <c r="D453" s="30" t="s">
        <v>557</v>
      </c>
      <c r="E453" s="30" t="s">
        <v>29</v>
      </c>
      <c r="F453" s="30" t="s">
        <v>1043</v>
      </c>
      <c r="G453" s="30" t="s">
        <v>20</v>
      </c>
      <c r="H453" s="30" t="s">
        <v>348</v>
      </c>
      <c r="I453" s="42">
        <v>9</v>
      </c>
      <c r="J453" s="33" t="str">
        <f t="shared" si="7"/>
        <v>Каменский р-н, Каменский городской округ, с. Маминское, ул. Фурманова, д. 9</v>
      </c>
      <c r="K453" s="30">
        <v>544.1</v>
      </c>
      <c r="L453" s="30">
        <v>12</v>
      </c>
      <c r="M453" s="30">
        <v>3</v>
      </c>
      <c r="N453" s="33" t="s">
        <v>3781</v>
      </c>
      <c r="O453" s="191" t="s">
        <v>3779</v>
      </c>
      <c r="P453" s="33" t="s">
        <v>3957</v>
      </c>
      <c r="Q453" s="194">
        <v>1615046.4</v>
      </c>
      <c r="T453"/>
    </row>
    <row r="454" spans="1:20" ht="23.25" x14ac:dyDescent="0.25">
      <c r="A454" s="80">
        <v>453</v>
      </c>
      <c r="B454" s="145" t="s">
        <v>499</v>
      </c>
      <c r="C454" s="30" t="s">
        <v>793</v>
      </c>
      <c r="D454" s="30" t="s">
        <v>557</v>
      </c>
      <c r="E454" s="30" t="s">
        <v>29</v>
      </c>
      <c r="F454" s="30" t="s">
        <v>1390</v>
      </c>
      <c r="G454" s="30" t="s">
        <v>20</v>
      </c>
      <c r="H454" s="30" t="s">
        <v>1391</v>
      </c>
      <c r="I454" s="42">
        <v>5</v>
      </c>
      <c r="J454" s="33" t="str">
        <f t="shared" si="7"/>
        <v>Каменский р-н, Каменский городской округ, с. Рыбниковское, ул. Дмитриева, д. 5</v>
      </c>
      <c r="K454" s="30">
        <v>209.1</v>
      </c>
      <c r="L454" s="30">
        <v>4</v>
      </c>
      <c r="M454" s="30">
        <v>2</v>
      </c>
      <c r="N454" s="33" t="s">
        <v>3781</v>
      </c>
      <c r="O454" s="191" t="s">
        <v>3779</v>
      </c>
      <c r="P454" s="33" t="s">
        <v>3957</v>
      </c>
      <c r="Q454" s="194">
        <v>419456.4</v>
      </c>
      <c r="T454"/>
    </row>
    <row r="455" spans="1:20" ht="23.25" x14ac:dyDescent="0.25">
      <c r="A455" s="80">
        <v>454</v>
      </c>
      <c r="B455" s="145" t="s">
        <v>499</v>
      </c>
      <c r="C455" s="30" t="s">
        <v>793</v>
      </c>
      <c r="D455" s="30" t="s">
        <v>557</v>
      </c>
      <c r="E455" s="30" t="s">
        <v>29</v>
      </c>
      <c r="F455" s="30" t="s">
        <v>1392</v>
      </c>
      <c r="G455" s="30" t="s">
        <v>20</v>
      </c>
      <c r="H455" s="30" t="s">
        <v>74</v>
      </c>
      <c r="I455" s="42">
        <v>26</v>
      </c>
      <c r="J455" s="33" t="str">
        <f t="shared" si="7"/>
        <v>Каменский р-н, Каменский городской округ, с. Сипавское, ул. Гагарина, д. 26</v>
      </c>
      <c r="K455" s="30">
        <v>568.4</v>
      </c>
      <c r="L455" s="30">
        <v>12</v>
      </c>
      <c r="M455" s="30">
        <v>5</v>
      </c>
      <c r="N455" s="33" t="s">
        <v>3781</v>
      </c>
      <c r="O455" s="191" t="s">
        <v>3779</v>
      </c>
      <c r="P455" s="33" t="s">
        <v>3957</v>
      </c>
      <c r="Q455" s="194">
        <v>2153966.4</v>
      </c>
      <c r="T455"/>
    </row>
    <row r="456" spans="1:20" ht="23.25" x14ac:dyDescent="0.25">
      <c r="A456" s="80">
        <v>455</v>
      </c>
      <c r="B456" s="145" t="s">
        <v>499</v>
      </c>
      <c r="C456" s="30" t="s">
        <v>793</v>
      </c>
      <c r="D456" s="30" t="s">
        <v>557</v>
      </c>
      <c r="E456" s="30" t="s">
        <v>29</v>
      </c>
      <c r="F456" s="30" t="s">
        <v>1050</v>
      </c>
      <c r="G456" s="30" t="s">
        <v>20</v>
      </c>
      <c r="H456" s="30" t="s">
        <v>90</v>
      </c>
      <c r="I456" s="42">
        <v>16</v>
      </c>
      <c r="J456" s="33" t="str">
        <f t="shared" si="7"/>
        <v>Каменский р-н, Каменский городской округ, с. Травянское, ул. Ворошилова, д. 16</v>
      </c>
      <c r="K456" s="30">
        <v>706.2</v>
      </c>
      <c r="L456" s="30">
        <v>16</v>
      </c>
      <c r="M456" s="30">
        <v>6</v>
      </c>
      <c r="N456" s="33" t="s">
        <v>3781</v>
      </c>
      <c r="O456" s="191" t="s">
        <v>3779</v>
      </c>
      <c r="P456" s="33" t="s">
        <v>3957</v>
      </c>
      <c r="Q456" s="194">
        <v>2164359.5999999996</v>
      </c>
      <c r="T456"/>
    </row>
    <row r="457" spans="1:20" ht="34.5" x14ac:dyDescent="0.25">
      <c r="A457" s="80">
        <v>456</v>
      </c>
      <c r="B457" s="145" t="s">
        <v>499</v>
      </c>
      <c r="C457" s="30"/>
      <c r="D457" s="30" t="s">
        <v>2504</v>
      </c>
      <c r="E457" s="30" t="s">
        <v>18</v>
      </c>
      <c r="F457" s="30" t="s">
        <v>526</v>
      </c>
      <c r="G457" s="30" t="s">
        <v>64</v>
      </c>
      <c r="H457" s="30" t="s">
        <v>1376</v>
      </c>
      <c r="I457" s="42">
        <v>1</v>
      </c>
      <c r="J457" s="33" t="str">
        <f t="shared" si="7"/>
        <v>Каменск-Уральский городской округ Свердловской области, г. Каменск-Уральский, пер. 2-й переулок Челюскинцев, д. 1</v>
      </c>
      <c r="K457" s="30">
        <v>241</v>
      </c>
      <c r="L457" s="30">
        <v>6</v>
      </c>
      <c r="M457" s="30">
        <v>3</v>
      </c>
      <c r="N457" s="33" t="s">
        <v>3695</v>
      </c>
      <c r="O457" s="191" t="s">
        <v>3659</v>
      </c>
      <c r="P457" s="33" t="s">
        <v>3696</v>
      </c>
      <c r="Q457" s="194">
        <v>334573.2</v>
      </c>
      <c r="T457"/>
    </row>
    <row r="458" spans="1:20" ht="34.5" x14ac:dyDescent="0.25">
      <c r="A458" s="80">
        <v>457</v>
      </c>
      <c r="B458" s="145" t="s">
        <v>499</v>
      </c>
      <c r="C458" s="30"/>
      <c r="D458" s="30" t="s">
        <v>2504</v>
      </c>
      <c r="E458" s="30" t="s">
        <v>18</v>
      </c>
      <c r="F458" s="30" t="s">
        <v>526</v>
      </c>
      <c r="G458" s="30" t="s">
        <v>64</v>
      </c>
      <c r="H458" s="30" t="s">
        <v>1376</v>
      </c>
      <c r="I458" s="42">
        <v>12</v>
      </c>
      <c r="J458" s="33" t="str">
        <f t="shared" si="7"/>
        <v>Каменск-Уральский городской округ Свердловской области, г. Каменск-Уральский, пер. 2-й переулок Челюскинцев, д. 12</v>
      </c>
      <c r="K458" s="30">
        <v>287.5</v>
      </c>
      <c r="L458" s="30">
        <v>8</v>
      </c>
      <c r="M458" s="30">
        <v>3</v>
      </c>
      <c r="N458" s="33" t="s">
        <v>3695</v>
      </c>
      <c r="O458" s="191" t="s">
        <v>3659</v>
      </c>
      <c r="P458" s="33" t="s">
        <v>3696</v>
      </c>
      <c r="Q458" s="194">
        <v>489883.2</v>
      </c>
      <c r="T458"/>
    </row>
    <row r="459" spans="1:20" ht="34.5" x14ac:dyDescent="0.25">
      <c r="A459" s="80">
        <v>458</v>
      </c>
      <c r="B459" s="145" t="s">
        <v>499</v>
      </c>
      <c r="C459" s="30"/>
      <c r="D459" s="30" t="s">
        <v>2504</v>
      </c>
      <c r="E459" s="30" t="s">
        <v>18</v>
      </c>
      <c r="F459" s="30" t="s">
        <v>526</v>
      </c>
      <c r="G459" s="30" t="s">
        <v>64</v>
      </c>
      <c r="H459" s="30" t="s">
        <v>1376</v>
      </c>
      <c r="I459" s="42">
        <v>14</v>
      </c>
      <c r="J459" s="33" t="str">
        <f t="shared" si="7"/>
        <v>Каменск-Уральский городской округ Свердловской области, г. Каменск-Уральский, пер. 2-й переулок Челюскинцев, д. 14</v>
      </c>
      <c r="K459" s="30">
        <v>785.5</v>
      </c>
      <c r="L459" s="30">
        <v>16</v>
      </c>
      <c r="M459" s="30">
        <v>3</v>
      </c>
      <c r="N459" s="33" t="s">
        <v>3695</v>
      </c>
      <c r="O459" s="191" t="s">
        <v>3659</v>
      </c>
      <c r="P459" s="33" t="s">
        <v>3696</v>
      </c>
      <c r="Q459" s="194">
        <v>785404.8</v>
      </c>
      <c r="T459"/>
    </row>
    <row r="460" spans="1:20" ht="34.5" x14ac:dyDescent="0.25">
      <c r="A460" s="80">
        <v>459</v>
      </c>
      <c r="B460" s="145" t="s">
        <v>499</v>
      </c>
      <c r="C460" s="30"/>
      <c r="D460" s="30" t="s">
        <v>2504</v>
      </c>
      <c r="E460" s="30" t="s">
        <v>18</v>
      </c>
      <c r="F460" s="30" t="s">
        <v>526</v>
      </c>
      <c r="G460" s="30" t="s">
        <v>64</v>
      </c>
      <c r="H460" s="30" t="s">
        <v>1376</v>
      </c>
      <c r="I460" s="42">
        <v>16</v>
      </c>
      <c r="J460" s="33" t="str">
        <f t="shared" si="7"/>
        <v>Каменск-Уральский городской округ Свердловской области, г. Каменск-Уральский, пер. 2-й переулок Челюскинцев, д. 16</v>
      </c>
      <c r="K460" s="30">
        <v>873.5</v>
      </c>
      <c r="L460" s="30">
        <v>16</v>
      </c>
      <c r="M460" s="30">
        <v>3</v>
      </c>
      <c r="N460" s="33" t="s">
        <v>3695</v>
      </c>
      <c r="O460" s="191" t="s">
        <v>3659</v>
      </c>
      <c r="P460" s="33" t="s">
        <v>3696</v>
      </c>
      <c r="Q460" s="194">
        <v>920970</v>
      </c>
      <c r="T460"/>
    </row>
    <row r="461" spans="1:20" ht="23.25" x14ac:dyDescent="0.25">
      <c r="A461" s="80">
        <v>460</v>
      </c>
      <c r="B461" s="145" t="s">
        <v>499</v>
      </c>
      <c r="C461" s="30"/>
      <c r="D461" s="30" t="s">
        <v>2504</v>
      </c>
      <c r="E461" s="30" t="s">
        <v>18</v>
      </c>
      <c r="F461" s="30" t="s">
        <v>526</v>
      </c>
      <c r="G461" s="30" t="s">
        <v>143</v>
      </c>
      <c r="H461" s="30" t="s">
        <v>199</v>
      </c>
      <c r="I461" s="42">
        <v>70</v>
      </c>
      <c r="J461" s="33" t="str">
        <f t="shared" si="7"/>
        <v>Каменск-Уральский городской округ Свердловской области, г. Каменск-Уральский, пр-кт Победы, д. 70</v>
      </c>
      <c r="K461" s="30">
        <v>4399.8999999999996</v>
      </c>
      <c r="L461" s="30">
        <v>79</v>
      </c>
      <c r="M461" s="113">
        <v>2</v>
      </c>
      <c r="N461" s="33" t="s">
        <v>3695</v>
      </c>
      <c r="O461" s="191" t="s">
        <v>3659</v>
      </c>
      <c r="P461" s="33" t="s">
        <v>3696</v>
      </c>
      <c r="Q461" s="194">
        <v>3263415.6</v>
      </c>
      <c r="R461" s="45" t="s">
        <v>2348</v>
      </c>
      <c r="T461"/>
    </row>
    <row r="462" spans="1:20" ht="23.25" x14ac:dyDescent="0.25">
      <c r="A462" s="80">
        <v>461</v>
      </c>
      <c r="B462" s="145" t="s">
        <v>499</v>
      </c>
      <c r="C462" s="30"/>
      <c r="D462" s="30" t="s">
        <v>2504</v>
      </c>
      <c r="E462" s="30" t="s">
        <v>18</v>
      </c>
      <c r="F462" s="30" t="s">
        <v>526</v>
      </c>
      <c r="G462" s="30" t="s">
        <v>143</v>
      </c>
      <c r="H462" s="30" t="s">
        <v>199</v>
      </c>
      <c r="I462" s="42">
        <v>73</v>
      </c>
      <c r="J462" s="33" t="str">
        <f t="shared" si="7"/>
        <v>Каменск-Уральский городской округ Свердловской области, г. Каменск-Уральский, пр-кт Победы, д. 73</v>
      </c>
      <c r="K462" s="30">
        <v>5770.1</v>
      </c>
      <c r="L462" s="30">
        <v>152</v>
      </c>
      <c r="M462" s="30">
        <v>1</v>
      </c>
      <c r="N462" s="33" t="s">
        <v>3695</v>
      </c>
      <c r="O462" s="191" t="s">
        <v>3659</v>
      </c>
      <c r="P462" s="33" t="s">
        <v>3696</v>
      </c>
      <c r="Q462" s="194">
        <v>2583445.2000000002</v>
      </c>
      <c r="T462"/>
    </row>
    <row r="463" spans="1:20" ht="23.25" x14ac:dyDescent="0.25">
      <c r="A463" s="80">
        <v>462</v>
      </c>
      <c r="B463" s="145" t="s">
        <v>499</v>
      </c>
      <c r="C463" s="30"/>
      <c r="D463" s="30" t="s">
        <v>2504</v>
      </c>
      <c r="E463" s="30" t="s">
        <v>18</v>
      </c>
      <c r="F463" s="30" t="s">
        <v>526</v>
      </c>
      <c r="G463" s="30" t="s">
        <v>143</v>
      </c>
      <c r="H463" s="30" t="s">
        <v>199</v>
      </c>
      <c r="I463" s="42">
        <v>77</v>
      </c>
      <c r="J463" s="33" t="str">
        <f t="shared" si="7"/>
        <v>Каменск-Уральский городской округ Свердловской области, г. Каменск-Уральский, пр-кт Победы, д. 77</v>
      </c>
      <c r="K463" s="30">
        <v>5368.8</v>
      </c>
      <c r="L463" s="30">
        <v>160</v>
      </c>
      <c r="M463" s="30">
        <v>4</v>
      </c>
      <c r="N463" s="33" t="s">
        <v>3695</v>
      </c>
      <c r="O463" s="191" t="s">
        <v>3659</v>
      </c>
      <c r="P463" s="33" t="s">
        <v>3696</v>
      </c>
      <c r="Q463" s="194">
        <v>5732155.2000000002</v>
      </c>
      <c r="T463"/>
    </row>
    <row r="464" spans="1:20" ht="23.25" x14ac:dyDescent="0.25">
      <c r="A464" s="80">
        <v>463</v>
      </c>
      <c r="B464" s="145" t="s">
        <v>499</v>
      </c>
      <c r="C464" s="30"/>
      <c r="D464" s="30" t="s">
        <v>2504</v>
      </c>
      <c r="E464" s="30" t="s">
        <v>18</v>
      </c>
      <c r="F464" s="30" t="s">
        <v>526</v>
      </c>
      <c r="G464" s="30" t="s">
        <v>20</v>
      </c>
      <c r="H464" s="30" t="s">
        <v>1384</v>
      </c>
      <c r="I464" s="42">
        <v>6</v>
      </c>
      <c r="J464" s="33" t="str">
        <f t="shared" si="7"/>
        <v>Каменск-Уральский городской округ Свердловской области, г. Каменск-Уральский, ул. 2-й Проезд, д. 6</v>
      </c>
      <c r="K464" s="30">
        <v>492.5</v>
      </c>
      <c r="L464" s="30">
        <v>8</v>
      </c>
      <c r="M464" s="30">
        <v>2</v>
      </c>
      <c r="N464" s="33" t="s">
        <v>3697</v>
      </c>
      <c r="O464" s="191" t="s">
        <v>3651</v>
      </c>
      <c r="P464" s="33" t="s">
        <v>3957</v>
      </c>
      <c r="Q464" s="194">
        <v>1108731.6000000001</v>
      </c>
      <c r="T464"/>
    </row>
    <row r="465" spans="1:20" ht="23.25" x14ac:dyDescent="0.25">
      <c r="A465" s="80">
        <v>464</v>
      </c>
      <c r="B465" s="145" t="s">
        <v>499</v>
      </c>
      <c r="C465" s="30"/>
      <c r="D465" s="30" t="s">
        <v>2504</v>
      </c>
      <c r="E465" s="30" t="s">
        <v>18</v>
      </c>
      <c r="F465" s="30" t="s">
        <v>526</v>
      </c>
      <c r="G465" s="30" t="s">
        <v>20</v>
      </c>
      <c r="H465" s="30" t="s">
        <v>799</v>
      </c>
      <c r="I465" s="42">
        <v>3</v>
      </c>
      <c r="J465" s="33" t="str">
        <f t="shared" si="7"/>
        <v>Каменск-Уральский городской округ Свердловской области, г. Каменск-Уральский, ул. 4-й Пятилетки, д. 3</v>
      </c>
      <c r="K465" s="30">
        <v>987.5</v>
      </c>
      <c r="L465" s="30">
        <v>12</v>
      </c>
      <c r="M465" s="30">
        <v>4</v>
      </c>
      <c r="N465" s="33" t="s">
        <v>3697</v>
      </c>
      <c r="O465" s="191" t="s">
        <v>3651</v>
      </c>
      <c r="P465" s="33" t="s">
        <v>3957</v>
      </c>
      <c r="Q465" s="194">
        <v>1776588</v>
      </c>
      <c r="T465"/>
    </row>
    <row r="466" spans="1:20" ht="23.25" x14ac:dyDescent="0.25">
      <c r="A466" s="80">
        <v>465</v>
      </c>
      <c r="B466" s="145" t="s">
        <v>499</v>
      </c>
      <c r="C466" s="30"/>
      <c r="D466" s="30" t="s">
        <v>2504</v>
      </c>
      <c r="E466" s="30" t="s">
        <v>18</v>
      </c>
      <c r="F466" s="30" t="s">
        <v>526</v>
      </c>
      <c r="G466" s="30" t="s">
        <v>20</v>
      </c>
      <c r="H466" s="30" t="s">
        <v>799</v>
      </c>
      <c r="I466" s="42">
        <v>5</v>
      </c>
      <c r="J466" s="33" t="str">
        <f t="shared" si="7"/>
        <v>Каменск-Уральский городской округ Свердловской области, г. Каменск-Уральский, ул. 4-й Пятилетки, д. 5</v>
      </c>
      <c r="K466" s="30">
        <v>562.4</v>
      </c>
      <c r="L466" s="30">
        <v>8</v>
      </c>
      <c r="M466" s="30">
        <v>2</v>
      </c>
      <c r="N466" s="33" t="s">
        <v>3697</v>
      </c>
      <c r="O466" s="191" t="s">
        <v>3651</v>
      </c>
      <c r="P466" s="33" t="s">
        <v>3957</v>
      </c>
      <c r="Q466" s="194">
        <v>2648012.4</v>
      </c>
      <c r="T466"/>
    </row>
    <row r="467" spans="1:20" ht="23.25" x14ac:dyDescent="0.25">
      <c r="A467" s="80">
        <v>466</v>
      </c>
      <c r="B467" s="145" t="s">
        <v>499</v>
      </c>
      <c r="C467" s="30"/>
      <c r="D467" s="30" t="s">
        <v>2504</v>
      </c>
      <c r="E467" s="30" t="s">
        <v>18</v>
      </c>
      <c r="F467" s="30" t="s">
        <v>526</v>
      </c>
      <c r="G467" s="30" t="s">
        <v>20</v>
      </c>
      <c r="H467" s="30" t="s">
        <v>799</v>
      </c>
      <c r="I467" s="42">
        <v>7</v>
      </c>
      <c r="J467" s="33" t="str">
        <f t="shared" si="7"/>
        <v>Каменск-Уральский городской округ Свердловской области, г. Каменск-Уральский, ул. 4-й Пятилетки, д. 7</v>
      </c>
      <c r="K467" s="30">
        <v>987.9</v>
      </c>
      <c r="L467" s="30">
        <v>12</v>
      </c>
      <c r="M467" s="30">
        <v>3</v>
      </c>
      <c r="N467" s="33" t="s">
        <v>3697</v>
      </c>
      <c r="O467" s="191" t="s">
        <v>3651</v>
      </c>
      <c r="P467" s="33" t="s">
        <v>3957</v>
      </c>
      <c r="Q467" s="194">
        <v>734838</v>
      </c>
      <c r="T467"/>
    </row>
    <row r="468" spans="1:20" ht="23.25" x14ac:dyDescent="0.25">
      <c r="A468" s="80">
        <v>467</v>
      </c>
      <c r="B468" s="145" t="s">
        <v>499</v>
      </c>
      <c r="C468" s="30"/>
      <c r="D468" s="30" t="s">
        <v>2504</v>
      </c>
      <c r="E468" s="30" t="s">
        <v>18</v>
      </c>
      <c r="F468" s="30" t="s">
        <v>526</v>
      </c>
      <c r="G468" s="30" t="s">
        <v>20</v>
      </c>
      <c r="H468" s="30" t="s">
        <v>529</v>
      </c>
      <c r="I468" s="42">
        <v>14</v>
      </c>
      <c r="J468" s="33" t="str">
        <f t="shared" si="7"/>
        <v>Каменск-Уральский городской округ Свердловской области, г. Каменск-Уральский, ул. Алюминиевая, д. 14</v>
      </c>
      <c r="K468" s="30">
        <v>4978.8</v>
      </c>
      <c r="L468" s="30">
        <v>60</v>
      </c>
      <c r="M468" s="30">
        <v>3</v>
      </c>
      <c r="N468" s="33" t="s">
        <v>3698</v>
      </c>
      <c r="O468" s="191" t="s">
        <v>3699</v>
      </c>
      <c r="P468" s="33" t="s">
        <v>3696</v>
      </c>
      <c r="Q468" s="194">
        <v>10396368</v>
      </c>
      <c r="T468"/>
    </row>
    <row r="469" spans="1:20" ht="23.25" x14ac:dyDescent="0.25">
      <c r="A469" s="80">
        <v>468</v>
      </c>
      <c r="B469" s="145" t="s">
        <v>499</v>
      </c>
      <c r="C469" s="30"/>
      <c r="D469" s="30" t="s">
        <v>2504</v>
      </c>
      <c r="E469" s="30" t="s">
        <v>18</v>
      </c>
      <c r="F469" s="30" t="s">
        <v>526</v>
      </c>
      <c r="G469" s="30" t="s">
        <v>20</v>
      </c>
      <c r="H469" s="30" t="s">
        <v>529</v>
      </c>
      <c r="I469" s="42">
        <v>15</v>
      </c>
      <c r="J469" s="33" t="str">
        <f>C469&amp;""&amp;D469&amp;", "&amp;E469&amp;" "&amp;F469&amp;", "&amp;G469&amp;" "&amp;H469&amp;", д. "&amp;I469</f>
        <v>Каменск-Уральский городской округ Свердловской области, г. Каменск-Уральский, ул. Алюминиевая, д. 15</v>
      </c>
      <c r="K469" s="30">
        <v>5051.6000000000004</v>
      </c>
      <c r="L469" s="30">
        <v>60</v>
      </c>
      <c r="M469" s="30">
        <v>3</v>
      </c>
      <c r="N469" s="33" t="s">
        <v>3698</v>
      </c>
      <c r="O469" s="191" t="s">
        <v>3699</v>
      </c>
      <c r="P469" s="33" t="s">
        <v>3696</v>
      </c>
      <c r="Q469" s="194">
        <v>11438629.199999999</v>
      </c>
      <c r="T469"/>
    </row>
    <row r="470" spans="1:20" ht="23.25" x14ac:dyDescent="0.25">
      <c r="A470" s="80">
        <v>469</v>
      </c>
      <c r="B470" s="145" t="s">
        <v>499</v>
      </c>
      <c r="C470" s="30"/>
      <c r="D470" s="30" t="s">
        <v>2504</v>
      </c>
      <c r="E470" s="30" t="s">
        <v>18</v>
      </c>
      <c r="F470" s="30" t="s">
        <v>526</v>
      </c>
      <c r="G470" s="30" t="s">
        <v>20</v>
      </c>
      <c r="H470" s="30" t="s">
        <v>529</v>
      </c>
      <c r="I470" s="42">
        <v>16</v>
      </c>
      <c r="J470" s="33" t="str">
        <f t="shared" si="7"/>
        <v>Каменск-Уральский городской округ Свердловской области, г. Каменск-Уральский, ул. Алюминиевая, д. 16</v>
      </c>
      <c r="K470" s="30">
        <v>1526.9</v>
      </c>
      <c r="L470" s="30">
        <v>27</v>
      </c>
      <c r="M470" s="113">
        <v>1</v>
      </c>
      <c r="N470" s="33" t="s">
        <v>3698</v>
      </c>
      <c r="O470" s="191" t="s">
        <v>3699</v>
      </c>
      <c r="P470" s="33" t="s">
        <v>3696</v>
      </c>
      <c r="Q470" s="194">
        <v>4087462.8</v>
      </c>
      <c r="R470" s="45" t="s">
        <v>2348</v>
      </c>
      <c r="T470"/>
    </row>
    <row r="471" spans="1:20" ht="23.25" x14ac:dyDescent="0.25">
      <c r="A471" s="80">
        <v>470</v>
      </c>
      <c r="B471" s="145" t="s">
        <v>499</v>
      </c>
      <c r="C471" s="30"/>
      <c r="D471" s="30" t="s">
        <v>2504</v>
      </c>
      <c r="E471" s="30" t="s">
        <v>18</v>
      </c>
      <c r="F471" s="30" t="s">
        <v>526</v>
      </c>
      <c r="G471" s="30" t="s">
        <v>20</v>
      </c>
      <c r="H471" s="30" t="s">
        <v>529</v>
      </c>
      <c r="I471" s="42">
        <v>19</v>
      </c>
      <c r="J471" s="33" t="str">
        <f t="shared" si="7"/>
        <v>Каменск-Уральский городской округ Свердловской области, г. Каменск-Уральский, ул. Алюминиевая, д. 19</v>
      </c>
      <c r="K471" s="30">
        <v>1726.4</v>
      </c>
      <c r="L471" s="30">
        <v>19</v>
      </c>
      <c r="M471" s="30">
        <v>2</v>
      </c>
      <c r="N471" s="33" t="s">
        <v>3697</v>
      </c>
      <c r="O471" s="191" t="s">
        <v>3651</v>
      </c>
      <c r="P471" s="33" t="s">
        <v>3957</v>
      </c>
      <c r="Q471" s="194">
        <v>4853314.8</v>
      </c>
      <c r="T471"/>
    </row>
    <row r="472" spans="1:20" ht="23.25" x14ac:dyDescent="0.25">
      <c r="A472" s="80">
        <v>471</v>
      </c>
      <c r="B472" s="145" t="s">
        <v>499</v>
      </c>
      <c r="C472" s="30"/>
      <c r="D472" s="30" t="s">
        <v>2504</v>
      </c>
      <c r="E472" s="30" t="s">
        <v>18</v>
      </c>
      <c r="F472" s="30" t="s">
        <v>526</v>
      </c>
      <c r="G472" s="30" t="s">
        <v>20</v>
      </c>
      <c r="H472" s="30" t="s">
        <v>529</v>
      </c>
      <c r="I472" s="42">
        <v>21</v>
      </c>
      <c r="J472" s="33" t="str">
        <f t="shared" si="7"/>
        <v>Каменск-Уральский городской округ Свердловской области, г. Каменск-Уральский, ул. Алюминиевая, д. 21</v>
      </c>
      <c r="K472" s="30">
        <v>1961.1</v>
      </c>
      <c r="L472" s="30">
        <v>21</v>
      </c>
      <c r="M472" s="30">
        <v>6</v>
      </c>
      <c r="N472" s="33" t="s">
        <v>3697</v>
      </c>
      <c r="O472" s="191" t="s">
        <v>3651</v>
      </c>
      <c r="P472" s="33" t="s">
        <v>3957</v>
      </c>
      <c r="Q472" s="194">
        <v>8828337.5999999996</v>
      </c>
      <c r="T472"/>
    </row>
    <row r="473" spans="1:20" ht="23.25" x14ac:dyDescent="0.25">
      <c r="A473" s="80">
        <v>472</v>
      </c>
      <c r="B473" s="145" t="s">
        <v>499</v>
      </c>
      <c r="C473" s="30"/>
      <c r="D473" s="30" t="s">
        <v>2504</v>
      </c>
      <c r="E473" s="30" t="s">
        <v>18</v>
      </c>
      <c r="F473" s="30" t="s">
        <v>526</v>
      </c>
      <c r="G473" s="30" t="s">
        <v>20</v>
      </c>
      <c r="H473" s="30" t="s">
        <v>92</v>
      </c>
      <c r="I473" s="42">
        <v>10</v>
      </c>
      <c r="J473" s="33" t="str">
        <f t="shared" si="7"/>
        <v>Каменск-Уральский городской округ Свердловской области, г. Каменск-Уральский, ул. Бажова, д. 10</v>
      </c>
      <c r="K473" s="30">
        <v>2029.3</v>
      </c>
      <c r="L473" s="30">
        <v>24</v>
      </c>
      <c r="M473" s="30">
        <v>2</v>
      </c>
      <c r="N473" s="33" t="s">
        <v>3695</v>
      </c>
      <c r="O473" s="191" t="s">
        <v>3659</v>
      </c>
      <c r="P473" s="33" t="s">
        <v>3696</v>
      </c>
      <c r="Q473" s="194">
        <v>5646646.7999999998</v>
      </c>
      <c r="T473"/>
    </row>
    <row r="474" spans="1:20" ht="23.25" x14ac:dyDescent="0.25">
      <c r="A474" s="80">
        <v>473</v>
      </c>
      <c r="B474" s="145" t="s">
        <v>499</v>
      </c>
      <c r="C474" s="30"/>
      <c r="D474" s="30" t="s">
        <v>2504</v>
      </c>
      <c r="E474" s="30" t="s">
        <v>18</v>
      </c>
      <c r="F474" s="30" t="s">
        <v>526</v>
      </c>
      <c r="G474" s="30" t="s">
        <v>20</v>
      </c>
      <c r="H474" s="30" t="s">
        <v>92</v>
      </c>
      <c r="I474" s="42">
        <v>6</v>
      </c>
      <c r="J474" s="33" t="str">
        <f t="shared" si="7"/>
        <v>Каменск-Уральский городской округ Свердловской области, г. Каменск-Уральский, ул. Бажова, д. 6</v>
      </c>
      <c r="K474" s="30">
        <v>1722.3</v>
      </c>
      <c r="L474" s="30">
        <v>27</v>
      </c>
      <c r="M474" s="30">
        <v>5</v>
      </c>
      <c r="N474" s="33" t="s">
        <v>3695</v>
      </c>
      <c r="O474" s="191" t="s">
        <v>3659</v>
      </c>
      <c r="P474" s="33" t="s">
        <v>3696</v>
      </c>
      <c r="Q474" s="194">
        <v>7517627.9999999991</v>
      </c>
      <c r="T474"/>
    </row>
    <row r="475" spans="1:20" ht="23.25" x14ac:dyDescent="0.25">
      <c r="A475" s="80">
        <v>474</v>
      </c>
      <c r="B475" s="145" t="s">
        <v>499</v>
      </c>
      <c r="C475" s="30"/>
      <c r="D475" s="30" t="s">
        <v>2504</v>
      </c>
      <c r="E475" s="30" t="s">
        <v>18</v>
      </c>
      <c r="F475" s="30" t="s">
        <v>526</v>
      </c>
      <c r="G475" s="30" t="s">
        <v>20</v>
      </c>
      <c r="H475" s="30" t="s">
        <v>535</v>
      </c>
      <c r="I475" s="42">
        <v>15</v>
      </c>
      <c r="J475" s="33" t="str">
        <f t="shared" si="7"/>
        <v>Каменск-Уральский городской округ Свердловской области, г. Каменск-Уральский, ул. Беляева, д. 15</v>
      </c>
      <c r="K475" s="30">
        <v>2020.2</v>
      </c>
      <c r="L475" s="30">
        <v>24</v>
      </c>
      <c r="M475" s="30">
        <v>4</v>
      </c>
      <c r="N475" s="33" t="s">
        <v>3695</v>
      </c>
      <c r="O475" s="191" t="s">
        <v>3659</v>
      </c>
      <c r="P475" s="33" t="s">
        <v>3696</v>
      </c>
      <c r="Q475" s="194">
        <v>6684878.4000000004</v>
      </c>
      <c r="T475"/>
    </row>
    <row r="476" spans="1:20" ht="23.25" x14ac:dyDescent="0.25">
      <c r="A476" s="80">
        <v>475</v>
      </c>
      <c r="B476" s="145" t="s">
        <v>499</v>
      </c>
      <c r="C476" s="30"/>
      <c r="D476" s="30" t="s">
        <v>2504</v>
      </c>
      <c r="E476" s="30" t="s">
        <v>18</v>
      </c>
      <c r="F476" s="30" t="s">
        <v>526</v>
      </c>
      <c r="G476" s="30" t="s">
        <v>20</v>
      </c>
      <c r="H476" s="30" t="s">
        <v>535</v>
      </c>
      <c r="I476" s="42">
        <v>17</v>
      </c>
      <c r="J476" s="33" t="str">
        <f t="shared" si="7"/>
        <v>Каменск-Уральский городской округ Свердловской области, г. Каменск-Уральский, ул. Беляева, д. 17</v>
      </c>
      <c r="K476" s="30">
        <v>2055.6</v>
      </c>
      <c r="L476" s="30">
        <v>24</v>
      </c>
      <c r="M476" s="30">
        <v>4</v>
      </c>
      <c r="N476" s="33" t="s">
        <v>3695</v>
      </c>
      <c r="O476" s="191" t="s">
        <v>3659</v>
      </c>
      <c r="P476" s="33" t="s">
        <v>3696</v>
      </c>
      <c r="Q476" s="194">
        <v>7198492.8000000007</v>
      </c>
      <c r="T476"/>
    </row>
    <row r="477" spans="1:20" ht="23.25" x14ac:dyDescent="0.25">
      <c r="A477" s="80">
        <v>476</v>
      </c>
      <c r="B477" s="145" t="s">
        <v>499</v>
      </c>
      <c r="C477" s="30"/>
      <c r="D477" s="30" t="s">
        <v>2504</v>
      </c>
      <c r="E477" s="30" t="s">
        <v>18</v>
      </c>
      <c r="F477" s="30" t="s">
        <v>526</v>
      </c>
      <c r="G477" s="30" t="s">
        <v>20</v>
      </c>
      <c r="H477" s="30" t="s">
        <v>535</v>
      </c>
      <c r="I477" s="42">
        <v>22</v>
      </c>
      <c r="J477" s="33" t="str">
        <f t="shared" si="7"/>
        <v>Каменск-Уральский городской округ Свердловской области, г. Каменск-Уральский, ул. Беляева, д. 22</v>
      </c>
      <c r="K477" s="30">
        <v>2064</v>
      </c>
      <c r="L477" s="30">
        <v>24</v>
      </c>
      <c r="M477" s="30">
        <v>5</v>
      </c>
      <c r="N477" s="33" t="s">
        <v>3695</v>
      </c>
      <c r="O477" s="191" t="s">
        <v>3659</v>
      </c>
      <c r="P477" s="33" t="s">
        <v>3696</v>
      </c>
      <c r="Q477" s="194">
        <v>8073176.3999999985</v>
      </c>
      <c r="T477"/>
    </row>
    <row r="478" spans="1:20" ht="23.25" x14ac:dyDescent="0.25">
      <c r="A478" s="80">
        <v>477</v>
      </c>
      <c r="B478" s="145" t="s">
        <v>499</v>
      </c>
      <c r="C478" s="30"/>
      <c r="D478" s="30" t="s">
        <v>2504</v>
      </c>
      <c r="E478" s="30" t="s">
        <v>18</v>
      </c>
      <c r="F478" s="30" t="s">
        <v>526</v>
      </c>
      <c r="G478" s="30" t="s">
        <v>20</v>
      </c>
      <c r="H478" s="30" t="s">
        <v>535</v>
      </c>
      <c r="I478" s="42">
        <v>9</v>
      </c>
      <c r="J478" s="33" t="str">
        <f t="shared" si="7"/>
        <v>Каменск-Уральский городской округ Свердловской области, г. Каменск-Уральский, ул. Беляева, д. 9</v>
      </c>
      <c r="K478" s="30">
        <v>1628.7</v>
      </c>
      <c r="L478" s="30">
        <v>36</v>
      </c>
      <c r="M478" s="113">
        <v>2</v>
      </c>
      <c r="N478" s="33" t="s">
        <v>3695</v>
      </c>
      <c r="O478" s="191" t="s">
        <v>3659</v>
      </c>
      <c r="P478" s="33" t="s">
        <v>3696</v>
      </c>
      <c r="Q478" s="194">
        <v>2840506.8</v>
      </c>
      <c r="R478" s="45" t="s">
        <v>2348</v>
      </c>
      <c r="T478"/>
    </row>
    <row r="479" spans="1:20" ht="23.25" x14ac:dyDescent="0.25">
      <c r="A479" s="80">
        <v>478</v>
      </c>
      <c r="B479" s="145" t="s">
        <v>499</v>
      </c>
      <c r="C479" s="30"/>
      <c r="D479" s="30" t="s">
        <v>2504</v>
      </c>
      <c r="E479" s="30" t="s">
        <v>18</v>
      </c>
      <c r="F479" s="30" t="s">
        <v>526</v>
      </c>
      <c r="G479" s="30" t="s">
        <v>20</v>
      </c>
      <c r="H479" s="30" t="s">
        <v>74</v>
      </c>
      <c r="I479" s="42">
        <v>34</v>
      </c>
      <c r="J479" s="33" t="str">
        <f t="shared" si="7"/>
        <v>Каменск-Уральский городской округ Свердловской области, г. Каменск-Уральский, ул. Гагарина, д. 34</v>
      </c>
      <c r="K479" s="30">
        <v>1972.7</v>
      </c>
      <c r="L479" s="30">
        <v>20</v>
      </c>
      <c r="M479" s="30">
        <v>4</v>
      </c>
      <c r="N479" s="33" t="s">
        <v>3697</v>
      </c>
      <c r="O479" s="191" t="s">
        <v>3651</v>
      </c>
      <c r="P479" s="33" t="s">
        <v>3957</v>
      </c>
      <c r="Q479" s="194">
        <v>1774561.2</v>
      </c>
      <c r="T479"/>
    </row>
    <row r="480" spans="1:20" ht="23.25" x14ac:dyDescent="0.25">
      <c r="A480" s="80">
        <v>479</v>
      </c>
      <c r="B480" s="145" t="s">
        <v>499</v>
      </c>
      <c r="C480" s="30"/>
      <c r="D480" s="30" t="s">
        <v>2504</v>
      </c>
      <c r="E480" s="30" t="s">
        <v>18</v>
      </c>
      <c r="F480" s="30" t="s">
        <v>526</v>
      </c>
      <c r="G480" s="30" t="s">
        <v>20</v>
      </c>
      <c r="H480" s="30" t="s">
        <v>74</v>
      </c>
      <c r="I480" s="42">
        <v>38</v>
      </c>
      <c r="J480" s="33" t="str">
        <f t="shared" ref="J480:J543" si="8">C480&amp;""&amp;D480&amp;", "&amp;E480&amp;" "&amp;F480&amp;", "&amp;G480&amp;" "&amp;H480&amp;", д. "&amp;I480</f>
        <v>Каменск-Уральский городской округ Свердловской области, г. Каменск-Уральский, ул. Гагарина, д. 38</v>
      </c>
      <c r="K480" s="30">
        <v>2001.3</v>
      </c>
      <c r="L480" s="30">
        <v>27</v>
      </c>
      <c r="M480" s="30">
        <v>5</v>
      </c>
      <c r="N480" s="33" t="s">
        <v>3697</v>
      </c>
      <c r="O480" s="191" t="s">
        <v>3651</v>
      </c>
      <c r="P480" s="33" t="s">
        <v>3957</v>
      </c>
      <c r="Q480" s="194">
        <v>2834098.8000000003</v>
      </c>
      <c r="T480"/>
    </row>
    <row r="481" spans="1:20" ht="23.25" x14ac:dyDescent="0.25">
      <c r="A481" s="80">
        <v>480</v>
      </c>
      <c r="B481" s="145" t="s">
        <v>499</v>
      </c>
      <c r="C481" s="30"/>
      <c r="D481" s="30" t="s">
        <v>2504</v>
      </c>
      <c r="E481" s="30" t="s">
        <v>18</v>
      </c>
      <c r="F481" s="30" t="s">
        <v>526</v>
      </c>
      <c r="G481" s="30" t="s">
        <v>20</v>
      </c>
      <c r="H481" s="30" t="s">
        <v>150</v>
      </c>
      <c r="I481" s="42">
        <v>27</v>
      </c>
      <c r="J481" s="33" t="str">
        <f t="shared" si="8"/>
        <v>Каменск-Уральский городской округ Свердловской области, г. Каменск-Уральский, ул. Гвардейская, д. 27</v>
      </c>
      <c r="K481" s="30">
        <v>1032.3</v>
      </c>
      <c r="L481" s="30">
        <v>12</v>
      </c>
      <c r="M481" s="30">
        <v>2</v>
      </c>
      <c r="N481" s="33" t="s">
        <v>3697</v>
      </c>
      <c r="O481" s="191" t="s">
        <v>3651</v>
      </c>
      <c r="P481" s="33" t="s">
        <v>3957</v>
      </c>
      <c r="Q481" s="194">
        <v>1286409.5999999999</v>
      </c>
      <c r="T481"/>
    </row>
    <row r="482" spans="1:20" ht="23.25" x14ac:dyDescent="0.25">
      <c r="A482" s="80">
        <v>481</v>
      </c>
      <c r="B482" s="145" t="s">
        <v>499</v>
      </c>
      <c r="C482" s="30"/>
      <c r="D482" s="30" t="s">
        <v>2504</v>
      </c>
      <c r="E482" s="30" t="s">
        <v>18</v>
      </c>
      <c r="F482" s="30" t="s">
        <v>526</v>
      </c>
      <c r="G482" s="30" t="s">
        <v>20</v>
      </c>
      <c r="H482" s="30" t="s">
        <v>150</v>
      </c>
      <c r="I482" s="42">
        <v>29</v>
      </c>
      <c r="J482" s="33" t="str">
        <f t="shared" si="8"/>
        <v>Каменск-Уральский городской округ Свердловской области, г. Каменск-Уральский, ул. Гвардейская, д. 29</v>
      </c>
      <c r="K482" s="30">
        <v>594.9</v>
      </c>
      <c r="L482" s="30">
        <v>8</v>
      </c>
      <c r="M482" s="30">
        <v>3</v>
      </c>
      <c r="N482" s="33" t="s">
        <v>3697</v>
      </c>
      <c r="O482" s="191" t="s">
        <v>3651</v>
      </c>
      <c r="P482" s="33" t="s">
        <v>3957</v>
      </c>
      <c r="Q482" s="194">
        <v>1097953.2</v>
      </c>
      <c r="T482"/>
    </row>
    <row r="483" spans="1:20" ht="34.5" x14ac:dyDescent="0.25">
      <c r="A483" s="80">
        <v>482</v>
      </c>
      <c r="B483" s="145" t="s">
        <v>499</v>
      </c>
      <c r="C483" s="30"/>
      <c r="D483" s="30" t="s">
        <v>2504</v>
      </c>
      <c r="E483" s="30" t="s">
        <v>18</v>
      </c>
      <c r="F483" s="30" t="s">
        <v>526</v>
      </c>
      <c r="G483" s="30" t="s">
        <v>20</v>
      </c>
      <c r="H483" s="30" t="s">
        <v>513</v>
      </c>
      <c r="I483" s="42">
        <v>20</v>
      </c>
      <c r="J483" s="33" t="str">
        <f t="shared" si="8"/>
        <v>Каменск-Уральский городской округ Свердловской области, г. Каменск-Уральский, ул. Железнодорожная, д. 20</v>
      </c>
      <c r="K483" s="30">
        <v>1562.9</v>
      </c>
      <c r="L483" s="30">
        <v>18</v>
      </c>
      <c r="M483" s="30">
        <v>5</v>
      </c>
      <c r="N483" s="33" t="s">
        <v>3697</v>
      </c>
      <c r="O483" s="191" t="s">
        <v>3651</v>
      </c>
      <c r="P483" s="33" t="s">
        <v>3957</v>
      </c>
      <c r="Q483" s="194">
        <v>7538516.4000000004</v>
      </c>
      <c r="T483"/>
    </row>
    <row r="484" spans="1:20" ht="23.25" x14ac:dyDescent="0.25">
      <c r="A484" s="80">
        <v>483</v>
      </c>
      <c r="B484" s="145" t="s">
        <v>499</v>
      </c>
      <c r="C484" s="30"/>
      <c r="D484" s="30" t="s">
        <v>2504</v>
      </c>
      <c r="E484" s="30" t="s">
        <v>18</v>
      </c>
      <c r="F484" s="30" t="s">
        <v>526</v>
      </c>
      <c r="G484" s="30" t="s">
        <v>20</v>
      </c>
      <c r="H484" s="30" t="s">
        <v>171</v>
      </c>
      <c r="I484" s="42">
        <v>11</v>
      </c>
      <c r="J484" s="33" t="str">
        <f t="shared" si="8"/>
        <v>Каменск-Уральский городской округ Свердловской области, г. Каменск-Уральский, ул. Жуковского, д. 11</v>
      </c>
      <c r="K484" s="30">
        <v>3971.8</v>
      </c>
      <c r="L484" s="30">
        <v>51</v>
      </c>
      <c r="M484" s="30">
        <v>7</v>
      </c>
      <c r="N484" s="33" t="s">
        <v>3697</v>
      </c>
      <c r="O484" s="191" t="s">
        <v>3651</v>
      </c>
      <c r="P484" s="33" t="s">
        <v>3957</v>
      </c>
      <c r="Q484" s="194">
        <v>6560846.4000000004</v>
      </c>
      <c r="T484"/>
    </row>
    <row r="485" spans="1:20" ht="23.25" x14ac:dyDescent="0.25">
      <c r="A485" s="80">
        <v>484</v>
      </c>
      <c r="B485" s="145" t="s">
        <v>499</v>
      </c>
      <c r="C485" s="30"/>
      <c r="D485" s="30" t="s">
        <v>2504</v>
      </c>
      <c r="E485" s="30" t="s">
        <v>18</v>
      </c>
      <c r="F485" s="30" t="s">
        <v>526</v>
      </c>
      <c r="G485" s="30" t="s">
        <v>20</v>
      </c>
      <c r="H485" s="30" t="s">
        <v>171</v>
      </c>
      <c r="I485" s="42">
        <v>7</v>
      </c>
      <c r="J485" s="33" t="str">
        <f t="shared" si="8"/>
        <v>Каменск-Уральский городской округ Свердловской области, г. Каменск-Уральский, ул. Жуковского, д. 7</v>
      </c>
      <c r="K485" s="30">
        <v>3182.6</v>
      </c>
      <c r="L485" s="30">
        <v>48</v>
      </c>
      <c r="M485" s="30">
        <v>2</v>
      </c>
      <c r="N485" s="33" t="s">
        <v>3697</v>
      </c>
      <c r="O485" s="191" t="s">
        <v>3651</v>
      </c>
      <c r="P485" s="33" t="s">
        <v>3957</v>
      </c>
      <c r="Q485" s="194">
        <v>1462009.2</v>
      </c>
      <c r="T485"/>
    </row>
    <row r="486" spans="1:20" ht="23.25" x14ac:dyDescent="0.25">
      <c r="A486" s="80">
        <v>485</v>
      </c>
      <c r="B486" s="145" t="s">
        <v>499</v>
      </c>
      <c r="C486" s="30"/>
      <c r="D486" s="30" t="s">
        <v>2504</v>
      </c>
      <c r="E486" s="30" t="s">
        <v>18</v>
      </c>
      <c r="F486" s="30" t="s">
        <v>526</v>
      </c>
      <c r="G486" s="30" t="s">
        <v>20</v>
      </c>
      <c r="H486" s="30" t="s">
        <v>532</v>
      </c>
      <c r="I486" s="42">
        <v>15</v>
      </c>
      <c r="J486" s="33" t="str">
        <f t="shared" si="8"/>
        <v>Каменск-Уральский городской округ Свердловской области, г. Каменск-Уральский, ул. Исетская, д. 15</v>
      </c>
      <c r="K486" s="30">
        <v>3181.8</v>
      </c>
      <c r="L486" s="30">
        <v>45</v>
      </c>
      <c r="M486" s="30">
        <v>3</v>
      </c>
      <c r="N486" s="33" t="s">
        <v>3697</v>
      </c>
      <c r="O486" s="191" t="s">
        <v>3651</v>
      </c>
      <c r="P486" s="33" t="s">
        <v>3957</v>
      </c>
      <c r="Q486" s="194">
        <v>8748088.8000000007</v>
      </c>
      <c r="T486"/>
    </row>
    <row r="487" spans="1:20" ht="23.25" x14ac:dyDescent="0.25">
      <c r="A487" s="80">
        <v>486</v>
      </c>
      <c r="B487" s="145" t="s">
        <v>499</v>
      </c>
      <c r="C487" s="30"/>
      <c r="D487" s="30" t="s">
        <v>2504</v>
      </c>
      <c r="E487" s="30" t="s">
        <v>18</v>
      </c>
      <c r="F487" s="30" t="s">
        <v>526</v>
      </c>
      <c r="G487" s="30" t="s">
        <v>20</v>
      </c>
      <c r="H487" s="30" t="s">
        <v>532</v>
      </c>
      <c r="I487" s="42">
        <v>39</v>
      </c>
      <c r="J487" s="33" t="str">
        <f t="shared" si="8"/>
        <v>Каменск-Уральский городской округ Свердловской области, г. Каменск-Уральский, ул. Исетская, д. 39</v>
      </c>
      <c r="K487" s="30">
        <v>1731.3</v>
      </c>
      <c r="L487" s="30">
        <v>27</v>
      </c>
      <c r="M487" s="30">
        <v>7</v>
      </c>
      <c r="N487" s="33" t="s">
        <v>3697</v>
      </c>
      <c r="O487" s="191" t="s">
        <v>3651</v>
      </c>
      <c r="P487" s="33" t="s">
        <v>3957</v>
      </c>
      <c r="Q487" s="194">
        <v>7100832.0000000019</v>
      </c>
      <c r="T487"/>
    </row>
    <row r="488" spans="1:20" ht="23.25" x14ac:dyDescent="0.25">
      <c r="A488" s="80">
        <v>487</v>
      </c>
      <c r="B488" s="145" t="s">
        <v>499</v>
      </c>
      <c r="C488" s="30"/>
      <c r="D488" s="30" t="s">
        <v>2504</v>
      </c>
      <c r="E488" s="30" t="s">
        <v>18</v>
      </c>
      <c r="F488" s="30" t="s">
        <v>526</v>
      </c>
      <c r="G488" s="30" t="s">
        <v>20</v>
      </c>
      <c r="H488" s="30" t="s">
        <v>532</v>
      </c>
      <c r="I488" s="42">
        <v>41</v>
      </c>
      <c r="J488" s="33" t="str">
        <f t="shared" si="8"/>
        <v>Каменск-Уральский городской округ Свердловской области, г. Каменск-Уральский, ул. Исетская, д. 41</v>
      </c>
      <c r="K488" s="30">
        <v>2565.6999999999998</v>
      </c>
      <c r="L488" s="30">
        <v>69</v>
      </c>
      <c r="M488" s="30">
        <v>5</v>
      </c>
      <c r="N488" s="33" t="s">
        <v>3697</v>
      </c>
      <c r="O488" s="191" t="s">
        <v>3651</v>
      </c>
      <c r="P488" s="33" t="s">
        <v>3957</v>
      </c>
      <c r="Q488" s="194">
        <v>4714195.2</v>
      </c>
      <c r="T488"/>
    </row>
    <row r="489" spans="1:20" ht="23.25" x14ac:dyDescent="0.25">
      <c r="A489" s="80">
        <v>488</v>
      </c>
      <c r="B489" s="145" t="s">
        <v>499</v>
      </c>
      <c r="C489" s="30"/>
      <c r="D489" s="30" t="s">
        <v>2504</v>
      </c>
      <c r="E489" s="30" t="s">
        <v>18</v>
      </c>
      <c r="F489" s="30" t="s">
        <v>526</v>
      </c>
      <c r="G489" s="30" t="s">
        <v>20</v>
      </c>
      <c r="H489" s="30" t="s">
        <v>533</v>
      </c>
      <c r="I489" s="42">
        <v>16</v>
      </c>
      <c r="J489" s="33" t="str">
        <f t="shared" si="8"/>
        <v>Каменск-Уральский городской округ Свердловской области, г. Каменск-Уральский, ул. Каменская, д. 16</v>
      </c>
      <c r="K489" s="30">
        <v>5828</v>
      </c>
      <c r="L489" s="30">
        <v>64</v>
      </c>
      <c r="M489" s="30">
        <v>2</v>
      </c>
      <c r="N489" s="33" t="s">
        <v>3935</v>
      </c>
      <c r="O489" s="191" t="s">
        <v>3936</v>
      </c>
      <c r="P489" s="33" t="s">
        <v>3957</v>
      </c>
      <c r="Q489" s="194">
        <v>16704947.17</v>
      </c>
      <c r="R489" s="45" t="s">
        <v>2348</v>
      </c>
      <c r="T489"/>
    </row>
    <row r="490" spans="1:20" ht="23.25" x14ac:dyDescent="0.25">
      <c r="A490" s="80">
        <v>489</v>
      </c>
      <c r="B490" s="145" t="s">
        <v>499</v>
      </c>
      <c r="C490" s="30"/>
      <c r="D490" s="30" t="s">
        <v>2504</v>
      </c>
      <c r="E490" s="30" t="s">
        <v>18</v>
      </c>
      <c r="F490" s="30" t="s">
        <v>526</v>
      </c>
      <c r="G490" s="30" t="s">
        <v>20</v>
      </c>
      <c r="H490" s="30" t="s">
        <v>533</v>
      </c>
      <c r="I490" s="42">
        <v>22</v>
      </c>
      <c r="J490" s="33" t="str">
        <f t="shared" si="8"/>
        <v>Каменск-Уральский городской округ Свердловской области, г. Каменск-Уральский, ул. Каменская, д. 22</v>
      </c>
      <c r="K490" s="30">
        <v>2317.3000000000002</v>
      </c>
      <c r="L490" s="30">
        <v>26</v>
      </c>
      <c r="M490" s="30">
        <v>1</v>
      </c>
      <c r="N490" s="33" t="s">
        <v>3697</v>
      </c>
      <c r="O490" s="191" t="s">
        <v>3651</v>
      </c>
      <c r="P490" s="33" t="s">
        <v>3957</v>
      </c>
      <c r="Q490" s="194">
        <v>6944397.6000000006</v>
      </c>
      <c r="R490" s="45" t="s">
        <v>2348</v>
      </c>
      <c r="T490"/>
    </row>
    <row r="491" spans="1:20" ht="23.25" x14ac:dyDescent="0.25">
      <c r="A491" s="80">
        <v>490</v>
      </c>
      <c r="B491" s="145" t="s">
        <v>499</v>
      </c>
      <c r="C491" s="30"/>
      <c r="D491" s="30" t="s">
        <v>2504</v>
      </c>
      <c r="E491" s="30" t="s">
        <v>18</v>
      </c>
      <c r="F491" s="30" t="s">
        <v>526</v>
      </c>
      <c r="G491" s="30" t="s">
        <v>20</v>
      </c>
      <c r="H491" s="30" t="s">
        <v>533</v>
      </c>
      <c r="I491" s="42" t="s">
        <v>763</v>
      </c>
      <c r="J491" s="33" t="str">
        <f t="shared" si="8"/>
        <v>Каменск-Уральский городской округ Свердловской области, г. Каменск-Уральский, ул. Каменская, д. 42А</v>
      </c>
      <c r="K491" s="30">
        <v>3359.9</v>
      </c>
      <c r="L491" s="30">
        <v>60</v>
      </c>
      <c r="M491" s="30">
        <v>5</v>
      </c>
      <c r="N491" s="33" t="s">
        <v>3697</v>
      </c>
      <c r="O491" s="191" t="s">
        <v>3651</v>
      </c>
      <c r="P491" s="33" t="s">
        <v>3957</v>
      </c>
      <c r="Q491" s="194">
        <v>5579221.2000000002</v>
      </c>
      <c r="T491"/>
    </row>
    <row r="492" spans="1:20" ht="23.25" x14ac:dyDescent="0.25">
      <c r="A492" s="80">
        <v>491</v>
      </c>
      <c r="B492" s="145" t="s">
        <v>499</v>
      </c>
      <c r="C492" s="30"/>
      <c r="D492" s="30" t="s">
        <v>2504</v>
      </c>
      <c r="E492" s="30" t="s">
        <v>18</v>
      </c>
      <c r="F492" s="30" t="s">
        <v>526</v>
      </c>
      <c r="G492" s="30" t="s">
        <v>20</v>
      </c>
      <c r="H492" s="30" t="s">
        <v>533</v>
      </c>
      <c r="I492" s="42">
        <v>52</v>
      </c>
      <c r="J492" s="33" t="str">
        <f t="shared" si="8"/>
        <v>Каменск-Уральский городской округ Свердловской области, г. Каменск-Уральский, ул. Каменская, д. 52</v>
      </c>
      <c r="K492" s="30">
        <v>3659.5</v>
      </c>
      <c r="L492" s="30">
        <v>70</v>
      </c>
      <c r="M492" s="30">
        <v>4</v>
      </c>
      <c r="N492" s="33" t="s">
        <v>3697</v>
      </c>
      <c r="O492" s="191" t="s">
        <v>3651</v>
      </c>
      <c r="P492" s="33" t="s">
        <v>3957</v>
      </c>
      <c r="Q492" s="194">
        <v>3551320.8</v>
      </c>
      <c r="T492"/>
    </row>
    <row r="493" spans="1:20" ht="23.25" x14ac:dyDescent="0.25">
      <c r="A493" s="80">
        <v>492</v>
      </c>
      <c r="B493" s="145" t="s">
        <v>499</v>
      </c>
      <c r="C493" s="30"/>
      <c r="D493" s="30" t="s">
        <v>2504</v>
      </c>
      <c r="E493" s="30" t="s">
        <v>18</v>
      </c>
      <c r="F493" s="30" t="s">
        <v>526</v>
      </c>
      <c r="G493" s="30" t="s">
        <v>20</v>
      </c>
      <c r="H493" s="30" t="s">
        <v>75</v>
      </c>
      <c r="I493" s="42">
        <v>14</v>
      </c>
      <c r="J493" s="33" t="str">
        <f t="shared" si="8"/>
        <v>Каменск-Уральский городской округ Свердловской области, г. Каменск-Уральский, ул. Карла Маркса, д. 14</v>
      </c>
      <c r="K493" s="30">
        <v>2742.4</v>
      </c>
      <c r="L493" s="30">
        <v>60</v>
      </c>
      <c r="M493" s="30">
        <v>2</v>
      </c>
      <c r="N493" s="33" t="s">
        <v>3695</v>
      </c>
      <c r="O493" s="191" t="s">
        <v>3659</v>
      </c>
      <c r="P493" s="33" t="s">
        <v>3696</v>
      </c>
      <c r="Q493" s="194">
        <v>2644742.4000000004</v>
      </c>
      <c r="T493"/>
    </row>
    <row r="494" spans="1:20" ht="23.25" x14ac:dyDescent="0.25">
      <c r="A494" s="80">
        <v>493</v>
      </c>
      <c r="B494" s="145" t="s">
        <v>499</v>
      </c>
      <c r="C494" s="30"/>
      <c r="D494" s="30" t="s">
        <v>2504</v>
      </c>
      <c r="E494" s="30" t="s">
        <v>18</v>
      </c>
      <c r="F494" s="30" t="s">
        <v>526</v>
      </c>
      <c r="G494" s="30" t="s">
        <v>20</v>
      </c>
      <c r="H494" s="30" t="s">
        <v>75</v>
      </c>
      <c r="I494" s="42">
        <v>16</v>
      </c>
      <c r="J494" s="33" t="str">
        <f t="shared" si="8"/>
        <v>Каменск-Уральский городской округ Свердловской области, г. Каменск-Уральский, ул. Карла Маркса, д. 16</v>
      </c>
      <c r="K494" s="30">
        <v>2840.6</v>
      </c>
      <c r="L494" s="30">
        <v>60</v>
      </c>
      <c r="M494" s="30">
        <v>1</v>
      </c>
      <c r="N494" s="33" t="s">
        <v>3695</v>
      </c>
      <c r="O494" s="191" t="s">
        <v>3659</v>
      </c>
      <c r="P494" s="33" t="s">
        <v>3696</v>
      </c>
      <c r="Q494" s="194">
        <v>1713484.7999999998</v>
      </c>
      <c r="T494"/>
    </row>
    <row r="495" spans="1:20" ht="23.25" x14ac:dyDescent="0.25">
      <c r="A495" s="80">
        <v>494</v>
      </c>
      <c r="B495" s="145" t="s">
        <v>499</v>
      </c>
      <c r="C495" s="30"/>
      <c r="D495" s="30" t="s">
        <v>2504</v>
      </c>
      <c r="E495" s="30" t="s">
        <v>18</v>
      </c>
      <c r="F495" s="30" t="s">
        <v>526</v>
      </c>
      <c r="G495" s="30" t="s">
        <v>20</v>
      </c>
      <c r="H495" s="30" t="s">
        <v>75</v>
      </c>
      <c r="I495" s="42" t="s">
        <v>669</v>
      </c>
      <c r="J495" s="33" t="str">
        <f t="shared" si="8"/>
        <v>Каменск-Уральский городской округ Свердловской области, г. Каменск-Уральский, ул. Карла Маркса, д. 40А</v>
      </c>
      <c r="K495" s="30">
        <v>2573.6999999999998</v>
      </c>
      <c r="L495" s="30">
        <v>51</v>
      </c>
      <c r="M495" s="30">
        <v>5</v>
      </c>
      <c r="N495" s="33" t="s">
        <v>3695</v>
      </c>
      <c r="O495" s="191" t="s">
        <v>3659</v>
      </c>
      <c r="P495" s="33" t="s">
        <v>3696</v>
      </c>
      <c r="Q495" s="194">
        <v>3444428.4000000004</v>
      </c>
      <c r="T495"/>
    </row>
    <row r="496" spans="1:20" ht="23.25" x14ac:dyDescent="0.25">
      <c r="A496" s="80">
        <v>495</v>
      </c>
      <c r="B496" s="145" t="s">
        <v>499</v>
      </c>
      <c r="C496" s="30"/>
      <c r="D496" s="30" t="s">
        <v>2504</v>
      </c>
      <c r="E496" s="30" t="s">
        <v>18</v>
      </c>
      <c r="F496" s="30" t="s">
        <v>526</v>
      </c>
      <c r="G496" s="30" t="s">
        <v>20</v>
      </c>
      <c r="H496" s="30" t="s">
        <v>34</v>
      </c>
      <c r="I496" s="42">
        <v>55</v>
      </c>
      <c r="J496" s="33" t="str">
        <f t="shared" si="8"/>
        <v>Каменск-Уральский городской округ Свердловской области, г. Каменск-Уральский, ул. Кирова, д. 55</v>
      </c>
      <c r="K496" s="30">
        <v>4375.3999999999996</v>
      </c>
      <c r="L496" s="30">
        <v>80</v>
      </c>
      <c r="M496" s="30">
        <v>3</v>
      </c>
      <c r="N496" s="33" t="s">
        <v>3695</v>
      </c>
      <c r="O496" s="191" t="s">
        <v>3659</v>
      </c>
      <c r="P496" s="33" t="s">
        <v>3696</v>
      </c>
      <c r="Q496" s="194">
        <v>5657176.8000000007</v>
      </c>
      <c r="T496"/>
    </row>
    <row r="497" spans="1:20" ht="23.25" x14ac:dyDescent="0.25">
      <c r="A497" s="80">
        <v>496</v>
      </c>
      <c r="B497" s="145" t="s">
        <v>499</v>
      </c>
      <c r="C497" s="30"/>
      <c r="D497" s="30" t="s">
        <v>2504</v>
      </c>
      <c r="E497" s="30" t="s">
        <v>18</v>
      </c>
      <c r="F497" s="30" t="s">
        <v>526</v>
      </c>
      <c r="G497" s="30" t="s">
        <v>20</v>
      </c>
      <c r="H497" s="30" t="s">
        <v>34</v>
      </c>
      <c r="I497" s="42">
        <v>57</v>
      </c>
      <c r="J497" s="33" t="str">
        <f t="shared" si="8"/>
        <v>Каменск-Уральский городской округ Свердловской области, г. Каменск-Уральский, ул. Кирова, д. 57</v>
      </c>
      <c r="K497" s="30">
        <v>4350.1000000000004</v>
      </c>
      <c r="L497" s="30">
        <v>80</v>
      </c>
      <c r="M497" s="30">
        <v>1</v>
      </c>
      <c r="N497" s="33" t="s">
        <v>3701</v>
      </c>
      <c r="O497" s="191">
        <v>43672</v>
      </c>
      <c r="P497" s="33" t="s">
        <v>3696</v>
      </c>
      <c r="Q497" s="194">
        <v>2644099.2000000002</v>
      </c>
      <c r="T497"/>
    </row>
    <row r="498" spans="1:20" ht="23.25" x14ac:dyDescent="0.25">
      <c r="A498" s="80">
        <v>497</v>
      </c>
      <c r="B498" s="145" t="s">
        <v>499</v>
      </c>
      <c r="C498" s="30"/>
      <c r="D498" s="30" t="s">
        <v>2504</v>
      </c>
      <c r="E498" s="30" t="s">
        <v>18</v>
      </c>
      <c r="F498" s="30" t="s">
        <v>526</v>
      </c>
      <c r="G498" s="30" t="s">
        <v>20</v>
      </c>
      <c r="H498" s="30" t="s">
        <v>1397</v>
      </c>
      <c r="I498" s="42">
        <v>27</v>
      </c>
      <c r="J498" s="33" t="str">
        <f t="shared" si="8"/>
        <v>Каменск-Уральский городской округ Свердловской области, г. Каменск-Уральский, ул. Коммолодежи, д. 27</v>
      </c>
      <c r="K498" s="30">
        <v>242.4</v>
      </c>
      <c r="L498" s="30">
        <v>4</v>
      </c>
      <c r="M498" s="30">
        <v>4</v>
      </c>
      <c r="N498" s="33" t="s">
        <v>3695</v>
      </c>
      <c r="O498" s="191" t="s">
        <v>3659</v>
      </c>
      <c r="P498" s="33" t="s">
        <v>3696</v>
      </c>
      <c r="Q498" s="194">
        <v>1381460.4</v>
      </c>
      <c r="T498"/>
    </row>
    <row r="499" spans="1:20" ht="23.25" x14ac:dyDescent="0.25">
      <c r="A499" s="80">
        <v>498</v>
      </c>
      <c r="B499" s="145" t="s">
        <v>499</v>
      </c>
      <c r="C499" s="30"/>
      <c r="D499" s="30" t="s">
        <v>2504</v>
      </c>
      <c r="E499" s="30" t="s">
        <v>18</v>
      </c>
      <c r="F499" s="30" t="s">
        <v>526</v>
      </c>
      <c r="G499" s="30" t="s">
        <v>20</v>
      </c>
      <c r="H499" s="30" t="s">
        <v>800</v>
      </c>
      <c r="I499" s="42">
        <v>18</v>
      </c>
      <c r="J499" s="33" t="str">
        <f t="shared" si="8"/>
        <v>Каменск-Уральский городской округ Свердловской области, г. Каменск-Уральский, ул. Кунавина, д. 18</v>
      </c>
      <c r="K499" s="30">
        <v>2089.1</v>
      </c>
      <c r="L499" s="30">
        <v>31</v>
      </c>
      <c r="M499" s="30">
        <v>5</v>
      </c>
      <c r="N499" s="33" t="s">
        <v>3695</v>
      </c>
      <c r="O499" s="191" t="s">
        <v>3659</v>
      </c>
      <c r="P499" s="33" t="s">
        <v>3696</v>
      </c>
      <c r="Q499" s="194">
        <v>12401289.6</v>
      </c>
      <c r="T499"/>
    </row>
    <row r="500" spans="1:20" ht="23.25" x14ac:dyDescent="0.25">
      <c r="A500" s="80">
        <v>499</v>
      </c>
      <c r="B500" s="145" t="s">
        <v>499</v>
      </c>
      <c r="C500" s="30"/>
      <c r="D500" s="30" t="s">
        <v>2504</v>
      </c>
      <c r="E500" s="30" t="s">
        <v>18</v>
      </c>
      <c r="F500" s="30" t="s">
        <v>526</v>
      </c>
      <c r="G500" s="30" t="s">
        <v>20</v>
      </c>
      <c r="H500" s="30" t="s">
        <v>800</v>
      </c>
      <c r="I500" s="42">
        <v>23</v>
      </c>
      <c r="J500" s="33" t="str">
        <f t="shared" si="8"/>
        <v>Каменск-Уральский городской округ Свердловской области, г. Каменск-Уральский, ул. Кунавина, д. 23</v>
      </c>
      <c r="K500" s="30">
        <v>2745.2</v>
      </c>
      <c r="L500" s="30">
        <v>64</v>
      </c>
      <c r="M500" s="30">
        <v>3</v>
      </c>
      <c r="N500" s="33" t="s">
        <v>3695</v>
      </c>
      <c r="O500" s="191" t="s">
        <v>3659</v>
      </c>
      <c r="P500" s="33" t="s">
        <v>3696</v>
      </c>
      <c r="Q500" s="194">
        <v>9720097.1999999993</v>
      </c>
      <c r="T500"/>
    </row>
    <row r="501" spans="1:20" ht="23.25" x14ac:dyDescent="0.25">
      <c r="A501" s="80">
        <v>500</v>
      </c>
      <c r="B501" s="145" t="s">
        <v>499</v>
      </c>
      <c r="C501" s="30"/>
      <c r="D501" s="30" t="s">
        <v>2504</v>
      </c>
      <c r="E501" s="30" t="s">
        <v>18</v>
      </c>
      <c r="F501" s="30" t="s">
        <v>526</v>
      </c>
      <c r="G501" s="30" t="s">
        <v>20</v>
      </c>
      <c r="H501" s="30" t="s">
        <v>800</v>
      </c>
      <c r="I501" s="42">
        <v>24</v>
      </c>
      <c r="J501" s="33" t="str">
        <f t="shared" si="8"/>
        <v>Каменск-Уральский городской округ Свердловской области, г. Каменск-Уральский, ул. Кунавина, д. 24</v>
      </c>
      <c r="K501" s="30">
        <v>2136.6</v>
      </c>
      <c r="L501" s="30">
        <v>29</v>
      </c>
      <c r="M501" s="30">
        <v>3</v>
      </c>
      <c r="N501" s="33" t="s">
        <v>3695</v>
      </c>
      <c r="O501" s="191" t="s">
        <v>3659</v>
      </c>
      <c r="P501" s="33" t="s">
        <v>3696</v>
      </c>
      <c r="Q501" s="194">
        <v>11614578</v>
      </c>
      <c r="T501"/>
    </row>
    <row r="502" spans="1:20" ht="23.25" x14ac:dyDescent="0.25">
      <c r="A502" s="80">
        <v>501</v>
      </c>
      <c r="B502" s="145" t="s">
        <v>499</v>
      </c>
      <c r="C502" s="30"/>
      <c r="D502" s="30" t="s">
        <v>2504</v>
      </c>
      <c r="E502" s="30" t="s">
        <v>18</v>
      </c>
      <c r="F502" s="30" t="s">
        <v>526</v>
      </c>
      <c r="G502" s="30" t="s">
        <v>20</v>
      </c>
      <c r="H502" s="30" t="s">
        <v>800</v>
      </c>
      <c r="I502" s="42">
        <v>26</v>
      </c>
      <c r="J502" s="33" t="str">
        <f t="shared" si="8"/>
        <v>Каменск-Уральский городской округ Свердловской области, г. Каменск-Уральский, ул. Кунавина, д. 26</v>
      </c>
      <c r="K502" s="30">
        <v>1407.2</v>
      </c>
      <c r="L502" s="30">
        <v>23</v>
      </c>
      <c r="M502" s="30">
        <v>3</v>
      </c>
      <c r="N502" s="33" t="s">
        <v>3695</v>
      </c>
      <c r="O502" s="191" t="s">
        <v>3659</v>
      </c>
      <c r="P502" s="33" t="s">
        <v>3696</v>
      </c>
      <c r="Q502" s="194">
        <v>6916658.3999999994</v>
      </c>
      <c r="T502"/>
    </row>
    <row r="503" spans="1:20" ht="23.25" x14ac:dyDescent="0.25">
      <c r="A503" s="80">
        <v>502</v>
      </c>
      <c r="B503" s="145" t="s">
        <v>499</v>
      </c>
      <c r="C503" s="30"/>
      <c r="D503" s="30" t="s">
        <v>2504</v>
      </c>
      <c r="E503" s="30" t="s">
        <v>18</v>
      </c>
      <c r="F503" s="30" t="s">
        <v>526</v>
      </c>
      <c r="G503" s="30" t="s">
        <v>20</v>
      </c>
      <c r="H503" s="30" t="s">
        <v>800</v>
      </c>
      <c r="I503" s="42">
        <v>28</v>
      </c>
      <c r="J503" s="33" t="str">
        <f t="shared" si="8"/>
        <v>Каменск-Уральский городской округ Свердловской области, г. Каменск-Уральский, ул. Кунавина, д. 28</v>
      </c>
      <c r="K503" s="30">
        <v>1396.9</v>
      </c>
      <c r="L503" s="30">
        <v>24</v>
      </c>
      <c r="M503" s="30">
        <v>3</v>
      </c>
      <c r="N503" s="33" t="s">
        <v>3695</v>
      </c>
      <c r="O503" s="191" t="s">
        <v>3659</v>
      </c>
      <c r="P503" s="33" t="s">
        <v>3696</v>
      </c>
      <c r="Q503" s="194">
        <v>7108162.8000000007</v>
      </c>
      <c r="T503"/>
    </row>
    <row r="504" spans="1:20" ht="23.25" x14ac:dyDescent="0.25">
      <c r="A504" s="80">
        <v>503</v>
      </c>
      <c r="B504" s="145" t="s">
        <v>499</v>
      </c>
      <c r="C504" s="30"/>
      <c r="D504" s="30" t="s">
        <v>2504</v>
      </c>
      <c r="E504" s="30" t="s">
        <v>18</v>
      </c>
      <c r="F504" s="30" t="s">
        <v>526</v>
      </c>
      <c r="G504" s="30" t="s">
        <v>20</v>
      </c>
      <c r="H504" s="30" t="s">
        <v>36</v>
      </c>
      <c r="I504" s="42">
        <v>12</v>
      </c>
      <c r="J504" s="33" t="str">
        <f t="shared" si="8"/>
        <v>Каменск-Уральский городской округ Свердловской области, г. Каменск-Уральский, ул. Ленина, д. 12</v>
      </c>
      <c r="K504" s="30">
        <v>1023.2</v>
      </c>
      <c r="L504" s="30">
        <v>12</v>
      </c>
      <c r="M504" s="30">
        <v>8</v>
      </c>
      <c r="N504" s="33" t="s">
        <v>3695</v>
      </c>
      <c r="O504" s="191" t="s">
        <v>3659</v>
      </c>
      <c r="P504" s="33" t="s">
        <v>3696</v>
      </c>
      <c r="Q504" s="194">
        <v>6594980.4000000004</v>
      </c>
      <c r="T504"/>
    </row>
    <row r="505" spans="1:20" ht="23.25" x14ac:dyDescent="0.25">
      <c r="A505" s="80">
        <v>504</v>
      </c>
      <c r="B505" s="145" t="s">
        <v>499</v>
      </c>
      <c r="C505" s="30"/>
      <c r="D505" s="30" t="s">
        <v>2504</v>
      </c>
      <c r="E505" s="30" t="s">
        <v>18</v>
      </c>
      <c r="F505" s="30" t="s">
        <v>526</v>
      </c>
      <c r="G505" s="30" t="s">
        <v>20</v>
      </c>
      <c r="H505" s="30" t="s">
        <v>534</v>
      </c>
      <c r="I505" s="42">
        <v>19</v>
      </c>
      <c r="J505" s="33" t="str">
        <f t="shared" si="8"/>
        <v>Каменск-Уральский городской округ Свердловской области, г. Каменск-Уральский, ул. Ленинградская, д. 19</v>
      </c>
      <c r="K505" s="30">
        <v>995.5</v>
      </c>
      <c r="L505" s="30">
        <v>11</v>
      </c>
      <c r="M505" s="30">
        <v>4</v>
      </c>
      <c r="N505" s="33" t="s">
        <v>3695</v>
      </c>
      <c r="O505" s="191" t="s">
        <v>3659</v>
      </c>
      <c r="P505" s="33" t="s">
        <v>3696</v>
      </c>
      <c r="Q505" s="194">
        <v>1928192.4</v>
      </c>
      <c r="T505"/>
    </row>
    <row r="506" spans="1:20" ht="23.25" x14ac:dyDescent="0.25">
      <c r="A506" s="80">
        <v>505</v>
      </c>
      <c r="B506" s="145" t="s">
        <v>499</v>
      </c>
      <c r="C506" s="30"/>
      <c r="D506" s="30" t="s">
        <v>2504</v>
      </c>
      <c r="E506" s="30" t="s">
        <v>18</v>
      </c>
      <c r="F506" s="30" t="s">
        <v>526</v>
      </c>
      <c r="G506" s="30" t="s">
        <v>20</v>
      </c>
      <c r="H506" s="30" t="s">
        <v>534</v>
      </c>
      <c r="I506" s="42">
        <v>21</v>
      </c>
      <c r="J506" s="33" t="str">
        <f t="shared" si="8"/>
        <v>Каменск-Уральский городской округ Свердловской области, г. Каменск-Уральский, ул. Ленинградская, д. 21</v>
      </c>
      <c r="K506" s="30">
        <v>1007.6</v>
      </c>
      <c r="L506" s="30">
        <v>12</v>
      </c>
      <c r="M506" s="30">
        <v>3</v>
      </c>
      <c r="N506" s="33" t="s">
        <v>3695</v>
      </c>
      <c r="O506" s="191" t="s">
        <v>3659</v>
      </c>
      <c r="P506" s="33" t="s">
        <v>3696</v>
      </c>
      <c r="Q506" s="194">
        <v>1546173.6</v>
      </c>
      <c r="T506"/>
    </row>
    <row r="507" spans="1:20" ht="23.25" x14ac:dyDescent="0.25">
      <c r="A507" s="80">
        <v>506</v>
      </c>
      <c r="B507" s="145" t="s">
        <v>499</v>
      </c>
      <c r="C507" s="30"/>
      <c r="D507" s="30" t="s">
        <v>2504</v>
      </c>
      <c r="E507" s="30" t="s">
        <v>18</v>
      </c>
      <c r="F507" s="30" t="s">
        <v>526</v>
      </c>
      <c r="G507" s="30" t="s">
        <v>20</v>
      </c>
      <c r="H507" s="30" t="s">
        <v>490</v>
      </c>
      <c r="I507" s="42">
        <v>18</v>
      </c>
      <c r="J507" s="33" t="str">
        <f t="shared" si="8"/>
        <v>Каменск-Уральский городской округ Свердловской области, г. Каменск-Уральский, ул. Лермонтова, д. 18</v>
      </c>
      <c r="K507" s="30">
        <v>819.1</v>
      </c>
      <c r="L507" s="30">
        <v>10</v>
      </c>
      <c r="M507" s="30">
        <v>5</v>
      </c>
      <c r="N507" s="33" t="s">
        <v>3695</v>
      </c>
      <c r="O507" s="191" t="s">
        <v>3659</v>
      </c>
      <c r="P507" s="33" t="s">
        <v>3696</v>
      </c>
      <c r="Q507" s="194">
        <v>6000715.2000000002</v>
      </c>
      <c r="T507"/>
    </row>
    <row r="508" spans="1:20" ht="23.25" x14ac:dyDescent="0.25">
      <c r="A508" s="80">
        <v>507</v>
      </c>
      <c r="B508" s="145" t="s">
        <v>499</v>
      </c>
      <c r="C508" s="30"/>
      <c r="D508" s="30" t="s">
        <v>2504</v>
      </c>
      <c r="E508" s="30" t="s">
        <v>18</v>
      </c>
      <c r="F508" s="30" t="s">
        <v>526</v>
      </c>
      <c r="G508" s="30" t="s">
        <v>20</v>
      </c>
      <c r="H508" s="30" t="s">
        <v>468</v>
      </c>
      <c r="I508" s="42">
        <v>44</v>
      </c>
      <c r="J508" s="33" t="str">
        <f t="shared" si="8"/>
        <v>Каменск-Уральский городской округ Свердловской области, г. Каменск-Уральский, ул. Московская, д. 44</v>
      </c>
      <c r="K508" s="30">
        <v>8294.7000000000007</v>
      </c>
      <c r="L508" s="30">
        <v>119</v>
      </c>
      <c r="M508" s="30">
        <v>4</v>
      </c>
      <c r="N508" s="33" t="s">
        <v>3695</v>
      </c>
      <c r="O508" s="191" t="s">
        <v>3659</v>
      </c>
      <c r="P508" s="33" t="s">
        <v>3696</v>
      </c>
      <c r="Q508" s="194">
        <v>6248638.7999999998</v>
      </c>
      <c r="T508"/>
    </row>
    <row r="509" spans="1:20" ht="23.25" x14ac:dyDescent="0.25">
      <c r="A509" s="80">
        <v>508</v>
      </c>
      <c r="B509" s="145" t="s">
        <v>499</v>
      </c>
      <c r="C509" s="30"/>
      <c r="D509" s="30" t="s">
        <v>2504</v>
      </c>
      <c r="E509" s="30" t="s">
        <v>18</v>
      </c>
      <c r="F509" s="30" t="s">
        <v>526</v>
      </c>
      <c r="G509" s="30" t="s">
        <v>20</v>
      </c>
      <c r="H509" s="30" t="s">
        <v>187</v>
      </c>
      <c r="I509" s="42" t="s">
        <v>225</v>
      </c>
      <c r="J509" s="33" t="str">
        <f t="shared" si="8"/>
        <v>Каменск-Уральский городской округ Свердловской области, г. Каменск-Уральский, ул. Парковая, д. 15А</v>
      </c>
      <c r="K509" s="30">
        <v>2841.2</v>
      </c>
      <c r="L509" s="30">
        <v>70</v>
      </c>
      <c r="M509" s="30">
        <v>5</v>
      </c>
      <c r="N509" s="33" t="s">
        <v>3695</v>
      </c>
      <c r="O509" s="191" t="s">
        <v>3659</v>
      </c>
      <c r="P509" s="33" t="s">
        <v>3696</v>
      </c>
      <c r="Q509" s="194">
        <v>7343010</v>
      </c>
      <c r="T509"/>
    </row>
    <row r="510" spans="1:20" ht="23.25" x14ac:dyDescent="0.25">
      <c r="A510" s="80">
        <v>509</v>
      </c>
      <c r="B510" s="145" t="s">
        <v>499</v>
      </c>
      <c r="C510" s="30"/>
      <c r="D510" s="30" t="s">
        <v>2504</v>
      </c>
      <c r="E510" s="30" t="s">
        <v>18</v>
      </c>
      <c r="F510" s="30" t="s">
        <v>526</v>
      </c>
      <c r="G510" s="30" t="s">
        <v>20</v>
      </c>
      <c r="H510" s="30" t="s">
        <v>157</v>
      </c>
      <c r="I510" s="42">
        <v>11</v>
      </c>
      <c r="J510" s="33" t="str">
        <f t="shared" si="8"/>
        <v>Каменск-Уральский городской округ Свердловской области, г. Каменск-Уральский, ул. Попова, д. 11</v>
      </c>
      <c r="K510" s="30">
        <v>1984</v>
      </c>
      <c r="L510" s="30">
        <v>26</v>
      </c>
      <c r="M510" s="30">
        <v>8</v>
      </c>
      <c r="N510" s="33" t="s">
        <v>3697</v>
      </c>
      <c r="O510" s="191" t="s">
        <v>3651</v>
      </c>
      <c r="P510" s="33" t="s">
        <v>3957</v>
      </c>
      <c r="Q510" s="194">
        <v>11302818</v>
      </c>
      <c r="T510"/>
    </row>
    <row r="511" spans="1:20" ht="23.25" x14ac:dyDescent="0.25">
      <c r="A511" s="80">
        <v>510</v>
      </c>
      <c r="B511" s="145" t="s">
        <v>499</v>
      </c>
      <c r="C511" s="30"/>
      <c r="D511" s="30" t="s">
        <v>2504</v>
      </c>
      <c r="E511" s="30" t="s">
        <v>18</v>
      </c>
      <c r="F511" s="30" t="s">
        <v>526</v>
      </c>
      <c r="G511" s="30" t="s">
        <v>20</v>
      </c>
      <c r="H511" s="30" t="s">
        <v>157</v>
      </c>
      <c r="I511" s="42">
        <v>15</v>
      </c>
      <c r="J511" s="33" t="str">
        <f t="shared" si="8"/>
        <v>Каменск-Уральский городской округ Свердловской области, г. Каменск-Уральский, ул. Попова, д. 15</v>
      </c>
      <c r="K511" s="30">
        <v>1963.7</v>
      </c>
      <c r="L511" s="30">
        <v>26</v>
      </c>
      <c r="M511" s="30">
        <v>8</v>
      </c>
      <c r="N511" s="33" t="s">
        <v>3697</v>
      </c>
      <c r="O511" s="191" t="s">
        <v>3651</v>
      </c>
      <c r="P511" s="33" t="s">
        <v>3957</v>
      </c>
      <c r="Q511" s="194">
        <v>11612128.799999999</v>
      </c>
      <c r="T511"/>
    </row>
    <row r="512" spans="1:20" ht="23.25" x14ac:dyDescent="0.25">
      <c r="A512" s="80">
        <v>511</v>
      </c>
      <c r="B512" s="145" t="s">
        <v>499</v>
      </c>
      <c r="C512" s="30"/>
      <c r="D512" s="30" t="s">
        <v>2504</v>
      </c>
      <c r="E512" s="30" t="s">
        <v>18</v>
      </c>
      <c r="F512" s="30" t="s">
        <v>526</v>
      </c>
      <c r="G512" s="30" t="s">
        <v>20</v>
      </c>
      <c r="H512" s="30" t="s">
        <v>157</v>
      </c>
      <c r="I512" s="42">
        <v>17</v>
      </c>
      <c r="J512" s="33" t="str">
        <f t="shared" si="8"/>
        <v>Каменск-Уральский городской округ Свердловской области, г. Каменск-Уральский, ул. Попова, д. 17</v>
      </c>
      <c r="K512" s="30">
        <v>1789.1</v>
      </c>
      <c r="L512" s="30">
        <v>27</v>
      </c>
      <c r="M512" s="30">
        <v>8</v>
      </c>
      <c r="N512" s="33" t="s">
        <v>3697</v>
      </c>
      <c r="O512" s="191" t="s">
        <v>3651</v>
      </c>
      <c r="P512" s="33" t="s">
        <v>3957</v>
      </c>
      <c r="Q512" s="194">
        <v>10558092</v>
      </c>
      <c r="T512"/>
    </row>
    <row r="513" spans="1:20" ht="23.25" x14ac:dyDescent="0.25">
      <c r="A513" s="80">
        <v>512</v>
      </c>
      <c r="B513" s="145" t="s">
        <v>499</v>
      </c>
      <c r="C513" s="30"/>
      <c r="D513" s="30" t="s">
        <v>2504</v>
      </c>
      <c r="E513" s="30" t="s">
        <v>18</v>
      </c>
      <c r="F513" s="30" t="s">
        <v>526</v>
      </c>
      <c r="G513" s="30" t="s">
        <v>20</v>
      </c>
      <c r="H513" s="30" t="s">
        <v>157</v>
      </c>
      <c r="I513" s="42">
        <v>19</v>
      </c>
      <c r="J513" s="33" t="str">
        <f t="shared" si="8"/>
        <v>Каменск-Уральский городской округ Свердловской области, г. Каменск-Уральский, ул. Попова, д. 19</v>
      </c>
      <c r="K513" s="30">
        <v>1869.4</v>
      </c>
      <c r="L513" s="30">
        <v>27</v>
      </c>
      <c r="M513" s="30">
        <v>8</v>
      </c>
      <c r="N513" s="33" t="s">
        <v>3697</v>
      </c>
      <c r="O513" s="191" t="s">
        <v>3651</v>
      </c>
      <c r="P513" s="33" t="s">
        <v>3957</v>
      </c>
      <c r="Q513" s="194">
        <v>9446158.8000000007</v>
      </c>
      <c r="T513"/>
    </row>
    <row r="514" spans="1:20" ht="23.25" x14ac:dyDescent="0.25">
      <c r="A514" s="80">
        <v>513</v>
      </c>
      <c r="B514" s="145" t="s">
        <v>499</v>
      </c>
      <c r="C514" s="30"/>
      <c r="D514" s="30" t="s">
        <v>2504</v>
      </c>
      <c r="E514" s="30" t="s">
        <v>18</v>
      </c>
      <c r="F514" s="30" t="s">
        <v>526</v>
      </c>
      <c r="G514" s="30" t="s">
        <v>20</v>
      </c>
      <c r="H514" s="30" t="s">
        <v>1068</v>
      </c>
      <c r="I514" s="42">
        <v>21</v>
      </c>
      <c r="J514" s="33" t="str">
        <f t="shared" si="8"/>
        <v>Каменск-Уральский городской округ Свердловской области, г. Каменск-Уральский, ул. Спиридонова, д. 21</v>
      </c>
      <c r="K514" s="30">
        <v>957.7</v>
      </c>
      <c r="L514" s="30">
        <v>12</v>
      </c>
      <c r="M514" s="30">
        <v>4</v>
      </c>
      <c r="N514" s="33" t="s">
        <v>3695</v>
      </c>
      <c r="O514" s="191" t="s">
        <v>3659</v>
      </c>
      <c r="P514" s="33" t="s">
        <v>3696</v>
      </c>
      <c r="Q514" s="194">
        <v>5346883.2</v>
      </c>
      <c r="T514"/>
    </row>
    <row r="515" spans="1:20" ht="23.25" x14ac:dyDescent="0.25">
      <c r="A515" s="80">
        <v>514</v>
      </c>
      <c r="B515" s="145" t="s">
        <v>499</v>
      </c>
      <c r="C515" s="30"/>
      <c r="D515" s="30" t="s">
        <v>2504</v>
      </c>
      <c r="E515" s="30" t="s">
        <v>18</v>
      </c>
      <c r="F515" s="30" t="s">
        <v>526</v>
      </c>
      <c r="G515" s="30" t="s">
        <v>20</v>
      </c>
      <c r="H515" s="30" t="s">
        <v>597</v>
      </c>
      <c r="I515" s="42">
        <v>2</v>
      </c>
      <c r="J515" s="33" t="str">
        <f t="shared" si="8"/>
        <v>Каменск-Уральский городской округ Свердловской области, г. Каменск-Уральский, ул. Стахановская, д. 2</v>
      </c>
      <c r="K515" s="30">
        <v>1954.8</v>
      </c>
      <c r="L515" s="30">
        <v>22</v>
      </c>
      <c r="M515" s="30">
        <v>6</v>
      </c>
      <c r="N515" s="33" t="s">
        <v>3697</v>
      </c>
      <c r="O515" s="191" t="s">
        <v>3651</v>
      </c>
      <c r="P515" s="33" t="s">
        <v>3957</v>
      </c>
      <c r="Q515" s="194">
        <v>8051208</v>
      </c>
      <c r="T515"/>
    </row>
    <row r="516" spans="1:20" ht="23.25" x14ac:dyDescent="0.25">
      <c r="A516" s="80">
        <v>515</v>
      </c>
      <c r="B516" s="145" t="s">
        <v>499</v>
      </c>
      <c r="C516" s="30"/>
      <c r="D516" s="30" t="s">
        <v>2504</v>
      </c>
      <c r="E516" s="30" t="s">
        <v>18</v>
      </c>
      <c r="F516" s="30" t="s">
        <v>526</v>
      </c>
      <c r="G516" s="30" t="s">
        <v>20</v>
      </c>
      <c r="H516" s="30" t="s">
        <v>597</v>
      </c>
      <c r="I516" s="42">
        <v>3</v>
      </c>
      <c r="J516" s="33" t="str">
        <f t="shared" si="8"/>
        <v>Каменск-Уральский городской округ Свердловской области, г. Каменск-Уральский, ул. Стахановская, д. 3</v>
      </c>
      <c r="K516" s="30">
        <v>1718.1</v>
      </c>
      <c r="L516" s="30">
        <v>26</v>
      </c>
      <c r="M516" s="30">
        <v>1</v>
      </c>
      <c r="N516" s="33" t="s">
        <v>3700</v>
      </c>
      <c r="O516" s="191" t="s">
        <v>3648</v>
      </c>
      <c r="P516" s="33" t="s">
        <v>3957</v>
      </c>
      <c r="Q516" s="194">
        <v>4290746.4000000004</v>
      </c>
      <c r="R516" s="45" t="s">
        <v>2348</v>
      </c>
      <c r="T516"/>
    </row>
    <row r="517" spans="1:20" ht="23.25" x14ac:dyDescent="0.25">
      <c r="A517" s="80">
        <v>516</v>
      </c>
      <c r="B517" s="145" t="s">
        <v>499</v>
      </c>
      <c r="C517" s="30"/>
      <c r="D517" s="30" t="s">
        <v>2504</v>
      </c>
      <c r="E517" s="30" t="s">
        <v>18</v>
      </c>
      <c r="F517" s="30" t="s">
        <v>526</v>
      </c>
      <c r="G517" s="30" t="s">
        <v>20</v>
      </c>
      <c r="H517" s="30" t="s">
        <v>247</v>
      </c>
      <c r="I517" s="42">
        <v>20</v>
      </c>
      <c r="J517" s="33" t="str">
        <f t="shared" si="8"/>
        <v>Каменск-Уральский городской округ Свердловской области, г. Каменск-Уральский, ул. Чайковского, д. 20</v>
      </c>
      <c r="K517" s="30">
        <v>845.9</v>
      </c>
      <c r="L517" s="30">
        <v>16</v>
      </c>
      <c r="M517" s="30">
        <v>5</v>
      </c>
      <c r="N517" s="33" t="s">
        <v>3695</v>
      </c>
      <c r="O517" s="191" t="s">
        <v>3659</v>
      </c>
      <c r="P517" s="33" t="s">
        <v>3696</v>
      </c>
      <c r="Q517" s="194">
        <v>4866770.3999999994</v>
      </c>
      <c r="T517"/>
    </row>
    <row r="518" spans="1:20" ht="23.25" x14ac:dyDescent="0.25">
      <c r="A518" s="80">
        <v>517</v>
      </c>
      <c r="B518" s="145" t="s">
        <v>499</v>
      </c>
      <c r="C518" s="30"/>
      <c r="D518" s="30" t="s">
        <v>2504</v>
      </c>
      <c r="E518" s="30" t="s">
        <v>18</v>
      </c>
      <c r="F518" s="30" t="s">
        <v>526</v>
      </c>
      <c r="G518" s="30" t="s">
        <v>20</v>
      </c>
      <c r="H518" s="30" t="s">
        <v>1389</v>
      </c>
      <c r="I518" s="42">
        <v>27</v>
      </c>
      <c r="J518" s="33" t="str">
        <f t="shared" si="8"/>
        <v>Каменск-Уральский городской округ Свердловской области, г. Каменск-Уральский, ул. Челябинская, д. 27</v>
      </c>
      <c r="K518" s="30">
        <v>5122.1000000000004</v>
      </c>
      <c r="L518" s="30">
        <v>100</v>
      </c>
      <c r="M518" s="30">
        <v>1</v>
      </c>
      <c r="N518" s="33" t="s">
        <v>3697</v>
      </c>
      <c r="O518" s="191" t="s">
        <v>3651</v>
      </c>
      <c r="P518" s="33" t="s">
        <v>3957</v>
      </c>
      <c r="Q518" s="194">
        <v>2679984</v>
      </c>
      <c r="T518"/>
    </row>
    <row r="519" spans="1:20" ht="23.25" x14ac:dyDescent="0.25">
      <c r="A519" s="80">
        <v>518</v>
      </c>
      <c r="B519" s="145" t="s">
        <v>499</v>
      </c>
      <c r="C519" s="30"/>
      <c r="D519" s="30" t="s">
        <v>2504</v>
      </c>
      <c r="E519" s="30" t="s">
        <v>18</v>
      </c>
      <c r="F519" s="30" t="s">
        <v>526</v>
      </c>
      <c r="G519" s="30" t="s">
        <v>20</v>
      </c>
      <c r="H519" s="30" t="s">
        <v>1160</v>
      </c>
      <c r="I519" s="42">
        <v>46</v>
      </c>
      <c r="J519" s="33" t="str">
        <f t="shared" si="8"/>
        <v>Каменск-Уральский городской округ Свердловской области, г. Каменск-Уральский, ул. Шестакова, д. 46</v>
      </c>
      <c r="K519" s="30">
        <v>5108.1000000000004</v>
      </c>
      <c r="L519" s="30">
        <v>100</v>
      </c>
      <c r="M519" s="30">
        <v>1</v>
      </c>
      <c r="N519" s="33" t="s">
        <v>3697</v>
      </c>
      <c r="O519" s="191" t="s">
        <v>3651</v>
      </c>
      <c r="P519" s="33" t="s">
        <v>3957</v>
      </c>
      <c r="Q519" s="194">
        <v>2615811.5999999996</v>
      </c>
      <c r="T519"/>
    </row>
    <row r="520" spans="1:20" ht="23.25" x14ac:dyDescent="0.25">
      <c r="A520" s="80">
        <v>519</v>
      </c>
      <c r="B520" s="145" t="s">
        <v>499</v>
      </c>
      <c r="C520" s="30"/>
      <c r="D520" s="30" t="s">
        <v>2504</v>
      </c>
      <c r="E520" s="30" t="s">
        <v>18</v>
      </c>
      <c r="F520" s="30" t="s">
        <v>526</v>
      </c>
      <c r="G520" s="30" t="s">
        <v>20</v>
      </c>
      <c r="H520" s="30" t="s">
        <v>1160</v>
      </c>
      <c r="I520" s="42">
        <v>6</v>
      </c>
      <c r="J520" s="33" t="str">
        <f t="shared" si="8"/>
        <v>Каменск-Уральский городской округ Свердловской области, г. Каменск-Уральский, ул. Шестакова, д. 6</v>
      </c>
      <c r="K520" s="30">
        <v>577.79999999999995</v>
      </c>
      <c r="L520" s="30">
        <v>8</v>
      </c>
      <c r="M520" s="30">
        <v>3</v>
      </c>
      <c r="N520" s="33" t="s">
        <v>3697</v>
      </c>
      <c r="O520" s="191" t="s">
        <v>3651</v>
      </c>
      <c r="P520" s="33" t="s">
        <v>3957</v>
      </c>
      <c r="Q520" s="194">
        <v>569828.39999999991</v>
      </c>
      <c r="T520"/>
    </row>
    <row r="521" spans="1:20" ht="23.25" x14ac:dyDescent="0.25">
      <c r="A521" s="80">
        <v>520</v>
      </c>
      <c r="B521" s="145" t="s">
        <v>499</v>
      </c>
      <c r="C521" s="30"/>
      <c r="D521" s="30" t="s">
        <v>2504</v>
      </c>
      <c r="E521" s="30" t="s">
        <v>18</v>
      </c>
      <c r="F521" s="30" t="s">
        <v>526</v>
      </c>
      <c r="G521" s="30" t="s">
        <v>20</v>
      </c>
      <c r="H521" s="30" t="s">
        <v>1160</v>
      </c>
      <c r="I521" s="42">
        <v>8</v>
      </c>
      <c r="J521" s="33" t="str">
        <f t="shared" si="8"/>
        <v>Каменск-Уральский городской округ Свердловской области, г. Каменск-Уральский, ул. Шестакова, д. 8</v>
      </c>
      <c r="K521" s="30">
        <v>991.5</v>
      </c>
      <c r="L521" s="30">
        <v>12</v>
      </c>
      <c r="M521" s="30">
        <v>4</v>
      </c>
      <c r="N521" s="33" t="s">
        <v>3697</v>
      </c>
      <c r="O521" s="191" t="s">
        <v>3651</v>
      </c>
      <c r="P521" s="33" t="s">
        <v>3957</v>
      </c>
      <c r="Q521" s="194">
        <v>1610008.94</v>
      </c>
      <c r="T521"/>
    </row>
    <row r="522" spans="1:20" ht="23.25" x14ac:dyDescent="0.25">
      <c r="A522" s="80">
        <v>521</v>
      </c>
      <c r="B522" s="144" t="s">
        <v>8</v>
      </c>
      <c r="C522" s="30"/>
      <c r="D522" s="30" t="s">
        <v>3021</v>
      </c>
      <c r="E522" s="30" t="s">
        <v>18</v>
      </c>
      <c r="F522" s="30" t="s">
        <v>72</v>
      </c>
      <c r="G522" s="30" t="s">
        <v>20</v>
      </c>
      <c r="H522" s="30" t="s">
        <v>73</v>
      </c>
      <c r="I522" s="30">
        <v>10</v>
      </c>
      <c r="J522" s="33" t="str">
        <f t="shared" si="8"/>
        <v>Камышловский городской округ Свердловской области, г. Камышлов, ул. Вокзальная, д. 10</v>
      </c>
      <c r="K522" s="30">
        <v>409.9</v>
      </c>
      <c r="L522" s="30">
        <v>8</v>
      </c>
      <c r="M522" s="30">
        <v>2</v>
      </c>
      <c r="N522" s="33" t="s">
        <v>3782</v>
      </c>
      <c r="O522" s="191" t="s">
        <v>3667</v>
      </c>
      <c r="P522" s="33" t="s">
        <v>3783</v>
      </c>
      <c r="Q522" s="194">
        <v>1590933.6</v>
      </c>
      <c r="T522"/>
    </row>
    <row r="523" spans="1:20" ht="23.25" x14ac:dyDescent="0.25">
      <c r="A523" s="80">
        <v>522</v>
      </c>
      <c r="B523" s="144" t="s">
        <v>8</v>
      </c>
      <c r="C523" s="30"/>
      <c r="D523" s="30" t="s">
        <v>3021</v>
      </c>
      <c r="E523" s="30" t="s">
        <v>18</v>
      </c>
      <c r="F523" s="30" t="s">
        <v>72</v>
      </c>
      <c r="G523" s="30" t="s">
        <v>20</v>
      </c>
      <c r="H523" s="30" t="s">
        <v>73</v>
      </c>
      <c r="I523" s="30">
        <v>12</v>
      </c>
      <c r="J523" s="33" t="str">
        <f t="shared" si="8"/>
        <v>Камышловский городской округ Свердловской области, г. Камышлов, ул. Вокзальная, д. 12</v>
      </c>
      <c r="K523" s="30">
        <v>417.9</v>
      </c>
      <c r="L523" s="30">
        <v>8</v>
      </c>
      <c r="M523" s="30">
        <v>3</v>
      </c>
      <c r="N523" s="33" t="s">
        <v>3782</v>
      </c>
      <c r="O523" s="191" t="s">
        <v>3667</v>
      </c>
      <c r="P523" s="33" t="s">
        <v>3783</v>
      </c>
      <c r="Q523" s="194">
        <v>1281858</v>
      </c>
      <c r="T523"/>
    </row>
    <row r="524" spans="1:20" ht="23.25" x14ac:dyDescent="0.25">
      <c r="A524" s="80">
        <v>523</v>
      </c>
      <c r="B524" s="144" t="s">
        <v>8</v>
      </c>
      <c r="C524" s="30"/>
      <c r="D524" s="30" t="s">
        <v>3021</v>
      </c>
      <c r="E524" s="30" t="s">
        <v>18</v>
      </c>
      <c r="F524" s="30" t="s">
        <v>72</v>
      </c>
      <c r="G524" s="30" t="s">
        <v>20</v>
      </c>
      <c r="H524" s="30" t="s">
        <v>75</v>
      </c>
      <c r="I524" s="30">
        <v>2</v>
      </c>
      <c r="J524" s="33" t="str">
        <f t="shared" si="8"/>
        <v>Камышловский городской округ Свердловской области, г. Камышлов, ул. Карла Маркса, д. 2</v>
      </c>
      <c r="K524" s="30">
        <v>718</v>
      </c>
      <c r="L524" s="30">
        <v>12</v>
      </c>
      <c r="M524" s="30">
        <v>3</v>
      </c>
      <c r="N524" s="33" t="s">
        <v>3782</v>
      </c>
      <c r="O524" s="191" t="s">
        <v>3667</v>
      </c>
      <c r="P524" s="33" t="s">
        <v>3783</v>
      </c>
      <c r="Q524" s="194">
        <v>2478498</v>
      </c>
      <c r="T524"/>
    </row>
    <row r="525" spans="1:20" ht="23.25" x14ac:dyDescent="0.25">
      <c r="A525" s="80">
        <v>524</v>
      </c>
      <c r="B525" s="144" t="s">
        <v>8</v>
      </c>
      <c r="C525" s="30"/>
      <c r="D525" s="30" t="s">
        <v>3021</v>
      </c>
      <c r="E525" s="30" t="s">
        <v>18</v>
      </c>
      <c r="F525" s="30" t="s">
        <v>72</v>
      </c>
      <c r="G525" s="30" t="s">
        <v>20</v>
      </c>
      <c r="H525" s="30" t="s">
        <v>36</v>
      </c>
      <c r="I525" s="30">
        <v>16</v>
      </c>
      <c r="J525" s="33" t="str">
        <f t="shared" si="8"/>
        <v>Камышловский городской округ Свердловской области, г. Камышлов, ул. Ленина, д. 16</v>
      </c>
      <c r="K525" s="30">
        <v>415.3</v>
      </c>
      <c r="L525" s="30">
        <v>6</v>
      </c>
      <c r="M525" s="30">
        <v>3</v>
      </c>
      <c r="N525" s="33" t="s">
        <v>3782</v>
      </c>
      <c r="O525" s="191" t="s">
        <v>3667</v>
      </c>
      <c r="P525" s="33" t="s">
        <v>3783</v>
      </c>
      <c r="Q525" s="194">
        <v>1204819.2</v>
      </c>
      <c r="T525"/>
    </row>
    <row r="526" spans="1:20" ht="23.25" x14ac:dyDescent="0.25">
      <c r="A526" s="80">
        <v>525</v>
      </c>
      <c r="B526" s="144" t="s">
        <v>8</v>
      </c>
      <c r="C526" s="30"/>
      <c r="D526" s="30" t="s">
        <v>3021</v>
      </c>
      <c r="E526" s="30" t="s">
        <v>18</v>
      </c>
      <c r="F526" s="30" t="s">
        <v>72</v>
      </c>
      <c r="G526" s="30" t="s">
        <v>20</v>
      </c>
      <c r="H526" s="30" t="s">
        <v>36</v>
      </c>
      <c r="I526" s="30">
        <v>18</v>
      </c>
      <c r="J526" s="33" t="str">
        <f t="shared" si="8"/>
        <v>Камышловский городской округ Свердловской области, г. Камышлов, ул. Ленина, д. 18</v>
      </c>
      <c r="K526" s="30">
        <v>414.6</v>
      </c>
      <c r="L526" s="30">
        <v>5</v>
      </c>
      <c r="M526" s="30">
        <v>2</v>
      </c>
      <c r="N526" s="33" t="s">
        <v>3782</v>
      </c>
      <c r="O526" s="191" t="s">
        <v>3667</v>
      </c>
      <c r="P526" s="33" t="s">
        <v>3783</v>
      </c>
      <c r="Q526" s="194">
        <v>813356.39999999991</v>
      </c>
      <c r="T526"/>
    </row>
    <row r="527" spans="1:20" ht="23.25" x14ac:dyDescent="0.25">
      <c r="A527" s="80">
        <v>526</v>
      </c>
      <c r="B527" s="144" t="s">
        <v>8</v>
      </c>
      <c r="C527" s="30"/>
      <c r="D527" s="30" t="s">
        <v>3021</v>
      </c>
      <c r="E527" s="30" t="s">
        <v>18</v>
      </c>
      <c r="F527" s="30" t="s">
        <v>72</v>
      </c>
      <c r="G527" s="30" t="s">
        <v>20</v>
      </c>
      <c r="H527" s="30" t="s">
        <v>47</v>
      </c>
      <c r="I527" s="42" t="s">
        <v>115</v>
      </c>
      <c r="J527" s="33" t="str">
        <f t="shared" si="8"/>
        <v>Камышловский городской округ Свердловской области, г. Камышлов, ул. Максима Горького, д. 1А</v>
      </c>
      <c r="K527" s="30">
        <v>514.1</v>
      </c>
      <c r="L527" s="30">
        <v>12</v>
      </c>
      <c r="M527" s="30">
        <v>3</v>
      </c>
      <c r="N527" s="33" t="s">
        <v>3782</v>
      </c>
      <c r="O527" s="191" t="s">
        <v>3667</v>
      </c>
      <c r="P527" s="33" t="s">
        <v>3783</v>
      </c>
      <c r="Q527" s="194">
        <v>1609692</v>
      </c>
      <c r="T527"/>
    </row>
    <row r="528" spans="1:20" ht="23.25" x14ac:dyDescent="0.25">
      <c r="A528" s="80">
        <v>527</v>
      </c>
      <c r="B528" s="144" t="s">
        <v>8</v>
      </c>
      <c r="C528" s="30"/>
      <c r="D528" s="30" t="s">
        <v>3021</v>
      </c>
      <c r="E528" s="30" t="s">
        <v>18</v>
      </c>
      <c r="F528" s="30" t="s">
        <v>72</v>
      </c>
      <c r="G528" s="30" t="s">
        <v>20</v>
      </c>
      <c r="H528" s="30" t="s">
        <v>47</v>
      </c>
      <c r="I528" s="42">
        <v>6</v>
      </c>
      <c r="J528" s="33" t="str">
        <f t="shared" si="8"/>
        <v>Камышловский городской округ Свердловской области, г. Камышлов, ул. Максима Горького, д. 6</v>
      </c>
      <c r="K528" s="30">
        <v>407</v>
      </c>
      <c r="L528" s="30">
        <v>8</v>
      </c>
      <c r="M528" s="30">
        <v>2</v>
      </c>
      <c r="N528" s="33" t="s">
        <v>3782</v>
      </c>
      <c r="O528" s="191" t="s">
        <v>3667</v>
      </c>
      <c r="P528" s="33" t="s">
        <v>3783</v>
      </c>
      <c r="Q528" s="194">
        <v>779451.6</v>
      </c>
      <c r="T528"/>
    </row>
    <row r="529" spans="1:20" ht="23.25" x14ac:dyDescent="0.25">
      <c r="A529" s="80">
        <v>528</v>
      </c>
      <c r="B529" s="144" t="s">
        <v>8</v>
      </c>
      <c r="C529" s="30"/>
      <c r="D529" s="30" t="s">
        <v>3021</v>
      </c>
      <c r="E529" s="30" t="s">
        <v>18</v>
      </c>
      <c r="F529" s="30" t="s">
        <v>72</v>
      </c>
      <c r="G529" s="30" t="s">
        <v>20</v>
      </c>
      <c r="H529" s="30" t="s">
        <v>1311</v>
      </c>
      <c r="I529" s="42" t="s">
        <v>1313</v>
      </c>
      <c r="J529" s="33" t="str">
        <f t="shared" si="8"/>
        <v>Камышловский городской округ Свердловской области, г. Камышлов, ул. Павлика Морозова, д. 63А</v>
      </c>
      <c r="K529" s="30">
        <v>223.6</v>
      </c>
      <c r="L529" s="30">
        <v>4</v>
      </c>
      <c r="M529" s="30">
        <v>2</v>
      </c>
      <c r="N529" s="33" t="s">
        <v>3782</v>
      </c>
      <c r="O529" s="191" t="s">
        <v>3667</v>
      </c>
      <c r="P529" s="33" t="s">
        <v>3783</v>
      </c>
      <c r="Q529" s="194">
        <v>531109.20000000007</v>
      </c>
      <c r="T529"/>
    </row>
    <row r="530" spans="1:20" ht="23.25" x14ac:dyDescent="0.25">
      <c r="A530" s="80">
        <v>529</v>
      </c>
      <c r="B530" s="144" t="s">
        <v>8</v>
      </c>
      <c r="C530" s="30"/>
      <c r="D530" s="30" t="s">
        <v>3021</v>
      </c>
      <c r="E530" s="30" t="s">
        <v>18</v>
      </c>
      <c r="F530" s="30" t="s">
        <v>72</v>
      </c>
      <c r="G530" s="30" t="s">
        <v>20</v>
      </c>
      <c r="H530" s="30" t="s">
        <v>83</v>
      </c>
      <c r="I530" s="30" t="s">
        <v>669</v>
      </c>
      <c r="J530" s="33" t="str">
        <f t="shared" si="8"/>
        <v>Камышловский городской округ Свердловской области, г. Камышлов, ул. Пролетарская, д. 40А</v>
      </c>
      <c r="K530" s="30">
        <v>799.1</v>
      </c>
      <c r="L530" s="30">
        <v>12</v>
      </c>
      <c r="M530" s="30">
        <v>3</v>
      </c>
      <c r="N530" s="33" t="s">
        <v>3782</v>
      </c>
      <c r="O530" s="191" t="s">
        <v>3667</v>
      </c>
      <c r="P530" s="33" t="s">
        <v>3783</v>
      </c>
      <c r="Q530" s="194">
        <v>2298024</v>
      </c>
      <c r="T530"/>
    </row>
    <row r="531" spans="1:20" ht="23.25" x14ac:dyDescent="0.25">
      <c r="A531" s="80">
        <v>530</v>
      </c>
      <c r="B531" s="144" t="s">
        <v>8</v>
      </c>
      <c r="C531" s="30"/>
      <c r="D531" s="30" t="s">
        <v>3021</v>
      </c>
      <c r="E531" s="30" t="s">
        <v>18</v>
      </c>
      <c r="F531" s="30" t="s">
        <v>72</v>
      </c>
      <c r="G531" s="30" t="s">
        <v>20</v>
      </c>
      <c r="H531" s="30" t="s">
        <v>83</v>
      </c>
      <c r="I531" s="30" t="s">
        <v>1209</v>
      </c>
      <c r="J531" s="33" t="str">
        <f t="shared" si="8"/>
        <v>Камышловский городской округ Свердловской области, г. Камышлов, ул. Пролетарская, д. 40Б</v>
      </c>
      <c r="K531" s="30">
        <v>778.9</v>
      </c>
      <c r="L531" s="30">
        <v>12</v>
      </c>
      <c r="M531" s="30">
        <v>3</v>
      </c>
      <c r="N531" s="33" t="s">
        <v>3782</v>
      </c>
      <c r="O531" s="191" t="s">
        <v>3667</v>
      </c>
      <c r="P531" s="33" t="s">
        <v>3783</v>
      </c>
      <c r="Q531" s="194">
        <v>2275594.7999999998</v>
      </c>
      <c r="T531"/>
    </row>
    <row r="532" spans="1:20" ht="23.25" x14ac:dyDescent="0.25">
      <c r="A532" s="80">
        <v>531</v>
      </c>
      <c r="B532" s="144" t="s">
        <v>8</v>
      </c>
      <c r="C532" s="30"/>
      <c r="D532" s="30" t="s">
        <v>3021</v>
      </c>
      <c r="E532" s="30" t="s">
        <v>18</v>
      </c>
      <c r="F532" s="30" t="s">
        <v>72</v>
      </c>
      <c r="G532" s="30" t="s">
        <v>20</v>
      </c>
      <c r="H532" s="30" t="s">
        <v>77</v>
      </c>
      <c r="I532" s="30">
        <v>75</v>
      </c>
      <c r="J532" s="33" t="str">
        <f t="shared" si="8"/>
        <v>Камышловский городской округ Свердловской области, г. Камышлов, ул. Свердлова, д. 75</v>
      </c>
      <c r="K532" s="30">
        <v>692.1</v>
      </c>
      <c r="L532" s="30">
        <v>12</v>
      </c>
      <c r="M532" s="30">
        <v>3</v>
      </c>
      <c r="N532" s="33" t="s">
        <v>3782</v>
      </c>
      <c r="O532" s="191" t="s">
        <v>3667</v>
      </c>
      <c r="P532" s="33" t="s">
        <v>3783</v>
      </c>
      <c r="Q532" s="194">
        <v>2601302.4000000004</v>
      </c>
      <c r="T532"/>
    </row>
    <row r="533" spans="1:20" ht="23.25" x14ac:dyDescent="0.25">
      <c r="A533" s="80">
        <v>532</v>
      </c>
      <c r="B533" s="144" t="s">
        <v>8</v>
      </c>
      <c r="C533" s="30"/>
      <c r="D533" s="30" t="s">
        <v>3021</v>
      </c>
      <c r="E533" s="30" t="s">
        <v>18</v>
      </c>
      <c r="F533" s="30" t="s">
        <v>72</v>
      </c>
      <c r="G533" s="30" t="s">
        <v>20</v>
      </c>
      <c r="H533" s="30" t="s">
        <v>67</v>
      </c>
      <c r="I533" s="30" t="s">
        <v>225</v>
      </c>
      <c r="J533" s="33" t="str">
        <f t="shared" si="8"/>
        <v>Камышловский городской округ Свердловской области, г. Камышлов, ул. Урицкого, д. 15А</v>
      </c>
      <c r="K533" s="30">
        <v>411.8</v>
      </c>
      <c r="L533" s="30">
        <v>8</v>
      </c>
      <c r="M533" s="30">
        <v>3</v>
      </c>
      <c r="N533" s="33" t="s">
        <v>3782</v>
      </c>
      <c r="O533" s="191" t="s">
        <v>3667</v>
      </c>
      <c r="P533" s="33" t="s">
        <v>3783</v>
      </c>
      <c r="Q533" s="194">
        <v>1667804.4000000001</v>
      </c>
      <c r="T533"/>
    </row>
    <row r="534" spans="1:20" ht="23.25" x14ac:dyDescent="0.25">
      <c r="A534" s="80">
        <v>533</v>
      </c>
      <c r="B534" s="144" t="s">
        <v>8</v>
      </c>
      <c r="C534" s="30"/>
      <c r="D534" s="30" t="s">
        <v>3021</v>
      </c>
      <c r="E534" s="30" t="s">
        <v>18</v>
      </c>
      <c r="F534" s="30" t="s">
        <v>72</v>
      </c>
      <c r="G534" s="30" t="s">
        <v>20</v>
      </c>
      <c r="H534" s="30" t="s">
        <v>592</v>
      </c>
      <c r="I534" s="42">
        <v>12</v>
      </c>
      <c r="J534" s="33" t="str">
        <f t="shared" si="8"/>
        <v>Камышловский городской округ Свердловской области, г. Камышлов, ул. Черепанова, д. 12</v>
      </c>
      <c r="K534" s="30">
        <v>877.5</v>
      </c>
      <c r="L534" s="30">
        <v>12</v>
      </c>
      <c r="M534" s="30">
        <v>2</v>
      </c>
      <c r="N534" s="33" t="s">
        <v>3782</v>
      </c>
      <c r="O534" s="191" t="s">
        <v>3667</v>
      </c>
      <c r="P534" s="33" t="s">
        <v>3783</v>
      </c>
      <c r="Q534" s="194">
        <v>2074479.5999999999</v>
      </c>
      <c r="T534"/>
    </row>
    <row r="535" spans="1:20" ht="34.5" x14ac:dyDescent="0.25">
      <c r="A535" s="80">
        <v>534</v>
      </c>
      <c r="B535" s="144" t="s">
        <v>8</v>
      </c>
      <c r="C535" s="30" t="s">
        <v>634</v>
      </c>
      <c r="D535" s="30" t="s">
        <v>2627</v>
      </c>
      <c r="E535" s="30" t="s">
        <v>1500</v>
      </c>
      <c r="F535" s="30" t="s">
        <v>78</v>
      </c>
      <c r="G535" s="30" t="s">
        <v>20</v>
      </c>
      <c r="H535" s="30" t="s">
        <v>79</v>
      </c>
      <c r="I535" s="42">
        <v>59</v>
      </c>
      <c r="J535" s="33" t="str">
        <f t="shared" si="8"/>
        <v>Камышловский р-н, Восточное сельское поселение Камышловского муниципального района Свердловской области, пос. Восточный, ул. Комарова, д. 59</v>
      </c>
      <c r="K535" s="30">
        <v>398.7</v>
      </c>
      <c r="L535" s="30">
        <v>8</v>
      </c>
      <c r="M535" s="30">
        <v>6</v>
      </c>
      <c r="N535" s="33" t="s">
        <v>3784</v>
      </c>
      <c r="O535" s="191" t="s">
        <v>3667</v>
      </c>
      <c r="P535" s="33" t="s">
        <v>2726</v>
      </c>
      <c r="Q535" s="194">
        <v>2038732.0899999999</v>
      </c>
      <c r="T535"/>
    </row>
    <row r="536" spans="1:20" ht="23.25" x14ac:dyDescent="0.25">
      <c r="A536" s="80">
        <v>535</v>
      </c>
      <c r="B536" s="149" t="s">
        <v>327</v>
      </c>
      <c r="C536" s="30"/>
      <c r="D536" s="30" t="s">
        <v>2501</v>
      </c>
      <c r="E536" s="30" t="s">
        <v>18</v>
      </c>
      <c r="F536" s="30" t="s">
        <v>361</v>
      </c>
      <c r="G536" s="30" t="s">
        <v>362</v>
      </c>
      <c r="H536" s="30" t="s">
        <v>364</v>
      </c>
      <c r="I536" s="42">
        <v>23</v>
      </c>
      <c r="J536" s="33" t="str">
        <f t="shared" si="8"/>
        <v>Качканарский городской округ Свердловской области, г. Качканар, мкр. 4-й, д. 23</v>
      </c>
      <c r="K536" s="30">
        <v>2574.1</v>
      </c>
      <c r="L536" s="30">
        <v>59</v>
      </c>
      <c r="M536" s="30">
        <v>8</v>
      </c>
      <c r="N536" s="33" t="s">
        <v>3785</v>
      </c>
      <c r="O536" s="191" t="s">
        <v>3634</v>
      </c>
      <c r="P536" s="33" t="s">
        <v>3714</v>
      </c>
      <c r="Q536" s="194">
        <v>12039533.08</v>
      </c>
      <c r="T536"/>
    </row>
    <row r="537" spans="1:20" ht="23.25" x14ac:dyDescent="0.25">
      <c r="A537" s="80">
        <v>536</v>
      </c>
      <c r="B537" s="149" t="s">
        <v>327</v>
      </c>
      <c r="C537" s="30"/>
      <c r="D537" s="30" t="s">
        <v>2501</v>
      </c>
      <c r="E537" s="30" t="s">
        <v>18</v>
      </c>
      <c r="F537" s="30" t="s">
        <v>361</v>
      </c>
      <c r="G537" s="30" t="s">
        <v>362</v>
      </c>
      <c r="H537" s="30" t="s">
        <v>364</v>
      </c>
      <c r="I537" s="42">
        <v>27</v>
      </c>
      <c r="J537" s="33" t="str">
        <f t="shared" si="8"/>
        <v>Качканарский городской округ Свердловской области, г. Качканар, мкр. 4-й, д. 27</v>
      </c>
      <c r="K537" s="30">
        <v>1779.7</v>
      </c>
      <c r="L537" s="30">
        <v>67</v>
      </c>
      <c r="M537" s="30">
        <v>8</v>
      </c>
      <c r="N537" s="33" t="s">
        <v>3786</v>
      </c>
      <c r="O537" s="191" t="s">
        <v>3672</v>
      </c>
      <c r="P537" s="33" t="s">
        <v>3714</v>
      </c>
      <c r="Q537" s="194">
        <v>8450115.5999999978</v>
      </c>
      <c r="T537"/>
    </row>
    <row r="538" spans="1:20" ht="23.25" x14ac:dyDescent="0.25">
      <c r="A538" s="80">
        <v>537</v>
      </c>
      <c r="B538" s="149" t="s">
        <v>327</v>
      </c>
      <c r="C538" s="114"/>
      <c r="D538" s="30" t="s">
        <v>2501</v>
      </c>
      <c r="E538" s="33" t="s">
        <v>18</v>
      </c>
      <c r="F538" s="33" t="s">
        <v>361</v>
      </c>
      <c r="G538" s="33" t="s">
        <v>362</v>
      </c>
      <c r="H538" s="33" t="s">
        <v>364</v>
      </c>
      <c r="I538" s="117">
        <v>51</v>
      </c>
      <c r="J538" s="33" t="str">
        <f t="shared" si="8"/>
        <v>Качканарский городской округ Свердловской области, г. Качканар, мкр. 4-й, д. 51</v>
      </c>
      <c r="K538" s="33">
        <v>2714.4</v>
      </c>
      <c r="L538" s="30">
        <v>64</v>
      </c>
      <c r="M538" s="30">
        <v>1</v>
      </c>
      <c r="N538" s="33" t="s">
        <v>3785</v>
      </c>
      <c r="O538" s="191" t="s">
        <v>3634</v>
      </c>
      <c r="P538" s="33" t="s">
        <v>3714</v>
      </c>
      <c r="Q538" s="194">
        <v>589950</v>
      </c>
      <c r="R538" s="45" t="s">
        <v>2348</v>
      </c>
      <c r="T538"/>
    </row>
    <row r="539" spans="1:20" ht="23.25" x14ac:dyDescent="0.25">
      <c r="A539" s="80">
        <v>538</v>
      </c>
      <c r="B539" s="149" t="s">
        <v>327</v>
      </c>
      <c r="C539" s="30"/>
      <c r="D539" s="30" t="s">
        <v>2501</v>
      </c>
      <c r="E539" s="30" t="s">
        <v>18</v>
      </c>
      <c r="F539" s="30" t="s">
        <v>361</v>
      </c>
      <c r="G539" s="30" t="s">
        <v>362</v>
      </c>
      <c r="H539" s="30" t="s">
        <v>364</v>
      </c>
      <c r="I539" s="42">
        <v>52</v>
      </c>
      <c r="J539" s="33" t="str">
        <f t="shared" si="8"/>
        <v>Качканарский городской округ Свердловской области, г. Качканар, мкр. 4-й, д. 52</v>
      </c>
      <c r="K539" s="30">
        <v>2701.3</v>
      </c>
      <c r="L539" s="30">
        <v>64</v>
      </c>
      <c r="M539" s="30">
        <v>2</v>
      </c>
      <c r="N539" s="33" t="s">
        <v>3785</v>
      </c>
      <c r="O539" s="191" t="s">
        <v>3634</v>
      </c>
      <c r="P539" s="33" t="s">
        <v>3714</v>
      </c>
      <c r="Q539" s="194">
        <v>2800885.2</v>
      </c>
      <c r="R539" s="45" t="s">
        <v>2348</v>
      </c>
      <c r="T539"/>
    </row>
    <row r="540" spans="1:20" ht="23.25" x14ac:dyDescent="0.25">
      <c r="A540" s="80">
        <v>539</v>
      </c>
      <c r="B540" s="149" t="s">
        <v>327</v>
      </c>
      <c r="C540" s="30"/>
      <c r="D540" s="30" t="s">
        <v>2501</v>
      </c>
      <c r="E540" s="30" t="s">
        <v>18</v>
      </c>
      <c r="F540" s="30" t="s">
        <v>361</v>
      </c>
      <c r="G540" s="30" t="s">
        <v>362</v>
      </c>
      <c r="H540" s="30" t="s">
        <v>364</v>
      </c>
      <c r="I540" s="42">
        <v>54</v>
      </c>
      <c r="J540" s="33" t="str">
        <f t="shared" si="8"/>
        <v>Качканарский городской округ Свердловской области, г. Качканар, мкр. 4-й, д. 54</v>
      </c>
      <c r="K540" s="30">
        <v>2944.8</v>
      </c>
      <c r="L540" s="30">
        <v>62</v>
      </c>
      <c r="M540" s="30">
        <v>7</v>
      </c>
      <c r="N540" s="33" t="s">
        <v>3785</v>
      </c>
      <c r="O540" s="191" t="s">
        <v>3634</v>
      </c>
      <c r="P540" s="33" t="s">
        <v>3714</v>
      </c>
      <c r="Q540" s="194">
        <v>6108280.7999999998</v>
      </c>
      <c r="T540"/>
    </row>
    <row r="541" spans="1:20" ht="23.25" x14ac:dyDescent="0.25">
      <c r="A541" s="80">
        <v>540</v>
      </c>
      <c r="B541" s="149" t="s">
        <v>327</v>
      </c>
      <c r="C541" s="30"/>
      <c r="D541" s="30" t="s">
        <v>2501</v>
      </c>
      <c r="E541" s="30" t="s">
        <v>18</v>
      </c>
      <c r="F541" s="30" t="s">
        <v>361</v>
      </c>
      <c r="G541" s="30" t="s">
        <v>20</v>
      </c>
      <c r="H541" s="30" t="s">
        <v>77</v>
      </c>
      <c r="I541" s="42">
        <v>11</v>
      </c>
      <c r="J541" s="33" t="str">
        <f t="shared" si="8"/>
        <v>Качканарский городской округ Свердловской области, г. Качканар, ул. Свердлова, д. 11</v>
      </c>
      <c r="K541" s="30">
        <v>2766.2</v>
      </c>
      <c r="L541" s="30">
        <v>62</v>
      </c>
      <c r="M541" s="30">
        <v>8</v>
      </c>
      <c r="N541" s="33" t="s">
        <v>3785</v>
      </c>
      <c r="O541" s="191" t="s">
        <v>3634</v>
      </c>
      <c r="P541" s="33" t="s">
        <v>3714</v>
      </c>
      <c r="Q541" s="194">
        <v>11430114</v>
      </c>
      <c r="T541"/>
    </row>
    <row r="542" spans="1:20" ht="23.25" x14ac:dyDescent="0.25">
      <c r="A542" s="80">
        <v>541</v>
      </c>
      <c r="B542" s="149" t="s">
        <v>327</v>
      </c>
      <c r="C542" s="30"/>
      <c r="D542" s="30" t="s">
        <v>2501</v>
      </c>
      <c r="E542" s="30" t="s">
        <v>18</v>
      </c>
      <c r="F542" s="30" t="s">
        <v>361</v>
      </c>
      <c r="G542" s="30" t="s">
        <v>20</v>
      </c>
      <c r="H542" s="30" t="s">
        <v>77</v>
      </c>
      <c r="I542" s="42">
        <v>6</v>
      </c>
      <c r="J542" s="33" t="str">
        <f t="shared" si="8"/>
        <v>Качканарский городской округ Свердловской области, г. Качканар, ул. Свердлова, д. 6</v>
      </c>
      <c r="K542" s="30">
        <v>2567.6</v>
      </c>
      <c r="L542" s="30">
        <v>36</v>
      </c>
      <c r="M542" s="30">
        <v>8</v>
      </c>
      <c r="N542" s="33" t="s">
        <v>3785</v>
      </c>
      <c r="O542" s="191" t="s">
        <v>3634</v>
      </c>
      <c r="P542" s="33" t="s">
        <v>3714</v>
      </c>
      <c r="Q542" s="194">
        <v>9573267.5999999996</v>
      </c>
      <c r="T542"/>
    </row>
    <row r="543" spans="1:20" ht="23.25" x14ac:dyDescent="0.25">
      <c r="A543" s="80">
        <v>542</v>
      </c>
      <c r="B543" s="147" t="s">
        <v>218</v>
      </c>
      <c r="C543" s="30"/>
      <c r="D543" s="30" t="s">
        <v>183</v>
      </c>
      <c r="E543" s="28" t="s">
        <v>18</v>
      </c>
      <c r="F543" s="28" t="s">
        <v>184</v>
      </c>
      <c r="G543" s="28" t="s">
        <v>190</v>
      </c>
      <c r="H543" s="30" t="s">
        <v>191</v>
      </c>
      <c r="I543" s="148" t="s">
        <v>981</v>
      </c>
      <c r="J543" s="33" t="str">
        <f t="shared" si="8"/>
        <v>Кировградский городской округ, г. Кировград, б-р Центральный, д. 2</v>
      </c>
      <c r="K543" s="42">
        <v>4936.8</v>
      </c>
      <c r="L543" s="30">
        <v>72</v>
      </c>
      <c r="M543" s="30">
        <v>1</v>
      </c>
      <c r="N543" s="33" t="s">
        <v>3787</v>
      </c>
      <c r="O543" s="191" t="s">
        <v>3644</v>
      </c>
      <c r="P543" s="33" t="s">
        <v>3690</v>
      </c>
      <c r="Q543" s="194">
        <v>1346901.6</v>
      </c>
      <c r="T543"/>
    </row>
    <row r="544" spans="1:20" ht="23.25" x14ac:dyDescent="0.25">
      <c r="A544" s="80">
        <v>543</v>
      </c>
      <c r="B544" s="147" t="s">
        <v>218</v>
      </c>
      <c r="C544" s="30"/>
      <c r="D544" s="30" t="s">
        <v>183</v>
      </c>
      <c r="E544" s="30" t="s">
        <v>18</v>
      </c>
      <c r="F544" s="30" t="s">
        <v>184</v>
      </c>
      <c r="G544" s="30" t="s">
        <v>20</v>
      </c>
      <c r="H544" s="30" t="s">
        <v>240</v>
      </c>
      <c r="I544" s="148" t="s">
        <v>962</v>
      </c>
      <c r="J544" s="33" t="str">
        <f t="shared" ref="J544:J607" si="9">C544&amp;""&amp;D544&amp;", "&amp;E544&amp;" "&amp;F544&amp;", "&amp;G544&amp;" "&amp;H544&amp;", д. "&amp;I544</f>
        <v>Кировградский городской округ, г. Кировград, ул. 40 лет Октября, д. 12</v>
      </c>
      <c r="K544" s="42">
        <v>1022.3</v>
      </c>
      <c r="L544" s="30">
        <v>24</v>
      </c>
      <c r="M544" s="30">
        <v>4</v>
      </c>
      <c r="N544" s="33" t="s">
        <v>3771</v>
      </c>
      <c r="O544" s="191" t="s">
        <v>3788</v>
      </c>
      <c r="P544" s="33" t="s">
        <v>3690</v>
      </c>
      <c r="Q544" s="194">
        <v>3135170.4</v>
      </c>
      <c r="T544"/>
    </row>
    <row r="545" spans="1:20" ht="23.25" x14ac:dyDescent="0.25">
      <c r="A545" s="80">
        <v>544</v>
      </c>
      <c r="B545" s="147" t="s">
        <v>218</v>
      </c>
      <c r="C545" s="30"/>
      <c r="D545" s="30" t="s">
        <v>183</v>
      </c>
      <c r="E545" s="28" t="s">
        <v>18</v>
      </c>
      <c r="F545" s="28" t="s">
        <v>184</v>
      </c>
      <c r="G545" s="28" t="s">
        <v>20</v>
      </c>
      <c r="H545" s="30" t="s">
        <v>240</v>
      </c>
      <c r="I545" s="148" t="s">
        <v>979</v>
      </c>
      <c r="J545" s="33" t="str">
        <f t="shared" si="9"/>
        <v>Кировградский городской округ, г. Кировград, ул. 40 лет Октября, д. 14</v>
      </c>
      <c r="K545" s="42">
        <v>1045.8</v>
      </c>
      <c r="L545" s="30">
        <v>24</v>
      </c>
      <c r="M545" s="30">
        <v>4</v>
      </c>
      <c r="N545" s="33" t="s">
        <v>3771</v>
      </c>
      <c r="O545" s="191" t="s">
        <v>3788</v>
      </c>
      <c r="P545" s="33" t="s">
        <v>3690</v>
      </c>
      <c r="Q545" s="194">
        <v>4448769.5999999996</v>
      </c>
      <c r="T545"/>
    </row>
    <row r="546" spans="1:20" ht="23.25" x14ac:dyDescent="0.25">
      <c r="A546" s="80">
        <v>545</v>
      </c>
      <c r="B546" s="147" t="s">
        <v>218</v>
      </c>
      <c r="C546" s="30"/>
      <c r="D546" s="30" t="s">
        <v>183</v>
      </c>
      <c r="E546" s="30" t="s">
        <v>18</v>
      </c>
      <c r="F546" s="30" t="s">
        <v>184</v>
      </c>
      <c r="G546" s="30" t="s">
        <v>20</v>
      </c>
      <c r="H546" s="30" t="s">
        <v>240</v>
      </c>
      <c r="I546" s="148" t="s">
        <v>1008</v>
      </c>
      <c r="J546" s="33" t="str">
        <f t="shared" si="9"/>
        <v>Кировградский городской округ, г. Кировград, ул. 40 лет Октября, д. 22</v>
      </c>
      <c r="K546" s="42">
        <v>494</v>
      </c>
      <c r="L546" s="30">
        <v>8</v>
      </c>
      <c r="M546" s="30">
        <v>1</v>
      </c>
      <c r="N546" s="33" t="s">
        <v>3771</v>
      </c>
      <c r="O546" s="191" t="s">
        <v>3788</v>
      </c>
      <c r="P546" s="33" t="s">
        <v>3690</v>
      </c>
      <c r="Q546" s="194">
        <v>182106</v>
      </c>
      <c r="T546"/>
    </row>
    <row r="547" spans="1:20" ht="23.25" x14ac:dyDescent="0.25">
      <c r="A547" s="80">
        <v>546</v>
      </c>
      <c r="B547" s="147" t="s">
        <v>218</v>
      </c>
      <c r="C547" s="30"/>
      <c r="D547" s="30" t="s">
        <v>183</v>
      </c>
      <c r="E547" s="28" t="s">
        <v>18</v>
      </c>
      <c r="F547" s="28" t="s">
        <v>184</v>
      </c>
      <c r="G547" s="28" t="s">
        <v>20</v>
      </c>
      <c r="H547" s="30" t="s">
        <v>240</v>
      </c>
      <c r="I547" s="148" t="s">
        <v>947</v>
      </c>
      <c r="J547" s="33" t="str">
        <f t="shared" si="9"/>
        <v>Кировградский городской округ, г. Кировград, ул. 40 лет Октября, д. 6</v>
      </c>
      <c r="K547" s="42">
        <v>1566</v>
      </c>
      <c r="L547" s="30">
        <v>27</v>
      </c>
      <c r="M547" s="30">
        <v>3</v>
      </c>
      <c r="N547" s="33" t="s">
        <v>3771</v>
      </c>
      <c r="O547" s="191" t="s">
        <v>3788</v>
      </c>
      <c r="P547" s="33" t="s">
        <v>3690</v>
      </c>
      <c r="Q547" s="194">
        <v>1547491.2000000002</v>
      </c>
      <c r="R547" s="45" t="s">
        <v>2348</v>
      </c>
      <c r="T547"/>
    </row>
    <row r="548" spans="1:20" ht="23.25" x14ac:dyDescent="0.25">
      <c r="A548" s="80">
        <v>547</v>
      </c>
      <c r="B548" s="147" t="s">
        <v>218</v>
      </c>
      <c r="C548" s="30"/>
      <c r="D548" s="30" t="s">
        <v>183</v>
      </c>
      <c r="E548" s="28" t="s">
        <v>18</v>
      </c>
      <c r="F548" s="28" t="s">
        <v>184</v>
      </c>
      <c r="G548" s="28" t="s">
        <v>20</v>
      </c>
      <c r="H548" s="30" t="s">
        <v>648</v>
      </c>
      <c r="I548" s="148" t="s">
        <v>943</v>
      </c>
      <c r="J548" s="33" t="str">
        <f t="shared" si="9"/>
        <v>Кировградский городской округ, г. Кировград, ул. 8 Марта, д. 3</v>
      </c>
      <c r="K548" s="42">
        <v>5971.1</v>
      </c>
      <c r="L548" s="30">
        <v>112</v>
      </c>
      <c r="M548" s="30">
        <v>1</v>
      </c>
      <c r="N548" s="33" t="s">
        <v>3789</v>
      </c>
      <c r="O548" s="191">
        <v>43787</v>
      </c>
      <c r="P548" s="33" t="s">
        <v>3690</v>
      </c>
      <c r="Q548" s="194">
        <v>9467636</v>
      </c>
      <c r="T548"/>
    </row>
    <row r="549" spans="1:20" ht="23.25" x14ac:dyDescent="0.25">
      <c r="A549" s="80">
        <v>548</v>
      </c>
      <c r="B549" s="147" t="s">
        <v>218</v>
      </c>
      <c r="C549" s="30"/>
      <c r="D549" s="30" t="s">
        <v>183</v>
      </c>
      <c r="E549" s="28" t="s">
        <v>18</v>
      </c>
      <c r="F549" s="28" t="s">
        <v>184</v>
      </c>
      <c r="G549" s="28" t="s">
        <v>20</v>
      </c>
      <c r="H549" s="30" t="s">
        <v>185</v>
      </c>
      <c r="I549" s="148" t="s">
        <v>1002</v>
      </c>
      <c r="J549" s="33" t="str">
        <f t="shared" si="9"/>
        <v>Кировградский городской округ, г. Кировград, ул. Декабристов, д. 24</v>
      </c>
      <c r="K549" s="42">
        <v>478.8</v>
      </c>
      <c r="L549" s="30">
        <v>8</v>
      </c>
      <c r="M549" s="30">
        <v>2</v>
      </c>
      <c r="N549" s="33" t="s">
        <v>3771</v>
      </c>
      <c r="O549" s="191" t="s">
        <v>3788</v>
      </c>
      <c r="P549" s="33" t="s">
        <v>3690</v>
      </c>
      <c r="Q549" s="194">
        <v>497511.6</v>
      </c>
      <c r="R549" s="45" t="s">
        <v>2348</v>
      </c>
      <c r="T549"/>
    </row>
    <row r="550" spans="1:20" ht="23.25" x14ac:dyDescent="0.25">
      <c r="A550" s="80">
        <v>549</v>
      </c>
      <c r="B550" s="147" t="s">
        <v>218</v>
      </c>
      <c r="C550" s="30"/>
      <c r="D550" s="30" t="s">
        <v>183</v>
      </c>
      <c r="E550" s="30" t="s">
        <v>18</v>
      </c>
      <c r="F550" s="30" t="s">
        <v>184</v>
      </c>
      <c r="G550" s="30" t="s">
        <v>20</v>
      </c>
      <c r="H550" s="30" t="s">
        <v>146</v>
      </c>
      <c r="I550" s="148" t="s">
        <v>325</v>
      </c>
      <c r="J550" s="33" t="str">
        <f t="shared" si="9"/>
        <v>Кировградский городской округ, г. Кировград, ул. Дзержинского, д. 21А</v>
      </c>
      <c r="K550" s="42">
        <v>3580.37</v>
      </c>
      <c r="L550" s="30">
        <v>60</v>
      </c>
      <c r="M550" s="30">
        <v>1</v>
      </c>
      <c r="N550" s="33" t="s">
        <v>3787</v>
      </c>
      <c r="O550" s="191" t="s">
        <v>3644</v>
      </c>
      <c r="P550" s="33" t="s">
        <v>3690</v>
      </c>
      <c r="Q550" s="194">
        <v>5466660.7699999996</v>
      </c>
      <c r="T550"/>
    </row>
    <row r="551" spans="1:20" ht="23.25" x14ac:dyDescent="0.25">
      <c r="A551" s="80">
        <v>550</v>
      </c>
      <c r="B551" s="147" t="s">
        <v>218</v>
      </c>
      <c r="C551" s="30"/>
      <c r="D551" s="30" t="s">
        <v>183</v>
      </c>
      <c r="E551" s="30" t="s">
        <v>18</v>
      </c>
      <c r="F551" s="30" t="s">
        <v>184</v>
      </c>
      <c r="G551" s="30" t="s">
        <v>20</v>
      </c>
      <c r="H551" s="30" t="s">
        <v>146</v>
      </c>
      <c r="I551" s="148" t="s">
        <v>224</v>
      </c>
      <c r="J551" s="33" t="str">
        <f t="shared" si="9"/>
        <v>Кировградский городской округ, г. Кировград, ул. Дзержинского, д. 9А</v>
      </c>
      <c r="K551" s="42">
        <v>1920.1</v>
      </c>
      <c r="L551" s="30">
        <v>29</v>
      </c>
      <c r="M551" s="30">
        <v>1</v>
      </c>
      <c r="N551" s="33" t="s">
        <v>3787</v>
      </c>
      <c r="O551" s="191">
        <v>43452</v>
      </c>
      <c r="P551" s="33" t="s">
        <v>3680</v>
      </c>
      <c r="Q551" s="194">
        <v>3191005.2</v>
      </c>
      <c r="T551"/>
    </row>
    <row r="552" spans="1:20" ht="23.25" x14ac:dyDescent="0.25">
      <c r="A552" s="80">
        <v>551</v>
      </c>
      <c r="B552" s="147" t="s">
        <v>218</v>
      </c>
      <c r="C552" s="30"/>
      <c r="D552" s="30" t="s">
        <v>183</v>
      </c>
      <c r="E552" s="30" t="s">
        <v>18</v>
      </c>
      <c r="F552" s="30" t="s">
        <v>184</v>
      </c>
      <c r="G552" s="30" t="s">
        <v>20</v>
      </c>
      <c r="H552" s="30" t="s">
        <v>146</v>
      </c>
      <c r="I552" s="148" t="s">
        <v>1345</v>
      </c>
      <c r="J552" s="33" t="str">
        <f t="shared" si="9"/>
        <v>Кировградский городской округ, г. Кировград, ул. Дзержинского, д. 9Б</v>
      </c>
      <c r="K552" s="42">
        <v>1809.1</v>
      </c>
      <c r="L552" s="30">
        <v>32</v>
      </c>
      <c r="M552" s="30">
        <v>1</v>
      </c>
      <c r="N552" s="33" t="s">
        <v>3787</v>
      </c>
      <c r="O552" s="191">
        <v>43452</v>
      </c>
      <c r="P552" s="33" t="s">
        <v>3680</v>
      </c>
      <c r="Q552" s="194">
        <v>3549320.4</v>
      </c>
      <c r="T552"/>
    </row>
    <row r="553" spans="1:20" ht="23.25" x14ac:dyDescent="0.25">
      <c r="A553" s="80">
        <v>552</v>
      </c>
      <c r="B553" s="147" t="s">
        <v>218</v>
      </c>
      <c r="C553" s="30"/>
      <c r="D553" s="30" t="s">
        <v>183</v>
      </c>
      <c r="E553" s="30" t="s">
        <v>18</v>
      </c>
      <c r="F553" s="30" t="s">
        <v>184</v>
      </c>
      <c r="G553" s="30" t="s">
        <v>20</v>
      </c>
      <c r="H553" s="30" t="s">
        <v>186</v>
      </c>
      <c r="I553" s="148" t="s">
        <v>982</v>
      </c>
      <c r="J553" s="33" t="str">
        <f t="shared" si="9"/>
        <v>Кировградский городской округ, г. Кировград, ул. Кировградская, д. 33</v>
      </c>
      <c r="K553" s="42">
        <v>858.2</v>
      </c>
      <c r="L553" s="30">
        <v>12</v>
      </c>
      <c r="M553" s="30">
        <v>1</v>
      </c>
      <c r="N553" s="33" t="s">
        <v>3771</v>
      </c>
      <c r="O553" s="191" t="s">
        <v>3788</v>
      </c>
      <c r="P553" s="33" t="s">
        <v>3690</v>
      </c>
      <c r="Q553" s="194">
        <v>2526912</v>
      </c>
      <c r="T553"/>
    </row>
    <row r="554" spans="1:20" ht="23.25" x14ac:dyDescent="0.25">
      <c r="A554" s="80">
        <v>553</v>
      </c>
      <c r="B554" s="147" t="s">
        <v>218</v>
      </c>
      <c r="C554" s="30"/>
      <c r="D554" s="30" t="s">
        <v>183</v>
      </c>
      <c r="E554" s="30" t="s">
        <v>18</v>
      </c>
      <c r="F554" s="30" t="s">
        <v>184</v>
      </c>
      <c r="G554" s="30" t="s">
        <v>20</v>
      </c>
      <c r="H554" s="30" t="s">
        <v>186</v>
      </c>
      <c r="I554" s="148" t="s">
        <v>985</v>
      </c>
      <c r="J554" s="33" t="str">
        <f t="shared" si="9"/>
        <v>Кировградский городской округ, г. Кировград, ул. Кировградская, д. 39</v>
      </c>
      <c r="K554" s="42">
        <v>865.3</v>
      </c>
      <c r="L554" s="30">
        <v>12</v>
      </c>
      <c r="M554" s="30">
        <v>1</v>
      </c>
      <c r="N554" s="33" t="s">
        <v>3771</v>
      </c>
      <c r="O554" s="191" t="s">
        <v>3788</v>
      </c>
      <c r="P554" s="33" t="s">
        <v>3690</v>
      </c>
      <c r="Q554" s="194">
        <v>131692.72</v>
      </c>
      <c r="T554"/>
    </row>
    <row r="555" spans="1:20" ht="23.25" x14ac:dyDescent="0.25">
      <c r="A555" s="80">
        <v>554</v>
      </c>
      <c r="B555" s="147" t="s">
        <v>218</v>
      </c>
      <c r="C555" s="30"/>
      <c r="D555" s="30" t="s">
        <v>183</v>
      </c>
      <c r="E555" s="30" t="s">
        <v>18</v>
      </c>
      <c r="F555" s="30" t="s">
        <v>184</v>
      </c>
      <c r="G555" s="30" t="s">
        <v>20</v>
      </c>
      <c r="H555" s="30" t="s">
        <v>490</v>
      </c>
      <c r="I555" s="148" t="s">
        <v>1006</v>
      </c>
      <c r="J555" s="33" t="str">
        <f t="shared" si="9"/>
        <v>Кировградский городской округ, г. Кировград, ул. Лермонтова, д. 56</v>
      </c>
      <c r="K555" s="42">
        <v>851.4</v>
      </c>
      <c r="L555" s="30">
        <v>12</v>
      </c>
      <c r="M555" s="30">
        <v>2</v>
      </c>
      <c r="N555" s="33" t="s">
        <v>3973</v>
      </c>
      <c r="O555" s="191" t="s">
        <v>3974</v>
      </c>
      <c r="P555" s="33" t="s">
        <v>3690</v>
      </c>
      <c r="Q555" s="194">
        <v>1609678.8</v>
      </c>
      <c r="T555"/>
    </row>
    <row r="556" spans="1:20" ht="23.25" x14ac:dyDescent="0.25">
      <c r="A556" s="80">
        <v>555</v>
      </c>
      <c r="B556" s="147" t="s">
        <v>218</v>
      </c>
      <c r="C556" s="30"/>
      <c r="D556" s="30" t="s">
        <v>183</v>
      </c>
      <c r="E556" s="30" t="s">
        <v>18</v>
      </c>
      <c r="F556" s="30" t="s">
        <v>184</v>
      </c>
      <c r="G556" s="30" t="s">
        <v>20</v>
      </c>
      <c r="H556" s="30" t="s">
        <v>490</v>
      </c>
      <c r="I556" s="148" t="s">
        <v>960</v>
      </c>
      <c r="J556" s="33" t="str">
        <f t="shared" si="9"/>
        <v>Кировградский городской округ, г. Кировград, ул. Лермонтова, д. 62</v>
      </c>
      <c r="K556" s="42">
        <v>843.3</v>
      </c>
      <c r="L556" s="30">
        <v>12</v>
      </c>
      <c r="M556" s="30">
        <v>1</v>
      </c>
      <c r="N556" s="33" t="s">
        <v>3771</v>
      </c>
      <c r="O556" s="191" t="s">
        <v>3788</v>
      </c>
      <c r="P556" s="33" t="s">
        <v>3690</v>
      </c>
      <c r="Q556" s="194">
        <v>253058.4</v>
      </c>
      <c r="T556"/>
    </row>
    <row r="557" spans="1:20" ht="23.25" x14ac:dyDescent="0.25">
      <c r="A557" s="80">
        <v>556</v>
      </c>
      <c r="B557" s="147" t="s">
        <v>218</v>
      </c>
      <c r="C557" s="30"/>
      <c r="D557" s="30" t="s">
        <v>183</v>
      </c>
      <c r="E557" s="30" t="s">
        <v>18</v>
      </c>
      <c r="F557" s="30" t="s">
        <v>184</v>
      </c>
      <c r="G557" s="30" t="s">
        <v>20</v>
      </c>
      <c r="H557" s="30" t="s">
        <v>77</v>
      </c>
      <c r="I557" s="148">
        <v>55</v>
      </c>
      <c r="J557" s="33" t="str">
        <f t="shared" si="9"/>
        <v>Кировградский городской округ, г. Кировград, ул. Свердлова, д. 55</v>
      </c>
      <c r="K557" s="42">
        <v>4415.2</v>
      </c>
      <c r="L557" s="30">
        <v>64</v>
      </c>
      <c r="M557" s="30">
        <v>4</v>
      </c>
      <c r="N557" s="33" t="s">
        <v>3771</v>
      </c>
      <c r="O557" s="191" t="s">
        <v>3788</v>
      </c>
      <c r="P557" s="33" t="s">
        <v>3690</v>
      </c>
      <c r="Q557" s="194">
        <v>11659260</v>
      </c>
      <c r="T557"/>
    </row>
    <row r="558" spans="1:20" ht="23.25" x14ac:dyDescent="0.25">
      <c r="A558" s="80">
        <v>557</v>
      </c>
      <c r="B558" s="147" t="s">
        <v>218</v>
      </c>
      <c r="C558" s="30"/>
      <c r="D558" s="30" t="s">
        <v>183</v>
      </c>
      <c r="E558" s="30" t="s">
        <v>18</v>
      </c>
      <c r="F558" s="30" t="s">
        <v>184</v>
      </c>
      <c r="G558" s="30" t="s">
        <v>20</v>
      </c>
      <c r="H558" s="30" t="s">
        <v>77</v>
      </c>
      <c r="I558" s="148">
        <v>60</v>
      </c>
      <c r="J558" s="33" t="str">
        <f t="shared" si="9"/>
        <v>Кировградский городской округ, г. Кировград, ул. Свердлова, д. 60</v>
      </c>
      <c r="K558" s="42">
        <v>1512.9</v>
      </c>
      <c r="L558" s="30">
        <v>24</v>
      </c>
      <c r="M558" s="30">
        <v>2</v>
      </c>
      <c r="N558" s="33" t="s">
        <v>3790</v>
      </c>
      <c r="O558" s="191">
        <v>43612</v>
      </c>
      <c r="P558" s="33" t="s">
        <v>1594</v>
      </c>
      <c r="Q558" s="194">
        <v>2373151.2000000002</v>
      </c>
      <c r="T558"/>
    </row>
    <row r="559" spans="1:20" ht="23.25" x14ac:dyDescent="0.25">
      <c r="A559" s="80">
        <v>558</v>
      </c>
      <c r="B559" s="147" t="s">
        <v>218</v>
      </c>
      <c r="C559" s="30"/>
      <c r="D559" s="30" t="s">
        <v>183</v>
      </c>
      <c r="E559" s="30" t="s">
        <v>1500</v>
      </c>
      <c r="F559" s="30" t="s">
        <v>684</v>
      </c>
      <c r="G559" s="30" t="s">
        <v>20</v>
      </c>
      <c r="H559" s="30" t="s">
        <v>1132</v>
      </c>
      <c r="I559" s="148" t="s">
        <v>980</v>
      </c>
      <c r="J559" s="33" t="str">
        <f t="shared" si="9"/>
        <v>Кировградский городской округ, пос. Карпушиха (г Кировград), ул. Дарвина, д. 1</v>
      </c>
      <c r="K559" s="42">
        <v>410.7</v>
      </c>
      <c r="L559" s="30">
        <v>8</v>
      </c>
      <c r="M559" s="30">
        <v>1</v>
      </c>
      <c r="N559" s="33" t="s">
        <v>3771</v>
      </c>
      <c r="O559" s="191" t="s">
        <v>3788</v>
      </c>
      <c r="P559" s="33" t="s">
        <v>3690</v>
      </c>
      <c r="Q559" s="194">
        <v>1303486.8</v>
      </c>
      <c r="T559"/>
    </row>
    <row r="560" spans="1:20" ht="23.25" x14ac:dyDescent="0.25">
      <c r="A560" s="80">
        <v>559</v>
      </c>
      <c r="B560" s="147" t="s">
        <v>218</v>
      </c>
      <c r="C560" s="30"/>
      <c r="D560" s="30" t="s">
        <v>183</v>
      </c>
      <c r="E560" s="30" t="s">
        <v>1500</v>
      </c>
      <c r="F560" s="30" t="s">
        <v>683</v>
      </c>
      <c r="G560" s="30" t="s">
        <v>20</v>
      </c>
      <c r="H560" s="30" t="s">
        <v>188</v>
      </c>
      <c r="I560" s="148" t="s">
        <v>977</v>
      </c>
      <c r="J560" s="33" t="str">
        <f t="shared" si="9"/>
        <v>Кировградский городской округ, пос. Левиха (г Кировград), ул. Малышева, д. 13</v>
      </c>
      <c r="K560" s="42">
        <v>1203.7</v>
      </c>
      <c r="L560" s="30">
        <v>20</v>
      </c>
      <c r="M560" s="30">
        <v>1</v>
      </c>
      <c r="N560" s="33" t="s">
        <v>3771</v>
      </c>
      <c r="O560" s="191" t="s">
        <v>3788</v>
      </c>
      <c r="P560" s="33" t="s">
        <v>3690</v>
      </c>
      <c r="Q560" s="194">
        <v>3986741.9999999995</v>
      </c>
      <c r="T560"/>
    </row>
    <row r="561" spans="1:20" ht="34.5" x14ac:dyDescent="0.25">
      <c r="A561" s="80">
        <v>560</v>
      </c>
      <c r="B561" s="146" t="s">
        <v>227</v>
      </c>
      <c r="C561" s="30" t="s">
        <v>705</v>
      </c>
      <c r="D561" s="30" t="s">
        <v>288</v>
      </c>
      <c r="E561" s="30" t="s">
        <v>1535</v>
      </c>
      <c r="F561" s="30" t="s">
        <v>1277</v>
      </c>
      <c r="G561" s="30" t="s">
        <v>20</v>
      </c>
      <c r="H561" s="30" t="s">
        <v>307</v>
      </c>
      <c r="I561" s="42">
        <v>1</v>
      </c>
      <c r="J561" s="33" t="str">
        <f t="shared" si="9"/>
        <v>Красноуфимский р-н, муниципальное образование Красноуфимский округ, дер. Красная Поляна, ул. Трактовая, д. 1</v>
      </c>
      <c r="K561" s="42">
        <v>646.9</v>
      </c>
      <c r="L561" s="30">
        <v>16</v>
      </c>
      <c r="M561" s="30">
        <v>1</v>
      </c>
      <c r="N561" s="33" t="s">
        <v>3791</v>
      </c>
      <c r="O561" s="191" t="s">
        <v>3721</v>
      </c>
      <c r="P561" s="33" t="s">
        <v>3652</v>
      </c>
      <c r="Q561" s="194">
        <v>497121.36</v>
      </c>
      <c r="R561" s="45" t="s">
        <v>2348</v>
      </c>
      <c r="T561"/>
    </row>
    <row r="562" spans="1:20" ht="34.5" x14ac:dyDescent="0.25">
      <c r="A562" s="80">
        <v>561</v>
      </c>
      <c r="B562" s="146" t="s">
        <v>227</v>
      </c>
      <c r="C562" s="30" t="s">
        <v>705</v>
      </c>
      <c r="D562" s="30" t="s">
        <v>288</v>
      </c>
      <c r="E562" s="33" t="s">
        <v>637</v>
      </c>
      <c r="F562" s="30" t="s">
        <v>1352</v>
      </c>
      <c r="G562" s="30" t="s">
        <v>20</v>
      </c>
      <c r="H562" s="30" t="s">
        <v>187</v>
      </c>
      <c r="I562" s="42">
        <v>11</v>
      </c>
      <c r="J562" s="33" t="str">
        <f t="shared" si="9"/>
        <v>Красноуфимский р-н, муниципальное образование Красноуфимский округ, п.г.т. Натальинск, ул. Парковая, д. 11</v>
      </c>
      <c r="K562" s="42">
        <v>528.5</v>
      </c>
      <c r="L562" s="30">
        <v>12</v>
      </c>
      <c r="M562" s="30">
        <v>3</v>
      </c>
      <c r="N562" s="33" t="s">
        <v>3791</v>
      </c>
      <c r="O562" s="191" t="s">
        <v>3721</v>
      </c>
      <c r="P562" s="33" t="s">
        <v>3652</v>
      </c>
      <c r="Q562" s="194">
        <v>1455939.14</v>
      </c>
      <c r="T562"/>
    </row>
    <row r="563" spans="1:20" ht="23.25" x14ac:dyDescent="0.25">
      <c r="A563" s="80">
        <v>562</v>
      </c>
      <c r="B563" s="146" t="s">
        <v>227</v>
      </c>
      <c r="C563" s="30" t="s">
        <v>705</v>
      </c>
      <c r="D563" s="30" t="s">
        <v>288</v>
      </c>
      <c r="E563" s="30" t="s">
        <v>1500</v>
      </c>
      <c r="F563" s="30" t="s">
        <v>718</v>
      </c>
      <c r="G563" s="30" t="s">
        <v>20</v>
      </c>
      <c r="H563" s="30" t="s">
        <v>1351</v>
      </c>
      <c r="I563" s="42">
        <v>8</v>
      </c>
      <c r="J563" s="33" t="str">
        <f t="shared" si="9"/>
        <v>Красноуфимский р-н, муниципальное образование Красноуфимский округ, пос. Сарана, ул. Трифанова, д. 8</v>
      </c>
      <c r="K563" s="42">
        <v>734.7</v>
      </c>
      <c r="L563" s="30">
        <v>16</v>
      </c>
      <c r="M563" s="30">
        <v>6</v>
      </c>
      <c r="N563" s="33" t="s">
        <v>3791</v>
      </c>
      <c r="O563" s="191" t="s">
        <v>3721</v>
      </c>
      <c r="P563" s="33" t="s">
        <v>3652</v>
      </c>
      <c r="Q563" s="194">
        <v>2195627.3099999996</v>
      </c>
      <c r="T563"/>
    </row>
    <row r="564" spans="1:20" ht="34.5" x14ac:dyDescent="0.25">
      <c r="A564" s="80">
        <v>563</v>
      </c>
      <c r="B564" s="146" t="s">
        <v>227</v>
      </c>
      <c r="C564" s="30" t="s">
        <v>705</v>
      </c>
      <c r="D564" s="30" t="s">
        <v>288</v>
      </c>
      <c r="E564" s="30" t="s">
        <v>29</v>
      </c>
      <c r="F564" s="30" t="s">
        <v>1353</v>
      </c>
      <c r="G564" s="30" t="s">
        <v>20</v>
      </c>
      <c r="H564" s="30" t="s">
        <v>36</v>
      </c>
      <c r="I564" s="42">
        <v>77</v>
      </c>
      <c r="J564" s="33" t="str">
        <f t="shared" si="9"/>
        <v>Красноуфимский р-н, муниципальное образование Красноуфимский округ, с. Сарсы-Вторые, ул. Ленина, д. 77</v>
      </c>
      <c r="K564" s="42">
        <v>402.2</v>
      </c>
      <c r="L564" s="30">
        <v>8</v>
      </c>
      <c r="M564" s="30">
        <v>3</v>
      </c>
      <c r="N564" s="33" t="s">
        <v>3791</v>
      </c>
      <c r="O564" s="191" t="s">
        <v>3721</v>
      </c>
      <c r="P564" s="33" t="s">
        <v>3652</v>
      </c>
      <c r="Q564" s="194">
        <v>1105693.1200000001</v>
      </c>
      <c r="T564"/>
    </row>
    <row r="565" spans="1:20" ht="23.25" x14ac:dyDescent="0.25">
      <c r="A565" s="80">
        <v>564</v>
      </c>
      <c r="B565" s="146" t="s">
        <v>227</v>
      </c>
      <c r="C565" s="30" t="s">
        <v>705</v>
      </c>
      <c r="D565" s="30" t="s">
        <v>288</v>
      </c>
      <c r="E565" s="30" t="s">
        <v>29</v>
      </c>
      <c r="F565" s="30" t="s">
        <v>1350</v>
      </c>
      <c r="G565" s="30" t="s">
        <v>20</v>
      </c>
      <c r="H565" s="30" t="s">
        <v>61</v>
      </c>
      <c r="I565" s="42">
        <v>6</v>
      </c>
      <c r="J565" s="33" t="str">
        <f t="shared" si="9"/>
        <v>Красноуфимский р-н, муниципальное образование Красноуфимский округ, с. Юва, ул. Октябрьская, д. 6</v>
      </c>
      <c r="K565" s="42">
        <v>378.7</v>
      </c>
      <c r="L565" s="30">
        <v>8</v>
      </c>
      <c r="M565" s="30">
        <v>2</v>
      </c>
      <c r="N565" s="33" t="s">
        <v>3975</v>
      </c>
      <c r="O565" s="191" t="s">
        <v>3976</v>
      </c>
      <c r="P565" s="33" t="s">
        <v>3652</v>
      </c>
      <c r="Q565" s="194">
        <v>1575666.9100000001</v>
      </c>
      <c r="T565"/>
    </row>
    <row r="566" spans="1:20" x14ac:dyDescent="0.25">
      <c r="A566" s="80">
        <v>565</v>
      </c>
      <c r="B566" s="147" t="s">
        <v>218</v>
      </c>
      <c r="C566" s="30"/>
      <c r="D566" s="30" t="s">
        <v>192</v>
      </c>
      <c r="E566" s="30" t="s">
        <v>18</v>
      </c>
      <c r="F566" s="30" t="s">
        <v>193</v>
      </c>
      <c r="G566" s="30" t="s">
        <v>20</v>
      </c>
      <c r="H566" s="30" t="s">
        <v>22</v>
      </c>
      <c r="I566" s="148">
        <v>1</v>
      </c>
      <c r="J566" s="33" t="str">
        <f t="shared" si="9"/>
        <v>Кушвинский городской округ, г. Кушва, ул. Горняков, д. 1</v>
      </c>
      <c r="K566" s="42">
        <v>617.4</v>
      </c>
      <c r="L566" s="30">
        <v>26</v>
      </c>
      <c r="M566" s="30">
        <v>7</v>
      </c>
      <c r="N566" s="33" t="s">
        <v>3792</v>
      </c>
      <c r="O566" s="191" t="s">
        <v>3793</v>
      </c>
      <c r="P566" s="33" t="s">
        <v>3641</v>
      </c>
      <c r="Q566" s="194">
        <v>4576621.2</v>
      </c>
      <c r="T566"/>
    </row>
    <row r="567" spans="1:20" ht="23.25" x14ac:dyDescent="0.25">
      <c r="A567" s="80">
        <v>566</v>
      </c>
      <c r="B567" s="147" t="s">
        <v>218</v>
      </c>
      <c r="C567" s="30"/>
      <c r="D567" s="30" t="s">
        <v>192</v>
      </c>
      <c r="E567" s="28" t="s">
        <v>18</v>
      </c>
      <c r="F567" s="28" t="s">
        <v>193</v>
      </c>
      <c r="G567" s="28" t="s">
        <v>20</v>
      </c>
      <c r="H567" s="30" t="s">
        <v>22</v>
      </c>
      <c r="I567" s="148" t="s">
        <v>984</v>
      </c>
      <c r="J567" s="33" t="str">
        <f t="shared" si="9"/>
        <v>Кушвинский городской округ, г. Кушва, ул. Горняков, д. 11</v>
      </c>
      <c r="K567" s="42">
        <v>283.10000000000002</v>
      </c>
      <c r="L567" s="30">
        <v>4</v>
      </c>
      <c r="M567" s="30">
        <v>4</v>
      </c>
      <c r="N567" s="33" t="s">
        <v>3792</v>
      </c>
      <c r="O567" s="191" t="s">
        <v>3793</v>
      </c>
      <c r="P567" s="33" t="s">
        <v>3641</v>
      </c>
      <c r="Q567" s="194">
        <v>1680061.2000000002</v>
      </c>
      <c r="T567"/>
    </row>
    <row r="568" spans="1:20" ht="23.25" x14ac:dyDescent="0.25">
      <c r="A568" s="80">
        <v>567</v>
      </c>
      <c r="B568" s="147" t="s">
        <v>218</v>
      </c>
      <c r="C568" s="30"/>
      <c r="D568" s="30" t="s">
        <v>192</v>
      </c>
      <c r="E568" s="30" t="s">
        <v>18</v>
      </c>
      <c r="F568" s="30" t="s">
        <v>193</v>
      </c>
      <c r="G568" s="30" t="s">
        <v>20</v>
      </c>
      <c r="H568" s="30" t="s">
        <v>22</v>
      </c>
      <c r="I568" s="148">
        <v>13</v>
      </c>
      <c r="J568" s="33" t="str">
        <f t="shared" si="9"/>
        <v>Кушвинский городской округ, г. Кушва, ул. Горняков, д. 13</v>
      </c>
      <c r="K568" s="42">
        <v>1208.2</v>
      </c>
      <c r="L568" s="30">
        <v>15</v>
      </c>
      <c r="M568" s="30">
        <v>3</v>
      </c>
      <c r="N568" s="33" t="s">
        <v>3792</v>
      </c>
      <c r="O568" s="191" t="s">
        <v>3793</v>
      </c>
      <c r="P568" s="33" t="s">
        <v>3641</v>
      </c>
      <c r="Q568" s="194">
        <v>4917956.4000000004</v>
      </c>
      <c r="T568"/>
    </row>
    <row r="569" spans="1:20" ht="23.25" x14ac:dyDescent="0.25">
      <c r="A569" s="80">
        <v>568</v>
      </c>
      <c r="B569" s="147" t="s">
        <v>218</v>
      </c>
      <c r="C569" s="30"/>
      <c r="D569" s="30" t="s">
        <v>192</v>
      </c>
      <c r="E569" s="30" t="s">
        <v>18</v>
      </c>
      <c r="F569" s="30" t="s">
        <v>193</v>
      </c>
      <c r="G569" s="30" t="s">
        <v>20</v>
      </c>
      <c r="H569" s="30" t="s">
        <v>22</v>
      </c>
      <c r="I569" s="148">
        <v>17</v>
      </c>
      <c r="J569" s="33" t="str">
        <f t="shared" si="9"/>
        <v>Кушвинский городской округ, г. Кушва, ул. Горняков, д. 17</v>
      </c>
      <c r="K569" s="42">
        <v>674.5</v>
      </c>
      <c r="L569" s="30">
        <v>12</v>
      </c>
      <c r="M569" s="30">
        <v>7</v>
      </c>
      <c r="N569" s="33" t="s">
        <v>3792</v>
      </c>
      <c r="O569" s="191" t="s">
        <v>3793</v>
      </c>
      <c r="P569" s="33" t="s">
        <v>3641</v>
      </c>
      <c r="Q569" s="194">
        <v>5270648.4000000004</v>
      </c>
      <c r="T569"/>
    </row>
    <row r="570" spans="1:20" ht="23.25" x14ac:dyDescent="0.25">
      <c r="A570" s="80">
        <v>569</v>
      </c>
      <c r="B570" s="147" t="s">
        <v>218</v>
      </c>
      <c r="C570" s="30"/>
      <c r="D570" s="30" t="s">
        <v>192</v>
      </c>
      <c r="E570" s="30" t="s">
        <v>18</v>
      </c>
      <c r="F570" s="30" t="s">
        <v>193</v>
      </c>
      <c r="G570" s="30" t="s">
        <v>20</v>
      </c>
      <c r="H570" s="30" t="s">
        <v>22</v>
      </c>
      <c r="I570" s="148" t="s">
        <v>325</v>
      </c>
      <c r="J570" s="33" t="str">
        <f t="shared" si="9"/>
        <v>Кушвинский городской округ, г. Кушва, ул. Горняков, д. 21А</v>
      </c>
      <c r="K570" s="42">
        <v>419.3</v>
      </c>
      <c r="L570" s="30">
        <v>8</v>
      </c>
      <c r="M570" s="30">
        <v>7</v>
      </c>
      <c r="N570" s="33" t="s">
        <v>3792</v>
      </c>
      <c r="O570" s="191" t="s">
        <v>3793</v>
      </c>
      <c r="P570" s="33" t="s">
        <v>3641</v>
      </c>
      <c r="Q570" s="194">
        <v>3789145.2</v>
      </c>
      <c r="T570"/>
    </row>
    <row r="571" spans="1:20" ht="23.25" x14ac:dyDescent="0.25">
      <c r="A571" s="80">
        <v>570</v>
      </c>
      <c r="B571" s="147" t="s">
        <v>218</v>
      </c>
      <c r="C571" s="30"/>
      <c r="D571" s="30" t="s">
        <v>192</v>
      </c>
      <c r="E571" s="30" t="s">
        <v>18</v>
      </c>
      <c r="F571" s="30" t="s">
        <v>193</v>
      </c>
      <c r="G571" s="30" t="s">
        <v>20</v>
      </c>
      <c r="H571" s="30" t="s">
        <v>22</v>
      </c>
      <c r="I571" s="148">
        <v>27</v>
      </c>
      <c r="J571" s="33" t="str">
        <f t="shared" si="9"/>
        <v>Кушвинский городской округ, г. Кушва, ул. Горняков, д. 27</v>
      </c>
      <c r="K571" s="42">
        <v>812.5</v>
      </c>
      <c r="L571" s="30">
        <v>11</v>
      </c>
      <c r="M571" s="30">
        <v>7</v>
      </c>
      <c r="N571" s="33" t="s">
        <v>3792</v>
      </c>
      <c r="O571" s="191" t="s">
        <v>3793</v>
      </c>
      <c r="P571" s="33" t="s">
        <v>3641</v>
      </c>
      <c r="Q571" s="194">
        <v>5449364.4000000004</v>
      </c>
      <c r="T571"/>
    </row>
    <row r="572" spans="1:20" x14ac:dyDescent="0.25">
      <c r="A572" s="80">
        <v>571</v>
      </c>
      <c r="B572" s="147" t="s">
        <v>218</v>
      </c>
      <c r="C572" s="30"/>
      <c r="D572" s="30" t="s">
        <v>192</v>
      </c>
      <c r="E572" s="30" t="s">
        <v>18</v>
      </c>
      <c r="F572" s="30" t="s">
        <v>193</v>
      </c>
      <c r="G572" s="30" t="s">
        <v>20</v>
      </c>
      <c r="H572" s="30" t="s">
        <v>22</v>
      </c>
      <c r="I572" s="148">
        <v>3</v>
      </c>
      <c r="J572" s="33" t="str">
        <f t="shared" si="9"/>
        <v>Кушвинский городской округ, г. Кушва, ул. Горняков, д. 3</v>
      </c>
      <c r="K572" s="42">
        <v>285</v>
      </c>
      <c r="L572" s="30">
        <v>4</v>
      </c>
      <c r="M572" s="30">
        <v>4</v>
      </c>
      <c r="N572" s="33" t="s">
        <v>3792</v>
      </c>
      <c r="O572" s="191" t="s">
        <v>3793</v>
      </c>
      <c r="P572" s="33" t="s">
        <v>3641</v>
      </c>
      <c r="Q572" s="194">
        <v>1886548.7999999998</v>
      </c>
      <c r="T572"/>
    </row>
    <row r="573" spans="1:20" x14ac:dyDescent="0.25">
      <c r="A573" s="80">
        <v>572</v>
      </c>
      <c r="B573" s="147" t="s">
        <v>218</v>
      </c>
      <c r="C573" s="30"/>
      <c r="D573" s="30" t="s">
        <v>192</v>
      </c>
      <c r="E573" s="30" t="s">
        <v>18</v>
      </c>
      <c r="F573" s="30" t="s">
        <v>193</v>
      </c>
      <c r="G573" s="30" t="s">
        <v>20</v>
      </c>
      <c r="H573" s="30" t="s">
        <v>22</v>
      </c>
      <c r="I573" s="148">
        <v>4</v>
      </c>
      <c r="J573" s="33" t="str">
        <f t="shared" si="9"/>
        <v>Кушвинский городской округ, г. Кушва, ул. Горняков, д. 4</v>
      </c>
      <c r="K573" s="42">
        <v>1093.7</v>
      </c>
      <c r="L573" s="30">
        <v>18</v>
      </c>
      <c r="M573" s="30">
        <v>7</v>
      </c>
      <c r="N573" s="33" t="s">
        <v>3792</v>
      </c>
      <c r="O573" s="191" t="s">
        <v>3793</v>
      </c>
      <c r="P573" s="33" t="s">
        <v>3641</v>
      </c>
      <c r="Q573" s="194">
        <v>6688408.3199999984</v>
      </c>
      <c r="T573"/>
    </row>
    <row r="574" spans="1:20" x14ac:dyDescent="0.25">
      <c r="A574" s="80">
        <v>573</v>
      </c>
      <c r="B574" s="147" t="s">
        <v>218</v>
      </c>
      <c r="C574" s="30"/>
      <c r="D574" s="30" t="s">
        <v>192</v>
      </c>
      <c r="E574" s="30" t="s">
        <v>18</v>
      </c>
      <c r="F574" s="30" t="s">
        <v>193</v>
      </c>
      <c r="G574" s="30" t="s">
        <v>20</v>
      </c>
      <c r="H574" s="30" t="s">
        <v>22</v>
      </c>
      <c r="I574" s="148">
        <v>5</v>
      </c>
      <c r="J574" s="33" t="str">
        <f t="shared" si="9"/>
        <v>Кушвинский городской округ, г. Кушва, ул. Горняков, д. 5</v>
      </c>
      <c r="K574" s="42">
        <v>282.39999999999998</v>
      </c>
      <c r="L574" s="30">
        <v>4</v>
      </c>
      <c r="M574" s="30">
        <v>7</v>
      </c>
      <c r="N574" s="33" t="s">
        <v>3792</v>
      </c>
      <c r="O574" s="191" t="s">
        <v>3793</v>
      </c>
      <c r="P574" s="33" t="s">
        <v>3641</v>
      </c>
      <c r="Q574" s="194">
        <v>2161190.4</v>
      </c>
      <c r="T574"/>
    </row>
    <row r="575" spans="1:20" x14ac:dyDescent="0.25">
      <c r="A575" s="80">
        <v>574</v>
      </c>
      <c r="B575" s="147" t="s">
        <v>218</v>
      </c>
      <c r="C575" s="30"/>
      <c r="D575" s="30" t="s">
        <v>192</v>
      </c>
      <c r="E575" s="30" t="s">
        <v>18</v>
      </c>
      <c r="F575" s="30" t="s">
        <v>193</v>
      </c>
      <c r="G575" s="30" t="s">
        <v>20</v>
      </c>
      <c r="H575" s="30" t="s">
        <v>22</v>
      </c>
      <c r="I575" s="148">
        <v>7</v>
      </c>
      <c r="J575" s="33" t="str">
        <f t="shared" si="9"/>
        <v>Кушвинский городской округ, г. Кушва, ул. Горняков, д. 7</v>
      </c>
      <c r="K575" s="42">
        <v>449.5</v>
      </c>
      <c r="L575" s="30">
        <v>12</v>
      </c>
      <c r="M575" s="30">
        <v>7</v>
      </c>
      <c r="N575" s="33" t="s">
        <v>3792</v>
      </c>
      <c r="O575" s="191" t="s">
        <v>3793</v>
      </c>
      <c r="P575" s="33" t="s">
        <v>3641</v>
      </c>
      <c r="Q575" s="194">
        <v>4627376.4000000004</v>
      </c>
      <c r="T575"/>
    </row>
    <row r="576" spans="1:20" x14ac:dyDescent="0.25">
      <c r="A576" s="80">
        <v>575</v>
      </c>
      <c r="B576" s="147" t="s">
        <v>218</v>
      </c>
      <c r="C576" s="30"/>
      <c r="D576" s="30" t="s">
        <v>192</v>
      </c>
      <c r="E576" s="30" t="s">
        <v>18</v>
      </c>
      <c r="F576" s="30" t="s">
        <v>193</v>
      </c>
      <c r="G576" s="30" t="s">
        <v>20</v>
      </c>
      <c r="H576" s="30" t="s">
        <v>22</v>
      </c>
      <c r="I576" s="148">
        <v>8</v>
      </c>
      <c r="J576" s="33" t="str">
        <f t="shared" si="9"/>
        <v>Кушвинский городской округ, г. Кушва, ул. Горняков, д. 8</v>
      </c>
      <c r="K576" s="42">
        <v>1016.6</v>
      </c>
      <c r="L576" s="30">
        <v>12</v>
      </c>
      <c r="M576" s="30">
        <v>7</v>
      </c>
      <c r="N576" s="33" t="s">
        <v>3792</v>
      </c>
      <c r="O576" s="191" t="s">
        <v>3793</v>
      </c>
      <c r="P576" s="33" t="s">
        <v>3641</v>
      </c>
      <c r="Q576" s="194">
        <v>6348251.7999999998</v>
      </c>
      <c r="T576"/>
    </row>
    <row r="577" spans="1:20" x14ac:dyDescent="0.25">
      <c r="A577" s="80">
        <v>576</v>
      </c>
      <c r="B577" s="147" t="s">
        <v>218</v>
      </c>
      <c r="C577" s="30"/>
      <c r="D577" s="30" t="s">
        <v>192</v>
      </c>
      <c r="E577" s="28" t="s">
        <v>18</v>
      </c>
      <c r="F577" s="28" t="s">
        <v>193</v>
      </c>
      <c r="G577" s="28" t="s">
        <v>20</v>
      </c>
      <c r="H577" s="30" t="s">
        <v>22</v>
      </c>
      <c r="I577" s="148" t="s">
        <v>730</v>
      </c>
      <c r="J577" s="33" t="str">
        <f t="shared" si="9"/>
        <v>Кушвинский городской округ, г. Кушва, ул. Горняков, д. 9</v>
      </c>
      <c r="K577" s="42">
        <v>286.3</v>
      </c>
      <c r="L577" s="30">
        <v>4</v>
      </c>
      <c r="M577" s="30">
        <v>4</v>
      </c>
      <c r="N577" s="33" t="s">
        <v>3792</v>
      </c>
      <c r="O577" s="191" t="s">
        <v>3793</v>
      </c>
      <c r="P577" s="33" t="s">
        <v>3641</v>
      </c>
      <c r="Q577" s="194">
        <v>1848850.7999999998</v>
      </c>
      <c r="T577"/>
    </row>
    <row r="578" spans="1:20" ht="23.25" x14ac:dyDescent="0.25">
      <c r="A578" s="80">
        <v>577</v>
      </c>
      <c r="B578" s="147" t="s">
        <v>218</v>
      </c>
      <c r="C578" s="30"/>
      <c r="D578" s="30" t="s">
        <v>192</v>
      </c>
      <c r="E578" s="30" t="s">
        <v>18</v>
      </c>
      <c r="F578" s="30" t="s">
        <v>193</v>
      </c>
      <c r="G578" s="30" t="s">
        <v>20</v>
      </c>
      <c r="H578" s="30" t="s">
        <v>195</v>
      </c>
      <c r="I578" s="148">
        <v>3</v>
      </c>
      <c r="J578" s="33" t="str">
        <f t="shared" si="9"/>
        <v>Кушвинский городской округ, г. Кушва, ул. Магистральная, д. 3</v>
      </c>
      <c r="K578" s="42">
        <v>396.2</v>
      </c>
      <c r="L578" s="30">
        <v>8</v>
      </c>
      <c r="M578" s="30">
        <v>7</v>
      </c>
      <c r="N578" s="33" t="s">
        <v>3792</v>
      </c>
      <c r="O578" s="191" t="s">
        <v>3793</v>
      </c>
      <c r="P578" s="33" t="s">
        <v>3641</v>
      </c>
      <c r="Q578" s="194">
        <v>3350128.04</v>
      </c>
      <c r="T578"/>
    </row>
    <row r="579" spans="1:20" ht="23.25" x14ac:dyDescent="0.25">
      <c r="A579" s="80">
        <v>578</v>
      </c>
      <c r="B579" s="147" t="s">
        <v>218</v>
      </c>
      <c r="C579" s="30"/>
      <c r="D579" s="30" t="s">
        <v>192</v>
      </c>
      <c r="E579" s="30" t="s">
        <v>18</v>
      </c>
      <c r="F579" s="30" t="s">
        <v>193</v>
      </c>
      <c r="G579" s="30" t="s">
        <v>20</v>
      </c>
      <c r="H579" s="30" t="s">
        <v>195</v>
      </c>
      <c r="I579" s="148">
        <v>8</v>
      </c>
      <c r="J579" s="33" t="str">
        <f t="shared" si="9"/>
        <v>Кушвинский городской округ, г. Кушва, ул. Магистральная, д. 8</v>
      </c>
      <c r="K579" s="42">
        <v>1584</v>
      </c>
      <c r="L579" s="30">
        <v>20</v>
      </c>
      <c r="M579" s="30">
        <v>4</v>
      </c>
      <c r="N579" s="33" t="s">
        <v>3792</v>
      </c>
      <c r="O579" s="191" t="s">
        <v>3793</v>
      </c>
      <c r="P579" s="33" t="s">
        <v>3641</v>
      </c>
      <c r="Q579" s="194">
        <v>6742012.7999999989</v>
      </c>
      <c r="T579"/>
    </row>
    <row r="580" spans="1:20" ht="23.25" x14ac:dyDescent="0.25">
      <c r="A580" s="80">
        <v>579</v>
      </c>
      <c r="B580" s="147" t="s">
        <v>218</v>
      </c>
      <c r="C580" s="30"/>
      <c r="D580" s="30" t="s">
        <v>192</v>
      </c>
      <c r="E580" s="30" t="s">
        <v>18</v>
      </c>
      <c r="F580" s="30" t="s">
        <v>193</v>
      </c>
      <c r="G580" s="30" t="s">
        <v>20</v>
      </c>
      <c r="H580" s="30" t="s">
        <v>1321</v>
      </c>
      <c r="I580" s="148" t="s">
        <v>118</v>
      </c>
      <c r="J580" s="33" t="str">
        <f t="shared" si="9"/>
        <v>Кушвинский городской округ, г. Кушва, ул. Новый поселок, д. 14А</v>
      </c>
      <c r="K580" s="42">
        <v>512.20000000000005</v>
      </c>
      <c r="L580" s="30">
        <v>8</v>
      </c>
      <c r="M580" s="30">
        <v>3</v>
      </c>
      <c r="N580" s="33" t="s">
        <v>3977</v>
      </c>
      <c r="O580" s="191" t="s">
        <v>3978</v>
      </c>
      <c r="P580" s="33" t="s">
        <v>3641</v>
      </c>
      <c r="Q580" s="194">
        <v>1187433.6000000001</v>
      </c>
      <c r="T580"/>
    </row>
    <row r="581" spans="1:20" x14ac:dyDescent="0.25">
      <c r="A581" s="80">
        <v>580</v>
      </c>
      <c r="B581" s="147" t="s">
        <v>218</v>
      </c>
      <c r="C581" s="30"/>
      <c r="D581" s="30" t="s">
        <v>192</v>
      </c>
      <c r="E581" s="30" t="s">
        <v>18</v>
      </c>
      <c r="F581" s="30" t="s">
        <v>193</v>
      </c>
      <c r="G581" s="30" t="s">
        <v>20</v>
      </c>
      <c r="H581" s="30" t="s">
        <v>208</v>
      </c>
      <c r="I581" s="148">
        <v>2</v>
      </c>
      <c r="J581" s="33" t="str">
        <f t="shared" si="9"/>
        <v>Кушвинский городской округ, г. Кушва, ул. Осипенко, д. 2</v>
      </c>
      <c r="K581" s="42">
        <v>418.1</v>
      </c>
      <c r="L581" s="30">
        <v>8</v>
      </c>
      <c r="M581" s="30">
        <v>3</v>
      </c>
      <c r="N581" s="33" t="s">
        <v>3792</v>
      </c>
      <c r="O581" s="191" t="s">
        <v>3793</v>
      </c>
      <c r="P581" s="33" t="s">
        <v>3641</v>
      </c>
      <c r="Q581" s="194">
        <v>2439471.6</v>
      </c>
      <c r="T581"/>
    </row>
    <row r="582" spans="1:20" x14ac:dyDescent="0.25">
      <c r="A582" s="80">
        <v>581</v>
      </c>
      <c r="B582" s="147" t="s">
        <v>218</v>
      </c>
      <c r="C582" s="30"/>
      <c r="D582" s="30" t="s">
        <v>192</v>
      </c>
      <c r="E582" s="30" t="s">
        <v>18</v>
      </c>
      <c r="F582" s="30" t="s">
        <v>193</v>
      </c>
      <c r="G582" s="30" t="s">
        <v>20</v>
      </c>
      <c r="H582" s="30" t="s">
        <v>208</v>
      </c>
      <c r="I582" s="148">
        <v>6</v>
      </c>
      <c r="J582" s="33" t="str">
        <f t="shared" si="9"/>
        <v>Кушвинский городской округ, г. Кушва, ул. Осипенко, д. 6</v>
      </c>
      <c r="K582" s="42">
        <v>418.5</v>
      </c>
      <c r="L582" s="30">
        <v>8</v>
      </c>
      <c r="M582" s="30">
        <v>7</v>
      </c>
      <c r="N582" s="33" t="s">
        <v>3792</v>
      </c>
      <c r="O582" s="191" t="s">
        <v>3793</v>
      </c>
      <c r="P582" s="33" t="s">
        <v>3641</v>
      </c>
      <c r="Q582" s="194">
        <v>3337859.9999999995</v>
      </c>
      <c r="T582"/>
    </row>
    <row r="583" spans="1:20" x14ac:dyDescent="0.25">
      <c r="A583" s="80">
        <v>582</v>
      </c>
      <c r="B583" s="147" t="s">
        <v>218</v>
      </c>
      <c r="C583" s="30"/>
      <c r="D583" s="30" t="s">
        <v>192</v>
      </c>
      <c r="E583" s="30" t="s">
        <v>18</v>
      </c>
      <c r="F583" s="30" t="s">
        <v>193</v>
      </c>
      <c r="G583" s="30" t="s">
        <v>20</v>
      </c>
      <c r="H583" s="30" t="s">
        <v>691</v>
      </c>
      <c r="I583" s="148">
        <v>5</v>
      </c>
      <c r="J583" s="33" t="str">
        <f t="shared" si="9"/>
        <v>Кушвинский городской округ, г. Кушва, ул. Расковой, д. 5</v>
      </c>
      <c r="K583" s="42">
        <v>800.1</v>
      </c>
      <c r="L583" s="30">
        <v>16</v>
      </c>
      <c r="M583" s="30">
        <v>2</v>
      </c>
      <c r="N583" s="33" t="s">
        <v>3794</v>
      </c>
      <c r="O583" s="191">
        <v>43787</v>
      </c>
      <c r="P583" s="33" t="s">
        <v>3641</v>
      </c>
      <c r="Q583" s="194">
        <v>2259007.2000000002</v>
      </c>
      <c r="T583"/>
    </row>
    <row r="584" spans="1:20" ht="23.25" x14ac:dyDescent="0.25">
      <c r="A584" s="80">
        <v>583</v>
      </c>
      <c r="B584" s="147" t="s">
        <v>218</v>
      </c>
      <c r="C584" s="30"/>
      <c r="D584" s="30" t="s">
        <v>192</v>
      </c>
      <c r="E584" s="30" t="s">
        <v>18</v>
      </c>
      <c r="F584" s="30" t="s">
        <v>193</v>
      </c>
      <c r="G584" s="30" t="s">
        <v>20</v>
      </c>
      <c r="H584" s="30" t="s">
        <v>196</v>
      </c>
      <c r="I584" s="148">
        <v>14</v>
      </c>
      <c r="J584" s="33" t="str">
        <f t="shared" si="9"/>
        <v>Кушвинский городской округ, г. Кушва, ул. Тургенева, д. 14</v>
      </c>
      <c r="K584" s="42">
        <v>398</v>
      </c>
      <c r="L584" s="30">
        <v>8</v>
      </c>
      <c r="M584" s="30">
        <v>5</v>
      </c>
      <c r="N584" s="33" t="s">
        <v>3792</v>
      </c>
      <c r="O584" s="191" t="s">
        <v>3793</v>
      </c>
      <c r="P584" s="33" t="s">
        <v>3641</v>
      </c>
      <c r="Q584" s="194">
        <v>1760706.42</v>
      </c>
      <c r="T584"/>
    </row>
    <row r="585" spans="1:20" ht="23.25" x14ac:dyDescent="0.25">
      <c r="A585" s="80">
        <v>584</v>
      </c>
      <c r="B585" s="147" t="s">
        <v>218</v>
      </c>
      <c r="C585" s="30"/>
      <c r="D585" s="30" t="s">
        <v>192</v>
      </c>
      <c r="E585" s="30" t="s">
        <v>18</v>
      </c>
      <c r="F585" s="30" t="s">
        <v>193</v>
      </c>
      <c r="G585" s="30" t="s">
        <v>20</v>
      </c>
      <c r="H585" s="30" t="s">
        <v>196</v>
      </c>
      <c r="I585" s="148">
        <v>8</v>
      </c>
      <c r="J585" s="33" t="str">
        <f t="shared" si="9"/>
        <v>Кушвинский городской округ, г. Кушва, ул. Тургенева, д. 8</v>
      </c>
      <c r="K585" s="42">
        <v>397.2</v>
      </c>
      <c r="L585" s="30">
        <v>8</v>
      </c>
      <c r="M585" s="30">
        <v>5</v>
      </c>
      <c r="N585" s="33" t="s">
        <v>3792</v>
      </c>
      <c r="O585" s="191" t="s">
        <v>3793</v>
      </c>
      <c r="P585" s="33" t="s">
        <v>3641</v>
      </c>
      <c r="Q585" s="194">
        <v>1750593.2400000002</v>
      </c>
      <c r="T585"/>
    </row>
    <row r="586" spans="1:20" ht="23.25" x14ac:dyDescent="0.25">
      <c r="A586" s="80">
        <v>585</v>
      </c>
      <c r="B586" s="147" t="s">
        <v>218</v>
      </c>
      <c r="C586" s="30"/>
      <c r="D586" s="30" t="s">
        <v>192</v>
      </c>
      <c r="E586" s="30" t="s">
        <v>18</v>
      </c>
      <c r="F586" s="30" t="s">
        <v>193</v>
      </c>
      <c r="G586" s="30" t="s">
        <v>20</v>
      </c>
      <c r="H586" s="30" t="s">
        <v>1325</v>
      </c>
      <c r="I586" s="148">
        <v>14</v>
      </c>
      <c r="J586" s="33" t="str">
        <f t="shared" si="9"/>
        <v>Кушвинский городской округ, г. Кушва, ул. Электровозников, д. 14</v>
      </c>
      <c r="K586" s="42">
        <v>444.7</v>
      </c>
      <c r="L586" s="30">
        <v>8</v>
      </c>
      <c r="M586" s="30">
        <v>3</v>
      </c>
      <c r="N586" s="33" t="s">
        <v>3792</v>
      </c>
      <c r="O586" s="191" t="s">
        <v>3793</v>
      </c>
      <c r="P586" s="33" t="s">
        <v>3641</v>
      </c>
      <c r="Q586" s="194">
        <v>974174.4</v>
      </c>
      <c r="T586"/>
    </row>
    <row r="587" spans="1:20" ht="23.25" x14ac:dyDescent="0.25">
      <c r="A587" s="80">
        <v>586</v>
      </c>
      <c r="B587" s="145" t="s">
        <v>499</v>
      </c>
      <c r="C587" s="30"/>
      <c r="D587" s="30" t="s">
        <v>560</v>
      </c>
      <c r="E587" s="33" t="s">
        <v>637</v>
      </c>
      <c r="F587" s="30" t="s">
        <v>188</v>
      </c>
      <c r="G587" s="30" t="s">
        <v>20</v>
      </c>
      <c r="H587" s="30" t="s">
        <v>281</v>
      </c>
      <c r="I587" s="42">
        <v>13</v>
      </c>
      <c r="J587" s="33" t="str">
        <f t="shared" si="9"/>
        <v>Малышевский городской округ, п.г.т. Малышева, ул. Азина, д. 13</v>
      </c>
      <c r="K587" s="30">
        <v>408.2</v>
      </c>
      <c r="L587" s="30">
        <v>8</v>
      </c>
      <c r="M587" s="30">
        <v>8</v>
      </c>
      <c r="N587" s="33" t="s">
        <v>3669</v>
      </c>
      <c r="O587" s="191" t="s">
        <v>3636</v>
      </c>
      <c r="P587" s="33" t="s">
        <v>2724</v>
      </c>
      <c r="Q587" s="194">
        <v>3888606.9800000004</v>
      </c>
      <c r="T587"/>
    </row>
    <row r="588" spans="1:20" ht="23.25" x14ac:dyDescent="0.25">
      <c r="A588" s="80">
        <v>587</v>
      </c>
      <c r="B588" s="145" t="s">
        <v>499</v>
      </c>
      <c r="C588" s="30"/>
      <c r="D588" s="30" t="s">
        <v>560</v>
      </c>
      <c r="E588" s="33" t="s">
        <v>637</v>
      </c>
      <c r="F588" s="30" t="s">
        <v>188</v>
      </c>
      <c r="G588" s="30" t="s">
        <v>20</v>
      </c>
      <c r="H588" s="30" t="s">
        <v>36</v>
      </c>
      <c r="I588" s="42">
        <v>1</v>
      </c>
      <c r="J588" s="33" t="str">
        <f t="shared" si="9"/>
        <v>Малышевский городской округ, п.г.т. Малышева, ул. Ленина, д. 1</v>
      </c>
      <c r="K588" s="30">
        <v>990</v>
      </c>
      <c r="L588" s="30">
        <v>16</v>
      </c>
      <c r="M588" s="30">
        <v>8</v>
      </c>
      <c r="N588" s="33" t="s">
        <v>3669</v>
      </c>
      <c r="O588" s="191" t="s">
        <v>3636</v>
      </c>
      <c r="P588" s="33" t="s">
        <v>2724</v>
      </c>
      <c r="Q588" s="194">
        <v>9406003.0199999996</v>
      </c>
      <c r="T588"/>
    </row>
    <row r="589" spans="1:20" ht="23.25" x14ac:dyDescent="0.25">
      <c r="A589" s="80">
        <v>588</v>
      </c>
      <c r="B589" s="145" t="s">
        <v>499</v>
      </c>
      <c r="C589" s="30"/>
      <c r="D589" s="30" t="s">
        <v>560</v>
      </c>
      <c r="E589" s="33" t="s">
        <v>637</v>
      </c>
      <c r="F589" s="30" t="s">
        <v>188</v>
      </c>
      <c r="G589" s="30" t="s">
        <v>20</v>
      </c>
      <c r="H589" s="30" t="s">
        <v>561</v>
      </c>
      <c r="I589" s="42">
        <v>23</v>
      </c>
      <c r="J589" s="33" t="str">
        <f t="shared" si="9"/>
        <v>Малышевский городской округ, п.г.т. Малышева, ул. Мопра, д. 23</v>
      </c>
      <c r="K589" s="30">
        <v>647</v>
      </c>
      <c r="L589" s="30">
        <v>12</v>
      </c>
      <c r="M589" s="30">
        <v>1</v>
      </c>
      <c r="N589" s="33" t="s">
        <v>3669</v>
      </c>
      <c r="O589" s="191" t="s">
        <v>3636</v>
      </c>
      <c r="P589" s="33" t="s">
        <v>2724</v>
      </c>
      <c r="Q589" s="194">
        <v>646644</v>
      </c>
      <c r="R589" s="45" t="s">
        <v>2348</v>
      </c>
      <c r="T589"/>
    </row>
    <row r="590" spans="1:20" ht="23.25" x14ac:dyDescent="0.25">
      <c r="A590" s="80">
        <v>589</v>
      </c>
      <c r="B590" s="145" t="s">
        <v>499</v>
      </c>
      <c r="C590" s="30"/>
      <c r="D590" s="30" t="s">
        <v>560</v>
      </c>
      <c r="E590" s="33" t="s">
        <v>637</v>
      </c>
      <c r="F590" s="30" t="s">
        <v>188</v>
      </c>
      <c r="G590" s="30" t="s">
        <v>20</v>
      </c>
      <c r="H590" s="30" t="s">
        <v>561</v>
      </c>
      <c r="I590" s="42">
        <v>9</v>
      </c>
      <c r="J590" s="33" t="str">
        <f t="shared" si="9"/>
        <v>Малышевский городской округ, п.г.т. Малышева, ул. Мопра, д. 9</v>
      </c>
      <c r="K590" s="30">
        <v>425.4</v>
      </c>
      <c r="L590" s="30">
        <v>8</v>
      </c>
      <c r="M590" s="30">
        <v>8</v>
      </c>
      <c r="N590" s="33" t="s">
        <v>3669</v>
      </c>
      <c r="O590" s="191" t="s">
        <v>3636</v>
      </c>
      <c r="P590" s="33" t="s">
        <v>2724</v>
      </c>
      <c r="Q590" s="194">
        <v>5123348.3999999994</v>
      </c>
      <c r="T590"/>
    </row>
    <row r="591" spans="1:20" ht="23.25" x14ac:dyDescent="0.25">
      <c r="A591" s="80">
        <v>590</v>
      </c>
      <c r="B591" s="145" t="s">
        <v>499</v>
      </c>
      <c r="C591" s="30"/>
      <c r="D591" s="30" t="s">
        <v>560</v>
      </c>
      <c r="E591" s="33" t="s">
        <v>637</v>
      </c>
      <c r="F591" s="30" t="s">
        <v>188</v>
      </c>
      <c r="G591" s="30" t="s">
        <v>20</v>
      </c>
      <c r="H591" s="30" t="s">
        <v>84</v>
      </c>
      <c r="I591" s="42">
        <v>5</v>
      </c>
      <c r="J591" s="33" t="str">
        <f t="shared" si="9"/>
        <v>Малышевский городской округ, п.г.т. Малышева, ул. Советская, д. 5</v>
      </c>
      <c r="K591" s="30">
        <v>729.1</v>
      </c>
      <c r="L591" s="30">
        <v>12</v>
      </c>
      <c r="M591" s="30">
        <v>1</v>
      </c>
      <c r="N591" s="33" t="s">
        <v>3669</v>
      </c>
      <c r="O591" s="191" t="s">
        <v>3636</v>
      </c>
      <c r="P591" s="33" t="s">
        <v>2724</v>
      </c>
      <c r="Q591" s="194">
        <v>588238.80000000005</v>
      </c>
      <c r="R591" s="45" t="s">
        <v>2348</v>
      </c>
      <c r="T591"/>
    </row>
    <row r="592" spans="1:20" ht="23.25" x14ac:dyDescent="0.25">
      <c r="A592" s="80">
        <v>591</v>
      </c>
      <c r="B592" s="151" t="s">
        <v>495</v>
      </c>
      <c r="C592" s="30"/>
      <c r="D592" s="120" t="s">
        <v>415</v>
      </c>
      <c r="E592" s="120" t="s">
        <v>18</v>
      </c>
      <c r="F592" s="120" t="s">
        <v>416</v>
      </c>
      <c r="G592" s="120" t="s">
        <v>64</v>
      </c>
      <c r="H592" s="30" t="s">
        <v>1408</v>
      </c>
      <c r="I592" s="30">
        <v>5</v>
      </c>
      <c r="J592" s="33" t="str">
        <f t="shared" si="9"/>
        <v>муниципальное образование «город Екатеринбург», г. Екатеринбург, пер. Каслинский, д. 5</v>
      </c>
      <c r="K592" s="30">
        <v>728.1</v>
      </c>
      <c r="L592" s="30">
        <v>12</v>
      </c>
      <c r="M592" s="30">
        <v>8</v>
      </c>
      <c r="N592" s="33" t="s">
        <v>2992</v>
      </c>
      <c r="O592" s="191" t="s">
        <v>3795</v>
      </c>
      <c r="P592" s="33" t="s">
        <v>3796</v>
      </c>
      <c r="Q592" s="194">
        <v>4885678.8</v>
      </c>
      <c r="T592"/>
    </row>
    <row r="593" spans="1:20" ht="23.25" x14ac:dyDescent="0.25">
      <c r="A593" s="80">
        <v>592</v>
      </c>
      <c r="B593" s="151" t="s">
        <v>495</v>
      </c>
      <c r="C593" s="30"/>
      <c r="D593" s="120" t="s">
        <v>415</v>
      </c>
      <c r="E593" s="120" t="s">
        <v>18</v>
      </c>
      <c r="F593" s="120" t="s">
        <v>416</v>
      </c>
      <c r="G593" s="120" t="s">
        <v>64</v>
      </c>
      <c r="H593" s="30" t="s">
        <v>419</v>
      </c>
      <c r="I593" s="30">
        <v>13</v>
      </c>
      <c r="J593" s="33" t="str">
        <f t="shared" si="9"/>
        <v>муниципальное образование «город Екатеринбург», г. Екатеринбург, пер. Многостаночников, д. 13</v>
      </c>
      <c r="K593" s="30">
        <v>996</v>
      </c>
      <c r="L593" s="30">
        <v>14</v>
      </c>
      <c r="M593" s="30">
        <v>5</v>
      </c>
      <c r="N593" s="33" t="s">
        <v>3797</v>
      </c>
      <c r="O593" s="191" t="s">
        <v>3788</v>
      </c>
      <c r="P593" s="33" t="s">
        <v>2766</v>
      </c>
      <c r="Q593" s="194">
        <v>4964727.5999999996</v>
      </c>
      <c r="T593"/>
    </row>
    <row r="594" spans="1:20" ht="23.25" x14ac:dyDescent="0.25">
      <c r="A594" s="80">
        <v>593</v>
      </c>
      <c r="B594" s="151" t="s">
        <v>495</v>
      </c>
      <c r="C594" s="30"/>
      <c r="D594" s="120" t="s">
        <v>415</v>
      </c>
      <c r="E594" s="120" t="s">
        <v>18</v>
      </c>
      <c r="F594" s="120" t="s">
        <v>416</v>
      </c>
      <c r="G594" s="120" t="s">
        <v>64</v>
      </c>
      <c r="H594" s="30" t="s">
        <v>876</v>
      </c>
      <c r="I594" s="30">
        <v>14</v>
      </c>
      <c r="J594" s="33" t="str">
        <f t="shared" si="9"/>
        <v>муниципальное образование «город Екатеринбург», г. Екатеринбург, пер. Суворовский, д. 14</v>
      </c>
      <c r="K594" s="30">
        <v>831.6</v>
      </c>
      <c r="L594" s="30">
        <v>12</v>
      </c>
      <c r="M594" s="30">
        <v>1</v>
      </c>
      <c r="N594" s="33" t="s">
        <v>3798</v>
      </c>
      <c r="O594" s="191" t="s">
        <v>3656</v>
      </c>
      <c r="P594" s="33" t="s">
        <v>3799</v>
      </c>
      <c r="Q594" s="194">
        <v>215504.88</v>
      </c>
      <c r="R594" s="45" t="s">
        <v>2348</v>
      </c>
      <c r="T594"/>
    </row>
    <row r="595" spans="1:20" ht="23.25" x14ac:dyDescent="0.25">
      <c r="A595" s="80">
        <v>594</v>
      </c>
      <c r="B595" s="151" t="s">
        <v>495</v>
      </c>
      <c r="C595" s="30"/>
      <c r="D595" s="152" t="s">
        <v>415</v>
      </c>
      <c r="E595" s="120" t="s">
        <v>18</v>
      </c>
      <c r="F595" s="120" t="s">
        <v>416</v>
      </c>
      <c r="G595" s="120" t="s">
        <v>64</v>
      </c>
      <c r="H595" s="30" t="s">
        <v>1093</v>
      </c>
      <c r="I595" s="30">
        <v>1</v>
      </c>
      <c r="J595" s="33" t="str">
        <f t="shared" si="9"/>
        <v>муниципальное образование «город Екатеринбург», г. Екатеринбург, пер. Утренний, д. 1</v>
      </c>
      <c r="K595" s="30">
        <v>980.2</v>
      </c>
      <c r="L595" s="30">
        <v>12</v>
      </c>
      <c r="M595" s="30">
        <v>7</v>
      </c>
      <c r="N595" s="33" t="s">
        <v>2996</v>
      </c>
      <c r="O595" s="192" t="s">
        <v>3800</v>
      </c>
      <c r="P595" s="33" t="s">
        <v>3731</v>
      </c>
      <c r="Q595" s="194">
        <v>5447983.6799999997</v>
      </c>
      <c r="T595"/>
    </row>
    <row r="596" spans="1:20" ht="23.25" x14ac:dyDescent="0.25">
      <c r="A596" s="80">
        <v>595</v>
      </c>
      <c r="B596" s="151" t="s">
        <v>495</v>
      </c>
      <c r="C596" s="30"/>
      <c r="D596" s="120" t="s">
        <v>415</v>
      </c>
      <c r="E596" s="120" t="s">
        <v>18</v>
      </c>
      <c r="F596" s="120" t="s">
        <v>416</v>
      </c>
      <c r="G596" s="120" t="s">
        <v>64</v>
      </c>
      <c r="H596" s="30" t="s">
        <v>1406</v>
      </c>
      <c r="I596" s="30" t="s">
        <v>403</v>
      </c>
      <c r="J596" s="33" t="str">
        <f t="shared" si="9"/>
        <v>муниципальное образование «город Екатеринбург», г. Екатеринбург, пер. Шаронова, д. 23А</v>
      </c>
      <c r="K596" s="30">
        <v>1379.4</v>
      </c>
      <c r="L596" s="30">
        <v>18</v>
      </c>
      <c r="M596" s="30">
        <v>7</v>
      </c>
      <c r="N596" s="33" t="s">
        <v>2992</v>
      </c>
      <c r="O596" s="191" t="s">
        <v>3795</v>
      </c>
      <c r="P596" s="33" t="s">
        <v>3796</v>
      </c>
      <c r="Q596" s="194">
        <v>3763832.4</v>
      </c>
      <c r="T596"/>
    </row>
    <row r="597" spans="1:20" ht="23.25" x14ac:dyDescent="0.25">
      <c r="A597" s="80">
        <v>596</v>
      </c>
      <c r="B597" s="151" t="s">
        <v>495</v>
      </c>
      <c r="C597" s="30"/>
      <c r="D597" s="120" t="s">
        <v>415</v>
      </c>
      <c r="E597" s="120" t="s">
        <v>18</v>
      </c>
      <c r="F597" s="120" t="s">
        <v>416</v>
      </c>
      <c r="G597" s="120" t="s">
        <v>143</v>
      </c>
      <c r="H597" s="30" t="s">
        <v>36</v>
      </c>
      <c r="I597" s="30">
        <v>56</v>
      </c>
      <c r="J597" s="33" t="str">
        <f t="shared" si="9"/>
        <v>муниципальное образование «город Екатеринбург», г. Екатеринбург, пр-кт Ленина, д. 56</v>
      </c>
      <c r="K597" s="30">
        <v>3296.7</v>
      </c>
      <c r="L597" s="30">
        <v>25</v>
      </c>
      <c r="M597" s="30">
        <v>4</v>
      </c>
      <c r="N597" s="33" t="s">
        <v>3801</v>
      </c>
      <c r="O597" s="191">
        <v>43426</v>
      </c>
      <c r="P597" s="33" t="s">
        <v>3802</v>
      </c>
      <c r="Q597" s="194">
        <v>3610126.2299999995</v>
      </c>
      <c r="T597"/>
    </row>
    <row r="598" spans="1:20" ht="23.25" x14ac:dyDescent="0.25">
      <c r="A598" s="80">
        <v>597</v>
      </c>
      <c r="B598" s="151" t="s">
        <v>495</v>
      </c>
      <c r="C598" s="30"/>
      <c r="D598" s="152" t="s">
        <v>415</v>
      </c>
      <c r="E598" s="120" t="s">
        <v>18</v>
      </c>
      <c r="F598" s="120" t="s">
        <v>416</v>
      </c>
      <c r="G598" s="120" t="s">
        <v>143</v>
      </c>
      <c r="H598" s="30" t="s">
        <v>807</v>
      </c>
      <c r="I598" s="30">
        <v>43</v>
      </c>
      <c r="J598" s="33" t="str">
        <f t="shared" si="9"/>
        <v>муниципальное образование «город Екатеринбург», г. Екатеринбург, пр-кт Седова, д. 43</v>
      </c>
      <c r="K598" s="30">
        <v>3218.1</v>
      </c>
      <c r="L598" s="30">
        <v>44</v>
      </c>
      <c r="M598" s="30">
        <v>5</v>
      </c>
      <c r="N598" s="33" t="s">
        <v>3803</v>
      </c>
      <c r="O598" s="192" t="s">
        <v>3804</v>
      </c>
      <c r="P598" s="33" t="s">
        <v>3805</v>
      </c>
      <c r="Q598" s="194">
        <v>6238377.5099999998</v>
      </c>
      <c r="T598"/>
    </row>
    <row r="599" spans="1:20" ht="23.25" x14ac:dyDescent="0.25">
      <c r="A599" s="80">
        <v>598</v>
      </c>
      <c r="B599" s="151" t="s">
        <v>495</v>
      </c>
      <c r="C599" s="30"/>
      <c r="D599" s="120" t="s">
        <v>415</v>
      </c>
      <c r="E599" s="120" t="s">
        <v>18</v>
      </c>
      <c r="F599" s="120" t="s">
        <v>416</v>
      </c>
      <c r="G599" s="120" t="s">
        <v>143</v>
      </c>
      <c r="H599" s="30" t="s">
        <v>807</v>
      </c>
      <c r="I599" s="30">
        <v>45</v>
      </c>
      <c r="J599" s="33" t="str">
        <f t="shared" si="9"/>
        <v>муниципальное образование «город Екатеринбург», г. Екатеринбург, пр-кт Седова, д. 45</v>
      </c>
      <c r="K599" s="30">
        <v>3632.8</v>
      </c>
      <c r="L599" s="30">
        <v>44</v>
      </c>
      <c r="M599" s="30">
        <v>4</v>
      </c>
      <c r="N599" s="33" t="s">
        <v>3803</v>
      </c>
      <c r="O599" s="191" t="s">
        <v>3804</v>
      </c>
      <c r="P599" s="33" t="s">
        <v>3805</v>
      </c>
      <c r="Q599" s="194">
        <v>5384969.3500000006</v>
      </c>
      <c r="T599"/>
    </row>
    <row r="600" spans="1:20" ht="23.25" x14ac:dyDescent="0.25">
      <c r="A600" s="80">
        <v>599</v>
      </c>
      <c r="B600" s="151" t="s">
        <v>495</v>
      </c>
      <c r="C600" s="30"/>
      <c r="D600" s="120" t="s">
        <v>415</v>
      </c>
      <c r="E600" s="120" t="s">
        <v>18</v>
      </c>
      <c r="F600" s="120" t="s">
        <v>416</v>
      </c>
      <c r="G600" s="120" t="s">
        <v>143</v>
      </c>
      <c r="H600" s="30" t="s">
        <v>807</v>
      </c>
      <c r="I600" s="30">
        <v>56</v>
      </c>
      <c r="J600" s="33" t="str">
        <f t="shared" si="9"/>
        <v>муниципальное образование «город Екатеринбург», г. Екатеринбург, пр-кт Седова, д. 56</v>
      </c>
      <c r="K600" s="30">
        <v>3041</v>
      </c>
      <c r="L600" s="30">
        <v>40</v>
      </c>
      <c r="M600" s="30">
        <v>4</v>
      </c>
      <c r="N600" s="33" t="s">
        <v>3979</v>
      </c>
      <c r="O600" s="191" t="s">
        <v>3980</v>
      </c>
      <c r="P600" s="33" t="s">
        <v>3981</v>
      </c>
      <c r="Q600" s="194">
        <v>5797660.1600000001</v>
      </c>
      <c r="T600"/>
    </row>
    <row r="601" spans="1:20" ht="23.25" x14ac:dyDescent="0.25">
      <c r="A601" s="80">
        <v>600</v>
      </c>
      <c r="B601" s="151" t="s">
        <v>495</v>
      </c>
      <c r="C601" s="30"/>
      <c r="D601" s="120" t="s">
        <v>415</v>
      </c>
      <c r="E601" s="120" t="s">
        <v>18</v>
      </c>
      <c r="F601" s="120" t="s">
        <v>416</v>
      </c>
      <c r="G601" s="120" t="s">
        <v>20</v>
      </c>
      <c r="H601" s="30" t="s">
        <v>809</v>
      </c>
      <c r="I601" s="30">
        <v>21</v>
      </c>
      <c r="J601" s="33" t="str">
        <f t="shared" si="9"/>
        <v>муниципальное образование «город Екатеринбург», г. Екатеринбург, ул. 40-летия Октября, д. 21</v>
      </c>
      <c r="K601" s="30">
        <v>3570.3</v>
      </c>
      <c r="L601" s="30">
        <v>24</v>
      </c>
      <c r="M601" s="30">
        <v>1</v>
      </c>
      <c r="N601" s="33" t="s">
        <v>3806</v>
      </c>
      <c r="O601" s="191">
        <v>43696</v>
      </c>
      <c r="P601" s="33" t="s">
        <v>2769</v>
      </c>
      <c r="Q601" s="194">
        <v>821133.6</v>
      </c>
      <c r="R601" s="45" t="s">
        <v>2348</v>
      </c>
      <c r="T601"/>
    </row>
    <row r="602" spans="1:20" ht="57" x14ac:dyDescent="0.25">
      <c r="A602" s="80">
        <v>601</v>
      </c>
      <c r="B602" s="151" t="s">
        <v>495</v>
      </c>
      <c r="C602" s="30"/>
      <c r="D602" s="152" t="s">
        <v>415</v>
      </c>
      <c r="E602" s="120" t="s">
        <v>18</v>
      </c>
      <c r="F602" s="120" t="s">
        <v>416</v>
      </c>
      <c r="G602" s="120" t="s">
        <v>20</v>
      </c>
      <c r="H602" s="30" t="s">
        <v>809</v>
      </c>
      <c r="I602" s="30">
        <v>23</v>
      </c>
      <c r="J602" s="33" t="str">
        <f t="shared" si="9"/>
        <v>муниципальное образование «город Екатеринбург», г. Екатеринбург, ул. 40-летия Октября, д. 23</v>
      </c>
      <c r="K602" s="30">
        <v>2791.9</v>
      </c>
      <c r="L602" s="30">
        <v>24</v>
      </c>
      <c r="M602" s="30">
        <v>5</v>
      </c>
      <c r="N602" s="33" t="s">
        <v>4067</v>
      </c>
      <c r="O602" s="192" t="s">
        <v>4068</v>
      </c>
      <c r="P602" s="33" t="s">
        <v>4066</v>
      </c>
      <c r="Q602" s="194">
        <v>7269150.3200000012</v>
      </c>
      <c r="T602"/>
    </row>
    <row r="603" spans="1:20" ht="57" x14ac:dyDescent="0.25">
      <c r="A603" s="80">
        <v>602</v>
      </c>
      <c r="B603" s="151" t="s">
        <v>495</v>
      </c>
      <c r="C603" s="30"/>
      <c r="D603" s="152" t="s">
        <v>415</v>
      </c>
      <c r="E603" s="120" t="s">
        <v>18</v>
      </c>
      <c r="F603" s="120" t="s">
        <v>416</v>
      </c>
      <c r="G603" s="120" t="s">
        <v>20</v>
      </c>
      <c r="H603" s="30" t="s">
        <v>809</v>
      </c>
      <c r="I603" s="30">
        <v>25</v>
      </c>
      <c r="J603" s="33" t="str">
        <f t="shared" si="9"/>
        <v>муниципальное образование «город Екатеринбург», г. Екатеринбург, ул. 40-летия Октября, д. 25</v>
      </c>
      <c r="K603" s="30">
        <v>3460.1</v>
      </c>
      <c r="L603" s="30">
        <v>28</v>
      </c>
      <c r="M603" s="30">
        <v>8</v>
      </c>
      <c r="N603" s="33" t="s">
        <v>4070</v>
      </c>
      <c r="O603" s="191" t="s">
        <v>4071</v>
      </c>
      <c r="P603" s="33" t="s">
        <v>4069</v>
      </c>
      <c r="Q603" s="194">
        <v>10672798.539999999</v>
      </c>
      <c r="T603"/>
    </row>
    <row r="604" spans="1:20" ht="23.25" x14ac:dyDescent="0.25">
      <c r="A604" s="80">
        <v>603</v>
      </c>
      <c r="B604" s="151" t="s">
        <v>495</v>
      </c>
      <c r="C604" s="30"/>
      <c r="D604" s="120" t="s">
        <v>415</v>
      </c>
      <c r="E604" s="120" t="s">
        <v>18</v>
      </c>
      <c r="F604" s="120" t="s">
        <v>416</v>
      </c>
      <c r="G604" s="120" t="s">
        <v>20</v>
      </c>
      <c r="H604" s="30" t="s">
        <v>809</v>
      </c>
      <c r="I604" s="30">
        <v>53</v>
      </c>
      <c r="J604" s="33" t="str">
        <f t="shared" si="9"/>
        <v>муниципальное образование «город Екатеринбург», г. Екатеринбург, ул. 40-летия Октября, д. 53</v>
      </c>
      <c r="K604" s="30">
        <v>835.3</v>
      </c>
      <c r="L604" s="30">
        <v>16</v>
      </c>
      <c r="M604" s="30">
        <v>1</v>
      </c>
      <c r="N604" s="33" t="s">
        <v>3807</v>
      </c>
      <c r="O604" s="191">
        <v>43686</v>
      </c>
      <c r="P604" s="33" t="s">
        <v>2726</v>
      </c>
      <c r="Q604" s="194">
        <v>161883.18</v>
      </c>
      <c r="R604" s="45" t="s">
        <v>2348</v>
      </c>
      <c r="T604"/>
    </row>
    <row r="605" spans="1:20" ht="23.25" x14ac:dyDescent="0.25">
      <c r="A605" s="80">
        <v>604</v>
      </c>
      <c r="B605" s="151" t="s">
        <v>495</v>
      </c>
      <c r="C605" s="30"/>
      <c r="D605" s="120" t="s">
        <v>415</v>
      </c>
      <c r="E605" s="120" t="s">
        <v>18</v>
      </c>
      <c r="F605" s="120" t="s">
        <v>416</v>
      </c>
      <c r="G605" s="120" t="s">
        <v>20</v>
      </c>
      <c r="H605" s="30" t="s">
        <v>809</v>
      </c>
      <c r="I605" s="30">
        <v>57</v>
      </c>
      <c r="J605" s="33" t="str">
        <f t="shared" si="9"/>
        <v>муниципальное образование «город Екатеринбург», г. Екатеринбург, ул. 40-летия Октября, д. 57</v>
      </c>
      <c r="K605" s="30">
        <v>828.3</v>
      </c>
      <c r="L605" s="30">
        <v>16</v>
      </c>
      <c r="M605" s="30">
        <v>1</v>
      </c>
      <c r="N605" s="33" t="s">
        <v>3808</v>
      </c>
      <c r="O605" s="191">
        <v>43609</v>
      </c>
      <c r="P605" s="33" t="s">
        <v>3809</v>
      </c>
      <c r="Q605" s="194">
        <v>1504912.48</v>
      </c>
      <c r="R605" s="45" t="s">
        <v>2348</v>
      </c>
      <c r="T605"/>
    </row>
    <row r="606" spans="1:20" ht="23.25" x14ac:dyDescent="0.25">
      <c r="A606" s="80">
        <v>605</v>
      </c>
      <c r="B606" s="151" t="s">
        <v>495</v>
      </c>
      <c r="C606" s="30"/>
      <c r="D606" s="120" t="s">
        <v>415</v>
      </c>
      <c r="E606" s="120" t="s">
        <v>18</v>
      </c>
      <c r="F606" s="120" t="s">
        <v>416</v>
      </c>
      <c r="G606" s="120" t="s">
        <v>20</v>
      </c>
      <c r="H606" s="30" t="s">
        <v>648</v>
      </c>
      <c r="I606" s="30">
        <v>150</v>
      </c>
      <c r="J606" s="33" t="str">
        <f t="shared" si="9"/>
        <v>муниципальное образование «город Екатеринбург», г. Екатеринбург, ул. 8 Марта, д. 150</v>
      </c>
      <c r="K606" s="30">
        <v>3614.1</v>
      </c>
      <c r="L606" s="30">
        <v>37</v>
      </c>
      <c r="M606" s="30">
        <v>3</v>
      </c>
      <c r="N606" s="33" t="s">
        <v>3982</v>
      </c>
      <c r="O606" s="191" t="s">
        <v>3810</v>
      </c>
      <c r="P606" s="33" t="s">
        <v>3733</v>
      </c>
      <c r="Q606" s="194">
        <v>9909538.6199999992</v>
      </c>
      <c r="T606"/>
    </row>
    <row r="607" spans="1:20" ht="23.25" x14ac:dyDescent="0.25">
      <c r="A607" s="80">
        <v>606</v>
      </c>
      <c r="B607" s="151" t="s">
        <v>495</v>
      </c>
      <c r="C607" s="30"/>
      <c r="D607" s="120" t="s">
        <v>415</v>
      </c>
      <c r="E607" s="120" t="s">
        <v>18</v>
      </c>
      <c r="F607" s="120" t="s">
        <v>416</v>
      </c>
      <c r="G607" s="120" t="s">
        <v>20</v>
      </c>
      <c r="H607" s="30" t="s">
        <v>648</v>
      </c>
      <c r="I607" s="30">
        <v>179</v>
      </c>
      <c r="J607" s="33" t="str">
        <f t="shared" si="9"/>
        <v>муниципальное образование «город Екатеринбург», г. Екатеринбург, ул. 8 Марта, д. 179</v>
      </c>
      <c r="K607" s="30">
        <v>1022.8</v>
      </c>
      <c r="L607" s="30">
        <v>12</v>
      </c>
      <c r="M607" s="30">
        <v>8</v>
      </c>
      <c r="N607" s="33" t="s">
        <v>2992</v>
      </c>
      <c r="O607" s="191" t="s">
        <v>3795</v>
      </c>
      <c r="P607" s="33" t="s">
        <v>3796</v>
      </c>
      <c r="Q607" s="194">
        <v>4915339.1999999993</v>
      </c>
      <c r="T607"/>
    </row>
    <row r="608" spans="1:20" ht="23.25" x14ac:dyDescent="0.25">
      <c r="A608" s="80">
        <v>607</v>
      </c>
      <c r="B608" s="151" t="s">
        <v>495</v>
      </c>
      <c r="C608" s="30"/>
      <c r="D608" s="120" t="s">
        <v>415</v>
      </c>
      <c r="E608" s="120" t="s">
        <v>18</v>
      </c>
      <c r="F608" s="120" t="s">
        <v>416</v>
      </c>
      <c r="G608" s="120" t="s">
        <v>20</v>
      </c>
      <c r="H608" s="30" t="s">
        <v>648</v>
      </c>
      <c r="I608" s="30">
        <v>97</v>
      </c>
      <c r="J608" s="33" t="str">
        <f t="shared" ref="J608:J671" si="10">C608&amp;""&amp;D608&amp;", "&amp;E608&amp;" "&amp;F608&amp;", "&amp;G608&amp;" "&amp;H608&amp;", д. "&amp;I608</f>
        <v>муниципальное образование «город Екатеринбург», г. Екатеринбург, ул. 8 Марта, д. 97</v>
      </c>
      <c r="K608" s="30">
        <v>1816</v>
      </c>
      <c r="L608" s="30">
        <v>30</v>
      </c>
      <c r="M608" s="30">
        <v>3</v>
      </c>
      <c r="N608" s="33" t="s">
        <v>3811</v>
      </c>
      <c r="O608" s="191" t="s">
        <v>3812</v>
      </c>
      <c r="P608" s="33" t="s">
        <v>3733</v>
      </c>
      <c r="Q608" s="194">
        <v>3402327.54</v>
      </c>
      <c r="T608"/>
    </row>
    <row r="609" spans="1:20" ht="23.25" x14ac:dyDescent="0.25">
      <c r="A609" s="80">
        <v>608</v>
      </c>
      <c r="B609" s="151" t="s">
        <v>495</v>
      </c>
      <c r="C609" s="30"/>
      <c r="D609" s="120" t="s">
        <v>415</v>
      </c>
      <c r="E609" s="120" t="s">
        <v>18</v>
      </c>
      <c r="F609" s="120" t="s">
        <v>416</v>
      </c>
      <c r="G609" s="120" t="s">
        <v>20</v>
      </c>
      <c r="H609" s="30" t="s">
        <v>648</v>
      </c>
      <c r="I609" s="30">
        <v>99</v>
      </c>
      <c r="J609" s="33" t="str">
        <f t="shared" si="10"/>
        <v>муниципальное образование «город Екатеринбург», г. Екатеринбург, ул. 8 Марта, д. 99</v>
      </c>
      <c r="K609" s="30">
        <v>3831</v>
      </c>
      <c r="L609" s="30">
        <v>52</v>
      </c>
      <c r="M609" s="30">
        <v>8</v>
      </c>
      <c r="N609" s="33" t="s">
        <v>3983</v>
      </c>
      <c r="O609" s="191" t="s">
        <v>3984</v>
      </c>
      <c r="P609" s="33" t="s">
        <v>3722</v>
      </c>
      <c r="Q609" s="194">
        <v>20679966.32</v>
      </c>
      <c r="T609"/>
    </row>
    <row r="610" spans="1:20" ht="23.25" x14ac:dyDescent="0.25">
      <c r="A610" s="80">
        <v>609</v>
      </c>
      <c r="B610" s="151" t="s">
        <v>495</v>
      </c>
      <c r="C610" s="30"/>
      <c r="D610" s="120" t="s">
        <v>415</v>
      </c>
      <c r="E610" s="120" t="s">
        <v>18</v>
      </c>
      <c r="F610" s="120" t="s">
        <v>416</v>
      </c>
      <c r="G610" s="120" t="s">
        <v>20</v>
      </c>
      <c r="H610" s="30" t="s">
        <v>281</v>
      </c>
      <c r="I610" s="30">
        <v>45</v>
      </c>
      <c r="J610" s="33" t="str">
        <f t="shared" si="10"/>
        <v>муниципальное образование «город Екатеринбург», г. Екатеринбург, ул. Азина, д. 45</v>
      </c>
      <c r="K610" s="30">
        <v>1744.5</v>
      </c>
      <c r="L610" s="30">
        <v>40</v>
      </c>
      <c r="M610" s="30">
        <v>7</v>
      </c>
      <c r="N610" s="33" t="s">
        <v>3815</v>
      </c>
      <c r="O610" s="191" t="s">
        <v>3816</v>
      </c>
      <c r="P610" s="33" t="s">
        <v>2858</v>
      </c>
      <c r="Q610" s="194">
        <v>7066436.7300000004</v>
      </c>
      <c r="T610"/>
    </row>
    <row r="611" spans="1:20" ht="23.25" x14ac:dyDescent="0.25">
      <c r="A611" s="80">
        <v>610</v>
      </c>
      <c r="B611" s="151" t="s">
        <v>495</v>
      </c>
      <c r="C611" s="30"/>
      <c r="D611" s="120" t="s">
        <v>415</v>
      </c>
      <c r="E611" s="120" t="s">
        <v>18</v>
      </c>
      <c r="F611" s="120" t="s">
        <v>416</v>
      </c>
      <c r="G611" s="120" t="s">
        <v>20</v>
      </c>
      <c r="H611" s="30" t="s">
        <v>281</v>
      </c>
      <c r="I611" s="30">
        <v>55</v>
      </c>
      <c r="J611" s="33" t="str">
        <f t="shared" si="10"/>
        <v>муниципальное образование «город Екатеринбург», г. Екатеринбург, ул. Азина, д. 55</v>
      </c>
      <c r="K611" s="30">
        <v>2407.9</v>
      </c>
      <c r="L611" s="30">
        <v>36</v>
      </c>
      <c r="M611" s="30">
        <v>1</v>
      </c>
      <c r="N611" s="33" t="s">
        <v>3817</v>
      </c>
      <c r="O611" s="191">
        <v>43390</v>
      </c>
      <c r="P611" s="33" t="s">
        <v>3799</v>
      </c>
      <c r="Q611" s="194">
        <v>292921.2</v>
      </c>
      <c r="T611"/>
    </row>
    <row r="612" spans="1:20" ht="23.25" x14ac:dyDescent="0.25">
      <c r="A612" s="80">
        <v>611</v>
      </c>
      <c r="B612" s="151" t="s">
        <v>495</v>
      </c>
      <c r="C612" s="30"/>
      <c r="D612" s="120" t="s">
        <v>415</v>
      </c>
      <c r="E612" s="120" t="s">
        <v>18</v>
      </c>
      <c r="F612" s="120" t="s">
        <v>416</v>
      </c>
      <c r="G612" s="120" t="s">
        <v>20</v>
      </c>
      <c r="H612" s="30" t="s">
        <v>482</v>
      </c>
      <c r="I612" s="30">
        <v>8</v>
      </c>
      <c r="J612" s="33" t="str">
        <f t="shared" si="10"/>
        <v>муниципальное образование «город Екатеринбург», г. Екатеринбург, ул. Альпинистов, д. 8</v>
      </c>
      <c r="K612" s="30">
        <v>3024.4</v>
      </c>
      <c r="L612" s="30">
        <v>45</v>
      </c>
      <c r="M612" s="30">
        <v>7</v>
      </c>
      <c r="N612" s="33" t="s">
        <v>3985</v>
      </c>
      <c r="O612" s="191" t="s">
        <v>3986</v>
      </c>
      <c r="P612" s="33" t="s">
        <v>2858</v>
      </c>
      <c r="Q612" s="194">
        <v>16920835.199999999</v>
      </c>
      <c r="T612"/>
    </row>
    <row r="613" spans="1:20" ht="23.25" x14ac:dyDescent="0.25">
      <c r="A613" s="80">
        <v>612</v>
      </c>
      <c r="B613" s="151" t="s">
        <v>495</v>
      </c>
      <c r="C613" s="30"/>
      <c r="D613" s="120" t="s">
        <v>415</v>
      </c>
      <c r="E613" s="120" t="s">
        <v>18</v>
      </c>
      <c r="F613" s="120" t="s">
        <v>416</v>
      </c>
      <c r="G613" s="120" t="s">
        <v>20</v>
      </c>
      <c r="H613" s="30" t="s">
        <v>1405</v>
      </c>
      <c r="I613" s="30" t="s">
        <v>401</v>
      </c>
      <c r="J613" s="33" t="str">
        <f t="shared" si="10"/>
        <v>муниципальное образование «город Екатеринбург», г. Екатеринбург, ул. Аркадия Гайдара, д. 4А</v>
      </c>
      <c r="K613" s="30">
        <v>621</v>
      </c>
      <c r="L613" s="30">
        <v>32</v>
      </c>
      <c r="M613" s="30">
        <v>6</v>
      </c>
      <c r="N613" s="33" t="s">
        <v>2912</v>
      </c>
      <c r="O613" s="192" t="s">
        <v>3819</v>
      </c>
      <c r="P613" s="33" t="s">
        <v>3647</v>
      </c>
      <c r="Q613" s="194">
        <v>1939386.92</v>
      </c>
      <c r="T613"/>
    </row>
    <row r="614" spans="1:20" ht="57" x14ac:dyDescent="0.25">
      <c r="A614" s="80">
        <v>613</v>
      </c>
      <c r="B614" s="151" t="s">
        <v>495</v>
      </c>
      <c r="C614" s="30"/>
      <c r="D614" s="152" t="s">
        <v>415</v>
      </c>
      <c r="E614" s="120" t="s">
        <v>18</v>
      </c>
      <c r="F614" s="120" t="s">
        <v>416</v>
      </c>
      <c r="G614" s="120" t="s">
        <v>20</v>
      </c>
      <c r="H614" s="30" t="s">
        <v>1400</v>
      </c>
      <c r="I614" s="30">
        <v>5</v>
      </c>
      <c r="J614" s="33" t="str">
        <f t="shared" si="10"/>
        <v>муниципальное образование «город Екатеринбург», г. Екатеринбург, ул. Атмосферная, д. 5</v>
      </c>
      <c r="K614" s="30">
        <v>2088.6</v>
      </c>
      <c r="L614" s="30">
        <v>24</v>
      </c>
      <c r="M614" s="30">
        <v>7</v>
      </c>
      <c r="N614" s="33" t="s">
        <v>2906</v>
      </c>
      <c r="O614" s="192" t="s">
        <v>3428</v>
      </c>
      <c r="P614" s="33" t="s">
        <v>4534</v>
      </c>
      <c r="Q614" s="194">
        <v>12036740.920000002</v>
      </c>
      <c r="T614"/>
    </row>
    <row r="615" spans="1:20" ht="23.25" x14ac:dyDescent="0.25">
      <c r="A615" s="80">
        <v>614</v>
      </c>
      <c r="B615" s="151" t="s">
        <v>495</v>
      </c>
      <c r="C615" s="30"/>
      <c r="D615" s="120" t="s">
        <v>415</v>
      </c>
      <c r="E615" s="120" t="s">
        <v>18</v>
      </c>
      <c r="F615" s="120" t="s">
        <v>416</v>
      </c>
      <c r="G615" s="120" t="s">
        <v>20</v>
      </c>
      <c r="H615" s="30" t="s">
        <v>1204</v>
      </c>
      <c r="I615" s="30">
        <v>24</v>
      </c>
      <c r="J615" s="33" t="str">
        <f t="shared" si="10"/>
        <v>муниципальное образование «город Екатеринбург», г. Екатеринбург, ул. Бакинских комиссаров, д. 24</v>
      </c>
      <c r="K615" s="30">
        <v>912.9</v>
      </c>
      <c r="L615" s="30">
        <v>12</v>
      </c>
      <c r="M615" s="30">
        <v>1</v>
      </c>
      <c r="N615" s="33" t="s">
        <v>3820</v>
      </c>
      <c r="O615" s="191" t="s">
        <v>3725</v>
      </c>
      <c r="P615" s="33" t="s">
        <v>2726</v>
      </c>
      <c r="Q615" s="194">
        <v>183640.25</v>
      </c>
      <c r="R615" s="45" t="s">
        <v>2348</v>
      </c>
      <c r="T615"/>
    </row>
    <row r="616" spans="1:20" ht="57" x14ac:dyDescent="0.25">
      <c r="A616" s="80">
        <v>615</v>
      </c>
      <c r="B616" s="151" t="s">
        <v>495</v>
      </c>
      <c r="C616" s="30"/>
      <c r="D616" s="120" t="s">
        <v>415</v>
      </c>
      <c r="E616" s="120" t="s">
        <v>18</v>
      </c>
      <c r="F616" s="120" t="s">
        <v>416</v>
      </c>
      <c r="G616" s="120" t="s">
        <v>20</v>
      </c>
      <c r="H616" s="30" t="s">
        <v>1204</v>
      </c>
      <c r="I616" s="30">
        <v>26</v>
      </c>
      <c r="J616" s="33" t="str">
        <f t="shared" si="10"/>
        <v>муниципальное образование «город Екатеринбург», г. Екатеринбург, ул. Бакинских комиссаров, д. 26</v>
      </c>
      <c r="K616" s="30">
        <v>939.8</v>
      </c>
      <c r="L616" s="30">
        <v>12</v>
      </c>
      <c r="M616" s="30">
        <v>5</v>
      </c>
      <c r="N616" s="33" t="s">
        <v>4073</v>
      </c>
      <c r="O616" s="192" t="s">
        <v>4074</v>
      </c>
      <c r="P616" s="33" t="s">
        <v>4072</v>
      </c>
      <c r="Q616" s="194">
        <v>4034620.2200000007</v>
      </c>
      <c r="T616"/>
    </row>
    <row r="617" spans="1:20" ht="23.25" x14ac:dyDescent="0.25">
      <c r="A617" s="80">
        <v>616</v>
      </c>
      <c r="B617" s="151" t="s">
        <v>495</v>
      </c>
      <c r="C617" s="30"/>
      <c r="D617" s="120" t="s">
        <v>415</v>
      </c>
      <c r="E617" s="120" t="s">
        <v>18</v>
      </c>
      <c r="F617" s="120" t="s">
        <v>416</v>
      </c>
      <c r="G617" s="120" t="s">
        <v>20</v>
      </c>
      <c r="H617" s="30" t="s">
        <v>1204</v>
      </c>
      <c r="I617" s="30">
        <v>32</v>
      </c>
      <c r="J617" s="33" t="str">
        <f t="shared" si="10"/>
        <v>муниципальное образование «город Екатеринбург», г. Екатеринбург, ул. Бакинских комиссаров, д. 32</v>
      </c>
      <c r="K617" s="30">
        <v>1021.3</v>
      </c>
      <c r="L617" s="30">
        <v>16</v>
      </c>
      <c r="M617" s="30">
        <v>1</v>
      </c>
      <c r="N617" s="33" t="s">
        <v>3807</v>
      </c>
      <c r="O617" s="191">
        <v>43686</v>
      </c>
      <c r="P617" s="33" t="s">
        <v>2726</v>
      </c>
      <c r="Q617" s="194">
        <v>269548.34000000003</v>
      </c>
      <c r="R617" s="45" t="s">
        <v>2348</v>
      </c>
      <c r="T617"/>
    </row>
    <row r="618" spans="1:20" ht="45.75" x14ac:dyDescent="0.25">
      <c r="A618" s="80">
        <v>617</v>
      </c>
      <c r="B618" s="151" t="s">
        <v>495</v>
      </c>
      <c r="C618" s="30"/>
      <c r="D618" s="120" t="s">
        <v>415</v>
      </c>
      <c r="E618" s="120" t="s">
        <v>18</v>
      </c>
      <c r="F618" s="120" t="s">
        <v>416</v>
      </c>
      <c r="G618" s="120" t="s">
        <v>20</v>
      </c>
      <c r="H618" s="30" t="s">
        <v>1204</v>
      </c>
      <c r="I618" s="30">
        <v>40</v>
      </c>
      <c r="J618" s="33" t="str">
        <f t="shared" si="10"/>
        <v>муниципальное образование «город Екатеринбург», г. Екатеринбург, ул. Бакинских комиссаров, д. 40</v>
      </c>
      <c r="K618" s="30">
        <v>851.7</v>
      </c>
      <c r="L618" s="30">
        <v>16</v>
      </c>
      <c r="M618" s="30">
        <v>8</v>
      </c>
      <c r="N618" s="33" t="s">
        <v>4076</v>
      </c>
      <c r="O618" s="192" t="s">
        <v>4077</v>
      </c>
      <c r="P618" s="33" t="s">
        <v>4075</v>
      </c>
      <c r="Q618" s="194">
        <v>3735460.78</v>
      </c>
      <c r="T618"/>
    </row>
    <row r="619" spans="1:20" ht="23.25" x14ac:dyDescent="0.25">
      <c r="A619" s="80">
        <v>618</v>
      </c>
      <c r="B619" s="151" t="s">
        <v>495</v>
      </c>
      <c r="C619" s="30"/>
      <c r="D619" s="120" t="s">
        <v>415</v>
      </c>
      <c r="E619" s="120" t="s">
        <v>18</v>
      </c>
      <c r="F619" s="120" t="s">
        <v>416</v>
      </c>
      <c r="G619" s="120" t="s">
        <v>20</v>
      </c>
      <c r="H619" s="30" t="s">
        <v>1204</v>
      </c>
      <c r="I619" s="30">
        <v>44</v>
      </c>
      <c r="J619" s="33" t="str">
        <f t="shared" si="10"/>
        <v>муниципальное образование «город Екатеринбург», г. Екатеринбург, ул. Бакинских комиссаров, д. 44</v>
      </c>
      <c r="K619" s="30">
        <v>851.4</v>
      </c>
      <c r="L619" s="30">
        <v>16</v>
      </c>
      <c r="M619" s="30">
        <v>1</v>
      </c>
      <c r="N619" s="33" t="s">
        <v>3807</v>
      </c>
      <c r="O619" s="191">
        <v>43686</v>
      </c>
      <c r="P619" s="33" t="s">
        <v>2726</v>
      </c>
      <c r="Q619" s="194">
        <v>199863.41</v>
      </c>
      <c r="R619" s="45" t="s">
        <v>2348</v>
      </c>
      <c r="T619"/>
    </row>
    <row r="620" spans="1:20" ht="23.25" x14ac:dyDescent="0.25">
      <c r="A620" s="80">
        <v>619</v>
      </c>
      <c r="B620" s="151" t="s">
        <v>495</v>
      </c>
      <c r="C620" s="30"/>
      <c r="D620" s="120" t="s">
        <v>415</v>
      </c>
      <c r="E620" s="120" t="s">
        <v>18</v>
      </c>
      <c r="F620" s="120" t="s">
        <v>416</v>
      </c>
      <c r="G620" s="120" t="s">
        <v>20</v>
      </c>
      <c r="H620" s="30" t="s">
        <v>485</v>
      </c>
      <c r="I620" s="30">
        <v>1</v>
      </c>
      <c r="J620" s="33" t="str">
        <f t="shared" si="10"/>
        <v>муниципальное образование «город Екатеринбург», г. Екатеринбург, ул. Баумана, д. 1</v>
      </c>
      <c r="K620" s="30">
        <v>14330.2</v>
      </c>
      <c r="L620" s="30">
        <v>208</v>
      </c>
      <c r="M620" s="30">
        <v>1</v>
      </c>
      <c r="N620" s="33" t="s">
        <v>3821</v>
      </c>
      <c r="O620" s="191" t="s">
        <v>3660</v>
      </c>
      <c r="P620" s="33" t="s">
        <v>3733</v>
      </c>
      <c r="Q620" s="194">
        <v>5471001.4500000002</v>
      </c>
      <c r="R620" s="45" t="s">
        <v>2348</v>
      </c>
      <c r="T620"/>
    </row>
    <row r="621" spans="1:20" ht="23.25" x14ac:dyDescent="0.25">
      <c r="A621" s="80">
        <v>620</v>
      </c>
      <c r="B621" s="151" t="s">
        <v>495</v>
      </c>
      <c r="C621" s="30"/>
      <c r="D621" s="120" t="s">
        <v>415</v>
      </c>
      <c r="E621" s="120" t="s">
        <v>18</v>
      </c>
      <c r="F621" s="120" t="s">
        <v>416</v>
      </c>
      <c r="G621" s="120" t="s">
        <v>20</v>
      </c>
      <c r="H621" s="30" t="s">
        <v>485</v>
      </c>
      <c r="I621" s="30">
        <v>23</v>
      </c>
      <c r="J621" s="33" t="str">
        <f t="shared" si="10"/>
        <v>муниципальное образование «город Екатеринбург», г. Екатеринбург, ул. Баумана, д. 23</v>
      </c>
      <c r="K621" s="30">
        <v>4151.2</v>
      </c>
      <c r="L621" s="30">
        <v>59</v>
      </c>
      <c r="M621" s="30">
        <v>1</v>
      </c>
      <c r="N621" s="33" t="s">
        <v>3822</v>
      </c>
      <c r="O621" s="191" t="s">
        <v>3753</v>
      </c>
      <c r="P621" s="33" t="s">
        <v>2769</v>
      </c>
      <c r="Q621" s="194">
        <v>474579.55000000005</v>
      </c>
      <c r="R621" s="45" t="s">
        <v>2348</v>
      </c>
      <c r="T621"/>
    </row>
    <row r="622" spans="1:20" ht="23.25" x14ac:dyDescent="0.25">
      <c r="A622" s="80">
        <v>621</v>
      </c>
      <c r="B622" s="151" t="s">
        <v>495</v>
      </c>
      <c r="C622" s="30"/>
      <c r="D622" s="120" t="s">
        <v>415</v>
      </c>
      <c r="E622" s="120" t="s">
        <v>18</v>
      </c>
      <c r="F622" s="120" t="s">
        <v>416</v>
      </c>
      <c r="G622" s="120" t="s">
        <v>20</v>
      </c>
      <c r="H622" s="30" t="s">
        <v>485</v>
      </c>
      <c r="I622" s="30">
        <v>5</v>
      </c>
      <c r="J622" s="33" t="str">
        <f t="shared" si="10"/>
        <v>муниципальное образование «город Екатеринбург», г. Екатеринбург, ул. Баумана, д. 5</v>
      </c>
      <c r="K622" s="30">
        <v>6390.6</v>
      </c>
      <c r="L622" s="30">
        <v>69</v>
      </c>
      <c r="M622" s="30">
        <v>1</v>
      </c>
      <c r="N622" s="33" t="s">
        <v>3823</v>
      </c>
      <c r="O622" s="191" t="s">
        <v>3725</v>
      </c>
      <c r="P622" s="33" t="s">
        <v>2726</v>
      </c>
      <c r="Q622" s="194">
        <v>1728435.29</v>
      </c>
      <c r="R622" s="45" t="s">
        <v>2348</v>
      </c>
      <c r="T622"/>
    </row>
    <row r="623" spans="1:20" ht="23.25" x14ac:dyDescent="0.25">
      <c r="A623" s="80">
        <v>622</v>
      </c>
      <c r="B623" s="151" t="s">
        <v>495</v>
      </c>
      <c r="C623" s="30"/>
      <c r="D623" s="120" t="s">
        <v>415</v>
      </c>
      <c r="E623" s="120" t="s">
        <v>18</v>
      </c>
      <c r="F623" s="120" t="s">
        <v>416</v>
      </c>
      <c r="G623" s="120" t="s">
        <v>20</v>
      </c>
      <c r="H623" s="30" t="s">
        <v>812</v>
      </c>
      <c r="I623" s="30">
        <v>121</v>
      </c>
      <c r="J623" s="33" t="str">
        <f t="shared" si="10"/>
        <v>муниципальное образование «город Екатеринбург», г. Екатеринбург, ул. Бебеля, д. 121</v>
      </c>
      <c r="K623" s="30">
        <v>2306.5</v>
      </c>
      <c r="L623" s="30">
        <v>25</v>
      </c>
      <c r="M623" s="30">
        <v>8</v>
      </c>
      <c r="N623" s="33" t="s">
        <v>3824</v>
      </c>
      <c r="O623" s="191" t="s">
        <v>3788</v>
      </c>
      <c r="P623" s="33" t="s">
        <v>3959</v>
      </c>
      <c r="Q623" s="194">
        <v>11706942.289999999</v>
      </c>
      <c r="T623"/>
    </row>
    <row r="624" spans="1:20" ht="23.25" x14ac:dyDescent="0.25">
      <c r="A624" s="80">
        <v>623</v>
      </c>
      <c r="B624" s="151" t="s">
        <v>495</v>
      </c>
      <c r="C624" s="30"/>
      <c r="D624" s="120" t="s">
        <v>415</v>
      </c>
      <c r="E624" s="120" t="s">
        <v>18</v>
      </c>
      <c r="F624" s="120" t="s">
        <v>416</v>
      </c>
      <c r="G624" s="120" t="s">
        <v>20</v>
      </c>
      <c r="H624" s="30" t="s">
        <v>812</v>
      </c>
      <c r="I624" s="30">
        <v>123</v>
      </c>
      <c r="J624" s="33" t="str">
        <f t="shared" si="10"/>
        <v>муниципальное образование «город Екатеринбург», г. Екатеринбург, ул. Бебеля, д. 123</v>
      </c>
      <c r="K624" s="30">
        <v>1224.83</v>
      </c>
      <c r="L624" s="30">
        <v>24</v>
      </c>
      <c r="M624" s="30">
        <v>8</v>
      </c>
      <c r="N624" s="33" t="s">
        <v>3987</v>
      </c>
      <c r="O624" s="191" t="s">
        <v>3988</v>
      </c>
      <c r="P624" s="33" t="s">
        <v>3959</v>
      </c>
      <c r="Q624" s="194">
        <v>7852933.7299999986</v>
      </c>
      <c r="T624"/>
    </row>
    <row r="625" spans="1:20" ht="23.25" x14ac:dyDescent="0.25">
      <c r="A625" s="80">
        <v>624</v>
      </c>
      <c r="B625" s="151" t="s">
        <v>495</v>
      </c>
      <c r="C625" s="30"/>
      <c r="D625" s="120" t="s">
        <v>415</v>
      </c>
      <c r="E625" s="120" t="s">
        <v>18</v>
      </c>
      <c r="F625" s="120" t="s">
        <v>416</v>
      </c>
      <c r="G625" s="120" t="s">
        <v>20</v>
      </c>
      <c r="H625" s="30" t="s">
        <v>812</v>
      </c>
      <c r="I625" s="30">
        <v>174</v>
      </c>
      <c r="J625" s="33" t="str">
        <f t="shared" si="10"/>
        <v>муниципальное образование «город Екатеринбург», г. Екатеринбург, ул. Бебеля, д. 174</v>
      </c>
      <c r="K625" s="30">
        <v>1678</v>
      </c>
      <c r="L625" s="30">
        <v>30</v>
      </c>
      <c r="M625" s="30">
        <v>7</v>
      </c>
      <c r="N625" s="33" t="s">
        <v>3989</v>
      </c>
      <c r="O625" s="191" t="s">
        <v>3990</v>
      </c>
      <c r="P625" s="33" t="s">
        <v>3799</v>
      </c>
      <c r="Q625" s="194">
        <v>9965803.75</v>
      </c>
      <c r="T625"/>
    </row>
    <row r="626" spans="1:20" ht="23.25" x14ac:dyDescent="0.25">
      <c r="A626" s="80">
        <v>625</v>
      </c>
      <c r="B626" s="151" t="s">
        <v>495</v>
      </c>
      <c r="C626" s="30"/>
      <c r="D626" s="120" t="s">
        <v>415</v>
      </c>
      <c r="E626" s="120" t="s">
        <v>18</v>
      </c>
      <c r="F626" s="120" t="s">
        <v>416</v>
      </c>
      <c r="G626" s="120" t="s">
        <v>20</v>
      </c>
      <c r="H626" s="30" t="s">
        <v>812</v>
      </c>
      <c r="I626" s="42" t="s">
        <v>1418</v>
      </c>
      <c r="J626" s="33" t="str">
        <f t="shared" si="10"/>
        <v>муниципальное образование «город Екатеринбург», г. Екатеринбург, ул. Бебеля, д. 176А</v>
      </c>
      <c r="K626" s="30">
        <v>932.1</v>
      </c>
      <c r="L626" s="30">
        <v>18</v>
      </c>
      <c r="M626" s="30">
        <v>7</v>
      </c>
      <c r="N626" s="33" t="s">
        <v>2912</v>
      </c>
      <c r="O626" s="192" t="s">
        <v>3819</v>
      </c>
      <c r="P626" s="33" t="s">
        <v>3647</v>
      </c>
      <c r="Q626" s="194">
        <v>3796019.78</v>
      </c>
      <c r="T626"/>
    </row>
    <row r="627" spans="1:20" ht="23.25" x14ac:dyDescent="0.25">
      <c r="A627" s="80">
        <v>626</v>
      </c>
      <c r="B627" s="151" t="s">
        <v>495</v>
      </c>
      <c r="C627" s="30"/>
      <c r="D627" s="120" t="s">
        <v>415</v>
      </c>
      <c r="E627" s="120" t="s">
        <v>18</v>
      </c>
      <c r="F627" s="120" t="s">
        <v>416</v>
      </c>
      <c r="G627" s="120" t="s">
        <v>20</v>
      </c>
      <c r="H627" s="30" t="s">
        <v>812</v>
      </c>
      <c r="I627" s="42" t="s">
        <v>1419</v>
      </c>
      <c r="J627" s="33" t="str">
        <f t="shared" si="10"/>
        <v>муниципальное образование «город Екатеринбург», г. Екатеринбург, ул. Бебеля, д. 182А</v>
      </c>
      <c r="K627" s="30">
        <v>696.8</v>
      </c>
      <c r="L627" s="30">
        <v>12</v>
      </c>
      <c r="M627" s="30">
        <v>7</v>
      </c>
      <c r="N627" s="33" t="s">
        <v>2912</v>
      </c>
      <c r="O627" s="192" t="s">
        <v>3819</v>
      </c>
      <c r="P627" s="33" t="s">
        <v>3647</v>
      </c>
      <c r="Q627" s="194">
        <v>4419781.8600000003</v>
      </c>
      <c r="T627"/>
    </row>
    <row r="628" spans="1:20" ht="23.25" x14ac:dyDescent="0.25">
      <c r="A628" s="80">
        <v>627</v>
      </c>
      <c r="B628" s="151" t="s">
        <v>495</v>
      </c>
      <c r="C628" s="30"/>
      <c r="D628" s="120" t="s">
        <v>415</v>
      </c>
      <c r="E628" s="120" t="s">
        <v>18</v>
      </c>
      <c r="F628" s="120" t="s">
        <v>416</v>
      </c>
      <c r="G628" s="120" t="s">
        <v>20</v>
      </c>
      <c r="H628" s="30" t="s">
        <v>378</v>
      </c>
      <c r="I628" s="30">
        <v>173</v>
      </c>
      <c r="J628" s="33" t="str">
        <f t="shared" si="10"/>
        <v>муниципальное образование «город Екатеринбург», г. Екатеринбург, ул. Белинского, д. 173</v>
      </c>
      <c r="K628" s="30">
        <v>3978.7</v>
      </c>
      <c r="L628" s="30">
        <v>86</v>
      </c>
      <c r="M628" s="30">
        <v>5</v>
      </c>
      <c r="N628" s="33" t="s">
        <v>3828</v>
      </c>
      <c r="O628" s="191" t="s">
        <v>3814</v>
      </c>
      <c r="P628" s="33" t="s">
        <v>2766</v>
      </c>
      <c r="Q628" s="194">
        <v>6993205.2000000002</v>
      </c>
      <c r="T628"/>
    </row>
    <row r="629" spans="1:20" ht="23.25" x14ac:dyDescent="0.25">
      <c r="A629" s="80">
        <v>628</v>
      </c>
      <c r="B629" s="151" t="s">
        <v>495</v>
      </c>
      <c r="C629" s="30"/>
      <c r="D629" s="152" t="s">
        <v>415</v>
      </c>
      <c r="E629" s="120" t="s">
        <v>18</v>
      </c>
      <c r="F629" s="120" t="s">
        <v>416</v>
      </c>
      <c r="G629" s="120" t="s">
        <v>20</v>
      </c>
      <c r="H629" s="30" t="s">
        <v>1401</v>
      </c>
      <c r="I629" s="30">
        <v>4</v>
      </c>
      <c r="J629" s="33" t="str">
        <f t="shared" si="10"/>
        <v>муниципальное образование «город Екатеринбург», г. Екатеринбург, ул. Бетонщиков, д. 4</v>
      </c>
      <c r="K629" s="30">
        <v>1865.2</v>
      </c>
      <c r="L629" s="30">
        <v>72</v>
      </c>
      <c r="M629" s="30">
        <v>6</v>
      </c>
      <c r="N629" s="33" t="s">
        <v>3991</v>
      </c>
      <c r="O629" s="192" t="s">
        <v>3992</v>
      </c>
      <c r="P629" s="33" t="s">
        <v>3641</v>
      </c>
      <c r="Q629" s="194">
        <v>7345609.04</v>
      </c>
      <c r="T629"/>
    </row>
    <row r="630" spans="1:20" ht="23.25" x14ac:dyDescent="0.25">
      <c r="A630" s="80">
        <v>629</v>
      </c>
      <c r="B630" s="151" t="s">
        <v>495</v>
      </c>
      <c r="C630" s="30"/>
      <c r="D630" s="152" t="s">
        <v>415</v>
      </c>
      <c r="E630" s="120" t="s">
        <v>18</v>
      </c>
      <c r="F630" s="120" t="s">
        <v>416</v>
      </c>
      <c r="G630" s="120" t="s">
        <v>20</v>
      </c>
      <c r="H630" s="30" t="s">
        <v>1401</v>
      </c>
      <c r="I630" s="30">
        <v>6</v>
      </c>
      <c r="J630" s="33" t="str">
        <f t="shared" si="10"/>
        <v>муниципальное образование «город Екатеринбург», г. Екатеринбург, ул. Бетонщиков, д. 6</v>
      </c>
      <c r="K630" s="30">
        <v>2055.1</v>
      </c>
      <c r="L630" s="30">
        <v>23</v>
      </c>
      <c r="M630" s="30">
        <v>6</v>
      </c>
      <c r="N630" s="33" t="s">
        <v>3001</v>
      </c>
      <c r="O630" s="192" t="s">
        <v>3829</v>
      </c>
      <c r="P630" s="33" t="s">
        <v>3641</v>
      </c>
      <c r="Q630" s="194">
        <v>5009383.9000000004</v>
      </c>
      <c r="T630"/>
    </row>
    <row r="631" spans="1:20" ht="23.25" x14ac:dyDescent="0.25">
      <c r="A631" s="80">
        <v>630</v>
      </c>
      <c r="B631" s="151" t="s">
        <v>495</v>
      </c>
      <c r="C631" s="30"/>
      <c r="D631" s="152" t="s">
        <v>415</v>
      </c>
      <c r="E631" s="120" t="s">
        <v>18</v>
      </c>
      <c r="F631" s="120" t="s">
        <v>416</v>
      </c>
      <c r="G631" s="120" t="s">
        <v>20</v>
      </c>
      <c r="H631" s="30" t="s">
        <v>1401</v>
      </c>
      <c r="I631" s="30">
        <v>8</v>
      </c>
      <c r="J631" s="33" t="str">
        <f t="shared" si="10"/>
        <v>муниципальное образование «город Екатеринбург», г. Екатеринбург, ул. Бетонщиков, д. 8</v>
      </c>
      <c r="K631" s="30">
        <v>1858.3</v>
      </c>
      <c r="L631" s="30">
        <v>71</v>
      </c>
      <c r="M631" s="30">
        <v>6</v>
      </c>
      <c r="N631" s="33" t="s">
        <v>3001</v>
      </c>
      <c r="O631" s="192" t="s">
        <v>3829</v>
      </c>
      <c r="P631" s="33" t="s">
        <v>3641</v>
      </c>
      <c r="Q631" s="194">
        <v>5913256.2400000002</v>
      </c>
      <c r="T631"/>
    </row>
    <row r="632" spans="1:20" ht="23.25" x14ac:dyDescent="0.25">
      <c r="A632" s="80">
        <v>631</v>
      </c>
      <c r="B632" s="151" t="s">
        <v>495</v>
      </c>
      <c r="C632" s="30"/>
      <c r="D632" s="120" t="s">
        <v>415</v>
      </c>
      <c r="E632" s="120" t="s">
        <v>18</v>
      </c>
      <c r="F632" s="120" t="s">
        <v>416</v>
      </c>
      <c r="G632" s="120" t="s">
        <v>20</v>
      </c>
      <c r="H632" s="30" t="s">
        <v>1402</v>
      </c>
      <c r="I632" s="30">
        <v>56</v>
      </c>
      <c r="J632" s="33" t="str">
        <f t="shared" si="10"/>
        <v>муниципальное образование «город Екатеринбург», г. Екатеринбург, ул. Библиотечная, д. 56</v>
      </c>
      <c r="K632" s="30">
        <v>299.8</v>
      </c>
      <c r="L632" s="30">
        <v>8</v>
      </c>
      <c r="M632" s="30">
        <v>5</v>
      </c>
      <c r="N632" s="33" t="s">
        <v>3830</v>
      </c>
      <c r="O632" s="191" t="s">
        <v>3724</v>
      </c>
      <c r="P632" s="33" t="s">
        <v>2858</v>
      </c>
      <c r="Q632" s="194">
        <v>930499.2</v>
      </c>
      <c r="T632"/>
    </row>
    <row r="633" spans="1:20" ht="23.25" x14ac:dyDescent="0.25">
      <c r="A633" s="80">
        <v>632</v>
      </c>
      <c r="B633" s="151" t="s">
        <v>495</v>
      </c>
      <c r="C633" s="30"/>
      <c r="D633" s="120" t="s">
        <v>415</v>
      </c>
      <c r="E633" s="120" t="s">
        <v>18</v>
      </c>
      <c r="F633" s="120" t="s">
        <v>416</v>
      </c>
      <c r="G633" s="120" t="s">
        <v>20</v>
      </c>
      <c r="H633" s="30" t="s">
        <v>813</v>
      </c>
      <c r="I633" s="30">
        <v>135</v>
      </c>
      <c r="J633" s="33" t="str">
        <f t="shared" si="10"/>
        <v>муниципальное образование «город Екатеринбург», г. Екатеринбург, ул. Бисертская, д. 135</v>
      </c>
      <c r="K633" s="30">
        <v>2068</v>
      </c>
      <c r="L633" s="30">
        <v>21</v>
      </c>
      <c r="M633" s="30">
        <v>8</v>
      </c>
      <c r="N633" s="33" t="s">
        <v>2992</v>
      </c>
      <c r="O633" s="191" t="s">
        <v>3795</v>
      </c>
      <c r="P633" s="33" t="s">
        <v>3796</v>
      </c>
      <c r="Q633" s="194">
        <v>9736340.8200000003</v>
      </c>
      <c r="T633"/>
    </row>
    <row r="634" spans="1:20" ht="23.25" x14ac:dyDescent="0.25">
      <c r="A634" s="80">
        <v>633</v>
      </c>
      <c r="B634" s="151" t="s">
        <v>495</v>
      </c>
      <c r="C634" s="30"/>
      <c r="D634" s="120" t="s">
        <v>415</v>
      </c>
      <c r="E634" s="120" t="s">
        <v>18</v>
      </c>
      <c r="F634" s="120" t="s">
        <v>416</v>
      </c>
      <c r="G634" s="120" t="s">
        <v>20</v>
      </c>
      <c r="H634" s="30" t="s">
        <v>385</v>
      </c>
      <c r="I634" s="42">
        <v>6</v>
      </c>
      <c r="J634" s="33" t="str">
        <f t="shared" si="10"/>
        <v>муниципальное образование «город Екатеринбург», г. Екатеринбург, ул. Братская, д. 6</v>
      </c>
      <c r="K634" s="30">
        <v>1898.3</v>
      </c>
      <c r="L634" s="30">
        <v>23</v>
      </c>
      <c r="M634" s="30">
        <v>1</v>
      </c>
      <c r="N634" s="33" t="s">
        <v>3831</v>
      </c>
      <c r="O634" s="191" t="s">
        <v>3676</v>
      </c>
      <c r="P634" s="33" t="s">
        <v>2875</v>
      </c>
      <c r="Q634" s="194">
        <v>2414529.6</v>
      </c>
      <c r="R634" s="45" t="s">
        <v>2348</v>
      </c>
      <c r="T634"/>
    </row>
    <row r="635" spans="1:20" ht="23.25" x14ac:dyDescent="0.25">
      <c r="A635" s="80">
        <v>634</v>
      </c>
      <c r="B635" s="151" t="s">
        <v>495</v>
      </c>
      <c r="C635" s="30"/>
      <c r="D635" s="120" t="s">
        <v>415</v>
      </c>
      <c r="E635" s="120" t="s">
        <v>18</v>
      </c>
      <c r="F635" s="120" t="s">
        <v>416</v>
      </c>
      <c r="G635" s="120" t="s">
        <v>20</v>
      </c>
      <c r="H635" s="30" t="s">
        <v>270</v>
      </c>
      <c r="I635" s="30">
        <v>1</v>
      </c>
      <c r="J635" s="33" t="str">
        <f t="shared" si="10"/>
        <v>муниципальное образование «город Екатеринбург», г. Екатеринбург, ул. Ватутина, д. 1</v>
      </c>
      <c r="K635" s="30">
        <v>3284.2</v>
      </c>
      <c r="L635" s="30">
        <v>38</v>
      </c>
      <c r="M635" s="30">
        <v>7</v>
      </c>
      <c r="N635" s="33" t="s">
        <v>2093</v>
      </c>
      <c r="O635" s="192">
        <v>42699</v>
      </c>
      <c r="P635" s="33" t="s">
        <v>3761</v>
      </c>
      <c r="Q635" s="194">
        <v>16376179.710000001</v>
      </c>
      <c r="T635"/>
    </row>
    <row r="636" spans="1:20" ht="23.25" x14ac:dyDescent="0.25">
      <c r="A636" s="80">
        <v>635</v>
      </c>
      <c r="B636" s="151" t="s">
        <v>495</v>
      </c>
      <c r="C636" s="30"/>
      <c r="D636" s="120" t="s">
        <v>415</v>
      </c>
      <c r="E636" s="120" t="s">
        <v>18</v>
      </c>
      <c r="F636" s="120" t="s">
        <v>416</v>
      </c>
      <c r="G636" s="120" t="s">
        <v>20</v>
      </c>
      <c r="H636" s="30" t="s">
        <v>1414</v>
      </c>
      <c r="I636" s="30">
        <v>4</v>
      </c>
      <c r="J636" s="33" t="str">
        <f t="shared" si="10"/>
        <v>муниципальное образование «город Екатеринбург», г. Екатеринбург, ул. Воеводина, д. 4</v>
      </c>
      <c r="K636" s="30">
        <v>14315.3</v>
      </c>
      <c r="L636" s="30">
        <v>175</v>
      </c>
      <c r="M636" s="30">
        <v>5</v>
      </c>
      <c r="N636" s="33" t="s">
        <v>3813</v>
      </c>
      <c r="O636" s="191" t="s">
        <v>3814</v>
      </c>
      <c r="P636" s="33" t="s">
        <v>3722</v>
      </c>
      <c r="Q636" s="194">
        <v>22487047.620000001</v>
      </c>
      <c r="T636"/>
    </row>
    <row r="637" spans="1:20" ht="23.25" x14ac:dyDescent="0.25">
      <c r="A637" s="80">
        <v>636</v>
      </c>
      <c r="B637" s="151" t="s">
        <v>495</v>
      </c>
      <c r="C637" s="30"/>
      <c r="D637" s="152" t="s">
        <v>415</v>
      </c>
      <c r="E637" s="120" t="s">
        <v>18</v>
      </c>
      <c r="F637" s="120" t="s">
        <v>416</v>
      </c>
      <c r="G637" s="120" t="s">
        <v>20</v>
      </c>
      <c r="H637" s="30" t="s">
        <v>584</v>
      </c>
      <c r="I637" s="30">
        <v>18</v>
      </c>
      <c r="J637" s="33" t="str">
        <f t="shared" si="10"/>
        <v>муниципальное образование «город Екатеринбург», г. Екатеринбург, ул. Военная, д. 18</v>
      </c>
      <c r="K637" s="30">
        <v>405.6</v>
      </c>
      <c r="L637" s="30">
        <v>8</v>
      </c>
      <c r="M637" s="30">
        <v>4</v>
      </c>
      <c r="N637" s="33" t="s">
        <v>3993</v>
      </c>
      <c r="O637" s="192" t="s">
        <v>3994</v>
      </c>
      <c r="P637" s="33" t="s">
        <v>2875</v>
      </c>
      <c r="Q637" s="194">
        <v>2129598.3799999994</v>
      </c>
      <c r="T637"/>
    </row>
    <row r="638" spans="1:20" ht="23.25" x14ac:dyDescent="0.25">
      <c r="A638" s="80">
        <v>637</v>
      </c>
      <c r="B638" s="151" t="s">
        <v>495</v>
      </c>
      <c r="C638" s="30"/>
      <c r="D638" s="152" t="s">
        <v>415</v>
      </c>
      <c r="E638" s="120" t="s">
        <v>18</v>
      </c>
      <c r="F638" s="120" t="s">
        <v>416</v>
      </c>
      <c r="G638" s="120" t="s">
        <v>20</v>
      </c>
      <c r="H638" s="30" t="s">
        <v>584</v>
      </c>
      <c r="I638" s="30" t="s">
        <v>1420</v>
      </c>
      <c r="J638" s="33" t="str">
        <f t="shared" si="10"/>
        <v>муниципальное образование «город Екатеринбург», г. Екатеринбург, ул. Военная, д. 20КОРПУС Б</v>
      </c>
      <c r="K638" s="30">
        <v>428</v>
      </c>
      <c r="L638" s="30">
        <v>8</v>
      </c>
      <c r="M638" s="30">
        <v>7</v>
      </c>
      <c r="N638" s="33" t="s">
        <v>2981</v>
      </c>
      <c r="O638" s="192" t="s">
        <v>3832</v>
      </c>
      <c r="P638" s="33" t="s">
        <v>2875</v>
      </c>
      <c r="Q638" s="194">
        <v>2318017.64</v>
      </c>
      <c r="T638"/>
    </row>
    <row r="639" spans="1:20" ht="23.25" x14ac:dyDescent="0.25">
      <c r="A639" s="80">
        <v>638</v>
      </c>
      <c r="B639" s="151" t="s">
        <v>495</v>
      </c>
      <c r="C639" s="30"/>
      <c r="D639" s="152" t="s">
        <v>415</v>
      </c>
      <c r="E639" s="120" t="s">
        <v>18</v>
      </c>
      <c r="F639" s="120" t="s">
        <v>416</v>
      </c>
      <c r="G639" s="120" t="s">
        <v>20</v>
      </c>
      <c r="H639" s="30" t="s">
        <v>584</v>
      </c>
      <c r="I639" s="42" t="s">
        <v>1416</v>
      </c>
      <c r="J639" s="33" t="str">
        <f t="shared" si="10"/>
        <v>муниципальное образование «город Екатеринбург», г. Екатеринбург, ул. Военная, д. 20КОРПУС В</v>
      </c>
      <c r="K639" s="30">
        <v>482.8</v>
      </c>
      <c r="L639" s="30">
        <v>8</v>
      </c>
      <c r="M639" s="30">
        <v>7</v>
      </c>
      <c r="N639" s="33" t="s">
        <v>2981</v>
      </c>
      <c r="O639" s="192" t="s">
        <v>3832</v>
      </c>
      <c r="P639" s="33" t="s">
        <v>2875</v>
      </c>
      <c r="Q639" s="194">
        <v>2285303.64</v>
      </c>
      <c r="T639"/>
    </row>
    <row r="640" spans="1:20" ht="34.5" x14ac:dyDescent="0.25">
      <c r="A640" s="80">
        <v>639</v>
      </c>
      <c r="B640" s="151" t="s">
        <v>495</v>
      </c>
      <c r="C640" s="30"/>
      <c r="D640" s="120" t="s">
        <v>415</v>
      </c>
      <c r="E640" s="120" t="s">
        <v>18</v>
      </c>
      <c r="F640" s="120" t="s">
        <v>416</v>
      </c>
      <c r="G640" s="120" t="s">
        <v>20</v>
      </c>
      <c r="H640" s="30" t="s">
        <v>537</v>
      </c>
      <c r="I640" s="30">
        <v>42</v>
      </c>
      <c r="J640" s="33" t="str">
        <f t="shared" si="10"/>
        <v>муниципальное образование «город Екатеринбург», г. Екатеринбург, ул. Восточная, д. 42</v>
      </c>
      <c r="K640" s="30">
        <v>793.5</v>
      </c>
      <c r="L640" s="30">
        <v>18</v>
      </c>
      <c r="M640" s="30">
        <v>7</v>
      </c>
      <c r="N640" s="33" t="s">
        <v>4078</v>
      </c>
      <c r="O640" s="192" t="s">
        <v>4079</v>
      </c>
      <c r="P640" s="33" t="s">
        <v>4080</v>
      </c>
      <c r="Q640" s="194">
        <v>2578133.04</v>
      </c>
      <c r="T640"/>
    </row>
    <row r="641" spans="1:20" ht="23.25" x14ac:dyDescent="0.25">
      <c r="A641" s="80">
        <v>640</v>
      </c>
      <c r="B641" s="151" t="s">
        <v>495</v>
      </c>
      <c r="C641" s="30"/>
      <c r="D641" s="120" t="s">
        <v>415</v>
      </c>
      <c r="E641" s="120" t="s">
        <v>18</v>
      </c>
      <c r="F641" s="120" t="s">
        <v>416</v>
      </c>
      <c r="G641" s="120" t="s">
        <v>20</v>
      </c>
      <c r="H641" s="30" t="s">
        <v>537</v>
      </c>
      <c r="I641" s="30">
        <v>46</v>
      </c>
      <c r="J641" s="33" t="str">
        <f t="shared" si="10"/>
        <v>муниципальное образование «город Екатеринбург», г. Екатеринбург, ул. Восточная, д. 46</v>
      </c>
      <c r="K641" s="30">
        <v>4163.6000000000004</v>
      </c>
      <c r="L641" s="30">
        <v>55</v>
      </c>
      <c r="M641" s="30">
        <v>7</v>
      </c>
      <c r="N641" s="33" t="s">
        <v>3833</v>
      </c>
      <c r="O641" s="191" t="s">
        <v>3827</v>
      </c>
      <c r="P641" s="33" t="s">
        <v>3834</v>
      </c>
      <c r="Q641" s="194">
        <v>16646091.380000001</v>
      </c>
      <c r="T641"/>
    </row>
    <row r="642" spans="1:20" ht="23.25" x14ac:dyDescent="0.25">
      <c r="A642" s="80">
        <v>641</v>
      </c>
      <c r="B642" s="151" t="s">
        <v>495</v>
      </c>
      <c r="C642" s="30"/>
      <c r="D642" s="120" t="s">
        <v>415</v>
      </c>
      <c r="E642" s="120" t="s">
        <v>18</v>
      </c>
      <c r="F642" s="120" t="s">
        <v>416</v>
      </c>
      <c r="G642" s="120" t="s">
        <v>20</v>
      </c>
      <c r="H642" s="30" t="s">
        <v>185</v>
      </c>
      <c r="I642" s="30" t="s">
        <v>1426</v>
      </c>
      <c r="J642" s="33" t="str">
        <f t="shared" si="10"/>
        <v>муниципальное образование «город Екатеринбург», г. Екатеринбург, ул. Декабристов, д. 16/18Ж</v>
      </c>
      <c r="K642" s="30">
        <v>3239.9</v>
      </c>
      <c r="L642" s="30">
        <v>41</v>
      </c>
      <c r="M642" s="30">
        <v>8</v>
      </c>
      <c r="N642" s="33" t="s">
        <v>3828</v>
      </c>
      <c r="O642" s="191" t="s">
        <v>3814</v>
      </c>
      <c r="P642" s="33" t="s">
        <v>2766</v>
      </c>
      <c r="Q642" s="194">
        <v>14506857.539999999</v>
      </c>
      <c r="T642"/>
    </row>
    <row r="643" spans="1:20" ht="23.25" x14ac:dyDescent="0.25">
      <c r="A643" s="80">
        <v>642</v>
      </c>
      <c r="B643" s="151" t="s">
        <v>495</v>
      </c>
      <c r="C643" s="30"/>
      <c r="D643" s="120" t="s">
        <v>415</v>
      </c>
      <c r="E643" s="120" t="s">
        <v>18</v>
      </c>
      <c r="F643" s="120" t="s">
        <v>416</v>
      </c>
      <c r="G643" s="120" t="s">
        <v>20</v>
      </c>
      <c r="H643" s="30" t="s">
        <v>1409</v>
      </c>
      <c r="I643" s="30" t="s">
        <v>900</v>
      </c>
      <c r="J643" s="33" t="str">
        <f t="shared" si="10"/>
        <v>муниципальное образование «город Екатеринбург», г. Екатеринбург, ул. Донбасская, д. 31КОРПУС А</v>
      </c>
      <c r="K643" s="30">
        <v>1312.2</v>
      </c>
      <c r="L643" s="30">
        <v>36</v>
      </c>
      <c r="M643" s="30">
        <v>6</v>
      </c>
      <c r="N643" s="33" t="s">
        <v>3835</v>
      </c>
      <c r="O643" s="191" t="s">
        <v>3827</v>
      </c>
      <c r="P643" s="33" t="s">
        <v>2858</v>
      </c>
      <c r="Q643" s="194">
        <v>8515318.8000000007</v>
      </c>
      <c r="T643"/>
    </row>
    <row r="644" spans="1:20" ht="23.25" x14ac:dyDescent="0.25">
      <c r="A644" s="80">
        <v>643</v>
      </c>
      <c r="B644" s="151" t="s">
        <v>495</v>
      </c>
      <c r="C644" s="30"/>
      <c r="D644" s="152" t="s">
        <v>415</v>
      </c>
      <c r="E644" s="120" t="s">
        <v>18</v>
      </c>
      <c r="F644" s="120" t="s">
        <v>416</v>
      </c>
      <c r="G644" s="120" t="s">
        <v>20</v>
      </c>
      <c r="H644" s="30" t="s">
        <v>1403</v>
      </c>
      <c r="I644" s="30">
        <v>48</v>
      </c>
      <c r="J644" s="33" t="str">
        <f t="shared" si="10"/>
        <v>муниципальное образование «город Екатеринбург», г. Екатеринбург, ул. Дружининская, д. 48</v>
      </c>
      <c r="K644" s="30">
        <v>770.2</v>
      </c>
      <c r="L644" s="30">
        <v>12</v>
      </c>
      <c r="M644" s="30">
        <v>8</v>
      </c>
      <c r="N644" s="33" t="s">
        <v>3803</v>
      </c>
      <c r="O644" s="192" t="s">
        <v>3804</v>
      </c>
      <c r="P644" s="33" t="s">
        <v>3805</v>
      </c>
      <c r="Q644" s="194">
        <v>4715089.29</v>
      </c>
      <c r="T644"/>
    </row>
    <row r="645" spans="1:20" ht="23.25" x14ac:dyDescent="0.25">
      <c r="A645" s="80">
        <v>644</v>
      </c>
      <c r="B645" s="151" t="s">
        <v>495</v>
      </c>
      <c r="C645" s="30"/>
      <c r="D645" s="120" t="s">
        <v>415</v>
      </c>
      <c r="E645" s="120" t="s">
        <v>18</v>
      </c>
      <c r="F645" s="120" t="s">
        <v>416</v>
      </c>
      <c r="G645" s="120" t="s">
        <v>20</v>
      </c>
      <c r="H645" s="30" t="s">
        <v>152</v>
      </c>
      <c r="I645" s="30">
        <v>8</v>
      </c>
      <c r="J645" s="33" t="str">
        <f t="shared" si="10"/>
        <v>муниципальное образование «город Екатеринбург», г. Екатеринбург, ул. Ильича, д. 8</v>
      </c>
      <c r="K645" s="30">
        <v>3720.3</v>
      </c>
      <c r="L645" s="30">
        <v>41</v>
      </c>
      <c r="M645" s="30">
        <v>2</v>
      </c>
      <c r="N645" s="33" t="s">
        <v>3995</v>
      </c>
      <c r="O645" s="191" t="s">
        <v>3996</v>
      </c>
      <c r="P645" s="33" t="s">
        <v>3997</v>
      </c>
      <c r="Q645" s="194">
        <v>2242718.4</v>
      </c>
      <c r="R645" s="45" t="s">
        <v>2348</v>
      </c>
      <c r="T645"/>
    </row>
    <row r="646" spans="1:20" ht="45.75" x14ac:dyDescent="0.25">
      <c r="A646" s="80">
        <v>645</v>
      </c>
      <c r="B646" s="151" t="s">
        <v>495</v>
      </c>
      <c r="C646" s="30"/>
      <c r="D646" s="120" t="s">
        <v>415</v>
      </c>
      <c r="E646" s="120" t="s">
        <v>18</v>
      </c>
      <c r="F646" s="120" t="s">
        <v>416</v>
      </c>
      <c r="G646" s="120" t="s">
        <v>20</v>
      </c>
      <c r="H646" s="30" t="s">
        <v>152</v>
      </c>
      <c r="I646" s="30">
        <v>9</v>
      </c>
      <c r="J646" s="33" t="str">
        <f t="shared" si="10"/>
        <v>муниципальное образование «город Екатеринбург», г. Екатеринбург, ул. Ильича, д. 9</v>
      </c>
      <c r="K646" s="30">
        <v>5581.6</v>
      </c>
      <c r="L646" s="30">
        <v>23</v>
      </c>
      <c r="M646" s="30">
        <v>7</v>
      </c>
      <c r="N646" s="33" t="s">
        <v>4081</v>
      </c>
      <c r="O646" s="192" t="s">
        <v>4082</v>
      </c>
      <c r="P646" s="33" t="s">
        <v>4083</v>
      </c>
      <c r="Q646" s="194">
        <v>15231912.870000001</v>
      </c>
      <c r="T646"/>
    </row>
    <row r="647" spans="1:20" ht="23.25" x14ac:dyDescent="0.25">
      <c r="A647" s="80">
        <v>646</v>
      </c>
      <c r="B647" s="151" t="s">
        <v>495</v>
      </c>
      <c r="C647" s="30"/>
      <c r="D647" s="120" t="s">
        <v>415</v>
      </c>
      <c r="E647" s="120" t="s">
        <v>18</v>
      </c>
      <c r="F647" s="120" t="s">
        <v>416</v>
      </c>
      <c r="G647" s="120" t="s">
        <v>20</v>
      </c>
      <c r="H647" s="30" t="s">
        <v>1470</v>
      </c>
      <c r="I647" s="30">
        <v>31</v>
      </c>
      <c r="J647" s="33" t="str">
        <f t="shared" si="10"/>
        <v>муниципальное образование «город Екатеринбург», г. Екатеринбург, ул. Испанских Рабочих, д. 31</v>
      </c>
      <c r="K647" s="30">
        <v>1823</v>
      </c>
      <c r="L647" s="30">
        <v>40</v>
      </c>
      <c r="M647" s="30">
        <v>7</v>
      </c>
      <c r="N647" s="33" t="s">
        <v>3989</v>
      </c>
      <c r="O647" s="191" t="s">
        <v>3990</v>
      </c>
      <c r="P647" s="33" t="s">
        <v>3799</v>
      </c>
      <c r="Q647" s="194">
        <v>8724478.0999999996</v>
      </c>
      <c r="T647"/>
    </row>
    <row r="648" spans="1:20" ht="23.25" x14ac:dyDescent="0.25">
      <c r="A648" s="80">
        <v>647</v>
      </c>
      <c r="B648" s="151" t="s">
        <v>495</v>
      </c>
      <c r="C648" s="30"/>
      <c r="D648" s="120" t="s">
        <v>415</v>
      </c>
      <c r="E648" s="120" t="s">
        <v>18</v>
      </c>
      <c r="F648" s="120" t="s">
        <v>416</v>
      </c>
      <c r="G648" s="120" t="s">
        <v>20</v>
      </c>
      <c r="H648" s="30" t="s">
        <v>28</v>
      </c>
      <c r="I648" s="30">
        <v>62</v>
      </c>
      <c r="J648" s="33" t="str">
        <f t="shared" si="10"/>
        <v>муниципальное образование «город Екатеринбург», г. Екатеринбург, ул. Калинина, д. 62</v>
      </c>
      <c r="K648" s="30">
        <v>1154.8</v>
      </c>
      <c r="L648" s="30">
        <v>14</v>
      </c>
      <c r="M648" s="30">
        <v>1</v>
      </c>
      <c r="N648" s="33" t="s">
        <v>3836</v>
      </c>
      <c r="O648" s="191" t="s">
        <v>3759</v>
      </c>
      <c r="P648" s="33" t="s">
        <v>3731</v>
      </c>
      <c r="Q648" s="194">
        <v>197278.8</v>
      </c>
      <c r="R648" s="45" t="s">
        <v>2348</v>
      </c>
      <c r="T648"/>
    </row>
    <row r="649" spans="1:20" ht="23.25" x14ac:dyDescent="0.25">
      <c r="A649" s="80">
        <v>648</v>
      </c>
      <c r="B649" s="151" t="s">
        <v>495</v>
      </c>
      <c r="C649" s="30"/>
      <c r="D649" s="152" t="s">
        <v>415</v>
      </c>
      <c r="E649" s="120" t="s">
        <v>18</v>
      </c>
      <c r="F649" s="120" t="s">
        <v>416</v>
      </c>
      <c r="G649" s="120" t="s">
        <v>20</v>
      </c>
      <c r="H649" s="30" t="s">
        <v>28</v>
      </c>
      <c r="I649" s="30">
        <v>66</v>
      </c>
      <c r="J649" s="33" t="str">
        <f t="shared" si="10"/>
        <v>муниципальное образование «город Екатеринбург», г. Екатеринбург, ул. Калинина, д. 66</v>
      </c>
      <c r="K649" s="30">
        <v>816.4</v>
      </c>
      <c r="L649" s="30">
        <v>16</v>
      </c>
      <c r="M649" s="30">
        <v>4</v>
      </c>
      <c r="N649" s="33" t="s">
        <v>3998</v>
      </c>
      <c r="O649" s="192" t="s">
        <v>3999</v>
      </c>
      <c r="P649" s="33" t="s">
        <v>4000</v>
      </c>
      <c r="Q649" s="194">
        <v>1779052.44</v>
      </c>
      <c r="T649"/>
    </row>
    <row r="650" spans="1:20" ht="23.25" x14ac:dyDescent="0.25">
      <c r="A650" s="80">
        <v>649</v>
      </c>
      <c r="B650" s="151" t="s">
        <v>495</v>
      </c>
      <c r="C650" s="30"/>
      <c r="D650" s="120" t="s">
        <v>415</v>
      </c>
      <c r="E650" s="120" t="s">
        <v>18</v>
      </c>
      <c r="F650" s="120" t="s">
        <v>416</v>
      </c>
      <c r="G650" s="120" t="s">
        <v>20</v>
      </c>
      <c r="H650" s="30" t="s">
        <v>28</v>
      </c>
      <c r="I650" s="30">
        <v>71</v>
      </c>
      <c r="J650" s="33" t="str">
        <f t="shared" si="10"/>
        <v>муниципальное образование «город Екатеринбург», г. Екатеринбург, ул. Калинина, д. 71</v>
      </c>
      <c r="K650" s="30">
        <v>1020.6</v>
      </c>
      <c r="L650" s="30">
        <v>16</v>
      </c>
      <c r="M650" s="30">
        <v>1</v>
      </c>
      <c r="N650" s="33" t="s">
        <v>3837</v>
      </c>
      <c r="O650" s="191">
        <v>43613</v>
      </c>
      <c r="P650" s="33" t="s">
        <v>2769</v>
      </c>
      <c r="Q650" s="194">
        <v>1193094</v>
      </c>
      <c r="R650" s="45" t="s">
        <v>2348</v>
      </c>
      <c r="T650"/>
    </row>
    <row r="651" spans="1:20" ht="23.25" x14ac:dyDescent="0.25">
      <c r="A651" s="80">
        <v>650</v>
      </c>
      <c r="B651" s="151" t="s">
        <v>495</v>
      </c>
      <c r="C651" s="30"/>
      <c r="D651" s="120" t="s">
        <v>415</v>
      </c>
      <c r="E651" s="120" t="s">
        <v>18</v>
      </c>
      <c r="F651" s="120" t="s">
        <v>416</v>
      </c>
      <c r="G651" s="120" t="s">
        <v>20</v>
      </c>
      <c r="H651" s="30" t="s">
        <v>28</v>
      </c>
      <c r="I651" s="30">
        <v>77</v>
      </c>
      <c r="J651" s="33" t="str">
        <f t="shared" si="10"/>
        <v>муниципальное образование «город Екатеринбург», г. Екатеринбург, ул. Калинина, д. 77</v>
      </c>
      <c r="K651" s="30">
        <v>1032.9000000000001</v>
      </c>
      <c r="L651" s="30">
        <v>16</v>
      </c>
      <c r="M651" s="30">
        <v>2</v>
      </c>
      <c r="N651" s="33" t="s">
        <v>4001</v>
      </c>
      <c r="O651" s="191" t="s">
        <v>4002</v>
      </c>
      <c r="P651" s="33" t="s">
        <v>4003</v>
      </c>
      <c r="Q651" s="194">
        <v>1582380.67</v>
      </c>
      <c r="R651" s="45" t="s">
        <v>2348</v>
      </c>
      <c r="T651"/>
    </row>
    <row r="652" spans="1:20" ht="23.25" x14ac:dyDescent="0.25">
      <c r="A652" s="80">
        <v>651</v>
      </c>
      <c r="B652" s="151" t="s">
        <v>495</v>
      </c>
      <c r="C652" s="30"/>
      <c r="D652" s="120" t="s">
        <v>415</v>
      </c>
      <c r="E652" s="120" t="s">
        <v>18</v>
      </c>
      <c r="F652" s="120" t="s">
        <v>416</v>
      </c>
      <c r="G652" s="120" t="s">
        <v>20</v>
      </c>
      <c r="H652" s="30" t="s">
        <v>186</v>
      </c>
      <c r="I652" s="30">
        <v>11</v>
      </c>
      <c r="J652" s="33" t="str">
        <f t="shared" si="10"/>
        <v>муниципальное образование «город Екатеринбург», г. Екатеринбург, ул. Кировградская, д. 11</v>
      </c>
      <c r="K652" s="30">
        <v>5613.9</v>
      </c>
      <c r="L652" s="30">
        <v>48</v>
      </c>
      <c r="M652" s="30">
        <v>1</v>
      </c>
      <c r="N652" s="33" t="s">
        <v>3838</v>
      </c>
      <c r="O652" s="191">
        <v>43640</v>
      </c>
      <c r="P652" s="33" t="s">
        <v>3799</v>
      </c>
      <c r="Q652" s="194">
        <v>1253083.2</v>
      </c>
      <c r="R652" s="45" t="s">
        <v>2348</v>
      </c>
      <c r="T652"/>
    </row>
    <row r="653" spans="1:20" ht="23.25" x14ac:dyDescent="0.25">
      <c r="A653" s="80">
        <v>652</v>
      </c>
      <c r="B653" s="151" t="s">
        <v>495</v>
      </c>
      <c r="C653" s="30"/>
      <c r="D653" s="120" t="s">
        <v>415</v>
      </c>
      <c r="E653" s="120" t="s">
        <v>18</v>
      </c>
      <c r="F653" s="120" t="s">
        <v>416</v>
      </c>
      <c r="G653" s="120" t="s">
        <v>20</v>
      </c>
      <c r="H653" s="30" t="s">
        <v>186</v>
      </c>
      <c r="I653" s="30">
        <v>13</v>
      </c>
      <c r="J653" s="33" t="str">
        <f t="shared" si="10"/>
        <v>муниципальное образование «город Екатеринбург», г. Екатеринбург, ул. Кировградская, д. 13</v>
      </c>
      <c r="K653" s="30">
        <v>3049.4</v>
      </c>
      <c r="L653" s="30">
        <v>25</v>
      </c>
      <c r="M653" s="30">
        <v>2</v>
      </c>
      <c r="N653" s="33" t="s">
        <v>3839</v>
      </c>
      <c r="O653" s="191" t="s">
        <v>3840</v>
      </c>
      <c r="P653" s="33" t="s">
        <v>3796</v>
      </c>
      <c r="Q653" s="194">
        <v>999766.8</v>
      </c>
      <c r="R653" s="45" t="s">
        <v>2348</v>
      </c>
      <c r="T653"/>
    </row>
    <row r="654" spans="1:20" ht="23.25" x14ac:dyDescent="0.25">
      <c r="A654" s="80">
        <v>653</v>
      </c>
      <c r="B654" s="151" t="s">
        <v>495</v>
      </c>
      <c r="C654" s="30"/>
      <c r="D654" s="120" t="s">
        <v>415</v>
      </c>
      <c r="E654" s="120" t="s">
        <v>18</v>
      </c>
      <c r="F654" s="120" t="s">
        <v>416</v>
      </c>
      <c r="G654" s="120" t="s">
        <v>20</v>
      </c>
      <c r="H654" s="30" t="s">
        <v>186</v>
      </c>
      <c r="I654" s="30">
        <v>19</v>
      </c>
      <c r="J654" s="33" t="str">
        <f t="shared" si="10"/>
        <v>муниципальное образование «город Екатеринбург», г. Екатеринбург, ул. Кировградская, д. 19</v>
      </c>
      <c r="K654" s="30">
        <v>2012.7</v>
      </c>
      <c r="L654" s="30">
        <v>23</v>
      </c>
      <c r="M654" s="30">
        <v>1</v>
      </c>
      <c r="N654" s="33" t="s">
        <v>3841</v>
      </c>
      <c r="O654" s="191" t="s">
        <v>3672</v>
      </c>
      <c r="P654" s="33" t="s">
        <v>2769</v>
      </c>
      <c r="Q654" s="194">
        <v>210641.77</v>
      </c>
      <c r="R654" s="45" t="s">
        <v>2348</v>
      </c>
      <c r="T654"/>
    </row>
    <row r="655" spans="1:20" ht="23.25" x14ac:dyDescent="0.25">
      <c r="A655" s="80">
        <v>654</v>
      </c>
      <c r="B655" s="151" t="s">
        <v>495</v>
      </c>
      <c r="C655" s="30"/>
      <c r="D655" s="120" t="s">
        <v>415</v>
      </c>
      <c r="E655" s="120" t="s">
        <v>18</v>
      </c>
      <c r="F655" s="120" t="s">
        <v>416</v>
      </c>
      <c r="G655" s="120" t="s">
        <v>20</v>
      </c>
      <c r="H655" s="30" t="s">
        <v>186</v>
      </c>
      <c r="I655" s="30" t="s">
        <v>1242</v>
      </c>
      <c r="J655" s="33" t="str">
        <f t="shared" si="10"/>
        <v>муниципальное образование «город Екатеринбург», г. Екатеринбург, ул. Кировградская, д. 39КОРПУС А</v>
      </c>
      <c r="K655" s="30">
        <v>2198.6999999999998</v>
      </c>
      <c r="L655" s="30">
        <v>16</v>
      </c>
      <c r="M655" s="30">
        <v>1</v>
      </c>
      <c r="N655" s="33" t="s">
        <v>3842</v>
      </c>
      <c r="O655" s="191">
        <v>43515</v>
      </c>
      <c r="P655" s="33" t="s">
        <v>3799</v>
      </c>
      <c r="Q655" s="194">
        <v>2057473.2</v>
      </c>
      <c r="R655" s="45" t="s">
        <v>2348</v>
      </c>
      <c r="T655"/>
    </row>
    <row r="656" spans="1:20" ht="23.25" x14ac:dyDescent="0.25">
      <c r="A656" s="80">
        <v>655</v>
      </c>
      <c r="B656" s="151" t="s">
        <v>495</v>
      </c>
      <c r="C656" s="30"/>
      <c r="D656" s="120" t="s">
        <v>415</v>
      </c>
      <c r="E656" s="120" t="s">
        <v>18</v>
      </c>
      <c r="F656" s="120" t="s">
        <v>416</v>
      </c>
      <c r="G656" s="120" t="s">
        <v>20</v>
      </c>
      <c r="H656" s="30" t="s">
        <v>186</v>
      </c>
      <c r="I656" s="30">
        <v>61</v>
      </c>
      <c r="J656" s="33" t="str">
        <f t="shared" si="10"/>
        <v>муниципальное образование «город Екатеринбург», г. Екатеринбург, ул. Кировградская, д. 61</v>
      </c>
      <c r="K656" s="30">
        <v>1856</v>
      </c>
      <c r="L656" s="30">
        <v>48</v>
      </c>
      <c r="M656" s="30">
        <v>8</v>
      </c>
      <c r="N656" s="33" t="s">
        <v>4004</v>
      </c>
      <c r="O656" s="191" t="s">
        <v>4005</v>
      </c>
      <c r="P656" s="33" t="s">
        <v>3799</v>
      </c>
      <c r="Q656" s="194">
        <v>12346203.600000001</v>
      </c>
      <c r="T656"/>
    </row>
    <row r="657" spans="1:20" ht="23.25" x14ac:dyDescent="0.25">
      <c r="A657" s="80">
        <v>656</v>
      </c>
      <c r="B657" s="151" t="s">
        <v>495</v>
      </c>
      <c r="C657" s="30"/>
      <c r="D657" s="120" t="s">
        <v>415</v>
      </c>
      <c r="E657" s="120" t="s">
        <v>18</v>
      </c>
      <c r="F657" s="120" t="s">
        <v>416</v>
      </c>
      <c r="G657" s="120" t="s">
        <v>20</v>
      </c>
      <c r="H657" s="30" t="s">
        <v>186</v>
      </c>
      <c r="I657" s="30" t="s">
        <v>1427</v>
      </c>
      <c r="J657" s="33" t="str">
        <f t="shared" si="10"/>
        <v>муниципальное образование «город Екатеринбург», г. Екатеринбург, ул. Кировградская, д. 61КОРПУС А</v>
      </c>
      <c r="K657" s="30">
        <v>1405.6</v>
      </c>
      <c r="L657" s="30">
        <v>36</v>
      </c>
      <c r="M657" s="30">
        <v>6</v>
      </c>
      <c r="N657" s="33" t="s">
        <v>4004</v>
      </c>
      <c r="O657" s="191" t="s">
        <v>4005</v>
      </c>
      <c r="P657" s="33" t="s">
        <v>3799</v>
      </c>
      <c r="Q657" s="194">
        <v>5267616</v>
      </c>
      <c r="T657"/>
    </row>
    <row r="658" spans="1:20" ht="23.25" x14ac:dyDescent="0.25">
      <c r="A658" s="80">
        <v>657</v>
      </c>
      <c r="B658" s="151" t="s">
        <v>495</v>
      </c>
      <c r="C658" s="30"/>
      <c r="D658" s="120" t="s">
        <v>415</v>
      </c>
      <c r="E658" s="120" t="s">
        <v>18</v>
      </c>
      <c r="F658" s="120" t="s">
        <v>416</v>
      </c>
      <c r="G658" s="120" t="s">
        <v>20</v>
      </c>
      <c r="H658" s="30" t="s">
        <v>186</v>
      </c>
      <c r="I658" s="30">
        <v>63</v>
      </c>
      <c r="J658" s="33" t="str">
        <f t="shared" si="10"/>
        <v>муниципальное образование «город Екатеринбург», г. Екатеринбург, ул. Кировградская, д. 63</v>
      </c>
      <c r="K658" s="30">
        <v>1406.9</v>
      </c>
      <c r="L658" s="30">
        <v>36</v>
      </c>
      <c r="M658" s="30">
        <v>8</v>
      </c>
      <c r="N658" s="33" t="s">
        <v>4006</v>
      </c>
      <c r="O658" s="191" t="s">
        <v>3827</v>
      </c>
      <c r="P658" s="33" t="s">
        <v>2858</v>
      </c>
      <c r="Q658" s="194">
        <v>9798229.1999999993</v>
      </c>
      <c r="T658"/>
    </row>
    <row r="659" spans="1:20" ht="23.25" x14ac:dyDescent="0.25">
      <c r="A659" s="80">
        <v>658</v>
      </c>
      <c r="B659" s="151" t="s">
        <v>495</v>
      </c>
      <c r="C659" s="30"/>
      <c r="D659" s="120" t="s">
        <v>415</v>
      </c>
      <c r="E659" s="120" t="s">
        <v>18</v>
      </c>
      <c r="F659" s="120" t="s">
        <v>416</v>
      </c>
      <c r="G659" s="120" t="s">
        <v>20</v>
      </c>
      <c r="H659" s="30" t="s">
        <v>186</v>
      </c>
      <c r="I659" s="30">
        <v>70</v>
      </c>
      <c r="J659" s="33" t="str">
        <f t="shared" si="10"/>
        <v>муниципальное образование «город Екатеринбург», г. Екатеринбург, ул. Кировградская, д. 70</v>
      </c>
      <c r="K659" s="30">
        <v>4368.8</v>
      </c>
      <c r="L659" s="30">
        <v>40</v>
      </c>
      <c r="M659" s="30">
        <v>2</v>
      </c>
      <c r="N659" s="33" t="s">
        <v>4007</v>
      </c>
      <c r="O659" s="191" t="s">
        <v>4008</v>
      </c>
      <c r="P659" s="33" t="s">
        <v>4009</v>
      </c>
      <c r="Q659" s="194">
        <v>977626.8</v>
      </c>
      <c r="R659" s="45" t="s">
        <v>2348</v>
      </c>
      <c r="T659"/>
    </row>
    <row r="660" spans="1:20" ht="23.25" x14ac:dyDescent="0.25">
      <c r="A660" s="80">
        <v>659</v>
      </c>
      <c r="B660" s="151" t="s">
        <v>495</v>
      </c>
      <c r="C660" s="30"/>
      <c r="D660" s="120" t="s">
        <v>415</v>
      </c>
      <c r="E660" s="120" t="s">
        <v>18</v>
      </c>
      <c r="F660" s="120" t="s">
        <v>416</v>
      </c>
      <c r="G660" s="120" t="s">
        <v>20</v>
      </c>
      <c r="H660" s="30" t="s">
        <v>1415</v>
      </c>
      <c r="I660" s="30">
        <v>37</v>
      </c>
      <c r="J660" s="33" t="str">
        <f t="shared" si="10"/>
        <v>муниципальное образование «город Екатеринбург», г. Екатеринбург, ул. Кишиневская, д. 37</v>
      </c>
      <c r="K660" s="30">
        <v>2548.5</v>
      </c>
      <c r="L660" s="30">
        <v>132</v>
      </c>
      <c r="M660" s="30">
        <v>8</v>
      </c>
      <c r="N660" s="33" t="s">
        <v>3989</v>
      </c>
      <c r="O660" s="191" t="s">
        <v>3990</v>
      </c>
      <c r="P660" s="33" t="s">
        <v>3799</v>
      </c>
      <c r="Q660" s="194">
        <v>11776650.149999999</v>
      </c>
      <c r="T660"/>
    </row>
    <row r="661" spans="1:20" ht="23.25" x14ac:dyDescent="0.25">
      <c r="A661" s="80">
        <v>660</v>
      </c>
      <c r="B661" s="151" t="s">
        <v>495</v>
      </c>
      <c r="C661" s="30"/>
      <c r="D661" s="120" t="s">
        <v>415</v>
      </c>
      <c r="E661" s="120" t="s">
        <v>18</v>
      </c>
      <c r="F661" s="120" t="s">
        <v>416</v>
      </c>
      <c r="G661" s="120" t="s">
        <v>20</v>
      </c>
      <c r="H661" s="30" t="s">
        <v>455</v>
      </c>
      <c r="I661" s="30">
        <v>117</v>
      </c>
      <c r="J661" s="33" t="str">
        <f t="shared" si="10"/>
        <v>муниципальное образование «город Екатеринбург», г. Екатеринбург, ул. Коммунистическая, д. 117</v>
      </c>
      <c r="K661" s="30">
        <v>445.1</v>
      </c>
      <c r="L661" s="30">
        <v>8</v>
      </c>
      <c r="M661" s="113">
        <v>1</v>
      </c>
      <c r="N661" s="33" t="s">
        <v>3843</v>
      </c>
      <c r="O661" s="191" t="s">
        <v>3719</v>
      </c>
      <c r="P661" s="33" t="s">
        <v>2769</v>
      </c>
      <c r="Q661" s="194">
        <v>1414843.2</v>
      </c>
      <c r="R661" s="45" t="s">
        <v>2348</v>
      </c>
      <c r="T661"/>
    </row>
    <row r="662" spans="1:20" ht="23.25" x14ac:dyDescent="0.25">
      <c r="A662" s="80">
        <v>661</v>
      </c>
      <c r="B662" s="151" t="s">
        <v>495</v>
      </c>
      <c r="C662" s="30"/>
      <c r="D662" s="120" t="s">
        <v>415</v>
      </c>
      <c r="E662" s="120" t="s">
        <v>18</v>
      </c>
      <c r="F662" s="120" t="s">
        <v>416</v>
      </c>
      <c r="G662" s="120" t="s">
        <v>20</v>
      </c>
      <c r="H662" s="30" t="s">
        <v>53</v>
      </c>
      <c r="I662" s="30">
        <v>50</v>
      </c>
      <c r="J662" s="33" t="str">
        <f t="shared" si="10"/>
        <v>муниципальное образование «город Екатеринбург», г. Екатеринбург, ул. Комсомольская, д. 50</v>
      </c>
      <c r="K662" s="30">
        <v>5054.3</v>
      </c>
      <c r="L662" s="30">
        <v>109</v>
      </c>
      <c r="M662" s="30">
        <v>8</v>
      </c>
      <c r="N662" s="33" t="s">
        <v>4010</v>
      </c>
      <c r="O662" s="191" t="s">
        <v>4011</v>
      </c>
      <c r="P662" s="33" t="s">
        <v>2858</v>
      </c>
      <c r="Q662" s="194">
        <v>25482362.399999999</v>
      </c>
      <c r="T662"/>
    </row>
    <row r="663" spans="1:20" ht="23.25" x14ac:dyDescent="0.25">
      <c r="A663" s="80">
        <v>662</v>
      </c>
      <c r="B663" s="151" t="s">
        <v>495</v>
      </c>
      <c r="C663" s="30"/>
      <c r="D663" s="120" t="s">
        <v>415</v>
      </c>
      <c r="E663" s="120" t="s">
        <v>18</v>
      </c>
      <c r="F663" s="120" t="s">
        <v>416</v>
      </c>
      <c r="G663" s="120" t="s">
        <v>20</v>
      </c>
      <c r="H663" s="30" t="s">
        <v>598</v>
      </c>
      <c r="I663" s="30">
        <v>18</v>
      </c>
      <c r="J663" s="33" t="str">
        <f t="shared" si="10"/>
        <v>муниципальное образование «город Екатеринбург», г. Екатеринбург, ул. Корепина, д. 18</v>
      </c>
      <c r="K663" s="30">
        <v>503.2</v>
      </c>
      <c r="L663" s="30">
        <v>8</v>
      </c>
      <c r="M663" s="30">
        <v>7</v>
      </c>
      <c r="N663" s="33" t="s">
        <v>2455</v>
      </c>
      <c r="O663" s="192" t="s">
        <v>2454</v>
      </c>
      <c r="P663" s="33" t="s">
        <v>4084</v>
      </c>
      <c r="Q663" s="194">
        <v>1963157</v>
      </c>
      <c r="T663"/>
    </row>
    <row r="664" spans="1:20" ht="23.25" x14ac:dyDescent="0.25">
      <c r="A664" s="80">
        <v>663</v>
      </c>
      <c r="B664" s="151" t="s">
        <v>495</v>
      </c>
      <c r="C664" s="30"/>
      <c r="D664" s="120" t="s">
        <v>415</v>
      </c>
      <c r="E664" s="120" t="s">
        <v>18</v>
      </c>
      <c r="F664" s="120" t="s">
        <v>416</v>
      </c>
      <c r="G664" s="120" t="s">
        <v>20</v>
      </c>
      <c r="H664" s="30" t="s">
        <v>598</v>
      </c>
      <c r="I664" s="30">
        <v>43</v>
      </c>
      <c r="J664" s="33" t="str">
        <f t="shared" si="10"/>
        <v>муниципальное образование «город Екатеринбург», г. Екатеринбург, ул. Корепина, д. 43</v>
      </c>
      <c r="K664" s="30">
        <v>446</v>
      </c>
      <c r="L664" s="30">
        <v>8</v>
      </c>
      <c r="M664" s="30">
        <v>8</v>
      </c>
      <c r="N664" s="33" t="s">
        <v>3845</v>
      </c>
      <c r="O664" s="191" t="s">
        <v>3719</v>
      </c>
      <c r="P664" s="33" t="s">
        <v>2769</v>
      </c>
      <c r="Q664" s="194">
        <v>3617465.22</v>
      </c>
      <c r="T664"/>
    </row>
    <row r="665" spans="1:20" ht="23.25" x14ac:dyDescent="0.25">
      <c r="A665" s="80">
        <v>664</v>
      </c>
      <c r="B665" s="151" t="s">
        <v>495</v>
      </c>
      <c r="C665" s="30"/>
      <c r="D665" s="120" t="s">
        <v>415</v>
      </c>
      <c r="E665" s="120" t="s">
        <v>18</v>
      </c>
      <c r="F665" s="120" t="s">
        <v>416</v>
      </c>
      <c r="G665" s="120" t="s">
        <v>20</v>
      </c>
      <c r="H665" s="30" t="s">
        <v>878</v>
      </c>
      <c r="I665" s="30">
        <v>22</v>
      </c>
      <c r="J665" s="33" t="str">
        <f t="shared" si="10"/>
        <v>муниципальное образование «город Екатеринбург», г. Екатеринбург, ул. Коуровская, д. 22</v>
      </c>
      <c r="K665" s="30">
        <v>4730.8999999999996</v>
      </c>
      <c r="L665" s="30">
        <v>58</v>
      </c>
      <c r="M665" s="30">
        <v>3</v>
      </c>
      <c r="N665" s="33" t="s">
        <v>3846</v>
      </c>
      <c r="O665" s="191">
        <v>43794</v>
      </c>
      <c r="P665" s="33" t="s">
        <v>3826</v>
      </c>
      <c r="Q665" s="194">
        <v>8936510.3999999985</v>
      </c>
      <c r="T665"/>
    </row>
    <row r="666" spans="1:20" ht="23.25" x14ac:dyDescent="0.25">
      <c r="A666" s="80">
        <v>665</v>
      </c>
      <c r="B666" s="151" t="s">
        <v>495</v>
      </c>
      <c r="C666" s="30"/>
      <c r="D666" s="120" t="s">
        <v>415</v>
      </c>
      <c r="E666" s="120" t="s">
        <v>18</v>
      </c>
      <c r="F666" s="120" t="s">
        <v>416</v>
      </c>
      <c r="G666" s="120" t="s">
        <v>20</v>
      </c>
      <c r="H666" s="30" t="s">
        <v>1410</v>
      </c>
      <c r="I666" s="30">
        <v>34</v>
      </c>
      <c r="J666" s="33" t="str">
        <f t="shared" si="10"/>
        <v>муниципальное образование «город Екатеринбург», г. Екатеринбург, ул. Краснодарская, д. 34</v>
      </c>
      <c r="K666" s="30">
        <v>1553.1</v>
      </c>
      <c r="L666" s="30">
        <v>24</v>
      </c>
      <c r="M666" s="30">
        <v>6</v>
      </c>
      <c r="N666" s="33" t="s">
        <v>3847</v>
      </c>
      <c r="O666" s="191" t="s">
        <v>3743</v>
      </c>
      <c r="P666" s="33" t="s">
        <v>2769</v>
      </c>
      <c r="Q666" s="194">
        <v>7081924.8000000007</v>
      </c>
      <c r="T666"/>
    </row>
    <row r="667" spans="1:20" ht="23.25" x14ac:dyDescent="0.25">
      <c r="A667" s="80">
        <v>666</v>
      </c>
      <c r="B667" s="151" t="s">
        <v>495</v>
      </c>
      <c r="C667" s="30"/>
      <c r="D667" s="120" t="s">
        <v>415</v>
      </c>
      <c r="E667" s="120" t="s">
        <v>18</v>
      </c>
      <c r="F667" s="120" t="s">
        <v>416</v>
      </c>
      <c r="G667" s="120" t="s">
        <v>20</v>
      </c>
      <c r="H667" s="30" t="s">
        <v>428</v>
      </c>
      <c r="I667" s="30">
        <v>10</v>
      </c>
      <c r="J667" s="33" t="str">
        <f t="shared" si="10"/>
        <v>муниципальное образование «город Екатеринбург», г. Екатеринбург, ул. Краснофлотцев, д. 10</v>
      </c>
      <c r="K667" s="30">
        <v>2662.7</v>
      </c>
      <c r="L667" s="30">
        <v>30</v>
      </c>
      <c r="M667" s="30">
        <v>1</v>
      </c>
      <c r="N667" s="33" t="s">
        <v>3842</v>
      </c>
      <c r="O667" s="191">
        <v>43515</v>
      </c>
      <c r="P667" s="33" t="s">
        <v>3799</v>
      </c>
      <c r="Q667" s="194">
        <v>3214705.2</v>
      </c>
      <c r="R667" s="45" t="s">
        <v>2348</v>
      </c>
      <c r="T667"/>
    </row>
    <row r="668" spans="1:20" ht="23.25" x14ac:dyDescent="0.25">
      <c r="A668" s="80">
        <v>667</v>
      </c>
      <c r="B668" s="151" t="s">
        <v>495</v>
      </c>
      <c r="C668" s="30"/>
      <c r="D668" s="120" t="s">
        <v>415</v>
      </c>
      <c r="E668" s="120" t="s">
        <v>18</v>
      </c>
      <c r="F668" s="120" t="s">
        <v>416</v>
      </c>
      <c r="G668" s="120" t="s">
        <v>20</v>
      </c>
      <c r="H668" s="30" t="s">
        <v>858</v>
      </c>
      <c r="I668" s="42">
        <v>3</v>
      </c>
      <c r="J668" s="33" t="str">
        <f t="shared" si="10"/>
        <v>муниципальное образование «город Екатеринбург», г. Екатеринбург, ул. Красных партизан, д. 3</v>
      </c>
      <c r="K668" s="30">
        <v>3049.4</v>
      </c>
      <c r="L668" s="30">
        <v>32</v>
      </c>
      <c r="M668" s="30">
        <v>1</v>
      </c>
      <c r="N668" s="33" t="s">
        <v>3848</v>
      </c>
      <c r="O668" s="191" t="s">
        <v>3687</v>
      </c>
      <c r="P668" s="33" t="s">
        <v>3733</v>
      </c>
      <c r="Q668" s="194">
        <v>4282842.04</v>
      </c>
      <c r="R668" s="45" t="s">
        <v>2348</v>
      </c>
      <c r="T668"/>
    </row>
    <row r="669" spans="1:20" ht="23.25" x14ac:dyDescent="0.25">
      <c r="A669" s="80">
        <v>668</v>
      </c>
      <c r="B669" s="151" t="s">
        <v>495</v>
      </c>
      <c r="C669" s="30"/>
      <c r="D669" s="120" t="s">
        <v>415</v>
      </c>
      <c r="E669" s="120" t="s">
        <v>18</v>
      </c>
      <c r="F669" s="120" t="s">
        <v>416</v>
      </c>
      <c r="G669" s="120" t="s">
        <v>20</v>
      </c>
      <c r="H669" s="30" t="s">
        <v>858</v>
      </c>
      <c r="I669" s="30">
        <v>6</v>
      </c>
      <c r="J669" s="33" t="str">
        <f t="shared" si="10"/>
        <v>муниципальное образование «город Екатеринбург», г. Екатеринбург, ул. Красных партизан, д. 6</v>
      </c>
      <c r="K669" s="30">
        <v>3241.78</v>
      </c>
      <c r="L669" s="30">
        <v>42</v>
      </c>
      <c r="M669" s="30">
        <v>1</v>
      </c>
      <c r="N669" s="33" t="s">
        <v>3848</v>
      </c>
      <c r="O669" s="191" t="s">
        <v>3687</v>
      </c>
      <c r="P669" s="33" t="s">
        <v>3733</v>
      </c>
      <c r="Q669" s="194">
        <v>5394660.7800000003</v>
      </c>
      <c r="R669" s="45" t="s">
        <v>2348</v>
      </c>
      <c r="T669"/>
    </row>
    <row r="670" spans="1:20" ht="23.25" x14ac:dyDescent="0.25">
      <c r="A670" s="80">
        <v>669</v>
      </c>
      <c r="B670" s="151" t="s">
        <v>495</v>
      </c>
      <c r="C670" s="30"/>
      <c r="D670" s="120" t="s">
        <v>415</v>
      </c>
      <c r="E670" s="120" t="s">
        <v>18</v>
      </c>
      <c r="F670" s="120" t="s">
        <v>416</v>
      </c>
      <c r="G670" s="120" t="s">
        <v>20</v>
      </c>
      <c r="H670" s="30" t="s">
        <v>858</v>
      </c>
      <c r="I670" s="42">
        <v>8</v>
      </c>
      <c r="J670" s="33" t="str">
        <f t="shared" si="10"/>
        <v>муниципальное образование «город Екатеринбург», г. Екатеринбург, ул. Красных партизан, д. 8</v>
      </c>
      <c r="K670" s="30">
        <v>3049.4</v>
      </c>
      <c r="L670" s="30">
        <v>32</v>
      </c>
      <c r="M670" s="30">
        <v>1</v>
      </c>
      <c r="N670" s="33" t="s">
        <v>3848</v>
      </c>
      <c r="O670" s="191" t="s">
        <v>3687</v>
      </c>
      <c r="P670" s="33" t="s">
        <v>3733</v>
      </c>
      <c r="Q670" s="194">
        <v>4764333.57</v>
      </c>
      <c r="R670" s="45" t="s">
        <v>2348</v>
      </c>
      <c r="T670"/>
    </row>
    <row r="671" spans="1:20" ht="23.25" x14ac:dyDescent="0.25">
      <c r="A671" s="80">
        <v>670</v>
      </c>
      <c r="B671" s="151" t="s">
        <v>495</v>
      </c>
      <c r="C671" s="30"/>
      <c r="D671" s="120" t="s">
        <v>415</v>
      </c>
      <c r="E671" s="120" t="s">
        <v>18</v>
      </c>
      <c r="F671" s="120" t="s">
        <v>416</v>
      </c>
      <c r="G671" s="120" t="s">
        <v>20</v>
      </c>
      <c r="H671" s="30" t="s">
        <v>86</v>
      </c>
      <c r="I671" s="30">
        <v>112</v>
      </c>
      <c r="J671" s="33" t="str">
        <f t="shared" si="10"/>
        <v>муниципальное образование «город Екатеринбург», г. Екатеринбург, ул. Куйбышева, д. 112</v>
      </c>
      <c r="K671" s="30">
        <v>1097</v>
      </c>
      <c r="L671" s="30">
        <v>75</v>
      </c>
      <c r="M671" s="30">
        <v>1</v>
      </c>
      <c r="N671" s="33" t="s">
        <v>3849</v>
      </c>
      <c r="O671" s="191" t="s">
        <v>3646</v>
      </c>
      <c r="P671" s="33" t="s">
        <v>2766</v>
      </c>
      <c r="Q671" s="194">
        <v>3768675.5999999996</v>
      </c>
      <c r="R671" s="45" t="s">
        <v>2348</v>
      </c>
      <c r="T671"/>
    </row>
    <row r="672" spans="1:20" ht="23.25" x14ac:dyDescent="0.25">
      <c r="A672" s="80">
        <v>671</v>
      </c>
      <c r="B672" s="151" t="s">
        <v>495</v>
      </c>
      <c r="C672" s="30"/>
      <c r="D672" s="120" t="s">
        <v>415</v>
      </c>
      <c r="E672" s="120" t="s">
        <v>18</v>
      </c>
      <c r="F672" s="120" t="s">
        <v>416</v>
      </c>
      <c r="G672" s="120" t="s">
        <v>20</v>
      </c>
      <c r="H672" s="30" t="s">
        <v>459</v>
      </c>
      <c r="I672" s="30">
        <v>35</v>
      </c>
      <c r="J672" s="33" t="str">
        <f t="shared" ref="J672:J735" si="11">C672&amp;""&amp;D672&amp;", "&amp;E672&amp;" "&amp;F672&amp;", "&amp;G672&amp;" "&amp;H672&amp;", д. "&amp;I672</f>
        <v>муниципальное образование «город Екатеринбург», г. Екатеринбург, ул. Летчиков, д. 35</v>
      </c>
      <c r="K672" s="30">
        <v>1075.4000000000001</v>
      </c>
      <c r="L672" s="30">
        <v>32</v>
      </c>
      <c r="M672" s="30">
        <v>1</v>
      </c>
      <c r="N672" s="33" t="s">
        <v>3850</v>
      </c>
      <c r="O672" s="191" t="s">
        <v>3648</v>
      </c>
      <c r="P672" s="33" t="s">
        <v>2726</v>
      </c>
      <c r="Q672" s="194">
        <v>636352.03</v>
      </c>
      <c r="R672" s="45" t="s">
        <v>2348</v>
      </c>
      <c r="T672"/>
    </row>
    <row r="673" spans="1:20" ht="23.25" x14ac:dyDescent="0.25">
      <c r="A673" s="80">
        <v>672</v>
      </c>
      <c r="B673" s="151" t="s">
        <v>495</v>
      </c>
      <c r="C673" s="30"/>
      <c r="D673" s="120" t="s">
        <v>415</v>
      </c>
      <c r="E673" s="120" t="s">
        <v>18</v>
      </c>
      <c r="F673" s="120" t="s">
        <v>416</v>
      </c>
      <c r="G673" s="120" t="s">
        <v>20</v>
      </c>
      <c r="H673" s="30" t="s">
        <v>1069</v>
      </c>
      <c r="I673" s="30">
        <v>13</v>
      </c>
      <c r="J673" s="33" t="str">
        <f t="shared" si="11"/>
        <v>муниципальное образование «город Екатеринбург», г. Екатеринбург, ул. Лодыгина, д. 13</v>
      </c>
      <c r="K673" s="30">
        <v>2231.8000000000002</v>
      </c>
      <c r="L673" s="30">
        <v>36</v>
      </c>
      <c r="M673" s="30">
        <v>8</v>
      </c>
      <c r="N673" s="33" t="s">
        <v>4010</v>
      </c>
      <c r="O673" s="191" t="s">
        <v>4011</v>
      </c>
      <c r="P673" s="33" t="s">
        <v>2858</v>
      </c>
      <c r="Q673" s="194">
        <v>16765097.999999998</v>
      </c>
      <c r="T673"/>
    </row>
    <row r="674" spans="1:20" ht="23.25" x14ac:dyDescent="0.25">
      <c r="A674" s="80">
        <v>673</v>
      </c>
      <c r="B674" s="151" t="s">
        <v>495</v>
      </c>
      <c r="C674" s="30"/>
      <c r="D674" s="152" t="s">
        <v>415</v>
      </c>
      <c r="E674" s="120" t="s">
        <v>18</v>
      </c>
      <c r="F674" s="120" t="s">
        <v>416</v>
      </c>
      <c r="G674" s="120" t="s">
        <v>20</v>
      </c>
      <c r="H674" s="30" t="s">
        <v>1069</v>
      </c>
      <c r="I674" s="30">
        <v>16</v>
      </c>
      <c r="J674" s="33" t="str">
        <f t="shared" si="11"/>
        <v>муниципальное образование «город Екатеринбург», г. Екатеринбург, ул. Лодыгина, д. 16</v>
      </c>
      <c r="K674" s="30">
        <v>947.1</v>
      </c>
      <c r="L674" s="30">
        <v>16</v>
      </c>
      <c r="M674" s="30">
        <v>8</v>
      </c>
      <c r="N674" s="33" t="s">
        <v>2975</v>
      </c>
      <c r="O674" s="192" t="s">
        <v>3851</v>
      </c>
      <c r="P674" s="33" t="s">
        <v>3731</v>
      </c>
      <c r="Q674" s="194">
        <v>5898638.5199999996</v>
      </c>
      <c r="T674"/>
    </row>
    <row r="675" spans="1:20" ht="23.25" x14ac:dyDescent="0.25">
      <c r="A675" s="80">
        <v>674</v>
      </c>
      <c r="B675" s="151" t="s">
        <v>495</v>
      </c>
      <c r="C675" s="30"/>
      <c r="D675" s="120" t="s">
        <v>415</v>
      </c>
      <c r="E675" s="120" t="s">
        <v>18</v>
      </c>
      <c r="F675" s="120" t="s">
        <v>416</v>
      </c>
      <c r="G675" s="120" t="s">
        <v>20</v>
      </c>
      <c r="H675" s="30" t="s">
        <v>137</v>
      </c>
      <c r="I675" s="30">
        <v>21</v>
      </c>
      <c r="J675" s="33" t="str">
        <f t="shared" si="11"/>
        <v>муниципальное образование «город Екатеринбург», г. Екатеринбург, ул. Ломоносова, д. 21</v>
      </c>
      <c r="K675" s="30">
        <v>1047.4000000000001</v>
      </c>
      <c r="L675" s="30">
        <v>16</v>
      </c>
      <c r="M675" s="30">
        <v>1</v>
      </c>
      <c r="N675" s="33" t="s">
        <v>3852</v>
      </c>
      <c r="O675" s="191">
        <v>43515</v>
      </c>
      <c r="P675" s="33" t="s">
        <v>3809</v>
      </c>
      <c r="Q675" s="194">
        <v>133669.81</v>
      </c>
      <c r="R675" s="45" t="s">
        <v>2348</v>
      </c>
      <c r="T675"/>
    </row>
    <row r="676" spans="1:20" ht="23.25" x14ac:dyDescent="0.25">
      <c r="A676" s="80">
        <v>675</v>
      </c>
      <c r="B676" s="151" t="s">
        <v>495</v>
      </c>
      <c r="C676" s="30"/>
      <c r="D676" s="120" t="s">
        <v>415</v>
      </c>
      <c r="E676" s="120" t="s">
        <v>18</v>
      </c>
      <c r="F676" s="120" t="s">
        <v>416</v>
      </c>
      <c r="G676" s="120" t="s">
        <v>20</v>
      </c>
      <c r="H676" s="30" t="s">
        <v>203</v>
      </c>
      <c r="I676" s="30">
        <v>48</v>
      </c>
      <c r="J676" s="33" t="str">
        <f t="shared" si="11"/>
        <v>муниципальное образование «город Екатеринбург», г. Екатеринбург, ул. Луначарского, д. 48</v>
      </c>
      <c r="K676" s="30">
        <v>6122.4</v>
      </c>
      <c r="L676" s="30">
        <v>67</v>
      </c>
      <c r="M676" s="30">
        <v>3</v>
      </c>
      <c r="N676" s="33" t="s">
        <v>3989</v>
      </c>
      <c r="O676" s="191" t="s">
        <v>3990</v>
      </c>
      <c r="P676" s="33" t="s">
        <v>3799</v>
      </c>
      <c r="Q676" s="194">
        <v>4109138.4</v>
      </c>
      <c r="T676"/>
    </row>
    <row r="677" spans="1:20" ht="23.25" x14ac:dyDescent="0.25">
      <c r="A677" s="80">
        <v>676</v>
      </c>
      <c r="B677" s="151" t="s">
        <v>495</v>
      </c>
      <c r="C677" s="30"/>
      <c r="D677" s="120" t="s">
        <v>415</v>
      </c>
      <c r="E677" s="120" t="s">
        <v>18</v>
      </c>
      <c r="F677" s="120" t="s">
        <v>416</v>
      </c>
      <c r="G677" s="120" t="s">
        <v>20</v>
      </c>
      <c r="H677" s="30" t="s">
        <v>188</v>
      </c>
      <c r="I677" s="30">
        <v>129</v>
      </c>
      <c r="J677" s="33" t="str">
        <f t="shared" si="11"/>
        <v>муниципальное образование «город Екатеринбург», г. Екатеринбург, ул. Малышева, д. 129</v>
      </c>
      <c r="K677" s="30">
        <v>2490.6999999999998</v>
      </c>
      <c r="L677" s="30">
        <v>18</v>
      </c>
      <c r="M677" s="30">
        <v>8</v>
      </c>
      <c r="N677" s="33" t="s">
        <v>4010</v>
      </c>
      <c r="O677" s="191" t="s">
        <v>4011</v>
      </c>
      <c r="P677" s="33" t="s">
        <v>2858</v>
      </c>
      <c r="Q677" s="194">
        <v>10790234.399999999</v>
      </c>
      <c r="T677"/>
    </row>
    <row r="678" spans="1:20" ht="23.25" x14ac:dyDescent="0.25">
      <c r="A678" s="80">
        <v>677</v>
      </c>
      <c r="B678" s="151" t="s">
        <v>495</v>
      </c>
      <c r="C678" s="30"/>
      <c r="D678" s="152" t="s">
        <v>415</v>
      </c>
      <c r="E678" s="120" t="s">
        <v>18</v>
      </c>
      <c r="F678" s="120" t="s">
        <v>416</v>
      </c>
      <c r="G678" s="120" t="s">
        <v>20</v>
      </c>
      <c r="H678" s="30" t="s">
        <v>188</v>
      </c>
      <c r="I678" s="30">
        <v>132</v>
      </c>
      <c r="J678" s="33" t="str">
        <f t="shared" si="11"/>
        <v>муниципальное образование «город Екатеринбург», г. Екатеринбург, ул. Малышева, д. 132</v>
      </c>
      <c r="K678" s="30">
        <v>7172.3</v>
      </c>
      <c r="L678" s="30">
        <v>68</v>
      </c>
      <c r="M678" s="30">
        <v>8</v>
      </c>
      <c r="N678" s="33" t="s">
        <v>3853</v>
      </c>
      <c r="O678" s="192" t="s">
        <v>3854</v>
      </c>
      <c r="P678" s="33" t="s">
        <v>3690</v>
      </c>
      <c r="Q678" s="194">
        <v>17692729.149999999</v>
      </c>
      <c r="T678"/>
    </row>
    <row r="679" spans="1:20" ht="23.25" x14ac:dyDescent="0.25">
      <c r="A679" s="80">
        <v>678</v>
      </c>
      <c r="B679" s="151" t="s">
        <v>495</v>
      </c>
      <c r="C679" s="30"/>
      <c r="D679" s="152" t="s">
        <v>415</v>
      </c>
      <c r="E679" s="120" t="s">
        <v>18</v>
      </c>
      <c r="F679" s="120" t="s">
        <v>416</v>
      </c>
      <c r="G679" s="120" t="s">
        <v>20</v>
      </c>
      <c r="H679" s="30" t="s">
        <v>188</v>
      </c>
      <c r="I679" s="30">
        <v>136</v>
      </c>
      <c r="J679" s="33" t="str">
        <f t="shared" si="11"/>
        <v>муниципальное образование «город Екатеринбург», г. Екатеринбург, ул. Малышева, д. 136</v>
      </c>
      <c r="K679" s="30">
        <v>5340.4</v>
      </c>
      <c r="L679" s="30">
        <v>66</v>
      </c>
      <c r="M679" s="30">
        <v>8</v>
      </c>
      <c r="N679" s="33" t="s">
        <v>3855</v>
      </c>
      <c r="O679" s="192" t="s">
        <v>3851</v>
      </c>
      <c r="P679" s="33" t="s">
        <v>3641</v>
      </c>
      <c r="Q679" s="194">
        <v>10579769.779999999</v>
      </c>
      <c r="T679"/>
    </row>
    <row r="680" spans="1:20" ht="23.25" x14ac:dyDescent="0.25">
      <c r="A680" s="80">
        <v>679</v>
      </c>
      <c r="B680" s="151" t="s">
        <v>495</v>
      </c>
      <c r="C680" s="30"/>
      <c r="D680" s="120" t="s">
        <v>415</v>
      </c>
      <c r="E680" s="120" t="s">
        <v>18</v>
      </c>
      <c r="F680" s="120" t="s">
        <v>416</v>
      </c>
      <c r="G680" s="120" t="s">
        <v>20</v>
      </c>
      <c r="H680" s="30" t="s">
        <v>188</v>
      </c>
      <c r="I680" s="30">
        <v>146</v>
      </c>
      <c r="J680" s="33" t="str">
        <f t="shared" si="11"/>
        <v>муниципальное образование «город Екатеринбург», г. Екатеринбург, ул. Малышева, д. 146</v>
      </c>
      <c r="K680" s="30">
        <v>2259.9</v>
      </c>
      <c r="L680" s="30">
        <v>29</v>
      </c>
      <c r="M680" s="30">
        <v>8</v>
      </c>
      <c r="N680" s="33" t="s">
        <v>3844</v>
      </c>
      <c r="O680" s="191" t="s">
        <v>3788</v>
      </c>
      <c r="P680" s="33" t="s">
        <v>2858</v>
      </c>
      <c r="Q680" s="194">
        <v>10305962.400000002</v>
      </c>
      <c r="T680"/>
    </row>
    <row r="681" spans="1:20" ht="23.25" x14ac:dyDescent="0.25">
      <c r="A681" s="80">
        <v>680</v>
      </c>
      <c r="B681" s="151" t="s">
        <v>495</v>
      </c>
      <c r="C681" s="30"/>
      <c r="D681" s="120" t="s">
        <v>415</v>
      </c>
      <c r="E681" s="120" t="s">
        <v>18</v>
      </c>
      <c r="F681" s="120" t="s">
        <v>416</v>
      </c>
      <c r="G681" s="120" t="s">
        <v>20</v>
      </c>
      <c r="H681" s="30" t="s">
        <v>688</v>
      </c>
      <c r="I681" s="30" t="s">
        <v>894</v>
      </c>
      <c r="J681" s="33" t="str">
        <f t="shared" si="11"/>
        <v>муниципальное образование «город Екатеринбург», г. Екатеринбург, ул. Мамина-Сибиряка, д. 2КОРПУС А</v>
      </c>
      <c r="K681" s="30">
        <v>2433.8000000000002</v>
      </c>
      <c r="L681" s="30">
        <v>30</v>
      </c>
      <c r="M681" s="30">
        <v>6</v>
      </c>
      <c r="N681" s="33" t="s">
        <v>3856</v>
      </c>
      <c r="O681" s="191" t="s">
        <v>3857</v>
      </c>
      <c r="P681" s="33" t="s">
        <v>3690</v>
      </c>
      <c r="Q681" s="194">
        <v>2966137.98</v>
      </c>
      <c r="T681"/>
    </row>
    <row r="682" spans="1:20" ht="23.25" x14ac:dyDescent="0.25">
      <c r="A682" s="80">
        <v>681</v>
      </c>
      <c r="B682" s="151" t="s">
        <v>495</v>
      </c>
      <c r="C682" s="30"/>
      <c r="D682" s="120" t="s">
        <v>415</v>
      </c>
      <c r="E682" s="120" t="s">
        <v>18</v>
      </c>
      <c r="F682" s="120" t="s">
        <v>416</v>
      </c>
      <c r="G682" s="120" t="s">
        <v>20</v>
      </c>
      <c r="H682" s="30" t="s">
        <v>880</v>
      </c>
      <c r="I682" s="30" t="s">
        <v>935</v>
      </c>
      <c r="J682" s="33" t="str">
        <f t="shared" si="11"/>
        <v>муниципальное образование «город Екатеринбург», г. Екатеринбург, ул. Маневровая, д. 15КОРПУС А</v>
      </c>
      <c r="K682" s="30">
        <v>2481.9</v>
      </c>
      <c r="L682" s="30">
        <v>24</v>
      </c>
      <c r="M682" s="30">
        <v>8</v>
      </c>
      <c r="N682" s="33" t="s">
        <v>4012</v>
      </c>
      <c r="O682" s="192" t="s">
        <v>4013</v>
      </c>
      <c r="P682" s="33" t="s">
        <v>3647</v>
      </c>
      <c r="Q682" s="194">
        <f>1261112.02+9352997.78</f>
        <v>10614109.799999999</v>
      </c>
      <c r="T682"/>
    </row>
    <row r="683" spans="1:20" ht="23.25" x14ac:dyDescent="0.25">
      <c r="A683" s="80">
        <v>682</v>
      </c>
      <c r="B683" s="151" t="s">
        <v>495</v>
      </c>
      <c r="C683" s="30"/>
      <c r="D683" s="120" t="s">
        <v>415</v>
      </c>
      <c r="E683" s="120" t="s">
        <v>18</v>
      </c>
      <c r="F683" s="120" t="s">
        <v>416</v>
      </c>
      <c r="G683" s="120" t="s">
        <v>20</v>
      </c>
      <c r="H683" s="30" t="s">
        <v>1014</v>
      </c>
      <c r="I683" s="30" t="s">
        <v>895</v>
      </c>
      <c r="J683" s="33" t="str">
        <f t="shared" si="11"/>
        <v>муниципальное образование «город Екатеринбург», г. Екатеринбург, ул. Мельковская, д. 2КОРПУС Б</v>
      </c>
      <c r="K683" s="30">
        <v>19398</v>
      </c>
      <c r="L683" s="30">
        <v>176</v>
      </c>
      <c r="M683" s="30">
        <v>5</v>
      </c>
      <c r="N683" s="33" t="s">
        <v>4014</v>
      </c>
      <c r="O683" s="191" t="s">
        <v>4015</v>
      </c>
      <c r="P683" s="33" t="s">
        <v>4016</v>
      </c>
      <c r="Q683" s="194">
        <v>34520967.140000001</v>
      </c>
      <c r="T683"/>
    </row>
    <row r="684" spans="1:20" ht="23.25" x14ac:dyDescent="0.25">
      <c r="A684" s="80">
        <v>683</v>
      </c>
      <c r="B684" s="151" t="s">
        <v>495</v>
      </c>
      <c r="C684" s="30"/>
      <c r="D684" s="120" t="s">
        <v>415</v>
      </c>
      <c r="E684" s="120" t="s">
        <v>18</v>
      </c>
      <c r="F684" s="120" t="s">
        <v>416</v>
      </c>
      <c r="G684" s="120" t="s">
        <v>20</v>
      </c>
      <c r="H684" s="30" t="s">
        <v>1014</v>
      </c>
      <c r="I684" s="30">
        <v>9</v>
      </c>
      <c r="J684" s="33" t="str">
        <f t="shared" si="11"/>
        <v>муниципальное образование «город Екатеринбург», г. Екатеринбург, ул. Мельковская, д. 9</v>
      </c>
      <c r="K684" s="30">
        <v>7836.1</v>
      </c>
      <c r="L684" s="30">
        <v>104</v>
      </c>
      <c r="M684" s="30">
        <v>3</v>
      </c>
      <c r="N684" s="33" t="s">
        <v>3989</v>
      </c>
      <c r="O684" s="191" t="s">
        <v>3990</v>
      </c>
      <c r="P684" s="33" t="s">
        <v>3799</v>
      </c>
      <c r="Q684" s="194">
        <v>23520301.950000003</v>
      </c>
      <c r="T684"/>
    </row>
    <row r="685" spans="1:20" ht="23.25" x14ac:dyDescent="0.25">
      <c r="A685" s="80">
        <v>684</v>
      </c>
      <c r="B685" s="151" t="s">
        <v>495</v>
      </c>
      <c r="C685" s="30"/>
      <c r="D685" s="152" t="s">
        <v>415</v>
      </c>
      <c r="E685" s="120" t="s">
        <v>18</v>
      </c>
      <c r="F685" s="120" t="s">
        <v>416</v>
      </c>
      <c r="G685" s="120" t="s">
        <v>20</v>
      </c>
      <c r="H685" s="30" t="s">
        <v>69</v>
      </c>
      <c r="I685" s="30" t="s">
        <v>1421</v>
      </c>
      <c r="J685" s="33" t="str">
        <f t="shared" si="11"/>
        <v>муниципальное образование «город Екатеринбург», г. Екатеринбург, ул. Мира, д. 36/7</v>
      </c>
      <c r="K685" s="30">
        <v>7922.6</v>
      </c>
      <c r="L685" s="30">
        <v>88</v>
      </c>
      <c r="M685" s="30">
        <v>8</v>
      </c>
      <c r="N685" s="33" t="s">
        <v>3853</v>
      </c>
      <c r="O685" s="192" t="s">
        <v>3854</v>
      </c>
      <c r="P685" s="33" t="s">
        <v>3690</v>
      </c>
      <c r="Q685" s="194">
        <v>21804097.02</v>
      </c>
      <c r="T685"/>
    </row>
    <row r="686" spans="1:20" ht="23.25" x14ac:dyDescent="0.25">
      <c r="A686" s="80">
        <v>685</v>
      </c>
      <c r="B686" s="151" t="s">
        <v>495</v>
      </c>
      <c r="C686" s="30"/>
      <c r="D686" s="120" t="s">
        <v>415</v>
      </c>
      <c r="E686" s="120" t="s">
        <v>18</v>
      </c>
      <c r="F686" s="120" t="s">
        <v>416</v>
      </c>
      <c r="G686" s="120" t="s">
        <v>20</v>
      </c>
      <c r="H686" s="30" t="s">
        <v>217</v>
      </c>
      <c r="I686" s="30" t="s">
        <v>1424</v>
      </c>
      <c r="J686" s="33" t="str">
        <f t="shared" si="11"/>
        <v>муниципальное образование «город Екатеринбург», г. Екатеринбург, ул. Мичурина, д. 237А КОРПУС 6</v>
      </c>
      <c r="K686" s="30">
        <v>711.7</v>
      </c>
      <c r="L686" s="30">
        <v>12</v>
      </c>
      <c r="M686" s="30">
        <v>8</v>
      </c>
      <c r="N686" s="33" t="s">
        <v>3860</v>
      </c>
      <c r="O686" s="191" t="s">
        <v>3861</v>
      </c>
      <c r="P686" s="33" t="s">
        <v>2766</v>
      </c>
      <c r="Q686" s="194">
        <v>5750548.8000000007</v>
      </c>
      <c r="T686"/>
    </row>
    <row r="687" spans="1:20" ht="23.25" x14ac:dyDescent="0.25">
      <c r="A687" s="80">
        <v>686</v>
      </c>
      <c r="B687" s="151" t="s">
        <v>495</v>
      </c>
      <c r="C687" s="30"/>
      <c r="D687" s="152" t="s">
        <v>415</v>
      </c>
      <c r="E687" s="120" t="s">
        <v>18</v>
      </c>
      <c r="F687" s="120" t="s">
        <v>416</v>
      </c>
      <c r="G687" s="120" t="s">
        <v>20</v>
      </c>
      <c r="H687" s="30" t="s">
        <v>468</v>
      </c>
      <c r="I687" s="30">
        <v>29</v>
      </c>
      <c r="J687" s="33" t="str">
        <f t="shared" si="11"/>
        <v>муниципальное образование «город Екатеринбург», г. Екатеринбург, ул. Московская, д. 29</v>
      </c>
      <c r="K687" s="30">
        <v>7300.5</v>
      </c>
      <c r="L687" s="30">
        <v>31</v>
      </c>
      <c r="M687" s="30">
        <v>8</v>
      </c>
      <c r="N687" s="33" t="s">
        <v>3862</v>
      </c>
      <c r="O687" s="192" t="s">
        <v>3863</v>
      </c>
      <c r="P687" s="33" t="s">
        <v>3731</v>
      </c>
      <c r="Q687" s="194">
        <v>21903716.420000002</v>
      </c>
      <c r="R687" s="45" t="s">
        <v>2348</v>
      </c>
      <c r="T687"/>
    </row>
    <row r="688" spans="1:20" ht="23.25" x14ac:dyDescent="0.25">
      <c r="A688" s="80">
        <v>687</v>
      </c>
      <c r="B688" s="151" t="s">
        <v>495</v>
      </c>
      <c r="C688" s="30"/>
      <c r="D688" s="120" t="s">
        <v>415</v>
      </c>
      <c r="E688" s="120" t="s">
        <v>18</v>
      </c>
      <c r="F688" s="120" t="s">
        <v>416</v>
      </c>
      <c r="G688" s="120" t="s">
        <v>20</v>
      </c>
      <c r="H688" s="30" t="s">
        <v>468</v>
      </c>
      <c r="I688" s="30">
        <v>8</v>
      </c>
      <c r="J688" s="33" t="str">
        <f t="shared" si="11"/>
        <v>муниципальное образование «город Екатеринбург», г. Екатеринбург, ул. Московская, д. 8</v>
      </c>
      <c r="K688" s="30">
        <v>3058.9</v>
      </c>
      <c r="L688" s="30">
        <v>27</v>
      </c>
      <c r="M688" s="30">
        <v>1</v>
      </c>
      <c r="N688" s="33" t="s">
        <v>3864</v>
      </c>
      <c r="O688" s="191">
        <v>43682</v>
      </c>
      <c r="P688" s="33" t="s">
        <v>2726</v>
      </c>
      <c r="Q688" s="194">
        <v>845673.86</v>
      </c>
      <c r="T688"/>
    </row>
    <row r="689" spans="1:20" ht="23.25" x14ac:dyDescent="0.25">
      <c r="A689" s="80">
        <v>688</v>
      </c>
      <c r="B689" s="151" t="s">
        <v>495</v>
      </c>
      <c r="C689" s="30"/>
      <c r="D689" s="120" t="s">
        <v>415</v>
      </c>
      <c r="E689" s="120" t="s">
        <v>18</v>
      </c>
      <c r="F689" s="120" t="s">
        <v>416</v>
      </c>
      <c r="G689" s="120" t="s">
        <v>20</v>
      </c>
      <c r="H689" s="30" t="s">
        <v>819</v>
      </c>
      <c r="I689" s="30">
        <v>30</v>
      </c>
      <c r="J689" s="33" t="str">
        <f t="shared" si="11"/>
        <v>муниципальное образование «город Екатеринбург», г. Екатеринбург, ул. Мурзинская, д. 30</v>
      </c>
      <c r="K689" s="30">
        <v>4382.5</v>
      </c>
      <c r="L689" s="30">
        <v>90</v>
      </c>
      <c r="M689" s="30">
        <v>7</v>
      </c>
      <c r="N689" s="33" t="s">
        <v>3847</v>
      </c>
      <c r="O689" s="191">
        <v>43391</v>
      </c>
      <c r="P689" s="33" t="s">
        <v>2769</v>
      </c>
      <c r="Q689" s="194">
        <v>11305473.6</v>
      </c>
      <c r="T689"/>
    </row>
    <row r="690" spans="1:20" ht="23.25" x14ac:dyDescent="0.25">
      <c r="A690" s="80">
        <v>689</v>
      </c>
      <c r="B690" s="151" t="s">
        <v>495</v>
      </c>
      <c r="C690" s="30"/>
      <c r="D690" s="152" t="s">
        <v>415</v>
      </c>
      <c r="E690" s="120" t="s">
        <v>18</v>
      </c>
      <c r="F690" s="120" t="s">
        <v>416</v>
      </c>
      <c r="G690" s="120" t="s">
        <v>20</v>
      </c>
      <c r="H690" s="30" t="s">
        <v>864</v>
      </c>
      <c r="I690" s="30">
        <v>6</v>
      </c>
      <c r="J690" s="33" t="str">
        <f t="shared" si="11"/>
        <v>муниципальное образование «город Екатеринбург», г. Екатеринбург, ул. Новокольцовская, д. 6</v>
      </c>
      <c r="K690" s="30">
        <v>225.2</v>
      </c>
      <c r="L690" s="30">
        <v>8</v>
      </c>
      <c r="M690" s="30">
        <v>5</v>
      </c>
      <c r="N690" s="33" t="s">
        <v>2996</v>
      </c>
      <c r="O690" s="192" t="s">
        <v>3800</v>
      </c>
      <c r="P690" s="33" t="s">
        <v>3731</v>
      </c>
      <c r="Q690" s="194">
        <v>1813092.55</v>
      </c>
      <c r="T690"/>
    </row>
    <row r="691" spans="1:20" ht="23.25" x14ac:dyDescent="0.25">
      <c r="A691" s="80">
        <v>690</v>
      </c>
      <c r="B691" s="151" t="s">
        <v>495</v>
      </c>
      <c r="C691" s="30"/>
      <c r="D691" s="134" t="s">
        <v>415</v>
      </c>
      <c r="E691" s="134" t="s">
        <v>18</v>
      </c>
      <c r="F691" s="134" t="s">
        <v>416</v>
      </c>
      <c r="G691" s="134" t="s">
        <v>20</v>
      </c>
      <c r="H691" s="112" t="s">
        <v>1304</v>
      </c>
      <c r="I691" s="112">
        <v>3</v>
      </c>
      <c r="J691" s="33" t="str">
        <f t="shared" si="11"/>
        <v>муниципальное образование «город Екатеринбург», г. Екатеринбург, ул. Пионеров, д. 3</v>
      </c>
      <c r="K691" s="112">
        <v>4756</v>
      </c>
      <c r="L691" s="30">
        <v>108</v>
      </c>
      <c r="M691" s="30">
        <v>1</v>
      </c>
      <c r="N691" s="33" t="s">
        <v>3865</v>
      </c>
      <c r="O691" s="191" t="s">
        <v>3715</v>
      </c>
      <c r="P691" s="33" t="s">
        <v>1594</v>
      </c>
      <c r="Q691" s="194">
        <v>1450857.64</v>
      </c>
      <c r="T691"/>
    </row>
    <row r="692" spans="1:20" ht="34.5" x14ac:dyDescent="0.25">
      <c r="A692" s="80">
        <v>691</v>
      </c>
      <c r="B692" s="151" t="s">
        <v>495</v>
      </c>
      <c r="C692" s="30"/>
      <c r="D692" s="152" t="s">
        <v>415</v>
      </c>
      <c r="E692" s="120" t="s">
        <v>18</v>
      </c>
      <c r="F692" s="120" t="s">
        <v>416</v>
      </c>
      <c r="G692" s="120" t="s">
        <v>20</v>
      </c>
      <c r="H692" s="30" t="s">
        <v>199</v>
      </c>
      <c r="I692" s="30">
        <v>53</v>
      </c>
      <c r="J692" s="33" t="str">
        <f t="shared" si="11"/>
        <v>муниципальное образование «город Екатеринбург», г. Екатеринбург, ул. Победы, д. 53</v>
      </c>
      <c r="K692" s="30">
        <v>852.2</v>
      </c>
      <c r="L692" s="30">
        <v>12</v>
      </c>
      <c r="M692" s="30">
        <v>5</v>
      </c>
      <c r="N692" s="33" t="s">
        <v>4085</v>
      </c>
      <c r="O692" s="192" t="s">
        <v>4086</v>
      </c>
      <c r="P692" s="33" t="s">
        <v>4087</v>
      </c>
      <c r="Q692" s="194">
        <v>3893045.5800000005</v>
      </c>
      <c r="T692"/>
    </row>
    <row r="693" spans="1:20" ht="23.25" x14ac:dyDescent="0.25">
      <c r="A693" s="80">
        <v>692</v>
      </c>
      <c r="B693" s="151" t="s">
        <v>495</v>
      </c>
      <c r="C693" s="30"/>
      <c r="D693" s="120" t="s">
        <v>415</v>
      </c>
      <c r="E693" s="120" t="s">
        <v>18</v>
      </c>
      <c r="F693" s="120" t="s">
        <v>416</v>
      </c>
      <c r="G693" s="120" t="s">
        <v>20</v>
      </c>
      <c r="H693" s="30" t="s">
        <v>199</v>
      </c>
      <c r="I693" s="30">
        <v>70</v>
      </c>
      <c r="J693" s="33" t="str">
        <f t="shared" si="11"/>
        <v>муниципальное образование «город Екатеринбург», г. Екатеринбург, ул. Победы, д. 70</v>
      </c>
      <c r="K693" s="30">
        <v>2552.1999999999998</v>
      </c>
      <c r="L693" s="30">
        <v>51</v>
      </c>
      <c r="M693" s="30">
        <v>1</v>
      </c>
      <c r="N693" s="33" t="s">
        <v>3866</v>
      </c>
      <c r="O693" s="191">
        <v>43609</v>
      </c>
      <c r="P693" s="33" t="s">
        <v>3799</v>
      </c>
      <c r="Q693" s="194">
        <v>1077388.8</v>
      </c>
      <c r="R693" s="45" t="s">
        <v>2348</v>
      </c>
      <c r="T693"/>
    </row>
    <row r="694" spans="1:20" ht="23.25" x14ac:dyDescent="0.25">
      <c r="A694" s="80">
        <v>693</v>
      </c>
      <c r="B694" s="151" t="s">
        <v>495</v>
      </c>
      <c r="C694" s="30"/>
      <c r="D694" s="120" t="s">
        <v>415</v>
      </c>
      <c r="E694" s="120" t="s">
        <v>18</v>
      </c>
      <c r="F694" s="120" t="s">
        <v>416</v>
      </c>
      <c r="G694" s="120" t="s">
        <v>20</v>
      </c>
      <c r="H694" s="30" t="s">
        <v>199</v>
      </c>
      <c r="I694" s="30" t="s">
        <v>1243</v>
      </c>
      <c r="J694" s="33" t="str">
        <f t="shared" si="11"/>
        <v>муниципальное образование «город Екатеринбург», г. Екатеринбург, ул. Победы, д. 70КОРПУС Г</v>
      </c>
      <c r="K694" s="30">
        <v>3024.3</v>
      </c>
      <c r="L694" s="30">
        <v>50</v>
      </c>
      <c r="M694" s="30">
        <v>1</v>
      </c>
      <c r="N694" s="33" t="s">
        <v>3866</v>
      </c>
      <c r="O694" s="191">
        <v>43609</v>
      </c>
      <c r="P694" s="33" t="s">
        <v>3799</v>
      </c>
      <c r="Q694" s="194">
        <v>915770.39999999991</v>
      </c>
      <c r="R694" s="45" t="s">
        <v>2348</v>
      </c>
      <c r="T694"/>
    </row>
    <row r="695" spans="1:20" ht="23.25" x14ac:dyDescent="0.25">
      <c r="A695" s="80">
        <v>694</v>
      </c>
      <c r="B695" s="151" t="s">
        <v>495</v>
      </c>
      <c r="C695" s="30"/>
      <c r="D695" s="120" t="s">
        <v>415</v>
      </c>
      <c r="E695" s="120" t="s">
        <v>18</v>
      </c>
      <c r="F695" s="120" t="s">
        <v>416</v>
      </c>
      <c r="G695" s="120" t="s">
        <v>20</v>
      </c>
      <c r="H695" s="30" t="s">
        <v>854</v>
      </c>
      <c r="I695" s="58" t="s">
        <v>1289</v>
      </c>
      <c r="J695" s="33" t="str">
        <f t="shared" si="11"/>
        <v>муниципальное образование «город Екатеринбург», г. Екатеринбург, ул. Подгорная, д. 8/24</v>
      </c>
      <c r="K695" s="30">
        <v>1483.3</v>
      </c>
      <c r="L695" s="30">
        <v>35</v>
      </c>
      <c r="M695" s="30">
        <v>1</v>
      </c>
      <c r="N695" s="33" t="s">
        <v>3867</v>
      </c>
      <c r="O695" s="191" t="s">
        <v>3673</v>
      </c>
      <c r="P695" s="33" t="s">
        <v>3958</v>
      </c>
      <c r="Q695" s="194">
        <v>1337565.8500000001</v>
      </c>
      <c r="R695" s="45" t="s">
        <v>2348</v>
      </c>
      <c r="T695"/>
    </row>
    <row r="696" spans="1:20" ht="23.25" x14ac:dyDescent="0.25">
      <c r="A696" s="80">
        <v>695</v>
      </c>
      <c r="B696" s="151" t="s">
        <v>495</v>
      </c>
      <c r="C696" s="30"/>
      <c r="D696" s="120" t="s">
        <v>415</v>
      </c>
      <c r="E696" s="120" t="s">
        <v>18</v>
      </c>
      <c r="F696" s="120" t="s">
        <v>416</v>
      </c>
      <c r="G696" s="120" t="s">
        <v>20</v>
      </c>
      <c r="H696" s="30" t="s">
        <v>1322</v>
      </c>
      <c r="I696" s="30">
        <v>171</v>
      </c>
      <c r="J696" s="33" t="str">
        <f t="shared" si="11"/>
        <v>муниципальное образование «город Екатеринбург», г. Екатеринбург, ул. Проезжая, д. 171</v>
      </c>
      <c r="K696" s="30">
        <v>484.9</v>
      </c>
      <c r="L696" s="30">
        <v>8</v>
      </c>
      <c r="M696" s="30">
        <v>5</v>
      </c>
      <c r="N696" s="33" t="s">
        <v>3847</v>
      </c>
      <c r="O696" s="191" t="s">
        <v>3743</v>
      </c>
      <c r="P696" s="33" t="s">
        <v>2769</v>
      </c>
      <c r="Q696" s="194">
        <v>3765797.74</v>
      </c>
      <c r="T696"/>
    </row>
    <row r="697" spans="1:20" ht="23.25" x14ac:dyDescent="0.25">
      <c r="A697" s="80">
        <v>696</v>
      </c>
      <c r="B697" s="151" t="s">
        <v>495</v>
      </c>
      <c r="C697" s="30"/>
      <c r="D697" s="120" t="s">
        <v>415</v>
      </c>
      <c r="E697" s="120" t="s">
        <v>18</v>
      </c>
      <c r="F697" s="120" t="s">
        <v>416</v>
      </c>
      <c r="G697" s="120" t="s">
        <v>20</v>
      </c>
      <c r="H697" s="30" t="s">
        <v>1322</v>
      </c>
      <c r="I697" s="30">
        <v>173</v>
      </c>
      <c r="J697" s="33" t="str">
        <f t="shared" si="11"/>
        <v>муниципальное образование «город Екатеринбург», г. Екатеринбург, ул. Проезжая, д. 173</v>
      </c>
      <c r="K697" s="30">
        <v>499.1</v>
      </c>
      <c r="L697" s="30">
        <v>8</v>
      </c>
      <c r="M697" s="30">
        <v>6</v>
      </c>
      <c r="N697" s="33" t="s">
        <v>3847</v>
      </c>
      <c r="O697" s="191" t="s">
        <v>3743</v>
      </c>
      <c r="P697" s="33" t="s">
        <v>2769</v>
      </c>
      <c r="Q697" s="194">
        <v>3862080.0600000005</v>
      </c>
      <c r="T697"/>
    </row>
    <row r="698" spans="1:20" ht="23.25" x14ac:dyDescent="0.25">
      <c r="A698" s="80">
        <v>697</v>
      </c>
      <c r="B698" s="151" t="s">
        <v>495</v>
      </c>
      <c r="C698" s="30"/>
      <c r="D698" s="120" t="s">
        <v>415</v>
      </c>
      <c r="E698" s="120" t="s">
        <v>18</v>
      </c>
      <c r="F698" s="120" t="s">
        <v>416</v>
      </c>
      <c r="G698" s="120" t="s">
        <v>20</v>
      </c>
      <c r="H698" s="30" t="s">
        <v>1407</v>
      </c>
      <c r="I698" s="30">
        <v>26</v>
      </c>
      <c r="J698" s="33" t="str">
        <f t="shared" si="11"/>
        <v>муниципальное образование «город Екатеринбург», г. Екатеринбург, ул. Прониной, д. 26</v>
      </c>
      <c r="K698" s="30">
        <v>301.7</v>
      </c>
      <c r="L698" s="30">
        <v>8</v>
      </c>
      <c r="M698" s="30">
        <v>6</v>
      </c>
      <c r="N698" s="33" t="s">
        <v>2992</v>
      </c>
      <c r="O698" s="191" t="s">
        <v>3795</v>
      </c>
      <c r="P698" s="33" t="s">
        <v>3796</v>
      </c>
      <c r="Q698" s="194">
        <v>617737.20000000007</v>
      </c>
      <c r="T698"/>
    </row>
    <row r="699" spans="1:20" ht="23.25" x14ac:dyDescent="0.25">
      <c r="A699" s="80">
        <v>698</v>
      </c>
      <c r="B699" s="151" t="s">
        <v>495</v>
      </c>
      <c r="C699" s="30"/>
      <c r="D699" s="120" t="s">
        <v>415</v>
      </c>
      <c r="E699" s="120" t="s">
        <v>18</v>
      </c>
      <c r="F699" s="120" t="s">
        <v>416</v>
      </c>
      <c r="G699" s="120" t="s">
        <v>20</v>
      </c>
      <c r="H699" s="30" t="s">
        <v>1208</v>
      </c>
      <c r="I699" s="91" t="s">
        <v>1214</v>
      </c>
      <c r="J699" s="33" t="str">
        <f t="shared" si="11"/>
        <v>муниципальное образование «город Екатеринбург», г. Екатеринбург, ул. Расточная, д. 31</v>
      </c>
      <c r="K699" s="30">
        <v>723.9</v>
      </c>
      <c r="L699" s="30">
        <v>12</v>
      </c>
      <c r="M699" s="30">
        <v>7</v>
      </c>
      <c r="N699" s="33" t="s">
        <v>4017</v>
      </c>
      <c r="O699" s="191" t="s">
        <v>4018</v>
      </c>
      <c r="P699" s="33" t="s">
        <v>4019</v>
      </c>
      <c r="Q699" s="194">
        <v>3823196.7900000005</v>
      </c>
      <c r="T699"/>
    </row>
    <row r="700" spans="1:20" ht="23.25" x14ac:dyDescent="0.25">
      <c r="A700" s="80">
        <v>699</v>
      </c>
      <c r="B700" s="151" t="s">
        <v>495</v>
      </c>
      <c r="C700" s="30"/>
      <c r="D700" s="120" t="s">
        <v>415</v>
      </c>
      <c r="E700" s="120" t="s">
        <v>18</v>
      </c>
      <c r="F700" s="120" t="s">
        <v>416</v>
      </c>
      <c r="G700" s="120" t="s">
        <v>20</v>
      </c>
      <c r="H700" s="30" t="s">
        <v>486</v>
      </c>
      <c r="I700" s="30">
        <v>62</v>
      </c>
      <c r="J700" s="33" t="str">
        <f t="shared" si="11"/>
        <v>муниципальное образование «город Екатеринбург», г. Екатеринбург, ул. Репина, д. 62</v>
      </c>
      <c r="K700" s="30">
        <v>672</v>
      </c>
      <c r="L700" s="30">
        <v>16</v>
      </c>
      <c r="M700" s="30">
        <v>8</v>
      </c>
      <c r="N700" s="33" t="s">
        <v>3868</v>
      </c>
      <c r="O700" s="191" t="s">
        <v>3632</v>
      </c>
      <c r="P700" s="33" t="s">
        <v>3805</v>
      </c>
      <c r="Q700" s="194">
        <v>2831992.1899999995</v>
      </c>
      <c r="T700"/>
    </row>
    <row r="701" spans="1:20" ht="23.25" x14ac:dyDescent="0.25">
      <c r="A701" s="80">
        <v>700</v>
      </c>
      <c r="B701" s="151" t="s">
        <v>495</v>
      </c>
      <c r="C701" s="30"/>
      <c r="D701" s="120" t="s">
        <v>415</v>
      </c>
      <c r="E701" s="120" t="s">
        <v>18</v>
      </c>
      <c r="F701" s="120" t="s">
        <v>416</v>
      </c>
      <c r="G701" s="120" t="s">
        <v>20</v>
      </c>
      <c r="H701" s="30" t="s">
        <v>491</v>
      </c>
      <c r="I701" s="30">
        <v>48</v>
      </c>
      <c r="J701" s="33" t="str">
        <f t="shared" si="11"/>
        <v>муниципальное образование «город Екатеринбург», г. Екатеринбург, ул. Сакко и Ванцетти, д. 48</v>
      </c>
      <c r="K701" s="30">
        <v>3143.8</v>
      </c>
      <c r="L701" s="30">
        <v>42</v>
      </c>
      <c r="M701" s="30">
        <v>1</v>
      </c>
      <c r="N701" s="33" t="s">
        <v>3869</v>
      </c>
      <c r="O701" s="191">
        <v>43612</v>
      </c>
      <c r="P701" s="33" t="s">
        <v>2726</v>
      </c>
      <c r="Q701" s="194">
        <v>933551</v>
      </c>
      <c r="R701" s="45" t="s">
        <v>2348</v>
      </c>
      <c r="T701"/>
    </row>
    <row r="702" spans="1:20" ht="23.25" x14ac:dyDescent="0.25">
      <c r="A702" s="80">
        <v>701</v>
      </c>
      <c r="B702" s="151" t="s">
        <v>495</v>
      </c>
      <c r="C702" s="30"/>
      <c r="D702" s="152" t="s">
        <v>415</v>
      </c>
      <c r="E702" s="120" t="s">
        <v>18</v>
      </c>
      <c r="F702" s="120" t="s">
        <v>416</v>
      </c>
      <c r="G702" s="120" t="s">
        <v>20</v>
      </c>
      <c r="H702" s="30" t="s">
        <v>491</v>
      </c>
      <c r="I702" s="30">
        <v>60</v>
      </c>
      <c r="J702" s="33" t="str">
        <f t="shared" si="11"/>
        <v>муниципальное образование «город Екатеринбург», г. Екатеринбург, ул. Сакко и Ванцетти, д. 60</v>
      </c>
      <c r="K702" s="30">
        <v>1652.5</v>
      </c>
      <c r="L702" s="30">
        <v>38</v>
      </c>
      <c r="M702" s="30">
        <v>5</v>
      </c>
      <c r="N702" s="33" t="s">
        <v>3870</v>
      </c>
      <c r="O702" s="192" t="s">
        <v>3858</v>
      </c>
      <c r="P702" s="33" t="s">
        <v>3641</v>
      </c>
      <c r="Q702" s="194">
        <v>3008155.12</v>
      </c>
      <c r="R702" s="45" t="s">
        <v>2348</v>
      </c>
      <c r="T702"/>
    </row>
    <row r="703" spans="1:20" ht="23.25" x14ac:dyDescent="0.25">
      <c r="A703" s="80">
        <v>702</v>
      </c>
      <c r="B703" s="151" t="s">
        <v>495</v>
      </c>
      <c r="C703" s="30"/>
      <c r="D703" s="120" t="s">
        <v>415</v>
      </c>
      <c r="E703" s="120" t="s">
        <v>18</v>
      </c>
      <c r="F703" s="120" t="s">
        <v>416</v>
      </c>
      <c r="G703" s="120" t="s">
        <v>20</v>
      </c>
      <c r="H703" s="30" t="s">
        <v>77</v>
      </c>
      <c r="I703" s="30" t="s">
        <v>1428</v>
      </c>
      <c r="J703" s="33" t="str">
        <f t="shared" si="11"/>
        <v>муниципальное образование «город Екатеринбург», г. Екатеринбург, ул. Свердлова, д. 56КОРПУС А</v>
      </c>
      <c r="K703" s="30">
        <v>955.6</v>
      </c>
      <c r="L703" s="30">
        <v>18</v>
      </c>
      <c r="M703" s="30">
        <v>8</v>
      </c>
      <c r="N703" s="33" t="s">
        <v>4020</v>
      </c>
      <c r="O703" s="191" t="s">
        <v>4021</v>
      </c>
      <c r="P703" s="33" t="s">
        <v>3799</v>
      </c>
      <c r="Q703" s="194">
        <v>6277033.6500000004</v>
      </c>
      <c r="T703"/>
    </row>
    <row r="704" spans="1:20" ht="23.25" x14ac:dyDescent="0.25">
      <c r="A704" s="80">
        <v>703</v>
      </c>
      <c r="B704" s="151" t="s">
        <v>495</v>
      </c>
      <c r="C704" s="30"/>
      <c r="D704" s="152" t="s">
        <v>415</v>
      </c>
      <c r="E704" s="120" t="s">
        <v>18</v>
      </c>
      <c r="F704" s="120" t="s">
        <v>416</v>
      </c>
      <c r="G704" s="120" t="s">
        <v>20</v>
      </c>
      <c r="H704" s="30" t="s">
        <v>824</v>
      </c>
      <c r="I704" s="30">
        <v>110</v>
      </c>
      <c r="J704" s="33" t="str">
        <f t="shared" si="11"/>
        <v>муниципальное образование «город Екатеринбург», г. Екатеринбург, ул. Селькоровская, д. 110</v>
      </c>
      <c r="K704" s="30">
        <v>837.9</v>
      </c>
      <c r="L704" s="30">
        <v>12</v>
      </c>
      <c r="M704" s="30">
        <v>8</v>
      </c>
      <c r="N704" s="33" t="s">
        <v>2981</v>
      </c>
      <c r="O704" s="192" t="s">
        <v>3832</v>
      </c>
      <c r="P704" s="33" t="s">
        <v>2875</v>
      </c>
      <c r="Q704" s="194">
        <v>4558212.3</v>
      </c>
      <c r="T704"/>
    </row>
    <row r="705" spans="1:20" ht="23.25" x14ac:dyDescent="0.25">
      <c r="A705" s="80">
        <v>704</v>
      </c>
      <c r="B705" s="151" t="s">
        <v>495</v>
      </c>
      <c r="C705" s="30"/>
      <c r="D705" s="152" t="s">
        <v>415</v>
      </c>
      <c r="E705" s="120" t="s">
        <v>18</v>
      </c>
      <c r="F705" s="120" t="s">
        <v>416</v>
      </c>
      <c r="G705" s="120" t="s">
        <v>20</v>
      </c>
      <c r="H705" s="30" t="s">
        <v>824</v>
      </c>
      <c r="I705" s="30">
        <v>8</v>
      </c>
      <c r="J705" s="33" t="str">
        <f t="shared" si="11"/>
        <v>муниципальное образование «город Екатеринбург», г. Екатеринбург, ул. Селькоровская, д. 8</v>
      </c>
      <c r="K705" s="30">
        <v>2380.1</v>
      </c>
      <c r="L705" s="30">
        <v>24</v>
      </c>
      <c r="M705" s="30">
        <v>3</v>
      </c>
      <c r="N705" s="33" t="s">
        <v>2981</v>
      </c>
      <c r="O705" s="192" t="s">
        <v>3832</v>
      </c>
      <c r="P705" s="33" t="s">
        <v>2875</v>
      </c>
      <c r="Q705" s="194">
        <v>8290335.6799999997</v>
      </c>
      <c r="T705"/>
    </row>
    <row r="706" spans="1:20" ht="23.25" x14ac:dyDescent="0.25">
      <c r="A706" s="80">
        <v>705</v>
      </c>
      <c r="B706" s="151" t="s">
        <v>495</v>
      </c>
      <c r="C706" s="30"/>
      <c r="D706" s="152" t="s">
        <v>415</v>
      </c>
      <c r="E706" s="120" t="s">
        <v>18</v>
      </c>
      <c r="F706" s="120" t="s">
        <v>416</v>
      </c>
      <c r="G706" s="120" t="s">
        <v>20</v>
      </c>
      <c r="H706" s="30" t="s">
        <v>838</v>
      </c>
      <c r="I706" s="30">
        <v>23</v>
      </c>
      <c r="J706" s="33" t="str">
        <f t="shared" si="11"/>
        <v>муниципальное образование «город Екатеринбург», г. Екатеринбург, ул. Симферопольская, д. 23</v>
      </c>
      <c r="K706" s="30">
        <v>840</v>
      </c>
      <c r="L706" s="30">
        <v>12</v>
      </c>
      <c r="M706" s="30">
        <v>6</v>
      </c>
      <c r="N706" s="33" t="s">
        <v>2981</v>
      </c>
      <c r="O706" s="192" t="s">
        <v>3832</v>
      </c>
      <c r="P706" s="33" t="s">
        <v>2875</v>
      </c>
      <c r="Q706" s="194">
        <v>4487921.0199999996</v>
      </c>
      <c r="T706"/>
    </row>
    <row r="707" spans="1:20" ht="23.25" x14ac:dyDescent="0.25">
      <c r="A707" s="80">
        <v>706</v>
      </c>
      <c r="B707" s="151" t="s">
        <v>495</v>
      </c>
      <c r="C707" s="30"/>
      <c r="D707" s="120" t="s">
        <v>415</v>
      </c>
      <c r="E707" s="120" t="s">
        <v>18</v>
      </c>
      <c r="F707" s="120" t="s">
        <v>416</v>
      </c>
      <c r="G707" s="120" t="s">
        <v>20</v>
      </c>
      <c r="H707" s="30" t="s">
        <v>1282</v>
      </c>
      <c r="I707" s="30">
        <v>12</v>
      </c>
      <c r="J707" s="33" t="str">
        <f t="shared" si="11"/>
        <v>муниципальное образование «город Екатеринбург», г. Екатеринбург, ул. Софьи Ковалевской, д. 12</v>
      </c>
      <c r="K707" s="30">
        <v>3626.6</v>
      </c>
      <c r="L707" s="30">
        <v>35</v>
      </c>
      <c r="M707" s="30">
        <v>1</v>
      </c>
      <c r="N707" s="33" t="s">
        <v>3871</v>
      </c>
      <c r="O707" s="191" t="s">
        <v>3649</v>
      </c>
      <c r="P707" s="33" t="s">
        <v>3690</v>
      </c>
      <c r="Q707" s="194">
        <v>2681546.4</v>
      </c>
      <c r="R707" s="45" t="s">
        <v>2348</v>
      </c>
      <c r="T707"/>
    </row>
    <row r="708" spans="1:20" ht="23.25" x14ac:dyDescent="0.25">
      <c r="A708" s="80">
        <v>707</v>
      </c>
      <c r="B708" s="151" t="s">
        <v>495</v>
      </c>
      <c r="C708" s="30"/>
      <c r="D708" s="120" t="s">
        <v>415</v>
      </c>
      <c r="E708" s="120" t="s">
        <v>18</v>
      </c>
      <c r="F708" s="120" t="s">
        <v>416</v>
      </c>
      <c r="G708" s="120" t="s">
        <v>20</v>
      </c>
      <c r="H708" s="30" t="s">
        <v>863</v>
      </c>
      <c r="I708" s="30">
        <v>8</v>
      </c>
      <c r="J708" s="33" t="str">
        <f t="shared" si="11"/>
        <v>муниципальное образование «город Екатеринбург», г. Екатеринбург, ул. Спутников, д. 8</v>
      </c>
      <c r="K708" s="30">
        <v>1557.9</v>
      </c>
      <c r="L708" s="30">
        <v>18</v>
      </c>
      <c r="M708" s="30">
        <v>5</v>
      </c>
      <c r="N708" s="33" t="s">
        <v>2996</v>
      </c>
      <c r="O708" s="192" t="s">
        <v>3800</v>
      </c>
      <c r="P708" s="33" t="s">
        <v>3731</v>
      </c>
      <c r="Q708" s="194">
        <v>6989395.6600000001</v>
      </c>
      <c r="T708"/>
    </row>
    <row r="709" spans="1:20" ht="23.25" x14ac:dyDescent="0.25">
      <c r="A709" s="80">
        <v>708</v>
      </c>
      <c r="B709" s="151" t="s">
        <v>495</v>
      </c>
      <c r="C709" s="30"/>
      <c r="D709" s="120" t="s">
        <v>415</v>
      </c>
      <c r="E709" s="120" t="s">
        <v>18</v>
      </c>
      <c r="F709" s="120" t="s">
        <v>416</v>
      </c>
      <c r="G709" s="120" t="s">
        <v>20</v>
      </c>
      <c r="H709" s="30" t="s">
        <v>472</v>
      </c>
      <c r="I709" s="30">
        <v>17</v>
      </c>
      <c r="J709" s="33" t="str">
        <f t="shared" si="11"/>
        <v>муниципальное образование «город Екатеринбург», г. Екатеринбург, ул. Старых Большевиков, д. 17</v>
      </c>
      <c r="K709" s="30">
        <v>746.7</v>
      </c>
      <c r="L709" s="30">
        <v>12</v>
      </c>
      <c r="M709" s="30">
        <v>8</v>
      </c>
      <c r="N709" s="33" t="s">
        <v>3872</v>
      </c>
      <c r="O709" s="191" t="s">
        <v>3859</v>
      </c>
      <c r="P709" s="33" t="s">
        <v>3696</v>
      </c>
      <c r="Q709" s="194">
        <v>3886503.8899999997</v>
      </c>
      <c r="T709"/>
    </row>
    <row r="710" spans="1:20" ht="45.75" x14ac:dyDescent="0.25">
      <c r="A710" s="80">
        <v>709</v>
      </c>
      <c r="B710" s="151" t="s">
        <v>495</v>
      </c>
      <c r="C710" s="30"/>
      <c r="D710" s="134" t="s">
        <v>415</v>
      </c>
      <c r="E710" s="134" t="s">
        <v>18</v>
      </c>
      <c r="F710" s="134" t="s">
        <v>416</v>
      </c>
      <c r="G710" s="134" t="s">
        <v>20</v>
      </c>
      <c r="H710" s="112" t="s">
        <v>542</v>
      </c>
      <c r="I710" s="112">
        <v>80</v>
      </c>
      <c r="J710" s="33" t="str">
        <f t="shared" si="11"/>
        <v>муниципальное образование «город Екатеринбург», г. Екатеринбург, ул. Степана Разина, д. 80</v>
      </c>
      <c r="K710" s="112">
        <v>4239.3999999999996</v>
      </c>
      <c r="L710" s="30">
        <v>81</v>
      </c>
      <c r="M710" s="30">
        <v>3</v>
      </c>
      <c r="N710" s="33" t="s">
        <v>4022</v>
      </c>
      <c r="O710" s="191" t="s">
        <v>4023</v>
      </c>
      <c r="P710" s="33" t="s">
        <v>4024</v>
      </c>
      <c r="Q710" s="194">
        <v>6042155.9100000001</v>
      </c>
      <c r="T710"/>
    </row>
    <row r="711" spans="1:20" ht="23.25" x14ac:dyDescent="0.25">
      <c r="A711" s="80">
        <v>710</v>
      </c>
      <c r="B711" s="151" t="s">
        <v>495</v>
      </c>
      <c r="C711" s="30"/>
      <c r="D711" s="120" t="s">
        <v>415</v>
      </c>
      <c r="E711" s="120" t="s">
        <v>18</v>
      </c>
      <c r="F711" s="120" t="s">
        <v>416</v>
      </c>
      <c r="G711" s="120" t="s">
        <v>20</v>
      </c>
      <c r="H711" s="30" t="s">
        <v>430</v>
      </c>
      <c r="I711" s="30">
        <v>4</v>
      </c>
      <c r="J711" s="33" t="str">
        <f t="shared" si="11"/>
        <v>муниципальное образование «город Екатеринбург», г. Екатеринбург, ул. Студенческая, д. 4</v>
      </c>
      <c r="K711" s="30">
        <v>2262.1</v>
      </c>
      <c r="L711" s="30">
        <v>24</v>
      </c>
      <c r="M711" s="30">
        <v>8</v>
      </c>
      <c r="N711" s="33" t="s">
        <v>3873</v>
      </c>
      <c r="O711" s="191" t="s">
        <v>3827</v>
      </c>
      <c r="P711" s="33" t="s">
        <v>3799</v>
      </c>
      <c r="Q711" s="194">
        <v>12766328.399999999</v>
      </c>
      <c r="T711"/>
    </row>
    <row r="712" spans="1:20" ht="23.25" x14ac:dyDescent="0.25">
      <c r="A712" s="80">
        <v>711</v>
      </c>
      <c r="B712" s="151" t="s">
        <v>495</v>
      </c>
      <c r="C712" s="30"/>
      <c r="D712" s="120" t="s">
        <v>415</v>
      </c>
      <c r="E712" s="120" t="s">
        <v>18</v>
      </c>
      <c r="F712" s="120" t="s">
        <v>416</v>
      </c>
      <c r="G712" s="120" t="s">
        <v>20</v>
      </c>
      <c r="H712" s="30" t="s">
        <v>430</v>
      </c>
      <c r="I712" s="30" t="s">
        <v>936</v>
      </c>
      <c r="J712" s="33" t="str">
        <f t="shared" si="11"/>
        <v>муниципальное образование «город Екатеринбург», г. Екатеринбург, ул. Студенческая, д. 4КОРПУС А</v>
      </c>
      <c r="K712" s="30">
        <v>2361.6</v>
      </c>
      <c r="L712" s="30">
        <v>20</v>
      </c>
      <c r="M712" s="30">
        <v>8</v>
      </c>
      <c r="N712" s="33" t="s">
        <v>3873</v>
      </c>
      <c r="O712" s="191" t="s">
        <v>3827</v>
      </c>
      <c r="P712" s="33" t="s">
        <v>3799</v>
      </c>
      <c r="Q712" s="194">
        <v>13176381.600000001</v>
      </c>
      <c r="T712"/>
    </row>
    <row r="713" spans="1:20" ht="23.25" x14ac:dyDescent="0.25">
      <c r="A713" s="80">
        <v>712</v>
      </c>
      <c r="B713" s="151" t="s">
        <v>495</v>
      </c>
      <c r="C713" s="30"/>
      <c r="D713" s="120" t="s">
        <v>415</v>
      </c>
      <c r="E713" s="120" t="s">
        <v>18</v>
      </c>
      <c r="F713" s="120" t="s">
        <v>416</v>
      </c>
      <c r="G713" s="120" t="s">
        <v>20</v>
      </c>
      <c r="H713" s="30" t="s">
        <v>430</v>
      </c>
      <c r="I713" s="30" t="s">
        <v>1425</v>
      </c>
      <c r="J713" s="33" t="str">
        <f t="shared" si="11"/>
        <v>муниципальное образование «город Екатеринбург», г. Екатеринбург, ул. Студенческая, д. 6КОРПУС Б</v>
      </c>
      <c r="K713" s="30">
        <v>1869.9</v>
      </c>
      <c r="L713" s="30">
        <v>30</v>
      </c>
      <c r="M713" s="30">
        <v>8</v>
      </c>
      <c r="N713" s="33" t="s">
        <v>3874</v>
      </c>
      <c r="O713" s="191" t="s">
        <v>3743</v>
      </c>
      <c r="P713" s="33" t="s">
        <v>2858</v>
      </c>
      <c r="Q713" s="194">
        <v>9823168.8000000007</v>
      </c>
      <c r="T713"/>
    </row>
    <row r="714" spans="1:20" ht="23.25" x14ac:dyDescent="0.25">
      <c r="A714" s="80">
        <v>713</v>
      </c>
      <c r="B714" s="151" t="s">
        <v>495</v>
      </c>
      <c r="C714" s="30"/>
      <c r="D714" s="120" t="s">
        <v>415</v>
      </c>
      <c r="E714" s="120" t="s">
        <v>18</v>
      </c>
      <c r="F714" s="120" t="s">
        <v>416</v>
      </c>
      <c r="G714" s="120" t="s">
        <v>20</v>
      </c>
      <c r="H714" s="30" t="s">
        <v>827</v>
      </c>
      <c r="I714" s="30">
        <v>9</v>
      </c>
      <c r="J714" s="33" t="str">
        <f t="shared" si="11"/>
        <v>муниципальное образование «город Екатеринбург», г. Екатеринбург, ул. Таватуйская, д. 9</v>
      </c>
      <c r="K714" s="30">
        <v>2797</v>
      </c>
      <c r="L714" s="30">
        <v>64</v>
      </c>
      <c r="M714" s="30">
        <v>8</v>
      </c>
      <c r="N714" s="33" t="s">
        <v>3856</v>
      </c>
      <c r="O714" s="191" t="s">
        <v>3857</v>
      </c>
      <c r="P714" s="33" t="s">
        <v>3690</v>
      </c>
      <c r="Q714" s="194">
        <v>11815979.52</v>
      </c>
      <c r="T714"/>
    </row>
    <row r="715" spans="1:20" ht="23.25" x14ac:dyDescent="0.25">
      <c r="A715" s="80">
        <v>714</v>
      </c>
      <c r="B715" s="151" t="s">
        <v>495</v>
      </c>
      <c r="C715" s="30"/>
      <c r="D715" s="120" t="s">
        <v>415</v>
      </c>
      <c r="E715" s="120" t="s">
        <v>18</v>
      </c>
      <c r="F715" s="120" t="s">
        <v>416</v>
      </c>
      <c r="G715" s="120" t="s">
        <v>20</v>
      </c>
      <c r="H715" s="30" t="s">
        <v>1411</v>
      </c>
      <c r="I715" s="30">
        <v>37</v>
      </c>
      <c r="J715" s="33" t="str">
        <f t="shared" si="11"/>
        <v>муниципальное образование «город Екатеринбург», г. Екатеринбург, ул. Таганская, д. 37</v>
      </c>
      <c r="K715" s="30">
        <v>1094.3</v>
      </c>
      <c r="L715" s="30">
        <v>18</v>
      </c>
      <c r="M715" s="30">
        <v>8</v>
      </c>
      <c r="N715" s="33" t="s">
        <v>3843</v>
      </c>
      <c r="O715" s="191" t="s">
        <v>3719</v>
      </c>
      <c r="P715" s="33" t="s">
        <v>2769</v>
      </c>
      <c r="Q715" s="194">
        <v>6915478.2400000002</v>
      </c>
      <c r="T715"/>
    </row>
    <row r="716" spans="1:20" ht="23.25" x14ac:dyDescent="0.25">
      <c r="A716" s="80">
        <v>715</v>
      </c>
      <c r="B716" s="151" t="s">
        <v>495</v>
      </c>
      <c r="C716" s="30"/>
      <c r="D716" s="120" t="s">
        <v>415</v>
      </c>
      <c r="E716" s="120" t="s">
        <v>18</v>
      </c>
      <c r="F716" s="120" t="s">
        <v>416</v>
      </c>
      <c r="G716" s="120" t="s">
        <v>20</v>
      </c>
      <c r="H716" s="30" t="s">
        <v>594</v>
      </c>
      <c r="I716" s="30">
        <v>56</v>
      </c>
      <c r="J716" s="33" t="str">
        <f t="shared" si="11"/>
        <v>муниципальное образование «город Екатеринбург», г. Екатеринбург, ул. Техническая, д. 56</v>
      </c>
      <c r="K716" s="30">
        <v>516.20000000000005</v>
      </c>
      <c r="L716" s="30">
        <v>8</v>
      </c>
      <c r="M716" s="30">
        <v>4</v>
      </c>
      <c r="N716" s="33" t="s">
        <v>2093</v>
      </c>
      <c r="O716" s="192">
        <v>42699</v>
      </c>
      <c r="P716" s="33" t="s">
        <v>3761</v>
      </c>
      <c r="Q716" s="194">
        <v>2372703</v>
      </c>
      <c r="T716"/>
    </row>
    <row r="717" spans="1:20" ht="23.25" x14ac:dyDescent="0.25">
      <c r="A717" s="80">
        <v>716</v>
      </c>
      <c r="B717" s="151" t="s">
        <v>495</v>
      </c>
      <c r="C717" s="30"/>
      <c r="D717" s="120" t="s">
        <v>415</v>
      </c>
      <c r="E717" s="120" t="s">
        <v>18</v>
      </c>
      <c r="F717" s="120" t="s">
        <v>416</v>
      </c>
      <c r="G717" s="120" t="s">
        <v>20</v>
      </c>
      <c r="H717" s="30" t="s">
        <v>594</v>
      </c>
      <c r="I717" s="30">
        <v>60</v>
      </c>
      <c r="J717" s="33" t="str">
        <f t="shared" si="11"/>
        <v>муниципальное образование «город Екатеринбург», г. Екатеринбург, ул. Техническая, д. 60</v>
      </c>
      <c r="K717" s="30">
        <v>518.4</v>
      </c>
      <c r="L717" s="30">
        <v>8</v>
      </c>
      <c r="M717" s="30">
        <v>6</v>
      </c>
      <c r="N717" s="33" t="s">
        <v>2093</v>
      </c>
      <c r="O717" s="192">
        <v>42699</v>
      </c>
      <c r="P717" s="33" t="s">
        <v>3761</v>
      </c>
      <c r="Q717" s="194">
        <v>2560952.7400000002</v>
      </c>
      <c r="T717"/>
    </row>
    <row r="718" spans="1:20" ht="23.25" x14ac:dyDescent="0.25">
      <c r="A718" s="80">
        <v>717</v>
      </c>
      <c r="B718" s="151" t="s">
        <v>495</v>
      </c>
      <c r="C718" s="30"/>
      <c r="D718" s="152" t="s">
        <v>415</v>
      </c>
      <c r="E718" s="120" t="s">
        <v>18</v>
      </c>
      <c r="F718" s="120" t="s">
        <v>416</v>
      </c>
      <c r="G718" s="120" t="s">
        <v>20</v>
      </c>
      <c r="H718" s="30" t="s">
        <v>1096</v>
      </c>
      <c r="I718" s="30">
        <v>6</v>
      </c>
      <c r="J718" s="33" t="str">
        <f t="shared" si="11"/>
        <v>муниципальное образование «город Екатеринбург», г. Екатеринбург, ул. Технологическая, д. 6</v>
      </c>
      <c r="K718" s="30">
        <v>2048</v>
      </c>
      <c r="L718" s="30">
        <v>24</v>
      </c>
      <c r="M718" s="30">
        <v>7</v>
      </c>
      <c r="N718" s="33" t="s">
        <v>2975</v>
      </c>
      <c r="O718" s="192" t="s">
        <v>3851</v>
      </c>
      <c r="P718" s="33" t="s">
        <v>3731</v>
      </c>
      <c r="Q718" s="194">
        <v>8979415.7599999998</v>
      </c>
      <c r="T718"/>
    </row>
    <row r="719" spans="1:20" ht="23.25" x14ac:dyDescent="0.25">
      <c r="A719" s="80">
        <v>718</v>
      </c>
      <c r="B719" s="151" t="s">
        <v>495</v>
      </c>
      <c r="C719" s="30"/>
      <c r="D719" s="120" t="s">
        <v>415</v>
      </c>
      <c r="E719" s="120" t="s">
        <v>18</v>
      </c>
      <c r="F719" s="120" t="s">
        <v>416</v>
      </c>
      <c r="G719" s="120" t="s">
        <v>20</v>
      </c>
      <c r="H719" s="30" t="s">
        <v>1284</v>
      </c>
      <c r="I719" s="30" t="s">
        <v>1429</v>
      </c>
      <c r="J719" s="33" t="str">
        <f t="shared" si="11"/>
        <v>муниципальное образование «город Екатеринбург», г. Екатеринбург, ул. Тобольская, д. 76Б КОРПУС 1</v>
      </c>
      <c r="K719" s="30">
        <v>493.8</v>
      </c>
      <c r="L719" s="30">
        <v>8</v>
      </c>
      <c r="M719" s="30">
        <v>7</v>
      </c>
      <c r="N719" s="33" t="s">
        <v>3847</v>
      </c>
      <c r="O719" s="191" t="s">
        <v>3743</v>
      </c>
      <c r="P719" s="33" t="s">
        <v>2769</v>
      </c>
      <c r="Q719" s="194">
        <v>3917398.3000000003</v>
      </c>
      <c r="T719"/>
    </row>
    <row r="720" spans="1:20" ht="23.25" x14ac:dyDescent="0.25">
      <c r="A720" s="80">
        <v>719</v>
      </c>
      <c r="B720" s="151" t="s">
        <v>495</v>
      </c>
      <c r="C720" s="30"/>
      <c r="D720" s="152" t="s">
        <v>415</v>
      </c>
      <c r="E720" s="120" t="s">
        <v>18</v>
      </c>
      <c r="F720" s="120" t="s">
        <v>416</v>
      </c>
      <c r="G720" s="120" t="s">
        <v>20</v>
      </c>
      <c r="H720" s="30" t="s">
        <v>196</v>
      </c>
      <c r="I720" s="30">
        <v>3</v>
      </c>
      <c r="J720" s="33" t="str">
        <f t="shared" si="11"/>
        <v>муниципальное образование «город Екатеринбург», г. Екатеринбург, ул. Тургенева, д. 3</v>
      </c>
      <c r="K720" s="30">
        <v>3750</v>
      </c>
      <c r="L720" s="30">
        <v>44</v>
      </c>
      <c r="M720" s="30">
        <v>6</v>
      </c>
      <c r="N720" s="33" t="s">
        <v>2926</v>
      </c>
      <c r="O720" s="192" t="s">
        <v>3875</v>
      </c>
      <c r="P720" s="33" t="s">
        <v>3641</v>
      </c>
      <c r="Q720" s="194">
        <v>10514189.58</v>
      </c>
      <c r="T720"/>
    </row>
    <row r="721" spans="1:20" ht="23.25" x14ac:dyDescent="0.25">
      <c r="A721" s="80">
        <v>720</v>
      </c>
      <c r="B721" s="151" t="s">
        <v>495</v>
      </c>
      <c r="C721" s="30"/>
      <c r="D721" s="120" t="s">
        <v>415</v>
      </c>
      <c r="E721" s="120" t="s">
        <v>18</v>
      </c>
      <c r="F721" s="120" t="s">
        <v>416</v>
      </c>
      <c r="G721" s="120" t="s">
        <v>20</v>
      </c>
      <c r="H721" s="30" t="s">
        <v>873</v>
      </c>
      <c r="I721" s="30">
        <v>6</v>
      </c>
      <c r="J721" s="33" t="str">
        <f t="shared" si="11"/>
        <v>муниципальное образование «город Екатеринбург», г. Екатеринбург, ул. Фестивальная, д. 6</v>
      </c>
      <c r="K721" s="30">
        <v>3247.3</v>
      </c>
      <c r="L721" s="30">
        <v>28</v>
      </c>
      <c r="M721" s="30">
        <v>1</v>
      </c>
      <c r="N721" s="33" t="s">
        <v>3876</v>
      </c>
      <c r="O721" s="191" t="s">
        <v>3877</v>
      </c>
      <c r="P721" s="33" t="s">
        <v>3641</v>
      </c>
      <c r="Q721" s="194">
        <v>621465.88</v>
      </c>
      <c r="T721"/>
    </row>
    <row r="722" spans="1:20" ht="34.5" x14ac:dyDescent="0.25">
      <c r="A722" s="80">
        <v>721</v>
      </c>
      <c r="B722" s="151" t="s">
        <v>495</v>
      </c>
      <c r="C722" s="30"/>
      <c r="D722" s="152" t="s">
        <v>415</v>
      </c>
      <c r="E722" s="120" t="s">
        <v>18</v>
      </c>
      <c r="F722" s="120" t="s">
        <v>416</v>
      </c>
      <c r="G722" s="120" t="s">
        <v>20</v>
      </c>
      <c r="H722" s="30" t="s">
        <v>873</v>
      </c>
      <c r="I722" s="30">
        <v>7</v>
      </c>
      <c r="J722" s="33" t="str">
        <f t="shared" si="11"/>
        <v>муниципальное образование «город Екатеринбург», г. Екатеринбург, ул. Фестивальная, д. 7</v>
      </c>
      <c r="K722" s="30">
        <v>2527.4</v>
      </c>
      <c r="L722" s="30">
        <v>28</v>
      </c>
      <c r="M722" s="30">
        <v>6</v>
      </c>
      <c r="N722" s="33" t="s">
        <v>3445</v>
      </c>
      <c r="O722" s="192" t="s">
        <v>3446</v>
      </c>
      <c r="P722" s="33" t="s">
        <v>4088</v>
      </c>
      <c r="Q722" s="194">
        <v>6291097.0700000003</v>
      </c>
      <c r="T722"/>
    </row>
    <row r="723" spans="1:20" ht="23.25" x14ac:dyDescent="0.25">
      <c r="A723" s="80">
        <v>722</v>
      </c>
      <c r="B723" s="151" t="s">
        <v>495</v>
      </c>
      <c r="C723" s="30"/>
      <c r="D723" s="120" t="s">
        <v>415</v>
      </c>
      <c r="E723" s="120" t="s">
        <v>18</v>
      </c>
      <c r="F723" s="120" t="s">
        <v>416</v>
      </c>
      <c r="G723" s="120" t="s">
        <v>20</v>
      </c>
      <c r="H723" s="30" t="s">
        <v>1404</v>
      </c>
      <c r="I723" s="30">
        <v>6</v>
      </c>
      <c r="J723" s="33" t="str">
        <f t="shared" si="11"/>
        <v>муниципальное образование «город Екатеринбург», г. Екатеринбург, ул. Хуторская, д. 6</v>
      </c>
      <c r="K723" s="30">
        <v>461.3</v>
      </c>
      <c r="L723" s="30">
        <v>8</v>
      </c>
      <c r="M723" s="30">
        <v>7</v>
      </c>
      <c r="N723" s="33" t="s">
        <v>3828</v>
      </c>
      <c r="O723" s="191" t="s">
        <v>3814</v>
      </c>
      <c r="P723" s="33" t="s">
        <v>2766</v>
      </c>
      <c r="Q723" s="194">
        <v>3024802.8</v>
      </c>
      <c r="T723"/>
    </row>
    <row r="724" spans="1:20" ht="23.25" x14ac:dyDescent="0.25">
      <c r="A724" s="80">
        <v>723</v>
      </c>
      <c r="B724" s="151" t="s">
        <v>495</v>
      </c>
      <c r="C724" s="30"/>
      <c r="D724" s="120" t="s">
        <v>415</v>
      </c>
      <c r="E724" s="120" t="s">
        <v>18</v>
      </c>
      <c r="F724" s="120" t="s">
        <v>416</v>
      </c>
      <c r="G724" s="120" t="s">
        <v>20</v>
      </c>
      <c r="H724" s="30" t="s">
        <v>39</v>
      </c>
      <c r="I724" s="30">
        <v>9</v>
      </c>
      <c r="J724" s="33" t="str">
        <f t="shared" si="11"/>
        <v>муниципальное образование «город Екатеринбург», г. Екатеринбург, ул. Центральная, д. 9</v>
      </c>
      <c r="K724" s="30">
        <v>8261.7999999999993</v>
      </c>
      <c r="L724" s="30">
        <v>144</v>
      </c>
      <c r="M724" s="30">
        <v>4</v>
      </c>
      <c r="N724" s="33" t="s">
        <v>4025</v>
      </c>
      <c r="O724" s="191" t="s">
        <v>4026</v>
      </c>
      <c r="P724" s="33" t="s">
        <v>3799</v>
      </c>
      <c r="Q724" s="194">
        <v>8412100.7999999989</v>
      </c>
      <c r="T724"/>
    </row>
    <row r="725" spans="1:20" ht="23.25" x14ac:dyDescent="0.25">
      <c r="A725" s="80">
        <v>724</v>
      </c>
      <c r="B725" s="151" t="s">
        <v>495</v>
      </c>
      <c r="C725" s="30"/>
      <c r="D725" s="120" t="s">
        <v>415</v>
      </c>
      <c r="E725" s="120" t="s">
        <v>18</v>
      </c>
      <c r="F725" s="120" t="s">
        <v>416</v>
      </c>
      <c r="G725" s="120" t="s">
        <v>20</v>
      </c>
      <c r="H725" s="30" t="s">
        <v>518</v>
      </c>
      <c r="I725" s="30">
        <v>73</v>
      </c>
      <c r="J725" s="33" t="str">
        <f t="shared" si="11"/>
        <v>муниципальное образование «город Екатеринбург», г. Екатеринбург, ул. Циолковского, д. 73</v>
      </c>
      <c r="K725" s="30">
        <v>1833.7</v>
      </c>
      <c r="L725" s="30">
        <v>18</v>
      </c>
      <c r="M725" s="30">
        <v>4</v>
      </c>
      <c r="N725" s="33" t="s">
        <v>2992</v>
      </c>
      <c r="O725" s="191" t="s">
        <v>3795</v>
      </c>
      <c r="P725" s="33" t="s">
        <v>3796</v>
      </c>
      <c r="Q725" s="194">
        <v>3150058.8</v>
      </c>
      <c r="T725"/>
    </row>
    <row r="726" spans="1:20" ht="45.75" x14ac:dyDescent="0.25">
      <c r="A726" s="80">
        <v>725</v>
      </c>
      <c r="B726" s="151" t="s">
        <v>495</v>
      </c>
      <c r="C726" s="30"/>
      <c r="D726" s="120" t="s">
        <v>415</v>
      </c>
      <c r="E726" s="120" t="s">
        <v>18</v>
      </c>
      <c r="F726" s="120" t="s">
        <v>416</v>
      </c>
      <c r="G726" s="120" t="s">
        <v>20</v>
      </c>
      <c r="H726" s="30" t="s">
        <v>99</v>
      </c>
      <c r="I726" s="30" t="s">
        <v>1423</v>
      </c>
      <c r="J726" s="33" t="str">
        <f t="shared" si="11"/>
        <v>муниципальное образование «город Екатеринбург», г. Екатеринбург, ул. Чапаева, д. 14КОРПУС 1</v>
      </c>
      <c r="K726" s="30">
        <v>3021.7</v>
      </c>
      <c r="L726" s="30">
        <v>33</v>
      </c>
      <c r="M726" s="30">
        <v>8</v>
      </c>
      <c r="N726" s="33" t="s">
        <v>4535</v>
      </c>
      <c r="O726" s="192" t="s">
        <v>3447</v>
      </c>
      <c r="P726" s="33" t="s">
        <v>4536</v>
      </c>
      <c r="Q726" s="194">
        <v>9987902.4000000004</v>
      </c>
      <c r="T726"/>
    </row>
    <row r="727" spans="1:20" ht="23.25" x14ac:dyDescent="0.25">
      <c r="A727" s="80">
        <v>726</v>
      </c>
      <c r="B727" s="151" t="s">
        <v>495</v>
      </c>
      <c r="C727" s="30"/>
      <c r="D727" s="120" t="s">
        <v>415</v>
      </c>
      <c r="E727" s="120" t="s">
        <v>18</v>
      </c>
      <c r="F727" s="120" t="s">
        <v>416</v>
      </c>
      <c r="G727" s="120" t="s">
        <v>20</v>
      </c>
      <c r="H727" s="30" t="s">
        <v>99</v>
      </c>
      <c r="I727" s="42" t="s">
        <v>1270</v>
      </c>
      <c r="J727" s="33" t="str">
        <f t="shared" si="11"/>
        <v>муниципальное образование «город Екатеринбург», г. Екатеринбург, ул. Чапаева, д. 14КОРПУС 2</v>
      </c>
      <c r="K727" s="30">
        <v>2854.5</v>
      </c>
      <c r="L727" s="30">
        <v>30</v>
      </c>
      <c r="M727" s="30">
        <v>1</v>
      </c>
      <c r="N727" s="33" t="s">
        <v>3878</v>
      </c>
      <c r="O727" s="191" t="s">
        <v>3676</v>
      </c>
      <c r="P727" s="33" t="s">
        <v>3731</v>
      </c>
      <c r="Q727" s="194">
        <v>2718510</v>
      </c>
      <c r="R727" s="45" t="s">
        <v>2348</v>
      </c>
      <c r="T727"/>
    </row>
    <row r="728" spans="1:20" ht="57" x14ac:dyDescent="0.25">
      <c r="A728" s="80">
        <v>727</v>
      </c>
      <c r="B728" s="151" t="s">
        <v>495</v>
      </c>
      <c r="C728" s="30"/>
      <c r="D728" s="120" t="s">
        <v>415</v>
      </c>
      <c r="E728" s="120" t="s">
        <v>18</v>
      </c>
      <c r="F728" s="120" t="s">
        <v>416</v>
      </c>
      <c r="G728" s="120" t="s">
        <v>20</v>
      </c>
      <c r="H728" s="30" t="s">
        <v>99</v>
      </c>
      <c r="I728" s="30" t="s">
        <v>1422</v>
      </c>
      <c r="J728" s="33" t="str">
        <f t="shared" si="11"/>
        <v>муниципальное образование «город Екатеринбург», г. Екатеринбург, ул. Чапаева, д. 14КОРПУС 7</v>
      </c>
      <c r="K728" s="30">
        <v>3499.5</v>
      </c>
      <c r="L728" s="30">
        <v>39</v>
      </c>
      <c r="M728" s="30">
        <v>8</v>
      </c>
      <c r="N728" s="33" t="s">
        <v>2906</v>
      </c>
      <c r="O728" s="192" t="s">
        <v>3428</v>
      </c>
      <c r="P728" s="33" t="s">
        <v>4089</v>
      </c>
      <c r="Q728" s="194">
        <v>12510309.640000001</v>
      </c>
      <c r="T728"/>
    </row>
    <row r="729" spans="1:20" ht="23.25" x14ac:dyDescent="0.25">
      <c r="A729" s="80">
        <v>728</v>
      </c>
      <c r="B729" s="151" t="s">
        <v>495</v>
      </c>
      <c r="C729" s="30"/>
      <c r="D729" s="120" t="s">
        <v>415</v>
      </c>
      <c r="E729" s="120" t="s">
        <v>18</v>
      </c>
      <c r="F729" s="120" t="s">
        <v>416</v>
      </c>
      <c r="G729" s="120" t="s">
        <v>20</v>
      </c>
      <c r="H729" s="30" t="s">
        <v>432</v>
      </c>
      <c r="I729" s="30" t="s">
        <v>910</v>
      </c>
      <c r="J729" s="33" t="str">
        <f t="shared" si="11"/>
        <v>муниципальное образование «город Екатеринбург», г. Екатеринбург, ул. Чекистов, д. 1КОРПУС А</v>
      </c>
      <c r="K729" s="30">
        <v>2023.3</v>
      </c>
      <c r="L729" s="30">
        <v>30</v>
      </c>
      <c r="M729" s="30">
        <v>6</v>
      </c>
      <c r="N729" s="33" t="s">
        <v>3847</v>
      </c>
      <c r="O729" s="191" t="s">
        <v>3743</v>
      </c>
      <c r="P729" s="33" t="s">
        <v>2769</v>
      </c>
      <c r="Q729" s="194">
        <v>10201402.800000001</v>
      </c>
      <c r="T729"/>
    </row>
    <row r="730" spans="1:20" ht="23.25" x14ac:dyDescent="0.25">
      <c r="A730" s="80">
        <v>729</v>
      </c>
      <c r="B730" s="151" t="s">
        <v>495</v>
      </c>
      <c r="C730" s="30"/>
      <c r="D730" s="120" t="s">
        <v>415</v>
      </c>
      <c r="E730" s="120" t="s">
        <v>18</v>
      </c>
      <c r="F730" s="120" t="s">
        <v>416</v>
      </c>
      <c r="G730" s="120" t="s">
        <v>20</v>
      </c>
      <c r="H730" s="30" t="s">
        <v>617</v>
      </c>
      <c r="I730" s="30" t="s">
        <v>408</v>
      </c>
      <c r="J730" s="33" t="str">
        <f t="shared" si="11"/>
        <v>муниципальное образование «город Екатеринбург», г. Екатеринбург, ул. Челюскинцев, д. 3А</v>
      </c>
      <c r="K730" s="30">
        <v>359.6</v>
      </c>
      <c r="L730" s="30">
        <v>12</v>
      </c>
      <c r="M730" s="30">
        <v>6</v>
      </c>
      <c r="N730" s="33" t="s">
        <v>3879</v>
      </c>
      <c r="O730" s="191" t="s">
        <v>3814</v>
      </c>
      <c r="P730" s="33" t="s">
        <v>3958</v>
      </c>
      <c r="Q730" s="194">
        <v>1306932.98</v>
      </c>
      <c r="T730"/>
    </row>
    <row r="731" spans="1:20" ht="23.25" x14ac:dyDescent="0.25">
      <c r="A731" s="80">
        <v>730</v>
      </c>
      <c r="B731" s="151" t="s">
        <v>495</v>
      </c>
      <c r="C731" s="30"/>
      <c r="D731" s="120" t="s">
        <v>415</v>
      </c>
      <c r="E731" s="120" t="s">
        <v>18</v>
      </c>
      <c r="F731" s="120" t="s">
        <v>416</v>
      </c>
      <c r="G731" s="120" t="s">
        <v>20</v>
      </c>
      <c r="H731" s="30" t="s">
        <v>617</v>
      </c>
      <c r="I731" s="30">
        <v>92</v>
      </c>
      <c r="J731" s="33" t="str">
        <f t="shared" si="11"/>
        <v>муниципальное образование «город Екатеринбург», г. Екатеринбург, ул. Челюскинцев, д. 92</v>
      </c>
      <c r="K731" s="30">
        <v>5373.7</v>
      </c>
      <c r="L731" s="30">
        <v>60</v>
      </c>
      <c r="M731" s="30">
        <v>3</v>
      </c>
      <c r="N731" s="33" t="s">
        <v>3856</v>
      </c>
      <c r="O731" s="191" t="s">
        <v>3857</v>
      </c>
      <c r="P731" s="33" t="s">
        <v>3690</v>
      </c>
      <c r="Q731" s="194">
        <v>4861344.12</v>
      </c>
      <c r="T731"/>
    </row>
    <row r="732" spans="1:20" ht="23.25" x14ac:dyDescent="0.25">
      <c r="A732" s="80">
        <v>731</v>
      </c>
      <c r="B732" s="151" t="s">
        <v>495</v>
      </c>
      <c r="C732" s="30"/>
      <c r="D732" s="120" t="s">
        <v>415</v>
      </c>
      <c r="E732" s="120" t="s">
        <v>18</v>
      </c>
      <c r="F732" s="120" t="s">
        <v>416</v>
      </c>
      <c r="G732" s="120" t="s">
        <v>20</v>
      </c>
      <c r="H732" s="120" t="s">
        <v>274</v>
      </c>
      <c r="I732" s="120">
        <v>119</v>
      </c>
      <c r="J732" s="33" t="str">
        <f t="shared" si="11"/>
        <v>муниципальное образование «город Екатеринбург», г. Екатеринбург, ул. Чкалова, д. 119</v>
      </c>
      <c r="K732" s="120">
        <v>10243.1</v>
      </c>
      <c r="L732" s="30">
        <v>192</v>
      </c>
      <c r="M732" s="30">
        <v>1</v>
      </c>
      <c r="N732" s="33" t="s">
        <v>2722</v>
      </c>
      <c r="O732" s="191" t="s">
        <v>3804</v>
      </c>
      <c r="P732" s="33" t="s">
        <v>3690</v>
      </c>
      <c r="Q732" s="194">
        <v>4696610.4000000004</v>
      </c>
      <c r="T732"/>
    </row>
    <row r="733" spans="1:20" ht="23.25" x14ac:dyDescent="0.25">
      <c r="A733" s="80">
        <v>732</v>
      </c>
      <c r="B733" s="151" t="s">
        <v>495</v>
      </c>
      <c r="C733" s="30"/>
      <c r="D733" s="120" t="s">
        <v>415</v>
      </c>
      <c r="E733" s="120" t="s">
        <v>18</v>
      </c>
      <c r="F733" s="120" t="s">
        <v>416</v>
      </c>
      <c r="G733" s="120" t="s">
        <v>20</v>
      </c>
      <c r="H733" s="30" t="s">
        <v>274</v>
      </c>
      <c r="I733" s="30">
        <v>121</v>
      </c>
      <c r="J733" s="33" t="str">
        <f t="shared" si="11"/>
        <v>муниципальное образование «город Екатеринбург», г. Екатеринбург, ул. Чкалова, д. 121</v>
      </c>
      <c r="K733" s="30">
        <v>5145.3</v>
      </c>
      <c r="L733" s="30">
        <v>96</v>
      </c>
      <c r="M733" s="30">
        <v>1</v>
      </c>
      <c r="N733" s="33" t="s">
        <v>3813</v>
      </c>
      <c r="O733" s="191">
        <v>43389</v>
      </c>
      <c r="P733" s="33" t="s">
        <v>3722</v>
      </c>
      <c r="Q733" s="194">
        <v>2720728.9699999997</v>
      </c>
      <c r="T733"/>
    </row>
    <row r="734" spans="1:20" ht="23.25" x14ac:dyDescent="0.25">
      <c r="A734" s="80">
        <v>733</v>
      </c>
      <c r="B734" s="151" t="s">
        <v>495</v>
      </c>
      <c r="C734" s="30"/>
      <c r="D734" s="120" t="s">
        <v>415</v>
      </c>
      <c r="E734" s="120" t="s">
        <v>18</v>
      </c>
      <c r="F734" s="120" t="s">
        <v>416</v>
      </c>
      <c r="G734" s="120" t="s">
        <v>20</v>
      </c>
      <c r="H734" s="30" t="s">
        <v>494</v>
      </c>
      <c r="I734" s="30">
        <v>24</v>
      </c>
      <c r="J734" s="33" t="str">
        <f t="shared" si="11"/>
        <v>муниципальное образование «город Екатеринбург», г. Екатеринбург, ул. Шейнкмана, д. 24</v>
      </c>
      <c r="K734" s="30">
        <v>4843</v>
      </c>
      <c r="L734" s="30">
        <v>71</v>
      </c>
      <c r="M734" s="30">
        <v>7</v>
      </c>
      <c r="N734" s="33" t="s">
        <v>3813</v>
      </c>
      <c r="O734" s="191" t="s">
        <v>3814</v>
      </c>
      <c r="P734" s="33" t="s">
        <v>3722</v>
      </c>
      <c r="Q734" s="194">
        <v>16897872.170000002</v>
      </c>
      <c r="T734"/>
    </row>
    <row r="735" spans="1:20" ht="23.25" x14ac:dyDescent="0.25">
      <c r="A735" s="80">
        <v>734</v>
      </c>
      <c r="B735" s="151" t="s">
        <v>495</v>
      </c>
      <c r="C735" s="30"/>
      <c r="D735" s="152" t="s">
        <v>415</v>
      </c>
      <c r="E735" s="120" t="s">
        <v>18</v>
      </c>
      <c r="F735" s="120" t="s">
        <v>416</v>
      </c>
      <c r="G735" s="120" t="s">
        <v>20</v>
      </c>
      <c r="H735" s="30" t="s">
        <v>479</v>
      </c>
      <c r="I735" s="42" t="s">
        <v>1417</v>
      </c>
      <c r="J735" s="33" t="str">
        <f t="shared" si="11"/>
        <v>муниципальное образование «город Екатеринбург», г. Екатеринбург, ул. Щорса, д. 92КОРПУС 1</v>
      </c>
      <c r="K735" s="30">
        <v>496.4</v>
      </c>
      <c r="L735" s="30">
        <v>6</v>
      </c>
      <c r="M735" s="30">
        <v>6</v>
      </c>
      <c r="N735" s="33" t="s">
        <v>2996</v>
      </c>
      <c r="O735" s="191" t="s">
        <v>3800</v>
      </c>
      <c r="P735" s="33" t="s">
        <v>3731</v>
      </c>
      <c r="Q735" s="194">
        <v>2731791.6</v>
      </c>
      <c r="T735"/>
    </row>
    <row r="736" spans="1:20" ht="23.25" x14ac:dyDescent="0.25">
      <c r="A736" s="80">
        <v>735</v>
      </c>
      <c r="B736" s="151" t="s">
        <v>495</v>
      </c>
      <c r="C736" s="30"/>
      <c r="D736" s="120" t="s">
        <v>415</v>
      </c>
      <c r="E736" s="120" t="s">
        <v>18</v>
      </c>
      <c r="F736" s="120" t="s">
        <v>416</v>
      </c>
      <c r="G736" s="120" t="s">
        <v>20</v>
      </c>
      <c r="H736" s="30" t="s">
        <v>434</v>
      </c>
      <c r="I736" s="30">
        <v>30</v>
      </c>
      <c r="J736" s="33" t="str">
        <f t="shared" ref="J736:J799" si="12">C736&amp;""&amp;D736&amp;", "&amp;E736&amp;" "&amp;F736&amp;", "&amp;G736&amp;" "&amp;H736&amp;", д. "&amp;I736</f>
        <v>муниципальное образование «город Екатеринбург», г. Екатеринбург, ул. Энтузиастов, д. 30</v>
      </c>
      <c r="K736" s="30">
        <v>743.8</v>
      </c>
      <c r="L736" s="30">
        <v>16</v>
      </c>
      <c r="M736" s="30">
        <v>8</v>
      </c>
      <c r="N736" s="33" t="s">
        <v>3845</v>
      </c>
      <c r="O736" s="191" t="s">
        <v>3719</v>
      </c>
      <c r="P736" s="33" t="s">
        <v>2769</v>
      </c>
      <c r="Q736" s="194">
        <v>6443799.9000000004</v>
      </c>
      <c r="T736"/>
    </row>
    <row r="737" spans="1:20" ht="23.25" x14ac:dyDescent="0.25">
      <c r="A737" s="80">
        <v>736</v>
      </c>
      <c r="B737" s="151" t="s">
        <v>495</v>
      </c>
      <c r="C737" s="30"/>
      <c r="D737" s="120" t="s">
        <v>415</v>
      </c>
      <c r="E737" s="30" t="s">
        <v>1500</v>
      </c>
      <c r="F737" s="120" t="s">
        <v>1412</v>
      </c>
      <c r="G737" s="120" t="s">
        <v>64</v>
      </c>
      <c r="H737" s="30" t="s">
        <v>1413</v>
      </c>
      <c r="I737" s="30">
        <v>2</v>
      </c>
      <c r="J737" s="33" t="str">
        <f t="shared" si="12"/>
        <v>муниципальное образование «город Екатеринбург», пос. Совхозный (г Екатеринбург), пер. Дружинников, д. 2</v>
      </c>
      <c r="K737" s="30">
        <v>355.47</v>
      </c>
      <c r="L737" s="30">
        <v>11</v>
      </c>
      <c r="M737" s="30">
        <v>7</v>
      </c>
      <c r="N737" s="33" t="s">
        <v>4027</v>
      </c>
      <c r="O737" s="191" t="s">
        <v>4028</v>
      </c>
      <c r="P737" s="33" t="s">
        <v>3958</v>
      </c>
      <c r="Q737" s="194">
        <v>2924018.3</v>
      </c>
      <c r="T737"/>
    </row>
    <row r="738" spans="1:20" ht="23.25" x14ac:dyDescent="0.25">
      <c r="A738" s="80">
        <v>737</v>
      </c>
      <c r="B738" s="151" t="s">
        <v>495</v>
      </c>
      <c r="C738" s="30"/>
      <c r="D738" s="120" t="s">
        <v>415</v>
      </c>
      <c r="E738" s="30" t="s">
        <v>1500</v>
      </c>
      <c r="F738" s="120" t="s">
        <v>452</v>
      </c>
      <c r="G738" s="120" t="s">
        <v>20</v>
      </c>
      <c r="H738" s="30" t="s">
        <v>36</v>
      </c>
      <c r="I738" s="30">
        <v>13</v>
      </c>
      <c r="J738" s="33" t="str">
        <f t="shared" si="12"/>
        <v>муниципальное образование «город Екатеринбург», пос. Шабровский (г Екатеринбург), ул. Ленина, д. 13</v>
      </c>
      <c r="K738" s="30">
        <v>266.3</v>
      </c>
      <c r="L738" s="30">
        <v>8</v>
      </c>
      <c r="M738" s="30">
        <v>6</v>
      </c>
      <c r="N738" s="33" t="s">
        <v>3880</v>
      </c>
      <c r="O738" s="191">
        <v>43389</v>
      </c>
      <c r="P738" s="33" t="s">
        <v>2769</v>
      </c>
      <c r="Q738" s="194">
        <v>1430610.8</v>
      </c>
      <c r="T738"/>
    </row>
    <row r="739" spans="1:20" ht="23.25" x14ac:dyDescent="0.25">
      <c r="A739" s="80">
        <v>738</v>
      </c>
      <c r="B739" s="151" t="s">
        <v>495</v>
      </c>
      <c r="C739" s="30"/>
      <c r="D739" s="120" t="s">
        <v>415</v>
      </c>
      <c r="E739" s="30" t="s">
        <v>1500</v>
      </c>
      <c r="F739" s="120" t="s">
        <v>452</v>
      </c>
      <c r="G739" s="120" t="s">
        <v>20</v>
      </c>
      <c r="H739" s="30" t="s">
        <v>203</v>
      </c>
      <c r="I739" s="30">
        <v>1</v>
      </c>
      <c r="J739" s="33" t="str">
        <f t="shared" si="12"/>
        <v>муниципальное образование «город Екатеринбург», пос. Шабровский (г Екатеринбург), ул. Луначарского, д. 1</v>
      </c>
      <c r="K739" s="30">
        <v>391.5</v>
      </c>
      <c r="L739" s="30">
        <v>8</v>
      </c>
      <c r="M739" s="30">
        <v>8</v>
      </c>
      <c r="N739" s="33" t="s">
        <v>3880</v>
      </c>
      <c r="O739" s="191">
        <v>43389</v>
      </c>
      <c r="P739" s="33" t="s">
        <v>2769</v>
      </c>
      <c r="Q739" s="194">
        <v>2938783.56</v>
      </c>
      <c r="T739"/>
    </row>
    <row r="740" spans="1:20" ht="23.25" x14ac:dyDescent="0.25">
      <c r="A740" s="80">
        <v>739</v>
      </c>
      <c r="B740" s="144" t="s">
        <v>8</v>
      </c>
      <c r="C740" s="30"/>
      <c r="D740" s="30" t="s">
        <v>9</v>
      </c>
      <c r="E740" s="30" t="s">
        <v>18</v>
      </c>
      <c r="F740" s="30" t="s">
        <v>19</v>
      </c>
      <c r="G740" s="30" t="s">
        <v>20</v>
      </c>
      <c r="H740" s="30" t="s">
        <v>1471</v>
      </c>
      <c r="I740" s="30">
        <v>10</v>
      </c>
      <c r="J740" s="33" t="str">
        <f t="shared" si="12"/>
        <v>муниципальное образование город Алапаевск, г. Алапаевск, ул. Братьев Серебряковых, д. 10</v>
      </c>
      <c r="K740" s="30">
        <v>376.6</v>
      </c>
      <c r="L740" s="30">
        <v>8</v>
      </c>
      <c r="M740" s="30">
        <v>7</v>
      </c>
      <c r="N740" s="33" t="s">
        <v>3881</v>
      </c>
      <c r="O740" s="191" t="s">
        <v>3703</v>
      </c>
      <c r="P740" s="33" t="s">
        <v>2724</v>
      </c>
      <c r="Q740" s="194">
        <v>1522626</v>
      </c>
      <c r="R740" s="45" t="s">
        <v>2348</v>
      </c>
      <c r="T740"/>
    </row>
    <row r="741" spans="1:20" ht="23.25" x14ac:dyDescent="0.25">
      <c r="A741" s="80">
        <v>740</v>
      </c>
      <c r="B741" s="144" t="s">
        <v>8</v>
      </c>
      <c r="C741" s="30"/>
      <c r="D741" s="91" t="s">
        <v>9</v>
      </c>
      <c r="E741" s="30" t="s">
        <v>18</v>
      </c>
      <c r="F741" s="30" t="s">
        <v>19</v>
      </c>
      <c r="G741" s="30" t="s">
        <v>20</v>
      </c>
      <c r="H741" s="30" t="s">
        <v>1471</v>
      </c>
      <c r="I741" s="42">
        <v>3</v>
      </c>
      <c r="J741" s="33" t="str">
        <f t="shared" si="12"/>
        <v>муниципальное образование город Алапаевск, г. Алапаевск, ул. Братьев Серебряковых, д. 3</v>
      </c>
      <c r="K741" s="30">
        <v>411.4</v>
      </c>
      <c r="L741" s="30">
        <v>8</v>
      </c>
      <c r="M741" s="30">
        <v>4</v>
      </c>
      <c r="N741" s="33" t="s">
        <v>3881</v>
      </c>
      <c r="O741" s="191" t="s">
        <v>3703</v>
      </c>
      <c r="P741" s="33" t="s">
        <v>2724</v>
      </c>
      <c r="Q741" s="194">
        <v>580123.19999999995</v>
      </c>
      <c r="R741" s="45" t="s">
        <v>2348</v>
      </c>
      <c r="T741"/>
    </row>
    <row r="742" spans="1:20" ht="23.25" x14ac:dyDescent="0.25">
      <c r="A742" s="80">
        <v>741</v>
      </c>
      <c r="B742" s="144" t="s">
        <v>8</v>
      </c>
      <c r="C742" s="30"/>
      <c r="D742" s="91" t="s">
        <v>9</v>
      </c>
      <c r="E742" s="30" t="s">
        <v>18</v>
      </c>
      <c r="F742" s="30" t="s">
        <v>19</v>
      </c>
      <c r="G742" s="30" t="s">
        <v>20</v>
      </c>
      <c r="H742" s="30" t="s">
        <v>1471</v>
      </c>
      <c r="I742" s="42">
        <v>5</v>
      </c>
      <c r="J742" s="33" t="str">
        <f t="shared" si="12"/>
        <v>муниципальное образование город Алапаевск, г. Алапаевск, ул. Братьев Серебряковых, д. 5</v>
      </c>
      <c r="K742" s="30">
        <v>414.4</v>
      </c>
      <c r="L742" s="30">
        <v>8</v>
      </c>
      <c r="M742" s="30">
        <v>4</v>
      </c>
      <c r="N742" s="33" t="s">
        <v>3881</v>
      </c>
      <c r="O742" s="191" t="s">
        <v>3703</v>
      </c>
      <c r="P742" s="33" t="s">
        <v>2724</v>
      </c>
      <c r="Q742" s="194">
        <v>1114128</v>
      </c>
      <c r="T742"/>
    </row>
    <row r="743" spans="1:20" ht="23.25" x14ac:dyDescent="0.25">
      <c r="A743" s="80">
        <v>742</v>
      </c>
      <c r="B743" s="144" t="s">
        <v>8</v>
      </c>
      <c r="C743" s="30"/>
      <c r="D743" s="91" t="s">
        <v>9</v>
      </c>
      <c r="E743" s="30" t="s">
        <v>18</v>
      </c>
      <c r="F743" s="30" t="s">
        <v>19</v>
      </c>
      <c r="G743" s="30" t="s">
        <v>20</v>
      </c>
      <c r="H743" s="30" t="s">
        <v>1471</v>
      </c>
      <c r="I743" s="42">
        <v>8</v>
      </c>
      <c r="J743" s="33" t="str">
        <f t="shared" si="12"/>
        <v>муниципальное образование город Алапаевск, г. Алапаевск, ул. Братьев Серебряковых, д. 8</v>
      </c>
      <c r="K743" s="30">
        <v>370.1</v>
      </c>
      <c r="L743" s="30">
        <v>8</v>
      </c>
      <c r="M743" s="30">
        <v>1</v>
      </c>
      <c r="N743" s="33" t="s">
        <v>3881</v>
      </c>
      <c r="O743" s="191">
        <v>43367</v>
      </c>
      <c r="P743" s="33" t="s">
        <v>2724</v>
      </c>
      <c r="Q743" s="194">
        <v>517303.2</v>
      </c>
      <c r="R743" s="45" t="s">
        <v>2348</v>
      </c>
      <c r="T743"/>
    </row>
    <row r="744" spans="1:20" ht="23.25" x14ac:dyDescent="0.25">
      <c r="A744" s="80">
        <v>743</v>
      </c>
      <c r="B744" s="144" t="s">
        <v>8</v>
      </c>
      <c r="C744" s="30"/>
      <c r="D744" s="91" t="s">
        <v>9</v>
      </c>
      <c r="E744" s="30" t="s">
        <v>18</v>
      </c>
      <c r="F744" s="30" t="s">
        <v>19</v>
      </c>
      <c r="G744" s="30" t="s">
        <v>20</v>
      </c>
      <c r="H744" s="30" t="s">
        <v>26</v>
      </c>
      <c r="I744" s="42">
        <v>52</v>
      </c>
      <c r="J744" s="33" t="str">
        <f t="shared" si="12"/>
        <v>муниципальное образование город Алапаевск, г. Алапаевск, ул. Сафонова, д. 52</v>
      </c>
      <c r="K744" s="30">
        <v>407.7</v>
      </c>
      <c r="L744" s="30">
        <v>8</v>
      </c>
      <c r="M744" s="30">
        <v>3</v>
      </c>
      <c r="N744" s="33" t="s">
        <v>3881</v>
      </c>
      <c r="O744" s="191" t="s">
        <v>3703</v>
      </c>
      <c r="P744" s="33" t="s">
        <v>2724</v>
      </c>
      <c r="Q744" s="194">
        <v>478143.6</v>
      </c>
      <c r="R744" s="45" t="s">
        <v>2348</v>
      </c>
      <c r="T744"/>
    </row>
    <row r="745" spans="1:20" ht="23.25" x14ac:dyDescent="0.25">
      <c r="A745" s="80">
        <v>744</v>
      </c>
      <c r="B745" s="144" t="s">
        <v>8</v>
      </c>
      <c r="C745" s="30"/>
      <c r="D745" s="30" t="s">
        <v>9</v>
      </c>
      <c r="E745" s="30" t="s">
        <v>18</v>
      </c>
      <c r="F745" s="30" t="s">
        <v>19</v>
      </c>
      <c r="G745" s="30" t="s">
        <v>20</v>
      </c>
      <c r="H745" s="30" t="s">
        <v>26</v>
      </c>
      <c r="I745" s="30">
        <v>54</v>
      </c>
      <c r="J745" s="33" t="str">
        <f t="shared" si="12"/>
        <v>муниципальное образование город Алапаевск, г. Алапаевск, ул. Сафонова, д. 54</v>
      </c>
      <c r="K745" s="30">
        <v>731.4</v>
      </c>
      <c r="L745" s="30">
        <v>12</v>
      </c>
      <c r="M745" s="30">
        <v>8</v>
      </c>
      <c r="N745" s="33" t="s">
        <v>3881</v>
      </c>
      <c r="O745" s="191" t="s">
        <v>3703</v>
      </c>
      <c r="P745" s="33" t="s">
        <v>2724</v>
      </c>
      <c r="Q745" s="194">
        <v>7346510.4000000004</v>
      </c>
      <c r="T745"/>
    </row>
    <row r="746" spans="1:20" ht="23.25" x14ac:dyDescent="0.25">
      <c r="A746" s="80">
        <v>745</v>
      </c>
      <c r="B746" s="144" t="s">
        <v>8</v>
      </c>
      <c r="C746" s="30"/>
      <c r="D746" s="30" t="s">
        <v>9</v>
      </c>
      <c r="E746" s="30" t="s">
        <v>18</v>
      </c>
      <c r="F746" s="30" t="s">
        <v>19</v>
      </c>
      <c r="G746" s="30" t="s">
        <v>20</v>
      </c>
      <c r="H746" s="30" t="s">
        <v>26</v>
      </c>
      <c r="I746" s="30">
        <v>58</v>
      </c>
      <c r="J746" s="33" t="str">
        <f t="shared" si="12"/>
        <v>муниципальное образование город Алапаевск, г. Алапаевск, ул. Сафонова, д. 58</v>
      </c>
      <c r="K746" s="30">
        <v>688.5</v>
      </c>
      <c r="L746" s="30">
        <v>12</v>
      </c>
      <c r="M746" s="30">
        <v>4</v>
      </c>
      <c r="N746" s="33" t="s">
        <v>3881</v>
      </c>
      <c r="O746" s="191" t="s">
        <v>3703</v>
      </c>
      <c r="P746" s="33" t="s">
        <v>2724</v>
      </c>
      <c r="Q746" s="194">
        <v>1033858.7999999999</v>
      </c>
      <c r="R746" s="45" t="s">
        <v>2348</v>
      </c>
      <c r="T746"/>
    </row>
    <row r="747" spans="1:20" ht="23.25" x14ac:dyDescent="0.25">
      <c r="A747" s="80">
        <v>746</v>
      </c>
      <c r="B747" s="144" t="s">
        <v>8</v>
      </c>
      <c r="C747" s="30"/>
      <c r="D747" s="30" t="s">
        <v>9</v>
      </c>
      <c r="E747" s="30" t="s">
        <v>18</v>
      </c>
      <c r="F747" s="30" t="s">
        <v>19</v>
      </c>
      <c r="G747" s="30" t="s">
        <v>20</v>
      </c>
      <c r="H747" s="30" t="s">
        <v>26</v>
      </c>
      <c r="I747" s="30">
        <v>60</v>
      </c>
      <c r="J747" s="33" t="str">
        <f t="shared" si="12"/>
        <v>муниципальное образование город Алапаевск, г. Алапаевск, ул. Сафонова, д. 60</v>
      </c>
      <c r="K747" s="30">
        <v>385.6</v>
      </c>
      <c r="L747" s="30">
        <v>8</v>
      </c>
      <c r="M747" s="30">
        <v>8</v>
      </c>
      <c r="N747" s="33" t="s">
        <v>3881</v>
      </c>
      <c r="O747" s="191" t="s">
        <v>3703</v>
      </c>
      <c r="P747" s="33" t="s">
        <v>2724</v>
      </c>
      <c r="Q747" s="194">
        <v>4177761.5999999996</v>
      </c>
      <c r="T747"/>
    </row>
    <row r="748" spans="1:20" ht="23.25" x14ac:dyDescent="0.25">
      <c r="A748" s="80">
        <v>747</v>
      </c>
      <c r="B748" s="144" t="s">
        <v>8</v>
      </c>
      <c r="C748" s="30"/>
      <c r="D748" s="91" t="s">
        <v>9</v>
      </c>
      <c r="E748" s="30" t="s">
        <v>18</v>
      </c>
      <c r="F748" s="30" t="s">
        <v>19</v>
      </c>
      <c r="G748" s="30" t="s">
        <v>20</v>
      </c>
      <c r="H748" s="30" t="s">
        <v>162</v>
      </c>
      <c r="I748" s="42">
        <v>37</v>
      </c>
      <c r="J748" s="33" t="str">
        <f t="shared" si="12"/>
        <v>муниципальное образование город Алапаевск, г. Алапаевск, ул. Фрунзе, д. 37</v>
      </c>
      <c r="K748" s="30">
        <v>652.20000000000005</v>
      </c>
      <c r="L748" s="30">
        <v>9</v>
      </c>
      <c r="M748" s="30">
        <v>6</v>
      </c>
      <c r="N748" s="33" t="s">
        <v>3881</v>
      </c>
      <c r="O748" s="191" t="s">
        <v>3703</v>
      </c>
      <c r="P748" s="33" t="s">
        <v>2724</v>
      </c>
      <c r="Q748" s="194">
        <v>2270774.4</v>
      </c>
      <c r="T748"/>
    </row>
    <row r="749" spans="1:20" ht="23.25" x14ac:dyDescent="0.25">
      <c r="A749" s="80">
        <v>748</v>
      </c>
      <c r="B749" s="147" t="s">
        <v>218</v>
      </c>
      <c r="C749" s="30" t="s">
        <v>5237</v>
      </c>
      <c r="D749" s="30" t="s">
        <v>687</v>
      </c>
      <c r="E749" s="30" t="s">
        <v>637</v>
      </c>
      <c r="F749" s="30" t="s">
        <v>168</v>
      </c>
      <c r="G749" s="30" t="s">
        <v>20</v>
      </c>
      <c r="H749" s="30" t="s">
        <v>505</v>
      </c>
      <c r="I749" s="148" t="s">
        <v>999</v>
      </c>
      <c r="J749" s="33" t="str">
        <f t="shared" si="12"/>
        <v>Невьянский р-н, городской округ Верх-Нейвинский, п.г.т. Верх-Нейвинский, ул. Рабочей молодежи, д. 15</v>
      </c>
      <c r="K749" s="42">
        <v>682</v>
      </c>
      <c r="L749" s="30">
        <v>16</v>
      </c>
      <c r="M749" s="30">
        <v>1</v>
      </c>
      <c r="N749" s="33" t="s">
        <v>3882</v>
      </c>
      <c r="O749" s="191" t="s">
        <v>3883</v>
      </c>
      <c r="P749" s="33" t="s">
        <v>3805</v>
      </c>
      <c r="Q749" s="194">
        <v>2482894.73</v>
      </c>
      <c r="T749"/>
    </row>
    <row r="750" spans="1:20" ht="23.25" x14ac:dyDescent="0.25">
      <c r="A750" s="80">
        <v>749</v>
      </c>
      <c r="B750" s="147" t="s">
        <v>218</v>
      </c>
      <c r="C750" s="30" t="s">
        <v>5237</v>
      </c>
      <c r="D750" s="30" t="s">
        <v>687</v>
      </c>
      <c r="E750" s="30" t="s">
        <v>637</v>
      </c>
      <c r="F750" s="30" t="s">
        <v>168</v>
      </c>
      <c r="G750" s="30" t="s">
        <v>20</v>
      </c>
      <c r="H750" s="30" t="s">
        <v>505</v>
      </c>
      <c r="I750" s="148" t="s">
        <v>943</v>
      </c>
      <c r="J750" s="33" t="str">
        <f t="shared" si="12"/>
        <v>Невьянский р-н, городской округ Верх-Нейвинский, п.г.т. Верх-Нейвинский, ул. Рабочей молодежи, д. 3</v>
      </c>
      <c r="K750" s="42">
        <v>647</v>
      </c>
      <c r="L750" s="30">
        <v>16</v>
      </c>
      <c r="M750" s="30">
        <v>4</v>
      </c>
      <c r="N750" s="33" t="s">
        <v>4029</v>
      </c>
      <c r="O750" s="191" t="s">
        <v>4030</v>
      </c>
      <c r="P750" s="33" t="s">
        <v>3805</v>
      </c>
      <c r="Q750" s="194">
        <v>3666232.37</v>
      </c>
      <c r="R750" s="45" t="s">
        <v>2348</v>
      </c>
      <c r="T750"/>
    </row>
    <row r="751" spans="1:20" ht="23.25" x14ac:dyDescent="0.25">
      <c r="A751" s="80">
        <v>750</v>
      </c>
      <c r="B751" s="147" t="s">
        <v>218</v>
      </c>
      <c r="C751" s="30" t="s">
        <v>5237</v>
      </c>
      <c r="D751" s="30" t="s">
        <v>687</v>
      </c>
      <c r="E751" s="33" t="s">
        <v>637</v>
      </c>
      <c r="F751" s="30" t="s">
        <v>168</v>
      </c>
      <c r="G751" s="30" t="s">
        <v>20</v>
      </c>
      <c r="H751" s="30" t="s">
        <v>25</v>
      </c>
      <c r="I751" s="148" t="s">
        <v>943</v>
      </c>
      <c r="J751" s="33" t="str">
        <f t="shared" si="12"/>
        <v>Невьянский р-н, городской округ Верх-Нейвинский, п.г.т. Верх-Нейвинский, ул. Школьная, д. 3</v>
      </c>
      <c r="K751" s="42">
        <v>695.3</v>
      </c>
      <c r="L751" s="30">
        <v>12</v>
      </c>
      <c r="M751" s="30">
        <v>2</v>
      </c>
      <c r="N751" s="33" t="s">
        <v>3882</v>
      </c>
      <c r="O751" s="191" t="s">
        <v>3883</v>
      </c>
      <c r="P751" s="33" t="s">
        <v>3805</v>
      </c>
      <c r="Q751" s="194">
        <v>2686663.4299999997</v>
      </c>
      <c r="T751"/>
    </row>
    <row r="752" spans="1:20" ht="23.25" x14ac:dyDescent="0.25">
      <c r="A752" s="80">
        <v>751</v>
      </c>
      <c r="B752" s="147" t="s">
        <v>218</v>
      </c>
      <c r="C752" s="30" t="s">
        <v>5237</v>
      </c>
      <c r="D752" s="30" t="s">
        <v>204</v>
      </c>
      <c r="E752" s="30" t="s">
        <v>18</v>
      </c>
      <c r="F752" s="30" t="s">
        <v>205</v>
      </c>
      <c r="G752" s="30" t="s">
        <v>20</v>
      </c>
      <c r="H752" s="30" t="s">
        <v>513</v>
      </c>
      <c r="I752" s="148" t="s">
        <v>943</v>
      </c>
      <c r="J752" s="33" t="str">
        <f t="shared" si="12"/>
        <v>Невьянский р-н, Невьянский городской округ, г. Невьянск, ул. Железнодорожная, д. 3</v>
      </c>
      <c r="K752" s="42">
        <v>508</v>
      </c>
      <c r="L752" s="30">
        <v>12</v>
      </c>
      <c r="M752" s="30">
        <v>7</v>
      </c>
      <c r="N752" s="33" t="s">
        <v>3884</v>
      </c>
      <c r="O752" s="191" t="s">
        <v>3734</v>
      </c>
      <c r="P752" s="33" t="s">
        <v>2769</v>
      </c>
      <c r="Q752" s="194">
        <v>4320506.24</v>
      </c>
      <c r="T752"/>
    </row>
    <row r="753" spans="1:20" ht="23.25" x14ac:dyDescent="0.25">
      <c r="A753" s="80">
        <v>752</v>
      </c>
      <c r="B753" s="147" t="s">
        <v>218</v>
      </c>
      <c r="C753" s="30" t="s">
        <v>5237</v>
      </c>
      <c r="D753" s="30" t="s">
        <v>204</v>
      </c>
      <c r="E753" s="30" t="s">
        <v>18</v>
      </c>
      <c r="F753" s="30" t="s">
        <v>205</v>
      </c>
      <c r="G753" s="30" t="s">
        <v>20</v>
      </c>
      <c r="H753" s="30" t="s">
        <v>207</v>
      </c>
      <c r="I753" s="148">
        <v>2</v>
      </c>
      <c r="J753" s="33" t="str">
        <f t="shared" si="12"/>
        <v>Невьянский р-н, Невьянский городской округ, г. Невьянск, ул. Красноармейская, д. 2</v>
      </c>
      <c r="K753" s="42">
        <v>2136.6</v>
      </c>
      <c r="L753" s="30">
        <v>39</v>
      </c>
      <c r="M753" s="30">
        <v>6</v>
      </c>
      <c r="N753" s="33" t="s">
        <v>3884</v>
      </c>
      <c r="O753" s="191" t="s">
        <v>3734</v>
      </c>
      <c r="P753" s="33" t="s">
        <v>2769</v>
      </c>
      <c r="Q753" s="194">
        <v>6229242.1399999997</v>
      </c>
      <c r="R753" s="45" t="s">
        <v>2348</v>
      </c>
      <c r="T753"/>
    </row>
    <row r="754" spans="1:20" ht="23.25" x14ac:dyDescent="0.25">
      <c r="A754" s="80">
        <v>753</v>
      </c>
      <c r="B754" s="147" t="s">
        <v>218</v>
      </c>
      <c r="C754" s="30" t="s">
        <v>5237</v>
      </c>
      <c r="D754" s="30" t="s">
        <v>204</v>
      </c>
      <c r="E754" s="30" t="s">
        <v>18</v>
      </c>
      <c r="F754" s="30" t="s">
        <v>205</v>
      </c>
      <c r="G754" s="30" t="s">
        <v>20</v>
      </c>
      <c r="H754" s="30" t="s">
        <v>207</v>
      </c>
      <c r="I754" s="148" t="s">
        <v>947</v>
      </c>
      <c r="J754" s="33" t="str">
        <f t="shared" si="12"/>
        <v>Невьянский р-н, Невьянский городской округ, г. Невьянск, ул. Красноармейская, д. 6</v>
      </c>
      <c r="K754" s="42">
        <v>481.2</v>
      </c>
      <c r="L754" s="30">
        <v>12</v>
      </c>
      <c r="M754" s="30">
        <v>7</v>
      </c>
      <c r="N754" s="33" t="s">
        <v>3884</v>
      </c>
      <c r="O754" s="191" t="s">
        <v>3734</v>
      </c>
      <c r="P754" s="33" t="s">
        <v>2769</v>
      </c>
      <c r="Q754" s="194">
        <v>4134715.38</v>
      </c>
      <c r="T754"/>
    </row>
    <row r="755" spans="1:20" ht="23.25" x14ac:dyDescent="0.25">
      <c r="A755" s="80">
        <v>754</v>
      </c>
      <c r="B755" s="147" t="s">
        <v>218</v>
      </c>
      <c r="C755" s="30" t="s">
        <v>5237</v>
      </c>
      <c r="D755" s="30" t="s">
        <v>204</v>
      </c>
      <c r="E755" s="30" t="s">
        <v>18</v>
      </c>
      <c r="F755" s="30" t="s">
        <v>205</v>
      </c>
      <c r="G755" s="30" t="s">
        <v>20</v>
      </c>
      <c r="H755" s="30" t="s">
        <v>36</v>
      </c>
      <c r="I755" s="148">
        <v>2</v>
      </c>
      <c r="J755" s="33" t="str">
        <f t="shared" si="12"/>
        <v>Невьянский р-н, Невьянский городской округ, г. Невьянск, ул. Ленина, д. 2</v>
      </c>
      <c r="K755" s="42">
        <v>2678.4</v>
      </c>
      <c r="L755" s="30">
        <v>64</v>
      </c>
      <c r="M755" s="30">
        <v>7</v>
      </c>
      <c r="N755" s="33" t="s">
        <v>3884</v>
      </c>
      <c r="O755" s="191" t="s">
        <v>3734</v>
      </c>
      <c r="P755" s="33" t="s">
        <v>2769</v>
      </c>
      <c r="Q755" s="194">
        <v>11760297.76</v>
      </c>
      <c r="T755"/>
    </row>
    <row r="756" spans="1:20" ht="23.25" x14ac:dyDescent="0.25">
      <c r="A756" s="80">
        <v>755</v>
      </c>
      <c r="B756" s="147" t="s">
        <v>218</v>
      </c>
      <c r="C756" s="30" t="s">
        <v>5237</v>
      </c>
      <c r="D756" s="30" t="s">
        <v>204</v>
      </c>
      <c r="E756" s="30" t="s">
        <v>18</v>
      </c>
      <c r="F756" s="30" t="s">
        <v>205</v>
      </c>
      <c r="G756" s="30" t="s">
        <v>20</v>
      </c>
      <c r="H756" s="30" t="s">
        <v>1323</v>
      </c>
      <c r="I756" s="148" t="s">
        <v>1346</v>
      </c>
      <c r="J756" s="33" t="str">
        <f t="shared" si="12"/>
        <v>Невьянский р-н, Невьянский городской округ, г. Невьянск, ул. Профсоюзов, д. 11СТР1</v>
      </c>
      <c r="K756" s="42">
        <v>1402.9</v>
      </c>
      <c r="L756" s="30">
        <v>24</v>
      </c>
      <c r="M756" s="30">
        <v>2</v>
      </c>
      <c r="N756" s="33" t="s">
        <v>3884</v>
      </c>
      <c r="O756" s="191" t="s">
        <v>3734</v>
      </c>
      <c r="P756" s="33" t="s">
        <v>2769</v>
      </c>
      <c r="Q756" s="194">
        <v>3520603.81</v>
      </c>
      <c r="T756"/>
    </row>
    <row r="757" spans="1:20" ht="23.25" x14ac:dyDescent="0.25">
      <c r="A757" s="80">
        <v>756</v>
      </c>
      <c r="B757" s="147" t="s">
        <v>218</v>
      </c>
      <c r="C757" s="30" t="s">
        <v>5237</v>
      </c>
      <c r="D757" s="30" t="s">
        <v>204</v>
      </c>
      <c r="E757" s="30" t="s">
        <v>1500</v>
      </c>
      <c r="F757" s="30" t="s">
        <v>211</v>
      </c>
      <c r="G757" s="30" t="s">
        <v>20</v>
      </c>
      <c r="H757" s="30" t="s">
        <v>74</v>
      </c>
      <c r="I757" s="148">
        <v>4</v>
      </c>
      <c r="J757" s="33" t="str">
        <f t="shared" si="12"/>
        <v>Невьянский р-н, Невьянский городской округ, пос. Калиново, ул. Гагарина, д. 4</v>
      </c>
      <c r="K757" s="42">
        <v>823.6</v>
      </c>
      <c r="L757" s="30">
        <v>12</v>
      </c>
      <c r="M757" s="30">
        <v>8</v>
      </c>
      <c r="N757" s="33" t="s">
        <v>3884</v>
      </c>
      <c r="O757" s="191" t="s">
        <v>3734</v>
      </c>
      <c r="P757" s="33" t="s">
        <v>2769</v>
      </c>
      <c r="Q757" s="194">
        <v>5946445.1799999997</v>
      </c>
      <c r="T757"/>
    </row>
    <row r="758" spans="1:20" ht="23.25" x14ac:dyDescent="0.25">
      <c r="A758" s="80">
        <v>757</v>
      </c>
      <c r="B758" s="147" t="s">
        <v>218</v>
      </c>
      <c r="C758" s="30" t="s">
        <v>5237</v>
      </c>
      <c r="D758" s="30" t="s">
        <v>204</v>
      </c>
      <c r="E758" s="30" t="s">
        <v>1500</v>
      </c>
      <c r="F758" s="30" t="s">
        <v>211</v>
      </c>
      <c r="G758" s="30" t="s">
        <v>20</v>
      </c>
      <c r="H758" s="30" t="s">
        <v>36</v>
      </c>
      <c r="I758" s="148">
        <v>18</v>
      </c>
      <c r="J758" s="33" t="str">
        <f t="shared" si="12"/>
        <v>Невьянский р-н, Невьянский городской округ, пос. Калиново, ул. Ленина, д. 18</v>
      </c>
      <c r="K758" s="42">
        <v>2215.6999999999998</v>
      </c>
      <c r="L758" s="30">
        <v>44</v>
      </c>
      <c r="M758" s="30">
        <v>8</v>
      </c>
      <c r="N758" s="33" t="s">
        <v>3884</v>
      </c>
      <c r="O758" s="191" t="s">
        <v>3734</v>
      </c>
      <c r="P758" s="33" t="s">
        <v>2769</v>
      </c>
      <c r="Q758" s="194">
        <v>9374081.7499999981</v>
      </c>
      <c r="T758"/>
    </row>
    <row r="759" spans="1:20" ht="23.25" x14ac:dyDescent="0.25">
      <c r="A759" s="80">
        <v>758</v>
      </c>
      <c r="B759" s="147" t="s">
        <v>218</v>
      </c>
      <c r="C759" s="30" t="s">
        <v>5237</v>
      </c>
      <c r="D759" s="30" t="s">
        <v>204</v>
      </c>
      <c r="E759" s="30" t="s">
        <v>1500</v>
      </c>
      <c r="F759" s="30" t="s">
        <v>686</v>
      </c>
      <c r="G759" s="30" t="s">
        <v>20</v>
      </c>
      <c r="H759" s="30" t="s">
        <v>36</v>
      </c>
      <c r="I759" s="148" t="s">
        <v>321</v>
      </c>
      <c r="J759" s="33" t="str">
        <f t="shared" si="12"/>
        <v>Невьянский р-н, Невьянский городской округ, пос. Цементный, ул. Ленина, д. 27А</v>
      </c>
      <c r="K759" s="42">
        <v>660</v>
      </c>
      <c r="L759" s="30">
        <v>16</v>
      </c>
      <c r="M759" s="30">
        <v>5</v>
      </c>
      <c r="N759" s="33" t="s">
        <v>3884</v>
      </c>
      <c r="O759" s="191" t="s">
        <v>3734</v>
      </c>
      <c r="P759" s="33" t="s">
        <v>2769</v>
      </c>
      <c r="Q759" s="194">
        <v>1653604.01</v>
      </c>
      <c r="T759"/>
    </row>
    <row r="760" spans="1:20" ht="23.25" x14ac:dyDescent="0.25">
      <c r="A760" s="80">
        <v>759</v>
      </c>
      <c r="B760" s="147" t="s">
        <v>218</v>
      </c>
      <c r="C760" s="30" t="s">
        <v>5237</v>
      </c>
      <c r="D760" s="30" t="s">
        <v>204</v>
      </c>
      <c r="E760" s="30" t="s">
        <v>1500</v>
      </c>
      <c r="F760" s="30" t="s">
        <v>686</v>
      </c>
      <c r="G760" s="30" t="s">
        <v>20</v>
      </c>
      <c r="H760" s="30" t="s">
        <v>36</v>
      </c>
      <c r="I760" s="148" t="s">
        <v>404</v>
      </c>
      <c r="J760" s="33" t="str">
        <f t="shared" si="12"/>
        <v>Невьянский р-н, Невьянский городской округ, пос. Цементный, ул. Ленина, д. 29А</v>
      </c>
      <c r="K760" s="42">
        <v>675.6</v>
      </c>
      <c r="L760" s="30">
        <v>16</v>
      </c>
      <c r="M760" s="30">
        <v>5</v>
      </c>
      <c r="N760" s="33" t="s">
        <v>3884</v>
      </c>
      <c r="O760" s="191" t="s">
        <v>3734</v>
      </c>
      <c r="P760" s="33" t="s">
        <v>2769</v>
      </c>
      <c r="Q760" s="194">
        <v>1668294.9699999997</v>
      </c>
      <c r="T760"/>
    </row>
    <row r="761" spans="1:20" ht="23.25" x14ac:dyDescent="0.25">
      <c r="A761" s="80">
        <v>760</v>
      </c>
      <c r="B761" s="147" t="s">
        <v>218</v>
      </c>
      <c r="C761" s="30" t="s">
        <v>5237</v>
      </c>
      <c r="D761" s="30" t="s">
        <v>204</v>
      </c>
      <c r="E761" s="30" t="s">
        <v>1500</v>
      </c>
      <c r="F761" s="30" t="s">
        <v>686</v>
      </c>
      <c r="G761" s="30" t="s">
        <v>20</v>
      </c>
      <c r="H761" s="30" t="s">
        <v>36</v>
      </c>
      <c r="I761" s="148" t="s">
        <v>1162</v>
      </c>
      <c r="J761" s="33" t="str">
        <f t="shared" si="12"/>
        <v>Невьянский р-н, Невьянский городской округ, пос. Цементный, ул. Ленина, д. 52А</v>
      </c>
      <c r="K761" s="42">
        <v>676.1</v>
      </c>
      <c r="L761" s="30">
        <v>16</v>
      </c>
      <c r="M761" s="30">
        <v>4</v>
      </c>
      <c r="N761" s="33" t="s">
        <v>3884</v>
      </c>
      <c r="O761" s="191" t="s">
        <v>3734</v>
      </c>
      <c r="P761" s="33" t="s">
        <v>2769</v>
      </c>
      <c r="Q761" s="194">
        <v>1285847.2599999998</v>
      </c>
      <c r="T761"/>
    </row>
    <row r="762" spans="1:20" ht="23.25" x14ac:dyDescent="0.25">
      <c r="A762" s="80">
        <v>761</v>
      </c>
      <c r="B762" s="147" t="s">
        <v>218</v>
      </c>
      <c r="C762" s="30" t="s">
        <v>5237</v>
      </c>
      <c r="D762" s="30" t="s">
        <v>204</v>
      </c>
      <c r="E762" s="30" t="s">
        <v>1500</v>
      </c>
      <c r="F762" s="30" t="s">
        <v>686</v>
      </c>
      <c r="G762" s="30" t="s">
        <v>20</v>
      </c>
      <c r="H762" s="30" t="s">
        <v>99</v>
      </c>
      <c r="I762" s="148" t="s">
        <v>944</v>
      </c>
      <c r="J762" s="33" t="str">
        <f t="shared" si="12"/>
        <v>Невьянский р-н, Невьянский городской округ, пос. Цементный, ул. Чапаева, д. 5</v>
      </c>
      <c r="K762" s="42">
        <v>713</v>
      </c>
      <c r="L762" s="30">
        <v>16</v>
      </c>
      <c r="M762" s="30">
        <v>5</v>
      </c>
      <c r="N762" s="33" t="s">
        <v>3884</v>
      </c>
      <c r="O762" s="191" t="s">
        <v>3734</v>
      </c>
      <c r="P762" s="33" t="s">
        <v>2769</v>
      </c>
      <c r="Q762" s="194">
        <v>1635088.6400000001</v>
      </c>
      <c r="T762"/>
    </row>
    <row r="763" spans="1:20" ht="23.25" x14ac:dyDescent="0.25">
      <c r="A763" s="80">
        <v>762</v>
      </c>
      <c r="B763" s="146" t="s">
        <v>227</v>
      </c>
      <c r="C763" s="30" t="s">
        <v>702</v>
      </c>
      <c r="D763" s="30" t="s">
        <v>238</v>
      </c>
      <c r="E763" s="30" t="s">
        <v>637</v>
      </c>
      <c r="F763" s="30" t="s">
        <v>239</v>
      </c>
      <c r="G763" s="30" t="s">
        <v>20</v>
      </c>
      <c r="H763" s="30" t="s">
        <v>240</v>
      </c>
      <c r="I763" s="42">
        <v>25</v>
      </c>
      <c r="J763" s="33" t="str">
        <f t="shared" si="12"/>
        <v>Нижнесергинский р-н, Бисертский городской округ, п.г.т. Бисерть, ул. 40 лет Октября, д. 25</v>
      </c>
      <c r="K763" s="42">
        <v>461.2</v>
      </c>
      <c r="L763" s="30">
        <v>12</v>
      </c>
      <c r="M763" s="30">
        <v>7</v>
      </c>
      <c r="N763" s="33" t="s">
        <v>3885</v>
      </c>
      <c r="O763" s="191" t="s">
        <v>3861</v>
      </c>
      <c r="P763" s="33" t="s">
        <v>3652</v>
      </c>
      <c r="Q763" s="194">
        <v>2929375.93</v>
      </c>
      <c r="T763"/>
    </row>
    <row r="764" spans="1:20" ht="23.25" x14ac:dyDescent="0.25">
      <c r="A764" s="80">
        <v>763</v>
      </c>
      <c r="B764" s="146" t="s">
        <v>227</v>
      </c>
      <c r="C764" s="30" t="s">
        <v>702</v>
      </c>
      <c r="D764" s="30" t="s">
        <v>238</v>
      </c>
      <c r="E764" s="30" t="s">
        <v>637</v>
      </c>
      <c r="F764" s="30" t="s">
        <v>239</v>
      </c>
      <c r="G764" s="30" t="s">
        <v>20</v>
      </c>
      <c r="H764" s="30" t="s">
        <v>240</v>
      </c>
      <c r="I764" s="42">
        <v>26</v>
      </c>
      <c r="J764" s="33" t="str">
        <f t="shared" si="12"/>
        <v>Нижнесергинский р-н, Бисертский городской округ, п.г.т. Бисерть, ул. 40 лет Октября, д. 26</v>
      </c>
      <c r="K764" s="42">
        <v>510.3</v>
      </c>
      <c r="L764" s="30">
        <v>12</v>
      </c>
      <c r="M764" s="30">
        <v>7</v>
      </c>
      <c r="N764" s="33" t="s">
        <v>3885</v>
      </c>
      <c r="O764" s="191" t="s">
        <v>3861</v>
      </c>
      <c r="P764" s="33" t="s">
        <v>3652</v>
      </c>
      <c r="Q764" s="194">
        <v>2706961.5700000003</v>
      </c>
      <c r="T764"/>
    </row>
    <row r="765" spans="1:20" ht="34.5" x14ac:dyDescent="0.25">
      <c r="A765" s="80">
        <v>764</v>
      </c>
      <c r="B765" s="146" t="s">
        <v>227</v>
      </c>
      <c r="C765" s="30" t="s">
        <v>702</v>
      </c>
      <c r="D765" s="30" t="s">
        <v>2654</v>
      </c>
      <c r="E765" s="33" t="s">
        <v>637</v>
      </c>
      <c r="F765" s="33" t="s">
        <v>291</v>
      </c>
      <c r="G765" s="33" t="s">
        <v>20</v>
      </c>
      <c r="H765" s="33" t="s">
        <v>112</v>
      </c>
      <c r="I765" s="117">
        <v>3</v>
      </c>
      <c r="J765" s="33" t="str">
        <f t="shared" si="12"/>
        <v>Нижнесергинский р-н, Городское поселение Атиг Нижнесергинского муниципального района Свердловской области, п.г.т. Атиг, ул. Заводская, д. 3</v>
      </c>
      <c r="K765" s="33">
        <v>768.2</v>
      </c>
      <c r="L765" s="30">
        <v>12</v>
      </c>
      <c r="M765" s="30">
        <v>1</v>
      </c>
      <c r="N765" s="33" t="s">
        <v>3794</v>
      </c>
      <c r="O765" s="191" t="s">
        <v>3721</v>
      </c>
      <c r="P765" s="33" t="s">
        <v>3958</v>
      </c>
      <c r="Q765" s="194">
        <v>2543671.87</v>
      </c>
      <c r="R765" s="45" t="s">
        <v>2348</v>
      </c>
      <c r="T765"/>
    </row>
    <row r="766" spans="1:20" ht="45.75" x14ac:dyDescent="0.25">
      <c r="A766" s="80">
        <v>765</v>
      </c>
      <c r="B766" s="146" t="s">
        <v>227</v>
      </c>
      <c r="C766" s="30" t="s">
        <v>702</v>
      </c>
      <c r="D766" s="30" t="s">
        <v>2645</v>
      </c>
      <c r="E766" s="33" t="s">
        <v>637</v>
      </c>
      <c r="F766" s="30" t="s">
        <v>242</v>
      </c>
      <c r="G766" s="30" t="s">
        <v>20</v>
      </c>
      <c r="H766" s="30" t="s">
        <v>199</v>
      </c>
      <c r="I766" s="42">
        <v>11</v>
      </c>
      <c r="J766" s="33" t="str">
        <f t="shared" si="12"/>
        <v>Нижнесергинский р-н, Городское поселение Верхние Серги Нижнесергинского муниципального района Свердловской области, п.г.т. Верхние Серги, ул. Победы, д. 11</v>
      </c>
      <c r="K766" s="42">
        <v>398.52</v>
      </c>
      <c r="L766" s="30">
        <v>8</v>
      </c>
      <c r="M766" s="30">
        <v>1</v>
      </c>
      <c r="N766" s="33" t="s">
        <v>3886</v>
      </c>
      <c r="O766" s="191" t="s">
        <v>3648</v>
      </c>
      <c r="P766" s="33" t="s">
        <v>3641</v>
      </c>
      <c r="Q766" s="194">
        <v>759025.20000000007</v>
      </c>
      <c r="R766" s="45" t="s">
        <v>2348</v>
      </c>
      <c r="T766"/>
    </row>
    <row r="767" spans="1:20" ht="45.75" x14ac:dyDescent="0.25">
      <c r="A767" s="80">
        <v>766</v>
      </c>
      <c r="B767" s="146" t="s">
        <v>227</v>
      </c>
      <c r="C767" s="30" t="s">
        <v>702</v>
      </c>
      <c r="D767" s="30" t="s">
        <v>2644</v>
      </c>
      <c r="E767" s="30" t="s">
        <v>18</v>
      </c>
      <c r="F767" s="30" t="s">
        <v>287</v>
      </c>
      <c r="G767" s="30" t="s">
        <v>20</v>
      </c>
      <c r="H767" s="30" t="s">
        <v>34</v>
      </c>
      <c r="I767" s="42">
        <v>16</v>
      </c>
      <c r="J767" s="33" t="str">
        <f t="shared" si="12"/>
        <v>Нижнесергинский р-н, Городское поселение Михайловское муниципальное образование Нижнесергинского муниципального района Свердловской области, г. Михайловск, ул. Кирова, д. 16</v>
      </c>
      <c r="K767" s="42">
        <v>1980.5</v>
      </c>
      <c r="L767" s="30">
        <v>25</v>
      </c>
      <c r="M767" s="30">
        <v>7</v>
      </c>
      <c r="N767" s="33" t="s">
        <v>4031</v>
      </c>
      <c r="O767" s="191" t="s">
        <v>4032</v>
      </c>
      <c r="P767" s="33" t="s">
        <v>3731</v>
      </c>
      <c r="Q767" s="194">
        <v>4632510.57</v>
      </c>
      <c r="R767" s="195" t="s">
        <v>4090</v>
      </c>
      <c r="T767"/>
    </row>
    <row r="768" spans="1:20" ht="34.5" x14ac:dyDescent="0.25">
      <c r="A768" s="80">
        <v>767</v>
      </c>
      <c r="B768" s="146" t="s">
        <v>227</v>
      </c>
      <c r="C768" s="30" t="s">
        <v>702</v>
      </c>
      <c r="D768" s="30" t="s">
        <v>2646</v>
      </c>
      <c r="E768" s="33" t="s">
        <v>637</v>
      </c>
      <c r="F768" s="30" t="s">
        <v>724</v>
      </c>
      <c r="G768" s="30" t="s">
        <v>20</v>
      </c>
      <c r="H768" s="30" t="s">
        <v>274</v>
      </c>
      <c r="I768" s="42">
        <v>2</v>
      </c>
      <c r="J768" s="33" t="str">
        <f t="shared" si="12"/>
        <v>Нижнесергинский р-н, Дружининское городское поселение Нижнесергинского муниципального района Свердловской области, п.г.т. Дружинино, ул. Чкалова, д. 2</v>
      </c>
      <c r="K768" s="42">
        <v>689</v>
      </c>
      <c r="L768" s="30">
        <v>12</v>
      </c>
      <c r="M768" s="30">
        <v>5</v>
      </c>
      <c r="N768" s="33" t="s">
        <v>3887</v>
      </c>
      <c r="O768" s="191" t="s">
        <v>3888</v>
      </c>
      <c r="P768" s="33" t="s">
        <v>3731</v>
      </c>
      <c r="Q768" s="194">
        <v>4068157.6799999997</v>
      </c>
      <c r="T768"/>
    </row>
    <row r="769" spans="1:20" ht="45.75" x14ac:dyDescent="0.25">
      <c r="A769" s="80">
        <v>768</v>
      </c>
      <c r="B769" s="146" t="s">
        <v>227</v>
      </c>
      <c r="C769" s="30" t="s">
        <v>702</v>
      </c>
      <c r="D769" s="30" t="s">
        <v>2647</v>
      </c>
      <c r="E769" s="30" t="s">
        <v>18</v>
      </c>
      <c r="F769" s="30" t="s">
        <v>293</v>
      </c>
      <c r="G769" s="30" t="s">
        <v>294</v>
      </c>
      <c r="H769" s="30" t="s">
        <v>74</v>
      </c>
      <c r="I769" s="42">
        <v>13</v>
      </c>
      <c r="J769" s="33" t="str">
        <f t="shared" si="12"/>
        <v>Нижнесергинский р-н, Нижнесергинское городское поселение Нижнесергинского муниципального района Свердловской области, г. Нижние Серги, городок Гагарина, д. 13</v>
      </c>
      <c r="K769" s="42">
        <v>552.5</v>
      </c>
      <c r="L769" s="30">
        <v>12</v>
      </c>
      <c r="M769" s="30">
        <v>1</v>
      </c>
      <c r="N769" s="33" t="s">
        <v>3889</v>
      </c>
      <c r="O769" s="191" t="s">
        <v>3743</v>
      </c>
      <c r="P769" s="33" t="s">
        <v>3733</v>
      </c>
      <c r="Q769" s="194">
        <v>1551328.71</v>
      </c>
      <c r="T769"/>
    </row>
    <row r="770" spans="1:20" ht="45.75" x14ac:dyDescent="0.25">
      <c r="A770" s="80">
        <v>769</v>
      </c>
      <c r="B770" s="146" t="s">
        <v>227</v>
      </c>
      <c r="C770" s="30" t="s">
        <v>702</v>
      </c>
      <c r="D770" s="30" t="s">
        <v>2647</v>
      </c>
      <c r="E770" s="30" t="s">
        <v>18</v>
      </c>
      <c r="F770" s="30" t="s">
        <v>293</v>
      </c>
      <c r="G770" s="30" t="s">
        <v>294</v>
      </c>
      <c r="H770" s="30" t="s">
        <v>74</v>
      </c>
      <c r="I770" s="42">
        <v>14</v>
      </c>
      <c r="J770" s="33" t="str">
        <f t="shared" si="12"/>
        <v>Нижнесергинский р-н, Нижнесергинское городское поселение Нижнесергинского муниципального района Свердловской области, г. Нижние Серги, городок Гагарина, д. 14</v>
      </c>
      <c r="K770" s="42">
        <v>509.6</v>
      </c>
      <c r="L770" s="30">
        <v>12</v>
      </c>
      <c r="M770" s="30">
        <v>1</v>
      </c>
      <c r="N770" s="33" t="s">
        <v>3889</v>
      </c>
      <c r="O770" s="191" t="s">
        <v>3743</v>
      </c>
      <c r="P770" s="33" t="s">
        <v>3733</v>
      </c>
      <c r="Q770" s="194">
        <v>1440722.64</v>
      </c>
      <c r="T770"/>
    </row>
    <row r="771" spans="1:20" ht="45.75" x14ac:dyDescent="0.25">
      <c r="A771" s="80">
        <v>770</v>
      </c>
      <c r="B771" s="146" t="s">
        <v>227</v>
      </c>
      <c r="C771" s="30" t="s">
        <v>702</v>
      </c>
      <c r="D771" s="30" t="s">
        <v>2647</v>
      </c>
      <c r="E771" s="30" t="s">
        <v>18</v>
      </c>
      <c r="F771" s="30" t="s">
        <v>293</v>
      </c>
      <c r="G771" s="30" t="s">
        <v>294</v>
      </c>
      <c r="H771" s="30" t="s">
        <v>1349</v>
      </c>
      <c r="I771" s="42">
        <v>4</v>
      </c>
      <c r="J771" s="33" t="str">
        <f t="shared" si="12"/>
        <v>Нижнесергинский р-н, Нижнесергинское городское поселение Нижнесергинского муниципального района Свердловской области, г. Нижние Серги, городок Солнечный, д. 4</v>
      </c>
      <c r="K771" s="42">
        <v>2107.4</v>
      </c>
      <c r="L771" s="30">
        <v>29</v>
      </c>
      <c r="M771" s="30">
        <v>1</v>
      </c>
      <c r="N771" s="33" t="s">
        <v>3889</v>
      </c>
      <c r="O771" s="191" t="s">
        <v>3743</v>
      </c>
      <c r="P771" s="33" t="s">
        <v>3733</v>
      </c>
      <c r="Q771" s="194">
        <v>1550242.15</v>
      </c>
      <c r="T771"/>
    </row>
    <row r="772" spans="1:20" ht="34.5" x14ac:dyDescent="0.25">
      <c r="A772" s="80">
        <v>771</v>
      </c>
      <c r="B772" s="146" t="s">
        <v>227</v>
      </c>
      <c r="C772" s="30" t="s">
        <v>702</v>
      </c>
      <c r="D772" s="30" t="s">
        <v>2647</v>
      </c>
      <c r="E772" s="30" t="s">
        <v>18</v>
      </c>
      <c r="F772" s="30" t="s">
        <v>293</v>
      </c>
      <c r="G772" s="30" t="s">
        <v>20</v>
      </c>
      <c r="H772" s="30" t="s">
        <v>1347</v>
      </c>
      <c r="I772" s="42">
        <v>18</v>
      </c>
      <c r="J772" s="33" t="str">
        <f t="shared" si="12"/>
        <v>Нижнесергинский р-н, Нижнесергинское городское поселение Нижнесергинского муниципального района Свердловской области, г. Нижние Серги, ул. Дачная, д. 18</v>
      </c>
      <c r="K772" s="42">
        <v>846.7</v>
      </c>
      <c r="L772" s="30">
        <v>16</v>
      </c>
      <c r="M772" s="30">
        <v>1</v>
      </c>
      <c r="N772" s="33" t="s">
        <v>3890</v>
      </c>
      <c r="O772" s="191" t="s">
        <v>3663</v>
      </c>
      <c r="P772" s="33" t="s">
        <v>3733</v>
      </c>
      <c r="Q772" s="194">
        <v>3023035.55</v>
      </c>
      <c r="T772"/>
    </row>
    <row r="773" spans="1:20" ht="34.5" x14ac:dyDescent="0.25">
      <c r="A773" s="80">
        <v>772</v>
      </c>
      <c r="B773" s="146" t="s">
        <v>227</v>
      </c>
      <c r="C773" s="30" t="s">
        <v>702</v>
      </c>
      <c r="D773" s="30" t="s">
        <v>2647</v>
      </c>
      <c r="E773" s="30" t="s">
        <v>18</v>
      </c>
      <c r="F773" s="30" t="s">
        <v>293</v>
      </c>
      <c r="G773" s="30" t="s">
        <v>20</v>
      </c>
      <c r="H773" s="30" t="s">
        <v>36</v>
      </c>
      <c r="I773" s="42">
        <v>48</v>
      </c>
      <c r="J773" s="33" t="str">
        <f t="shared" si="12"/>
        <v>Нижнесергинский р-н, Нижнесергинское городское поселение Нижнесергинского муниципального района Свердловской области, г. Нижние Серги, ул. Ленина, д. 48</v>
      </c>
      <c r="K773" s="42">
        <v>748.5</v>
      </c>
      <c r="L773" s="30">
        <v>11</v>
      </c>
      <c r="M773" s="30">
        <v>1</v>
      </c>
      <c r="N773" s="33" t="s">
        <v>3891</v>
      </c>
      <c r="O773" s="191" t="s">
        <v>3683</v>
      </c>
      <c r="P773" s="33" t="s">
        <v>3731</v>
      </c>
      <c r="Q773" s="194">
        <v>2536977.6</v>
      </c>
      <c r="R773" s="45" t="s">
        <v>2348</v>
      </c>
      <c r="T773"/>
    </row>
    <row r="774" spans="1:20" ht="34.5" x14ac:dyDescent="0.25">
      <c r="A774" s="80">
        <v>773</v>
      </c>
      <c r="B774" s="146" t="s">
        <v>227</v>
      </c>
      <c r="C774" s="30" t="s">
        <v>702</v>
      </c>
      <c r="D774" s="30" t="s">
        <v>2647</v>
      </c>
      <c r="E774" s="30" t="s">
        <v>18</v>
      </c>
      <c r="F774" s="30" t="s">
        <v>293</v>
      </c>
      <c r="G774" s="30" t="s">
        <v>20</v>
      </c>
      <c r="H774" s="30" t="s">
        <v>36</v>
      </c>
      <c r="I774" s="42">
        <v>50</v>
      </c>
      <c r="J774" s="33" t="str">
        <f t="shared" si="12"/>
        <v>Нижнесергинский р-н, Нижнесергинское городское поселение Нижнесергинского муниципального района Свердловской области, г. Нижние Серги, ул. Ленина, д. 50</v>
      </c>
      <c r="K774" s="42">
        <v>424.6</v>
      </c>
      <c r="L774" s="30">
        <v>8</v>
      </c>
      <c r="M774" s="30">
        <v>8</v>
      </c>
      <c r="N774" s="33" t="s">
        <v>4033</v>
      </c>
      <c r="O774" s="191" t="s">
        <v>4034</v>
      </c>
      <c r="P774" s="33" t="s">
        <v>3733</v>
      </c>
      <c r="Q774" s="194">
        <v>3129093.4000000004</v>
      </c>
      <c r="T774"/>
    </row>
    <row r="775" spans="1:20" ht="45.75" x14ac:dyDescent="0.25">
      <c r="A775" s="80">
        <v>774</v>
      </c>
      <c r="B775" s="146" t="s">
        <v>227</v>
      </c>
      <c r="C775" s="30" t="s">
        <v>702</v>
      </c>
      <c r="D775" s="30" t="s">
        <v>2647</v>
      </c>
      <c r="E775" s="30" t="s">
        <v>18</v>
      </c>
      <c r="F775" s="30" t="s">
        <v>293</v>
      </c>
      <c r="G775" s="30" t="s">
        <v>20</v>
      </c>
      <c r="H775" s="30" t="s">
        <v>306</v>
      </c>
      <c r="I775" s="42">
        <v>75</v>
      </c>
      <c r="J775" s="33" t="str">
        <f t="shared" si="12"/>
        <v>Нижнесергинский р-н, Нижнесергинское городское поселение Нижнесергинского муниципального района Свердловской области, г. Нижние Серги, ул. Розы Люксембург, д. 75</v>
      </c>
      <c r="K775" s="42">
        <v>713.6</v>
      </c>
      <c r="L775" s="30">
        <v>12</v>
      </c>
      <c r="M775" s="30">
        <v>8</v>
      </c>
      <c r="N775" s="33" t="s">
        <v>3889</v>
      </c>
      <c r="O775" s="191" t="s">
        <v>3743</v>
      </c>
      <c r="P775" s="33" t="s">
        <v>3733</v>
      </c>
      <c r="Q775" s="194">
        <v>5769197.8500000006</v>
      </c>
      <c r="T775"/>
    </row>
    <row r="776" spans="1:20" ht="45.75" x14ac:dyDescent="0.25">
      <c r="A776" s="80">
        <v>775</v>
      </c>
      <c r="B776" s="146" t="s">
        <v>227</v>
      </c>
      <c r="C776" s="30" t="s">
        <v>702</v>
      </c>
      <c r="D776" s="30" t="s">
        <v>2647</v>
      </c>
      <c r="E776" s="30" t="s">
        <v>18</v>
      </c>
      <c r="F776" s="30" t="s">
        <v>293</v>
      </c>
      <c r="G776" s="30" t="s">
        <v>20</v>
      </c>
      <c r="H776" s="30" t="s">
        <v>306</v>
      </c>
      <c r="I776" s="42">
        <v>84</v>
      </c>
      <c r="J776" s="33" t="str">
        <f t="shared" si="12"/>
        <v>Нижнесергинский р-н, Нижнесергинское городское поселение Нижнесергинского муниципального района Свердловской области, г. Нижние Серги, ул. Розы Люксембург, д. 84</v>
      </c>
      <c r="K776" s="42">
        <v>3798.2</v>
      </c>
      <c r="L776" s="30">
        <v>92</v>
      </c>
      <c r="M776" s="30">
        <v>1</v>
      </c>
      <c r="N776" s="33" t="s">
        <v>3892</v>
      </c>
      <c r="O776" s="191" t="s">
        <v>3763</v>
      </c>
      <c r="P776" s="33" t="s">
        <v>3960</v>
      </c>
      <c r="Q776" s="194">
        <v>1167413.8900000001</v>
      </c>
      <c r="T776"/>
    </row>
    <row r="777" spans="1:20" ht="34.5" x14ac:dyDescent="0.25">
      <c r="A777" s="80">
        <v>776</v>
      </c>
      <c r="B777" s="146" t="s">
        <v>227</v>
      </c>
      <c r="C777" s="30" t="s">
        <v>702</v>
      </c>
      <c r="D777" s="30" t="s">
        <v>2647</v>
      </c>
      <c r="E777" s="30" t="s">
        <v>18</v>
      </c>
      <c r="F777" s="30" t="s">
        <v>293</v>
      </c>
      <c r="G777" s="30" t="s">
        <v>20</v>
      </c>
      <c r="H777" s="30" t="s">
        <v>295</v>
      </c>
      <c r="I777" s="42">
        <v>78</v>
      </c>
      <c r="J777" s="33" t="str">
        <f t="shared" si="12"/>
        <v>Нижнесергинский р-н, Нижнесергинское городское поселение Нижнесергинского муниципального района Свердловской области, г. Нижние Серги, ул. Титова, д. 78</v>
      </c>
      <c r="K777" s="42">
        <v>458</v>
      </c>
      <c r="L777" s="30">
        <v>12</v>
      </c>
      <c r="M777" s="30">
        <v>1</v>
      </c>
      <c r="N777" s="33" t="s">
        <v>3889</v>
      </c>
      <c r="O777" s="191" t="s">
        <v>3743</v>
      </c>
      <c r="P777" s="33" t="s">
        <v>3733</v>
      </c>
      <c r="Q777" s="194">
        <v>1470893.8599999999</v>
      </c>
      <c r="T777"/>
    </row>
    <row r="778" spans="1:20" ht="23.25" x14ac:dyDescent="0.25">
      <c r="A778" s="80">
        <v>777</v>
      </c>
      <c r="B778" s="149" t="s">
        <v>327</v>
      </c>
      <c r="C778" s="30"/>
      <c r="D778" s="30" t="s">
        <v>369</v>
      </c>
      <c r="E778" s="30" t="s">
        <v>18</v>
      </c>
      <c r="F778" s="30" t="s">
        <v>370</v>
      </c>
      <c r="G778" s="30" t="s">
        <v>20</v>
      </c>
      <c r="H778" s="30" t="s">
        <v>240</v>
      </c>
      <c r="I778" s="42">
        <v>28</v>
      </c>
      <c r="J778" s="33" t="str">
        <f t="shared" si="12"/>
        <v>Нижнетуринский городской округ, г. Нижняя Тура, ул. 40 лет Октября, д. 28</v>
      </c>
      <c r="K778" s="30">
        <v>494.7</v>
      </c>
      <c r="L778" s="30">
        <v>4</v>
      </c>
      <c r="M778" s="30">
        <v>3</v>
      </c>
      <c r="N778" s="33" t="s">
        <v>3893</v>
      </c>
      <c r="O778" s="191" t="s">
        <v>3662</v>
      </c>
      <c r="P778" s="33" t="s">
        <v>3685</v>
      </c>
      <c r="Q778" s="194">
        <v>1140861.1200000001</v>
      </c>
      <c r="T778"/>
    </row>
    <row r="779" spans="1:20" ht="23.25" x14ac:dyDescent="0.25">
      <c r="A779" s="80">
        <v>778</v>
      </c>
      <c r="B779" s="149" t="s">
        <v>327</v>
      </c>
      <c r="C779" s="30"/>
      <c r="D779" s="30" t="s">
        <v>369</v>
      </c>
      <c r="E779" s="30" t="s">
        <v>18</v>
      </c>
      <c r="F779" s="30" t="s">
        <v>370</v>
      </c>
      <c r="G779" s="30" t="s">
        <v>20</v>
      </c>
      <c r="H779" s="30" t="s">
        <v>240</v>
      </c>
      <c r="I779" s="42">
        <v>30</v>
      </c>
      <c r="J779" s="33" t="str">
        <f t="shared" si="12"/>
        <v>Нижнетуринский городской округ, г. Нижняя Тура, ул. 40 лет Октября, д. 30</v>
      </c>
      <c r="K779" s="30">
        <v>524.79999999999995</v>
      </c>
      <c r="L779" s="30">
        <v>8</v>
      </c>
      <c r="M779" s="30">
        <v>5</v>
      </c>
      <c r="N779" s="33" t="s">
        <v>3893</v>
      </c>
      <c r="O779" s="191" t="s">
        <v>3662</v>
      </c>
      <c r="P779" s="33" t="s">
        <v>3685</v>
      </c>
      <c r="Q779" s="194">
        <v>2064325.75</v>
      </c>
      <c r="T779"/>
    </row>
    <row r="780" spans="1:20" ht="23.25" x14ac:dyDescent="0.25">
      <c r="A780" s="80">
        <v>779</v>
      </c>
      <c r="B780" s="149" t="s">
        <v>327</v>
      </c>
      <c r="C780" s="30"/>
      <c r="D780" s="30" t="s">
        <v>369</v>
      </c>
      <c r="E780" s="30" t="s">
        <v>18</v>
      </c>
      <c r="F780" s="30" t="s">
        <v>370</v>
      </c>
      <c r="G780" s="30" t="s">
        <v>20</v>
      </c>
      <c r="H780" s="30" t="s">
        <v>240</v>
      </c>
      <c r="I780" s="42" t="s">
        <v>407</v>
      </c>
      <c r="J780" s="33" t="str">
        <f t="shared" si="12"/>
        <v>Нижнетуринский городской округ, г. Нижняя Тура, ул. 40 лет Октября, д. 30А</v>
      </c>
      <c r="K780" s="30">
        <v>528.70000000000005</v>
      </c>
      <c r="L780" s="30">
        <v>8</v>
      </c>
      <c r="M780" s="30">
        <v>8</v>
      </c>
      <c r="N780" s="33" t="s">
        <v>3893</v>
      </c>
      <c r="O780" s="191" t="s">
        <v>3662</v>
      </c>
      <c r="P780" s="33" t="s">
        <v>3685</v>
      </c>
      <c r="Q780" s="194">
        <v>2845452.6900000004</v>
      </c>
      <c r="T780"/>
    </row>
    <row r="781" spans="1:20" ht="23.25" x14ac:dyDescent="0.25">
      <c r="A781" s="80">
        <v>780</v>
      </c>
      <c r="B781" s="149" t="s">
        <v>327</v>
      </c>
      <c r="C781" s="30"/>
      <c r="D781" s="30" t="s">
        <v>369</v>
      </c>
      <c r="E781" s="30" t="s">
        <v>18</v>
      </c>
      <c r="F781" s="30" t="s">
        <v>370</v>
      </c>
      <c r="G781" s="30" t="s">
        <v>20</v>
      </c>
      <c r="H781" s="30" t="s">
        <v>240</v>
      </c>
      <c r="I781" s="42">
        <v>37</v>
      </c>
      <c r="J781" s="33" t="str">
        <f t="shared" si="12"/>
        <v>Нижнетуринский городской округ, г. Нижняя Тура, ул. 40 лет Октября, д. 37</v>
      </c>
      <c r="K781" s="30">
        <v>893.5</v>
      </c>
      <c r="L781" s="30">
        <v>12</v>
      </c>
      <c r="M781" s="30">
        <v>8</v>
      </c>
      <c r="N781" s="33" t="s">
        <v>3893</v>
      </c>
      <c r="O781" s="191" t="s">
        <v>3662</v>
      </c>
      <c r="P781" s="33" t="s">
        <v>3685</v>
      </c>
      <c r="Q781" s="194">
        <v>4148926.31</v>
      </c>
      <c r="T781"/>
    </row>
    <row r="782" spans="1:20" ht="23.25" x14ac:dyDescent="0.25">
      <c r="A782" s="80">
        <v>781</v>
      </c>
      <c r="B782" s="149" t="s">
        <v>327</v>
      </c>
      <c r="C782" s="30"/>
      <c r="D782" s="30" t="s">
        <v>369</v>
      </c>
      <c r="E782" s="30" t="s">
        <v>18</v>
      </c>
      <c r="F782" s="30" t="s">
        <v>370</v>
      </c>
      <c r="G782" s="30" t="s">
        <v>20</v>
      </c>
      <c r="H782" s="30" t="s">
        <v>185</v>
      </c>
      <c r="I782" s="42">
        <v>11</v>
      </c>
      <c r="J782" s="33" t="str">
        <f t="shared" si="12"/>
        <v>Нижнетуринский городской округ, г. Нижняя Тура, ул. Декабристов, д. 11</v>
      </c>
      <c r="K782" s="30">
        <v>653.5</v>
      </c>
      <c r="L782" s="30">
        <v>12</v>
      </c>
      <c r="M782" s="30">
        <v>8</v>
      </c>
      <c r="N782" s="33" t="s">
        <v>3894</v>
      </c>
      <c r="O782" s="191" t="s">
        <v>3656</v>
      </c>
      <c r="P782" s="33" t="s">
        <v>3714</v>
      </c>
      <c r="Q782" s="194">
        <v>4292400</v>
      </c>
      <c r="T782"/>
    </row>
    <row r="783" spans="1:20" ht="23.25" x14ac:dyDescent="0.25">
      <c r="A783" s="80">
        <v>782</v>
      </c>
      <c r="B783" s="149" t="s">
        <v>327</v>
      </c>
      <c r="C783" s="30"/>
      <c r="D783" s="30" t="s">
        <v>369</v>
      </c>
      <c r="E783" s="30" t="s">
        <v>18</v>
      </c>
      <c r="F783" s="30" t="s">
        <v>370</v>
      </c>
      <c r="G783" s="30" t="s">
        <v>20</v>
      </c>
      <c r="H783" s="30" t="s">
        <v>185</v>
      </c>
      <c r="I783" s="42">
        <v>2</v>
      </c>
      <c r="J783" s="33" t="str">
        <f t="shared" si="12"/>
        <v>Нижнетуринский городской округ, г. Нижняя Тура, ул. Декабристов, д. 2</v>
      </c>
      <c r="K783" s="30">
        <v>653.5</v>
      </c>
      <c r="L783" s="30">
        <v>8</v>
      </c>
      <c r="M783" s="30">
        <v>6</v>
      </c>
      <c r="N783" s="33" t="s">
        <v>3893</v>
      </c>
      <c r="O783" s="191" t="s">
        <v>3662</v>
      </c>
      <c r="P783" s="33" t="s">
        <v>3685</v>
      </c>
      <c r="Q783" s="194">
        <v>1257508.54</v>
      </c>
      <c r="T783"/>
    </row>
    <row r="784" spans="1:20" ht="23.25" x14ac:dyDescent="0.25">
      <c r="A784" s="80">
        <v>783</v>
      </c>
      <c r="B784" s="149" t="s">
        <v>327</v>
      </c>
      <c r="C784" s="30"/>
      <c r="D784" s="30" t="s">
        <v>369</v>
      </c>
      <c r="E784" s="30" t="s">
        <v>18</v>
      </c>
      <c r="F784" s="30" t="s">
        <v>370</v>
      </c>
      <c r="G784" s="30" t="s">
        <v>20</v>
      </c>
      <c r="H784" s="30" t="s">
        <v>185</v>
      </c>
      <c r="I784" s="42">
        <v>4</v>
      </c>
      <c r="J784" s="33" t="str">
        <f t="shared" si="12"/>
        <v>Нижнетуринский городской округ, г. Нижняя Тура, ул. Декабристов, д. 4</v>
      </c>
      <c r="K784" s="30">
        <v>523.70000000000005</v>
      </c>
      <c r="L784" s="30">
        <v>8</v>
      </c>
      <c r="M784" s="30">
        <v>8</v>
      </c>
      <c r="N784" s="33" t="s">
        <v>3893</v>
      </c>
      <c r="O784" s="191" t="s">
        <v>3662</v>
      </c>
      <c r="P784" s="33" t="s">
        <v>3685</v>
      </c>
      <c r="Q784" s="194">
        <v>2879839.61</v>
      </c>
      <c r="T784"/>
    </row>
    <row r="785" spans="1:20" ht="23.25" x14ac:dyDescent="0.25">
      <c r="A785" s="80">
        <v>784</v>
      </c>
      <c r="B785" s="149" t="s">
        <v>327</v>
      </c>
      <c r="C785" s="30"/>
      <c r="D785" s="30" t="s">
        <v>369</v>
      </c>
      <c r="E785" s="30" t="s">
        <v>18</v>
      </c>
      <c r="F785" s="30" t="s">
        <v>370</v>
      </c>
      <c r="G785" s="30" t="s">
        <v>20</v>
      </c>
      <c r="H785" s="30" t="s">
        <v>185</v>
      </c>
      <c r="I785" s="42">
        <v>6</v>
      </c>
      <c r="J785" s="33" t="str">
        <f t="shared" si="12"/>
        <v>Нижнетуринский городской округ, г. Нижняя Тура, ул. Декабристов, д. 6</v>
      </c>
      <c r="K785" s="30">
        <v>530.20000000000005</v>
      </c>
      <c r="L785" s="30">
        <v>4</v>
      </c>
      <c r="M785" s="30">
        <v>7</v>
      </c>
      <c r="N785" s="33" t="s">
        <v>3893</v>
      </c>
      <c r="O785" s="191" t="s">
        <v>3662</v>
      </c>
      <c r="P785" s="33" t="s">
        <v>3685</v>
      </c>
      <c r="Q785" s="194">
        <v>2452862.13</v>
      </c>
      <c r="T785"/>
    </row>
    <row r="786" spans="1:20" ht="23.25" x14ac:dyDescent="0.25">
      <c r="A786" s="80">
        <v>785</v>
      </c>
      <c r="B786" s="149" t="s">
        <v>327</v>
      </c>
      <c r="C786" s="30"/>
      <c r="D786" s="30" t="s">
        <v>369</v>
      </c>
      <c r="E786" s="30" t="s">
        <v>18</v>
      </c>
      <c r="F786" s="30" t="s">
        <v>370</v>
      </c>
      <c r="G786" s="30" t="s">
        <v>20</v>
      </c>
      <c r="H786" s="30" t="s">
        <v>185</v>
      </c>
      <c r="I786" s="42">
        <v>7</v>
      </c>
      <c r="J786" s="33" t="str">
        <f t="shared" si="12"/>
        <v>Нижнетуринский городской округ, г. Нижняя Тура, ул. Декабристов, д. 7</v>
      </c>
      <c r="K786" s="30">
        <v>731.5</v>
      </c>
      <c r="L786" s="30">
        <v>6</v>
      </c>
      <c r="M786" s="30">
        <v>8</v>
      </c>
      <c r="N786" s="33" t="s">
        <v>3894</v>
      </c>
      <c r="O786" s="191" t="s">
        <v>3656</v>
      </c>
      <c r="P786" s="33" t="s">
        <v>3714</v>
      </c>
      <c r="Q786" s="194">
        <v>6025413.5999999996</v>
      </c>
      <c r="T786"/>
    </row>
    <row r="787" spans="1:20" ht="23.25" x14ac:dyDescent="0.25">
      <c r="A787" s="80">
        <v>786</v>
      </c>
      <c r="B787" s="149" t="s">
        <v>327</v>
      </c>
      <c r="C787" s="30"/>
      <c r="D787" s="30" t="s">
        <v>369</v>
      </c>
      <c r="E787" s="30" t="s">
        <v>18</v>
      </c>
      <c r="F787" s="30" t="s">
        <v>370</v>
      </c>
      <c r="G787" s="30" t="s">
        <v>20</v>
      </c>
      <c r="H787" s="30" t="s">
        <v>185</v>
      </c>
      <c r="I787" s="42">
        <v>9</v>
      </c>
      <c r="J787" s="33" t="str">
        <f t="shared" si="12"/>
        <v>Нижнетуринский городской округ, г. Нижняя Тура, ул. Декабристов, д. 9</v>
      </c>
      <c r="K787" s="30">
        <v>836.7</v>
      </c>
      <c r="L787" s="30">
        <v>6</v>
      </c>
      <c r="M787" s="30">
        <v>8</v>
      </c>
      <c r="N787" s="33" t="s">
        <v>3894</v>
      </c>
      <c r="O787" s="191" t="s">
        <v>3656</v>
      </c>
      <c r="P787" s="33" t="s">
        <v>3714</v>
      </c>
      <c r="Q787" s="194">
        <v>2589330</v>
      </c>
      <c r="T787"/>
    </row>
    <row r="788" spans="1:20" ht="23.25" x14ac:dyDescent="0.25">
      <c r="A788" s="80">
        <v>787</v>
      </c>
      <c r="B788" s="149" t="s">
        <v>327</v>
      </c>
      <c r="C788" s="30"/>
      <c r="D788" s="30" t="s">
        <v>369</v>
      </c>
      <c r="E788" s="30" t="s">
        <v>18</v>
      </c>
      <c r="F788" s="30" t="s">
        <v>370</v>
      </c>
      <c r="G788" s="30" t="s">
        <v>20</v>
      </c>
      <c r="H788" s="30" t="s">
        <v>188</v>
      </c>
      <c r="I788" s="42">
        <v>51</v>
      </c>
      <c r="J788" s="33" t="str">
        <f t="shared" si="12"/>
        <v>Нижнетуринский городской округ, г. Нижняя Тура, ул. Малышева, д. 51</v>
      </c>
      <c r="K788" s="30">
        <v>986</v>
      </c>
      <c r="L788" s="30">
        <v>12</v>
      </c>
      <c r="M788" s="30">
        <v>9</v>
      </c>
      <c r="N788" s="33" t="s">
        <v>4035</v>
      </c>
      <c r="O788" s="191" t="s">
        <v>4036</v>
      </c>
      <c r="P788" s="33" t="s">
        <v>3714</v>
      </c>
      <c r="Q788" s="194">
        <v>7766238.5800000001</v>
      </c>
      <c r="T788"/>
    </row>
    <row r="789" spans="1:20" ht="23.25" x14ac:dyDescent="0.25">
      <c r="A789" s="80">
        <v>788</v>
      </c>
      <c r="B789" s="149" t="s">
        <v>327</v>
      </c>
      <c r="C789" s="30"/>
      <c r="D789" s="30" t="s">
        <v>369</v>
      </c>
      <c r="E789" s="30" t="s">
        <v>18</v>
      </c>
      <c r="F789" s="30" t="s">
        <v>370</v>
      </c>
      <c r="G789" s="30" t="s">
        <v>20</v>
      </c>
      <c r="H789" s="30" t="s">
        <v>480</v>
      </c>
      <c r="I789" s="42">
        <v>21</v>
      </c>
      <c r="J789" s="33" t="str">
        <f t="shared" si="12"/>
        <v>Нижнетуринский городской округ, г. Нижняя Тура, ул. Нагорная, д. 21</v>
      </c>
      <c r="K789" s="30">
        <v>468.5</v>
      </c>
      <c r="L789" s="30">
        <v>8</v>
      </c>
      <c r="M789" s="30">
        <v>8</v>
      </c>
      <c r="N789" s="33" t="s">
        <v>3894</v>
      </c>
      <c r="O789" s="191" t="s">
        <v>3656</v>
      </c>
      <c r="P789" s="33" t="s">
        <v>3714</v>
      </c>
      <c r="Q789" s="194">
        <v>3221531.7200000007</v>
      </c>
      <c r="T789"/>
    </row>
    <row r="790" spans="1:20" ht="23.25" x14ac:dyDescent="0.25">
      <c r="A790" s="80">
        <v>789</v>
      </c>
      <c r="B790" s="149" t="s">
        <v>327</v>
      </c>
      <c r="C790" s="30"/>
      <c r="D790" s="30" t="s">
        <v>369</v>
      </c>
      <c r="E790" s="30" t="s">
        <v>18</v>
      </c>
      <c r="F790" s="30" t="s">
        <v>370</v>
      </c>
      <c r="G790" s="30" t="s">
        <v>20</v>
      </c>
      <c r="H790" s="30" t="s">
        <v>1065</v>
      </c>
      <c r="I790" s="42">
        <v>6</v>
      </c>
      <c r="J790" s="33" t="str">
        <f t="shared" si="12"/>
        <v>Нижнетуринский городской округ, г. Нижняя Тура, ул. Пархоменко, д. 6</v>
      </c>
      <c r="K790" s="30">
        <v>522.79999999999995</v>
      </c>
      <c r="L790" s="30">
        <v>8</v>
      </c>
      <c r="M790" s="30">
        <v>8</v>
      </c>
      <c r="N790" s="33" t="s">
        <v>3894</v>
      </c>
      <c r="O790" s="191" t="s">
        <v>3656</v>
      </c>
      <c r="P790" s="33" t="s">
        <v>3714</v>
      </c>
      <c r="Q790" s="194">
        <v>3235806</v>
      </c>
      <c r="T790"/>
    </row>
    <row r="791" spans="1:20" ht="23.25" x14ac:dyDescent="0.25">
      <c r="A791" s="80">
        <v>790</v>
      </c>
      <c r="B791" s="149" t="s">
        <v>327</v>
      </c>
      <c r="C791" s="30"/>
      <c r="D791" s="30" t="s">
        <v>369</v>
      </c>
      <c r="E791" s="30" t="s">
        <v>18</v>
      </c>
      <c r="F791" s="30" t="s">
        <v>370</v>
      </c>
      <c r="G791" s="30" t="s">
        <v>20</v>
      </c>
      <c r="H791" s="30" t="s">
        <v>1065</v>
      </c>
      <c r="I791" s="42">
        <v>8</v>
      </c>
      <c r="J791" s="33" t="str">
        <f t="shared" si="12"/>
        <v>Нижнетуринский городской округ, г. Нижняя Тура, ул. Пархоменко, д. 8</v>
      </c>
      <c r="K791" s="30">
        <v>522.79999999999995</v>
      </c>
      <c r="L791" s="30">
        <v>6</v>
      </c>
      <c r="M791" s="30">
        <v>3</v>
      </c>
      <c r="N791" s="33" t="s">
        <v>3894</v>
      </c>
      <c r="O791" s="191" t="s">
        <v>3656</v>
      </c>
      <c r="P791" s="33" t="s">
        <v>3714</v>
      </c>
      <c r="Q791" s="194">
        <v>1735787.44</v>
      </c>
      <c r="T791"/>
    </row>
    <row r="792" spans="1:20" ht="23.25" x14ac:dyDescent="0.25">
      <c r="A792" s="80">
        <v>791</v>
      </c>
      <c r="B792" s="149" t="s">
        <v>327</v>
      </c>
      <c r="C792" s="30"/>
      <c r="D792" s="30" t="s">
        <v>369</v>
      </c>
      <c r="E792" s="30" t="s">
        <v>18</v>
      </c>
      <c r="F792" s="30" t="s">
        <v>370</v>
      </c>
      <c r="G792" s="30" t="s">
        <v>20</v>
      </c>
      <c r="H792" s="30" t="s">
        <v>1015</v>
      </c>
      <c r="I792" s="42">
        <v>2</v>
      </c>
      <c r="J792" s="33" t="str">
        <f t="shared" si="12"/>
        <v>Нижнетуринский городской округ, г. Нижняя Тура, ул. Пирогова, д. 2</v>
      </c>
      <c r="K792" s="30">
        <v>521.6</v>
      </c>
      <c r="L792" s="30">
        <v>8</v>
      </c>
      <c r="M792" s="30">
        <v>8</v>
      </c>
      <c r="N792" s="33" t="s">
        <v>3894</v>
      </c>
      <c r="O792" s="191" t="s">
        <v>3656</v>
      </c>
      <c r="P792" s="33" t="s">
        <v>3714</v>
      </c>
      <c r="Q792" s="194">
        <v>3348934.8000000003</v>
      </c>
      <c r="T792"/>
    </row>
    <row r="793" spans="1:20" ht="23.25" x14ac:dyDescent="0.25">
      <c r="A793" s="80">
        <v>792</v>
      </c>
      <c r="B793" s="149" t="s">
        <v>327</v>
      </c>
      <c r="C793" s="30"/>
      <c r="D793" s="30" t="s">
        <v>369</v>
      </c>
      <c r="E793" s="30" t="s">
        <v>18</v>
      </c>
      <c r="F793" s="30" t="s">
        <v>370</v>
      </c>
      <c r="G793" s="30" t="s">
        <v>20</v>
      </c>
      <c r="H793" s="30" t="s">
        <v>1015</v>
      </c>
      <c r="I793" s="42">
        <v>4</v>
      </c>
      <c r="J793" s="33" t="str">
        <f t="shared" si="12"/>
        <v>Нижнетуринский городской округ, г. Нижняя Тура, ул. Пирогова, д. 4</v>
      </c>
      <c r="K793" s="30">
        <v>520</v>
      </c>
      <c r="L793" s="30">
        <v>8</v>
      </c>
      <c r="M793" s="30">
        <v>8</v>
      </c>
      <c r="N793" s="33" t="s">
        <v>3894</v>
      </c>
      <c r="O793" s="191" t="s">
        <v>3656</v>
      </c>
      <c r="P793" s="33" t="s">
        <v>3714</v>
      </c>
      <c r="Q793" s="194">
        <v>3334939.2</v>
      </c>
      <c r="T793"/>
    </row>
    <row r="794" spans="1:20" ht="23.25" x14ac:dyDescent="0.25">
      <c r="A794" s="80">
        <v>793</v>
      </c>
      <c r="B794" s="149" t="s">
        <v>327</v>
      </c>
      <c r="C794" s="30"/>
      <c r="D794" s="30" t="s">
        <v>369</v>
      </c>
      <c r="E794" s="30" t="s">
        <v>18</v>
      </c>
      <c r="F794" s="30" t="s">
        <v>370</v>
      </c>
      <c r="G794" s="30" t="s">
        <v>20</v>
      </c>
      <c r="H794" s="30" t="s">
        <v>1015</v>
      </c>
      <c r="I794" s="42">
        <v>8</v>
      </c>
      <c r="J794" s="33" t="str">
        <f t="shared" si="12"/>
        <v>Нижнетуринский городской округ, г. Нижняя Тура, ул. Пирогова, д. 8</v>
      </c>
      <c r="K794" s="30">
        <v>520.70000000000005</v>
      </c>
      <c r="L794" s="30">
        <v>8</v>
      </c>
      <c r="M794" s="30">
        <v>8</v>
      </c>
      <c r="N794" s="33" t="s">
        <v>3894</v>
      </c>
      <c r="O794" s="191" t="s">
        <v>3656</v>
      </c>
      <c r="P794" s="33" t="s">
        <v>3714</v>
      </c>
      <c r="Q794" s="194">
        <v>3528476.4</v>
      </c>
      <c r="T794"/>
    </row>
    <row r="795" spans="1:20" ht="23.25" x14ac:dyDescent="0.25">
      <c r="A795" s="80">
        <v>794</v>
      </c>
      <c r="B795" s="149" t="s">
        <v>327</v>
      </c>
      <c r="C795" s="30"/>
      <c r="D795" s="30" t="s">
        <v>369</v>
      </c>
      <c r="E795" s="30" t="s">
        <v>18</v>
      </c>
      <c r="F795" s="30" t="s">
        <v>370</v>
      </c>
      <c r="G795" s="30" t="s">
        <v>20</v>
      </c>
      <c r="H795" s="30" t="s">
        <v>372</v>
      </c>
      <c r="I795" s="42">
        <v>6</v>
      </c>
      <c r="J795" s="33" t="str">
        <f t="shared" si="12"/>
        <v>Нижнетуринский городской округ, г. Нижняя Тура, ул. Яблочкова, д. 6</v>
      </c>
      <c r="K795" s="30">
        <v>590.4</v>
      </c>
      <c r="L795" s="30">
        <v>8</v>
      </c>
      <c r="M795" s="30">
        <v>8</v>
      </c>
      <c r="N795" s="33" t="s">
        <v>3894</v>
      </c>
      <c r="O795" s="191" t="s">
        <v>3656</v>
      </c>
      <c r="P795" s="33" t="s">
        <v>3714</v>
      </c>
      <c r="Q795" s="194">
        <v>3008058</v>
      </c>
      <c r="T795"/>
    </row>
    <row r="796" spans="1:20" ht="23.25" x14ac:dyDescent="0.25">
      <c r="A796" s="80">
        <v>795</v>
      </c>
      <c r="B796" s="149" t="s">
        <v>327</v>
      </c>
      <c r="C796" s="30" t="s">
        <v>743</v>
      </c>
      <c r="D796" s="30" t="s">
        <v>373</v>
      </c>
      <c r="E796" s="30" t="s">
        <v>18</v>
      </c>
      <c r="F796" s="30" t="s">
        <v>374</v>
      </c>
      <c r="G796" s="30" t="s">
        <v>20</v>
      </c>
      <c r="H796" s="30" t="s">
        <v>200</v>
      </c>
      <c r="I796" s="42" t="s">
        <v>316</v>
      </c>
      <c r="J796" s="33" t="str">
        <f t="shared" si="12"/>
        <v>Новолялинский р-н, Новолялинский городской округ, г. Новая Ляля, ул. Республики, д. 11А</v>
      </c>
      <c r="K796" s="30">
        <v>825.6</v>
      </c>
      <c r="L796" s="30">
        <v>12</v>
      </c>
      <c r="M796" s="30">
        <v>1</v>
      </c>
      <c r="N796" s="33" t="s">
        <v>3825</v>
      </c>
      <c r="O796" s="191" t="s">
        <v>3646</v>
      </c>
      <c r="P796" s="33" t="s">
        <v>3641</v>
      </c>
      <c r="Q796" s="194">
        <v>219803.7</v>
      </c>
      <c r="R796" s="45" t="s">
        <v>2348</v>
      </c>
      <c r="T796"/>
    </row>
    <row r="797" spans="1:20" ht="23.25" x14ac:dyDescent="0.25">
      <c r="A797" s="80">
        <v>796</v>
      </c>
      <c r="B797" s="149" t="s">
        <v>327</v>
      </c>
      <c r="C797" s="30" t="s">
        <v>743</v>
      </c>
      <c r="D797" s="30" t="s">
        <v>373</v>
      </c>
      <c r="E797" s="30" t="s">
        <v>18</v>
      </c>
      <c r="F797" s="30" t="s">
        <v>374</v>
      </c>
      <c r="G797" s="30" t="s">
        <v>20</v>
      </c>
      <c r="H797" s="30" t="s">
        <v>200</v>
      </c>
      <c r="I797" s="42">
        <v>13</v>
      </c>
      <c r="J797" s="33" t="str">
        <f t="shared" si="12"/>
        <v>Новолялинский р-н, Новолялинский городской округ, г. Новая Ляля, ул. Республики, д. 13</v>
      </c>
      <c r="K797" s="30">
        <v>794.8</v>
      </c>
      <c r="L797" s="30">
        <v>12</v>
      </c>
      <c r="M797" s="30">
        <v>2</v>
      </c>
      <c r="N797" s="33" t="s">
        <v>3825</v>
      </c>
      <c r="O797" s="191" t="s">
        <v>3646</v>
      </c>
      <c r="P797" s="33" t="s">
        <v>3641</v>
      </c>
      <c r="Q797" s="194">
        <v>1553308.03</v>
      </c>
      <c r="R797" s="45" t="s">
        <v>2348</v>
      </c>
      <c r="T797"/>
    </row>
    <row r="798" spans="1:20" ht="23.25" x14ac:dyDescent="0.25">
      <c r="A798" s="80">
        <v>797</v>
      </c>
      <c r="B798" s="149" t="s">
        <v>327</v>
      </c>
      <c r="C798" s="30" t="s">
        <v>743</v>
      </c>
      <c r="D798" s="30" t="s">
        <v>373</v>
      </c>
      <c r="E798" s="30" t="s">
        <v>18</v>
      </c>
      <c r="F798" s="30" t="s">
        <v>374</v>
      </c>
      <c r="G798" s="30" t="s">
        <v>20</v>
      </c>
      <c r="H798" s="30" t="s">
        <v>200</v>
      </c>
      <c r="I798" s="42" t="s">
        <v>224</v>
      </c>
      <c r="J798" s="33" t="str">
        <f t="shared" si="12"/>
        <v>Новолялинский р-н, Новолялинский городской округ, г. Новая Ляля, ул. Республики, д. 9А</v>
      </c>
      <c r="K798" s="30">
        <v>437.3</v>
      </c>
      <c r="L798" s="30">
        <v>8</v>
      </c>
      <c r="M798" s="113">
        <v>2</v>
      </c>
      <c r="N798" s="33" t="s">
        <v>3825</v>
      </c>
      <c r="O798" s="191" t="s">
        <v>3646</v>
      </c>
      <c r="P798" s="33" t="s">
        <v>3641</v>
      </c>
      <c r="Q798" s="194">
        <v>1063550.3999999999</v>
      </c>
      <c r="R798" s="45" t="s">
        <v>2348</v>
      </c>
      <c r="T798"/>
    </row>
    <row r="799" spans="1:20" ht="23.25" x14ac:dyDescent="0.25">
      <c r="A799" s="80">
        <v>798</v>
      </c>
      <c r="B799" s="149" t="s">
        <v>327</v>
      </c>
      <c r="C799" s="30" t="s">
        <v>743</v>
      </c>
      <c r="D799" s="30" t="s">
        <v>373</v>
      </c>
      <c r="E799" s="30" t="s">
        <v>18</v>
      </c>
      <c r="F799" s="30" t="s">
        <v>374</v>
      </c>
      <c r="G799" s="30" t="s">
        <v>20</v>
      </c>
      <c r="H799" s="30" t="s">
        <v>306</v>
      </c>
      <c r="I799" s="42" t="s">
        <v>766</v>
      </c>
      <c r="J799" s="33" t="str">
        <f t="shared" si="12"/>
        <v>Новолялинский р-н, Новолялинский городской округ, г. Новая Ляля, ул. Розы Люксембург, д. 54А</v>
      </c>
      <c r="K799" s="30">
        <v>399.7</v>
      </c>
      <c r="L799" s="30">
        <v>8</v>
      </c>
      <c r="M799" s="30">
        <v>3</v>
      </c>
      <c r="N799" s="33" t="s">
        <v>3825</v>
      </c>
      <c r="O799" s="191" t="s">
        <v>3646</v>
      </c>
      <c r="P799" s="33" t="s">
        <v>3641</v>
      </c>
      <c r="Q799" s="194">
        <v>1530237.6</v>
      </c>
      <c r="T799"/>
    </row>
    <row r="800" spans="1:20" ht="23.25" x14ac:dyDescent="0.25">
      <c r="A800" s="80">
        <v>799</v>
      </c>
      <c r="B800" s="149" t="s">
        <v>327</v>
      </c>
      <c r="C800" s="30" t="s">
        <v>743</v>
      </c>
      <c r="D800" s="30" t="s">
        <v>373</v>
      </c>
      <c r="E800" s="30" t="s">
        <v>18</v>
      </c>
      <c r="F800" s="30" t="s">
        <v>374</v>
      </c>
      <c r="G800" s="30" t="s">
        <v>20</v>
      </c>
      <c r="H800" s="30" t="s">
        <v>306</v>
      </c>
      <c r="I800" s="42" t="s">
        <v>1367</v>
      </c>
      <c r="J800" s="33" t="str">
        <f t="shared" ref="J800:J863" si="13">C800&amp;""&amp;D800&amp;", "&amp;E800&amp;" "&amp;F800&amp;", "&amp;G800&amp;" "&amp;H800&amp;", д. "&amp;I800</f>
        <v>Новолялинский р-н, Новолялинский городской округ, г. Новая Ляля, ул. Розы Люксембург, д. 68В</v>
      </c>
      <c r="K800" s="30">
        <v>321</v>
      </c>
      <c r="L800" s="30">
        <v>8</v>
      </c>
      <c r="M800" s="30">
        <v>4</v>
      </c>
      <c r="N800" s="33" t="s">
        <v>3825</v>
      </c>
      <c r="O800" s="191" t="s">
        <v>3646</v>
      </c>
      <c r="P800" s="33" t="s">
        <v>3641</v>
      </c>
      <c r="Q800" s="194">
        <v>1433630.4</v>
      </c>
      <c r="T800"/>
    </row>
    <row r="801" spans="1:20" ht="23.25" x14ac:dyDescent="0.25">
      <c r="A801" s="80">
        <v>800</v>
      </c>
      <c r="B801" s="149" t="s">
        <v>327</v>
      </c>
      <c r="C801" s="30" t="s">
        <v>743</v>
      </c>
      <c r="D801" s="30" t="s">
        <v>373</v>
      </c>
      <c r="E801" s="30" t="s">
        <v>18</v>
      </c>
      <c r="F801" s="30" t="s">
        <v>374</v>
      </c>
      <c r="G801" s="30" t="s">
        <v>20</v>
      </c>
      <c r="H801" s="30" t="s">
        <v>306</v>
      </c>
      <c r="I801" s="42" t="s">
        <v>1368</v>
      </c>
      <c r="J801" s="33" t="str">
        <f t="shared" si="13"/>
        <v>Новолялинский р-н, Новолялинский городской округ, г. Новая Ляля, ул. Розы Люксембург, д. 70А</v>
      </c>
      <c r="K801" s="30">
        <v>336.1</v>
      </c>
      <c r="L801" s="30">
        <v>8</v>
      </c>
      <c r="M801" s="30">
        <v>4</v>
      </c>
      <c r="N801" s="33" t="s">
        <v>3825</v>
      </c>
      <c r="O801" s="191" t="s">
        <v>3646</v>
      </c>
      <c r="P801" s="33" t="s">
        <v>3641</v>
      </c>
      <c r="Q801" s="194">
        <v>818480.39999999991</v>
      </c>
      <c r="T801"/>
    </row>
    <row r="802" spans="1:20" ht="23.25" x14ac:dyDescent="0.25">
      <c r="A802" s="80">
        <v>801</v>
      </c>
      <c r="B802" s="149" t="s">
        <v>327</v>
      </c>
      <c r="C802" s="30" t="s">
        <v>743</v>
      </c>
      <c r="D802" s="30" t="s">
        <v>373</v>
      </c>
      <c r="E802" s="30" t="s">
        <v>18</v>
      </c>
      <c r="F802" s="30" t="s">
        <v>374</v>
      </c>
      <c r="G802" s="30" t="s">
        <v>20</v>
      </c>
      <c r="H802" s="30" t="s">
        <v>306</v>
      </c>
      <c r="I802" s="42" t="s">
        <v>1369</v>
      </c>
      <c r="J802" s="33" t="str">
        <f t="shared" si="13"/>
        <v>Новолялинский р-н, Новолялинский городской округ, г. Новая Ляля, ул. Розы Люксембург, д. 70Б</v>
      </c>
      <c r="K802" s="30">
        <v>512.9</v>
      </c>
      <c r="L802" s="30">
        <v>12</v>
      </c>
      <c r="M802" s="30">
        <v>4</v>
      </c>
      <c r="N802" s="33" t="s">
        <v>3825</v>
      </c>
      <c r="O802" s="191" t="s">
        <v>3646</v>
      </c>
      <c r="P802" s="33" t="s">
        <v>3641</v>
      </c>
      <c r="Q802" s="194">
        <v>1201594.8</v>
      </c>
      <c r="T802"/>
    </row>
    <row r="803" spans="1:20" ht="23.25" x14ac:dyDescent="0.25">
      <c r="A803" s="80">
        <v>802</v>
      </c>
      <c r="B803" s="149" t="s">
        <v>327</v>
      </c>
      <c r="C803" s="30" t="s">
        <v>743</v>
      </c>
      <c r="D803" s="30" t="s">
        <v>373</v>
      </c>
      <c r="E803" s="30" t="s">
        <v>18</v>
      </c>
      <c r="F803" s="30" t="s">
        <v>374</v>
      </c>
      <c r="G803" s="30" t="s">
        <v>20</v>
      </c>
      <c r="H803" s="30" t="s">
        <v>306</v>
      </c>
      <c r="I803" s="42" t="s">
        <v>1370</v>
      </c>
      <c r="J803" s="33" t="str">
        <f t="shared" si="13"/>
        <v>Новолялинский р-н, Новолялинский городской округ, г. Новая Ляля, ул. Розы Люксембург, д. 70В</v>
      </c>
      <c r="K803" s="30">
        <v>326.60000000000002</v>
      </c>
      <c r="L803" s="30">
        <v>8</v>
      </c>
      <c r="M803" s="30">
        <v>4</v>
      </c>
      <c r="N803" s="33" t="s">
        <v>3825</v>
      </c>
      <c r="O803" s="191" t="s">
        <v>3646</v>
      </c>
      <c r="P803" s="33" t="s">
        <v>3641</v>
      </c>
      <c r="Q803" s="194">
        <v>837848.39999999991</v>
      </c>
      <c r="T803"/>
    </row>
    <row r="804" spans="1:20" ht="23.25" x14ac:dyDescent="0.25">
      <c r="A804" s="80">
        <v>803</v>
      </c>
      <c r="B804" s="149" t="s">
        <v>327</v>
      </c>
      <c r="C804" s="30" t="s">
        <v>743</v>
      </c>
      <c r="D804" s="30" t="s">
        <v>373</v>
      </c>
      <c r="E804" s="30" t="s">
        <v>18</v>
      </c>
      <c r="F804" s="30" t="s">
        <v>374</v>
      </c>
      <c r="G804" s="30" t="s">
        <v>20</v>
      </c>
      <c r="H804" s="30" t="s">
        <v>215</v>
      </c>
      <c r="I804" s="42" t="s">
        <v>225</v>
      </c>
      <c r="J804" s="33" t="str">
        <f t="shared" si="13"/>
        <v>Новолялинский р-н, Новолялинский городской округ, г. Новая Ляля, ул. Уральская, д. 15А</v>
      </c>
      <c r="K804" s="30">
        <v>349</v>
      </c>
      <c r="L804" s="30">
        <v>8</v>
      </c>
      <c r="M804" s="30">
        <v>1</v>
      </c>
      <c r="N804" s="33" t="s">
        <v>3825</v>
      </c>
      <c r="O804" s="191" t="s">
        <v>3646</v>
      </c>
      <c r="P804" s="33" t="s">
        <v>3641</v>
      </c>
      <c r="Q804" s="194">
        <v>587848.80000000005</v>
      </c>
      <c r="R804" s="45" t="s">
        <v>2348</v>
      </c>
      <c r="T804"/>
    </row>
    <row r="805" spans="1:20" ht="23.25" x14ac:dyDescent="0.25">
      <c r="A805" s="80">
        <v>804</v>
      </c>
      <c r="B805" s="149" t="s">
        <v>327</v>
      </c>
      <c r="C805" s="30" t="s">
        <v>743</v>
      </c>
      <c r="D805" s="30" t="s">
        <v>373</v>
      </c>
      <c r="E805" s="30" t="s">
        <v>1500</v>
      </c>
      <c r="F805" s="30" t="s">
        <v>375</v>
      </c>
      <c r="G805" s="30" t="s">
        <v>20</v>
      </c>
      <c r="H805" s="30" t="s">
        <v>549</v>
      </c>
      <c r="I805" s="42">
        <v>22</v>
      </c>
      <c r="J805" s="33" t="str">
        <f t="shared" si="13"/>
        <v>Новолялинский р-н, Новолялинский городской округ, пос. Лобва, ул. Кузнецова, д. 22</v>
      </c>
      <c r="K805" s="30">
        <v>473.2</v>
      </c>
      <c r="L805" s="30">
        <v>12</v>
      </c>
      <c r="M805" s="30">
        <v>1</v>
      </c>
      <c r="N805" s="33" t="s">
        <v>3825</v>
      </c>
      <c r="O805" s="191">
        <v>43424</v>
      </c>
      <c r="P805" s="33" t="s">
        <v>3641</v>
      </c>
      <c r="Q805" s="194">
        <v>238424.4</v>
      </c>
      <c r="R805" s="45" t="s">
        <v>2348</v>
      </c>
      <c r="T805"/>
    </row>
    <row r="806" spans="1:20" ht="23.25" x14ac:dyDescent="0.25">
      <c r="A806" s="80">
        <v>805</v>
      </c>
      <c r="B806" s="149" t="s">
        <v>327</v>
      </c>
      <c r="C806" s="30" t="s">
        <v>743</v>
      </c>
      <c r="D806" s="30" t="s">
        <v>373</v>
      </c>
      <c r="E806" s="30" t="s">
        <v>1500</v>
      </c>
      <c r="F806" s="30" t="s">
        <v>375</v>
      </c>
      <c r="G806" s="30" t="s">
        <v>20</v>
      </c>
      <c r="H806" s="30" t="s">
        <v>549</v>
      </c>
      <c r="I806" s="42">
        <v>26</v>
      </c>
      <c r="J806" s="33" t="str">
        <f t="shared" si="13"/>
        <v>Новолялинский р-н, Новолялинский городской округ, пос. Лобва, ул. Кузнецова, д. 26</v>
      </c>
      <c r="K806" s="30">
        <v>495</v>
      </c>
      <c r="L806" s="30">
        <v>12</v>
      </c>
      <c r="M806" s="30">
        <v>2</v>
      </c>
      <c r="N806" s="33" t="s">
        <v>3825</v>
      </c>
      <c r="O806" s="191" t="s">
        <v>3646</v>
      </c>
      <c r="P806" s="33" t="s">
        <v>3641</v>
      </c>
      <c r="Q806" s="194">
        <v>1110183.6000000001</v>
      </c>
      <c r="R806" s="45" t="s">
        <v>2348</v>
      </c>
      <c r="T806"/>
    </row>
    <row r="807" spans="1:20" ht="23.25" x14ac:dyDescent="0.25">
      <c r="A807" s="80">
        <v>806</v>
      </c>
      <c r="B807" s="149" t="s">
        <v>327</v>
      </c>
      <c r="C807" s="30" t="s">
        <v>743</v>
      </c>
      <c r="D807" s="30" t="s">
        <v>373</v>
      </c>
      <c r="E807" s="30" t="s">
        <v>1500</v>
      </c>
      <c r="F807" s="30" t="s">
        <v>375</v>
      </c>
      <c r="G807" s="30" t="s">
        <v>20</v>
      </c>
      <c r="H807" s="30" t="s">
        <v>25</v>
      </c>
      <c r="I807" s="42">
        <v>11</v>
      </c>
      <c r="J807" s="33" t="str">
        <f t="shared" si="13"/>
        <v>Новолялинский р-н, Новолялинский городской округ, пос. Лобва, ул. Школьная, д. 11</v>
      </c>
      <c r="K807" s="30">
        <v>816.3</v>
      </c>
      <c r="L807" s="30">
        <v>24</v>
      </c>
      <c r="M807" s="30">
        <v>3</v>
      </c>
      <c r="N807" s="33" t="s">
        <v>3825</v>
      </c>
      <c r="O807" s="191">
        <v>43424</v>
      </c>
      <c r="P807" s="33" t="s">
        <v>3641</v>
      </c>
      <c r="Q807" s="194">
        <v>2827093.7800000003</v>
      </c>
      <c r="T807"/>
    </row>
    <row r="808" spans="1:20" ht="23.25" x14ac:dyDescent="0.25">
      <c r="A808" s="80">
        <v>807</v>
      </c>
      <c r="B808" s="149" t="s">
        <v>327</v>
      </c>
      <c r="C808" s="30" t="s">
        <v>743</v>
      </c>
      <c r="D808" s="30" t="s">
        <v>373</v>
      </c>
      <c r="E808" s="30" t="s">
        <v>1500</v>
      </c>
      <c r="F808" s="30" t="s">
        <v>375</v>
      </c>
      <c r="G808" s="30" t="s">
        <v>20</v>
      </c>
      <c r="H808" s="30" t="s">
        <v>70</v>
      </c>
      <c r="I808" s="42">
        <v>1</v>
      </c>
      <c r="J808" s="33" t="str">
        <f t="shared" si="13"/>
        <v>Новолялинский р-н, Новолялинский городской округ, пос. Лобва, ул. Юбилейная, д. 1</v>
      </c>
      <c r="K808" s="30">
        <v>734.3</v>
      </c>
      <c r="L808" s="30">
        <v>12</v>
      </c>
      <c r="M808" s="30">
        <v>3</v>
      </c>
      <c r="N808" s="33" t="s">
        <v>4037</v>
      </c>
      <c r="O808" s="191" t="s">
        <v>4038</v>
      </c>
      <c r="P808" s="33" t="s">
        <v>3641</v>
      </c>
      <c r="Q808" s="194">
        <v>3035938.8</v>
      </c>
      <c r="T808"/>
    </row>
    <row r="809" spans="1:20" ht="23.25" x14ac:dyDescent="0.25">
      <c r="A809" s="80">
        <v>808</v>
      </c>
      <c r="B809" s="149" t="s">
        <v>327</v>
      </c>
      <c r="C809" s="30" t="s">
        <v>743</v>
      </c>
      <c r="D809" s="30" t="s">
        <v>373</v>
      </c>
      <c r="E809" s="30" t="s">
        <v>1500</v>
      </c>
      <c r="F809" s="30" t="s">
        <v>375</v>
      </c>
      <c r="G809" s="30" t="s">
        <v>20</v>
      </c>
      <c r="H809" s="30" t="s">
        <v>70</v>
      </c>
      <c r="I809" s="42">
        <v>3</v>
      </c>
      <c r="J809" s="33" t="str">
        <f t="shared" si="13"/>
        <v>Новолялинский р-н, Новолялинский городской округ, пос. Лобва, ул. Юбилейная, д. 3</v>
      </c>
      <c r="K809" s="30">
        <v>522.4</v>
      </c>
      <c r="L809" s="30">
        <v>6</v>
      </c>
      <c r="M809" s="30">
        <v>3</v>
      </c>
      <c r="N809" s="33" t="s">
        <v>3825</v>
      </c>
      <c r="O809" s="191" t="s">
        <v>3646</v>
      </c>
      <c r="P809" s="33" t="s">
        <v>3641</v>
      </c>
      <c r="Q809" s="194">
        <v>1679372.02</v>
      </c>
      <c r="T809"/>
    </row>
    <row r="810" spans="1:20" ht="23.25" x14ac:dyDescent="0.25">
      <c r="A810" s="80">
        <v>809</v>
      </c>
      <c r="B810" s="149" t="s">
        <v>327</v>
      </c>
      <c r="C810" s="30" t="s">
        <v>743</v>
      </c>
      <c r="D810" s="30" t="s">
        <v>373</v>
      </c>
      <c r="E810" s="30" t="s">
        <v>1500</v>
      </c>
      <c r="F810" s="30" t="s">
        <v>375</v>
      </c>
      <c r="G810" s="30" t="s">
        <v>20</v>
      </c>
      <c r="H810" s="30" t="s">
        <v>70</v>
      </c>
      <c r="I810" s="42">
        <v>5</v>
      </c>
      <c r="J810" s="33" t="str">
        <f t="shared" si="13"/>
        <v>Новолялинский р-н, Новолялинский городской округ, пос. Лобва, ул. Юбилейная, д. 5</v>
      </c>
      <c r="K810" s="30">
        <v>480.2</v>
      </c>
      <c r="L810" s="30">
        <v>12</v>
      </c>
      <c r="M810" s="30">
        <v>3</v>
      </c>
      <c r="N810" s="33" t="s">
        <v>3825</v>
      </c>
      <c r="O810" s="191" t="s">
        <v>3646</v>
      </c>
      <c r="P810" s="33" t="s">
        <v>3641</v>
      </c>
      <c r="Q810" s="194">
        <v>1844903.98</v>
      </c>
      <c r="T810"/>
    </row>
    <row r="811" spans="1:20" ht="23.25" x14ac:dyDescent="0.25">
      <c r="A811" s="80">
        <v>810</v>
      </c>
      <c r="B811" s="149" t="s">
        <v>327</v>
      </c>
      <c r="C811" s="30" t="s">
        <v>743</v>
      </c>
      <c r="D811" s="30" t="s">
        <v>373</v>
      </c>
      <c r="E811" s="30" t="s">
        <v>1500</v>
      </c>
      <c r="F811" s="30" t="s">
        <v>375</v>
      </c>
      <c r="G811" s="30" t="s">
        <v>20</v>
      </c>
      <c r="H811" s="30" t="s">
        <v>70</v>
      </c>
      <c r="I811" s="42">
        <v>7</v>
      </c>
      <c r="J811" s="33" t="str">
        <f t="shared" si="13"/>
        <v>Новолялинский р-н, Новолялинский городской округ, пос. Лобва, ул. Юбилейная, д. 7</v>
      </c>
      <c r="K811" s="30">
        <v>462.5</v>
      </c>
      <c r="L811" s="30">
        <v>12</v>
      </c>
      <c r="M811" s="30">
        <v>3</v>
      </c>
      <c r="N811" s="33" t="s">
        <v>3825</v>
      </c>
      <c r="O811" s="191" t="s">
        <v>3646</v>
      </c>
      <c r="P811" s="33" t="s">
        <v>3641</v>
      </c>
      <c r="Q811" s="194">
        <v>1811854.7999999998</v>
      </c>
      <c r="T811"/>
    </row>
    <row r="812" spans="1:20" ht="23.25" x14ac:dyDescent="0.25">
      <c r="A812" s="80">
        <v>811</v>
      </c>
      <c r="B812" s="147" t="s">
        <v>218</v>
      </c>
      <c r="C812" s="112"/>
      <c r="D812" s="112" t="s">
        <v>2511</v>
      </c>
      <c r="E812" s="112" t="s">
        <v>18</v>
      </c>
      <c r="F812" s="112" t="s">
        <v>213</v>
      </c>
      <c r="G812" s="112" t="s">
        <v>362</v>
      </c>
      <c r="H812" s="112" t="s">
        <v>1302</v>
      </c>
      <c r="I812" s="150">
        <v>3</v>
      </c>
      <c r="J812" s="33" t="str">
        <f t="shared" si="13"/>
        <v>Новоуральский городской округ Свердловской области, г. Новоуральск, мкр. 15-й, д. 3</v>
      </c>
      <c r="K812" s="51">
        <v>4955.5</v>
      </c>
      <c r="L812" s="30">
        <v>96</v>
      </c>
      <c r="M812" s="30">
        <v>1</v>
      </c>
      <c r="N812" s="33" t="s">
        <v>1489</v>
      </c>
      <c r="O812" s="191" t="s">
        <v>3858</v>
      </c>
      <c r="P812" s="33" t="s">
        <v>1594</v>
      </c>
      <c r="Q812" s="194">
        <v>1987543.46</v>
      </c>
      <c r="T812"/>
    </row>
    <row r="813" spans="1:20" ht="23.25" x14ac:dyDescent="0.25">
      <c r="A813" s="80">
        <v>812</v>
      </c>
      <c r="B813" s="147" t="s">
        <v>218</v>
      </c>
      <c r="C813" s="112"/>
      <c r="D813" s="112" t="s">
        <v>2511</v>
      </c>
      <c r="E813" s="112" t="s">
        <v>18</v>
      </c>
      <c r="F813" s="112" t="s">
        <v>213</v>
      </c>
      <c r="G813" s="112" t="s">
        <v>569</v>
      </c>
      <c r="H813" s="112" t="s">
        <v>570</v>
      </c>
      <c r="I813" s="150">
        <v>3</v>
      </c>
      <c r="J813" s="33" t="str">
        <f t="shared" si="13"/>
        <v>Новоуральский городской округ Свердловской области, г. Новоуральск, проезд Красногвардейский, д. 3</v>
      </c>
      <c r="K813" s="51">
        <v>5314.7</v>
      </c>
      <c r="L813" s="30">
        <v>72</v>
      </c>
      <c r="M813" s="30">
        <v>2</v>
      </c>
      <c r="N813" s="33" t="s">
        <v>1489</v>
      </c>
      <c r="O813" s="191" t="s">
        <v>3858</v>
      </c>
      <c r="P813" s="33" t="s">
        <v>1594</v>
      </c>
      <c r="Q813" s="194">
        <v>3922186.86</v>
      </c>
      <c r="T813"/>
    </row>
    <row r="814" spans="1:20" ht="23.25" x14ac:dyDescent="0.25">
      <c r="A814" s="80">
        <v>813</v>
      </c>
      <c r="B814" s="147" t="s">
        <v>218</v>
      </c>
      <c r="C814" s="30"/>
      <c r="D814" s="30" t="s">
        <v>2511</v>
      </c>
      <c r="E814" s="30" t="s">
        <v>18</v>
      </c>
      <c r="F814" s="30" t="s">
        <v>213</v>
      </c>
      <c r="G814" s="30" t="s">
        <v>20</v>
      </c>
      <c r="H814" s="30" t="s">
        <v>1136</v>
      </c>
      <c r="I814" s="148" t="s">
        <v>996</v>
      </c>
      <c r="J814" s="33" t="str">
        <f t="shared" si="13"/>
        <v>Новоуральский городской округ Свердловской области, г. Новоуральск, ул. Автозаводская, д. 18</v>
      </c>
      <c r="K814" s="42">
        <v>2999.5</v>
      </c>
      <c r="L814" s="30">
        <v>60</v>
      </c>
      <c r="M814" s="30">
        <v>1</v>
      </c>
      <c r="N814" s="33" t="s">
        <v>3895</v>
      </c>
      <c r="O814" s="191" t="s">
        <v>3757</v>
      </c>
      <c r="P814" s="33" t="s">
        <v>3961</v>
      </c>
      <c r="Q814" s="194">
        <v>3417929.2800000003</v>
      </c>
      <c r="T814"/>
    </row>
    <row r="815" spans="1:20" ht="23.25" x14ac:dyDescent="0.25">
      <c r="A815" s="80">
        <v>814</v>
      </c>
      <c r="B815" s="147" t="s">
        <v>218</v>
      </c>
      <c r="C815" s="30"/>
      <c r="D815" s="30" t="s">
        <v>2511</v>
      </c>
      <c r="E815" s="30" t="s">
        <v>18</v>
      </c>
      <c r="F815" s="30" t="s">
        <v>213</v>
      </c>
      <c r="G815" s="30" t="s">
        <v>20</v>
      </c>
      <c r="H815" s="30" t="s">
        <v>1136</v>
      </c>
      <c r="I815" s="148" t="s">
        <v>947</v>
      </c>
      <c r="J815" s="33" t="str">
        <f t="shared" si="13"/>
        <v>Новоуральский городской округ Свердловской области, г. Новоуральск, ул. Автозаводская, д. 6</v>
      </c>
      <c r="K815" s="42">
        <v>2990.6</v>
      </c>
      <c r="L815" s="30">
        <v>60</v>
      </c>
      <c r="M815" s="30">
        <v>1</v>
      </c>
      <c r="N815" s="33" t="s">
        <v>3895</v>
      </c>
      <c r="O815" s="191" t="s">
        <v>3757</v>
      </c>
      <c r="P815" s="33" t="s">
        <v>3961</v>
      </c>
      <c r="Q815" s="194">
        <v>3862382.59</v>
      </c>
      <c r="T815"/>
    </row>
    <row r="816" spans="1:20" ht="23.25" x14ac:dyDescent="0.25">
      <c r="A816" s="80">
        <v>815</v>
      </c>
      <c r="B816" s="147" t="s">
        <v>218</v>
      </c>
      <c r="C816" s="30"/>
      <c r="D816" s="30" t="s">
        <v>2511</v>
      </c>
      <c r="E816" s="28" t="s">
        <v>18</v>
      </c>
      <c r="F816" s="28" t="s">
        <v>213</v>
      </c>
      <c r="G816" s="28" t="s">
        <v>20</v>
      </c>
      <c r="H816" s="30" t="s">
        <v>1136</v>
      </c>
      <c r="I816" s="148" t="s">
        <v>992</v>
      </c>
      <c r="J816" s="33" t="str">
        <f t="shared" si="13"/>
        <v>Новоуральский городской округ Свердловской области, г. Новоуральск, ул. Автозаводская, д. 8</v>
      </c>
      <c r="K816" s="42">
        <v>4787.2</v>
      </c>
      <c r="L816" s="30">
        <v>90</v>
      </c>
      <c r="M816" s="30">
        <v>1</v>
      </c>
      <c r="N816" s="33" t="s">
        <v>3895</v>
      </c>
      <c r="O816" s="191" t="s">
        <v>3757</v>
      </c>
      <c r="P816" s="33" t="s">
        <v>3961</v>
      </c>
      <c r="Q816" s="194">
        <v>5524795.79</v>
      </c>
      <c r="T816"/>
    </row>
    <row r="817" spans="1:20" ht="23.25" x14ac:dyDescent="0.25">
      <c r="A817" s="80">
        <v>816</v>
      </c>
      <c r="B817" s="147" t="s">
        <v>218</v>
      </c>
      <c r="C817" s="30"/>
      <c r="D817" s="30" t="s">
        <v>2511</v>
      </c>
      <c r="E817" s="30" t="s">
        <v>18</v>
      </c>
      <c r="F817" s="30" t="s">
        <v>213</v>
      </c>
      <c r="G817" s="30" t="s">
        <v>20</v>
      </c>
      <c r="H817" s="30" t="s">
        <v>378</v>
      </c>
      <c r="I817" s="148" t="s">
        <v>410</v>
      </c>
      <c r="J817" s="33" t="str">
        <f t="shared" si="13"/>
        <v>Новоуральский городской округ Свердловской области, г. Новоуральск, ул. Белинского, д. 10А</v>
      </c>
      <c r="K817" s="42">
        <v>596.5</v>
      </c>
      <c r="L817" s="30">
        <v>8</v>
      </c>
      <c r="M817" s="30">
        <v>1</v>
      </c>
      <c r="N817" s="33" t="s">
        <v>3896</v>
      </c>
      <c r="O817" s="191" t="s">
        <v>3651</v>
      </c>
      <c r="P817" s="33" t="s">
        <v>3961</v>
      </c>
      <c r="Q817" s="194">
        <v>165656.34000000003</v>
      </c>
      <c r="R817" s="45" t="s">
        <v>2348</v>
      </c>
      <c r="T817"/>
    </row>
    <row r="818" spans="1:20" ht="23.25" x14ac:dyDescent="0.25">
      <c r="A818" s="80">
        <v>817</v>
      </c>
      <c r="B818" s="147" t="s">
        <v>218</v>
      </c>
      <c r="C818" s="30"/>
      <c r="D818" s="30" t="s">
        <v>2511</v>
      </c>
      <c r="E818" s="30" t="s">
        <v>18</v>
      </c>
      <c r="F818" s="30" t="s">
        <v>213</v>
      </c>
      <c r="G818" s="30" t="s">
        <v>20</v>
      </c>
      <c r="H818" s="30" t="s">
        <v>378</v>
      </c>
      <c r="I818" s="148" t="s">
        <v>730</v>
      </c>
      <c r="J818" s="33" t="str">
        <f t="shared" si="13"/>
        <v>Новоуральский городской округ Свердловской области, г. Новоуральск, ул. Белинского, д. 9</v>
      </c>
      <c r="K818" s="42">
        <v>562.6</v>
      </c>
      <c r="L818" s="30">
        <v>8</v>
      </c>
      <c r="M818" s="30">
        <v>1</v>
      </c>
      <c r="N818" s="33" t="s">
        <v>3896</v>
      </c>
      <c r="O818" s="191" t="s">
        <v>3651</v>
      </c>
      <c r="P818" s="33" t="s">
        <v>3961</v>
      </c>
      <c r="Q818" s="194">
        <v>1287191.8500000001</v>
      </c>
      <c r="R818" s="45" t="s">
        <v>2348</v>
      </c>
      <c r="T818"/>
    </row>
    <row r="819" spans="1:20" ht="23.25" x14ac:dyDescent="0.25">
      <c r="A819" s="80">
        <v>818</v>
      </c>
      <c r="B819" s="147" t="s">
        <v>218</v>
      </c>
      <c r="C819" s="30"/>
      <c r="D819" s="30" t="s">
        <v>2511</v>
      </c>
      <c r="E819" s="30" t="s">
        <v>18</v>
      </c>
      <c r="F819" s="30" t="s">
        <v>213</v>
      </c>
      <c r="G819" s="30" t="s">
        <v>20</v>
      </c>
      <c r="H819" s="30" t="s">
        <v>271</v>
      </c>
      <c r="I819" s="148" t="s">
        <v>948</v>
      </c>
      <c r="J819" s="33" t="str">
        <f t="shared" si="13"/>
        <v>Новоуральский городской округ Свердловской области, г. Новоуральск, ул. Герцена, д. 17</v>
      </c>
      <c r="K819" s="30">
        <v>757.8</v>
      </c>
      <c r="L819" s="30">
        <v>10</v>
      </c>
      <c r="M819" s="30">
        <v>6</v>
      </c>
      <c r="N819" s="33" t="s">
        <v>4039</v>
      </c>
      <c r="O819" s="191" t="s">
        <v>4040</v>
      </c>
      <c r="P819" s="33" t="s">
        <v>3961</v>
      </c>
      <c r="Q819" s="194">
        <v>4743505.9300000006</v>
      </c>
      <c r="T819"/>
    </row>
    <row r="820" spans="1:20" ht="23.25" x14ac:dyDescent="0.25">
      <c r="A820" s="80">
        <v>819</v>
      </c>
      <c r="B820" s="147" t="s">
        <v>218</v>
      </c>
      <c r="C820" s="30"/>
      <c r="D820" s="30" t="s">
        <v>2511</v>
      </c>
      <c r="E820" s="30" t="s">
        <v>18</v>
      </c>
      <c r="F820" s="30" t="s">
        <v>213</v>
      </c>
      <c r="G820" s="30" t="s">
        <v>20</v>
      </c>
      <c r="H820" s="30" t="s">
        <v>1195</v>
      </c>
      <c r="I820" s="148">
        <v>36</v>
      </c>
      <c r="J820" s="33" t="str">
        <f t="shared" si="13"/>
        <v>Новоуральский городской округ Свердловской области, г. Новоуральск, ул. Клары Цеткин, д. 36</v>
      </c>
      <c r="K820" s="42">
        <v>737.2</v>
      </c>
      <c r="L820" s="30">
        <v>8</v>
      </c>
      <c r="M820" s="30">
        <v>6</v>
      </c>
      <c r="N820" s="33" t="s">
        <v>3818</v>
      </c>
      <c r="O820" s="191" t="s">
        <v>3717</v>
      </c>
      <c r="P820" s="33" t="s">
        <v>3962</v>
      </c>
      <c r="Q820" s="194">
        <v>4120337.2299999995</v>
      </c>
      <c r="T820"/>
    </row>
    <row r="821" spans="1:20" ht="23.25" x14ac:dyDescent="0.25">
      <c r="A821" s="80">
        <v>820</v>
      </c>
      <c r="B821" s="147" t="s">
        <v>218</v>
      </c>
      <c r="C821" s="30"/>
      <c r="D821" s="30" t="s">
        <v>2511</v>
      </c>
      <c r="E821" s="30" t="s">
        <v>18</v>
      </c>
      <c r="F821" s="30" t="s">
        <v>213</v>
      </c>
      <c r="G821" s="30" t="s">
        <v>20</v>
      </c>
      <c r="H821" s="30" t="s">
        <v>1195</v>
      </c>
      <c r="I821" s="148">
        <v>37</v>
      </c>
      <c r="J821" s="33" t="str">
        <f t="shared" si="13"/>
        <v>Новоуральский городской округ Свердловской области, г. Новоуральск, ул. Клары Цеткин, д. 37</v>
      </c>
      <c r="K821" s="42">
        <v>741.7</v>
      </c>
      <c r="L821" s="30">
        <v>10</v>
      </c>
      <c r="M821" s="30">
        <v>7</v>
      </c>
      <c r="N821" s="33" t="s">
        <v>3818</v>
      </c>
      <c r="O821" s="191" t="s">
        <v>3717</v>
      </c>
      <c r="P821" s="33" t="s">
        <v>3962</v>
      </c>
      <c r="Q821" s="194">
        <v>4491976.18</v>
      </c>
      <c r="T821"/>
    </row>
    <row r="822" spans="1:20" ht="23.25" x14ac:dyDescent="0.25">
      <c r="A822" s="80">
        <v>821</v>
      </c>
      <c r="B822" s="147" t="s">
        <v>218</v>
      </c>
      <c r="C822" s="30"/>
      <c r="D822" s="30" t="s">
        <v>2511</v>
      </c>
      <c r="E822" s="28" t="s">
        <v>18</v>
      </c>
      <c r="F822" s="28" t="s">
        <v>213</v>
      </c>
      <c r="G822" s="28" t="s">
        <v>20</v>
      </c>
      <c r="H822" s="30" t="s">
        <v>1195</v>
      </c>
      <c r="I822" s="148" t="s">
        <v>1228</v>
      </c>
      <c r="J822" s="33" t="str">
        <f t="shared" si="13"/>
        <v>Новоуральский городской округ Свердловской области, г. Новоуральск, ул. Клары Цеткин, д. 38</v>
      </c>
      <c r="K822" s="42">
        <v>576.6</v>
      </c>
      <c r="L822" s="30">
        <v>8</v>
      </c>
      <c r="M822" s="30">
        <v>2</v>
      </c>
      <c r="N822" s="33" t="s">
        <v>3818</v>
      </c>
      <c r="O822" s="191" t="s">
        <v>3717</v>
      </c>
      <c r="P822" s="33" t="s">
        <v>3962</v>
      </c>
      <c r="Q822" s="194">
        <v>3178967.6100000003</v>
      </c>
      <c r="R822" s="45" t="s">
        <v>2348</v>
      </c>
      <c r="T822"/>
    </row>
    <row r="823" spans="1:20" ht="23.25" x14ac:dyDescent="0.25">
      <c r="A823" s="80">
        <v>822</v>
      </c>
      <c r="B823" s="147" t="s">
        <v>218</v>
      </c>
      <c r="C823" s="30"/>
      <c r="D823" s="30" t="s">
        <v>2511</v>
      </c>
      <c r="E823" s="30" t="s">
        <v>18</v>
      </c>
      <c r="F823" s="30" t="s">
        <v>213</v>
      </c>
      <c r="G823" s="30" t="s">
        <v>20</v>
      </c>
      <c r="H823" s="30" t="s">
        <v>1195</v>
      </c>
      <c r="I823" s="148">
        <v>39</v>
      </c>
      <c r="J823" s="33" t="str">
        <f t="shared" si="13"/>
        <v>Новоуральский городской округ Свердловской области, г. Новоуральск, ул. Клары Цеткин, д. 39</v>
      </c>
      <c r="K823" s="42">
        <v>1125.5999999999999</v>
      </c>
      <c r="L823" s="30">
        <v>8</v>
      </c>
      <c r="M823" s="30">
        <v>7</v>
      </c>
      <c r="N823" s="33" t="s">
        <v>3818</v>
      </c>
      <c r="O823" s="191" t="s">
        <v>3717</v>
      </c>
      <c r="P823" s="33" t="s">
        <v>3962</v>
      </c>
      <c r="Q823" s="194">
        <v>3918162.0200000005</v>
      </c>
      <c r="T823"/>
    </row>
    <row r="824" spans="1:20" ht="23.25" x14ac:dyDescent="0.25">
      <c r="A824" s="80">
        <v>823</v>
      </c>
      <c r="B824" s="147" t="s">
        <v>218</v>
      </c>
      <c r="C824" s="30"/>
      <c r="D824" s="30" t="s">
        <v>2511</v>
      </c>
      <c r="E824" s="30" t="s">
        <v>18</v>
      </c>
      <c r="F824" s="30" t="s">
        <v>213</v>
      </c>
      <c r="G824" s="30" t="s">
        <v>20</v>
      </c>
      <c r="H824" s="30" t="s">
        <v>1195</v>
      </c>
      <c r="I824" s="148">
        <v>40</v>
      </c>
      <c r="J824" s="33" t="str">
        <f t="shared" si="13"/>
        <v>Новоуральский городской округ Свердловской области, г. Новоуральск, ул. Клары Цеткин, д. 40</v>
      </c>
      <c r="K824" s="42">
        <v>578.70000000000005</v>
      </c>
      <c r="L824" s="30">
        <v>8</v>
      </c>
      <c r="M824" s="30">
        <v>6</v>
      </c>
      <c r="N824" s="33" t="s">
        <v>3818</v>
      </c>
      <c r="O824" s="191" t="s">
        <v>3717</v>
      </c>
      <c r="P824" s="33" t="s">
        <v>3962</v>
      </c>
      <c r="Q824" s="194">
        <v>1004911.5499999998</v>
      </c>
      <c r="T824"/>
    </row>
    <row r="825" spans="1:20" ht="23.25" x14ac:dyDescent="0.25">
      <c r="A825" s="80">
        <v>824</v>
      </c>
      <c r="B825" s="147" t="s">
        <v>218</v>
      </c>
      <c r="C825" s="30"/>
      <c r="D825" s="30" t="s">
        <v>2511</v>
      </c>
      <c r="E825" s="30" t="s">
        <v>18</v>
      </c>
      <c r="F825" s="30" t="s">
        <v>213</v>
      </c>
      <c r="G825" s="30" t="s">
        <v>20</v>
      </c>
      <c r="H825" s="30" t="s">
        <v>128</v>
      </c>
      <c r="I825" s="148" t="s">
        <v>948</v>
      </c>
      <c r="J825" s="33" t="str">
        <f t="shared" si="13"/>
        <v>Новоуральский городской округ Свердловской области, г. Новоуральск, ул. Крупской, д. 17</v>
      </c>
      <c r="K825" s="30">
        <v>1234.4000000000001</v>
      </c>
      <c r="L825" s="30">
        <v>18</v>
      </c>
      <c r="M825" s="30">
        <v>5</v>
      </c>
      <c r="N825" s="33" t="s">
        <v>3896</v>
      </c>
      <c r="O825" s="191" t="s">
        <v>3651</v>
      </c>
      <c r="P825" s="33" t="s">
        <v>3961</v>
      </c>
      <c r="Q825" s="194">
        <v>6604865.2599999998</v>
      </c>
      <c r="T825"/>
    </row>
    <row r="826" spans="1:20" ht="23.25" x14ac:dyDescent="0.25">
      <c r="A826" s="80">
        <v>825</v>
      </c>
      <c r="B826" s="147" t="s">
        <v>218</v>
      </c>
      <c r="C826" s="30"/>
      <c r="D826" s="30" t="s">
        <v>2511</v>
      </c>
      <c r="E826" s="30" t="s">
        <v>18</v>
      </c>
      <c r="F826" s="30" t="s">
        <v>213</v>
      </c>
      <c r="G826" s="30" t="s">
        <v>20</v>
      </c>
      <c r="H826" s="30" t="s">
        <v>128</v>
      </c>
      <c r="I826" s="148" t="s">
        <v>1000</v>
      </c>
      <c r="J826" s="33" t="str">
        <f t="shared" si="13"/>
        <v>Новоуральский городской округ Свердловской области, г. Новоуральск, ул. Крупской, д. 19</v>
      </c>
      <c r="K826" s="30">
        <v>1985.4</v>
      </c>
      <c r="L826" s="30">
        <v>24</v>
      </c>
      <c r="M826" s="30">
        <v>5</v>
      </c>
      <c r="N826" s="33" t="s">
        <v>3897</v>
      </c>
      <c r="O826" s="191" t="s">
        <v>3651</v>
      </c>
      <c r="P826" s="33" t="s">
        <v>3961</v>
      </c>
      <c r="Q826" s="194">
        <v>1716328.56</v>
      </c>
      <c r="T826"/>
    </row>
    <row r="827" spans="1:20" ht="23.25" x14ac:dyDescent="0.25">
      <c r="A827" s="80">
        <v>826</v>
      </c>
      <c r="B827" s="147" t="s">
        <v>218</v>
      </c>
      <c r="C827" s="30"/>
      <c r="D827" s="30" t="s">
        <v>2511</v>
      </c>
      <c r="E827" s="30" t="s">
        <v>18</v>
      </c>
      <c r="F827" s="30" t="s">
        <v>213</v>
      </c>
      <c r="G827" s="30" t="s">
        <v>20</v>
      </c>
      <c r="H827" s="30" t="s">
        <v>128</v>
      </c>
      <c r="I827" s="148" t="s">
        <v>1001</v>
      </c>
      <c r="J827" s="33" t="str">
        <f t="shared" si="13"/>
        <v>Новоуральский городской округ Свердловской области, г. Новоуральск, ул. Крупской, д. 21</v>
      </c>
      <c r="K827" s="30">
        <v>2026.5</v>
      </c>
      <c r="L827" s="30">
        <v>24</v>
      </c>
      <c r="M827" s="30">
        <v>7</v>
      </c>
      <c r="N827" s="33" t="s">
        <v>3896</v>
      </c>
      <c r="O827" s="191" t="s">
        <v>3651</v>
      </c>
      <c r="P827" s="33" t="s">
        <v>3961</v>
      </c>
      <c r="Q827" s="194">
        <v>10665518.25</v>
      </c>
      <c r="T827"/>
    </row>
    <row r="828" spans="1:20" ht="23.25" x14ac:dyDescent="0.25">
      <c r="A828" s="80">
        <v>827</v>
      </c>
      <c r="B828" s="147" t="s">
        <v>218</v>
      </c>
      <c r="C828" s="30"/>
      <c r="D828" s="30" t="s">
        <v>2511</v>
      </c>
      <c r="E828" s="30" t="s">
        <v>18</v>
      </c>
      <c r="F828" s="30" t="s">
        <v>213</v>
      </c>
      <c r="G828" s="30" t="s">
        <v>20</v>
      </c>
      <c r="H828" s="30" t="s">
        <v>128</v>
      </c>
      <c r="I828" s="148" t="s">
        <v>944</v>
      </c>
      <c r="J828" s="33" t="str">
        <f t="shared" si="13"/>
        <v>Новоуральский городской округ Свердловской области, г. Новоуральск, ул. Крупской, д. 5</v>
      </c>
      <c r="K828" s="42">
        <v>731.6</v>
      </c>
      <c r="L828" s="30">
        <v>12</v>
      </c>
      <c r="M828" s="30">
        <v>2</v>
      </c>
      <c r="N828" s="33" t="s">
        <v>3895</v>
      </c>
      <c r="O828" s="191" t="s">
        <v>3757</v>
      </c>
      <c r="P828" s="33" t="s">
        <v>3961</v>
      </c>
      <c r="Q828" s="194">
        <v>1924485.25</v>
      </c>
      <c r="R828" s="45" t="s">
        <v>2348</v>
      </c>
      <c r="T828"/>
    </row>
    <row r="829" spans="1:20" ht="23.25" x14ac:dyDescent="0.25">
      <c r="A829" s="80">
        <v>828</v>
      </c>
      <c r="B829" s="147" t="s">
        <v>218</v>
      </c>
      <c r="C829" s="30"/>
      <c r="D829" s="30" t="s">
        <v>2511</v>
      </c>
      <c r="E829" s="30" t="s">
        <v>18</v>
      </c>
      <c r="F829" s="30" t="s">
        <v>213</v>
      </c>
      <c r="G829" s="30" t="s">
        <v>20</v>
      </c>
      <c r="H829" s="30" t="s">
        <v>128</v>
      </c>
      <c r="I829" s="148" t="s">
        <v>945</v>
      </c>
      <c r="J829" s="33" t="str">
        <f t="shared" si="13"/>
        <v>Новоуральский городской округ Свердловской области, г. Новоуральск, ул. Крупской, д. 7</v>
      </c>
      <c r="K829" s="42">
        <v>731.4</v>
      </c>
      <c r="L829" s="30">
        <v>12</v>
      </c>
      <c r="M829" s="30">
        <v>2</v>
      </c>
      <c r="N829" s="33" t="s">
        <v>3895</v>
      </c>
      <c r="O829" s="191" t="s">
        <v>3757</v>
      </c>
      <c r="P829" s="33" t="s">
        <v>3961</v>
      </c>
      <c r="Q829" s="194">
        <v>1851341.06</v>
      </c>
      <c r="R829" s="45" t="s">
        <v>2348</v>
      </c>
      <c r="T829"/>
    </row>
    <row r="830" spans="1:20" ht="23.25" x14ac:dyDescent="0.25">
      <c r="A830" s="80">
        <v>829</v>
      </c>
      <c r="B830" s="147" t="s">
        <v>218</v>
      </c>
      <c r="C830" s="30"/>
      <c r="D830" s="30" t="s">
        <v>2511</v>
      </c>
      <c r="E830" s="30" t="s">
        <v>18</v>
      </c>
      <c r="F830" s="30" t="s">
        <v>213</v>
      </c>
      <c r="G830" s="30" t="s">
        <v>20</v>
      </c>
      <c r="H830" s="30" t="s">
        <v>36</v>
      </c>
      <c r="I830" s="148" t="s">
        <v>991</v>
      </c>
      <c r="J830" s="33" t="str">
        <f t="shared" si="13"/>
        <v>Новоуральский городской округ Свердловской области, г. Новоуральск, ул. Ленина, д. 28</v>
      </c>
      <c r="K830" s="42">
        <v>528.6</v>
      </c>
      <c r="L830" s="30">
        <v>8</v>
      </c>
      <c r="M830" s="30">
        <v>5</v>
      </c>
      <c r="N830" s="33" t="s">
        <v>3895</v>
      </c>
      <c r="O830" s="191" t="s">
        <v>3757</v>
      </c>
      <c r="P830" s="33" t="s">
        <v>3961</v>
      </c>
      <c r="Q830" s="194">
        <v>4124676.29</v>
      </c>
      <c r="T830"/>
    </row>
    <row r="831" spans="1:20" ht="23.25" x14ac:dyDescent="0.25">
      <c r="A831" s="80">
        <v>830</v>
      </c>
      <c r="B831" s="147" t="s">
        <v>218</v>
      </c>
      <c r="C831" s="30"/>
      <c r="D831" s="30" t="s">
        <v>2511</v>
      </c>
      <c r="E831" s="30" t="s">
        <v>18</v>
      </c>
      <c r="F831" s="30" t="s">
        <v>213</v>
      </c>
      <c r="G831" s="30" t="s">
        <v>20</v>
      </c>
      <c r="H831" s="30" t="s">
        <v>36</v>
      </c>
      <c r="I831" s="148" t="s">
        <v>983</v>
      </c>
      <c r="J831" s="33" t="str">
        <f t="shared" si="13"/>
        <v>Новоуральский городской округ Свердловской области, г. Новоуральск, ул. Ленина, д. 4</v>
      </c>
      <c r="K831" s="30">
        <v>769.9</v>
      </c>
      <c r="L831" s="30">
        <v>12</v>
      </c>
      <c r="M831" s="30">
        <v>3</v>
      </c>
      <c r="N831" s="33" t="s">
        <v>3895</v>
      </c>
      <c r="O831" s="191" t="s">
        <v>3757</v>
      </c>
      <c r="P831" s="33" t="s">
        <v>3961</v>
      </c>
      <c r="Q831" s="194">
        <v>6133500.2400000002</v>
      </c>
      <c r="T831"/>
    </row>
    <row r="832" spans="1:20" ht="23.25" x14ac:dyDescent="0.25">
      <c r="A832" s="80">
        <v>831</v>
      </c>
      <c r="B832" s="147" t="s">
        <v>218</v>
      </c>
      <c r="C832" s="30"/>
      <c r="D832" s="30" t="s">
        <v>2511</v>
      </c>
      <c r="E832" s="30" t="s">
        <v>18</v>
      </c>
      <c r="F832" s="30" t="s">
        <v>213</v>
      </c>
      <c r="G832" s="30" t="s">
        <v>20</v>
      </c>
      <c r="H832" s="30" t="s">
        <v>36</v>
      </c>
      <c r="I832" s="148">
        <v>58</v>
      </c>
      <c r="J832" s="33" t="str">
        <f t="shared" si="13"/>
        <v>Новоуральский городской округ Свердловской области, г. Новоуральск, ул. Ленина, д. 58</v>
      </c>
      <c r="K832" s="42">
        <v>2425</v>
      </c>
      <c r="L832" s="30">
        <v>24</v>
      </c>
      <c r="M832" s="30">
        <v>5</v>
      </c>
      <c r="N832" s="33" t="s">
        <v>3896</v>
      </c>
      <c r="O832" s="191" t="s">
        <v>3651</v>
      </c>
      <c r="P832" s="33" t="s">
        <v>3961</v>
      </c>
      <c r="Q832" s="194">
        <v>11168383.65</v>
      </c>
      <c r="T832"/>
    </row>
    <row r="833" spans="1:20" ht="23.25" x14ac:dyDescent="0.25">
      <c r="A833" s="80">
        <v>832</v>
      </c>
      <c r="B833" s="147" t="s">
        <v>218</v>
      </c>
      <c r="C833" s="30"/>
      <c r="D833" s="30" t="s">
        <v>2511</v>
      </c>
      <c r="E833" s="30" t="s">
        <v>18</v>
      </c>
      <c r="F833" s="30" t="s">
        <v>213</v>
      </c>
      <c r="G833" s="30" t="s">
        <v>20</v>
      </c>
      <c r="H833" s="30" t="s">
        <v>36</v>
      </c>
      <c r="I833" s="148" t="s">
        <v>960</v>
      </c>
      <c r="J833" s="33" t="str">
        <f t="shared" si="13"/>
        <v>Новоуральский городской округ Свердловской области, г. Новоуральск, ул. Ленина, д. 62</v>
      </c>
      <c r="K833" s="30">
        <v>1431</v>
      </c>
      <c r="L833" s="30">
        <v>18</v>
      </c>
      <c r="M833" s="30">
        <v>7</v>
      </c>
      <c r="N833" s="33" t="s">
        <v>3896</v>
      </c>
      <c r="O833" s="191" t="s">
        <v>3651</v>
      </c>
      <c r="P833" s="33" t="s">
        <v>3961</v>
      </c>
      <c r="Q833" s="194">
        <v>7430801.9700000007</v>
      </c>
      <c r="T833"/>
    </row>
    <row r="834" spans="1:20" ht="23.25" x14ac:dyDescent="0.25">
      <c r="A834" s="80">
        <v>833</v>
      </c>
      <c r="B834" s="147" t="s">
        <v>218</v>
      </c>
      <c r="C834" s="30"/>
      <c r="D834" s="30" t="s">
        <v>2511</v>
      </c>
      <c r="E834" s="30" t="s">
        <v>18</v>
      </c>
      <c r="F834" s="30" t="s">
        <v>213</v>
      </c>
      <c r="G834" s="30" t="s">
        <v>20</v>
      </c>
      <c r="H834" s="30" t="s">
        <v>36</v>
      </c>
      <c r="I834" s="148" t="s">
        <v>1340</v>
      </c>
      <c r="J834" s="33" t="str">
        <f t="shared" si="13"/>
        <v>Новоуральский городской округ Свердловской области, г. Новоуральск, ул. Ленина, д. 66</v>
      </c>
      <c r="K834" s="30">
        <v>1215.4000000000001</v>
      </c>
      <c r="L834" s="30">
        <v>18</v>
      </c>
      <c r="M834" s="30">
        <v>3</v>
      </c>
      <c r="N834" s="33" t="s">
        <v>3895</v>
      </c>
      <c r="O834" s="191" t="s">
        <v>3757</v>
      </c>
      <c r="P834" s="33" t="s">
        <v>3961</v>
      </c>
      <c r="Q834" s="194">
        <v>6611793.2199999997</v>
      </c>
      <c r="T834"/>
    </row>
    <row r="835" spans="1:20" ht="23.25" x14ac:dyDescent="0.25">
      <c r="A835" s="80">
        <v>834</v>
      </c>
      <c r="B835" s="147" t="s">
        <v>218</v>
      </c>
      <c r="C835" s="30"/>
      <c r="D835" s="30" t="s">
        <v>2511</v>
      </c>
      <c r="E835" s="28" t="s">
        <v>18</v>
      </c>
      <c r="F835" s="28" t="s">
        <v>213</v>
      </c>
      <c r="G835" s="28" t="s">
        <v>20</v>
      </c>
      <c r="H835" s="30" t="s">
        <v>36</v>
      </c>
      <c r="I835" s="148" t="s">
        <v>1221</v>
      </c>
      <c r="J835" s="33" t="str">
        <f t="shared" si="13"/>
        <v>Новоуральский городской округ Свердловской области, г. Новоуральск, ул. Ленина, д. 67</v>
      </c>
      <c r="K835" s="42">
        <v>1212.2</v>
      </c>
      <c r="L835" s="30">
        <v>18</v>
      </c>
      <c r="M835" s="30">
        <v>5</v>
      </c>
      <c r="N835" s="33" t="s">
        <v>3818</v>
      </c>
      <c r="O835" s="191" t="s">
        <v>3717</v>
      </c>
      <c r="P835" s="33" t="s">
        <v>3962</v>
      </c>
      <c r="Q835" s="194">
        <v>1381305.92</v>
      </c>
      <c r="T835"/>
    </row>
    <row r="836" spans="1:20" ht="23.25" x14ac:dyDescent="0.25">
      <c r="A836" s="80">
        <v>835</v>
      </c>
      <c r="B836" s="147" t="s">
        <v>218</v>
      </c>
      <c r="C836" s="30"/>
      <c r="D836" s="30" t="s">
        <v>2511</v>
      </c>
      <c r="E836" s="30" t="s">
        <v>18</v>
      </c>
      <c r="F836" s="30" t="s">
        <v>213</v>
      </c>
      <c r="G836" s="30" t="s">
        <v>20</v>
      </c>
      <c r="H836" s="30" t="s">
        <v>36</v>
      </c>
      <c r="I836" s="148">
        <v>68</v>
      </c>
      <c r="J836" s="33" t="str">
        <f t="shared" si="13"/>
        <v>Новоуральский городской округ Свердловской области, г. Новоуральск, ул. Ленина, д. 68</v>
      </c>
      <c r="K836" s="42">
        <v>2709.7</v>
      </c>
      <c r="L836" s="30">
        <v>33</v>
      </c>
      <c r="M836" s="30">
        <v>5</v>
      </c>
      <c r="N836" s="33" t="s">
        <v>3818</v>
      </c>
      <c r="O836" s="191" t="s">
        <v>3717</v>
      </c>
      <c r="P836" s="33" t="s">
        <v>3962</v>
      </c>
      <c r="Q836" s="194">
        <v>9751218.3000000007</v>
      </c>
      <c r="T836"/>
    </row>
    <row r="837" spans="1:20" ht="23.25" x14ac:dyDescent="0.25">
      <c r="A837" s="80">
        <v>836</v>
      </c>
      <c r="B837" s="147" t="s">
        <v>218</v>
      </c>
      <c r="C837" s="30"/>
      <c r="D837" s="30" t="s">
        <v>2511</v>
      </c>
      <c r="E837" s="28" t="s">
        <v>18</v>
      </c>
      <c r="F837" s="28" t="s">
        <v>213</v>
      </c>
      <c r="G837" s="28" t="s">
        <v>20</v>
      </c>
      <c r="H837" s="30" t="s">
        <v>36</v>
      </c>
      <c r="I837" s="148" t="s">
        <v>955</v>
      </c>
      <c r="J837" s="33" t="str">
        <f t="shared" si="13"/>
        <v>Новоуральский городской округ Свердловской области, г. Новоуральск, ул. Ленина, д. 71</v>
      </c>
      <c r="K837" s="42">
        <v>1306.5999999999999</v>
      </c>
      <c r="L837" s="30">
        <v>18</v>
      </c>
      <c r="M837" s="30">
        <v>5</v>
      </c>
      <c r="N837" s="33" t="s">
        <v>3897</v>
      </c>
      <c r="O837" s="191" t="s">
        <v>3651</v>
      </c>
      <c r="P837" s="33" t="s">
        <v>3961</v>
      </c>
      <c r="Q837" s="194">
        <v>1390542.29</v>
      </c>
      <c r="T837"/>
    </row>
    <row r="838" spans="1:20" ht="23.25" x14ac:dyDescent="0.25">
      <c r="A838" s="80">
        <v>837</v>
      </c>
      <c r="B838" s="147" t="s">
        <v>218</v>
      </c>
      <c r="C838" s="30"/>
      <c r="D838" s="30" t="s">
        <v>2511</v>
      </c>
      <c r="E838" s="28" t="s">
        <v>18</v>
      </c>
      <c r="F838" s="28" t="s">
        <v>213</v>
      </c>
      <c r="G838" s="28" t="s">
        <v>20</v>
      </c>
      <c r="H838" s="30" t="s">
        <v>36</v>
      </c>
      <c r="I838" s="148" t="s">
        <v>1033</v>
      </c>
      <c r="J838" s="33" t="str">
        <f t="shared" si="13"/>
        <v>Новоуральский городской округ Свердловской области, г. Новоуральск, ул. Ленина, д. 82</v>
      </c>
      <c r="K838" s="42">
        <v>1177.2</v>
      </c>
      <c r="L838" s="30">
        <v>18</v>
      </c>
      <c r="M838" s="30">
        <v>5</v>
      </c>
      <c r="N838" s="33" t="s">
        <v>3818</v>
      </c>
      <c r="O838" s="191" t="s">
        <v>3717</v>
      </c>
      <c r="P838" s="33" t="s">
        <v>3962</v>
      </c>
      <c r="Q838" s="194">
        <v>1366171.99</v>
      </c>
      <c r="T838"/>
    </row>
    <row r="839" spans="1:20" ht="23.25" x14ac:dyDescent="0.25">
      <c r="A839" s="80">
        <v>838</v>
      </c>
      <c r="B839" s="147" t="s">
        <v>218</v>
      </c>
      <c r="C839" s="30"/>
      <c r="D839" s="30" t="s">
        <v>2511</v>
      </c>
      <c r="E839" s="30" t="s">
        <v>18</v>
      </c>
      <c r="F839" s="30" t="s">
        <v>213</v>
      </c>
      <c r="G839" s="30" t="s">
        <v>20</v>
      </c>
      <c r="H839" s="30" t="s">
        <v>388</v>
      </c>
      <c r="I839" s="148" t="s">
        <v>949</v>
      </c>
      <c r="J839" s="33" t="str">
        <f t="shared" si="13"/>
        <v>Новоуральский городской округ Свердловской области, г. Новоуральск, ул. Льва Толстого, д. 25</v>
      </c>
      <c r="K839" s="42">
        <v>1550.1</v>
      </c>
      <c r="L839" s="30">
        <v>18</v>
      </c>
      <c r="M839" s="30">
        <v>1</v>
      </c>
      <c r="N839" s="33" t="s">
        <v>3896</v>
      </c>
      <c r="O839" s="191" t="s">
        <v>3651</v>
      </c>
      <c r="P839" s="33" t="s">
        <v>3961</v>
      </c>
      <c r="Q839" s="194">
        <v>713164.64999999991</v>
      </c>
      <c r="T839"/>
    </row>
    <row r="840" spans="1:20" ht="23.25" x14ac:dyDescent="0.25">
      <c r="A840" s="80">
        <v>839</v>
      </c>
      <c r="B840" s="147" t="s">
        <v>218</v>
      </c>
      <c r="C840" s="30"/>
      <c r="D840" s="30" t="s">
        <v>2511</v>
      </c>
      <c r="E840" s="30" t="s">
        <v>18</v>
      </c>
      <c r="F840" s="30" t="s">
        <v>213</v>
      </c>
      <c r="G840" s="30" t="s">
        <v>20</v>
      </c>
      <c r="H840" s="30" t="s">
        <v>388</v>
      </c>
      <c r="I840" s="148" t="s">
        <v>946</v>
      </c>
      <c r="J840" s="33" t="str">
        <f t="shared" si="13"/>
        <v>Новоуральский городской округ Свердловской области, г. Новоуральск, ул. Льва Толстого, д. 29</v>
      </c>
      <c r="K840" s="42">
        <v>971.3</v>
      </c>
      <c r="L840" s="30">
        <v>12</v>
      </c>
      <c r="M840" s="30">
        <v>1</v>
      </c>
      <c r="N840" s="33" t="s">
        <v>3896</v>
      </c>
      <c r="O840" s="191" t="s">
        <v>3651</v>
      </c>
      <c r="P840" s="33" t="s">
        <v>3961</v>
      </c>
      <c r="Q840" s="194">
        <v>147700.6</v>
      </c>
      <c r="T840"/>
    </row>
    <row r="841" spans="1:20" ht="23.25" x14ac:dyDescent="0.25">
      <c r="A841" s="80">
        <v>840</v>
      </c>
      <c r="B841" s="147" t="s">
        <v>218</v>
      </c>
      <c r="C841" s="30"/>
      <c r="D841" s="30" t="s">
        <v>2511</v>
      </c>
      <c r="E841" s="30" t="s">
        <v>18</v>
      </c>
      <c r="F841" s="30" t="s">
        <v>213</v>
      </c>
      <c r="G841" s="30" t="s">
        <v>20</v>
      </c>
      <c r="H841" s="30" t="s">
        <v>388</v>
      </c>
      <c r="I841" s="148">
        <v>31</v>
      </c>
      <c r="J841" s="33" t="str">
        <f t="shared" si="13"/>
        <v>Новоуральский городской округ Свердловской области, г. Новоуральск, ул. Льва Толстого, д. 31</v>
      </c>
      <c r="K841" s="42">
        <v>577.79999999999995</v>
      </c>
      <c r="L841" s="30">
        <v>8</v>
      </c>
      <c r="M841" s="30">
        <v>6</v>
      </c>
      <c r="N841" s="33" t="s">
        <v>3898</v>
      </c>
      <c r="O841" s="191" t="s">
        <v>3757</v>
      </c>
      <c r="P841" s="33" t="s">
        <v>3962</v>
      </c>
      <c r="Q841" s="194">
        <v>3730304.6500000004</v>
      </c>
      <c r="T841"/>
    </row>
    <row r="842" spans="1:20" ht="23.25" x14ac:dyDescent="0.25">
      <c r="A842" s="80">
        <v>841</v>
      </c>
      <c r="B842" s="147" t="s">
        <v>218</v>
      </c>
      <c r="C842" s="30"/>
      <c r="D842" s="30" t="s">
        <v>2511</v>
      </c>
      <c r="E842" s="30" t="s">
        <v>18</v>
      </c>
      <c r="F842" s="30" t="s">
        <v>213</v>
      </c>
      <c r="G842" s="30" t="s">
        <v>20</v>
      </c>
      <c r="H842" s="30" t="s">
        <v>388</v>
      </c>
      <c r="I842" s="148">
        <v>41</v>
      </c>
      <c r="J842" s="33" t="str">
        <f t="shared" si="13"/>
        <v>Новоуральский городской округ Свердловской области, г. Новоуральск, ул. Льва Толстого, д. 41</v>
      </c>
      <c r="K842" s="42">
        <v>751.8</v>
      </c>
      <c r="L842" s="30">
        <v>10</v>
      </c>
      <c r="M842" s="30">
        <v>6</v>
      </c>
      <c r="N842" s="33" t="s">
        <v>3898</v>
      </c>
      <c r="O842" s="191" t="s">
        <v>3757</v>
      </c>
      <c r="P842" s="33" t="s">
        <v>3962</v>
      </c>
      <c r="Q842" s="194">
        <v>4964264.54</v>
      </c>
      <c r="T842"/>
    </row>
    <row r="843" spans="1:20" ht="23.25" x14ac:dyDescent="0.25">
      <c r="A843" s="80">
        <v>842</v>
      </c>
      <c r="B843" s="147" t="s">
        <v>218</v>
      </c>
      <c r="C843" s="30"/>
      <c r="D843" s="30" t="s">
        <v>2511</v>
      </c>
      <c r="E843" s="30" t="s">
        <v>18</v>
      </c>
      <c r="F843" s="30" t="s">
        <v>213</v>
      </c>
      <c r="G843" s="30" t="s">
        <v>20</v>
      </c>
      <c r="H843" s="30" t="s">
        <v>388</v>
      </c>
      <c r="I843" s="148" t="s">
        <v>1023</v>
      </c>
      <c r="J843" s="33" t="str">
        <f t="shared" si="13"/>
        <v>Новоуральский городской округ Свердловской области, г. Новоуральск, ул. Льва Толстого, д. 43</v>
      </c>
      <c r="K843" s="42">
        <v>759.3</v>
      </c>
      <c r="L843" s="30">
        <v>10</v>
      </c>
      <c r="M843" s="30">
        <v>6</v>
      </c>
      <c r="N843" s="33" t="s">
        <v>3897</v>
      </c>
      <c r="O843" s="191" t="s">
        <v>3651</v>
      </c>
      <c r="P843" s="33" t="s">
        <v>3961</v>
      </c>
      <c r="Q843" s="194">
        <v>1360554.3400000003</v>
      </c>
      <c r="T843"/>
    </row>
    <row r="844" spans="1:20" ht="23.25" x14ac:dyDescent="0.25">
      <c r="A844" s="80">
        <v>843</v>
      </c>
      <c r="B844" s="147" t="s">
        <v>218</v>
      </c>
      <c r="C844" s="112"/>
      <c r="D844" s="30" t="s">
        <v>2511</v>
      </c>
      <c r="E844" s="112" t="s">
        <v>18</v>
      </c>
      <c r="F844" s="112" t="s">
        <v>213</v>
      </c>
      <c r="G844" s="112" t="s">
        <v>20</v>
      </c>
      <c r="H844" s="112" t="s">
        <v>388</v>
      </c>
      <c r="I844" s="150" t="s">
        <v>730</v>
      </c>
      <c r="J844" s="33" t="str">
        <f t="shared" si="13"/>
        <v>Новоуральский городской округ Свердловской области, г. Новоуральск, ул. Льва Толстого, д. 9</v>
      </c>
      <c r="K844" s="51">
        <v>7912.6</v>
      </c>
      <c r="L844" s="30">
        <v>96</v>
      </c>
      <c r="M844" s="30">
        <v>2</v>
      </c>
      <c r="N844" s="33" t="s">
        <v>1489</v>
      </c>
      <c r="O844" s="191" t="s">
        <v>3858</v>
      </c>
      <c r="P844" s="33" t="s">
        <v>1594</v>
      </c>
      <c r="Q844" s="194">
        <v>3609169.4</v>
      </c>
      <c r="T844"/>
    </row>
    <row r="845" spans="1:20" ht="23.25" x14ac:dyDescent="0.25">
      <c r="A845" s="80">
        <v>844</v>
      </c>
      <c r="B845" s="147" t="s">
        <v>218</v>
      </c>
      <c r="C845" s="30"/>
      <c r="D845" s="30" t="s">
        <v>2511</v>
      </c>
      <c r="E845" s="30" t="s">
        <v>18</v>
      </c>
      <c r="F845" s="30" t="s">
        <v>213</v>
      </c>
      <c r="G845" s="30" t="s">
        <v>20</v>
      </c>
      <c r="H845" s="30" t="s">
        <v>56</v>
      </c>
      <c r="I845" s="148" t="s">
        <v>1222</v>
      </c>
      <c r="J845" s="33" t="str">
        <f t="shared" si="13"/>
        <v>Новоуральский городской округ Свердловской области, г. Новоуральск, ул. Первомайская, д. 47</v>
      </c>
      <c r="K845" s="30">
        <v>391.6</v>
      </c>
      <c r="L845" s="30">
        <v>8</v>
      </c>
      <c r="M845" s="30">
        <v>5</v>
      </c>
      <c r="N845" s="33" t="s">
        <v>4041</v>
      </c>
      <c r="O845" s="191" t="s">
        <v>4042</v>
      </c>
      <c r="P845" s="33" t="s">
        <v>3961</v>
      </c>
      <c r="Q845" s="194">
        <v>3544536.83</v>
      </c>
      <c r="T845"/>
    </row>
    <row r="846" spans="1:20" ht="23.25" x14ac:dyDescent="0.25">
      <c r="A846" s="80">
        <v>845</v>
      </c>
      <c r="B846" s="147" t="s">
        <v>218</v>
      </c>
      <c r="C846" s="30"/>
      <c r="D846" s="30" t="s">
        <v>2511</v>
      </c>
      <c r="E846" s="30" t="s">
        <v>18</v>
      </c>
      <c r="F846" s="30" t="s">
        <v>213</v>
      </c>
      <c r="G846" s="30" t="s">
        <v>20</v>
      </c>
      <c r="H846" s="30" t="s">
        <v>56</v>
      </c>
      <c r="I846" s="148" t="s">
        <v>1229</v>
      </c>
      <c r="J846" s="33" t="str">
        <f t="shared" si="13"/>
        <v>Новоуральский городской округ Свердловской области, г. Новоуральск, ул. Первомайская, д. 53</v>
      </c>
      <c r="K846" s="30">
        <v>376.1</v>
      </c>
      <c r="L846" s="30">
        <v>8</v>
      </c>
      <c r="M846" s="30">
        <v>2</v>
      </c>
      <c r="N846" s="33" t="s">
        <v>3895</v>
      </c>
      <c r="O846" s="191" t="s">
        <v>3757</v>
      </c>
      <c r="P846" s="33" t="s">
        <v>3961</v>
      </c>
      <c r="Q846" s="194">
        <v>3012383.41</v>
      </c>
      <c r="T846"/>
    </row>
    <row r="847" spans="1:20" ht="23.25" x14ac:dyDescent="0.25">
      <c r="A847" s="80">
        <v>846</v>
      </c>
      <c r="B847" s="147" t="s">
        <v>218</v>
      </c>
      <c r="C847" s="30"/>
      <c r="D847" s="30" t="s">
        <v>2511</v>
      </c>
      <c r="E847" s="30" t="s">
        <v>18</v>
      </c>
      <c r="F847" s="30" t="s">
        <v>213</v>
      </c>
      <c r="G847" s="30" t="s">
        <v>20</v>
      </c>
      <c r="H847" s="30" t="s">
        <v>56</v>
      </c>
      <c r="I847" s="148" t="s">
        <v>121</v>
      </c>
      <c r="J847" s="33" t="str">
        <f t="shared" si="13"/>
        <v>Новоуральский городской округ Свердловской области, г. Новоуральск, ул. Первомайская, д. 55А</v>
      </c>
      <c r="K847" s="30">
        <v>361.2</v>
      </c>
      <c r="L847" s="30">
        <v>8</v>
      </c>
      <c r="M847" s="30">
        <v>3</v>
      </c>
      <c r="N847" s="33" t="s">
        <v>3895</v>
      </c>
      <c r="O847" s="191" t="s">
        <v>3757</v>
      </c>
      <c r="P847" s="33" t="s">
        <v>3961</v>
      </c>
      <c r="Q847" s="194">
        <v>3152253.74</v>
      </c>
      <c r="T847"/>
    </row>
    <row r="848" spans="1:20" ht="23.25" x14ac:dyDescent="0.25">
      <c r="A848" s="80">
        <v>847</v>
      </c>
      <c r="B848" s="147" t="s">
        <v>218</v>
      </c>
      <c r="C848" s="112"/>
      <c r="D848" s="30" t="s">
        <v>2511</v>
      </c>
      <c r="E848" s="112" t="s">
        <v>18</v>
      </c>
      <c r="F848" s="112" t="s">
        <v>213</v>
      </c>
      <c r="G848" s="112" t="s">
        <v>20</v>
      </c>
      <c r="H848" s="112" t="s">
        <v>84</v>
      </c>
      <c r="I848" s="150" t="s">
        <v>1000</v>
      </c>
      <c r="J848" s="33" t="str">
        <f t="shared" si="13"/>
        <v>Новоуральский городской округ Свердловской области, г. Новоуральск, ул. Советская, д. 19</v>
      </c>
      <c r="K848" s="51">
        <v>5330.4</v>
      </c>
      <c r="L848" s="30">
        <v>72</v>
      </c>
      <c r="M848" s="30">
        <v>2</v>
      </c>
      <c r="N848" s="33" t="s">
        <v>1489</v>
      </c>
      <c r="O848" s="191" t="s">
        <v>3858</v>
      </c>
      <c r="P848" s="33" t="s">
        <v>1594</v>
      </c>
      <c r="Q848" s="194">
        <v>3895301.3200000003</v>
      </c>
      <c r="T848"/>
    </row>
    <row r="849" spans="1:20" ht="23.25" x14ac:dyDescent="0.25">
      <c r="A849" s="80">
        <v>848</v>
      </c>
      <c r="B849" s="147" t="s">
        <v>218</v>
      </c>
      <c r="C849" s="30"/>
      <c r="D849" s="30" t="s">
        <v>2511</v>
      </c>
      <c r="E849" s="30" t="s">
        <v>18</v>
      </c>
      <c r="F849" s="30" t="s">
        <v>213</v>
      </c>
      <c r="G849" s="30" t="s">
        <v>20</v>
      </c>
      <c r="H849" s="30" t="s">
        <v>597</v>
      </c>
      <c r="I849" s="148" t="s">
        <v>980</v>
      </c>
      <c r="J849" s="33" t="str">
        <f t="shared" si="13"/>
        <v>Новоуральский городской округ Свердловской области, г. Новоуральск, ул. Стахановская, д. 1</v>
      </c>
      <c r="K849" s="30">
        <v>750.86</v>
      </c>
      <c r="L849" s="30">
        <v>12</v>
      </c>
      <c r="M849" s="30">
        <v>8</v>
      </c>
      <c r="N849" s="33" t="s">
        <v>3899</v>
      </c>
      <c r="O849" s="191" t="s">
        <v>3640</v>
      </c>
      <c r="P849" s="33" t="s">
        <v>3961</v>
      </c>
      <c r="Q849" s="194">
        <v>7258574.3199999994</v>
      </c>
      <c r="T849"/>
    </row>
    <row r="850" spans="1:20" ht="23.25" x14ac:dyDescent="0.25">
      <c r="A850" s="80">
        <v>849</v>
      </c>
      <c r="B850" s="147" t="s">
        <v>218</v>
      </c>
      <c r="C850" s="30"/>
      <c r="D850" s="30" t="s">
        <v>2511</v>
      </c>
      <c r="E850" s="30" t="s">
        <v>18</v>
      </c>
      <c r="F850" s="30" t="s">
        <v>213</v>
      </c>
      <c r="G850" s="30" t="s">
        <v>20</v>
      </c>
      <c r="H850" s="30" t="s">
        <v>87</v>
      </c>
      <c r="I850" s="148">
        <v>24</v>
      </c>
      <c r="J850" s="33" t="str">
        <f t="shared" si="13"/>
        <v>Новоуральский городской округ Свердловской области, г. Новоуральск, ул. Строителей, д. 24</v>
      </c>
      <c r="K850" s="42">
        <v>1638.7</v>
      </c>
      <c r="L850" s="30">
        <v>12</v>
      </c>
      <c r="M850" s="113">
        <v>2</v>
      </c>
      <c r="N850" s="33" t="s">
        <v>3898</v>
      </c>
      <c r="O850" s="191" t="s">
        <v>3757</v>
      </c>
      <c r="P850" s="33" t="s">
        <v>3962</v>
      </c>
      <c r="Q850" s="194">
        <v>5127668.6100000003</v>
      </c>
      <c r="R850" s="45" t="s">
        <v>2348</v>
      </c>
      <c r="T850"/>
    </row>
    <row r="851" spans="1:20" ht="23.25" x14ac:dyDescent="0.25">
      <c r="A851" s="80">
        <v>850</v>
      </c>
      <c r="B851" s="147" t="s">
        <v>218</v>
      </c>
      <c r="C851" s="30"/>
      <c r="D851" s="30" t="s">
        <v>2511</v>
      </c>
      <c r="E851" s="30" t="s">
        <v>18</v>
      </c>
      <c r="F851" s="30" t="s">
        <v>213</v>
      </c>
      <c r="G851" s="30" t="s">
        <v>20</v>
      </c>
      <c r="H851" s="30" t="s">
        <v>87</v>
      </c>
      <c r="I851" s="148">
        <v>25</v>
      </c>
      <c r="J851" s="33" t="str">
        <f t="shared" si="13"/>
        <v>Новоуральский городской округ Свердловской области, г. Новоуральск, ул. Строителей, д. 25</v>
      </c>
      <c r="K851" s="42">
        <v>1580.5</v>
      </c>
      <c r="L851" s="30">
        <v>15</v>
      </c>
      <c r="M851" s="30">
        <v>7</v>
      </c>
      <c r="N851" s="33" t="s">
        <v>3898</v>
      </c>
      <c r="O851" s="191" t="s">
        <v>3757</v>
      </c>
      <c r="P851" s="33" t="s">
        <v>3962</v>
      </c>
      <c r="Q851" s="194">
        <v>6233506.5500000007</v>
      </c>
      <c r="T851"/>
    </row>
    <row r="852" spans="1:20" ht="23.25" x14ac:dyDescent="0.25">
      <c r="A852" s="80">
        <v>851</v>
      </c>
      <c r="B852" s="147" t="s">
        <v>218</v>
      </c>
      <c r="C852" s="112"/>
      <c r="D852" s="30" t="s">
        <v>2511</v>
      </c>
      <c r="E852" s="112" t="s">
        <v>18</v>
      </c>
      <c r="F852" s="112" t="s">
        <v>213</v>
      </c>
      <c r="G852" s="112" t="s">
        <v>20</v>
      </c>
      <c r="H852" s="112" t="s">
        <v>1303</v>
      </c>
      <c r="I852" s="150" t="s">
        <v>947</v>
      </c>
      <c r="J852" s="33" t="str">
        <f t="shared" si="13"/>
        <v>Новоуральский городской округ Свердловской области, г. Новоуральск, ул. Тегенцева, д. 6</v>
      </c>
      <c r="K852" s="51">
        <v>8386.4</v>
      </c>
      <c r="L852" s="30">
        <v>112</v>
      </c>
      <c r="M852" s="30">
        <v>2</v>
      </c>
      <c r="N852" s="33" t="s">
        <v>1489</v>
      </c>
      <c r="O852" s="191" t="s">
        <v>3858</v>
      </c>
      <c r="P852" s="33" t="s">
        <v>1594</v>
      </c>
      <c r="Q852" s="194">
        <v>3897982.12</v>
      </c>
      <c r="T852"/>
    </row>
    <row r="853" spans="1:20" ht="23.25" x14ac:dyDescent="0.25">
      <c r="A853" s="80">
        <v>852</v>
      </c>
      <c r="B853" s="147" t="s">
        <v>218</v>
      </c>
      <c r="C853" s="112"/>
      <c r="D853" s="30" t="s">
        <v>2511</v>
      </c>
      <c r="E853" s="112" t="s">
        <v>18</v>
      </c>
      <c r="F853" s="112" t="s">
        <v>213</v>
      </c>
      <c r="G853" s="112" t="s">
        <v>20</v>
      </c>
      <c r="H853" s="112" t="s">
        <v>568</v>
      </c>
      <c r="I853" s="150" t="s">
        <v>1306</v>
      </c>
      <c r="J853" s="33" t="str">
        <f t="shared" si="13"/>
        <v>Новоуральский городской округ Свердловской области, г. Новоуральск, ул. Чурина, д. 15/1</v>
      </c>
      <c r="K853" s="51">
        <v>6974</v>
      </c>
      <c r="L853" s="30">
        <v>92</v>
      </c>
      <c r="M853" s="30">
        <v>2</v>
      </c>
      <c r="N853" s="33" t="s">
        <v>1489</v>
      </c>
      <c r="O853" s="191" t="s">
        <v>3858</v>
      </c>
      <c r="P853" s="33" t="s">
        <v>1594</v>
      </c>
      <c r="Q853" s="194">
        <v>3781977.8</v>
      </c>
      <c r="T853"/>
    </row>
    <row r="854" spans="1:20" ht="23.25" x14ac:dyDescent="0.25">
      <c r="A854" s="80">
        <v>853</v>
      </c>
      <c r="B854" s="147" t="s">
        <v>218</v>
      </c>
      <c r="C854" s="30"/>
      <c r="D854" s="30" t="s">
        <v>2511</v>
      </c>
      <c r="E854" s="30" t="s">
        <v>1535</v>
      </c>
      <c r="F854" s="30" t="s">
        <v>671</v>
      </c>
      <c r="G854" s="30" t="s">
        <v>64</v>
      </c>
      <c r="H854" s="30" t="s">
        <v>1324</v>
      </c>
      <c r="I854" s="148">
        <v>9</v>
      </c>
      <c r="J854" s="33" t="str">
        <f t="shared" si="13"/>
        <v>Новоуральский городской округ Свердловской области, дер. Починок (г Новоуральск), пер. Комсомольский, д. 9</v>
      </c>
      <c r="K854" s="42">
        <v>1445</v>
      </c>
      <c r="L854" s="30">
        <v>24</v>
      </c>
      <c r="M854" s="30">
        <v>8</v>
      </c>
      <c r="N854" s="33" t="s">
        <v>3897</v>
      </c>
      <c r="O854" s="191" t="s">
        <v>3651</v>
      </c>
      <c r="P854" s="33" t="s">
        <v>3961</v>
      </c>
      <c r="Q854" s="194">
        <v>6881661.0600000005</v>
      </c>
      <c r="T854"/>
    </row>
    <row r="855" spans="1:20" ht="23.25" x14ac:dyDescent="0.25">
      <c r="A855" s="80">
        <v>854</v>
      </c>
      <c r="B855" s="147" t="s">
        <v>218</v>
      </c>
      <c r="C855" s="30"/>
      <c r="D855" s="30" t="s">
        <v>2511</v>
      </c>
      <c r="E855" s="30" t="s">
        <v>29</v>
      </c>
      <c r="F855" s="30" t="s">
        <v>672</v>
      </c>
      <c r="G855" s="30" t="s">
        <v>20</v>
      </c>
      <c r="H855" s="30" t="s">
        <v>36</v>
      </c>
      <c r="I855" s="148">
        <v>62</v>
      </c>
      <c r="J855" s="33" t="str">
        <f t="shared" si="13"/>
        <v>Новоуральский городской округ Свердловской области, с. Тарасково (г Новоуральск), ул. Ленина, д. 62</v>
      </c>
      <c r="K855" s="42">
        <v>1428.1</v>
      </c>
      <c r="L855" s="30">
        <v>24</v>
      </c>
      <c r="M855" s="30">
        <v>8</v>
      </c>
      <c r="N855" s="33" t="s">
        <v>3898</v>
      </c>
      <c r="O855" s="191" t="s">
        <v>3757</v>
      </c>
      <c r="P855" s="33" t="s">
        <v>3962</v>
      </c>
      <c r="Q855" s="194">
        <v>7190696.0500000007</v>
      </c>
      <c r="T855"/>
    </row>
    <row r="856" spans="1:20" ht="23.25" x14ac:dyDescent="0.25">
      <c r="A856" s="80">
        <v>855</v>
      </c>
      <c r="B856" s="147" t="s">
        <v>218</v>
      </c>
      <c r="C856" s="30"/>
      <c r="D856" s="30" t="s">
        <v>2511</v>
      </c>
      <c r="E856" s="30" t="s">
        <v>29</v>
      </c>
      <c r="F856" s="30" t="s">
        <v>672</v>
      </c>
      <c r="G856" s="30" t="s">
        <v>20</v>
      </c>
      <c r="H856" s="30" t="s">
        <v>84</v>
      </c>
      <c r="I856" s="148">
        <v>13</v>
      </c>
      <c r="J856" s="33" t="str">
        <f t="shared" si="13"/>
        <v>Новоуральский городской округ Свердловской области, с. Тарасково (г Новоуральск), ул. Советская, д. 13</v>
      </c>
      <c r="K856" s="42">
        <v>1450.9</v>
      </c>
      <c r="L856" s="30">
        <v>24</v>
      </c>
      <c r="M856" s="30">
        <v>8</v>
      </c>
      <c r="N856" s="33" t="s">
        <v>3898</v>
      </c>
      <c r="O856" s="191" t="s">
        <v>3757</v>
      </c>
      <c r="P856" s="33" t="s">
        <v>3962</v>
      </c>
      <c r="Q856" s="194">
        <v>7396087.7599999988</v>
      </c>
      <c r="T856"/>
    </row>
    <row r="857" spans="1:20" ht="23.25" x14ac:dyDescent="0.25">
      <c r="A857" s="80">
        <v>856</v>
      </c>
      <c r="B857" s="147" t="s">
        <v>218</v>
      </c>
      <c r="C857" s="30"/>
      <c r="D857" s="30" t="s">
        <v>2511</v>
      </c>
      <c r="E857" s="30" t="s">
        <v>29</v>
      </c>
      <c r="F857" s="30" t="s">
        <v>672</v>
      </c>
      <c r="G857" s="30" t="s">
        <v>20</v>
      </c>
      <c r="H857" s="30" t="s">
        <v>25</v>
      </c>
      <c r="I857" s="148" t="s">
        <v>983</v>
      </c>
      <c r="J857" s="33" t="str">
        <f t="shared" si="13"/>
        <v>Новоуральский городской округ Свердловской области, с. Тарасково (г Новоуральск), ул. Школьная, д. 4</v>
      </c>
      <c r="K857" s="30">
        <v>665.1</v>
      </c>
      <c r="L857" s="30">
        <v>12</v>
      </c>
      <c r="M857" s="30">
        <v>8</v>
      </c>
      <c r="N857" s="33" t="s">
        <v>3897</v>
      </c>
      <c r="O857" s="191" t="s">
        <v>3651</v>
      </c>
      <c r="P857" s="33" t="s">
        <v>3961</v>
      </c>
      <c r="Q857" s="194">
        <v>4389556.6399999997</v>
      </c>
      <c r="T857"/>
    </row>
    <row r="858" spans="1:20" ht="23.25" x14ac:dyDescent="0.25">
      <c r="A858" s="80">
        <v>857</v>
      </c>
      <c r="B858" s="147" t="s">
        <v>218</v>
      </c>
      <c r="C858" s="30"/>
      <c r="D858" s="30" t="s">
        <v>2511</v>
      </c>
      <c r="E858" s="30" t="s">
        <v>29</v>
      </c>
      <c r="F858" s="30" t="s">
        <v>672</v>
      </c>
      <c r="G858" s="30" t="s">
        <v>20</v>
      </c>
      <c r="H858" s="30" t="s">
        <v>25</v>
      </c>
      <c r="I858" s="148" t="s">
        <v>947</v>
      </c>
      <c r="J858" s="33" t="str">
        <f t="shared" si="13"/>
        <v>Новоуральский городской округ Свердловской области, с. Тарасково (г Новоуральск), ул. Школьная, д. 6</v>
      </c>
      <c r="K858" s="30">
        <v>1439.4</v>
      </c>
      <c r="L858" s="30">
        <v>24</v>
      </c>
      <c r="M858" s="30">
        <v>8</v>
      </c>
      <c r="N858" s="33" t="s">
        <v>3897</v>
      </c>
      <c r="O858" s="191" t="s">
        <v>3651</v>
      </c>
      <c r="P858" s="33" t="s">
        <v>3961</v>
      </c>
      <c r="Q858" s="194">
        <v>6583715.0700000003</v>
      </c>
      <c r="T858"/>
    </row>
    <row r="859" spans="1:20" ht="23.25" x14ac:dyDescent="0.25">
      <c r="A859" s="80">
        <v>858</v>
      </c>
      <c r="B859" s="146" t="s">
        <v>227</v>
      </c>
      <c r="C859" s="30"/>
      <c r="D859" s="30" t="s">
        <v>297</v>
      </c>
      <c r="E859" s="30" t="s">
        <v>18</v>
      </c>
      <c r="F859" s="30" t="s">
        <v>298</v>
      </c>
      <c r="G859" s="30" t="s">
        <v>20</v>
      </c>
      <c r="H859" s="30" t="s">
        <v>303</v>
      </c>
      <c r="I859" s="42">
        <v>4</v>
      </c>
      <c r="J859" s="33" t="str">
        <f t="shared" si="13"/>
        <v>Полевской городской округ, г. Полевской, ул. Вершинина, д. 4</v>
      </c>
      <c r="K859" s="42">
        <v>684</v>
      </c>
      <c r="L859" s="30">
        <v>7</v>
      </c>
      <c r="M859" s="30">
        <v>1</v>
      </c>
      <c r="N859" s="33" t="s">
        <v>3900</v>
      </c>
      <c r="O859" s="191" t="s">
        <v>3759</v>
      </c>
      <c r="P859" s="33" t="s">
        <v>3799</v>
      </c>
      <c r="Q859" s="194">
        <v>2316321.6</v>
      </c>
      <c r="T859"/>
    </row>
    <row r="860" spans="1:20" ht="23.25" x14ac:dyDescent="0.25">
      <c r="A860" s="80">
        <v>859</v>
      </c>
      <c r="B860" s="146" t="s">
        <v>227</v>
      </c>
      <c r="C860" s="30"/>
      <c r="D860" s="30" t="s">
        <v>297</v>
      </c>
      <c r="E860" s="30" t="s">
        <v>18</v>
      </c>
      <c r="F860" s="30" t="s">
        <v>298</v>
      </c>
      <c r="G860" s="30" t="s">
        <v>20</v>
      </c>
      <c r="H860" s="30" t="s">
        <v>299</v>
      </c>
      <c r="I860" s="42">
        <v>17</v>
      </c>
      <c r="J860" s="33" t="str">
        <f t="shared" si="13"/>
        <v>Полевской городской округ, г. Полевской, ул. К.Маркса, д. 17</v>
      </c>
      <c r="K860" s="42">
        <v>1033.0999999999999</v>
      </c>
      <c r="L860" s="30">
        <v>23</v>
      </c>
      <c r="M860" s="30">
        <v>8</v>
      </c>
      <c r="N860" s="33" t="s">
        <v>3901</v>
      </c>
      <c r="O860" s="191" t="s">
        <v>3704</v>
      </c>
      <c r="P860" s="33" t="s">
        <v>3799</v>
      </c>
      <c r="Q860" s="194">
        <v>5585046.4699999997</v>
      </c>
      <c r="T860"/>
    </row>
    <row r="861" spans="1:20" ht="23.25" x14ac:dyDescent="0.25">
      <c r="A861" s="80">
        <v>860</v>
      </c>
      <c r="B861" s="146" t="s">
        <v>227</v>
      </c>
      <c r="C861" s="30"/>
      <c r="D861" s="30" t="s">
        <v>297</v>
      </c>
      <c r="E861" s="30" t="s">
        <v>18</v>
      </c>
      <c r="F861" s="30" t="s">
        <v>298</v>
      </c>
      <c r="G861" s="30" t="s">
        <v>20</v>
      </c>
      <c r="H861" s="30" t="s">
        <v>299</v>
      </c>
      <c r="I861" s="42">
        <v>19</v>
      </c>
      <c r="J861" s="33" t="str">
        <f t="shared" si="13"/>
        <v>Полевской городской округ, г. Полевской, ул. К.Маркса, д. 19</v>
      </c>
      <c r="K861" s="42">
        <v>2273.1</v>
      </c>
      <c r="L861" s="30">
        <v>30</v>
      </c>
      <c r="M861" s="30">
        <v>8</v>
      </c>
      <c r="N861" s="33" t="s">
        <v>3901</v>
      </c>
      <c r="O861" s="191" t="s">
        <v>3704</v>
      </c>
      <c r="P861" s="33" t="s">
        <v>3799</v>
      </c>
      <c r="Q861" s="194">
        <v>12128921.190000001</v>
      </c>
      <c r="T861"/>
    </row>
    <row r="862" spans="1:20" ht="23.25" x14ac:dyDescent="0.25">
      <c r="A862" s="80">
        <v>861</v>
      </c>
      <c r="B862" s="146" t="s">
        <v>227</v>
      </c>
      <c r="C862" s="30"/>
      <c r="D862" s="30" t="s">
        <v>297</v>
      </c>
      <c r="E862" s="30" t="s">
        <v>18</v>
      </c>
      <c r="F862" s="30" t="s">
        <v>298</v>
      </c>
      <c r="G862" s="30" t="s">
        <v>20</v>
      </c>
      <c r="H862" s="30" t="s">
        <v>299</v>
      </c>
      <c r="I862" s="42">
        <v>6</v>
      </c>
      <c r="J862" s="33" t="str">
        <f t="shared" si="13"/>
        <v>Полевской городской округ, г. Полевской, ул. К.Маркса, д. 6</v>
      </c>
      <c r="K862" s="42">
        <v>1781.1</v>
      </c>
      <c r="L862" s="30">
        <v>24</v>
      </c>
      <c r="M862" s="30">
        <v>7</v>
      </c>
      <c r="N862" s="33" t="s">
        <v>3901</v>
      </c>
      <c r="O862" s="191" t="s">
        <v>3704</v>
      </c>
      <c r="P862" s="33" t="s">
        <v>3799</v>
      </c>
      <c r="Q862" s="194">
        <v>11616206.139999999</v>
      </c>
      <c r="T862"/>
    </row>
    <row r="863" spans="1:20" ht="23.25" x14ac:dyDescent="0.25">
      <c r="A863" s="80">
        <v>862</v>
      </c>
      <c r="B863" s="146" t="s">
        <v>227</v>
      </c>
      <c r="C863" s="30"/>
      <c r="D863" s="30" t="s">
        <v>297</v>
      </c>
      <c r="E863" s="30" t="s">
        <v>18</v>
      </c>
      <c r="F863" s="30" t="s">
        <v>298</v>
      </c>
      <c r="G863" s="30" t="s">
        <v>20</v>
      </c>
      <c r="H863" s="30" t="s">
        <v>299</v>
      </c>
      <c r="I863" s="42">
        <v>8</v>
      </c>
      <c r="J863" s="33" t="str">
        <f t="shared" si="13"/>
        <v>Полевской городской округ, г. Полевской, ул. К.Маркса, д. 8</v>
      </c>
      <c r="K863" s="42">
        <v>1609.7</v>
      </c>
      <c r="L863" s="30">
        <v>19</v>
      </c>
      <c r="M863" s="30">
        <v>8</v>
      </c>
      <c r="N863" s="33" t="s">
        <v>3901</v>
      </c>
      <c r="O863" s="191" t="s">
        <v>3704</v>
      </c>
      <c r="P863" s="33" t="s">
        <v>3799</v>
      </c>
      <c r="Q863" s="194">
        <v>11578928.93</v>
      </c>
      <c r="T863"/>
    </row>
    <row r="864" spans="1:20" ht="23.25" x14ac:dyDescent="0.25">
      <c r="A864" s="80">
        <v>863</v>
      </c>
      <c r="B864" s="146" t="s">
        <v>227</v>
      </c>
      <c r="C864" s="30"/>
      <c r="D864" s="30" t="s">
        <v>297</v>
      </c>
      <c r="E864" s="30" t="s">
        <v>18</v>
      </c>
      <c r="F864" s="30" t="s">
        <v>298</v>
      </c>
      <c r="G864" s="30" t="s">
        <v>20</v>
      </c>
      <c r="H864" s="30" t="s">
        <v>36</v>
      </c>
      <c r="I864" s="42">
        <v>14</v>
      </c>
      <c r="J864" s="33" t="str">
        <f t="shared" ref="J864:J927" si="14">C864&amp;""&amp;D864&amp;", "&amp;E864&amp;" "&amp;F864&amp;", "&amp;G864&amp;" "&amp;H864&amp;", д. "&amp;I864</f>
        <v>Полевской городской округ, г. Полевской, ул. Ленина, д. 14</v>
      </c>
      <c r="K864" s="42">
        <v>1166.8499999999999</v>
      </c>
      <c r="L864" s="30">
        <v>24</v>
      </c>
      <c r="M864" s="30">
        <v>3</v>
      </c>
      <c r="N864" s="33" t="s">
        <v>3901</v>
      </c>
      <c r="O864" s="191" t="s">
        <v>3704</v>
      </c>
      <c r="P864" s="33" t="s">
        <v>3799</v>
      </c>
      <c r="Q864" s="194">
        <v>5243230.8000000007</v>
      </c>
      <c r="R864" s="45" t="s">
        <v>2348</v>
      </c>
      <c r="T864"/>
    </row>
    <row r="865" spans="1:20" ht="23.25" x14ac:dyDescent="0.25">
      <c r="A865" s="80">
        <v>864</v>
      </c>
      <c r="B865" s="146" t="s">
        <v>227</v>
      </c>
      <c r="C865" s="30"/>
      <c r="D865" s="30" t="s">
        <v>297</v>
      </c>
      <c r="E865" s="30" t="s">
        <v>18</v>
      </c>
      <c r="F865" s="30" t="s">
        <v>298</v>
      </c>
      <c r="G865" s="30" t="s">
        <v>20</v>
      </c>
      <c r="H865" s="30" t="s">
        <v>36</v>
      </c>
      <c r="I865" s="42">
        <v>3</v>
      </c>
      <c r="J865" s="33" t="str">
        <f t="shared" si="14"/>
        <v>Полевской городской округ, г. Полевской, ул. Ленина, д. 3</v>
      </c>
      <c r="K865" s="42">
        <v>1170.2</v>
      </c>
      <c r="L865" s="30">
        <v>24</v>
      </c>
      <c r="M865" s="30">
        <v>4</v>
      </c>
      <c r="N865" s="33" t="s">
        <v>4043</v>
      </c>
      <c r="O865" s="191" t="s">
        <v>4044</v>
      </c>
      <c r="P865" s="33" t="s">
        <v>3799</v>
      </c>
      <c r="Q865" s="194">
        <v>2603398.7999999998</v>
      </c>
      <c r="R865" s="45" t="s">
        <v>2348</v>
      </c>
      <c r="T865"/>
    </row>
    <row r="866" spans="1:20" ht="23.25" x14ac:dyDescent="0.25">
      <c r="A866" s="80">
        <v>865</v>
      </c>
      <c r="B866" s="146" t="s">
        <v>227</v>
      </c>
      <c r="C866" s="30"/>
      <c r="D866" s="30" t="s">
        <v>297</v>
      </c>
      <c r="E866" s="30" t="s">
        <v>18</v>
      </c>
      <c r="F866" s="30" t="s">
        <v>298</v>
      </c>
      <c r="G866" s="30" t="s">
        <v>20</v>
      </c>
      <c r="H866" s="30" t="s">
        <v>36</v>
      </c>
      <c r="I866" s="42">
        <v>5</v>
      </c>
      <c r="J866" s="33" t="str">
        <f t="shared" si="14"/>
        <v>Полевской городской округ, г. Полевской, ул. Ленина, д. 5</v>
      </c>
      <c r="K866" s="42">
        <v>1986.1</v>
      </c>
      <c r="L866" s="30">
        <v>48</v>
      </c>
      <c r="M866" s="30">
        <v>5</v>
      </c>
      <c r="N866" s="33" t="s">
        <v>3902</v>
      </c>
      <c r="O866" s="191" t="s">
        <v>3704</v>
      </c>
      <c r="P866" s="33" t="s">
        <v>3958</v>
      </c>
      <c r="Q866" s="194">
        <v>6016369.7599999998</v>
      </c>
      <c r="T866"/>
    </row>
    <row r="867" spans="1:20" ht="23.25" x14ac:dyDescent="0.25">
      <c r="A867" s="80">
        <v>866</v>
      </c>
      <c r="B867" s="146" t="s">
        <v>227</v>
      </c>
      <c r="C867" s="30"/>
      <c r="D867" s="30" t="s">
        <v>297</v>
      </c>
      <c r="E867" s="30" t="s">
        <v>18</v>
      </c>
      <c r="F867" s="30" t="s">
        <v>298</v>
      </c>
      <c r="G867" s="30" t="s">
        <v>20</v>
      </c>
      <c r="H867" s="30" t="s">
        <v>36</v>
      </c>
      <c r="I867" s="42">
        <v>6</v>
      </c>
      <c r="J867" s="33" t="str">
        <f t="shared" si="14"/>
        <v>Полевской городской округ, г. Полевской, ул. Ленина, д. 6</v>
      </c>
      <c r="K867" s="42">
        <v>2036.5</v>
      </c>
      <c r="L867" s="30">
        <v>48</v>
      </c>
      <c r="M867" s="30">
        <v>7</v>
      </c>
      <c r="N867" s="33" t="s">
        <v>3902</v>
      </c>
      <c r="O867" s="191" t="s">
        <v>3704</v>
      </c>
      <c r="P867" s="33" t="s">
        <v>3958</v>
      </c>
      <c r="Q867" s="194">
        <v>7724267.8100000005</v>
      </c>
      <c r="T867"/>
    </row>
    <row r="868" spans="1:20" ht="23.25" x14ac:dyDescent="0.25">
      <c r="A868" s="80">
        <v>867</v>
      </c>
      <c r="B868" s="146" t="s">
        <v>227</v>
      </c>
      <c r="C868" s="30"/>
      <c r="D868" s="30" t="s">
        <v>297</v>
      </c>
      <c r="E868" s="30" t="s">
        <v>18</v>
      </c>
      <c r="F868" s="30" t="s">
        <v>298</v>
      </c>
      <c r="G868" s="30" t="s">
        <v>20</v>
      </c>
      <c r="H868" s="30" t="s">
        <v>36</v>
      </c>
      <c r="I868" s="42">
        <v>8</v>
      </c>
      <c r="J868" s="33" t="str">
        <f t="shared" si="14"/>
        <v>Полевской городской округ, г. Полевской, ул. Ленина, д. 8</v>
      </c>
      <c r="K868" s="42">
        <v>2875.1</v>
      </c>
      <c r="L868" s="30">
        <v>64</v>
      </c>
      <c r="M868" s="30">
        <v>6</v>
      </c>
      <c r="N868" s="33" t="s">
        <v>3902</v>
      </c>
      <c r="O868" s="191" t="s">
        <v>3704</v>
      </c>
      <c r="P868" s="33" t="s">
        <v>3958</v>
      </c>
      <c r="Q868" s="194">
        <v>14283360.120000001</v>
      </c>
      <c r="T868"/>
    </row>
    <row r="869" spans="1:20" ht="23.25" x14ac:dyDescent="0.25">
      <c r="A869" s="80">
        <v>868</v>
      </c>
      <c r="B869" s="146" t="s">
        <v>227</v>
      </c>
      <c r="C869" s="30"/>
      <c r="D869" s="30" t="s">
        <v>297</v>
      </c>
      <c r="E869" s="30" t="s">
        <v>18</v>
      </c>
      <c r="F869" s="30" t="s">
        <v>298</v>
      </c>
      <c r="G869" s="30" t="s">
        <v>20</v>
      </c>
      <c r="H869" s="30" t="s">
        <v>703</v>
      </c>
      <c r="I869" s="42" t="s">
        <v>115</v>
      </c>
      <c r="J869" s="33" t="str">
        <f t="shared" si="14"/>
        <v>Полевской городской округ, г. Полевской, ул. М.Горького, д. 1А</v>
      </c>
      <c r="K869" s="42">
        <v>4989.8</v>
      </c>
      <c r="L869" s="30">
        <v>138</v>
      </c>
      <c r="M869" s="30">
        <v>1</v>
      </c>
      <c r="N869" s="33" t="s">
        <v>3903</v>
      </c>
      <c r="O869" s="191" t="s">
        <v>3648</v>
      </c>
      <c r="P869" s="33" t="s">
        <v>3641</v>
      </c>
      <c r="Q869" s="194">
        <v>471738</v>
      </c>
      <c r="R869" s="45" t="s">
        <v>2348</v>
      </c>
      <c r="T869"/>
    </row>
    <row r="870" spans="1:20" ht="23.25" x14ac:dyDescent="0.25">
      <c r="A870" s="80">
        <v>869</v>
      </c>
      <c r="B870" s="146" t="s">
        <v>227</v>
      </c>
      <c r="C870" s="30"/>
      <c r="D870" s="30" t="s">
        <v>297</v>
      </c>
      <c r="E870" s="30" t="s">
        <v>18</v>
      </c>
      <c r="F870" s="30" t="s">
        <v>298</v>
      </c>
      <c r="G870" s="30" t="s">
        <v>20</v>
      </c>
      <c r="H870" s="30" t="s">
        <v>199</v>
      </c>
      <c r="I870" s="42">
        <v>14</v>
      </c>
      <c r="J870" s="33" t="str">
        <f t="shared" si="14"/>
        <v>Полевской городской округ, г. Полевской, ул. Победы, д. 14</v>
      </c>
      <c r="K870" s="42">
        <v>501.8</v>
      </c>
      <c r="L870" s="30">
        <v>7</v>
      </c>
      <c r="M870" s="30">
        <v>8</v>
      </c>
      <c r="N870" s="33" t="s">
        <v>3904</v>
      </c>
      <c r="O870" s="191" t="s">
        <v>3704</v>
      </c>
      <c r="P870" s="33" t="s">
        <v>3641</v>
      </c>
      <c r="Q870" s="194">
        <v>5080374.18</v>
      </c>
      <c r="T870"/>
    </row>
    <row r="871" spans="1:20" ht="23.25" x14ac:dyDescent="0.25">
      <c r="A871" s="80">
        <v>870</v>
      </c>
      <c r="B871" s="146" t="s">
        <v>227</v>
      </c>
      <c r="C871" s="30"/>
      <c r="D871" s="30" t="s">
        <v>297</v>
      </c>
      <c r="E871" s="30" t="s">
        <v>18</v>
      </c>
      <c r="F871" s="30" t="s">
        <v>298</v>
      </c>
      <c r="G871" s="30" t="s">
        <v>20</v>
      </c>
      <c r="H871" s="30" t="s">
        <v>199</v>
      </c>
      <c r="I871" s="42">
        <v>16</v>
      </c>
      <c r="J871" s="33" t="str">
        <f t="shared" si="14"/>
        <v>Полевской городской округ, г. Полевской, ул. Победы, д. 16</v>
      </c>
      <c r="K871" s="42">
        <v>704.4</v>
      </c>
      <c r="L871" s="30">
        <v>12</v>
      </c>
      <c r="M871" s="30">
        <v>8</v>
      </c>
      <c r="N871" s="33" t="s">
        <v>3904</v>
      </c>
      <c r="O871" s="191" t="s">
        <v>3704</v>
      </c>
      <c r="P871" s="33" t="s">
        <v>3641</v>
      </c>
      <c r="Q871" s="194">
        <v>6856911.3799999999</v>
      </c>
      <c r="T871"/>
    </row>
    <row r="872" spans="1:20" ht="23.25" x14ac:dyDescent="0.25">
      <c r="A872" s="80">
        <v>871</v>
      </c>
      <c r="B872" s="146" t="s">
        <v>227</v>
      </c>
      <c r="C872" s="30"/>
      <c r="D872" s="30" t="s">
        <v>297</v>
      </c>
      <c r="E872" s="30" t="s">
        <v>18</v>
      </c>
      <c r="F872" s="30" t="s">
        <v>298</v>
      </c>
      <c r="G872" s="30" t="s">
        <v>20</v>
      </c>
      <c r="H872" s="30" t="s">
        <v>199</v>
      </c>
      <c r="I872" s="42">
        <v>9</v>
      </c>
      <c r="J872" s="33" t="str">
        <f t="shared" si="14"/>
        <v>Полевской городской округ, г. Полевской, ул. Победы, д. 9</v>
      </c>
      <c r="K872" s="42">
        <v>690.8</v>
      </c>
      <c r="L872" s="30">
        <v>16</v>
      </c>
      <c r="M872" s="30">
        <v>8</v>
      </c>
      <c r="N872" s="33" t="s">
        <v>4045</v>
      </c>
      <c r="O872" s="191" t="s">
        <v>4046</v>
      </c>
      <c r="P872" s="33" t="s">
        <v>3641</v>
      </c>
      <c r="Q872" s="194">
        <v>6747943.2399999993</v>
      </c>
      <c r="T872"/>
    </row>
    <row r="873" spans="1:20" ht="23.25" x14ac:dyDescent="0.25">
      <c r="A873" s="80">
        <v>872</v>
      </c>
      <c r="B873" s="146" t="s">
        <v>227</v>
      </c>
      <c r="C873" s="30"/>
      <c r="D873" s="30" t="s">
        <v>297</v>
      </c>
      <c r="E873" s="30" t="s">
        <v>18</v>
      </c>
      <c r="F873" s="30" t="s">
        <v>298</v>
      </c>
      <c r="G873" s="30" t="s">
        <v>20</v>
      </c>
      <c r="H873" s="30" t="s">
        <v>617</v>
      </c>
      <c r="I873" s="42" t="s">
        <v>410</v>
      </c>
      <c r="J873" s="33" t="str">
        <f t="shared" si="14"/>
        <v>Полевской городской округ, г. Полевской, ул. Челюскинцев, д. 10А</v>
      </c>
      <c r="K873" s="42">
        <v>499.1</v>
      </c>
      <c r="L873" s="30">
        <v>8</v>
      </c>
      <c r="M873" s="30">
        <v>8</v>
      </c>
      <c r="N873" s="33" t="s">
        <v>3904</v>
      </c>
      <c r="O873" s="191" t="s">
        <v>3704</v>
      </c>
      <c r="P873" s="33" t="s">
        <v>3641</v>
      </c>
      <c r="Q873" s="194">
        <v>5397253.540000001</v>
      </c>
      <c r="T873"/>
    </row>
    <row r="874" spans="1:20" ht="23.25" x14ac:dyDescent="0.25">
      <c r="A874" s="80">
        <v>873</v>
      </c>
      <c r="B874" s="146" t="s">
        <v>227</v>
      </c>
      <c r="C874" s="30"/>
      <c r="D874" s="30" t="s">
        <v>297</v>
      </c>
      <c r="E874" s="30" t="s">
        <v>18</v>
      </c>
      <c r="F874" s="30" t="s">
        <v>298</v>
      </c>
      <c r="G874" s="30" t="s">
        <v>20</v>
      </c>
      <c r="H874" s="30" t="s">
        <v>617</v>
      </c>
      <c r="I874" s="42" t="s">
        <v>1271</v>
      </c>
      <c r="J874" s="33" t="str">
        <f t="shared" si="14"/>
        <v>Полевской городской округ, г. Полевской, ул. Челюскинцев, д. 12А</v>
      </c>
      <c r="K874" s="42">
        <v>500.1</v>
      </c>
      <c r="L874" s="30">
        <v>8</v>
      </c>
      <c r="M874" s="30">
        <v>4</v>
      </c>
      <c r="N874" s="33" t="s">
        <v>3904</v>
      </c>
      <c r="O874" s="191" t="s">
        <v>3704</v>
      </c>
      <c r="P874" s="33" t="s">
        <v>3641</v>
      </c>
      <c r="Q874" s="194">
        <v>4166373.6000000006</v>
      </c>
      <c r="T874"/>
    </row>
    <row r="875" spans="1:20" x14ac:dyDescent="0.25">
      <c r="A875" s="80">
        <v>874</v>
      </c>
      <c r="B875" s="146" t="s">
        <v>227</v>
      </c>
      <c r="C875" s="30"/>
      <c r="D875" s="30" t="s">
        <v>297</v>
      </c>
      <c r="E875" s="30" t="s">
        <v>18</v>
      </c>
      <c r="F875" s="30" t="s">
        <v>298</v>
      </c>
      <c r="G875" s="30" t="s">
        <v>20</v>
      </c>
      <c r="H875" s="30" t="s">
        <v>650</v>
      </c>
      <c r="I875" s="42">
        <v>3</v>
      </c>
      <c r="J875" s="33" t="str">
        <f t="shared" si="14"/>
        <v>Полевской городской округ, г. Полевской, ул. Чехова, д. 3</v>
      </c>
      <c r="K875" s="42">
        <v>658.7</v>
      </c>
      <c r="L875" s="30">
        <v>16</v>
      </c>
      <c r="M875" s="30">
        <v>8</v>
      </c>
      <c r="N875" s="33" t="s">
        <v>3901</v>
      </c>
      <c r="O875" s="191" t="s">
        <v>3704</v>
      </c>
      <c r="P875" s="33" t="s">
        <v>3799</v>
      </c>
      <c r="Q875" s="194">
        <v>5476734.1199999992</v>
      </c>
      <c r="T875"/>
    </row>
    <row r="876" spans="1:20" ht="23.25" x14ac:dyDescent="0.25">
      <c r="A876" s="80">
        <v>875</v>
      </c>
      <c r="B876" s="146" t="s">
        <v>227</v>
      </c>
      <c r="C876" s="30"/>
      <c r="D876" s="30" t="s">
        <v>297</v>
      </c>
      <c r="E876" s="30" t="s">
        <v>29</v>
      </c>
      <c r="F876" s="30" t="s">
        <v>1356</v>
      </c>
      <c r="G876" s="30" t="s">
        <v>20</v>
      </c>
      <c r="H876" s="30" t="s">
        <v>703</v>
      </c>
      <c r="I876" s="42">
        <v>48</v>
      </c>
      <c r="J876" s="33" t="str">
        <f t="shared" si="14"/>
        <v>Полевской городской округ, с. Полдневая (г Полевской), ул. М.Горького, д. 48</v>
      </c>
      <c r="K876" s="42">
        <v>604.5</v>
      </c>
      <c r="L876" s="30">
        <v>12</v>
      </c>
      <c r="M876" s="30">
        <v>5</v>
      </c>
      <c r="N876" s="33" t="s">
        <v>3901</v>
      </c>
      <c r="O876" s="191" t="s">
        <v>3704</v>
      </c>
      <c r="P876" s="33" t="s">
        <v>3799</v>
      </c>
      <c r="Q876" s="194">
        <v>3640614</v>
      </c>
      <c r="T876"/>
    </row>
    <row r="877" spans="1:20" ht="23.25" x14ac:dyDescent="0.25">
      <c r="A877" s="80">
        <v>876</v>
      </c>
      <c r="B877" s="147" t="s">
        <v>218</v>
      </c>
      <c r="C877" s="30" t="s">
        <v>680</v>
      </c>
      <c r="D877" s="30" t="s">
        <v>133</v>
      </c>
      <c r="E877" s="30" t="s">
        <v>1500</v>
      </c>
      <c r="F877" s="28" t="s">
        <v>1317</v>
      </c>
      <c r="G877" s="28" t="s">
        <v>20</v>
      </c>
      <c r="H877" s="30" t="s">
        <v>794</v>
      </c>
      <c r="I877" s="148" t="s">
        <v>980</v>
      </c>
      <c r="J877" s="33" t="str">
        <f t="shared" si="14"/>
        <v>Пригородный р-н, Горноуральский городской округ, пос. Лая, ул. Привокзальная, д. 1</v>
      </c>
      <c r="K877" s="42">
        <v>436</v>
      </c>
      <c r="L877" s="30">
        <v>12</v>
      </c>
      <c r="M877" s="30">
        <v>5</v>
      </c>
      <c r="N877" s="33" t="s">
        <v>3905</v>
      </c>
      <c r="O877" s="191" t="s">
        <v>3675</v>
      </c>
      <c r="P877" s="33" t="s">
        <v>3680</v>
      </c>
      <c r="Q877" s="194">
        <v>3327826.8200000003</v>
      </c>
      <c r="T877"/>
    </row>
    <row r="878" spans="1:20" ht="23.25" x14ac:dyDescent="0.25">
      <c r="A878" s="80">
        <v>877</v>
      </c>
      <c r="B878" s="147" t="s">
        <v>218</v>
      </c>
      <c r="C878" s="30" t="s">
        <v>680</v>
      </c>
      <c r="D878" s="30" t="s">
        <v>133</v>
      </c>
      <c r="E878" s="30" t="s">
        <v>1500</v>
      </c>
      <c r="F878" s="28" t="s">
        <v>1317</v>
      </c>
      <c r="G878" s="28" t="s">
        <v>20</v>
      </c>
      <c r="H878" s="30" t="s">
        <v>794</v>
      </c>
      <c r="I878" s="148" t="s">
        <v>981</v>
      </c>
      <c r="J878" s="33" t="str">
        <f t="shared" si="14"/>
        <v>Пригородный р-н, Горноуральский городской округ, пос. Лая, ул. Привокзальная, д. 2</v>
      </c>
      <c r="K878" s="42">
        <v>512.5</v>
      </c>
      <c r="L878" s="30">
        <v>12</v>
      </c>
      <c r="M878" s="30">
        <v>5</v>
      </c>
      <c r="N878" s="33" t="s">
        <v>3905</v>
      </c>
      <c r="O878" s="191" t="s">
        <v>3675</v>
      </c>
      <c r="P878" s="33" t="s">
        <v>3680</v>
      </c>
      <c r="Q878" s="194">
        <v>3298784.42</v>
      </c>
      <c r="T878"/>
    </row>
    <row r="879" spans="1:20" ht="23.25" x14ac:dyDescent="0.25">
      <c r="A879" s="80">
        <v>878</v>
      </c>
      <c r="B879" s="147" t="s">
        <v>218</v>
      </c>
      <c r="C879" s="30" t="s">
        <v>680</v>
      </c>
      <c r="D879" s="30" t="s">
        <v>133</v>
      </c>
      <c r="E879" s="30" t="s">
        <v>1500</v>
      </c>
      <c r="F879" s="28" t="s">
        <v>1084</v>
      </c>
      <c r="G879" s="28" t="s">
        <v>20</v>
      </c>
      <c r="H879" s="30" t="s">
        <v>49</v>
      </c>
      <c r="I879" s="148" t="s">
        <v>983</v>
      </c>
      <c r="J879" s="33" t="str">
        <f t="shared" si="14"/>
        <v>Пригородный р-н, Горноуральский городской округ, пос. Новоасбест, ул. Коммунальная, д. 4</v>
      </c>
      <c r="K879" s="42">
        <v>455.8</v>
      </c>
      <c r="L879" s="30">
        <v>8</v>
      </c>
      <c r="M879" s="30">
        <v>6</v>
      </c>
      <c r="N879" s="33" t="s">
        <v>3905</v>
      </c>
      <c r="O879" s="191" t="s">
        <v>3675</v>
      </c>
      <c r="P879" s="33" t="s">
        <v>3680</v>
      </c>
      <c r="Q879" s="194">
        <v>3623076.0200000005</v>
      </c>
      <c r="T879"/>
    </row>
    <row r="880" spans="1:20" ht="23.25" x14ac:dyDescent="0.25">
      <c r="A880" s="80">
        <v>879</v>
      </c>
      <c r="B880" s="147" t="s">
        <v>218</v>
      </c>
      <c r="C880" s="30" t="s">
        <v>680</v>
      </c>
      <c r="D880" s="30" t="s">
        <v>133</v>
      </c>
      <c r="E880" s="30" t="s">
        <v>1500</v>
      </c>
      <c r="F880" s="28" t="s">
        <v>1084</v>
      </c>
      <c r="G880" s="28" t="s">
        <v>20</v>
      </c>
      <c r="H880" s="30" t="s">
        <v>49</v>
      </c>
      <c r="I880" s="148" t="s">
        <v>992</v>
      </c>
      <c r="J880" s="33" t="str">
        <f t="shared" si="14"/>
        <v>Пригородный р-н, Горноуральский городской округ, пос. Новоасбест, ул. Коммунальная, д. 8</v>
      </c>
      <c r="K880" s="42">
        <v>413</v>
      </c>
      <c r="L880" s="30">
        <v>8</v>
      </c>
      <c r="M880" s="30">
        <v>6</v>
      </c>
      <c r="N880" s="33" t="s">
        <v>3906</v>
      </c>
      <c r="O880" s="191" t="s">
        <v>3736</v>
      </c>
      <c r="P880" s="33" t="s">
        <v>3680</v>
      </c>
      <c r="Q880" s="194">
        <v>2842074</v>
      </c>
      <c r="T880"/>
    </row>
    <row r="881" spans="1:20" ht="23.25" x14ac:dyDescent="0.25">
      <c r="A881" s="80">
        <v>880</v>
      </c>
      <c r="B881" s="147" t="s">
        <v>218</v>
      </c>
      <c r="C881" s="30" t="s">
        <v>680</v>
      </c>
      <c r="D881" s="30" t="s">
        <v>133</v>
      </c>
      <c r="E881" s="30" t="s">
        <v>1500</v>
      </c>
      <c r="F881" s="28" t="s">
        <v>1084</v>
      </c>
      <c r="G881" s="28" t="s">
        <v>20</v>
      </c>
      <c r="H881" s="30" t="s">
        <v>330</v>
      </c>
      <c r="I881" s="148" t="s">
        <v>945</v>
      </c>
      <c r="J881" s="33" t="str">
        <f t="shared" si="14"/>
        <v>Пригородный р-н, Горноуральский городской округ, пос. Новоасбест, ул. Пионерская, д. 7</v>
      </c>
      <c r="K881" s="42">
        <v>716</v>
      </c>
      <c r="L881" s="30">
        <v>16</v>
      </c>
      <c r="M881" s="30">
        <v>5</v>
      </c>
      <c r="N881" s="33" t="s">
        <v>3906</v>
      </c>
      <c r="O881" s="191" t="s">
        <v>3736</v>
      </c>
      <c r="P881" s="33" t="s">
        <v>3680</v>
      </c>
      <c r="Q881" s="194">
        <v>4397346</v>
      </c>
      <c r="T881"/>
    </row>
    <row r="882" spans="1:20" ht="23.25" x14ac:dyDescent="0.25">
      <c r="A882" s="80">
        <v>881</v>
      </c>
      <c r="B882" s="147" t="s">
        <v>218</v>
      </c>
      <c r="C882" s="30" t="s">
        <v>680</v>
      </c>
      <c r="D882" s="30" t="s">
        <v>133</v>
      </c>
      <c r="E882" s="30" t="s">
        <v>1500</v>
      </c>
      <c r="F882" s="28" t="s">
        <v>517</v>
      </c>
      <c r="G882" s="28" t="s">
        <v>20</v>
      </c>
      <c r="H882" s="30" t="s">
        <v>367</v>
      </c>
      <c r="I882" s="148" t="s">
        <v>944</v>
      </c>
      <c r="J882" s="33" t="str">
        <f t="shared" si="14"/>
        <v>Пригородный р-н, Горноуральский городской округ, пос. Первомайский, ул. Лесная, д. 5</v>
      </c>
      <c r="K882" s="42">
        <v>512</v>
      </c>
      <c r="L882" s="30">
        <v>12</v>
      </c>
      <c r="M882" s="30">
        <v>5</v>
      </c>
      <c r="N882" s="33" t="s">
        <v>3905</v>
      </c>
      <c r="O882" s="191" t="s">
        <v>3675</v>
      </c>
      <c r="P882" s="33" t="s">
        <v>3680</v>
      </c>
      <c r="Q882" s="194">
        <v>3785393.52</v>
      </c>
      <c r="T882"/>
    </row>
    <row r="883" spans="1:20" ht="23.25" x14ac:dyDescent="0.25">
      <c r="A883" s="80">
        <v>882</v>
      </c>
      <c r="B883" s="144" t="s">
        <v>8</v>
      </c>
      <c r="C883" s="120" t="s">
        <v>632</v>
      </c>
      <c r="D883" s="143" t="s">
        <v>12</v>
      </c>
      <c r="E883" s="120" t="s">
        <v>637</v>
      </c>
      <c r="F883" s="120" t="s">
        <v>85</v>
      </c>
      <c r="G883" s="120" t="s">
        <v>64</v>
      </c>
      <c r="H883" s="120" t="s">
        <v>716</v>
      </c>
      <c r="I883" s="57">
        <v>9</v>
      </c>
      <c r="J883" s="33" t="str">
        <f t="shared" si="14"/>
        <v>Пышминский р-н, Пышминский городской округ, п.г.т. Пышма, пер. Больничный, д. 9</v>
      </c>
      <c r="K883" s="120">
        <v>1274.4000000000001</v>
      </c>
      <c r="L883" s="30">
        <v>22</v>
      </c>
      <c r="M883" s="30">
        <v>1</v>
      </c>
      <c r="N883" s="33" t="s">
        <v>3907</v>
      </c>
      <c r="O883" s="191" t="s">
        <v>3646</v>
      </c>
      <c r="P883" s="33" t="s">
        <v>2726</v>
      </c>
      <c r="Q883" s="194">
        <v>1514885</v>
      </c>
      <c r="T883"/>
    </row>
    <row r="884" spans="1:20" ht="23.25" x14ac:dyDescent="0.25">
      <c r="A884" s="80">
        <v>883</v>
      </c>
      <c r="B884" s="144" t="s">
        <v>8</v>
      </c>
      <c r="C884" s="120" t="s">
        <v>632</v>
      </c>
      <c r="D884" s="143" t="s">
        <v>12</v>
      </c>
      <c r="E884" s="120" t="s">
        <v>637</v>
      </c>
      <c r="F884" s="120" t="s">
        <v>85</v>
      </c>
      <c r="G884" s="120" t="s">
        <v>64</v>
      </c>
      <c r="H884" s="120" t="s">
        <v>1312</v>
      </c>
      <c r="I884" s="57">
        <v>10</v>
      </c>
      <c r="J884" s="33" t="str">
        <f t="shared" si="14"/>
        <v>Пышминский р-н, Пышминский городской округ, п.г.т. Пышма, пер. Речной, д. 10</v>
      </c>
      <c r="K884" s="120">
        <v>526.20000000000005</v>
      </c>
      <c r="L884" s="30">
        <v>8</v>
      </c>
      <c r="M884" s="30">
        <v>6</v>
      </c>
      <c r="N884" s="33" t="s">
        <v>3907</v>
      </c>
      <c r="O884" s="191" t="s">
        <v>3646</v>
      </c>
      <c r="P884" s="33" t="s">
        <v>2726</v>
      </c>
      <c r="Q884" s="194">
        <v>1682359.4900000002</v>
      </c>
      <c r="T884"/>
    </row>
    <row r="885" spans="1:20" ht="23.25" x14ac:dyDescent="0.25">
      <c r="A885" s="80">
        <v>884</v>
      </c>
      <c r="B885" s="144" t="s">
        <v>8</v>
      </c>
      <c r="C885" s="120" t="s">
        <v>632</v>
      </c>
      <c r="D885" s="143" t="s">
        <v>12</v>
      </c>
      <c r="E885" s="120" t="s">
        <v>637</v>
      </c>
      <c r="F885" s="120" t="s">
        <v>85</v>
      </c>
      <c r="G885" s="120" t="s">
        <v>20</v>
      </c>
      <c r="H885" s="120" t="s">
        <v>112</v>
      </c>
      <c r="I885" s="57" t="s">
        <v>117</v>
      </c>
      <c r="J885" s="33" t="str">
        <f t="shared" si="14"/>
        <v>Пышминский р-н, Пышминский городской округ, п.г.т. Пышма, ул. Заводская, д. 13А</v>
      </c>
      <c r="K885" s="120">
        <v>1858.2</v>
      </c>
      <c r="L885" s="30">
        <v>36</v>
      </c>
      <c r="M885" s="30">
        <v>1</v>
      </c>
      <c r="N885" s="33" t="s">
        <v>3907</v>
      </c>
      <c r="O885" s="191" t="s">
        <v>3646</v>
      </c>
      <c r="P885" s="33" t="s">
        <v>2726</v>
      </c>
      <c r="Q885" s="194">
        <v>2488314.02</v>
      </c>
      <c r="T885"/>
    </row>
    <row r="886" spans="1:20" ht="23.25" x14ac:dyDescent="0.25">
      <c r="A886" s="80">
        <v>885</v>
      </c>
      <c r="B886" s="144" t="s">
        <v>8</v>
      </c>
      <c r="C886" s="120" t="s">
        <v>632</v>
      </c>
      <c r="D886" s="143" t="s">
        <v>12</v>
      </c>
      <c r="E886" s="120" t="s">
        <v>637</v>
      </c>
      <c r="F886" s="120" t="s">
        <v>85</v>
      </c>
      <c r="G886" s="120" t="s">
        <v>20</v>
      </c>
      <c r="H886" s="120" t="s">
        <v>53</v>
      </c>
      <c r="I886" s="57">
        <v>17</v>
      </c>
      <c r="J886" s="33" t="str">
        <f t="shared" si="14"/>
        <v>Пышминский р-н, Пышминский городской округ, п.г.т. Пышма, ул. Комсомольская, д. 17</v>
      </c>
      <c r="K886" s="120">
        <v>988.4</v>
      </c>
      <c r="L886" s="30">
        <v>22</v>
      </c>
      <c r="M886" s="30">
        <v>7</v>
      </c>
      <c r="N886" s="33" t="s">
        <v>3907</v>
      </c>
      <c r="O886" s="191" t="s">
        <v>3646</v>
      </c>
      <c r="P886" s="33" t="s">
        <v>2726</v>
      </c>
      <c r="Q886" s="194">
        <v>3668682.33</v>
      </c>
      <c r="T886"/>
    </row>
    <row r="887" spans="1:20" ht="23.25" x14ac:dyDescent="0.25">
      <c r="A887" s="80">
        <v>886</v>
      </c>
      <c r="B887" s="144" t="s">
        <v>8</v>
      </c>
      <c r="C887" s="120" t="s">
        <v>632</v>
      </c>
      <c r="D887" s="143" t="s">
        <v>12</v>
      </c>
      <c r="E887" s="120" t="s">
        <v>637</v>
      </c>
      <c r="F887" s="120" t="s">
        <v>85</v>
      </c>
      <c r="G887" s="120" t="s">
        <v>20</v>
      </c>
      <c r="H887" s="120" t="s">
        <v>53</v>
      </c>
      <c r="I887" s="57" t="s">
        <v>115</v>
      </c>
      <c r="J887" s="33" t="str">
        <f t="shared" si="14"/>
        <v>Пышминский р-н, Пышминский городской округ, п.г.т. Пышма, ул. Комсомольская, д. 1А</v>
      </c>
      <c r="K887" s="120">
        <v>1476.1</v>
      </c>
      <c r="L887" s="30">
        <v>27</v>
      </c>
      <c r="M887" s="30">
        <v>1</v>
      </c>
      <c r="N887" s="33" t="s">
        <v>3907</v>
      </c>
      <c r="O887" s="191" t="s">
        <v>3646</v>
      </c>
      <c r="P887" s="33" t="s">
        <v>2726</v>
      </c>
      <c r="Q887" s="194">
        <v>1570812.9</v>
      </c>
      <c r="T887"/>
    </row>
    <row r="888" spans="1:20" ht="23.25" x14ac:dyDescent="0.25">
      <c r="A888" s="80">
        <v>887</v>
      </c>
      <c r="B888" s="144" t="s">
        <v>8</v>
      </c>
      <c r="C888" s="120" t="s">
        <v>632</v>
      </c>
      <c r="D888" s="143" t="s">
        <v>12</v>
      </c>
      <c r="E888" s="120" t="s">
        <v>637</v>
      </c>
      <c r="F888" s="120" t="s">
        <v>85</v>
      </c>
      <c r="G888" s="120" t="s">
        <v>20</v>
      </c>
      <c r="H888" s="120" t="s">
        <v>87</v>
      </c>
      <c r="I888" s="57">
        <v>10</v>
      </c>
      <c r="J888" s="33" t="str">
        <f t="shared" si="14"/>
        <v>Пышминский р-н, Пышминский городской округ, п.г.т. Пышма, ул. Строителей, д. 10</v>
      </c>
      <c r="K888" s="120">
        <v>1188.2</v>
      </c>
      <c r="L888" s="30">
        <v>24</v>
      </c>
      <c r="M888" s="30">
        <v>4</v>
      </c>
      <c r="N888" s="33" t="s">
        <v>3907</v>
      </c>
      <c r="O888" s="191" t="s">
        <v>3646</v>
      </c>
      <c r="P888" s="33" t="s">
        <v>2726</v>
      </c>
      <c r="Q888" s="194">
        <v>1398268.6400000001</v>
      </c>
      <c r="T888"/>
    </row>
    <row r="889" spans="1:20" ht="23.25" x14ac:dyDescent="0.25">
      <c r="A889" s="80">
        <v>888</v>
      </c>
      <c r="B889" s="144" t="s">
        <v>8</v>
      </c>
      <c r="C889" s="120" t="s">
        <v>632</v>
      </c>
      <c r="D889" s="143" t="s">
        <v>12</v>
      </c>
      <c r="E889" s="120" t="s">
        <v>637</v>
      </c>
      <c r="F889" s="120" t="s">
        <v>85</v>
      </c>
      <c r="G889" s="120" t="s">
        <v>20</v>
      </c>
      <c r="H889" s="120" t="s">
        <v>87</v>
      </c>
      <c r="I889" s="57">
        <v>4</v>
      </c>
      <c r="J889" s="33" t="str">
        <f t="shared" si="14"/>
        <v>Пышминский р-н, Пышминский городской округ, п.г.т. Пышма, ул. Строителей, д. 4</v>
      </c>
      <c r="K889" s="120">
        <v>778</v>
      </c>
      <c r="L889" s="30">
        <v>16</v>
      </c>
      <c r="M889" s="30">
        <v>7</v>
      </c>
      <c r="N889" s="33" t="s">
        <v>3907</v>
      </c>
      <c r="O889" s="191" t="s">
        <v>3646</v>
      </c>
      <c r="P889" s="33" t="s">
        <v>2726</v>
      </c>
      <c r="Q889" s="194">
        <v>2971274.53</v>
      </c>
      <c r="T889"/>
    </row>
    <row r="890" spans="1:20" ht="23.25" x14ac:dyDescent="0.25">
      <c r="A890" s="80">
        <v>889</v>
      </c>
      <c r="B890" s="144" t="s">
        <v>8</v>
      </c>
      <c r="C890" s="120" t="s">
        <v>632</v>
      </c>
      <c r="D890" s="143" t="s">
        <v>12</v>
      </c>
      <c r="E890" s="120" t="s">
        <v>29</v>
      </c>
      <c r="F890" s="120" t="s">
        <v>1122</v>
      </c>
      <c r="G890" s="120" t="s">
        <v>20</v>
      </c>
      <c r="H890" s="120" t="s">
        <v>56</v>
      </c>
      <c r="I890" s="57">
        <v>6</v>
      </c>
      <c r="J890" s="33" t="str">
        <f t="shared" si="14"/>
        <v>Пышминский р-н, Пышминский городской округ, с. Тупицыно, ул. Первомайская, д. 6</v>
      </c>
      <c r="K890" s="120">
        <v>754.3</v>
      </c>
      <c r="L890" s="30">
        <v>24</v>
      </c>
      <c r="M890" s="30">
        <v>1</v>
      </c>
      <c r="N890" s="33" t="s">
        <v>3907</v>
      </c>
      <c r="O890" s="191" t="s">
        <v>3646</v>
      </c>
      <c r="P890" s="33" t="s">
        <v>2726</v>
      </c>
      <c r="Q890" s="194">
        <v>2333601.0099999998</v>
      </c>
      <c r="T890"/>
    </row>
    <row r="891" spans="1:20" ht="23.25" x14ac:dyDescent="0.25">
      <c r="A891" s="80">
        <v>890</v>
      </c>
      <c r="B891" s="144" t="s">
        <v>8</v>
      </c>
      <c r="C891" s="30" t="s">
        <v>631</v>
      </c>
      <c r="D891" s="30" t="s">
        <v>13</v>
      </c>
      <c r="E891" s="30" t="s">
        <v>18</v>
      </c>
      <c r="F891" s="30" t="s">
        <v>91</v>
      </c>
      <c r="G891" s="30" t="s">
        <v>4889</v>
      </c>
      <c r="H891" s="30" t="s">
        <v>4896</v>
      </c>
      <c r="I891" s="30">
        <v>2</v>
      </c>
      <c r="J891" s="33" t="str">
        <f t="shared" si="14"/>
        <v>Режевской р-н, Режевской городской округ, г. Реж, тер. поселок Кирпичный, д. 2</v>
      </c>
      <c r="K891" s="30">
        <v>791.4</v>
      </c>
      <c r="L891" s="30">
        <v>25</v>
      </c>
      <c r="M891" s="30">
        <v>1</v>
      </c>
      <c r="N891" s="33" t="s">
        <v>3908</v>
      </c>
      <c r="O891" s="191" t="s">
        <v>3734</v>
      </c>
      <c r="P891" s="33" t="s">
        <v>3641</v>
      </c>
      <c r="Q891" s="194">
        <v>1152119.24</v>
      </c>
      <c r="T891"/>
    </row>
    <row r="892" spans="1:20" ht="34.5" x14ac:dyDescent="0.25">
      <c r="A892" s="80">
        <v>891</v>
      </c>
      <c r="B892" s="144" t="s">
        <v>8</v>
      </c>
      <c r="C892" s="30" t="s">
        <v>631</v>
      </c>
      <c r="D892" s="30" t="s">
        <v>13</v>
      </c>
      <c r="E892" s="30" t="s">
        <v>18</v>
      </c>
      <c r="F892" s="30" t="s">
        <v>91</v>
      </c>
      <c r="G892" s="30" t="s">
        <v>20</v>
      </c>
      <c r="H892" s="30" t="s">
        <v>278</v>
      </c>
      <c r="I892" s="30">
        <v>7</v>
      </c>
      <c r="J892" s="33" t="str">
        <f t="shared" si="14"/>
        <v>Режевской р-н, Режевской городской округ, г. Реж, ул. Космонавтов, д. 7</v>
      </c>
      <c r="K892" s="30">
        <v>2720.4</v>
      </c>
      <c r="L892" s="30">
        <v>60</v>
      </c>
      <c r="M892" s="30">
        <v>4</v>
      </c>
      <c r="N892" s="33" t="s">
        <v>4049</v>
      </c>
      <c r="O892" s="191" t="s">
        <v>4050</v>
      </c>
      <c r="P892" s="33" t="s">
        <v>3641</v>
      </c>
      <c r="Q892" s="194">
        <v>5828652.7599999998</v>
      </c>
      <c r="T892"/>
    </row>
    <row r="893" spans="1:20" ht="23.25" x14ac:dyDescent="0.25">
      <c r="A893" s="80">
        <v>892</v>
      </c>
      <c r="B893" s="144" t="s">
        <v>8</v>
      </c>
      <c r="C893" s="30" t="s">
        <v>631</v>
      </c>
      <c r="D893" s="30" t="s">
        <v>13</v>
      </c>
      <c r="E893" s="30" t="s">
        <v>18</v>
      </c>
      <c r="F893" s="30" t="s">
        <v>91</v>
      </c>
      <c r="G893" s="30" t="s">
        <v>20</v>
      </c>
      <c r="H893" s="30" t="s">
        <v>36</v>
      </c>
      <c r="I893" s="30">
        <v>20</v>
      </c>
      <c r="J893" s="33" t="str">
        <f t="shared" si="14"/>
        <v>Режевской р-н, Режевской городской округ, г. Реж, ул. Ленина, д. 20</v>
      </c>
      <c r="K893" s="30">
        <v>3393.4</v>
      </c>
      <c r="L893" s="30">
        <v>64</v>
      </c>
      <c r="M893" s="30">
        <v>4</v>
      </c>
      <c r="N893" s="33" t="s">
        <v>3909</v>
      </c>
      <c r="O893" s="191" t="s">
        <v>3861</v>
      </c>
      <c r="P893" s="33" t="s">
        <v>3910</v>
      </c>
      <c r="Q893" s="194">
        <v>6711975.540000001</v>
      </c>
      <c r="T893"/>
    </row>
    <row r="894" spans="1:20" ht="23.25" x14ac:dyDescent="0.25">
      <c r="A894" s="80">
        <v>893</v>
      </c>
      <c r="B894" s="144" t="s">
        <v>8</v>
      </c>
      <c r="C894" s="30" t="s">
        <v>631</v>
      </c>
      <c r="D894" s="30" t="s">
        <v>13</v>
      </c>
      <c r="E894" s="30" t="s">
        <v>18</v>
      </c>
      <c r="F894" s="30" t="s">
        <v>91</v>
      </c>
      <c r="G894" s="30" t="s">
        <v>20</v>
      </c>
      <c r="H894" s="30" t="s">
        <v>36</v>
      </c>
      <c r="I894" s="30">
        <v>3</v>
      </c>
      <c r="J894" s="33" t="str">
        <f t="shared" si="14"/>
        <v>Режевской р-н, Режевской городской округ, г. Реж, ул. Ленина, д. 3</v>
      </c>
      <c r="K894" s="30">
        <v>1429.3</v>
      </c>
      <c r="L894" s="30">
        <v>21</v>
      </c>
      <c r="M894" s="30">
        <v>7</v>
      </c>
      <c r="N894" s="33" t="s">
        <v>4047</v>
      </c>
      <c r="O894" s="191" t="s">
        <v>4048</v>
      </c>
      <c r="P894" s="33" t="s">
        <v>3641</v>
      </c>
      <c r="Q894" s="194">
        <v>10035598.670000002</v>
      </c>
      <c r="T894"/>
    </row>
    <row r="895" spans="1:20" ht="23.25" x14ac:dyDescent="0.25">
      <c r="A895" s="80">
        <v>894</v>
      </c>
      <c r="B895" s="144" t="s">
        <v>8</v>
      </c>
      <c r="C895" s="30" t="s">
        <v>631</v>
      </c>
      <c r="D895" s="30" t="s">
        <v>13</v>
      </c>
      <c r="E895" s="30" t="s">
        <v>18</v>
      </c>
      <c r="F895" s="30" t="s">
        <v>91</v>
      </c>
      <c r="G895" s="30" t="s">
        <v>20</v>
      </c>
      <c r="H895" s="30" t="s">
        <v>97</v>
      </c>
      <c r="I895" s="30">
        <v>10</v>
      </c>
      <c r="J895" s="33" t="str">
        <f t="shared" si="14"/>
        <v>Режевской р-н, Режевской городской округ, г. Реж, ул. О.Кошевого, д. 10</v>
      </c>
      <c r="K895" s="30">
        <v>693.6</v>
      </c>
      <c r="L895" s="30">
        <v>12</v>
      </c>
      <c r="M895" s="30">
        <v>5</v>
      </c>
      <c r="N895" s="33" t="s">
        <v>4051</v>
      </c>
      <c r="O895" s="191" t="s">
        <v>4052</v>
      </c>
      <c r="P895" s="33" t="s">
        <v>3910</v>
      </c>
      <c r="Q895" s="194">
        <v>1215077.46</v>
      </c>
      <c r="T895"/>
    </row>
    <row r="896" spans="1:20" ht="23.25" x14ac:dyDescent="0.25">
      <c r="A896" s="80">
        <v>895</v>
      </c>
      <c r="B896" s="144" t="s">
        <v>8</v>
      </c>
      <c r="C896" s="30" t="s">
        <v>631</v>
      </c>
      <c r="D896" s="30" t="s">
        <v>13</v>
      </c>
      <c r="E896" s="30" t="s">
        <v>18</v>
      </c>
      <c r="F896" s="30" t="s">
        <v>91</v>
      </c>
      <c r="G896" s="30" t="s">
        <v>20</v>
      </c>
      <c r="H896" s="30" t="s">
        <v>97</v>
      </c>
      <c r="I896" s="30">
        <v>15</v>
      </c>
      <c r="J896" s="33" t="str">
        <f t="shared" si="14"/>
        <v>Режевской р-н, Режевской городской округ, г. Реж, ул. О.Кошевого, д. 15</v>
      </c>
      <c r="K896" s="30">
        <v>2935.8</v>
      </c>
      <c r="L896" s="30">
        <v>76</v>
      </c>
      <c r="M896" s="30">
        <v>5</v>
      </c>
      <c r="N896" s="33" t="s">
        <v>4051</v>
      </c>
      <c r="O896" s="191" t="s">
        <v>4053</v>
      </c>
      <c r="P896" s="33" t="s">
        <v>3910</v>
      </c>
      <c r="Q896" s="194">
        <v>8118296.8600000013</v>
      </c>
      <c r="T896"/>
    </row>
    <row r="897" spans="1:20" ht="23.25" x14ac:dyDescent="0.25">
      <c r="A897" s="80">
        <v>896</v>
      </c>
      <c r="B897" s="144" t="s">
        <v>8</v>
      </c>
      <c r="C897" s="30" t="s">
        <v>631</v>
      </c>
      <c r="D897" s="30" t="s">
        <v>13</v>
      </c>
      <c r="E897" s="30" t="s">
        <v>18</v>
      </c>
      <c r="F897" s="30" t="s">
        <v>91</v>
      </c>
      <c r="G897" s="30" t="s">
        <v>20</v>
      </c>
      <c r="H897" s="30" t="s">
        <v>97</v>
      </c>
      <c r="I897" s="30">
        <v>20</v>
      </c>
      <c r="J897" s="33" t="str">
        <f t="shared" si="14"/>
        <v>Режевской р-н, Режевской городской округ, г. Реж, ул. О.Кошевого, д. 20</v>
      </c>
      <c r="K897" s="30">
        <v>666.5</v>
      </c>
      <c r="L897" s="30">
        <v>16</v>
      </c>
      <c r="M897" s="30">
        <v>6</v>
      </c>
      <c r="N897" s="33" t="s">
        <v>4047</v>
      </c>
      <c r="O897" s="191" t="s">
        <v>4048</v>
      </c>
      <c r="P897" s="33" t="s">
        <v>3641</v>
      </c>
      <c r="Q897" s="194">
        <v>4688370.53</v>
      </c>
      <c r="T897"/>
    </row>
    <row r="898" spans="1:20" ht="23.25" x14ac:dyDescent="0.25">
      <c r="A898" s="80">
        <v>897</v>
      </c>
      <c r="B898" s="144" t="s">
        <v>8</v>
      </c>
      <c r="C898" s="30" t="s">
        <v>631</v>
      </c>
      <c r="D898" s="30" t="s">
        <v>13</v>
      </c>
      <c r="E898" s="30" t="s">
        <v>18</v>
      </c>
      <c r="F898" s="30" t="s">
        <v>91</v>
      </c>
      <c r="G898" s="30" t="s">
        <v>20</v>
      </c>
      <c r="H898" s="30" t="s">
        <v>97</v>
      </c>
      <c r="I898" s="30">
        <v>3</v>
      </c>
      <c r="J898" s="33" t="str">
        <f t="shared" si="14"/>
        <v>Режевской р-н, Режевской городской округ, г. Реж, ул. О.Кошевого, д. 3</v>
      </c>
      <c r="K898" s="30">
        <v>431.7</v>
      </c>
      <c r="L898" s="30">
        <v>8</v>
      </c>
      <c r="M898" s="30">
        <v>6</v>
      </c>
      <c r="N898" s="33" t="s">
        <v>4051</v>
      </c>
      <c r="O898" s="191" t="s">
        <v>4053</v>
      </c>
      <c r="P898" s="33" t="s">
        <v>3910</v>
      </c>
      <c r="Q898" s="194">
        <v>2551232.36</v>
      </c>
      <c r="T898"/>
    </row>
    <row r="899" spans="1:20" ht="23.25" x14ac:dyDescent="0.25">
      <c r="A899" s="80">
        <v>898</v>
      </c>
      <c r="B899" s="144" t="s">
        <v>8</v>
      </c>
      <c r="C899" s="30" t="s">
        <v>631</v>
      </c>
      <c r="D899" s="30" t="s">
        <v>13</v>
      </c>
      <c r="E899" s="30" t="s">
        <v>18</v>
      </c>
      <c r="F899" s="30" t="s">
        <v>91</v>
      </c>
      <c r="G899" s="30" t="s">
        <v>20</v>
      </c>
      <c r="H899" s="30" t="s">
        <v>97</v>
      </c>
      <c r="I899" s="30">
        <v>7</v>
      </c>
      <c r="J899" s="33" t="str">
        <f t="shared" si="14"/>
        <v>Режевской р-н, Режевской городской округ, г. Реж, ул. О.Кошевого, д. 7</v>
      </c>
      <c r="K899" s="30">
        <v>435.5</v>
      </c>
      <c r="L899" s="30">
        <v>8</v>
      </c>
      <c r="M899" s="30">
        <v>6</v>
      </c>
      <c r="N899" s="33" t="s">
        <v>4047</v>
      </c>
      <c r="O899" s="191" t="s">
        <v>4048</v>
      </c>
      <c r="P899" s="33" t="s">
        <v>3641</v>
      </c>
      <c r="Q899" s="194">
        <v>2887088.55</v>
      </c>
      <c r="T899"/>
    </row>
    <row r="900" spans="1:20" ht="23.25" x14ac:dyDescent="0.25">
      <c r="A900" s="80">
        <v>899</v>
      </c>
      <c r="B900" s="144" t="s">
        <v>8</v>
      </c>
      <c r="C900" s="30" t="s">
        <v>631</v>
      </c>
      <c r="D900" s="30" t="s">
        <v>13</v>
      </c>
      <c r="E900" s="30" t="s">
        <v>18</v>
      </c>
      <c r="F900" s="30" t="s">
        <v>91</v>
      </c>
      <c r="G900" s="30" t="s">
        <v>20</v>
      </c>
      <c r="H900" s="30" t="s">
        <v>99</v>
      </c>
      <c r="I900" s="30">
        <v>33</v>
      </c>
      <c r="J900" s="33" t="str">
        <f t="shared" si="14"/>
        <v>Режевской р-н, Режевской городской округ, г. Реж, ул. Чапаева, д. 33</v>
      </c>
      <c r="K900" s="30">
        <v>592</v>
      </c>
      <c r="L900" s="30">
        <v>21</v>
      </c>
      <c r="M900" s="30">
        <v>1</v>
      </c>
      <c r="N900" s="33" t="s">
        <v>3911</v>
      </c>
      <c r="O900" s="191" t="s">
        <v>3655</v>
      </c>
      <c r="P900" s="33" t="s">
        <v>3641</v>
      </c>
      <c r="Q900" s="194">
        <v>360423.60000000003</v>
      </c>
      <c r="R900" s="45" t="s">
        <v>2348</v>
      </c>
      <c r="T900"/>
    </row>
    <row r="901" spans="1:20" ht="23.25" x14ac:dyDescent="0.25">
      <c r="A901" s="80">
        <v>900</v>
      </c>
      <c r="B901" s="144" t="s">
        <v>8</v>
      </c>
      <c r="C901" s="30" t="s">
        <v>631</v>
      </c>
      <c r="D901" s="30" t="s">
        <v>13</v>
      </c>
      <c r="E901" s="30" t="s">
        <v>29</v>
      </c>
      <c r="F901" s="30" t="s">
        <v>1310</v>
      </c>
      <c r="G901" s="30" t="s">
        <v>20</v>
      </c>
      <c r="H901" s="30" t="s">
        <v>278</v>
      </c>
      <c r="I901" s="30">
        <v>11</v>
      </c>
      <c r="J901" s="33" t="str">
        <f t="shared" si="14"/>
        <v>Режевской р-н, Режевской городской округ, с. Глинское, ул. Космонавтов, д. 11</v>
      </c>
      <c r="K901" s="30">
        <v>424.4</v>
      </c>
      <c r="L901" s="30">
        <v>8</v>
      </c>
      <c r="M901" s="30">
        <v>3</v>
      </c>
      <c r="N901" s="33" t="s">
        <v>3908</v>
      </c>
      <c r="O901" s="191" t="s">
        <v>3734</v>
      </c>
      <c r="P901" s="33" t="s">
        <v>3641</v>
      </c>
      <c r="Q901" s="194">
        <v>1945914.32</v>
      </c>
      <c r="T901"/>
    </row>
    <row r="902" spans="1:20" ht="23.25" x14ac:dyDescent="0.25">
      <c r="A902" s="80">
        <v>901</v>
      </c>
      <c r="B902" s="144" t="s">
        <v>8</v>
      </c>
      <c r="C902" s="30" t="s">
        <v>631</v>
      </c>
      <c r="D902" s="30" t="s">
        <v>13</v>
      </c>
      <c r="E902" s="30" t="s">
        <v>29</v>
      </c>
      <c r="F902" s="30" t="s">
        <v>1310</v>
      </c>
      <c r="G902" s="30" t="s">
        <v>20</v>
      </c>
      <c r="H902" s="30" t="s">
        <v>278</v>
      </c>
      <c r="I902" s="30">
        <v>9</v>
      </c>
      <c r="J902" s="33" t="str">
        <f t="shared" si="14"/>
        <v>Режевской р-н, Режевской городской округ, с. Глинское, ул. Космонавтов, д. 9</v>
      </c>
      <c r="K902" s="30">
        <v>629.20000000000005</v>
      </c>
      <c r="L902" s="30">
        <v>15</v>
      </c>
      <c r="M902" s="30">
        <v>3</v>
      </c>
      <c r="N902" s="33" t="s">
        <v>4054</v>
      </c>
      <c r="O902" s="191" t="s">
        <v>4055</v>
      </c>
      <c r="P902" s="33" t="s">
        <v>3641</v>
      </c>
      <c r="Q902" s="194">
        <v>3338070.8900000006</v>
      </c>
      <c r="T902"/>
    </row>
    <row r="903" spans="1:20" ht="23.25" x14ac:dyDescent="0.25">
      <c r="A903" s="80">
        <v>902</v>
      </c>
      <c r="B903" s="144" t="s">
        <v>8</v>
      </c>
      <c r="C903" s="30" t="s">
        <v>631</v>
      </c>
      <c r="D903" s="91" t="s">
        <v>13</v>
      </c>
      <c r="E903" s="30" t="s">
        <v>29</v>
      </c>
      <c r="F903" s="30" t="s">
        <v>1309</v>
      </c>
      <c r="G903" s="30" t="s">
        <v>20</v>
      </c>
      <c r="H903" s="30" t="s">
        <v>1048</v>
      </c>
      <c r="I903" s="42">
        <v>3</v>
      </c>
      <c r="J903" s="33" t="str">
        <f t="shared" si="14"/>
        <v>Режевской р-н, Режевской городской округ, с. Липовское, ул. Совхозная, д. 3</v>
      </c>
      <c r="K903" s="30">
        <v>671.7</v>
      </c>
      <c r="L903" s="30">
        <v>16</v>
      </c>
      <c r="M903" s="30">
        <v>3</v>
      </c>
      <c r="N903" s="33" t="s">
        <v>3909</v>
      </c>
      <c r="O903" s="191" t="s">
        <v>3861</v>
      </c>
      <c r="P903" s="33" t="s">
        <v>3910</v>
      </c>
      <c r="Q903" s="194">
        <v>820700.48</v>
      </c>
      <c r="T903"/>
    </row>
    <row r="904" spans="1:20" ht="23.25" x14ac:dyDescent="0.25">
      <c r="A904" s="80">
        <v>903</v>
      </c>
      <c r="B904" s="149" t="s">
        <v>327</v>
      </c>
      <c r="C904" s="30"/>
      <c r="D904" s="30" t="s">
        <v>376</v>
      </c>
      <c r="E904" s="30" t="s">
        <v>18</v>
      </c>
      <c r="F904" s="30" t="s">
        <v>377</v>
      </c>
      <c r="G904" s="30" t="s">
        <v>20</v>
      </c>
      <c r="H904" s="30" t="s">
        <v>378</v>
      </c>
      <c r="I904" s="42">
        <v>24</v>
      </c>
      <c r="J904" s="33" t="str">
        <f t="shared" si="14"/>
        <v>Североуральский городской округ, г. Североуральск, ул. Белинского, д. 24</v>
      </c>
      <c r="K904" s="30">
        <v>389.5</v>
      </c>
      <c r="L904" s="30">
        <v>6</v>
      </c>
      <c r="M904" s="30">
        <v>2</v>
      </c>
      <c r="N904" s="33" t="s">
        <v>3912</v>
      </c>
      <c r="O904" s="191">
        <v>43437</v>
      </c>
      <c r="P904" s="33" t="s">
        <v>3913</v>
      </c>
      <c r="Q904" s="194">
        <v>980787.6</v>
      </c>
      <c r="R904" s="45" t="s">
        <v>2348</v>
      </c>
      <c r="T904"/>
    </row>
    <row r="905" spans="1:20" ht="23.25" x14ac:dyDescent="0.25">
      <c r="A905" s="80">
        <v>904</v>
      </c>
      <c r="B905" s="149" t="s">
        <v>327</v>
      </c>
      <c r="C905" s="30"/>
      <c r="D905" s="30" t="s">
        <v>376</v>
      </c>
      <c r="E905" s="30" t="s">
        <v>18</v>
      </c>
      <c r="F905" s="30" t="s">
        <v>377</v>
      </c>
      <c r="G905" s="30" t="s">
        <v>20</v>
      </c>
      <c r="H905" s="30" t="s">
        <v>378</v>
      </c>
      <c r="I905" s="42">
        <v>32</v>
      </c>
      <c r="J905" s="33" t="str">
        <f t="shared" si="14"/>
        <v>Североуральский городской округ, г. Североуральск, ул. Белинского, д. 32</v>
      </c>
      <c r="K905" s="30">
        <v>743.3</v>
      </c>
      <c r="L905" s="30">
        <v>12</v>
      </c>
      <c r="M905" s="30">
        <v>2</v>
      </c>
      <c r="N905" s="33" t="s">
        <v>3912</v>
      </c>
      <c r="O905" s="191">
        <v>43437</v>
      </c>
      <c r="P905" s="33" t="s">
        <v>3913</v>
      </c>
      <c r="Q905" s="194">
        <v>1543170</v>
      </c>
      <c r="R905" s="45" t="s">
        <v>2348</v>
      </c>
      <c r="T905"/>
    </row>
    <row r="906" spans="1:20" ht="23.25" x14ac:dyDescent="0.25">
      <c r="A906" s="80">
        <v>905</v>
      </c>
      <c r="B906" s="149" t="s">
        <v>327</v>
      </c>
      <c r="C906" s="30"/>
      <c r="D906" s="30" t="s">
        <v>376</v>
      </c>
      <c r="E906" s="30" t="s">
        <v>18</v>
      </c>
      <c r="F906" s="30" t="s">
        <v>377</v>
      </c>
      <c r="G906" s="30" t="s">
        <v>20</v>
      </c>
      <c r="H906" s="30" t="s">
        <v>379</v>
      </c>
      <c r="I906" s="42">
        <v>11</v>
      </c>
      <c r="J906" s="33" t="str">
        <f t="shared" si="14"/>
        <v>Североуральский городской округ, г. Североуральск, ул. Каржавина, д. 11</v>
      </c>
      <c r="K906" s="30">
        <v>760</v>
      </c>
      <c r="L906" s="30">
        <v>6</v>
      </c>
      <c r="M906" s="30">
        <v>8</v>
      </c>
      <c r="N906" s="33" t="s">
        <v>3912</v>
      </c>
      <c r="O906" s="191" t="s">
        <v>3748</v>
      </c>
      <c r="P906" s="33" t="s">
        <v>3913</v>
      </c>
      <c r="Q906" s="194">
        <v>3819986.4</v>
      </c>
      <c r="T906"/>
    </row>
    <row r="907" spans="1:20" ht="23.25" x14ac:dyDescent="0.25">
      <c r="A907" s="80">
        <v>906</v>
      </c>
      <c r="B907" s="149" t="s">
        <v>327</v>
      </c>
      <c r="C907" s="30"/>
      <c r="D907" s="30" t="s">
        <v>376</v>
      </c>
      <c r="E907" s="30" t="s">
        <v>18</v>
      </c>
      <c r="F907" s="30" t="s">
        <v>377</v>
      </c>
      <c r="G907" s="30" t="s">
        <v>20</v>
      </c>
      <c r="H907" s="30" t="s">
        <v>379</v>
      </c>
      <c r="I907" s="42">
        <v>18</v>
      </c>
      <c r="J907" s="33" t="str">
        <f t="shared" si="14"/>
        <v>Североуральский городской округ, г. Североуральск, ул. Каржавина, д. 18</v>
      </c>
      <c r="K907" s="30">
        <v>4355.5</v>
      </c>
      <c r="L907" s="30">
        <v>70</v>
      </c>
      <c r="M907" s="30">
        <v>1</v>
      </c>
      <c r="N907" s="33" t="s">
        <v>3914</v>
      </c>
      <c r="O907" s="191">
        <v>43616</v>
      </c>
      <c r="P907" s="33" t="s">
        <v>3913</v>
      </c>
      <c r="Q907" s="194">
        <v>5167284</v>
      </c>
      <c r="T907"/>
    </row>
    <row r="908" spans="1:20" ht="23.25" x14ac:dyDescent="0.25">
      <c r="A908" s="80">
        <v>907</v>
      </c>
      <c r="B908" s="149" t="s">
        <v>327</v>
      </c>
      <c r="C908" s="30"/>
      <c r="D908" s="30" t="s">
        <v>376</v>
      </c>
      <c r="E908" s="30" t="s">
        <v>18</v>
      </c>
      <c r="F908" s="30" t="s">
        <v>377</v>
      </c>
      <c r="G908" s="30" t="s">
        <v>20</v>
      </c>
      <c r="H908" s="30" t="s">
        <v>53</v>
      </c>
      <c r="I908" s="42">
        <v>7</v>
      </c>
      <c r="J908" s="33" t="str">
        <f t="shared" si="14"/>
        <v>Североуральский городской округ, г. Североуральск, ул. Комсомольская, д. 7</v>
      </c>
      <c r="K908" s="30">
        <v>1468</v>
      </c>
      <c r="L908" s="30">
        <v>12</v>
      </c>
      <c r="M908" s="30">
        <v>8</v>
      </c>
      <c r="N908" s="33" t="s">
        <v>3912</v>
      </c>
      <c r="O908" s="191" t="s">
        <v>3748</v>
      </c>
      <c r="P908" s="33" t="s">
        <v>3913</v>
      </c>
      <c r="Q908" s="194">
        <v>6273030</v>
      </c>
      <c r="T908"/>
    </row>
    <row r="909" spans="1:20" ht="23.25" x14ac:dyDescent="0.25">
      <c r="A909" s="80">
        <v>908</v>
      </c>
      <c r="B909" s="149" t="s">
        <v>327</v>
      </c>
      <c r="C909" s="30"/>
      <c r="D909" s="30" t="s">
        <v>376</v>
      </c>
      <c r="E909" s="30" t="s">
        <v>18</v>
      </c>
      <c r="F909" s="30" t="s">
        <v>377</v>
      </c>
      <c r="G909" s="30" t="s">
        <v>20</v>
      </c>
      <c r="H909" s="30" t="s">
        <v>36</v>
      </c>
      <c r="I909" s="42">
        <v>38</v>
      </c>
      <c r="J909" s="33" t="str">
        <f t="shared" si="14"/>
        <v>Североуральский городской округ, г. Североуральск, ул. Ленина, д. 38</v>
      </c>
      <c r="K909" s="30">
        <v>390.6</v>
      </c>
      <c r="L909" s="30">
        <v>6</v>
      </c>
      <c r="M909" s="30">
        <v>2</v>
      </c>
      <c r="N909" s="33" t="s">
        <v>3912</v>
      </c>
      <c r="O909" s="191" t="s">
        <v>3748</v>
      </c>
      <c r="P909" s="33" t="s">
        <v>3913</v>
      </c>
      <c r="Q909" s="194">
        <v>515372.4</v>
      </c>
      <c r="R909" s="45" t="s">
        <v>2348</v>
      </c>
      <c r="T909"/>
    </row>
    <row r="910" spans="1:20" ht="23.25" x14ac:dyDescent="0.25">
      <c r="A910" s="80">
        <v>909</v>
      </c>
      <c r="B910" s="149" t="s">
        <v>327</v>
      </c>
      <c r="C910" s="30"/>
      <c r="D910" s="30" t="s">
        <v>376</v>
      </c>
      <c r="E910" s="30" t="s">
        <v>18</v>
      </c>
      <c r="F910" s="30" t="s">
        <v>377</v>
      </c>
      <c r="G910" s="30" t="s">
        <v>20</v>
      </c>
      <c r="H910" s="30" t="s">
        <v>172</v>
      </c>
      <c r="I910" s="42">
        <v>4</v>
      </c>
      <c r="J910" s="33" t="str">
        <f t="shared" si="14"/>
        <v>Североуральский городской округ, г. Североуральск, ул. Маяковского, д. 4</v>
      </c>
      <c r="K910" s="30">
        <v>1061.5</v>
      </c>
      <c r="L910" s="30">
        <v>12</v>
      </c>
      <c r="M910" s="30">
        <v>1</v>
      </c>
      <c r="N910" s="33" t="s">
        <v>3914</v>
      </c>
      <c r="O910" s="191">
        <v>43616</v>
      </c>
      <c r="P910" s="33" t="s">
        <v>3913</v>
      </c>
      <c r="Q910" s="194">
        <v>2692149.6</v>
      </c>
      <c r="T910"/>
    </row>
    <row r="911" spans="1:20" ht="23.25" x14ac:dyDescent="0.25">
      <c r="A911" s="80">
        <v>910</v>
      </c>
      <c r="B911" s="149" t="s">
        <v>327</v>
      </c>
      <c r="C911" s="30"/>
      <c r="D911" s="30" t="s">
        <v>376</v>
      </c>
      <c r="E911" s="30" t="s">
        <v>18</v>
      </c>
      <c r="F911" s="30" t="s">
        <v>377</v>
      </c>
      <c r="G911" s="30" t="s">
        <v>20</v>
      </c>
      <c r="H911" s="30" t="s">
        <v>380</v>
      </c>
      <c r="I911" s="42">
        <v>10</v>
      </c>
      <c r="J911" s="33" t="str">
        <f t="shared" si="14"/>
        <v>Североуральский городской округ, г. Североуральск, ул. Молодежная, д. 10</v>
      </c>
      <c r="K911" s="30">
        <v>5655.8</v>
      </c>
      <c r="L911" s="30">
        <v>63</v>
      </c>
      <c r="M911" s="30">
        <v>1</v>
      </c>
      <c r="N911" s="33" t="s">
        <v>3914</v>
      </c>
      <c r="O911" s="191">
        <v>43616</v>
      </c>
      <c r="P911" s="33" t="s">
        <v>3913</v>
      </c>
      <c r="Q911" s="194">
        <v>10766143.199999999</v>
      </c>
      <c r="R911" s="45" t="s">
        <v>2348</v>
      </c>
      <c r="T911"/>
    </row>
    <row r="912" spans="1:20" ht="23.25" x14ac:dyDescent="0.25">
      <c r="A912" s="80">
        <v>911</v>
      </c>
      <c r="B912" s="149" t="s">
        <v>327</v>
      </c>
      <c r="C912" s="30"/>
      <c r="D912" s="30" t="s">
        <v>376</v>
      </c>
      <c r="E912" s="30" t="s">
        <v>18</v>
      </c>
      <c r="F912" s="30" t="s">
        <v>377</v>
      </c>
      <c r="G912" s="30" t="s">
        <v>20</v>
      </c>
      <c r="H912" s="30" t="s">
        <v>61</v>
      </c>
      <c r="I912" s="42">
        <v>41</v>
      </c>
      <c r="J912" s="33" t="str">
        <f t="shared" si="14"/>
        <v>Североуральский городской округ, г. Североуральск, ул. Октябрьская, д. 41</v>
      </c>
      <c r="K912" s="30">
        <v>1713</v>
      </c>
      <c r="L912" s="30">
        <v>12</v>
      </c>
      <c r="M912" s="30">
        <v>4</v>
      </c>
      <c r="N912" s="33" t="s">
        <v>3912</v>
      </c>
      <c r="O912" s="191" t="s">
        <v>3748</v>
      </c>
      <c r="P912" s="33" t="s">
        <v>3913</v>
      </c>
      <c r="Q912" s="194">
        <v>3940224.0000000005</v>
      </c>
      <c r="T912"/>
    </row>
    <row r="913" spans="1:20" ht="23.25" x14ac:dyDescent="0.25">
      <c r="A913" s="80">
        <v>912</v>
      </c>
      <c r="B913" s="149" t="s">
        <v>327</v>
      </c>
      <c r="C913" s="30"/>
      <c r="D913" s="30" t="s">
        <v>376</v>
      </c>
      <c r="E913" s="30" t="s">
        <v>18</v>
      </c>
      <c r="F913" s="30" t="s">
        <v>377</v>
      </c>
      <c r="G913" s="30" t="s">
        <v>20</v>
      </c>
      <c r="H913" s="30" t="s">
        <v>61</v>
      </c>
      <c r="I913" s="42">
        <v>43</v>
      </c>
      <c r="J913" s="33" t="str">
        <f t="shared" si="14"/>
        <v>Североуральский городской округ, г. Североуральск, ул. Октябрьская, д. 43</v>
      </c>
      <c r="K913" s="30">
        <v>946.2</v>
      </c>
      <c r="L913" s="30">
        <v>8</v>
      </c>
      <c r="M913" s="30">
        <v>8</v>
      </c>
      <c r="N913" s="33" t="s">
        <v>3912</v>
      </c>
      <c r="O913" s="191" t="s">
        <v>3748</v>
      </c>
      <c r="P913" s="33" t="s">
        <v>3913</v>
      </c>
      <c r="Q913" s="194">
        <v>4280383.1999999993</v>
      </c>
      <c r="T913"/>
    </row>
    <row r="914" spans="1:20" ht="23.25" x14ac:dyDescent="0.25">
      <c r="A914" s="80">
        <v>913</v>
      </c>
      <c r="B914" s="149" t="s">
        <v>327</v>
      </c>
      <c r="C914" s="30"/>
      <c r="D914" s="30" t="s">
        <v>376</v>
      </c>
      <c r="E914" s="30" t="s">
        <v>18</v>
      </c>
      <c r="F914" s="30" t="s">
        <v>377</v>
      </c>
      <c r="G914" s="30" t="s">
        <v>20</v>
      </c>
      <c r="H914" s="30" t="s">
        <v>518</v>
      </c>
      <c r="I914" s="42">
        <v>42</v>
      </c>
      <c r="J914" s="33" t="str">
        <f t="shared" si="14"/>
        <v>Североуральский городской округ, г. Североуральск, ул. Циолковского, д. 42</v>
      </c>
      <c r="K914" s="30">
        <v>929.3</v>
      </c>
      <c r="L914" s="30">
        <v>8</v>
      </c>
      <c r="M914" s="30">
        <v>8</v>
      </c>
      <c r="N914" s="33" t="s">
        <v>3912</v>
      </c>
      <c r="O914" s="191" t="s">
        <v>3748</v>
      </c>
      <c r="P914" s="33" t="s">
        <v>3913</v>
      </c>
      <c r="Q914" s="194">
        <v>4219555.2</v>
      </c>
      <c r="T914"/>
    </row>
    <row r="915" spans="1:20" ht="23.25" x14ac:dyDescent="0.25">
      <c r="A915" s="80">
        <v>914</v>
      </c>
      <c r="B915" s="149" t="s">
        <v>327</v>
      </c>
      <c r="C915" s="30"/>
      <c r="D915" s="30" t="s">
        <v>376</v>
      </c>
      <c r="E915" s="30" t="s">
        <v>1500</v>
      </c>
      <c r="F915" s="30" t="s">
        <v>746</v>
      </c>
      <c r="G915" s="30" t="s">
        <v>20</v>
      </c>
      <c r="H915" s="30" t="s">
        <v>345</v>
      </c>
      <c r="I915" s="42">
        <v>11</v>
      </c>
      <c r="J915" s="33" t="str">
        <f t="shared" si="14"/>
        <v>Североуральский городской округ, пос. Калья (г Североуральск), ул. Зои Космодемьянской, д. 11</v>
      </c>
      <c r="K915" s="30">
        <v>684.2</v>
      </c>
      <c r="L915" s="30">
        <v>8</v>
      </c>
      <c r="M915" s="30">
        <v>7</v>
      </c>
      <c r="N915" s="33" t="s">
        <v>3912</v>
      </c>
      <c r="O915" s="191" t="s">
        <v>3748</v>
      </c>
      <c r="P915" s="33" t="s">
        <v>3913</v>
      </c>
      <c r="Q915" s="194">
        <v>3447232.8000000003</v>
      </c>
      <c r="T915"/>
    </row>
    <row r="916" spans="1:20" ht="23.25" x14ac:dyDescent="0.25">
      <c r="A916" s="80">
        <v>915</v>
      </c>
      <c r="B916" s="149" t="s">
        <v>327</v>
      </c>
      <c r="C916" s="30"/>
      <c r="D916" s="30" t="s">
        <v>376</v>
      </c>
      <c r="E916" s="30" t="s">
        <v>1500</v>
      </c>
      <c r="F916" s="30" t="s">
        <v>746</v>
      </c>
      <c r="G916" s="30" t="s">
        <v>20</v>
      </c>
      <c r="H916" s="30" t="s">
        <v>79</v>
      </c>
      <c r="I916" s="42">
        <v>22</v>
      </c>
      <c r="J916" s="33" t="str">
        <f t="shared" si="14"/>
        <v>Североуральский городской округ, пос. Калья (г Североуральск), ул. Комарова, д. 22</v>
      </c>
      <c r="K916" s="30">
        <v>1205.9000000000001</v>
      </c>
      <c r="L916" s="30">
        <v>12</v>
      </c>
      <c r="M916" s="30">
        <v>7</v>
      </c>
      <c r="N916" s="33" t="s">
        <v>3912</v>
      </c>
      <c r="O916" s="191" t="s">
        <v>3748</v>
      </c>
      <c r="P916" s="33" t="s">
        <v>3913</v>
      </c>
      <c r="Q916" s="194">
        <v>5367604.8000000007</v>
      </c>
      <c r="T916"/>
    </row>
    <row r="917" spans="1:20" ht="23.25" x14ac:dyDescent="0.25">
      <c r="A917" s="80">
        <v>916</v>
      </c>
      <c r="B917" s="149" t="s">
        <v>327</v>
      </c>
      <c r="C917" s="30"/>
      <c r="D917" s="30" t="s">
        <v>376</v>
      </c>
      <c r="E917" s="30" t="s">
        <v>1500</v>
      </c>
      <c r="F917" s="30" t="s">
        <v>746</v>
      </c>
      <c r="G917" s="30" t="s">
        <v>20</v>
      </c>
      <c r="H917" s="30" t="s">
        <v>79</v>
      </c>
      <c r="I917" s="42">
        <v>24</v>
      </c>
      <c r="J917" s="33" t="str">
        <f t="shared" si="14"/>
        <v>Североуральский городской округ, пос. Калья (г Североуральск), ул. Комарова, д. 24</v>
      </c>
      <c r="K917" s="30">
        <v>717.8</v>
      </c>
      <c r="L917" s="30">
        <v>8</v>
      </c>
      <c r="M917" s="30">
        <v>7</v>
      </c>
      <c r="N917" s="33" t="s">
        <v>3912</v>
      </c>
      <c r="O917" s="191" t="s">
        <v>3748</v>
      </c>
      <c r="P917" s="33" t="s">
        <v>3913</v>
      </c>
      <c r="Q917" s="194">
        <v>3441079.1999999997</v>
      </c>
      <c r="T917"/>
    </row>
    <row r="918" spans="1:20" ht="23.25" x14ac:dyDescent="0.25">
      <c r="A918" s="80">
        <v>917</v>
      </c>
      <c r="B918" s="149" t="s">
        <v>327</v>
      </c>
      <c r="C918" s="30"/>
      <c r="D918" s="30" t="s">
        <v>376</v>
      </c>
      <c r="E918" s="30" t="s">
        <v>1500</v>
      </c>
      <c r="F918" s="30" t="s">
        <v>746</v>
      </c>
      <c r="G918" s="30" t="s">
        <v>20</v>
      </c>
      <c r="H918" s="30" t="s">
        <v>79</v>
      </c>
      <c r="I918" s="42">
        <v>26</v>
      </c>
      <c r="J918" s="33" t="str">
        <f t="shared" si="14"/>
        <v>Североуральский городской округ, пос. Калья (г Североуральск), ул. Комарова, д. 26</v>
      </c>
      <c r="K918" s="30">
        <v>1217.4000000000001</v>
      </c>
      <c r="L918" s="30">
        <v>12</v>
      </c>
      <c r="M918" s="30">
        <v>7</v>
      </c>
      <c r="N918" s="33" t="s">
        <v>3912</v>
      </c>
      <c r="O918" s="191" t="s">
        <v>3748</v>
      </c>
      <c r="P918" s="33" t="s">
        <v>3913</v>
      </c>
      <c r="Q918" s="194">
        <v>5799038.3999999994</v>
      </c>
      <c r="T918"/>
    </row>
    <row r="919" spans="1:20" ht="23.25" x14ac:dyDescent="0.25">
      <c r="A919" s="80">
        <v>918</v>
      </c>
      <c r="B919" s="149" t="s">
        <v>327</v>
      </c>
      <c r="C919" s="30"/>
      <c r="D919" s="30" t="s">
        <v>376</v>
      </c>
      <c r="E919" s="30" t="s">
        <v>1500</v>
      </c>
      <c r="F919" s="30" t="s">
        <v>746</v>
      </c>
      <c r="G919" s="30" t="s">
        <v>20</v>
      </c>
      <c r="H919" s="30" t="s">
        <v>79</v>
      </c>
      <c r="I919" s="42">
        <v>32</v>
      </c>
      <c r="J919" s="33" t="str">
        <f t="shared" si="14"/>
        <v>Североуральский городской округ, пос. Калья (г Североуральск), ул. Комарова, д. 32</v>
      </c>
      <c r="K919" s="30">
        <v>1219.7</v>
      </c>
      <c r="L919" s="30">
        <v>12</v>
      </c>
      <c r="M919" s="30">
        <v>7</v>
      </c>
      <c r="N919" s="33" t="s">
        <v>3912</v>
      </c>
      <c r="O919" s="191" t="s">
        <v>3748</v>
      </c>
      <c r="P919" s="33" t="s">
        <v>3913</v>
      </c>
      <c r="Q919" s="194">
        <v>5507428.7999999989</v>
      </c>
      <c r="T919"/>
    </row>
    <row r="920" spans="1:20" ht="23.25" x14ac:dyDescent="0.25">
      <c r="A920" s="80">
        <v>919</v>
      </c>
      <c r="B920" s="149" t="s">
        <v>327</v>
      </c>
      <c r="C920" s="30"/>
      <c r="D920" s="30" t="s">
        <v>376</v>
      </c>
      <c r="E920" s="30" t="s">
        <v>1500</v>
      </c>
      <c r="F920" s="30" t="s">
        <v>746</v>
      </c>
      <c r="G920" s="30" t="s">
        <v>20</v>
      </c>
      <c r="H920" s="30" t="s">
        <v>79</v>
      </c>
      <c r="I920" s="42">
        <v>34</v>
      </c>
      <c r="J920" s="33" t="str">
        <f t="shared" si="14"/>
        <v>Североуральский городской округ, пос. Калья (г Североуральск), ул. Комарова, д. 34</v>
      </c>
      <c r="K920" s="30">
        <v>1228.2</v>
      </c>
      <c r="L920" s="30">
        <v>12</v>
      </c>
      <c r="M920" s="30">
        <v>7</v>
      </c>
      <c r="N920" s="33" t="s">
        <v>3912</v>
      </c>
      <c r="O920" s="191" t="s">
        <v>3748</v>
      </c>
      <c r="P920" s="33" t="s">
        <v>3913</v>
      </c>
      <c r="Q920" s="194">
        <v>5344368</v>
      </c>
      <c r="T920"/>
    </row>
    <row r="921" spans="1:20" ht="23.25" x14ac:dyDescent="0.25">
      <c r="A921" s="80">
        <v>920</v>
      </c>
      <c r="B921" s="149" t="s">
        <v>327</v>
      </c>
      <c r="C921" s="30"/>
      <c r="D921" s="30" t="s">
        <v>376</v>
      </c>
      <c r="E921" s="30" t="s">
        <v>1500</v>
      </c>
      <c r="F921" s="30" t="s">
        <v>746</v>
      </c>
      <c r="G921" s="30" t="s">
        <v>20</v>
      </c>
      <c r="H921" s="30" t="s">
        <v>79</v>
      </c>
      <c r="I921" s="42">
        <v>36</v>
      </c>
      <c r="J921" s="33" t="str">
        <f t="shared" si="14"/>
        <v>Североуральский городской округ, пос. Калья (г Североуральск), ул. Комарова, д. 36</v>
      </c>
      <c r="K921" s="30">
        <v>710.5</v>
      </c>
      <c r="L921" s="30">
        <v>8</v>
      </c>
      <c r="M921" s="30">
        <v>7</v>
      </c>
      <c r="N921" s="33" t="s">
        <v>3912</v>
      </c>
      <c r="O921" s="191" t="s">
        <v>3748</v>
      </c>
      <c r="P921" s="33" t="s">
        <v>3913</v>
      </c>
      <c r="Q921" s="194">
        <v>3579368.4000000004</v>
      </c>
      <c r="T921"/>
    </row>
    <row r="922" spans="1:20" ht="23.25" x14ac:dyDescent="0.25">
      <c r="A922" s="80">
        <v>921</v>
      </c>
      <c r="B922" s="149" t="s">
        <v>327</v>
      </c>
      <c r="C922" s="30"/>
      <c r="D922" s="30" t="s">
        <v>376</v>
      </c>
      <c r="E922" s="30" t="s">
        <v>1500</v>
      </c>
      <c r="F922" s="30" t="s">
        <v>746</v>
      </c>
      <c r="G922" s="30" t="s">
        <v>20</v>
      </c>
      <c r="H922" s="30" t="s">
        <v>79</v>
      </c>
      <c r="I922" s="42">
        <v>38</v>
      </c>
      <c r="J922" s="33" t="str">
        <f t="shared" si="14"/>
        <v>Североуральский городской округ, пос. Калья (г Североуральск), ул. Комарова, д. 38</v>
      </c>
      <c r="K922" s="30">
        <v>1239.9000000000001</v>
      </c>
      <c r="L922" s="30">
        <v>12</v>
      </c>
      <c r="M922" s="30">
        <v>7</v>
      </c>
      <c r="N922" s="33" t="s">
        <v>3912</v>
      </c>
      <c r="O922" s="191" t="s">
        <v>3748</v>
      </c>
      <c r="P922" s="33" t="s">
        <v>3913</v>
      </c>
      <c r="Q922" s="194">
        <v>5411857.1999999993</v>
      </c>
      <c r="T922"/>
    </row>
    <row r="923" spans="1:20" ht="23.25" x14ac:dyDescent="0.25">
      <c r="A923" s="80">
        <v>922</v>
      </c>
      <c r="B923" s="149" t="s">
        <v>327</v>
      </c>
      <c r="C923" s="30"/>
      <c r="D923" s="30" t="s">
        <v>376</v>
      </c>
      <c r="E923" s="30" t="s">
        <v>1500</v>
      </c>
      <c r="F923" s="30" t="s">
        <v>736</v>
      </c>
      <c r="G923" s="30" t="s">
        <v>20</v>
      </c>
      <c r="H923" s="30" t="s">
        <v>737</v>
      </c>
      <c r="I923" s="42">
        <v>15</v>
      </c>
      <c r="J923" s="33" t="str">
        <f t="shared" si="14"/>
        <v>Североуральский городской округ, пос. Третий Северный (г Североуральск), ул. Кедровая, д. 15</v>
      </c>
      <c r="K923" s="30">
        <v>385.8</v>
      </c>
      <c r="L923" s="30">
        <v>7</v>
      </c>
      <c r="M923" s="30">
        <v>1</v>
      </c>
      <c r="N923" s="33" t="s">
        <v>3915</v>
      </c>
      <c r="O923" s="191" t="s">
        <v>3635</v>
      </c>
      <c r="P923" s="33" t="s">
        <v>3913</v>
      </c>
      <c r="Q923" s="194">
        <v>767959.20000000007</v>
      </c>
      <c r="T923"/>
    </row>
    <row r="924" spans="1:20" ht="23.25" x14ac:dyDescent="0.25">
      <c r="A924" s="80">
        <v>923</v>
      </c>
      <c r="B924" s="149" t="s">
        <v>327</v>
      </c>
      <c r="C924" s="30"/>
      <c r="D924" s="30" t="s">
        <v>376</v>
      </c>
      <c r="E924" s="30" t="s">
        <v>1500</v>
      </c>
      <c r="F924" s="30" t="s">
        <v>736</v>
      </c>
      <c r="G924" s="30" t="s">
        <v>20</v>
      </c>
      <c r="H924" s="30" t="s">
        <v>737</v>
      </c>
      <c r="I924" s="42">
        <v>17</v>
      </c>
      <c r="J924" s="33" t="str">
        <f t="shared" si="14"/>
        <v>Североуральский городской округ, пос. Третий Северный (г Североуральск), ул. Кедровая, д. 17</v>
      </c>
      <c r="K924" s="30">
        <v>650.29999999999995</v>
      </c>
      <c r="L924" s="30">
        <v>12</v>
      </c>
      <c r="M924" s="30">
        <v>1</v>
      </c>
      <c r="N924" s="33" t="s">
        <v>3915</v>
      </c>
      <c r="O924" s="191" t="s">
        <v>3635</v>
      </c>
      <c r="P924" s="33" t="s">
        <v>3913</v>
      </c>
      <c r="Q924" s="194">
        <v>1297458</v>
      </c>
      <c r="T924"/>
    </row>
    <row r="925" spans="1:20" ht="23.25" x14ac:dyDescent="0.25">
      <c r="A925" s="80">
        <v>924</v>
      </c>
      <c r="B925" s="149" t="s">
        <v>327</v>
      </c>
      <c r="C925" s="30"/>
      <c r="D925" s="30" t="s">
        <v>376</v>
      </c>
      <c r="E925" s="30" t="s">
        <v>1500</v>
      </c>
      <c r="F925" s="30" t="s">
        <v>736</v>
      </c>
      <c r="G925" s="30" t="s">
        <v>20</v>
      </c>
      <c r="H925" s="30" t="s">
        <v>737</v>
      </c>
      <c r="I925" s="42">
        <v>20</v>
      </c>
      <c r="J925" s="33" t="str">
        <f t="shared" si="14"/>
        <v>Североуральский городской округ, пос. Третий Северный (г Североуральск), ул. Кедровая, д. 20</v>
      </c>
      <c r="K925" s="30">
        <v>658.9</v>
      </c>
      <c r="L925" s="30">
        <v>12</v>
      </c>
      <c r="M925" s="30">
        <v>1</v>
      </c>
      <c r="N925" s="33" t="s">
        <v>3915</v>
      </c>
      <c r="O925" s="191" t="s">
        <v>3635</v>
      </c>
      <c r="P925" s="33" t="s">
        <v>3913</v>
      </c>
      <c r="Q925" s="194">
        <v>1417748.4</v>
      </c>
      <c r="T925"/>
    </row>
    <row r="926" spans="1:20" ht="23.25" x14ac:dyDescent="0.25">
      <c r="A926" s="80">
        <v>925</v>
      </c>
      <c r="B926" s="149" t="s">
        <v>327</v>
      </c>
      <c r="C926" s="114"/>
      <c r="D926" s="30" t="s">
        <v>376</v>
      </c>
      <c r="E926" s="30" t="s">
        <v>1500</v>
      </c>
      <c r="F926" s="33" t="s">
        <v>736</v>
      </c>
      <c r="G926" s="30" t="s">
        <v>20</v>
      </c>
      <c r="H926" s="33" t="s">
        <v>309</v>
      </c>
      <c r="I926" s="117">
        <v>19</v>
      </c>
      <c r="J926" s="33" t="str">
        <f t="shared" si="14"/>
        <v>Североуральский городской округ, пос. Третий Северный (г Североуральск), ул. Клубная, д. 19</v>
      </c>
      <c r="K926" s="33">
        <v>645.5</v>
      </c>
      <c r="L926" s="30">
        <v>12</v>
      </c>
      <c r="M926" s="30">
        <v>1</v>
      </c>
      <c r="N926" s="33" t="s">
        <v>3915</v>
      </c>
      <c r="O926" s="191" t="s">
        <v>3635</v>
      </c>
      <c r="P926" s="33" t="s">
        <v>3913</v>
      </c>
      <c r="Q926" s="194">
        <v>1342448.4</v>
      </c>
      <c r="T926"/>
    </row>
    <row r="927" spans="1:20" ht="23.25" x14ac:dyDescent="0.25">
      <c r="A927" s="80">
        <v>926</v>
      </c>
      <c r="B927" s="149" t="s">
        <v>327</v>
      </c>
      <c r="C927" s="114"/>
      <c r="D927" s="30" t="s">
        <v>376</v>
      </c>
      <c r="E927" s="30" t="s">
        <v>1500</v>
      </c>
      <c r="F927" s="33" t="s">
        <v>736</v>
      </c>
      <c r="G927" s="30" t="s">
        <v>20</v>
      </c>
      <c r="H927" s="33" t="s">
        <v>309</v>
      </c>
      <c r="I927" s="117">
        <v>6</v>
      </c>
      <c r="J927" s="33" t="str">
        <f t="shared" si="14"/>
        <v>Североуральский городской округ, пос. Третий Северный (г Североуральск), ул. Клубная, д. 6</v>
      </c>
      <c r="K927" s="33">
        <v>658.3</v>
      </c>
      <c r="L927" s="30">
        <v>12</v>
      </c>
      <c r="M927" s="30">
        <v>1</v>
      </c>
      <c r="N927" s="33" t="s">
        <v>3915</v>
      </c>
      <c r="O927" s="191" t="s">
        <v>3635</v>
      </c>
      <c r="P927" s="33" t="s">
        <v>3913</v>
      </c>
      <c r="Q927" s="194">
        <v>1280694</v>
      </c>
      <c r="T927"/>
    </row>
    <row r="928" spans="1:20" ht="23.25" x14ac:dyDescent="0.25">
      <c r="A928" s="80">
        <v>927</v>
      </c>
      <c r="B928" s="149" t="s">
        <v>327</v>
      </c>
      <c r="C928" s="30"/>
      <c r="D928" s="30" t="s">
        <v>376</v>
      </c>
      <c r="E928" s="30" t="s">
        <v>1500</v>
      </c>
      <c r="F928" s="30" t="s">
        <v>736</v>
      </c>
      <c r="G928" s="30" t="s">
        <v>20</v>
      </c>
      <c r="H928" s="30" t="s">
        <v>330</v>
      </c>
      <c r="I928" s="42">
        <v>28</v>
      </c>
      <c r="J928" s="33" t="str">
        <f t="shared" ref="J928:J991" si="15">C928&amp;""&amp;D928&amp;", "&amp;E928&amp;" "&amp;F928&amp;", "&amp;G928&amp;" "&amp;H928&amp;", д. "&amp;I928</f>
        <v>Североуральский городской округ, пос. Третий Северный (г Североуральск), ул. Пионерская, д. 28</v>
      </c>
      <c r="K928" s="30">
        <v>377.8</v>
      </c>
      <c r="L928" s="30">
        <v>8</v>
      </c>
      <c r="M928" s="30">
        <v>1</v>
      </c>
      <c r="N928" s="33" t="s">
        <v>3915</v>
      </c>
      <c r="O928" s="191" t="s">
        <v>3635</v>
      </c>
      <c r="P928" s="33" t="s">
        <v>3913</v>
      </c>
      <c r="Q928" s="194">
        <v>742317.6</v>
      </c>
      <c r="T928"/>
    </row>
    <row r="929" spans="1:20" ht="23.25" x14ac:dyDescent="0.25">
      <c r="A929" s="80">
        <v>928</v>
      </c>
      <c r="B929" s="149" t="s">
        <v>327</v>
      </c>
      <c r="C929" s="114"/>
      <c r="D929" s="30" t="s">
        <v>376</v>
      </c>
      <c r="E929" s="30" t="s">
        <v>1500</v>
      </c>
      <c r="F929" s="33" t="s">
        <v>736</v>
      </c>
      <c r="G929" s="30" t="s">
        <v>20</v>
      </c>
      <c r="H929" s="33" t="s">
        <v>330</v>
      </c>
      <c r="I929" s="117">
        <v>34</v>
      </c>
      <c r="J929" s="33" t="str">
        <f t="shared" si="15"/>
        <v>Североуральский городской округ, пос. Третий Северный (г Североуральск), ул. Пионерская, д. 34</v>
      </c>
      <c r="K929" s="33">
        <v>659.4</v>
      </c>
      <c r="L929" s="30">
        <v>12</v>
      </c>
      <c r="M929" s="30">
        <v>1</v>
      </c>
      <c r="N929" s="33" t="s">
        <v>3915</v>
      </c>
      <c r="O929" s="191" t="s">
        <v>3635</v>
      </c>
      <c r="P929" s="33" t="s">
        <v>3913</v>
      </c>
      <c r="Q929" s="194">
        <v>1332514.8</v>
      </c>
      <c r="T929"/>
    </row>
    <row r="930" spans="1:20" ht="23.25" x14ac:dyDescent="0.25">
      <c r="A930" s="80">
        <v>929</v>
      </c>
      <c r="B930" s="149" t="s">
        <v>327</v>
      </c>
      <c r="C930" s="114"/>
      <c r="D930" s="30" t="s">
        <v>376</v>
      </c>
      <c r="E930" s="30" t="s">
        <v>1500</v>
      </c>
      <c r="F930" s="33" t="s">
        <v>736</v>
      </c>
      <c r="G930" s="30" t="s">
        <v>20</v>
      </c>
      <c r="H930" s="33" t="s">
        <v>201</v>
      </c>
      <c r="I930" s="117">
        <v>3</v>
      </c>
      <c r="J930" s="33" t="str">
        <f t="shared" si="15"/>
        <v>Североуральский городской округ, пос. Третий Северный (г Североуральск), ул. Рабочая, д. 3</v>
      </c>
      <c r="K930" s="33">
        <v>664.4</v>
      </c>
      <c r="L930" s="30">
        <v>12</v>
      </c>
      <c r="M930" s="30">
        <v>1</v>
      </c>
      <c r="N930" s="33" t="s">
        <v>3915</v>
      </c>
      <c r="O930" s="191" t="s">
        <v>3635</v>
      </c>
      <c r="P930" s="33" t="s">
        <v>3913</v>
      </c>
      <c r="Q930" s="194">
        <v>1338621.6000000001</v>
      </c>
      <c r="T930"/>
    </row>
    <row r="931" spans="1:20" ht="23.25" x14ac:dyDescent="0.25">
      <c r="A931" s="80">
        <v>930</v>
      </c>
      <c r="B931" s="149" t="s">
        <v>327</v>
      </c>
      <c r="C931" s="30"/>
      <c r="D931" s="30" t="s">
        <v>376</v>
      </c>
      <c r="E931" s="30" t="s">
        <v>1500</v>
      </c>
      <c r="F931" s="30" t="s">
        <v>2674</v>
      </c>
      <c r="G931" s="30" t="s">
        <v>20</v>
      </c>
      <c r="H931" s="30" t="s">
        <v>36</v>
      </c>
      <c r="I931" s="42">
        <v>36</v>
      </c>
      <c r="J931" s="33" t="str">
        <f t="shared" si="15"/>
        <v>Североуральский городской округ, пос. Черёмухово (г Североуральск), ул. Ленина, д. 36</v>
      </c>
      <c r="K931" s="30">
        <v>740.5</v>
      </c>
      <c r="L931" s="30">
        <v>8</v>
      </c>
      <c r="M931" s="30">
        <v>8</v>
      </c>
      <c r="N931" s="33" t="s">
        <v>3912</v>
      </c>
      <c r="O931" s="191" t="s">
        <v>3748</v>
      </c>
      <c r="P931" s="33" t="s">
        <v>3913</v>
      </c>
      <c r="Q931" s="194">
        <v>3898053.6</v>
      </c>
      <c r="T931"/>
    </row>
    <row r="932" spans="1:20" ht="23.25" x14ac:dyDescent="0.25">
      <c r="A932" s="80">
        <v>931</v>
      </c>
      <c r="B932" s="149" t="s">
        <v>327</v>
      </c>
      <c r="C932" s="30"/>
      <c r="D932" s="30" t="s">
        <v>376</v>
      </c>
      <c r="E932" s="30" t="s">
        <v>1500</v>
      </c>
      <c r="F932" s="30" t="s">
        <v>2674</v>
      </c>
      <c r="G932" s="30" t="s">
        <v>20</v>
      </c>
      <c r="H932" s="30" t="s">
        <v>36</v>
      </c>
      <c r="I932" s="42">
        <v>42</v>
      </c>
      <c r="J932" s="33" t="str">
        <f t="shared" si="15"/>
        <v>Североуральский городской округ, пос. Черёмухово (г Североуральск), ул. Ленина, д. 42</v>
      </c>
      <c r="K932" s="30">
        <v>737.6</v>
      </c>
      <c r="L932" s="30">
        <v>8</v>
      </c>
      <c r="M932" s="30">
        <v>8</v>
      </c>
      <c r="N932" s="33" t="s">
        <v>3912</v>
      </c>
      <c r="O932" s="191" t="s">
        <v>3748</v>
      </c>
      <c r="P932" s="33" t="s">
        <v>3913</v>
      </c>
      <c r="Q932" s="194">
        <v>3637706.4000000004</v>
      </c>
      <c r="T932"/>
    </row>
    <row r="933" spans="1:20" ht="23.25" x14ac:dyDescent="0.25">
      <c r="A933" s="80">
        <v>932</v>
      </c>
      <c r="B933" s="149" t="s">
        <v>327</v>
      </c>
      <c r="C933" s="30"/>
      <c r="D933" s="30" t="s">
        <v>382</v>
      </c>
      <c r="E933" s="30" t="s">
        <v>18</v>
      </c>
      <c r="F933" s="30" t="s">
        <v>383</v>
      </c>
      <c r="G933" s="30" t="s">
        <v>20</v>
      </c>
      <c r="H933" s="30" t="s">
        <v>393</v>
      </c>
      <c r="I933" s="42">
        <v>15</v>
      </c>
      <c r="J933" s="33" t="str">
        <f t="shared" si="15"/>
        <v>Серовский городской округ, г. Серов, ул. Автодорожная, д. 15</v>
      </c>
      <c r="K933" s="30">
        <v>7528.2</v>
      </c>
      <c r="L933" s="30">
        <v>149</v>
      </c>
      <c r="M933" s="30">
        <v>1</v>
      </c>
      <c r="N933" s="33" t="s">
        <v>3916</v>
      </c>
      <c r="O933" s="191" t="s">
        <v>3689</v>
      </c>
      <c r="P933" s="33" t="s">
        <v>3714</v>
      </c>
      <c r="Q933" s="194">
        <v>11140293.6</v>
      </c>
      <c r="T933"/>
    </row>
    <row r="934" spans="1:20" x14ac:dyDescent="0.25">
      <c r="A934" s="80">
        <v>933</v>
      </c>
      <c r="B934" s="149" t="s">
        <v>327</v>
      </c>
      <c r="C934" s="30"/>
      <c r="D934" s="30" t="s">
        <v>382</v>
      </c>
      <c r="E934" s="30" t="s">
        <v>18</v>
      </c>
      <c r="F934" s="30" t="s">
        <v>383</v>
      </c>
      <c r="G934" s="30" t="s">
        <v>20</v>
      </c>
      <c r="H934" s="30" t="s">
        <v>74</v>
      </c>
      <c r="I934" s="42" t="s">
        <v>1373</v>
      </c>
      <c r="J934" s="33" t="str">
        <f t="shared" si="15"/>
        <v>Серовский городской округ, г. Серов, ул. Гагарина, д. 11Б</v>
      </c>
      <c r="K934" s="30">
        <v>2014.9</v>
      </c>
      <c r="L934" s="30">
        <v>36</v>
      </c>
      <c r="M934" s="30">
        <v>1</v>
      </c>
      <c r="N934" s="33" t="s">
        <v>3916</v>
      </c>
      <c r="O934" s="191" t="s">
        <v>3689</v>
      </c>
      <c r="P934" s="33" t="s">
        <v>3714</v>
      </c>
      <c r="Q934" s="194">
        <v>5463583.1999999993</v>
      </c>
      <c r="T934"/>
    </row>
    <row r="935" spans="1:20" ht="23.25" x14ac:dyDescent="0.25">
      <c r="A935" s="80">
        <v>934</v>
      </c>
      <c r="B935" s="149" t="s">
        <v>327</v>
      </c>
      <c r="C935" s="30"/>
      <c r="D935" s="30" t="s">
        <v>382</v>
      </c>
      <c r="E935" s="30" t="s">
        <v>18</v>
      </c>
      <c r="F935" s="30" t="s">
        <v>383</v>
      </c>
      <c r="G935" s="30" t="s">
        <v>20</v>
      </c>
      <c r="H935" s="30" t="s">
        <v>539</v>
      </c>
      <c r="I935" s="42">
        <v>10</v>
      </c>
      <c r="J935" s="33" t="str">
        <f t="shared" si="15"/>
        <v>Серовский городской округ, г. Серов, ул. Западная, д. 10</v>
      </c>
      <c r="K935" s="30">
        <v>973.3</v>
      </c>
      <c r="L935" s="30">
        <v>12</v>
      </c>
      <c r="M935" s="30">
        <v>3</v>
      </c>
      <c r="N935" s="33" t="s">
        <v>4056</v>
      </c>
      <c r="O935" s="191" t="s">
        <v>4057</v>
      </c>
      <c r="P935" s="33" t="s">
        <v>3714</v>
      </c>
      <c r="Q935" s="194">
        <v>3170488.8</v>
      </c>
      <c r="T935"/>
    </row>
    <row r="936" spans="1:20" ht="23.25" x14ac:dyDescent="0.25">
      <c r="A936" s="80">
        <v>935</v>
      </c>
      <c r="B936" s="149" t="s">
        <v>327</v>
      </c>
      <c r="C936" s="30"/>
      <c r="D936" s="30" t="s">
        <v>382</v>
      </c>
      <c r="E936" s="30" t="s">
        <v>18</v>
      </c>
      <c r="F936" s="30" t="s">
        <v>383</v>
      </c>
      <c r="G936" s="30" t="s">
        <v>20</v>
      </c>
      <c r="H936" s="30" t="s">
        <v>539</v>
      </c>
      <c r="I936" s="42">
        <v>14</v>
      </c>
      <c r="J936" s="33" t="str">
        <f t="shared" si="15"/>
        <v>Серовский городской округ, г. Серов, ул. Западная, д. 14</v>
      </c>
      <c r="K936" s="30">
        <v>979.9</v>
      </c>
      <c r="L936" s="30">
        <v>12</v>
      </c>
      <c r="M936" s="30">
        <v>3</v>
      </c>
      <c r="N936" s="33" t="s">
        <v>4056</v>
      </c>
      <c r="O936" s="191" t="s">
        <v>4057</v>
      </c>
      <c r="P936" s="33" t="s">
        <v>3714</v>
      </c>
      <c r="Q936" s="194">
        <v>3156518.3999999994</v>
      </c>
      <c r="T936"/>
    </row>
    <row r="937" spans="1:20" x14ac:dyDescent="0.25">
      <c r="A937" s="80">
        <v>936</v>
      </c>
      <c r="B937" s="149" t="s">
        <v>327</v>
      </c>
      <c r="C937" s="30"/>
      <c r="D937" s="30" t="s">
        <v>382</v>
      </c>
      <c r="E937" s="30" t="s">
        <v>18</v>
      </c>
      <c r="F937" s="30" t="s">
        <v>383</v>
      </c>
      <c r="G937" s="30" t="s">
        <v>20</v>
      </c>
      <c r="H937" s="30" t="s">
        <v>34</v>
      </c>
      <c r="I937" s="42" t="s">
        <v>1371</v>
      </c>
      <c r="J937" s="33" t="str">
        <f t="shared" si="15"/>
        <v>Серовский городской округ, г. Серов, ул. Кирова, д. 130А</v>
      </c>
      <c r="K937" s="30">
        <v>935.2</v>
      </c>
      <c r="L937" s="30">
        <v>12</v>
      </c>
      <c r="M937" s="30">
        <v>3</v>
      </c>
      <c r="N937" s="33" t="s">
        <v>3917</v>
      </c>
      <c r="O937" s="191" t="s">
        <v>3653</v>
      </c>
      <c r="P937" s="33" t="s">
        <v>3714</v>
      </c>
      <c r="Q937" s="194">
        <v>4408712.4000000004</v>
      </c>
      <c r="T937"/>
    </row>
    <row r="938" spans="1:20" x14ac:dyDescent="0.25">
      <c r="A938" s="80">
        <v>937</v>
      </c>
      <c r="B938" s="149" t="s">
        <v>327</v>
      </c>
      <c r="C938" s="30"/>
      <c r="D938" s="30" t="s">
        <v>382</v>
      </c>
      <c r="E938" s="30" t="s">
        <v>18</v>
      </c>
      <c r="F938" s="30" t="s">
        <v>383</v>
      </c>
      <c r="G938" s="30" t="s">
        <v>20</v>
      </c>
      <c r="H938" s="30" t="s">
        <v>723</v>
      </c>
      <c r="I938" s="42">
        <v>34</v>
      </c>
      <c r="J938" s="33" t="str">
        <f t="shared" si="15"/>
        <v>Серовский городской округ, г. Серов, ул. Ключевая, д. 34</v>
      </c>
      <c r="K938" s="30">
        <v>3057.6</v>
      </c>
      <c r="L938" s="30">
        <v>50</v>
      </c>
      <c r="M938" s="30">
        <v>1</v>
      </c>
      <c r="N938" s="33" t="s">
        <v>3916</v>
      </c>
      <c r="O938" s="191" t="s">
        <v>3689</v>
      </c>
      <c r="P938" s="33" t="s">
        <v>3714</v>
      </c>
      <c r="Q938" s="194">
        <v>828931.2</v>
      </c>
      <c r="T938"/>
    </row>
    <row r="939" spans="1:20" x14ac:dyDescent="0.25">
      <c r="A939" s="80">
        <v>938</v>
      </c>
      <c r="B939" s="149" t="s">
        <v>327</v>
      </c>
      <c r="C939" s="30"/>
      <c r="D939" s="30" t="s">
        <v>382</v>
      </c>
      <c r="E939" s="30" t="s">
        <v>18</v>
      </c>
      <c r="F939" s="30" t="s">
        <v>383</v>
      </c>
      <c r="G939" s="30" t="s">
        <v>20</v>
      </c>
      <c r="H939" s="30" t="s">
        <v>723</v>
      </c>
      <c r="I939" s="42">
        <v>7</v>
      </c>
      <c r="J939" s="33" t="str">
        <f t="shared" si="15"/>
        <v>Серовский городской округ, г. Серов, ул. Ключевая, д. 7</v>
      </c>
      <c r="K939" s="30">
        <v>1131.7</v>
      </c>
      <c r="L939" s="30">
        <v>27</v>
      </c>
      <c r="M939" s="30">
        <v>1</v>
      </c>
      <c r="N939" s="33" t="s">
        <v>3917</v>
      </c>
      <c r="O939" s="191" t="s">
        <v>3653</v>
      </c>
      <c r="P939" s="33" t="s">
        <v>3714</v>
      </c>
      <c r="Q939" s="194">
        <v>1216704</v>
      </c>
      <c r="T939"/>
    </row>
    <row r="940" spans="1:20" ht="23.25" x14ac:dyDescent="0.25">
      <c r="A940" s="80">
        <v>939</v>
      </c>
      <c r="B940" s="149" t="s">
        <v>327</v>
      </c>
      <c r="C940" s="30"/>
      <c r="D940" s="30" t="s">
        <v>382</v>
      </c>
      <c r="E940" s="30" t="s">
        <v>18</v>
      </c>
      <c r="F940" s="30" t="s">
        <v>383</v>
      </c>
      <c r="G940" s="30" t="s">
        <v>20</v>
      </c>
      <c r="H940" s="30" t="s">
        <v>723</v>
      </c>
      <c r="I940" s="42">
        <v>8</v>
      </c>
      <c r="J940" s="33" t="str">
        <f t="shared" si="15"/>
        <v>Серовский городской округ, г. Серов, ул. Ключевая, д. 8</v>
      </c>
      <c r="K940" s="30">
        <v>601.5</v>
      </c>
      <c r="L940" s="30">
        <v>8</v>
      </c>
      <c r="M940" s="30">
        <v>6</v>
      </c>
      <c r="N940" s="33" t="s">
        <v>4056</v>
      </c>
      <c r="O940" s="191" t="s">
        <v>4057</v>
      </c>
      <c r="P940" s="33" t="s">
        <v>3714</v>
      </c>
      <c r="Q940" s="194">
        <v>2041247.02</v>
      </c>
      <c r="T940"/>
    </row>
    <row r="941" spans="1:20" x14ac:dyDescent="0.25">
      <c r="A941" s="80">
        <v>940</v>
      </c>
      <c r="B941" s="149" t="s">
        <v>327</v>
      </c>
      <c r="C941" s="30"/>
      <c r="D941" s="30" t="s">
        <v>382</v>
      </c>
      <c r="E941" s="30" t="s">
        <v>18</v>
      </c>
      <c r="F941" s="30" t="s">
        <v>383</v>
      </c>
      <c r="G941" s="30" t="s">
        <v>20</v>
      </c>
      <c r="H941" s="30" t="s">
        <v>751</v>
      </c>
      <c r="I941" s="42">
        <v>4</v>
      </c>
      <c r="J941" s="33" t="str">
        <f t="shared" si="15"/>
        <v>Серовский городской округ, г. Серов, ул. Короленко, д. 4</v>
      </c>
      <c r="K941" s="30">
        <v>3355.8</v>
      </c>
      <c r="L941" s="30">
        <v>66</v>
      </c>
      <c r="M941" s="30">
        <v>1</v>
      </c>
      <c r="N941" s="33" t="s">
        <v>3916</v>
      </c>
      <c r="O941" s="191">
        <v>43550</v>
      </c>
      <c r="P941" s="33" t="s">
        <v>3714</v>
      </c>
      <c r="Q941" s="194">
        <v>1650910.7999999998</v>
      </c>
      <c r="T941"/>
    </row>
    <row r="942" spans="1:20" ht="23.25" x14ac:dyDescent="0.25">
      <c r="A942" s="80">
        <v>941</v>
      </c>
      <c r="B942" s="149" t="s">
        <v>327</v>
      </c>
      <c r="C942" s="30"/>
      <c r="D942" s="30" t="s">
        <v>382</v>
      </c>
      <c r="E942" s="30" t="s">
        <v>18</v>
      </c>
      <c r="F942" s="30" t="s">
        <v>383</v>
      </c>
      <c r="G942" s="30" t="s">
        <v>20</v>
      </c>
      <c r="H942" s="30" t="s">
        <v>571</v>
      </c>
      <c r="I942" s="42">
        <v>10</v>
      </c>
      <c r="J942" s="33" t="str">
        <f t="shared" si="15"/>
        <v>Серовский городской округ, г. Серов, ул. Красногвардейская, д. 10</v>
      </c>
      <c r="K942" s="30">
        <v>813.35</v>
      </c>
      <c r="L942" s="30">
        <v>10</v>
      </c>
      <c r="M942" s="30">
        <v>3</v>
      </c>
      <c r="N942" s="33" t="s">
        <v>4058</v>
      </c>
      <c r="O942" s="191" t="s">
        <v>4059</v>
      </c>
      <c r="P942" s="33" t="s">
        <v>3641</v>
      </c>
      <c r="Q942" s="194">
        <v>3314054.7300000004</v>
      </c>
      <c r="T942"/>
    </row>
    <row r="943" spans="1:20" ht="23.25" x14ac:dyDescent="0.25">
      <c r="A943" s="80">
        <v>942</v>
      </c>
      <c r="B943" s="149" t="s">
        <v>327</v>
      </c>
      <c r="C943" s="30"/>
      <c r="D943" s="30" t="s">
        <v>382</v>
      </c>
      <c r="E943" s="30" t="s">
        <v>18</v>
      </c>
      <c r="F943" s="30" t="s">
        <v>383</v>
      </c>
      <c r="G943" s="30" t="s">
        <v>20</v>
      </c>
      <c r="H943" s="30" t="s">
        <v>571</v>
      </c>
      <c r="I943" s="42">
        <v>12</v>
      </c>
      <c r="J943" s="33" t="str">
        <f t="shared" si="15"/>
        <v>Серовский городской округ, г. Серов, ул. Красногвардейская, д. 12</v>
      </c>
      <c r="K943" s="30">
        <v>839.9</v>
      </c>
      <c r="L943" s="30">
        <v>10</v>
      </c>
      <c r="M943" s="30">
        <v>4</v>
      </c>
      <c r="N943" s="33" t="s">
        <v>3918</v>
      </c>
      <c r="O943" s="191" t="s">
        <v>3736</v>
      </c>
      <c r="P943" s="33" t="s">
        <v>3641</v>
      </c>
      <c r="Q943" s="194">
        <v>2110164.52</v>
      </c>
      <c r="T943"/>
    </row>
    <row r="944" spans="1:20" ht="23.25" x14ac:dyDescent="0.25">
      <c r="A944" s="80">
        <v>943</v>
      </c>
      <c r="B944" s="149" t="s">
        <v>327</v>
      </c>
      <c r="C944" s="30"/>
      <c r="D944" s="30" t="s">
        <v>382</v>
      </c>
      <c r="E944" s="30" t="s">
        <v>18</v>
      </c>
      <c r="F944" s="30" t="s">
        <v>383</v>
      </c>
      <c r="G944" s="30" t="s">
        <v>20</v>
      </c>
      <c r="H944" s="30" t="s">
        <v>571</v>
      </c>
      <c r="I944" s="42">
        <v>14</v>
      </c>
      <c r="J944" s="33" t="str">
        <f t="shared" si="15"/>
        <v>Серовский городской округ, г. Серов, ул. Красногвардейская, д. 14</v>
      </c>
      <c r="K944" s="30">
        <v>728</v>
      </c>
      <c r="L944" s="30">
        <v>8</v>
      </c>
      <c r="M944" s="30">
        <v>3</v>
      </c>
      <c r="N944" s="33" t="s">
        <v>4058</v>
      </c>
      <c r="O944" s="191" t="s">
        <v>4059</v>
      </c>
      <c r="P944" s="33" t="s">
        <v>3641</v>
      </c>
      <c r="Q944" s="194">
        <v>3197571.15</v>
      </c>
      <c r="T944"/>
    </row>
    <row r="945" spans="1:20" ht="23.25" x14ac:dyDescent="0.25">
      <c r="A945" s="80">
        <v>944</v>
      </c>
      <c r="B945" s="149" t="s">
        <v>327</v>
      </c>
      <c r="C945" s="30"/>
      <c r="D945" s="30" t="s">
        <v>382</v>
      </c>
      <c r="E945" s="30" t="s">
        <v>18</v>
      </c>
      <c r="F945" s="30" t="s">
        <v>383</v>
      </c>
      <c r="G945" s="30" t="s">
        <v>20</v>
      </c>
      <c r="H945" s="30" t="s">
        <v>571</v>
      </c>
      <c r="I945" s="42">
        <v>16</v>
      </c>
      <c r="J945" s="33" t="str">
        <f t="shared" si="15"/>
        <v>Серовский городской округ, г. Серов, ул. Красногвардейская, д. 16</v>
      </c>
      <c r="K945" s="30">
        <v>2190.1</v>
      </c>
      <c r="L945" s="30">
        <v>20</v>
      </c>
      <c r="M945" s="30">
        <v>3</v>
      </c>
      <c r="N945" s="33" t="s">
        <v>4058</v>
      </c>
      <c r="O945" s="191" t="s">
        <v>4059</v>
      </c>
      <c r="P945" s="33" t="s">
        <v>3641</v>
      </c>
      <c r="Q945" s="194">
        <v>8947333.9900000002</v>
      </c>
      <c r="T945"/>
    </row>
    <row r="946" spans="1:20" ht="23.25" x14ac:dyDescent="0.25">
      <c r="A946" s="80">
        <v>945</v>
      </c>
      <c r="B946" s="149" t="s">
        <v>327</v>
      </c>
      <c r="C946" s="30"/>
      <c r="D946" s="30" t="s">
        <v>382</v>
      </c>
      <c r="E946" s="30" t="s">
        <v>18</v>
      </c>
      <c r="F946" s="30" t="s">
        <v>383</v>
      </c>
      <c r="G946" s="30" t="s">
        <v>20</v>
      </c>
      <c r="H946" s="30" t="s">
        <v>571</v>
      </c>
      <c r="I946" s="58" t="s">
        <v>1374</v>
      </c>
      <c r="J946" s="33" t="str">
        <f t="shared" si="15"/>
        <v>Серовский городской округ, г. Серов, ул. Красногвардейская, д. 8/25</v>
      </c>
      <c r="K946" s="30">
        <v>1230.8</v>
      </c>
      <c r="L946" s="30">
        <v>20</v>
      </c>
      <c r="M946" s="30">
        <v>3</v>
      </c>
      <c r="N946" s="33" t="s">
        <v>4058</v>
      </c>
      <c r="O946" s="191" t="s">
        <v>4059</v>
      </c>
      <c r="P946" s="33" t="s">
        <v>3641</v>
      </c>
      <c r="Q946" s="194">
        <v>8573216</v>
      </c>
      <c r="T946"/>
    </row>
    <row r="947" spans="1:20" ht="23.25" x14ac:dyDescent="0.25">
      <c r="A947" s="80">
        <v>946</v>
      </c>
      <c r="B947" s="149" t="s">
        <v>327</v>
      </c>
      <c r="C947" s="30"/>
      <c r="D947" s="30" t="s">
        <v>382</v>
      </c>
      <c r="E947" s="30" t="s">
        <v>18</v>
      </c>
      <c r="F947" s="30" t="s">
        <v>383</v>
      </c>
      <c r="G947" s="30" t="s">
        <v>20</v>
      </c>
      <c r="H947" s="30" t="s">
        <v>137</v>
      </c>
      <c r="I947" s="42">
        <v>12</v>
      </c>
      <c r="J947" s="33" t="str">
        <f t="shared" si="15"/>
        <v>Серовский городской округ, г. Серов, ул. Ломоносова, д. 12</v>
      </c>
      <c r="K947" s="30">
        <v>908.3</v>
      </c>
      <c r="L947" s="30">
        <v>11</v>
      </c>
      <c r="M947" s="30">
        <v>1</v>
      </c>
      <c r="N947" s="33" t="s">
        <v>3917</v>
      </c>
      <c r="O947" s="191" t="s">
        <v>3653</v>
      </c>
      <c r="P947" s="33" t="s">
        <v>3714</v>
      </c>
      <c r="Q947" s="194">
        <v>1506976.8</v>
      </c>
      <c r="T947"/>
    </row>
    <row r="948" spans="1:20" ht="23.25" x14ac:dyDescent="0.25">
      <c r="A948" s="80">
        <v>947</v>
      </c>
      <c r="B948" s="149" t="s">
        <v>327</v>
      </c>
      <c r="C948" s="30"/>
      <c r="D948" s="30" t="s">
        <v>382</v>
      </c>
      <c r="E948" s="30" t="s">
        <v>18</v>
      </c>
      <c r="F948" s="30" t="s">
        <v>383</v>
      </c>
      <c r="G948" s="30" t="s">
        <v>20</v>
      </c>
      <c r="H948" s="30" t="s">
        <v>137</v>
      </c>
      <c r="I948" s="42">
        <v>2</v>
      </c>
      <c r="J948" s="33" t="str">
        <f t="shared" si="15"/>
        <v>Серовский городской округ, г. Серов, ул. Ломоносова, д. 2</v>
      </c>
      <c r="K948" s="30">
        <v>893.4</v>
      </c>
      <c r="L948" s="30">
        <v>12</v>
      </c>
      <c r="M948" s="30">
        <v>1</v>
      </c>
      <c r="N948" s="33" t="s">
        <v>3917</v>
      </c>
      <c r="O948" s="191" t="s">
        <v>3653</v>
      </c>
      <c r="P948" s="33" t="s">
        <v>3714</v>
      </c>
      <c r="Q948" s="194">
        <v>1519981.0899999999</v>
      </c>
      <c r="T948"/>
    </row>
    <row r="949" spans="1:20" ht="23.25" x14ac:dyDescent="0.25">
      <c r="A949" s="80">
        <v>948</v>
      </c>
      <c r="B949" s="149" t="s">
        <v>327</v>
      </c>
      <c r="C949" s="30"/>
      <c r="D949" s="30" t="s">
        <v>382</v>
      </c>
      <c r="E949" s="30" t="s">
        <v>18</v>
      </c>
      <c r="F949" s="30" t="s">
        <v>383</v>
      </c>
      <c r="G949" s="30" t="s">
        <v>20</v>
      </c>
      <c r="H949" s="30" t="s">
        <v>137</v>
      </c>
      <c r="I949" s="42">
        <v>24</v>
      </c>
      <c r="J949" s="33" t="str">
        <f t="shared" si="15"/>
        <v>Серовский городской округ, г. Серов, ул. Ломоносова, д. 24</v>
      </c>
      <c r="K949" s="30">
        <v>2876.7</v>
      </c>
      <c r="L949" s="30">
        <v>60</v>
      </c>
      <c r="M949" s="30">
        <v>1</v>
      </c>
      <c r="N949" s="33" t="s">
        <v>3916</v>
      </c>
      <c r="O949" s="191" t="s">
        <v>3689</v>
      </c>
      <c r="P949" s="33" t="s">
        <v>3714</v>
      </c>
      <c r="Q949" s="194">
        <v>3820486.8</v>
      </c>
      <c r="T949"/>
    </row>
    <row r="950" spans="1:20" ht="23.25" x14ac:dyDescent="0.25">
      <c r="A950" s="80">
        <v>949</v>
      </c>
      <c r="B950" s="149" t="s">
        <v>327</v>
      </c>
      <c r="C950" s="30"/>
      <c r="D950" s="30" t="s">
        <v>382</v>
      </c>
      <c r="E950" s="30" t="s">
        <v>18</v>
      </c>
      <c r="F950" s="30" t="s">
        <v>383</v>
      </c>
      <c r="G950" s="30" t="s">
        <v>20</v>
      </c>
      <c r="H950" s="30" t="s">
        <v>137</v>
      </c>
      <c r="I950" s="42">
        <v>6</v>
      </c>
      <c r="J950" s="33" t="str">
        <f t="shared" si="15"/>
        <v>Серовский городской округ, г. Серов, ул. Ломоносова, д. 6</v>
      </c>
      <c r="K950" s="30">
        <v>925.7</v>
      </c>
      <c r="L950" s="30">
        <v>12</v>
      </c>
      <c r="M950" s="30">
        <v>1</v>
      </c>
      <c r="N950" s="33" t="s">
        <v>3917</v>
      </c>
      <c r="O950" s="191" t="s">
        <v>3653</v>
      </c>
      <c r="P950" s="33" t="s">
        <v>3714</v>
      </c>
      <c r="Q950" s="194">
        <v>1505787.5999999999</v>
      </c>
      <c r="T950"/>
    </row>
    <row r="951" spans="1:20" ht="23.25" x14ac:dyDescent="0.25">
      <c r="A951" s="80">
        <v>950</v>
      </c>
      <c r="B951" s="149" t="s">
        <v>327</v>
      </c>
      <c r="C951" s="30"/>
      <c r="D951" s="30" t="s">
        <v>382</v>
      </c>
      <c r="E951" s="30" t="s">
        <v>18</v>
      </c>
      <c r="F951" s="30" t="s">
        <v>383</v>
      </c>
      <c r="G951" s="30" t="s">
        <v>20</v>
      </c>
      <c r="H951" s="30" t="s">
        <v>203</v>
      </c>
      <c r="I951" s="42">
        <v>104</v>
      </c>
      <c r="J951" s="33" t="str">
        <f t="shared" si="15"/>
        <v>Серовский городской округ, г. Серов, ул. Луначарского, д. 104</v>
      </c>
      <c r="K951" s="30">
        <v>1702.5</v>
      </c>
      <c r="L951" s="30">
        <v>38</v>
      </c>
      <c r="M951" s="30">
        <v>1</v>
      </c>
      <c r="N951" s="33" t="s">
        <v>3916</v>
      </c>
      <c r="O951" s="191">
        <v>43550</v>
      </c>
      <c r="P951" s="33" t="s">
        <v>3714</v>
      </c>
      <c r="Q951" s="194">
        <v>1281037.2000000002</v>
      </c>
      <c r="T951"/>
    </row>
    <row r="952" spans="1:20" ht="23.25" x14ac:dyDescent="0.25">
      <c r="A952" s="80">
        <v>951</v>
      </c>
      <c r="B952" s="149" t="s">
        <v>327</v>
      </c>
      <c r="C952" s="30"/>
      <c r="D952" s="30" t="s">
        <v>382</v>
      </c>
      <c r="E952" s="30" t="s">
        <v>18</v>
      </c>
      <c r="F952" s="30" t="s">
        <v>383</v>
      </c>
      <c r="G952" s="30" t="s">
        <v>20</v>
      </c>
      <c r="H952" s="30" t="s">
        <v>203</v>
      </c>
      <c r="I952" s="42">
        <v>113</v>
      </c>
      <c r="J952" s="33" t="str">
        <f t="shared" si="15"/>
        <v>Серовский городской округ, г. Серов, ул. Луначарского, д. 113</v>
      </c>
      <c r="K952" s="30">
        <v>3913.4</v>
      </c>
      <c r="L952" s="30">
        <v>76</v>
      </c>
      <c r="M952" s="30">
        <v>1</v>
      </c>
      <c r="N952" s="33" t="s">
        <v>3916</v>
      </c>
      <c r="O952" s="191">
        <v>43550</v>
      </c>
      <c r="P952" s="33" t="s">
        <v>3714</v>
      </c>
      <c r="Q952" s="194">
        <v>2132169.6</v>
      </c>
      <c r="T952"/>
    </row>
    <row r="953" spans="1:20" ht="23.25" x14ac:dyDescent="0.25">
      <c r="A953" s="80">
        <v>952</v>
      </c>
      <c r="B953" s="149" t="s">
        <v>327</v>
      </c>
      <c r="C953" s="30"/>
      <c r="D953" s="30" t="s">
        <v>382</v>
      </c>
      <c r="E953" s="30" t="s">
        <v>18</v>
      </c>
      <c r="F953" s="30" t="s">
        <v>383</v>
      </c>
      <c r="G953" s="30" t="s">
        <v>20</v>
      </c>
      <c r="H953" s="30" t="s">
        <v>69</v>
      </c>
      <c r="I953" s="42">
        <v>1</v>
      </c>
      <c r="J953" s="33" t="str">
        <f t="shared" si="15"/>
        <v>Серовский городской округ, г. Серов, ул. Мира, д. 1</v>
      </c>
      <c r="K953" s="30">
        <v>584.70000000000005</v>
      </c>
      <c r="L953" s="30">
        <v>8</v>
      </c>
      <c r="M953" s="30">
        <v>3</v>
      </c>
      <c r="N953" s="33" t="s">
        <v>4056</v>
      </c>
      <c r="O953" s="191" t="s">
        <v>4057</v>
      </c>
      <c r="P953" s="33" t="s">
        <v>3714</v>
      </c>
      <c r="Q953" s="194">
        <v>1876758</v>
      </c>
      <c r="T953"/>
    </row>
    <row r="954" spans="1:20" x14ac:dyDescent="0.25">
      <c r="A954" s="80">
        <v>953</v>
      </c>
      <c r="B954" s="149" t="s">
        <v>327</v>
      </c>
      <c r="C954" s="30"/>
      <c r="D954" s="30" t="s">
        <v>382</v>
      </c>
      <c r="E954" s="30" t="s">
        <v>18</v>
      </c>
      <c r="F954" s="30" t="s">
        <v>383</v>
      </c>
      <c r="G954" s="30" t="s">
        <v>20</v>
      </c>
      <c r="H954" s="30" t="s">
        <v>69</v>
      </c>
      <c r="I954" s="42">
        <v>3</v>
      </c>
      <c r="J954" s="33" t="str">
        <f t="shared" si="15"/>
        <v>Серовский городской округ, г. Серов, ул. Мира, д. 3</v>
      </c>
      <c r="K954" s="30">
        <v>977.3</v>
      </c>
      <c r="L954" s="30">
        <v>12</v>
      </c>
      <c r="M954" s="30">
        <v>1</v>
      </c>
      <c r="N954" s="33" t="s">
        <v>3917</v>
      </c>
      <c r="O954" s="191" t="s">
        <v>3653</v>
      </c>
      <c r="P954" s="33" t="s">
        <v>3714</v>
      </c>
      <c r="Q954" s="194">
        <v>1418574</v>
      </c>
      <c r="T954"/>
    </row>
    <row r="955" spans="1:20" x14ac:dyDescent="0.25">
      <c r="A955" s="80">
        <v>954</v>
      </c>
      <c r="B955" s="149" t="s">
        <v>327</v>
      </c>
      <c r="C955" s="30"/>
      <c r="D955" s="30" t="s">
        <v>382</v>
      </c>
      <c r="E955" s="30" t="s">
        <v>18</v>
      </c>
      <c r="F955" s="30" t="s">
        <v>383</v>
      </c>
      <c r="G955" s="30" t="s">
        <v>20</v>
      </c>
      <c r="H955" s="30" t="s">
        <v>69</v>
      </c>
      <c r="I955" s="42">
        <v>5</v>
      </c>
      <c r="J955" s="33" t="str">
        <f t="shared" si="15"/>
        <v>Серовский городской округ, г. Серов, ул. Мира, д. 5</v>
      </c>
      <c r="K955" s="30">
        <v>567.20000000000005</v>
      </c>
      <c r="L955" s="30">
        <v>8</v>
      </c>
      <c r="M955" s="30">
        <v>1</v>
      </c>
      <c r="N955" s="33" t="s">
        <v>3917</v>
      </c>
      <c r="O955" s="191" t="s">
        <v>3653</v>
      </c>
      <c r="P955" s="33" t="s">
        <v>3714</v>
      </c>
      <c r="Q955" s="194">
        <v>757471.20000000007</v>
      </c>
      <c r="T955"/>
    </row>
    <row r="956" spans="1:20" x14ac:dyDescent="0.25">
      <c r="A956" s="80">
        <v>955</v>
      </c>
      <c r="B956" s="149" t="s">
        <v>327</v>
      </c>
      <c r="C956" s="30"/>
      <c r="D956" s="30" t="s">
        <v>382</v>
      </c>
      <c r="E956" s="30" t="s">
        <v>18</v>
      </c>
      <c r="F956" s="30" t="s">
        <v>383</v>
      </c>
      <c r="G956" s="30" t="s">
        <v>20</v>
      </c>
      <c r="H956" s="30" t="s">
        <v>69</v>
      </c>
      <c r="I956" s="42">
        <v>7</v>
      </c>
      <c r="J956" s="33" t="str">
        <f t="shared" si="15"/>
        <v>Серовский городской округ, г. Серов, ул. Мира, д. 7</v>
      </c>
      <c r="K956" s="30">
        <v>571.5</v>
      </c>
      <c r="L956" s="30">
        <v>8</v>
      </c>
      <c r="M956" s="30">
        <v>1</v>
      </c>
      <c r="N956" s="33" t="s">
        <v>3917</v>
      </c>
      <c r="O956" s="191" t="s">
        <v>3653</v>
      </c>
      <c r="P956" s="33" t="s">
        <v>3714</v>
      </c>
      <c r="Q956" s="194">
        <v>846979.19</v>
      </c>
      <c r="T956"/>
    </row>
    <row r="957" spans="1:20" x14ac:dyDescent="0.25">
      <c r="A957" s="80">
        <v>956</v>
      </c>
      <c r="B957" s="149" t="s">
        <v>327</v>
      </c>
      <c r="C957" s="30"/>
      <c r="D957" s="30" t="s">
        <v>382</v>
      </c>
      <c r="E957" s="30" t="s">
        <v>18</v>
      </c>
      <c r="F957" s="30" t="s">
        <v>383</v>
      </c>
      <c r="G957" s="30" t="s">
        <v>20</v>
      </c>
      <c r="H957" s="30" t="s">
        <v>199</v>
      </c>
      <c r="I957" s="42">
        <v>21</v>
      </c>
      <c r="J957" s="33" t="str">
        <f t="shared" si="15"/>
        <v>Серовский городской округ, г. Серов, ул. Победы, д. 21</v>
      </c>
      <c r="K957" s="30">
        <v>2239.3000000000002</v>
      </c>
      <c r="L957" s="30">
        <v>20</v>
      </c>
      <c r="M957" s="30">
        <v>5</v>
      </c>
      <c r="N957" s="33" t="s">
        <v>3917</v>
      </c>
      <c r="O957" s="191" t="s">
        <v>3653</v>
      </c>
      <c r="P957" s="33" t="s">
        <v>3714</v>
      </c>
      <c r="Q957" s="194">
        <v>2442615.6</v>
      </c>
      <c r="T957"/>
    </row>
    <row r="958" spans="1:20" ht="23.25" x14ac:dyDescent="0.25">
      <c r="A958" s="80">
        <v>957</v>
      </c>
      <c r="B958" s="149" t="s">
        <v>327</v>
      </c>
      <c r="C958" s="30"/>
      <c r="D958" s="30" t="s">
        <v>382</v>
      </c>
      <c r="E958" s="30" t="s">
        <v>18</v>
      </c>
      <c r="F958" s="30" t="s">
        <v>383</v>
      </c>
      <c r="G958" s="30" t="s">
        <v>20</v>
      </c>
      <c r="H958" s="30" t="s">
        <v>199</v>
      </c>
      <c r="I958" s="42">
        <v>23</v>
      </c>
      <c r="J958" s="33" t="str">
        <f t="shared" si="15"/>
        <v>Серовский городской округ, г. Серов, ул. Победы, д. 23</v>
      </c>
      <c r="K958" s="30">
        <v>659.4</v>
      </c>
      <c r="L958" s="30">
        <v>8</v>
      </c>
      <c r="M958" s="30">
        <v>4</v>
      </c>
      <c r="N958" s="33" t="s">
        <v>4056</v>
      </c>
      <c r="O958" s="191" t="s">
        <v>4057</v>
      </c>
      <c r="P958" s="33" t="s">
        <v>3714</v>
      </c>
      <c r="Q958" s="194">
        <v>2324940</v>
      </c>
      <c r="T958"/>
    </row>
    <row r="959" spans="1:20" ht="23.25" x14ac:dyDescent="0.25">
      <c r="A959" s="80">
        <v>958</v>
      </c>
      <c r="B959" s="149" t="s">
        <v>327</v>
      </c>
      <c r="C959" s="30"/>
      <c r="D959" s="30" t="s">
        <v>382</v>
      </c>
      <c r="E959" s="30" t="s">
        <v>18</v>
      </c>
      <c r="F959" s="30" t="s">
        <v>383</v>
      </c>
      <c r="G959" s="30" t="s">
        <v>20</v>
      </c>
      <c r="H959" s="30" t="s">
        <v>157</v>
      </c>
      <c r="I959" s="42">
        <v>6</v>
      </c>
      <c r="J959" s="33" t="str">
        <f t="shared" si="15"/>
        <v>Серовский городской округ, г. Серов, ул. Попова, д. 6</v>
      </c>
      <c r="K959" s="30">
        <v>547.9</v>
      </c>
      <c r="L959" s="30">
        <v>8</v>
      </c>
      <c r="M959" s="30">
        <v>3</v>
      </c>
      <c r="N959" s="33" t="s">
        <v>4056</v>
      </c>
      <c r="O959" s="191" t="s">
        <v>4057</v>
      </c>
      <c r="P959" s="33" t="s">
        <v>3714</v>
      </c>
      <c r="Q959" s="194">
        <v>2183792.4</v>
      </c>
      <c r="T959"/>
    </row>
    <row r="960" spans="1:20" ht="23.25" x14ac:dyDescent="0.25">
      <c r="A960" s="80">
        <v>959</v>
      </c>
      <c r="B960" s="149" t="s">
        <v>327</v>
      </c>
      <c r="C960" s="30"/>
      <c r="D960" s="30" t="s">
        <v>382</v>
      </c>
      <c r="E960" s="30" t="s">
        <v>18</v>
      </c>
      <c r="F960" s="30" t="s">
        <v>383</v>
      </c>
      <c r="G960" s="30" t="s">
        <v>20</v>
      </c>
      <c r="H960" s="30" t="s">
        <v>1152</v>
      </c>
      <c r="I960" s="42">
        <v>11</v>
      </c>
      <c r="J960" s="33" t="str">
        <f t="shared" si="15"/>
        <v>Серовский городской округ, г. Серов, ул. Пристанционная, д. 11</v>
      </c>
      <c r="K960" s="30">
        <v>896.3</v>
      </c>
      <c r="L960" s="30">
        <v>12</v>
      </c>
      <c r="M960" s="30">
        <v>3</v>
      </c>
      <c r="N960" s="33" t="s">
        <v>4056</v>
      </c>
      <c r="O960" s="191" t="s">
        <v>4057</v>
      </c>
      <c r="P960" s="33" t="s">
        <v>3714</v>
      </c>
      <c r="Q960" s="194">
        <v>3560821.2</v>
      </c>
      <c r="T960"/>
    </row>
    <row r="961" spans="1:20" ht="23.25" x14ac:dyDescent="0.25">
      <c r="A961" s="80">
        <v>960</v>
      </c>
      <c r="B961" s="149" t="s">
        <v>327</v>
      </c>
      <c r="C961" s="30"/>
      <c r="D961" s="30" t="s">
        <v>382</v>
      </c>
      <c r="E961" s="30" t="s">
        <v>18</v>
      </c>
      <c r="F961" s="30" t="s">
        <v>383</v>
      </c>
      <c r="G961" s="30" t="s">
        <v>20</v>
      </c>
      <c r="H961" s="30" t="s">
        <v>1152</v>
      </c>
      <c r="I961" s="42">
        <v>7</v>
      </c>
      <c r="J961" s="33" t="str">
        <f t="shared" si="15"/>
        <v>Серовский городской округ, г. Серов, ул. Пристанционная, д. 7</v>
      </c>
      <c r="K961" s="30">
        <v>978.5</v>
      </c>
      <c r="L961" s="30">
        <v>12</v>
      </c>
      <c r="M961" s="30">
        <v>3</v>
      </c>
      <c r="N961" s="33" t="s">
        <v>4056</v>
      </c>
      <c r="O961" s="191" t="s">
        <v>4057</v>
      </c>
      <c r="P961" s="33" t="s">
        <v>3714</v>
      </c>
      <c r="Q961" s="194">
        <v>3047104.8000000003</v>
      </c>
      <c r="T961"/>
    </row>
    <row r="962" spans="1:20" ht="23.25" x14ac:dyDescent="0.25">
      <c r="A962" s="80">
        <v>961</v>
      </c>
      <c r="B962" s="149" t="s">
        <v>327</v>
      </c>
      <c r="C962" s="30"/>
      <c r="D962" s="30" t="s">
        <v>382</v>
      </c>
      <c r="E962" s="30" t="s">
        <v>18</v>
      </c>
      <c r="F962" s="30" t="s">
        <v>383</v>
      </c>
      <c r="G962" s="30" t="s">
        <v>20</v>
      </c>
      <c r="H962" s="30" t="s">
        <v>1152</v>
      </c>
      <c r="I962" s="42">
        <v>8</v>
      </c>
      <c r="J962" s="33" t="str">
        <f t="shared" si="15"/>
        <v>Серовский городской округ, г. Серов, ул. Пристанционная, д. 8</v>
      </c>
      <c r="K962" s="30">
        <v>941.9</v>
      </c>
      <c r="L962" s="30">
        <v>9</v>
      </c>
      <c r="M962" s="30">
        <v>1</v>
      </c>
      <c r="N962" s="33" t="s">
        <v>3917</v>
      </c>
      <c r="O962" s="191" t="s">
        <v>3653</v>
      </c>
      <c r="P962" s="33" t="s">
        <v>3714</v>
      </c>
      <c r="Q962" s="194">
        <v>1454336.4</v>
      </c>
      <c r="T962"/>
    </row>
    <row r="963" spans="1:20" ht="23.25" x14ac:dyDescent="0.25">
      <c r="A963" s="80">
        <v>962</v>
      </c>
      <c r="B963" s="149" t="s">
        <v>327</v>
      </c>
      <c r="C963" s="30"/>
      <c r="D963" s="30" t="s">
        <v>382</v>
      </c>
      <c r="E963" s="30" t="s">
        <v>18</v>
      </c>
      <c r="F963" s="30" t="s">
        <v>383</v>
      </c>
      <c r="G963" s="30" t="s">
        <v>20</v>
      </c>
      <c r="H963" s="30" t="s">
        <v>1152</v>
      </c>
      <c r="I963" s="42">
        <v>9</v>
      </c>
      <c r="J963" s="33" t="str">
        <f t="shared" si="15"/>
        <v>Серовский городской округ, г. Серов, ул. Пристанционная, д. 9</v>
      </c>
      <c r="K963" s="30">
        <v>542</v>
      </c>
      <c r="L963" s="30">
        <v>8</v>
      </c>
      <c r="M963" s="30">
        <v>3</v>
      </c>
      <c r="N963" s="33" t="s">
        <v>4056</v>
      </c>
      <c r="O963" s="191" t="s">
        <v>4057</v>
      </c>
      <c r="P963" s="33" t="s">
        <v>3714</v>
      </c>
      <c r="Q963" s="194">
        <v>1997163.6</v>
      </c>
      <c r="T963"/>
    </row>
    <row r="964" spans="1:20" ht="23.25" x14ac:dyDescent="0.25">
      <c r="A964" s="80">
        <v>963</v>
      </c>
      <c r="B964" s="149" t="s">
        <v>327</v>
      </c>
      <c r="C964" s="30"/>
      <c r="D964" s="30" t="s">
        <v>382</v>
      </c>
      <c r="E964" s="30" t="s">
        <v>18</v>
      </c>
      <c r="F964" s="30" t="s">
        <v>383</v>
      </c>
      <c r="G964" s="30" t="s">
        <v>20</v>
      </c>
      <c r="H964" s="30" t="s">
        <v>505</v>
      </c>
      <c r="I964" s="42">
        <v>7</v>
      </c>
      <c r="J964" s="33" t="str">
        <f t="shared" si="15"/>
        <v>Серовский городской округ, г. Серов, ул. Рабочей молодежи, д. 7</v>
      </c>
      <c r="K964" s="30">
        <v>9399.65</v>
      </c>
      <c r="L964" s="30">
        <v>133</v>
      </c>
      <c r="M964" s="30">
        <v>1</v>
      </c>
      <c r="N964" s="33" t="s">
        <v>3916</v>
      </c>
      <c r="O964" s="191" t="s">
        <v>3689</v>
      </c>
      <c r="P964" s="33" t="s">
        <v>3714</v>
      </c>
      <c r="Q964" s="194">
        <v>3066714</v>
      </c>
      <c r="T964"/>
    </row>
    <row r="965" spans="1:20" x14ac:dyDescent="0.25">
      <c r="A965" s="80">
        <v>964</v>
      </c>
      <c r="B965" s="149" t="s">
        <v>327</v>
      </c>
      <c r="C965" s="30"/>
      <c r="D965" s="30" t="s">
        <v>382</v>
      </c>
      <c r="E965" s="30" t="s">
        <v>18</v>
      </c>
      <c r="F965" s="30" t="s">
        <v>383</v>
      </c>
      <c r="G965" s="30" t="s">
        <v>20</v>
      </c>
      <c r="H965" s="30" t="s">
        <v>67</v>
      </c>
      <c r="I965" s="42">
        <v>11</v>
      </c>
      <c r="J965" s="33" t="str">
        <f t="shared" si="15"/>
        <v>Серовский городской округ, г. Серов, ул. Урицкого, д. 11</v>
      </c>
      <c r="K965" s="30">
        <v>414.8</v>
      </c>
      <c r="L965" s="30">
        <v>8</v>
      </c>
      <c r="M965" s="30">
        <v>1</v>
      </c>
      <c r="N965" s="33" t="s">
        <v>3917</v>
      </c>
      <c r="O965" s="191" t="s">
        <v>3653</v>
      </c>
      <c r="P965" s="33" t="s">
        <v>3714</v>
      </c>
      <c r="Q965" s="194">
        <v>171567.59999999998</v>
      </c>
      <c r="T965"/>
    </row>
    <row r="966" spans="1:20" ht="23.25" x14ac:dyDescent="0.25">
      <c r="A966" s="80">
        <v>965</v>
      </c>
      <c r="B966" s="149" t="s">
        <v>327</v>
      </c>
      <c r="C966" s="30"/>
      <c r="D966" s="30" t="s">
        <v>382</v>
      </c>
      <c r="E966" s="30" t="s">
        <v>18</v>
      </c>
      <c r="F966" s="30" t="s">
        <v>383</v>
      </c>
      <c r="G966" s="30" t="s">
        <v>20</v>
      </c>
      <c r="H966" s="30" t="s">
        <v>749</v>
      </c>
      <c r="I966" s="42">
        <v>1</v>
      </c>
      <c r="J966" s="33" t="str">
        <f t="shared" si="15"/>
        <v>Серовский городской округ, г. Серов, ул. Февральской революции, д. 1</v>
      </c>
      <c r="K966" s="30">
        <v>909.4</v>
      </c>
      <c r="L966" s="30">
        <v>20</v>
      </c>
      <c r="M966" s="30">
        <v>3</v>
      </c>
      <c r="N966" s="33" t="s">
        <v>3917</v>
      </c>
      <c r="O966" s="191" t="s">
        <v>3653</v>
      </c>
      <c r="P966" s="33" t="s">
        <v>3714</v>
      </c>
      <c r="Q966" s="194">
        <v>2399869.4899999998</v>
      </c>
      <c r="T966"/>
    </row>
    <row r="967" spans="1:20" ht="23.25" x14ac:dyDescent="0.25">
      <c r="A967" s="80">
        <v>966</v>
      </c>
      <c r="B967" s="149" t="s">
        <v>327</v>
      </c>
      <c r="C967" s="30"/>
      <c r="D967" s="30" t="s">
        <v>382</v>
      </c>
      <c r="E967" s="30" t="s">
        <v>18</v>
      </c>
      <c r="F967" s="30" t="s">
        <v>383</v>
      </c>
      <c r="G967" s="30" t="s">
        <v>20</v>
      </c>
      <c r="H967" s="30" t="s">
        <v>749</v>
      </c>
      <c r="I967" s="42">
        <v>10</v>
      </c>
      <c r="J967" s="33" t="str">
        <f t="shared" si="15"/>
        <v>Серовский городской округ, г. Серов, ул. Февральской революции, д. 10</v>
      </c>
      <c r="K967" s="30">
        <v>3598.1</v>
      </c>
      <c r="L967" s="30">
        <v>66</v>
      </c>
      <c r="M967" s="30">
        <v>1</v>
      </c>
      <c r="N967" s="33" t="s">
        <v>3916</v>
      </c>
      <c r="O967" s="191">
        <v>43550</v>
      </c>
      <c r="P967" s="33" t="s">
        <v>3714</v>
      </c>
      <c r="Q967" s="194">
        <v>2448823.2000000002</v>
      </c>
      <c r="T967"/>
    </row>
    <row r="968" spans="1:20" ht="23.25" x14ac:dyDescent="0.25">
      <c r="A968" s="80">
        <v>967</v>
      </c>
      <c r="B968" s="149" t="s">
        <v>327</v>
      </c>
      <c r="C968" s="30"/>
      <c r="D968" s="30" t="s">
        <v>382</v>
      </c>
      <c r="E968" s="30" t="s">
        <v>18</v>
      </c>
      <c r="F968" s="30" t="s">
        <v>383</v>
      </c>
      <c r="G968" s="30" t="s">
        <v>20</v>
      </c>
      <c r="H968" s="30" t="s">
        <v>1359</v>
      </c>
      <c r="I968" s="42">
        <v>10</v>
      </c>
      <c r="J968" s="33" t="str">
        <f t="shared" si="15"/>
        <v>Серовский городской округ, г. Серов, ул. Ферросплавщиков, д. 10</v>
      </c>
      <c r="K968" s="30">
        <v>1949.3</v>
      </c>
      <c r="L968" s="30">
        <v>21</v>
      </c>
      <c r="M968" s="30">
        <v>6</v>
      </c>
      <c r="N968" s="33" t="s">
        <v>3917</v>
      </c>
      <c r="O968" s="191" t="s">
        <v>3653</v>
      </c>
      <c r="P968" s="33" t="s">
        <v>3714</v>
      </c>
      <c r="Q968" s="194">
        <v>5128872</v>
      </c>
      <c r="T968"/>
    </row>
    <row r="969" spans="1:20" ht="23.25" x14ac:dyDescent="0.25">
      <c r="A969" s="80">
        <v>968</v>
      </c>
      <c r="B969" s="149" t="s">
        <v>327</v>
      </c>
      <c r="C969" s="30"/>
      <c r="D969" s="30" t="s">
        <v>382</v>
      </c>
      <c r="E969" s="30" t="s">
        <v>18</v>
      </c>
      <c r="F969" s="30" t="s">
        <v>383</v>
      </c>
      <c r="G969" s="30" t="s">
        <v>20</v>
      </c>
      <c r="H969" s="30" t="s">
        <v>1359</v>
      </c>
      <c r="I969" s="42">
        <v>4</v>
      </c>
      <c r="J969" s="33" t="str">
        <f t="shared" si="15"/>
        <v>Серовский городской округ, г. Серов, ул. Ферросплавщиков, д. 4</v>
      </c>
      <c r="K969" s="30">
        <v>849.6</v>
      </c>
      <c r="L969" s="30">
        <v>8</v>
      </c>
      <c r="M969" s="30">
        <v>7</v>
      </c>
      <c r="N969" s="33" t="s">
        <v>4056</v>
      </c>
      <c r="O969" s="191" t="s">
        <v>4057</v>
      </c>
      <c r="P969" s="33" t="s">
        <v>3714</v>
      </c>
      <c r="Q969" s="194">
        <v>2370547.2000000002</v>
      </c>
      <c r="T969"/>
    </row>
    <row r="970" spans="1:20" ht="23.25" x14ac:dyDescent="0.25">
      <c r="A970" s="80">
        <v>969</v>
      </c>
      <c r="B970" s="149" t="s">
        <v>327</v>
      </c>
      <c r="C970" s="30"/>
      <c r="D970" s="30" t="s">
        <v>382</v>
      </c>
      <c r="E970" s="30" t="s">
        <v>18</v>
      </c>
      <c r="F970" s="30" t="s">
        <v>383</v>
      </c>
      <c r="G970" s="30" t="s">
        <v>20</v>
      </c>
      <c r="H970" s="30" t="s">
        <v>1359</v>
      </c>
      <c r="I970" s="42">
        <v>6</v>
      </c>
      <c r="J970" s="33" t="str">
        <f t="shared" si="15"/>
        <v>Серовский городской округ, г. Серов, ул. Ферросплавщиков, д. 6</v>
      </c>
      <c r="K970" s="30">
        <v>708.7</v>
      </c>
      <c r="L970" s="30">
        <v>12</v>
      </c>
      <c r="M970" s="30">
        <v>6</v>
      </c>
      <c r="N970" s="33" t="s">
        <v>3917</v>
      </c>
      <c r="O970" s="191" t="s">
        <v>3653</v>
      </c>
      <c r="P970" s="33" t="s">
        <v>3714</v>
      </c>
      <c r="Q970" s="194">
        <v>1299663.5999999999</v>
      </c>
      <c r="T970"/>
    </row>
    <row r="971" spans="1:20" ht="23.25" x14ac:dyDescent="0.25">
      <c r="A971" s="80">
        <v>970</v>
      </c>
      <c r="B971" s="149" t="s">
        <v>327</v>
      </c>
      <c r="C971" s="30"/>
      <c r="D971" s="30" t="s">
        <v>382</v>
      </c>
      <c r="E971" s="30" t="s">
        <v>18</v>
      </c>
      <c r="F971" s="30" t="s">
        <v>383</v>
      </c>
      <c r="G971" s="30" t="s">
        <v>20</v>
      </c>
      <c r="H971" s="30" t="s">
        <v>1359</v>
      </c>
      <c r="I971" s="42">
        <v>8</v>
      </c>
      <c r="J971" s="33" t="str">
        <f t="shared" si="15"/>
        <v>Серовский городской округ, г. Серов, ул. Ферросплавщиков, д. 8</v>
      </c>
      <c r="K971" s="30">
        <v>632.1</v>
      </c>
      <c r="L971" s="30">
        <v>8</v>
      </c>
      <c r="M971" s="30">
        <v>6</v>
      </c>
      <c r="N971" s="33" t="s">
        <v>4056</v>
      </c>
      <c r="O971" s="191" t="s">
        <v>4057</v>
      </c>
      <c r="P971" s="33" t="s">
        <v>3714</v>
      </c>
      <c r="Q971" s="194">
        <v>1925910</v>
      </c>
      <c r="T971"/>
    </row>
    <row r="972" spans="1:20" ht="23.25" x14ac:dyDescent="0.25">
      <c r="A972" s="80">
        <v>971</v>
      </c>
      <c r="B972" s="149" t="s">
        <v>327</v>
      </c>
      <c r="C972" s="30"/>
      <c r="D972" s="30" t="s">
        <v>382</v>
      </c>
      <c r="E972" s="30" t="s">
        <v>18</v>
      </c>
      <c r="F972" s="30" t="s">
        <v>383</v>
      </c>
      <c r="G972" s="30" t="s">
        <v>20</v>
      </c>
      <c r="H972" s="30" t="s">
        <v>1360</v>
      </c>
      <c r="I972" s="58" t="s">
        <v>1372</v>
      </c>
      <c r="J972" s="33" t="str">
        <f t="shared" si="15"/>
        <v>Серовский городской округ, г. Серов, ул. Фуфачева, д. 12/46</v>
      </c>
      <c r="K972" s="30">
        <v>5352.2</v>
      </c>
      <c r="L972" s="30">
        <v>94</v>
      </c>
      <c r="M972" s="30">
        <v>1</v>
      </c>
      <c r="N972" s="33" t="s">
        <v>3917</v>
      </c>
      <c r="O972" s="191" t="s">
        <v>3653</v>
      </c>
      <c r="P972" s="33" t="s">
        <v>3714</v>
      </c>
      <c r="Q972" s="194">
        <v>2839657.2</v>
      </c>
      <c r="T972"/>
    </row>
    <row r="973" spans="1:20" x14ac:dyDescent="0.25">
      <c r="A973" s="80">
        <v>972</v>
      </c>
      <c r="B973" s="149" t="s">
        <v>327</v>
      </c>
      <c r="C973" s="30"/>
      <c r="D973" s="30" t="s">
        <v>382</v>
      </c>
      <c r="E973" s="30" t="s">
        <v>18</v>
      </c>
      <c r="F973" s="30" t="s">
        <v>383</v>
      </c>
      <c r="G973" s="30" t="s">
        <v>20</v>
      </c>
      <c r="H973" s="30" t="s">
        <v>853</v>
      </c>
      <c r="I973" s="42">
        <v>4</v>
      </c>
      <c r="J973" s="33" t="str">
        <f t="shared" si="15"/>
        <v>Серовский городской округ, г. Серов, ул. Электриков, д. 4</v>
      </c>
      <c r="K973" s="30">
        <v>969.7</v>
      </c>
      <c r="L973" s="30">
        <v>12</v>
      </c>
      <c r="M973" s="30">
        <v>3</v>
      </c>
      <c r="N973" s="33" t="s">
        <v>3917</v>
      </c>
      <c r="O973" s="191" t="s">
        <v>3653</v>
      </c>
      <c r="P973" s="33" t="s">
        <v>3714</v>
      </c>
      <c r="Q973" s="194">
        <v>2788684.15</v>
      </c>
      <c r="T973"/>
    </row>
    <row r="974" spans="1:20" ht="23.25" x14ac:dyDescent="0.25">
      <c r="A974" s="80">
        <v>973</v>
      </c>
      <c r="B974" s="149" t="s">
        <v>327</v>
      </c>
      <c r="C974" s="30"/>
      <c r="D974" s="30" t="s">
        <v>382</v>
      </c>
      <c r="E974" s="30" t="s">
        <v>18</v>
      </c>
      <c r="F974" s="30" t="s">
        <v>383</v>
      </c>
      <c r="G974" s="30" t="s">
        <v>20</v>
      </c>
      <c r="H974" s="30" t="s">
        <v>853</v>
      </c>
      <c r="I974" s="42">
        <v>6</v>
      </c>
      <c r="J974" s="33" t="str">
        <f t="shared" si="15"/>
        <v>Серовский городской округ, г. Серов, ул. Электриков, д. 6</v>
      </c>
      <c r="K974" s="30">
        <v>969.1</v>
      </c>
      <c r="L974" s="30">
        <v>12</v>
      </c>
      <c r="M974" s="30">
        <v>3</v>
      </c>
      <c r="N974" s="33" t="s">
        <v>4056</v>
      </c>
      <c r="O974" s="191" t="s">
        <v>4057</v>
      </c>
      <c r="P974" s="33" t="s">
        <v>3714</v>
      </c>
      <c r="Q974" s="194">
        <v>3247592.48</v>
      </c>
      <c r="T974"/>
    </row>
    <row r="975" spans="1:20" ht="23.25" x14ac:dyDescent="0.25">
      <c r="A975" s="80">
        <v>974</v>
      </c>
      <c r="B975" s="149" t="s">
        <v>327</v>
      </c>
      <c r="C975" s="30"/>
      <c r="D975" s="30" t="s">
        <v>382</v>
      </c>
      <c r="E975" s="30" t="s">
        <v>18</v>
      </c>
      <c r="F975" s="30" t="s">
        <v>383</v>
      </c>
      <c r="G975" s="30" t="s">
        <v>20</v>
      </c>
      <c r="H975" s="30" t="s">
        <v>1075</v>
      </c>
      <c r="I975" s="42">
        <v>13</v>
      </c>
      <c r="J975" s="33" t="str">
        <f t="shared" si="15"/>
        <v>Серовский городской округ, г. Серов, ул. Энергетиков, д. 13</v>
      </c>
      <c r="K975" s="30">
        <v>570</v>
      </c>
      <c r="L975" s="30">
        <v>8</v>
      </c>
      <c r="M975" s="30">
        <v>1</v>
      </c>
      <c r="N975" s="33" t="s">
        <v>3917</v>
      </c>
      <c r="O975" s="191" t="s">
        <v>3653</v>
      </c>
      <c r="P975" s="33" t="s">
        <v>3714</v>
      </c>
      <c r="Q975" s="194">
        <v>784149.6</v>
      </c>
      <c r="T975"/>
    </row>
    <row r="976" spans="1:20" ht="23.25" x14ac:dyDescent="0.25">
      <c r="A976" s="80">
        <v>975</v>
      </c>
      <c r="B976" s="149" t="s">
        <v>327</v>
      </c>
      <c r="C976" s="30"/>
      <c r="D976" s="30" t="s">
        <v>382</v>
      </c>
      <c r="E976" s="30" t="s">
        <v>18</v>
      </c>
      <c r="F976" s="30" t="s">
        <v>383</v>
      </c>
      <c r="G976" s="30" t="s">
        <v>20</v>
      </c>
      <c r="H976" s="30" t="s">
        <v>1075</v>
      </c>
      <c r="I976" s="42">
        <v>14</v>
      </c>
      <c r="J976" s="33" t="str">
        <f t="shared" si="15"/>
        <v>Серовский городской округ, г. Серов, ул. Энергетиков, д. 14</v>
      </c>
      <c r="K976" s="30">
        <v>562</v>
      </c>
      <c r="L976" s="30">
        <v>8</v>
      </c>
      <c r="M976" s="30">
        <v>1</v>
      </c>
      <c r="N976" s="33" t="s">
        <v>3919</v>
      </c>
      <c r="O976" s="191" t="s">
        <v>3648</v>
      </c>
      <c r="P976" s="33" t="s">
        <v>3714</v>
      </c>
      <c r="Q976" s="194">
        <v>806896.79999999993</v>
      </c>
      <c r="T976"/>
    </row>
    <row r="977" spans="1:20" ht="23.25" x14ac:dyDescent="0.25">
      <c r="A977" s="80">
        <v>976</v>
      </c>
      <c r="B977" s="149" t="s">
        <v>327</v>
      </c>
      <c r="C977" s="30"/>
      <c r="D977" s="30" t="s">
        <v>382</v>
      </c>
      <c r="E977" s="30" t="s">
        <v>18</v>
      </c>
      <c r="F977" s="30" t="s">
        <v>383</v>
      </c>
      <c r="G977" s="30" t="s">
        <v>20</v>
      </c>
      <c r="H977" s="30" t="s">
        <v>1075</v>
      </c>
      <c r="I977" s="42">
        <v>15</v>
      </c>
      <c r="J977" s="33" t="str">
        <f t="shared" si="15"/>
        <v>Серовский городской округ, г. Серов, ул. Энергетиков, д. 15</v>
      </c>
      <c r="K977" s="30">
        <v>568.79999999999995</v>
      </c>
      <c r="L977" s="30">
        <v>8</v>
      </c>
      <c r="M977" s="30">
        <v>1</v>
      </c>
      <c r="N977" s="33" t="s">
        <v>3917</v>
      </c>
      <c r="O977" s="191" t="s">
        <v>3653</v>
      </c>
      <c r="P977" s="33" t="s">
        <v>3714</v>
      </c>
      <c r="Q977" s="194">
        <v>756287.22</v>
      </c>
      <c r="T977"/>
    </row>
    <row r="978" spans="1:20" ht="23.25" x14ac:dyDescent="0.25">
      <c r="A978" s="80">
        <v>977</v>
      </c>
      <c r="B978" s="149" t="s">
        <v>327</v>
      </c>
      <c r="C978" s="30"/>
      <c r="D978" s="30" t="s">
        <v>382</v>
      </c>
      <c r="E978" s="30" t="s">
        <v>18</v>
      </c>
      <c r="F978" s="30" t="s">
        <v>383</v>
      </c>
      <c r="G978" s="30" t="s">
        <v>20</v>
      </c>
      <c r="H978" s="30" t="s">
        <v>1075</v>
      </c>
      <c r="I978" s="42">
        <v>16</v>
      </c>
      <c r="J978" s="33" t="str">
        <f t="shared" si="15"/>
        <v>Серовский городской округ, г. Серов, ул. Энергетиков, д. 16</v>
      </c>
      <c r="K978" s="30">
        <v>554</v>
      </c>
      <c r="L978" s="30">
        <v>8</v>
      </c>
      <c r="M978" s="30">
        <v>1</v>
      </c>
      <c r="N978" s="33" t="s">
        <v>3919</v>
      </c>
      <c r="O978" s="191" t="s">
        <v>3648</v>
      </c>
      <c r="P978" s="33" t="s">
        <v>3714</v>
      </c>
      <c r="Q978" s="194">
        <v>759564</v>
      </c>
      <c r="T978"/>
    </row>
    <row r="979" spans="1:20" ht="23.25" x14ac:dyDescent="0.25">
      <c r="A979" s="80">
        <v>978</v>
      </c>
      <c r="B979" s="149" t="s">
        <v>327</v>
      </c>
      <c r="C979" s="30"/>
      <c r="D979" s="30" t="s">
        <v>382</v>
      </c>
      <c r="E979" s="30" t="s">
        <v>18</v>
      </c>
      <c r="F979" s="30" t="s">
        <v>383</v>
      </c>
      <c r="G979" s="30" t="s">
        <v>20</v>
      </c>
      <c r="H979" s="30" t="s">
        <v>1075</v>
      </c>
      <c r="I979" s="42">
        <v>17</v>
      </c>
      <c r="J979" s="33" t="str">
        <f t="shared" si="15"/>
        <v>Серовский городской округ, г. Серов, ул. Энергетиков, д. 17</v>
      </c>
      <c r="K979" s="30">
        <v>528.29999999999995</v>
      </c>
      <c r="L979" s="30">
        <v>8</v>
      </c>
      <c r="M979" s="30">
        <v>1</v>
      </c>
      <c r="N979" s="33" t="s">
        <v>3917</v>
      </c>
      <c r="O979" s="191" t="s">
        <v>3653</v>
      </c>
      <c r="P979" s="33" t="s">
        <v>3714</v>
      </c>
      <c r="Q979" s="194">
        <v>746527.98</v>
      </c>
      <c r="T979"/>
    </row>
    <row r="980" spans="1:20" ht="23.25" x14ac:dyDescent="0.25">
      <c r="A980" s="80">
        <v>979</v>
      </c>
      <c r="B980" s="149" t="s">
        <v>327</v>
      </c>
      <c r="C980" s="30"/>
      <c r="D980" s="30" t="s">
        <v>382</v>
      </c>
      <c r="E980" s="30" t="s">
        <v>18</v>
      </c>
      <c r="F980" s="30" t="s">
        <v>383</v>
      </c>
      <c r="G980" s="30" t="s">
        <v>20</v>
      </c>
      <c r="H980" s="30" t="s">
        <v>1075</v>
      </c>
      <c r="I980" s="42">
        <v>18</v>
      </c>
      <c r="J980" s="33" t="str">
        <f t="shared" si="15"/>
        <v>Серовский городской округ, г. Серов, ул. Энергетиков, д. 18</v>
      </c>
      <c r="K980" s="30">
        <v>583.79999999999995</v>
      </c>
      <c r="L980" s="30">
        <v>8</v>
      </c>
      <c r="M980" s="30">
        <v>1</v>
      </c>
      <c r="N980" s="33" t="s">
        <v>3919</v>
      </c>
      <c r="O980" s="191" t="s">
        <v>3648</v>
      </c>
      <c r="P980" s="33" t="s">
        <v>3714</v>
      </c>
      <c r="Q980" s="194">
        <v>776574</v>
      </c>
      <c r="T980"/>
    </row>
    <row r="981" spans="1:20" ht="23.25" x14ac:dyDescent="0.25">
      <c r="A981" s="80">
        <v>980</v>
      </c>
      <c r="B981" s="149" t="s">
        <v>327</v>
      </c>
      <c r="C981" s="30" t="s">
        <v>752</v>
      </c>
      <c r="D981" s="30" t="s">
        <v>397</v>
      </c>
      <c r="E981" s="30" t="s">
        <v>1500</v>
      </c>
      <c r="F981" s="30" t="s">
        <v>78</v>
      </c>
      <c r="G981" s="30" t="s">
        <v>20</v>
      </c>
      <c r="H981" s="30" t="s">
        <v>24</v>
      </c>
      <c r="I981" s="42">
        <v>1</v>
      </c>
      <c r="J981" s="33" t="str">
        <f t="shared" si="15"/>
        <v>Серовский р-н, Сосьвинский городской округ, пос. Восточный, ул. Береговая, д. 1</v>
      </c>
      <c r="K981" s="30">
        <v>478.9</v>
      </c>
      <c r="L981" s="30">
        <v>8</v>
      </c>
      <c r="M981" s="30">
        <v>7</v>
      </c>
      <c r="N981" s="33" t="s">
        <v>3920</v>
      </c>
      <c r="O981" s="191" t="s">
        <v>3646</v>
      </c>
      <c r="P981" s="33" t="s">
        <v>3694</v>
      </c>
      <c r="Q981" s="194">
        <v>3863745.7399999993</v>
      </c>
      <c r="T981"/>
    </row>
    <row r="982" spans="1:20" ht="23.25" x14ac:dyDescent="0.25">
      <c r="A982" s="80">
        <v>981</v>
      </c>
      <c r="B982" s="149" t="s">
        <v>327</v>
      </c>
      <c r="C982" s="30" t="s">
        <v>752</v>
      </c>
      <c r="D982" s="30" t="s">
        <v>397</v>
      </c>
      <c r="E982" s="30" t="s">
        <v>1500</v>
      </c>
      <c r="F982" s="30" t="s">
        <v>78</v>
      </c>
      <c r="G982" s="30" t="s">
        <v>20</v>
      </c>
      <c r="H982" s="30" t="s">
        <v>24</v>
      </c>
      <c r="I982" s="42">
        <v>7</v>
      </c>
      <c r="J982" s="33" t="str">
        <f t="shared" si="15"/>
        <v>Серовский р-н, Сосьвинский городской округ, пос. Восточный, ул. Береговая, д. 7</v>
      </c>
      <c r="K982" s="30">
        <v>483.1</v>
      </c>
      <c r="L982" s="30">
        <v>8</v>
      </c>
      <c r="M982" s="30">
        <v>7</v>
      </c>
      <c r="N982" s="33" t="s">
        <v>3920</v>
      </c>
      <c r="O982" s="191" t="s">
        <v>3646</v>
      </c>
      <c r="P982" s="33" t="s">
        <v>3694</v>
      </c>
      <c r="Q982" s="194">
        <v>3939052.2200000007</v>
      </c>
      <c r="T982"/>
    </row>
    <row r="983" spans="1:20" ht="23.25" x14ac:dyDescent="0.25">
      <c r="A983" s="80">
        <v>982</v>
      </c>
      <c r="B983" s="149" t="s">
        <v>327</v>
      </c>
      <c r="C983" s="30" t="s">
        <v>752</v>
      </c>
      <c r="D983" s="30" t="s">
        <v>397</v>
      </c>
      <c r="E983" s="30" t="s">
        <v>1500</v>
      </c>
      <c r="F983" s="30" t="s">
        <v>78</v>
      </c>
      <c r="G983" s="30" t="s">
        <v>20</v>
      </c>
      <c r="H983" s="30" t="s">
        <v>108</v>
      </c>
      <c r="I983" s="42" t="s">
        <v>115</v>
      </c>
      <c r="J983" s="33" t="str">
        <f t="shared" si="15"/>
        <v>Серовский р-н, Сосьвинский городской округ, пос. Восточный, ул. Пушкина, д. 1А</v>
      </c>
      <c r="K983" s="30">
        <v>721.5</v>
      </c>
      <c r="L983" s="30">
        <v>25</v>
      </c>
      <c r="M983" s="30">
        <v>3</v>
      </c>
      <c r="N983" s="33" t="s">
        <v>4060</v>
      </c>
      <c r="O983" s="191" t="s">
        <v>3946</v>
      </c>
      <c r="P983" s="33" t="s">
        <v>3694</v>
      </c>
      <c r="Q983" s="194">
        <v>1504186.35</v>
      </c>
      <c r="T983"/>
    </row>
    <row r="984" spans="1:20" ht="23.25" x14ac:dyDescent="0.25">
      <c r="A984" s="80">
        <v>983</v>
      </c>
      <c r="B984" s="149" t="s">
        <v>327</v>
      </c>
      <c r="C984" s="30" t="s">
        <v>752</v>
      </c>
      <c r="D984" s="30" t="s">
        <v>397</v>
      </c>
      <c r="E984" s="30" t="s">
        <v>1500</v>
      </c>
      <c r="F984" s="30" t="s">
        <v>78</v>
      </c>
      <c r="G984" s="30" t="s">
        <v>20</v>
      </c>
      <c r="H984" s="30" t="s">
        <v>39</v>
      </c>
      <c r="I984" s="42">
        <v>2</v>
      </c>
      <c r="J984" s="33" t="str">
        <f t="shared" si="15"/>
        <v>Серовский р-н, Сосьвинский городской округ, пос. Восточный, ул. Центральная, д. 2</v>
      </c>
      <c r="K984" s="30">
        <v>1258.4000000000001</v>
      </c>
      <c r="L984" s="30">
        <v>25</v>
      </c>
      <c r="M984" s="30">
        <v>2</v>
      </c>
      <c r="N984" s="33" t="s">
        <v>4060</v>
      </c>
      <c r="O984" s="191" t="s">
        <v>3946</v>
      </c>
      <c r="P984" s="33" t="s">
        <v>3694</v>
      </c>
      <c r="Q984" s="194">
        <v>1642386.49</v>
      </c>
      <c r="T984"/>
    </row>
    <row r="985" spans="1:20" ht="45.75" x14ac:dyDescent="0.25">
      <c r="A985" s="80">
        <v>984</v>
      </c>
      <c r="B985" s="144" t="s">
        <v>8</v>
      </c>
      <c r="C985" s="30" t="s">
        <v>633</v>
      </c>
      <c r="D985" s="30" t="s">
        <v>2619</v>
      </c>
      <c r="E985" s="30" t="s">
        <v>29</v>
      </c>
      <c r="F985" s="30" t="s">
        <v>100</v>
      </c>
      <c r="G985" s="30" t="s">
        <v>20</v>
      </c>
      <c r="H985" s="30" t="s">
        <v>84</v>
      </c>
      <c r="I985" s="30">
        <v>85</v>
      </c>
      <c r="J985" s="33" t="str">
        <f t="shared" si="15"/>
        <v>Слободо-Туринский р-н, Слободо-Туринское сельское поселение Слободо-Туринского муниципального района Свердловской области, с. Туринская Слобода, ул. Советская, д. 85</v>
      </c>
      <c r="K985" s="30">
        <v>477.4</v>
      </c>
      <c r="L985" s="30">
        <v>12</v>
      </c>
      <c r="M985" s="30">
        <v>2</v>
      </c>
      <c r="N985" s="33" t="s">
        <v>3921</v>
      </c>
      <c r="O985" s="191" t="s">
        <v>3671</v>
      </c>
      <c r="P985" s="33" t="s">
        <v>2726</v>
      </c>
      <c r="Q985" s="194">
        <v>467659.76</v>
      </c>
      <c r="R985" s="45" t="s">
        <v>2348</v>
      </c>
      <c r="T985"/>
    </row>
    <row r="986" spans="1:20" ht="45.75" x14ac:dyDescent="0.25">
      <c r="A986" s="80">
        <v>985</v>
      </c>
      <c r="B986" s="144" t="s">
        <v>8</v>
      </c>
      <c r="C986" s="30" t="s">
        <v>633</v>
      </c>
      <c r="D986" s="30" t="s">
        <v>2619</v>
      </c>
      <c r="E986" s="30" t="s">
        <v>29</v>
      </c>
      <c r="F986" s="30" t="s">
        <v>100</v>
      </c>
      <c r="G986" s="30" t="s">
        <v>20</v>
      </c>
      <c r="H986" s="30" t="s">
        <v>84</v>
      </c>
      <c r="I986" s="30">
        <v>89</v>
      </c>
      <c r="J986" s="33" t="str">
        <f t="shared" si="15"/>
        <v>Слободо-Туринский р-н, Слободо-Туринское сельское поселение Слободо-Туринского муниципального района Свердловской области, с. Туринская Слобода, ул. Советская, д. 89</v>
      </c>
      <c r="K986" s="30">
        <v>738.9</v>
      </c>
      <c r="L986" s="30">
        <v>16</v>
      </c>
      <c r="M986" s="30">
        <v>4</v>
      </c>
      <c r="N986" s="33" t="s">
        <v>4061</v>
      </c>
      <c r="O986" s="191" t="s">
        <v>4062</v>
      </c>
      <c r="P986" s="33" t="s">
        <v>2726</v>
      </c>
      <c r="Q986" s="194">
        <v>3591046.7999999993</v>
      </c>
      <c r="T986"/>
    </row>
    <row r="987" spans="1:20" ht="23.25" x14ac:dyDescent="0.25">
      <c r="A987" s="80">
        <v>986</v>
      </c>
      <c r="B987" s="145" t="s">
        <v>499</v>
      </c>
      <c r="C987" s="30" t="s">
        <v>787</v>
      </c>
      <c r="D987" s="30" t="s">
        <v>552</v>
      </c>
      <c r="E987" s="30" t="s">
        <v>18</v>
      </c>
      <c r="F987" s="30" t="s">
        <v>553</v>
      </c>
      <c r="G987" s="30" t="s">
        <v>20</v>
      </c>
      <c r="H987" s="30" t="s">
        <v>214</v>
      </c>
      <c r="I987" s="42" t="s">
        <v>1271</v>
      </c>
      <c r="J987" s="33" t="str">
        <f t="shared" si="15"/>
        <v>Сухоложский р-н, городской округ Сухой Лог, г. Сухой Лог, ул. Гоголя, д. 12А</v>
      </c>
      <c r="K987" s="30">
        <v>531.9</v>
      </c>
      <c r="L987" s="30">
        <v>12</v>
      </c>
      <c r="M987" s="30">
        <v>7</v>
      </c>
      <c r="N987" s="33" t="s">
        <v>3669</v>
      </c>
      <c r="O987" s="191" t="s">
        <v>3636</v>
      </c>
      <c r="P987" s="33" t="s">
        <v>2724</v>
      </c>
      <c r="Q987" s="194">
        <v>4372018.8000000007</v>
      </c>
      <c r="T987"/>
    </row>
    <row r="988" spans="1:20" ht="23.25" x14ac:dyDescent="0.25">
      <c r="A988" s="80">
        <v>987</v>
      </c>
      <c r="B988" s="145" t="s">
        <v>499</v>
      </c>
      <c r="C988" s="30" t="s">
        <v>787</v>
      </c>
      <c r="D988" s="30" t="s">
        <v>552</v>
      </c>
      <c r="E988" s="30" t="s">
        <v>18</v>
      </c>
      <c r="F988" s="30" t="s">
        <v>553</v>
      </c>
      <c r="G988" s="30" t="s">
        <v>20</v>
      </c>
      <c r="H988" s="30" t="s">
        <v>214</v>
      </c>
      <c r="I988" s="42">
        <v>16</v>
      </c>
      <c r="J988" s="33" t="str">
        <f t="shared" si="15"/>
        <v>Сухоложский р-н, городской округ Сухой Лог, г. Сухой Лог, ул. Гоголя, д. 16</v>
      </c>
      <c r="K988" s="30">
        <v>774.4</v>
      </c>
      <c r="L988" s="30">
        <v>16</v>
      </c>
      <c r="M988" s="30">
        <v>8</v>
      </c>
      <c r="N988" s="33" t="s">
        <v>3669</v>
      </c>
      <c r="O988" s="191" t="s">
        <v>3636</v>
      </c>
      <c r="P988" s="33" t="s">
        <v>2724</v>
      </c>
      <c r="Q988" s="194">
        <v>6688699.7399999993</v>
      </c>
      <c r="T988"/>
    </row>
    <row r="989" spans="1:20" ht="23.25" x14ac:dyDescent="0.25">
      <c r="A989" s="80">
        <v>988</v>
      </c>
      <c r="B989" s="145" t="s">
        <v>499</v>
      </c>
      <c r="C989" s="30" t="s">
        <v>787</v>
      </c>
      <c r="D989" s="30" t="s">
        <v>552</v>
      </c>
      <c r="E989" s="30" t="s">
        <v>18</v>
      </c>
      <c r="F989" s="30" t="s">
        <v>553</v>
      </c>
      <c r="G989" s="30" t="s">
        <v>20</v>
      </c>
      <c r="H989" s="30" t="s">
        <v>214</v>
      </c>
      <c r="I989" s="42" t="s">
        <v>764</v>
      </c>
      <c r="J989" s="33" t="str">
        <f t="shared" si="15"/>
        <v>Сухоложский р-н, городской округ Сухой Лог, г. Сухой Лог, ул. Гоголя, д. 32А</v>
      </c>
      <c r="K989" s="30">
        <v>548.5</v>
      </c>
      <c r="L989" s="30">
        <v>12</v>
      </c>
      <c r="M989" s="30">
        <v>7</v>
      </c>
      <c r="N989" s="33" t="s">
        <v>3669</v>
      </c>
      <c r="O989" s="191" t="s">
        <v>3636</v>
      </c>
      <c r="P989" s="33" t="s">
        <v>2724</v>
      </c>
      <c r="Q989" s="194">
        <v>5953136.3999999994</v>
      </c>
      <c r="T989"/>
    </row>
    <row r="990" spans="1:20" ht="23.25" x14ac:dyDescent="0.25">
      <c r="A990" s="80">
        <v>989</v>
      </c>
      <c r="B990" s="145" t="s">
        <v>499</v>
      </c>
      <c r="C990" s="30" t="s">
        <v>787</v>
      </c>
      <c r="D990" s="30" t="s">
        <v>552</v>
      </c>
      <c r="E990" s="30" t="s">
        <v>18</v>
      </c>
      <c r="F990" s="30" t="s">
        <v>553</v>
      </c>
      <c r="G990" s="30" t="s">
        <v>20</v>
      </c>
      <c r="H990" s="30" t="s">
        <v>214</v>
      </c>
      <c r="I990" s="42" t="s">
        <v>1399</v>
      </c>
      <c r="J990" s="33" t="str">
        <f t="shared" si="15"/>
        <v>Сухоложский р-н, городской округ Сухой Лог, г. Сухой Лог, ул. Гоголя, д. 32Б</v>
      </c>
      <c r="K990" s="30">
        <v>566.9</v>
      </c>
      <c r="L990" s="30">
        <v>12</v>
      </c>
      <c r="M990" s="30">
        <v>7</v>
      </c>
      <c r="N990" s="33" t="s">
        <v>3669</v>
      </c>
      <c r="O990" s="191" t="s">
        <v>3636</v>
      </c>
      <c r="P990" s="33" t="s">
        <v>2724</v>
      </c>
      <c r="Q990" s="194">
        <v>5478144</v>
      </c>
      <c r="T990"/>
    </row>
    <row r="991" spans="1:20" ht="23.25" x14ac:dyDescent="0.25">
      <c r="A991" s="80">
        <v>990</v>
      </c>
      <c r="B991" s="145" t="s">
        <v>499</v>
      </c>
      <c r="C991" s="30" t="s">
        <v>787</v>
      </c>
      <c r="D991" s="30" t="s">
        <v>552</v>
      </c>
      <c r="E991" s="30" t="s">
        <v>18</v>
      </c>
      <c r="F991" s="30" t="s">
        <v>553</v>
      </c>
      <c r="G991" s="30" t="s">
        <v>20</v>
      </c>
      <c r="H991" s="30" t="s">
        <v>34</v>
      </c>
      <c r="I991" s="42">
        <v>22</v>
      </c>
      <c r="J991" s="33" t="str">
        <f t="shared" si="15"/>
        <v>Сухоложский р-н, городской округ Сухой Лог, г. Сухой Лог, ул. Кирова, д. 22</v>
      </c>
      <c r="K991" s="30">
        <v>1935.6</v>
      </c>
      <c r="L991" s="30">
        <v>17</v>
      </c>
      <c r="M991" s="30">
        <v>8</v>
      </c>
      <c r="N991" s="33" t="s">
        <v>3669</v>
      </c>
      <c r="O991" s="191" t="s">
        <v>3636</v>
      </c>
      <c r="P991" s="33" t="s">
        <v>2724</v>
      </c>
      <c r="Q991" s="194">
        <v>12907345.200000003</v>
      </c>
      <c r="T991"/>
    </row>
    <row r="992" spans="1:20" ht="23.25" x14ac:dyDescent="0.25">
      <c r="A992" s="80">
        <v>991</v>
      </c>
      <c r="B992" s="145" t="s">
        <v>499</v>
      </c>
      <c r="C992" s="30" t="s">
        <v>787</v>
      </c>
      <c r="D992" s="30" t="s">
        <v>552</v>
      </c>
      <c r="E992" s="30" t="s">
        <v>18</v>
      </c>
      <c r="F992" s="30" t="s">
        <v>553</v>
      </c>
      <c r="G992" s="30" t="s">
        <v>20</v>
      </c>
      <c r="H992" s="30" t="s">
        <v>682</v>
      </c>
      <c r="I992" s="42">
        <v>9</v>
      </c>
      <c r="J992" s="33" t="str">
        <f t="shared" ref="J992:J998" si="16">C992&amp;""&amp;D992&amp;", "&amp;E992&amp;" "&amp;F992&amp;", "&amp;G992&amp;" "&amp;H992&amp;", д. "&amp;I992</f>
        <v>Сухоложский р-н, городской округ Сухой Лог, г. Сухой Лог, ул. Новая, д. 9</v>
      </c>
      <c r="K992" s="30">
        <v>640.20000000000005</v>
      </c>
      <c r="L992" s="30">
        <v>16</v>
      </c>
      <c r="M992" s="30">
        <v>1</v>
      </c>
      <c r="N992" s="33" t="s">
        <v>3669</v>
      </c>
      <c r="O992" s="191" t="s">
        <v>3636</v>
      </c>
      <c r="P992" s="33" t="s">
        <v>2724</v>
      </c>
      <c r="Q992" s="194">
        <v>162344.40000000002</v>
      </c>
      <c r="T992"/>
    </row>
    <row r="993" spans="1:20" ht="23.25" x14ac:dyDescent="0.25">
      <c r="A993" s="80">
        <v>992</v>
      </c>
      <c r="B993" s="145" t="s">
        <v>499</v>
      </c>
      <c r="C993" s="30" t="s">
        <v>787</v>
      </c>
      <c r="D993" s="30" t="s">
        <v>552</v>
      </c>
      <c r="E993" s="30" t="s">
        <v>18</v>
      </c>
      <c r="F993" s="30" t="s">
        <v>553</v>
      </c>
      <c r="G993" s="30" t="s">
        <v>20</v>
      </c>
      <c r="H993" s="30" t="s">
        <v>61</v>
      </c>
      <c r="I993" s="42">
        <v>19</v>
      </c>
      <c r="J993" s="33" t="str">
        <f t="shared" si="16"/>
        <v>Сухоложский р-н, городской округ Сухой Лог, г. Сухой Лог, ул. Октябрьская, д. 19</v>
      </c>
      <c r="K993" s="30">
        <v>2764</v>
      </c>
      <c r="L993" s="30">
        <v>64</v>
      </c>
      <c r="M993" s="30">
        <v>7</v>
      </c>
      <c r="N993" s="33" t="s">
        <v>3669</v>
      </c>
      <c r="O993" s="191" t="s">
        <v>3636</v>
      </c>
      <c r="P993" s="33" t="s">
        <v>2724</v>
      </c>
      <c r="Q993" s="194">
        <v>12163060.800000001</v>
      </c>
      <c r="T993"/>
    </row>
    <row r="994" spans="1:20" ht="23.25" x14ac:dyDescent="0.25">
      <c r="A994" s="80">
        <v>993</v>
      </c>
      <c r="B994" s="145" t="s">
        <v>499</v>
      </c>
      <c r="C994" s="30" t="s">
        <v>787</v>
      </c>
      <c r="D994" s="30" t="s">
        <v>552</v>
      </c>
      <c r="E994" s="30" t="s">
        <v>18</v>
      </c>
      <c r="F994" s="30" t="s">
        <v>553</v>
      </c>
      <c r="G994" s="30" t="s">
        <v>20</v>
      </c>
      <c r="H994" s="30" t="s">
        <v>788</v>
      </c>
      <c r="I994" s="42">
        <v>11</v>
      </c>
      <c r="J994" s="33" t="str">
        <f t="shared" si="16"/>
        <v>Сухоложский р-н, городской округ Сухой Лог, г. Сухой Лог, ул. Пушкинская, д. 11</v>
      </c>
      <c r="K994" s="30">
        <v>2112.1999999999998</v>
      </c>
      <c r="L994" s="30">
        <v>48</v>
      </c>
      <c r="M994" s="30">
        <v>7</v>
      </c>
      <c r="N994" s="33" t="s">
        <v>3669</v>
      </c>
      <c r="O994" s="191" t="s">
        <v>3636</v>
      </c>
      <c r="P994" s="33" t="s">
        <v>2724</v>
      </c>
      <c r="Q994" s="194">
        <v>10394077.199999999</v>
      </c>
      <c r="T994"/>
    </row>
    <row r="995" spans="1:20" ht="23.25" x14ac:dyDescent="0.25">
      <c r="A995" s="80">
        <v>994</v>
      </c>
      <c r="B995" s="145" t="s">
        <v>499</v>
      </c>
      <c r="C995" s="30" t="s">
        <v>787</v>
      </c>
      <c r="D995" s="30" t="s">
        <v>552</v>
      </c>
      <c r="E995" s="30" t="s">
        <v>18</v>
      </c>
      <c r="F995" s="30" t="s">
        <v>553</v>
      </c>
      <c r="G995" s="30" t="s">
        <v>20</v>
      </c>
      <c r="H995" s="30" t="s">
        <v>788</v>
      </c>
      <c r="I995" s="42">
        <v>7</v>
      </c>
      <c r="J995" s="33" t="str">
        <f t="shared" si="16"/>
        <v>Сухоложский р-н, городской округ Сухой Лог, г. Сухой Лог, ул. Пушкинская, д. 7</v>
      </c>
      <c r="K995" s="30">
        <v>2065.9</v>
      </c>
      <c r="L995" s="30">
        <v>46</v>
      </c>
      <c r="M995" s="30">
        <v>7</v>
      </c>
      <c r="N995" s="33" t="s">
        <v>3669</v>
      </c>
      <c r="O995" s="191" t="s">
        <v>3636</v>
      </c>
      <c r="P995" s="33" t="s">
        <v>2724</v>
      </c>
      <c r="Q995" s="194">
        <v>10560014.399999999</v>
      </c>
      <c r="T995"/>
    </row>
    <row r="996" spans="1:20" ht="23.25" x14ac:dyDescent="0.25">
      <c r="A996" s="80">
        <v>995</v>
      </c>
      <c r="B996" s="145" t="s">
        <v>499</v>
      </c>
      <c r="C996" s="30" t="s">
        <v>787</v>
      </c>
      <c r="D996" s="30" t="s">
        <v>552</v>
      </c>
      <c r="E996" s="30" t="s">
        <v>29</v>
      </c>
      <c r="F996" s="30" t="s">
        <v>1393</v>
      </c>
      <c r="G996" s="30" t="s">
        <v>20</v>
      </c>
      <c r="H996" s="30" t="s">
        <v>656</v>
      </c>
      <c r="I996" s="42">
        <v>20</v>
      </c>
      <c r="J996" s="33" t="str">
        <f t="shared" si="16"/>
        <v>Сухоложский р-н, городской округ Сухой Лог, с. Знаменское, ул. Горького, д. 20</v>
      </c>
      <c r="K996" s="30">
        <v>398.2</v>
      </c>
      <c r="L996" s="30">
        <v>8</v>
      </c>
      <c r="M996" s="30">
        <v>7</v>
      </c>
      <c r="N996" s="33" t="s">
        <v>3669</v>
      </c>
      <c r="O996" s="191" t="s">
        <v>3636</v>
      </c>
      <c r="P996" s="33" t="s">
        <v>2724</v>
      </c>
      <c r="Q996" s="194">
        <v>4411501.1999999993</v>
      </c>
      <c r="T996"/>
    </row>
    <row r="997" spans="1:20" ht="23.25" x14ac:dyDescent="0.25">
      <c r="A997" s="80">
        <v>996</v>
      </c>
      <c r="B997" s="145" t="s">
        <v>499</v>
      </c>
      <c r="C997" s="30" t="s">
        <v>787</v>
      </c>
      <c r="D997" s="30" t="s">
        <v>552</v>
      </c>
      <c r="E997" s="30" t="s">
        <v>29</v>
      </c>
      <c r="F997" s="30" t="s">
        <v>1393</v>
      </c>
      <c r="G997" s="30" t="s">
        <v>20</v>
      </c>
      <c r="H997" s="30" t="s">
        <v>656</v>
      </c>
      <c r="I997" s="42">
        <v>22</v>
      </c>
      <c r="J997" s="33" t="str">
        <f t="shared" si="16"/>
        <v>Сухоложский р-н, городской округ Сухой Лог, с. Знаменское, ул. Горького, д. 22</v>
      </c>
      <c r="K997" s="30">
        <v>402.6</v>
      </c>
      <c r="L997" s="30">
        <v>8</v>
      </c>
      <c r="M997" s="30">
        <v>7</v>
      </c>
      <c r="N997" s="33" t="s">
        <v>3669</v>
      </c>
      <c r="O997" s="191" t="s">
        <v>3636</v>
      </c>
      <c r="P997" s="33" t="s">
        <v>2724</v>
      </c>
      <c r="Q997" s="194">
        <v>4763143.2</v>
      </c>
      <c r="T997"/>
    </row>
    <row r="998" spans="1:20" ht="23.25" x14ac:dyDescent="0.25">
      <c r="A998" s="80">
        <v>997</v>
      </c>
      <c r="B998" s="145" t="s">
        <v>499</v>
      </c>
      <c r="C998" s="30" t="s">
        <v>787</v>
      </c>
      <c r="D998" s="30" t="s">
        <v>552</v>
      </c>
      <c r="E998" s="30" t="s">
        <v>29</v>
      </c>
      <c r="F998" s="30" t="s">
        <v>1089</v>
      </c>
      <c r="G998" s="30" t="s">
        <v>20</v>
      </c>
      <c r="H998" s="30" t="s">
        <v>25</v>
      </c>
      <c r="I998" s="42" t="s">
        <v>401</v>
      </c>
      <c r="J998" s="33" t="str">
        <f t="shared" si="16"/>
        <v>Сухоложский р-н, городской округ Сухой Лог, с. Курьи, ул. Школьная, д. 4А</v>
      </c>
      <c r="K998" s="30">
        <v>767.4</v>
      </c>
      <c r="L998" s="30">
        <v>8</v>
      </c>
      <c r="M998" s="30">
        <v>1</v>
      </c>
      <c r="N998" s="33" t="s">
        <v>3669</v>
      </c>
      <c r="O998" s="191" t="s">
        <v>3636</v>
      </c>
      <c r="P998" s="33" t="s">
        <v>2724</v>
      </c>
      <c r="Q998" s="194">
        <v>2831200.8</v>
      </c>
      <c r="T998"/>
    </row>
    <row r="999" spans="1:20" ht="23.25" x14ac:dyDescent="0.25">
      <c r="A999" s="80">
        <v>998</v>
      </c>
      <c r="B999" s="145" t="s">
        <v>499</v>
      </c>
      <c r="C999" s="30" t="s">
        <v>772</v>
      </c>
      <c r="D999" s="30" t="s">
        <v>3017</v>
      </c>
      <c r="E999" s="30" t="s">
        <v>1500</v>
      </c>
      <c r="F999" s="30" t="s">
        <v>501</v>
      </c>
      <c r="G999" s="30"/>
      <c r="H999" s="30"/>
      <c r="I999" s="42">
        <v>32</v>
      </c>
      <c r="J999" s="33" t="str">
        <f>C999&amp;""&amp;D999&amp;", "&amp;E999&amp;" "&amp;F999&amp;", д. "&amp;I999</f>
        <v>Сысертский р-н, Арамильский городской округ Свердловской области, пос. Светлый, д. 32</v>
      </c>
      <c r="K999" s="30">
        <v>772.4</v>
      </c>
      <c r="L999" s="30">
        <v>18</v>
      </c>
      <c r="M999" s="30">
        <v>1</v>
      </c>
      <c r="N999" s="33" t="s">
        <v>3922</v>
      </c>
      <c r="O999" s="191">
        <v>43675</v>
      </c>
      <c r="P999" s="33" t="s">
        <v>3641</v>
      </c>
      <c r="Q999" s="194">
        <v>2844444</v>
      </c>
      <c r="T999"/>
    </row>
    <row r="1000" spans="1:20" ht="23.25" x14ac:dyDescent="0.25">
      <c r="A1000" s="80">
        <v>999</v>
      </c>
      <c r="B1000" s="145" t="s">
        <v>499</v>
      </c>
      <c r="C1000" s="30" t="s">
        <v>772</v>
      </c>
      <c r="D1000" s="30" t="s">
        <v>304</v>
      </c>
      <c r="E1000" s="30" t="s">
        <v>18</v>
      </c>
      <c r="F1000" s="30" t="s">
        <v>305</v>
      </c>
      <c r="G1000" s="30" t="s">
        <v>362</v>
      </c>
      <c r="H1000" s="30" t="s">
        <v>1117</v>
      </c>
      <c r="I1000" s="42">
        <v>20</v>
      </c>
      <c r="J1000" s="33" t="str">
        <f t="shared" ref="J1000:J1038" si="17">C1000&amp;""&amp;D1000&amp;", "&amp;E1000&amp;" "&amp;F1000&amp;", "&amp;G1000&amp;" "&amp;H1000&amp;", д. "&amp;I1000</f>
        <v>Сысертский р-н, Сысертский городской округ, г. Сысерть, мкр. Новый, д. 20</v>
      </c>
      <c r="K1000" s="30">
        <v>6020.8</v>
      </c>
      <c r="L1000" s="30">
        <v>96</v>
      </c>
      <c r="M1000" s="30">
        <v>2</v>
      </c>
      <c r="N1000" s="33" t="s">
        <v>3756</v>
      </c>
      <c r="O1000" s="191" t="s">
        <v>3651</v>
      </c>
      <c r="P1000" s="33" t="s">
        <v>3809</v>
      </c>
      <c r="Q1000" s="194">
        <v>5420884.3700000001</v>
      </c>
      <c r="T1000"/>
    </row>
    <row r="1001" spans="1:20" ht="23.25" x14ac:dyDescent="0.25">
      <c r="A1001" s="80">
        <v>1000</v>
      </c>
      <c r="B1001" s="145" t="s">
        <v>499</v>
      </c>
      <c r="C1001" s="30" t="s">
        <v>772</v>
      </c>
      <c r="D1001" s="30" t="s">
        <v>304</v>
      </c>
      <c r="E1001" s="30" t="s">
        <v>18</v>
      </c>
      <c r="F1001" s="30" t="s">
        <v>305</v>
      </c>
      <c r="G1001" s="30" t="s">
        <v>20</v>
      </c>
      <c r="H1001" s="30" t="s">
        <v>578</v>
      </c>
      <c r="I1001" s="42">
        <v>45</v>
      </c>
      <c r="J1001" s="33" t="str">
        <f t="shared" si="17"/>
        <v>Сысертский р-н, Сысертский городской округ, г. Сысерть, ул. Коммуны, д. 45</v>
      </c>
      <c r="K1001" s="30">
        <v>2703</v>
      </c>
      <c r="L1001" s="30">
        <v>48</v>
      </c>
      <c r="M1001" s="30">
        <v>7</v>
      </c>
      <c r="N1001" s="33" t="s">
        <v>3756</v>
      </c>
      <c r="O1001" s="191" t="s">
        <v>3651</v>
      </c>
      <c r="P1001" s="33" t="s">
        <v>3809</v>
      </c>
      <c r="Q1001" s="194">
        <v>9127221.2600000016</v>
      </c>
      <c r="T1001"/>
    </row>
    <row r="1002" spans="1:20" ht="23.25" x14ac:dyDescent="0.25">
      <c r="A1002" s="80">
        <v>1001</v>
      </c>
      <c r="B1002" s="145" t="s">
        <v>499</v>
      </c>
      <c r="C1002" s="30" t="s">
        <v>772</v>
      </c>
      <c r="D1002" s="30" t="s">
        <v>304</v>
      </c>
      <c r="E1002" s="30" t="s">
        <v>18</v>
      </c>
      <c r="F1002" s="30" t="s">
        <v>305</v>
      </c>
      <c r="G1002" s="30" t="s">
        <v>20</v>
      </c>
      <c r="H1002" s="30" t="s">
        <v>36</v>
      </c>
      <c r="I1002" s="42" t="s">
        <v>582</v>
      </c>
      <c r="J1002" s="33" t="str">
        <f t="shared" si="17"/>
        <v>Сысертский р-н, Сысертский городской округ, г. Сысерть, ул. Ленина, д. 33А</v>
      </c>
      <c r="K1002" s="30">
        <v>519.29999999999995</v>
      </c>
      <c r="L1002" s="30">
        <v>12</v>
      </c>
      <c r="M1002" s="30">
        <v>1</v>
      </c>
      <c r="N1002" s="33" t="s">
        <v>3756</v>
      </c>
      <c r="O1002" s="191" t="s">
        <v>3651</v>
      </c>
      <c r="P1002" s="33" t="s">
        <v>3809</v>
      </c>
      <c r="Q1002" s="194">
        <v>200433.75</v>
      </c>
      <c r="T1002"/>
    </row>
    <row r="1003" spans="1:20" ht="23.25" x14ac:dyDescent="0.25">
      <c r="A1003" s="80">
        <v>1002</v>
      </c>
      <c r="B1003" s="145" t="s">
        <v>499</v>
      </c>
      <c r="C1003" s="30" t="s">
        <v>772</v>
      </c>
      <c r="D1003" s="30" t="s">
        <v>304</v>
      </c>
      <c r="E1003" s="30" t="s">
        <v>1500</v>
      </c>
      <c r="F1003" s="30" t="s">
        <v>785</v>
      </c>
      <c r="G1003" s="30" t="s">
        <v>20</v>
      </c>
      <c r="H1003" s="30" t="s">
        <v>786</v>
      </c>
      <c r="I1003" s="42">
        <v>11</v>
      </c>
      <c r="J1003" s="33" t="str">
        <f t="shared" si="17"/>
        <v>Сысертский р-н, Сысертский городской округ, пос. Бобровский, ул. Демина, д. 11</v>
      </c>
      <c r="K1003" s="30">
        <v>987.8</v>
      </c>
      <c r="L1003" s="30">
        <v>24</v>
      </c>
      <c r="M1003" s="30">
        <v>3</v>
      </c>
      <c r="N1003" s="33" t="s">
        <v>3756</v>
      </c>
      <c r="O1003" s="191" t="s">
        <v>3651</v>
      </c>
      <c r="P1003" s="33" t="s">
        <v>3809</v>
      </c>
      <c r="Q1003" s="194">
        <v>1275716.96</v>
      </c>
      <c r="T1003"/>
    </row>
    <row r="1004" spans="1:20" ht="23.25" x14ac:dyDescent="0.25">
      <c r="A1004" s="80">
        <v>1003</v>
      </c>
      <c r="B1004" s="145" t="s">
        <v>499</v>
      </c>
      <c r="C1004" s="30" t="s">
        <v>772</v>
      </c>
      <c r="D1004" s="30" t="s">
        <v>304</v>
      </c>
      <c r="E1004" s="30" t="s">
        <v>1500</v>
      </c>
      <c r="F1004" s="30" t="s">
        <v>785</v>
      </c>
      <c r="G1004" s="30" t="s">
        <v>20</v>
      </c>
      <c r="H1004" s="30" t="s">
        <v>786</v>
      </c>
      <c r="I1004" s="42">
        <v>5</v>
      </c>
      <c r="J1004" s="33" t="str">
        <f t="shared" si="17"/>
        <v>Сысертский р-н, Сысертский городской округ, пос. Бобровский, ул. Демина, д. 5</v>
      </c>
      <c r="K1004" s="30">
        <v>1026.2</v>
      </c>
      <c r="L1004" s="30">
        <v>24</v>
      </c>
      <c r="M1004" s="30">
        <v>3</v>
      </c>
      <c r="N1004" s="33" t="s">
        <v>3756</v>
      </c>
      <c r="O1004" s="191" t="s">
        <v>3651</v>
      </c>
      <c r="P1004" s="33" t="s">
        <v>3809</v>
      </c>
      <c r="Q1004" s="194">
        <v>1587782.3900000001</v>
      </c>
      <c r="T1004"/>
    </row>
    <row r="1005" spans="1:20" ht="23.25" x14ac:dyDescent="0.25">
      <c r="A1005" s="80">
        <v>1004</v>
      </c>
      <c r="B1005" s="145" t="s">
        <v>499</v>
      </c>
      <c r="C1005" s="30" t="s">
        <v>772</v>
      </c>
      <c r="D1005" s="30" t="s">
        <v>304</v>
      </c>
      <c r="E1005" s="30" t="s">
        <v>1500</v>
      </c>
      <c r="F1005" s="30" t="s">
        <v>310</v>
      </c>
      <c r="G1005" s="30" t="s">
        <v>20</v>
      </c>
      <c r="H1005" s="30" t="s">
        <v>187</v>
      </c>
      <c r="I1005" s="42">
        <v>10</v>
      </c>
      <c r="J1005" s="33" t="str">
        <f t="shared" si="17"/>
        <v>Сысертский р-н, Сысертский городской округ, пос. Большой Исток, ул. Парковая, д. 10</v>
      </c>
      <c r="K1005" s="30">
        <v>523</v>
      </c>
      <c r="L1005" s="30">
        <v>12</v>
      </c>
      <c r="M1005" s="30">
        <v>7</v>
      </c>
      <c r="N1005" s="33" t="s">
        <v>3756</v>
      </c>
      <c r="O1005" s="191" t="s">
        <v>3651</v>
      </c>
      <c r="P1005" s="33" t="s">
        <v>3809</v>
      </c>
      <c r="Q1005" s="194">
        <v>3962384.19</v>
      </c>
      <c r="T1005"/>
    </row>
    <row r="1006" spans="1:20" ht="23.25" x14ac:dyDescent="0.25">
      <c r="A1006" s="80">
        <v>1005</v>
      </c>
      <c r="B1006" s="145" t="s">
        <v>499</v>
      </c>
      <c r="C1006" s="30" t="s">
        <v>772</v>
      </c>
      <c r="D1006" s="30" t="s">
        <v>304</v>
      </c>
      <c r="E1006" s="30" t="s">
        <v>1500</v>
      </c>
      <c r="F1006" s="30" t="s">
        <v>310</v>
      </c>
      <c r="G1006" s="30" t="s">
        <v>20</v>
      </c>
      <c r="H1006" s="30" t="s">
        <v>187</v>
      </c>
      <c r="I1006" s="42">
        <v>6</v>
      </c>
      <c r="J1006" s="33" t="str">
        <f t="shared" si="17"/>
        <v>Сысертский р-н, Сысертский городской округ, пос. Большой Исток, ул. Парковая, д. 6</v>
      </c>
      <c r="K1006" s="30">
        <v>521.4</v>
      </c>
      <c r="L1006" s="30">
        <v>12</v>
      </c>
      <c r="M1006" s="30">
        <v>7</v>
      </c>
      <c r="N1006" s="33" t="s">
        <v>3756</v>
      </c>
      <c r="O1006" s="191" t="s">
        <v>3651</v>
      </c>
      <c r="P1006" s="33" t="s">
        <v>3809</v>
      </c>
      <c r="Q1006" s="194">
        <v>4097448.7799999993</v>
      </c>
      <c r="T1006"/>
    </row>
    <row r="1007" spans="1:20" ht="23.25" x14ac:dyDescent="0.25">
      <c r="A1007" s="80">
        <v>1006</v>
      </c>
      <c r="B1007" s="145" t="s">
        <v>499</v>
      </c>
      <c r="C1007" s="30" t="s">
        <v>772</v>
      </c>
      <c r="D1007" s="30" t="s">
        <v>304</v>
      </c>
      <c r="E1007" s="30" t="s">
        <v>1500</v>
      </c>
      <c r="F1007" s="30" t="s">
        <v>308</v>
      </c>
      <c r="G1007" s="30" t="s">
        <v>20</v>
      </c>
      <c r="H1007" s="30" t="s">
        <v>309</v>
      </c>
      <c r="I1007" s="42">
        <v>11</v>
      </c>
      <c r="J1007" s="33" t="str">
        <f t="shared" si="17"/>
        <v>Сысертский р-н, Сысертский городской округ, пос. Двуреченск, ул. Клубная, д. 11</v>
      </c>
      <c r="K1007" s="30">
        <v>1235.7</v>
      </c>
      <c r="L1007" s="30">
        <v>18</v>
      </c>
      <c r="M1007" s="30">
        <v>5</v>
      </c>
      <c r="N1007" s="33" t="s">
        <v>3756</v>
      </c>
      <c r="O1007" s="191" t="s">
        <v>3651</v>
      </c>
      <c r="P1007" s="33" t="s">
        <v>3809</v>
      </c>
      <c r="Q1007" s="194">
        <v>2886304.41</v>
      </c>
      <c r="T1007"/>
    </row>
    <row r="1008" spans="1:20" ht="23.25" x14ac:dyDescent="0.25">
      <c r="A1008" s="80">
        <v>1007</v>
      </c>
      <c r="B1008" s="145" t="s">
        <v>499</v>
      </c>
      <c r="C1008" s="30" t="s">
        <v>772</v>
      </c>
      <c r="D1008" s="30" t="s">
        <v>304</v>
      </c>
      <c r="E1008" s="30" t="s">
        <v>1500</v>
      </c>
      <c r="F1008" s="30" t="s">
        <v>206</v>
      </c>
      <c r="G1008" s="30" t="s">
        <v>20</v>
      </c>
      <c r="H1008" s="30" t="s">
        <v>99</v>
      </c>
      <c r="I1008" s="42">
        <v>1</v>
      </c>
      <c r="J1008" s="33" t="str">
        <f t="shared" si="17"/>
        <v>Сысертский р-н, Сысертский городской округ, пос. Октябрьский, ул. Чапаева, д. 1</v>
      </c>
      <c r="K1008" s="30">
        <v>566.79999999999995</v>
      </c>
      <c r="L1008" s="30">
        <v>12</v>
      </c>
      <c r="M1008" s="30">
        <v>5</v>
      </c>
      <c r="N1008" s="33" t="s">
        <v>3756</v>
      </c>
      <c r="O1008" s="191" t="s">
        <v>3651</v>
      </c>
      <c r="P1008" s="33" t="s">
        <v>3809</v>
      </c>
      <c r="Q1008" s="194">
        <v>1981921.2800000003</v>
      </c>
      <c r="T1008"/>
    </row>
    <row r="1009" spans="1:20" ht="23.25" x14ac:dyDescent="0.25">
      <c r="A1009" s="80">
        <v>1008</v>
      </c>
      <c r="B1009" s="145" t="s">
        <v>499</v>
      </c>
      <c r="C1009" s="30" t="s">
        <v>772</v>
      </c>
      <c r="D1009" s="30" t="s">
        <v>304</v>
      </c>
      <c r="E1009" s="30" t="s">
        <v>29</v>
      </c>
      <c r="F1009" s="30" t="s">
        <v>1395</v>
      </c>
      <c r="G1009" s="30" t="s">
        <v>20</v>
      </c>
      <c r="H1009" s="30" t="s">
        <v>682</v>
      </c>
      <c r="I1009" s="42">
        <v>15</v>
      </c>
      <c r="J1009" s="33" t="str">
        <f t="shared" si="17"/>
        <v>Сысертский р-н, Сысертский городской округ, с. Кашино, ул. Новая, д. 15</v>
      </c>
      <c r="K1009" s="30">
        <v>1440.1</v>
      </c>
      <c r="L1009" s="30">
        <v>25</v>
      </c>
      <c r="M1009" s="30">
        <v>2</v>
      </c>
      <c r="N1009" s="33" t="s">
        <v>3756</v>
      </c>
      <c r="O1009" s="191" t="s">
        <v>3651</v>
      </c>
      <c r="P1009" s="33" t="s">
        <v>3809</v>
      </c>
      <c r="Q1009" s="194">
        <v>899956.55999999994</v>
      </c>
      <c r="T1009"/>
    </row>
    <row r="1010" spans="1:20" ht="23.25" x14ac:dyDescent="0.25">
      <c r="A1010" s="80">
        <v>1009</v>
      </c>
      <c r="B1010" s="145" t="s">
        <v>499</v>
      </c>
      <c r="C1010" s="30" t="s">
        <v>772</v>
      </c>
      <c r="D1010" s="30" t="s">
        <v>304</v>
      </c>
      <c r="E1010" s="30" t="s">
        <v>29</v>
      </c>
      <c r="F1010" s="30" t="s">
        <v>1234</v>
      </c>
      <c r="G1010" s="30" t="s">
        <v>20</v>
      </c>
      <c r="H1010" s="30" t="s">
        <v>74</v>
      </c>
      <c r="I1010" s="42">
        <v>14</v>
      </c>
      <c r="J1010" s="33" t="str">
        <f t="shared" si="17"/>
        <v>Сысертский р-н, Сысертский городской округ, с. Щелкун, ул. Гагарина, д. 14</v>
      </c>
      <c r="K1010" s="30">
        <v>622.1</v>
      </c>
      <c r="L1010" s="30">
        <v>16</v>
      </c>
      <c r="M1010" s="30">
        <v>3</v>
      </c>
      <c r="N1010" s="33" t="s">
        <v>3756</v>
      </c>
      <c r="O1010" s="191" t="s">
        <v>3651</v>
      </c>
      <c r="P1010" s="33" t="s">
        <v>3809</v>
      </c>
      <c r="Q1010" s="194">
        <v>1016471.1</v>
      </c>
      <c r="T1010"/>
    </row>
    <row r="1011" spans="1:20" ht="23.25" x14ac:dyDescent="0.25">
      <c r="A1011" s="80">
        <v>1010</v>
      </c>
      <c r="B1011" s="145" t="s">
        <v>499</v>
      </c>
      <c r="C1011" s="30" t="s">
        <v>772</v>
      </c>
      <c r="D1011" s="30" t="s">
        <v>304</v>
      </c>
      <c r="E1011" s="30" t="s">
        <v>29</v>
      </c>
      <c r="F1011" s="30" t="s">
        <v>1234</v>
      </c>
      <c r="G1011" s="30" t="s">
        <v>20</v>
      </c>
      <c r="H1011" s="30" t="s">
        <v>87</v>
      </c>
      <c r="I1011" s="42">
        <v>9</v>
      </c>
      <c r="J1011" s="33" t="str">
        <f t="shared" si="17"/>
        <v>Сысертский р-н, Сысертский городской округ, с. Щелкун, ул. Строителей, д. 9</v>
      </c>
      <c r="K1011" s="30">
        <v>420.3</v>
      </c>
      <c r="L1011" s="30">
        <v>8</v>
      </c>
      <c r="M1011" s="30">
        <v>4</v>
      </c>
      <c r="N1011" s="33" t="s">
        <v>3756</v>
      </c>
      <c r="O1011" s="191" t="s">
        <v>3651</v>
      </c>
      <c r="P1011" s="33" t="s">
        <v>3809</v>
      </c>
      <c r="Q1011" s="194">
        <v>1339372.1499999999</v>
      </c>
      <c r="T1011"/>
    </row>
    <row r="1012" spans="1:20" ht="34.5" x14ac:dyDescent="0.25">
      <c r="A1012" s="80">
        <v>1011</v>
      </c>
      <c r="B1012" s="144" t="s">
        <v>8</v>
      </c>
      <c r="C1012" s="30" t="s">
        <v>636</v>
      </c>
      <c r="D1012" s="30" t="s">
        <v>3033</v>
      </c>
      <c r="E1012" s="30" t="s">
        <v>29</v>
      </c>
      <c r="F1012" s="30" t="s">
        <v>666</v>
      </c>
      <c r="G1012" s="30" t="s">
        <v>20</v>
      </c>
      <c r="H1012" s="30" t="s">
        <v>75</v>
      </c>
      <c r="I1012" s="30">
        <v>15</v>
      </c>
      <c r="J1012" s="33" t="str">
        <f t="shared" si="17"/>
        <v>Таборинский р-н, Таборинское сельское поселение Таборинского муниципального района Свердловской области, с. Таборы, ул. Карла Маркса, д. 15</v>
      </c>
      <c r="K1012" s="30">
        <v>346.2</v>
      </c>
      <c r="L1012" s="30">
        <v>8</v>
      </c>
      <c r="M1012" s="30">
        <v>2</v>
      </c>
      <c r="N1012" s="33" t="s">
        <v>3921</v>
      </c>
      <c r="O1012" s="191" t="s">
        <v>3671</v>
      </c>
      <c r="P1012" s="33" t="s">
        <v>2726</v>
      </c>
      <c r="Q1012" s="194">
        <v>219117.8</v>
      </c>
      <c r="T1012"/>
    </row>
    <row r="1013" spans="1:20" ht="23.25" x14ac:dyDescent="0.25">
      <c r="A1013" s="80">
        <v>1012</v>
      </c>
      <c r="B1013" s="144" t="s">
        <v>8</v>
      </c>
      <c r="C1013" s="30"/>
      <c r="D1013" s="91" t="s">
        <v>14</v>
      </c>
      <c r="E1013" s="30" t="s">
        <v>18</v>
      </c>
      <c r="F1013" s="30" t="s">
        <v>102</v>
      </c>
      <c r="G1013" s="30" t="s">
        <v>20</v>
      </c>
      <c r="H1013" s="30" t="s">
        <v>1064</v>
      </c>
      <c r="I1013" s="42" t="s">
        <v>762</v>
      </c>
      <c r="J1013" s="33" t="str">
        <f t="shared" si="17"/>
        <v>Тавдинский городской округ, г. Тавда, ул. 4-я Пятилетка, д. 1Б</v>
      </c>
      <c r="K1013" s="30">
        <v>294.39999999999998</v>
      </c>
      <c r="L1013" s="30">
        <v>8</v>
      </c>
      <c r="M1013" s="30">
        <v>2</v>
      </c>
      <c r="N1013" s="33" t="s">
        <v>3923</v>
      </c>
      <c r="O1013" s="191" t="s">
        <v>3638</v>
      </c>
      <c r="P1013" s="33" t="s">
        <v>2726</v>
      </c>
      <c r="Q1013" s="194">
        <v>189561.68</v>
      </c>
      <c r="R1013" s="45" t="s">
        <v>2348</v>
      </c>
      <c r="T1013"/>
    </row>
    <row r="1014" spans="1:20" ht="23.25" x14ac:dyDescent="0.25">
      <c r="A1014" s="80">
        <v>1013</v>
      </c>
      <c r="B1014" s="144" t="s">
        <v>8</v>
      </c>
      <c r="C1014" s="30"/>
      <c r="D1014" s="91" t="s">
        <v>14</v>
      </c>
      <c r="E1014" s="30" t="s">
        <v>18</v>
      </c>
      <c r="F1014" s="30" t="s">
        <v>102</v>
      </c>
      <c r="G1014" s="30" t="s">
        <v>20</v>
      </c>
      <c r="H1014" s="30" t="s">
        <v>1064</v>
      </c>
      <c r="I1014" s="30">
        <v>39</v>
      </c>
      <c r="J1014" s="33" t="str">
        <f t="shared" si="17"/>
        <v>Тавдинский городской округ, г. Тавда, ул. 4-я Пятилетка, д. 39</v>
      </c>
      <c r="K1014" s="30">
        <v>856.3</v>
      </c>
      <c r="L1014" s="30">
        <v>10</v>
      </c>
      <c r="M1014" s="30">
        <v>1</v>
      </c>
      <c r="N1014" s="33" t="s">
        <v>3923</v>
      </c>
      <c r="O1014" s="191" t="s">
        <v>3638</v>
      </c>
      <c r="P1014" s="33" t="s">
        <v>2726</v>
      </c>
      <c r="Q1014" s="194">
        <v>2894899.14</v>
      </c>
      <c r="T1014"/>
    </row>
    <row r="1015" spans="1:20" ht="23.25" x14ac:dyDescent="0.25">
      <c r="A1015" s="80">
        <v>1014</v>
      </c>
      <c r="B1015" s="144" t="s">
        <v>8</v>
      </c>
      <c r="C1015" s="30"/>
      <c r="D1015" s="30" t="s">
        <v>14</v>
      </c>
      <c r="E1015" s="30" t="s">
        <v>18</v>
      </c>
      <c r="F1015" s="30" t="s">
        <v>102</v>
      </c>
      <c r="G1015" s="30" t="s">
        <v>20</v>
      </c>
      <c r="H1015" s="30" t="s">
        <v>1064</v>
      </c>
      <c r="I1015" s="30">
        <v>47</v>
      </c>
      <c r="J1015" s="33" t="str">
        <f t="shared" si="17"/>
        <v>Тавдинский городской округ, г. Тавда, ул. 4-я Пятилетка, д. 47</v>
      </c>
      <c r="K1015" s="30">
        <v>512.5</v>
      </c>
      <c r="L1015" s="30">
        <v>12</v>
      </c>
      <c r="M1015" s="30">
        <v>7</v>
      </c>
      <c r="N1015" s="33" t="s">
        <v>3923</v>
      </c>
      <c r="O1015" s="191" t="s">
        <v>3638</v>
      </c>
      <c r="P1015" s="33" t="s">
        <v>2726</v>
      </c>
      <c r="Q1015" s="194">
        <v>3120479.5799999996</v>
      </c>
      <c r="T1015"/>
    </row>
    <row r="1016" spans="1:20" ht="23.25" x14ac:dyDescent="0.25">
      <c r="A1016" s="80">
        <v>1015</v>
      </c>
      <c r="B1016" s="144" t="s">
        <v>8</v>
      </c>
      <c r="C1016" s="30"/>
      <c r="D1016" s="91" t="s">
        <v>14</v>
      </c>
      <c r="E1016" s="30" t="s">
        <v>18</v>
      </c>
      <c r="F1016" s="30" t="s">
        <v>102</v>
      </c>
      <c r="G1016" s="30" t="s">
        <v>20</v>
      </c>
      <c r="H1016" s="30" t="s">
        <v>1308</v>
      </c>
      <c r="I1016" s="30">
        <v>29</v>
      </c>
      <c r="J1016" s="33" t="str">
        <f t="shared" si="17"/>
        <v>Тавдинский городской округ, г. Тавда, ул. Кардонская, д. 29</v>
      </c>
      <c r="K1016" s="30">
        <v>548.5</v>
      </c>
      <c r="L1016" s="30">
        <v>12</v>
      </c>
      <c r="M1016" s="30">
        <v>6</v>
      </c>
      <c r="N1016" s="33" t="s">
        <v>3923</v>
      </c>
      <c r="O1016" s="191" t="s">
        <v>3638</v>
      </c>
      <c r="P1016" s="33" t="s">
        <v>2726</v>
      </c>
      <c r="Q1016" s="194">
        <v>3482187.07</v>
      </c>
      <c r="T1016"/>
    </row>
    <row r="1017" spans="1:20" ht="23.25" x14ac:dyDescent="0.25">
      <c r="A1017" s="80">
        <v>1016</v>
      </c>
      <c r="B1017" s="144" t="s">
        <v>8</v>
      </c>
      <c r="C1017" s="30"/>
      <c r="D1017" s="91" t="s">
        <v>14</v>
      </c>
      <c r="E1017" s="30" t="s">
        <v>18</v>
      </c>
      <c r="F1017" s="30" t="s">
        <v>102</v>
      </c>
      <c r="G1017" s="30" t="s">
        <v>20</v>
      </c>
      <c r="H1017" s="30" t="s">
        <v>1308</v>
      </c>
      <c r="I1017" s="30">
        <v>33</v>
      </c>
      <c r="J1017" s="33" t="str">
        <f t="shared" si="17"/>
        <v>Тавдинский городской округ, г. Тавда, ул. Кардонская, д. 33</v>
      </c>
      <c r="K1017" s="30">
        <v>548.29999999999995</v>
      </c>
      <c r="L1017" s="30">
        <v>12</v>
      </c>
      <c r="M1017" s="30">
        <v>7</v>
      </c>
      <c r="N1017" s="33" t="s">
        <v>3924</v>
      </c>
      <c r="O1017" s="191" t="s">
        <v>3729</v>
      </c>
      <c r="P1017" s="33" t="s">
        <v>2724</v>
      </c>
      <c r="Q1017" s="194">
        <v>5391907.2000000002</v>
      </c>
      <c r="T1017"/>
    </row>
    <row r="1018" spans="1:20" ht="23.25" x14ac:dyDescent="0.25">
      <c r="A1018" s="80">
        <v>1017</v>
      </c>
      <c r="B1018" s="144" t="s">
        <v>8</v>
      </c>
      <c r="C1018" s="30"/>
      <c r="D1018" s="91" t="s">
        <v>14</v>
      </c>
      <c r="E1018" s="30" t="s">
        <v>18</v>
      </c>
      <c r="F1018" s="30" t="s">
        <v>102</v>
      </c>
      <c r="G1018" s="30" t="s">
        <v>20</v>
      </c>
      <c r="H1018" s="30" t="s">
        <v>75</v>
      </c>
      <c r="I1018" s="42" t="s">
        <v>225</v>
      </c>
      <c r="J1018" s="33" t="str">
        <f t="shared" si="17"/>
        <v>Тавдинский городской округ, г. Тавда, ул. Карла Маркса, д. 15А</v>
      </c>
      <c r="K1018" s="30">
        <v>400</v>
      </c>
      <c r="L1018" s="30">
        <v>11</v>
      </c>
      <c r="M1018" s="30">
        <v>5</v>
      </c>
      <c r="N1018" s="33" t="s">
        <v>3923</v>
      </c>
      <c r="O1018" s="191" t="s">
        <v>3638</v>
      </c>
      <c r="P1018" s="33" t="s">
        <v>2726</v>
      </c>
      <c r="Q1018" s="194">
        <v>3599999.0299999993</v>
      </c>
      <c r="T1018"/>
    </row>
    <row r="1019" spans="1:20" ht="23.25" x14ac:dyDescent="0.25">
      <c r="A1019" s="80">
        <v>1018</v>
      </c>
      <c r="B1019" s="144" t="s">
        <v>8</v>
      </c>
      <c r="C1019" s="30"/>
      <c r="D1019" s="30" t="s">
        <v>14</v>
      </c>
      <c r="E1019" s="30" t="s">
        <v>18</v>
      </c>
      <c r="F1019" s="30" t="s">
        <v>102</v>
      </c>
      <c r="G1019" s="30" t="s">
        <v>20</v>
      </c>
      <c r="H1019" s="30" t="s">
        <v>75</v>
      </c>
      <c r="I1019" s="42" t="s">
        <v>1091</v>
      </c>
      <c r="J1019" s="33" t="str">
        <f t="shared" si="17"/>
        <v>Тавдинский городской округ, г. Тавда, ул. Карла Маркса, д. 15Б</v>
      </c>
      <c r="K1019" s="30">
        <v>532.6</v>
      </c>
      <c r="L1019" s="30">
        <v>12</v>
      </c>
      <c r="M1019" s="30">
        <v>6</v>
      </c>
      <c r="N1019" s="33" t="s">
        <v>3923</v>
      </c>
      <c r="O1019" s="191" t="s">
        <v>3638</v>
      </c>
      <c r="P1019" s="33" t="s">
        <v>2726</v>
      </c>
      <c r="Q1019" s="194">
        <v>3760145.7299999995</v>
      </c>
      <c r="T1019"/>
    </row>
    <row r="1020" spans="1:20" ht="23.25" x14ac:dyDescent="0.25">
      <c r="A1020" s="80">
        <v>1019</v>
      </c>
      <c r="B1020" s="144" t="s">
        <v>8</v>
      </c>
      <c r="C1020" s="30"/>
      <c r="D1020" s="91" t="s">
        <v>14</v>
      </c>
      <c r="E1020" s="30" t="s">
        <v>18</v>
      </c>
      <c r="F1020" s="30" t="s">
        <v>102</v>
      </c>
      <c r="G1020" s="30" t="s">
        <v>20</v>
      </c>
      <c r="H1020" s="30" t="s">
        <v>571</v>
      </c>
      <c r="I1020" s="30" t="s">
        <v>915</v>
      </c>
      <c r="J1020" s="33" t="str">
        <f t="shared" si="17"/>
        <v>Тавдинский городской округ, г. Тавда, ул. Красногвардейская, д. 13Б</v>
      </c>
      <c r="K1020" s="30">
        <v>563.20000000000005</v>
      </c>
      <c r="L1020" s="30">
        <v>12</v>
      </c>
      <c r="M1020" s="30">
        <v>7</v>
      </c>
      <c r="N1020" s="33" t="s">
        <v>3924</v>
      </c>
      <c r="O1020" s="191" t="s">
        <v>3729</v>
      </c>
      <c r="P1020" s="33" t="s">
        <v>2724</v>
      </c>
      <c r="Q1020" s="194">
        <v>5009548.8</v>
      </c>
      <c r="T1020"/>
    </row>
    <row r="1021" spans="1:20" x14ac:dyDescent="0.25">
      <c r="A1021" s="80">
        <v>1020</v>
      </c>
      <c r="B1021" s="144" t="s">
        <v>8</v>
      </c>
      <c r="C1021" s="30"/>
      <c r="D1021" s="91" t="s">
        <v>14</v>
      </c>
      <c r="E1021" s="30" t="s">
        <v>18</v>
      </c>
      <c r="F1021" s="30" t="s">
        <v>102</v>
      </c>
      <c r="G1021" s="30" t="s">
        <v>20</v>
      </c>
      <c r="H1021" s="30" t="s">
        <v>36</v>
      </c>
      <c r="I1021" s="30">
        <v>106</v>
      </c>
      <c r="J1021" s="33" t="str">
        <f t="shared" si="17"/>
        <v>Тавдинский городской округ, г. Тавда, ул. Ленина, д. 106</v>
      </c>
      <c r="K1021" s="30">
        <v>273</v>
      </c>
      <c r="L1021" s="30">
        <v>4</v>
      </c>
      <c r="M1021" s="30">
        <v>5</v>
      </c>
      <c r="N1021" s="33" t="s">
        <v>3924</v>
      </c>
      <c r="O1021" s="191" t="s">
        <v>3729</v>
      </c>
      <c r="P1021" s="33" t="s">
        <v>2724</v>
      </c>
      <c r="Q1021" s="194">
        <v>2522900.4</v>
      </c>
      <c r="T1021"/>
    </row>
    <row r="1022" spans="1:20" x14ac:dyDescent="0.25">
      <c r="A1022" s="80">
        <v>1021</v>
      </c>
      <c r="B1022" s="144" t="s">
        <v>8</v>
      </c>
      <c r="C1022" s="30"/>
      <c r="D1022" s="91" t="s">
        <v>14</v>
      </c>
      <c r="E1022" s="30" t="s">
        <v>18</v>
      </c>
      <c r="F1022" s="30" t="s">
        <v>102</v>
      </c>
      <c r="G1022" s="30" t="s">
        <v>20</v>
      </c>
      <c r="H1022" s="30" t="s">
        <v>36</v>
      </c>
      <c r="I1022" s="42">
        <v>22</v>
      </c>
      <c r="J1022" s="33" t="str">
        <f t="shared" si="17"/>
        <v>Тавдинский городской округ, г. Тавда, ул. Ленина, д. 22</v>
      </c>
      <c r="K1022" s="30">
        <v>811</v>
      </c>
      <c r="L1022" s="30">
        <v>12</v>
      </c>
      <c r="M1022" s="30">
        <v>1</v>
      </c>
      <c r="N1022" s="33" t="s">
        <v>3923</v>
      </c>
      <c r="O1022" s="191" t="s">
        <v>3638</v>
      </c>
      <c r="P1022" s="33" t="s">
        <v>2726</v>
      </c>
      <c r="Q1022" s="194">
        <v>2450193.17</v>
      </c>
      <c r="T1022"/>
    </row>
    <row r="1023" spans="1:20" x14ac:dyDescent="0.25">
      <c r="A1023" s="80">
        <v>1022</v>
      </c>
      <c r="B1023" s="144" t="s">
        <v>8</v>
      </c>
      <c r="C1023" s="30"/>
      <c r="D1023" s="91" t="s">
        <v>14</v>
      </c>
      <c r="E1023" s="30" t="s">
        <v>18</v>
      </c>
      <c r="F1023" s="30" t="s">
        <v>102</v>
      </c>
      <c r="G1023" s="30" t="s">
        <v>20</v>
      </c>
      <c r="H1023" s="30" t="s">
        <v>36</v>
      </c>
      <c r="I1023" s="30">
        <v>77</v>
      </c>
      <c r="J1023" s="33" t="str">
        <f t="shared" si="17"/>
        <v>Тавдинский городской округ, г. Тавда, ул. Ленина, д. 77</v>
      </c>
      <c r="K1023" s="30">
        <v>552.20000000000005</v>
      </c>
      <c r="L1023" s="30">
        <v>6</v>
      </c>
      <c r="M1023" s="30">
        <v>5</v>
      </c>
      <c r="N1023" s="33" t="s">
        <v>3924</v>
      </c>
      <c r="O1023" s="191" t="s">
        <v>3729</v>
      </c>
      <c r="P1023" s="33" t="s">
        <v>2724</v>
      </c>
      <c r="Q1023" s="194">
        <v>4009459.2</v>
      </c>
      <c r="T1023"/>
    </row>
    <row r="1024" spans="1:20" x14ac:dyDescent="0.25">
      <c r="A1024" s="80">
        <v>1023</v>
      </c>
      <c r="B1024" s="144" t="s">
        <v>8</v>
      </c>
      <c r="C1024" s="30"/>
      <c r="D1024" s="91" t="s">
        <v>14</v>
      </c>
      <c r="E1024" s="30" t="s">
        <v>18</v>
      </c>
      <c r="F1024" s="30" t="s">
        <v>102</v>
      </c>
      <c r="G1024" s="30" t="s">
        <v>20</v>
      </c>
      <c r="H1024" s="30" t="s">
        <v>36</v>
      </c>
      <c r="I1024" s="30">
        <v>87</v>
      </c>
      <c r="J1024" s="33" t="str">
        <f t="shared" si="17"/>
        <v>Тавдинский городской округ, г. Тавда, ул. Ленина, д. 87</v>
      </c>
      <c r="K1024" s="30">
        <v>859</v>
      </c>
      <c r="L1024" s="30">
        <v>12</v>
      </c>
      <c r="M1024" s="30">
        <v>1</v>
      </c>
      <c r="N1024" s="33" t="s">
        <v>3923</v>
      </c>
      <c r="O1024" s="191" t="s">
        <v>3638</v>
      </c>
      <c r="P1024" s="33" t="s">
        <v>2726</v>
      </c>
      <c r="Q1024" s="194">
        <v>3188105.5599999996</v>
      </c>
      <c r="T1024"/>
    </row>
    <row r="1025" spans="1:20" x14ac:dyDescent="0.25">
      <c r="A1025" s="80">
        <v>1024</v>
      </c>
      <c r="B1025" s="144" t="s">
        <v>8</v>
      </c>
      <c r="C1025" s="30"/>
      <c r="D1025" s="91" t="s">
        <v>14</v>
      </c>
      <c r="E1025" s="30" t="s">
        <v>18</v>
      </c>
      <c r="F1025" s="30" t="s">
        <v>102</v>
      </c>
      <c r="G1025" s="30" t="s">
        <v>20</v>
      </c>
      <c r="H1025" s="30" t="s">
        <v>36</v>
      </c>
      <c r="I1025" s="42" t="s">
        <v>770</v>
      </c>
      <c r="J1025" s="33" t="str">
        <f t="shared" si="17"/>
        <v>Тавдинский городской округ, г. Тавда, ул. Ленина, д. 90А</v>
      </c>
      <c r="K1025" s="30">
        <v>453.6</v>
      </c>
      <c r="L1025" s="30">
        <v>8</v>
      </c>
      <c r="M1025" s="30">
        <v>4</v>
      </c>
      <c r="N1025" s="33" t="s">
        <v>3924</v>
      </c>
      <c r="O1025" s="191" t="s">
        <v>3729</v>
      </c>
      <c r="P1025" s="33" t="s">
        <v>2724</v>
      </c>
      <c r="Q1025" s="194">
        <v>2811738</v>
      </c>
      <c r="T1025"/>
    </row>
    <row r="1026" spans="1:20" x14ac:dyDescent="0.25">
      <c r="A1026" s="80">
        <v>1025</v>
      </c>
      <c r="B1026" s="144" t="s">
        <v>8</v>
      </c>
      <c r="C1026" s="30"/>
      <c r="D1026" s="91" t="s">
        <v>14</v>
      </c>
      <c r="E1026" s="30" t="s">
        <v>18</v>
      </c>
      <c r="F1026" s="30" t="s">
        <v>102</v>
      </c>
      <c r="G1026" s="30" t="s">
        <v>20</v>
      </c>
      <c r="H1026" s="30" t="s">
        <v>36</v>
      </c>
      <c r="I1026" s="30">
        <v>92</v>
      </c>
      <c r="J1026" s="33" t="str">
        <f t="shared" si="17"/>
        <v>Тавдинский городской округ, г. Тавда, ул. Ленина, д. 92</v>
      </c>
      <c r="K1026" s="30">
        <v>472.5</v>
      </c>
      <c r="L1026" s="30">
        <v>8</v>
      </c>
      <c r="M1026" s="30">
        <v>1</v>
      </c>
      <c r="N1026" s="33" t="s">
        <v>3923</v>
      </c>
      <c r="O1026" s="191" t="s">
        <v>3638</v>
      </c>
      <c r="P1026" s="33" t="s">
        <v>2726</v>
      </c>
      <c r="Q1026" s="194">
        <v>1463571.5899999999</v>
      </c>
      <c r="T1026"/>
    </row>
    <row r="1027" spans="1:20" ht="23.25" x14ac:dyDescent="0.25">
      <c r="A1027" s="80">
        <v>1026</v>
      </c>
      <c r="B1027" s="144" t="s">
        <v>8</v>
      </c>
      <c r="C1027" s="30"/>
      <c r="D1027" s="91" t="s">
        <v>14</v>
      </c>
      <c r="E1027" s="30" t="s">
        <v>18</v>
      </c>
      <c r="F1027" s="30" t="s">
        <v>102</v>
      </c>
      <c r="G1027" s="30" t="s">
        <v>20</v>
      </c>
      <c r="H1027" s="30" t="s">
        <v>82</v>
      </c>
      <c r="I1027" s="30">
        <v>2</v>
      </c>
      <c r="J1027" s="33" t="str">
        <f t="shared" si="17"/>
        <v>Тавдинский городской округ, г. Тавда, ул. Орджоникидзе, д. 2</v>
      </c>
      <c r="K1027" s="30">
        <v>672.2</v>
      </c>
      <c r="L1027" s="30">
        <v>16</v>
      </c>
      <c r="M1027" s="30">
        <v>8</v>
      </c>
      <c r="N1027" s="33" t="s">
        <v>3924</v>
      </c>
      <c r="O1027" s="191" t="s">
        <v>3729</v>
      </c>
      <c r="P1027" s="33" t="s">
        <v>2724</v>
      </c>
      <c r="Q1027" s="194">
        <v>6095995.2000000002</v>
      </c>
      <c r="T1027"/>
    </row>
    <row r="1028" spans="1:20" ht="23.25" x14ac:dyDescent="0.25">
      <c r="A1028" s="80">
        <v>1027</v>
      </c>
      <c r="B1028" s="144" t="s">
        <v>8</v>
      </c>
      <c r="C1028" s="120" t="s">
        <v>635</v>
      </c>
      <c r="D1028" s="143" t="s">
        <v>15</v>
      </c>
      <c r="E1028" s="120" t="s">
        <v>18</v>
      </c>
      <c r="F1028" s="120" t="s">
        <v>104</v>
      </c>
      <c r="G1028" s="120" t="s">
        <v>20</v>
      </c>
      <c r="H1028" s="120" t="s">
        <v>549</v>
      </c>
      <c r="I1028" s="57">
        <v>71</v>
      </c>
      <c r="J1028" s="33" t="str">
        <f t="shared" si="17"/>
        <v>Талицкий р-н, Талицкий городской округ, г. Талица, ул. Кузнецова, д. 71</v>
      </c>
      <c r="K1028" s="120">
        <v>766.5</v>
      </c>
      <c r="L1028" s="30">
        <v>16</v>
      </c>
      <c r="M1028" s="30">
        <v>2</v>
      </c>
      <c r="N1028" s="33" t="s">
        <v>3925</v>
      </c>
      <c r="O1028" s="191" t="s">
        <v>3743</v>
      </c>
      <c r="P1028" s="33" t="s">
        <v>2724</v>
      </c>
      <c r="Q1028" s="194">
        <v>4385212.8</v>
      </c>
      <c r="T1028"/>
    </row>
    <row r="1029" spans="1:20" ht="23.25" x14ac:dyDescent="0.25">
      <c r="A1029" s="80">
        <v>1028</v>
      </c>
      <c r="B1029" s="144" t="s">
        <v>8</v>
      </c>
      <c r="C1029" s="120" t="s">
        <v>635</v>
      </c>
      <c r="D1029" s="143" t="s">
        <v>15</v>
      </c>
      <c r="E1029" s="120" t="s">
        <v>18</v>
      </c>
      <c r="F1029" s="120" t="s">
        <v>104</v>
      </c>
      <c r="G1029" s="120" t="s">
        <v>20</v>
      </c>
      <c r="H1029" s="120" t="s">
        <v>388</v>
      </c>
      <c r="I1029" s="57">
        <v>14</v>
      </c>
      <c r="J1029" s="33" t="str">
        <f t="shared" si="17"/>
        <v>Талицкий р-н, Талицкий городской округ, г. Талица, ул. Льва Толстого, д. 14</v>
      </c>
      <c r="K1029" s="120">
        <v>3844.3</v>
      </c>
      <c r="L1029" s="30">
        <v>70</v>
      </c>
      <c r="M1029" s="30">
        <v>7</v>
      </c>
      <c r="N1029" s="33" t="s">
        <v>3925</v>
      </c>
      <c r="O1029" s="191" t="s">
        <v>3743</v>
      </c>
      <c r="P1029" s="33" t="s">
        <v>2724</v>
      </c>
      <c r="Q1029" s="194">
        <v>9144672</v>
      </c>
      <c r="T1029"/>
    </row>
    <row r="1030" spans="1:20" ht="23.25" x14ac:dyDescent="0.25">
      <c r="A1030" s="80">
        <v>1029</v>
      </c>
      <c r="B1030" s="144" t="s">
        <v>8</v>
      </c>
      <c r="C1030" s="120" t="s">
        <v>635</v>
      </c>
      <c r="D1030" s="143" t="s">
        <v>15</v>
      </c>
      <c r="E1030" s="30" t="s">
        <v>1500</v>
      </c>
      <c r="F1030" s="120" t="s">
        <v>110</v>
      </c>
      <c r="G1030" s="120" t="s">
        <v>20</v>
      </c>
      <c r="H1030" s="120" t="s">
        <v>777</v>
      </c>
      <c r="I1030" s="57">
        <v>1</v>
      </c>
      <c r="J1030" s="33" t="str">
        <f t="shared" si="17"/>
        <v>Талицкий р-н, Талицкий городской округ, пос. Троицкий, ул. Добролюбова, д. 1</v>
      </c>
      <c r="K1030" s="120">
        <v>390.9</v>
      </c>
      <c r="L1030" s="30">
        <v>8</v>
      </c>
      <c r="M1030" s="30">
        <v>7</v>
      </c>
      <c r="N1030" s="33" t="s">
        <v>3925</v>
      </c>
      <c r="O1030" s="191" t="s">
        <v>3743</v>
      </c>
      <c r="P1030" s="33" t="s">
        <v>2724</v>
      </c>
      <c r="Q1030" s="194">
        <v>3357392.4</v>
      </c>
      <c r="T1030"/>
    </row>
    <row r="1031" spans="1:20" ht="23.25" x14ac:dyDescent="0.25">
      <c r="A1031" s="80">
        <v>1030</v>
      </c>
      <c r="B1031" s="144" t="s">
        <v>8</v>
      </c>
      <c r="C1031" s="120" t="s">
        <v>635</v>
      </c>
      <c r="D1031" s="30" t="s">
        <v>15</v>
      </c>
      <c r="E1031" s="120" t="s">
        <v>29</v>
      </c>
      <c r="F1031" s="120" t="s">
        <v>661</v>
      </c>
      <c r="G1031" s="120" t="s">
        <v>20</v>
      </c>
      <c r="H1031" s="30" t="s">
        <v>549</v>
      </c>
      <c r="I1031" s="57">
        <v>9</v>
      </c>
      <c r="J1031" s="33" t="str">
        <f t="shared" si="17"/>
        <v>Талицкий р-н, Талицкий городской округ, с. Елань, ул. Кузнецова, д. 9</v>
      </c>
      <c r="K1031" s="30">
        <v>430.6</v>
      </c>
      <c r="L1031" s="30">
        <v>8</v>
      </c>
      <c r="M1031" s="30">
        <v>7</v>
      </c>
      <c r="N1031" s="33" t="s">
        <v>3925</v>
      </c>
      <c r="O1031" s="191" t="s">
        <v>3743</v>
      </c>
      <c r="P1031" s="33" t="s">
        <v>2724</v>
      </c>
      <c r="Q1031" s="194">
        <v>3730722</v>
      </c>
      <c r="T1031"/>
    </row>
    <row r="1032" spans="1:20" ht="23.25" x14ac:dyDescent="0.25">
      <c r="A1032" s="80">
        <v>1031</v>
      </c>
      <c r="B1032" s="144" t="s">
        <v>8</v>
      </c>
      <c r="C1032" s="30" t="s">
        <v>630</v>
      </c>
      <c r="D1032" s="91" t="s">
        <v>16</v>
      </c>
      <c r="E1032" s="30" t="s">
        <v>637</v>
      </c>
      <c r="F1032" s="30" t="s">
        <v>1045</v>
      </c>
      <c r="G1032" s="30" t="s">
        <v>20</v>
      </c>
      <c r="H1032" s="30" t="s">
        <v>380</v>
      </c>
      <c r="I1032" s="30">
        <v>3</v>
      </c>
      <c r="J1032" s="33" t="str">
        <f t="shared" si="17"/>
        <v>Тугулымский р-н, Тугулымский городской округ, п.г.т. Тугулым, ул. Молодежная, д. 3</v>
      </c>
      <c r="K1032" s="30">
        <v>1842.7</v>
      </c>
      <c r="L1032" s="30">
        <v>25</v>
      </c>
      <c r="M1032" s="30">
        <v>1</v>
      </c>
      <c r="N1032" s="33" t="s">
        <v>3921</v>
      </c>
      <c r="O1032" s="191" t="s">
        <v>3671</v>
      </c>
      <c r="P1032" s="33" t="s">
        <v>2726</v>
      </c>
      <c r="Q1032" s="194">
        <v>4247747.45</v>
      </c>
      <c r="T1032"/>
    </row>
    <row r="1033" spans="1:20" ht="23.25" x14ac:dyDescent="0.25">
      <c r="A1033" s="80">
        <v>1032</v>
      </c>
      <c r="B1033" s="144" t="s">
        <v>8</v>
      </c>
      <c r="C1033" s="30" t="s">
        <v>630</v>
      </c>
      <c r="D1033" s="91" t="s">
        <v>16</v>
      </c>
      <c r="E1033" s="30" t="s">
        <v>1500</v>
      </c>
      <c r="F1033" s="30" t="s">
        <v>111</v>
      </c>
      <c r="G1033" s="30" t="s">
        <v>20</v>
      </c>
      <c r="H1033" s="30" t="s">
        <v>41</v>
      </c>
      <c r="I1033" s="30">
        <v>27</v>
      </c>
      <c r="J1033" s="33" t="str">
        <f t="shared" si="17"/>
        <v>Тугулымский р-н, Тугулымский городской округ, пос. Юшала, ул. Садовая, д. 27</v>
      </c>
      <c r="K1033" s="30">
        <v>705.8</v>
      </c>
      <c r="L1033" s="30">
        <v>16</v>
      </c>
      <c r="M1033" s="30">
        <v>1</v>
      </c>
      <c r="N1033" s="33" t="s">
        <v>3921</v>
      </c>
      <c r="O1033" s="191" t="s">
        <v>3671</v>
      </c>
      <c r="P1033" s="33" t="s">
        <v>2726</v>
      </c>
      <c r="Q1033" s="194">
        <v>1045752.24</v>
      </c>
      <c r="T1033"/>
    </row>
    <row r="1034" spans="1:20" ht="23.25" x14ac:dyDescent="0.25">
      <c r="A1034" s="80">
        <v>1033</v>
      </c>
      <c r="B1034" s="144" t="s">
        <v>8</v>
      </c>
      <c r="C1034" s="30" t="s">
        <v>626</v>
      </c>
      <c r="D1034" s="91" t="s">
        <v>17</v>
      </c>
      <c r="E1034" s="30" t="s">
        <v>18</v>
      </c>
      <c r="F1034" s="30" t="s">
        <v>113</v>
      </c>
      <c r="G1034" s="30" t="s">
        <v>20</v>
      </c>
      <c r="H1034" s="30" t="s">
        <v>185</v>
      </c>
      <c r="I1034" s="42">
        <v>54</v>
      </c>
      <c r="J1034" s="33" t="str">
        <f t="shared" si="17"/>
        <v>Туринский р-н, Туринский городской округ, г. Туринск, ул. Декабристов, д. 54</v>
      </c>
      <c r="K1034" s="30">
        <v>3281.3</v>
      </c>
      <c r="L1034" s="30">
        <v>59</v>
      </c>
      <c r="M1034" s="30">
        <v>1</v>
      </c>
      <c r="N1034" s="33" t="s">
        <v>3921</v>
      </c>
      <c r="O1034" s="191" t="s">
        <v>3671</v>
      </c>
      <c r="P1034" s="33" t="s">
        <v>2726</v>
      </c>
      <c r="Q1034" s="194">
        <v>2300262.46</v>
      </c>
      <c r="T1034"/>
    </row>
    <row r="1035" spans="1:20" ht="23.25" x14ac:dyDescent="0.25">
      <c r="A1035" s="80">
        <v>1034</v>
      </c>
      <c r="B1035" s="144" t="s">
        <v>8</v>
      </c>
      <c r="C1035" s="30" t="s">
        <v>626</v>
      </c>
      <c r="D1035" s="30" t="s">
        <v>17</v>
      </c>
      <c r="E1035" s="30" t="s">
        <v>18</v>
      </c>
      <c r="F1035" s="30" t="s">
        <v>113</v>
      </c>
      <c r="G1035" s="30" t="s">
        <v>20</v>
      </c>
      <c r="H1035" s="30" t="s">
        <v>28</v>
      </c>
      <c r="I1035" s="30">
        <v>27</v>
      </c>
      <c r="J1035" s="33" t="str">
        <f t="shared" si="17"/>
        <v>Туринский р-н, Туринский городской округ, г. Туринск, ул. Калинина, д. 27</v>
      </c>
      <c r="K1035" s="30">
        <v>3529.1</v>
      </c>
      <c r="L1035" s="30">
        <v>70</v>
      </c>
      <c r="M1035" s="30">
        <v>7</v>
      </c>
      <c r="N1035" s="33" t="s">
        <v>3921</v>
      </c>
      <c r="O1035" s="191" t="s">
        <v>3671</v>
      </c>
      <c r="P1035" s="33" t="s">
        <v>2726</v>
      </c>
      <c r="Q1035" s="194">
        <v>7090313.8000000007</v>
      </c>
      <c r="T1035"/>
    </row>
    <row r="1036" spans="1:20" ht="23.25" x14ac:dyDescent="0.25">
      <c r="A1036" s="80">
        <v>1035</v>
      </c>
      <c r="B1036" s="144" t="s">
        <v>8</v>
      </c>
      <c r="C1036" s="30" t="s">
        <v>626</v>
      </c>
      <c r="D1036" s="30" t="s">
        <v>17</v>
      </c>
      <c r="E1036" s="30" t="s">
        <v>18</v>
      </c>
      <c r="F1036" s="30" t="s">
        <v>113</v>
      </c>
      <c r="G1036" s="30" t="s">
        <v>20</v>
      </c>
      <c r="H1036" s="30" t="s">
        <v>75</v>
      </c>
      <c r="I1036" s="30">
        <v>94</v>
      </c>
      <c r="J1036" s="33" t="str">
        <f t="shared" si="17"/>
        <v>Туринский р-н, Туринский городской округ, г. Туринск, ул. Карла Маркса, д. 94</v>
      </c>
      <c r="K1036" s="30">
        <v>667.8</v>
      </c>
      <c r="L1036" s="30">
        <v>16</v>
      </c>
      <c r="M1036" s="30">
        <v>7</v>
      </c>
      <c r="N1036" s="33" t="s">
        <v>3921</v>
      </c>
      <c r="O1036" s="191" t="s">
        <v>3671</v>
      </c>
      <c r="P1036" s="33" t="s">
        <v>2726</v>
      </c>
      <c r="Q1036" s="194">
        <v>2170765.52</v>
      </c>
      <c r="R1036" s="45" t="s">
        <v>2348</v>
      </c>
      <c r="T1036"/>
    </row>
    <row r="1037" spans="1:20" ht="23.25" x14ac:dyDescent="0.25">
      <c r="A1037" s="80">
        <v>1036</v>
      </c>
      <c r="B1037" s="146" t="s">
        <v>227</v>
      </c>
      <c r="C1037" s="30" t="s">
        <v>700</v>
      </c>
      <c r="D1037" s="30" t="s">
        <v>312</v>
      </c>
      <c r="E1037" s="33" t="s">
        <v>637</v>
      </c>
      <c r="F1037" s="30" t="s">
        <v>313</v>
      </c>
      <c r="G1037" s="33" t="s">
        <v>20</v>
      </c>
      <c r="H1037" s="30" t="s">
        <v>36</v>
      </c>
      <c r="I1037" s="42">
        <v>6</v>
      </c>
      <c r="J1037" s="33" t="str">
        <f t="shared" si="17"/>
        <v>Шалинский р-н, Шалинский городской округ, п.г.т. Шаля, ул. Ленина, д. 6</v>
      </c>
      <c r="K1037" s="42">
        <v>484.2</v>
      </c>
      <c r="L1037" s="30">
        <v>12</v>
      </c>
      <c r="M1037" s="30">
        <v>1</v>
      </c>
      <c r="N1037" s="33" t="s">
        <v>3926</v>
      </c>
      <c r="O1037" s="191">
        <v>43711</v>
      </c>
      <c r="P1037" s="33" t="s">
        <v>3641</v>
      </c>
      <c r="Q1037" s="194">
        <v>820704</v>
      </c>
      <c r="T1037"/>
    </row>
    <row r="1038" spans="1:20" ht="23.25" x14ac:dyDescent="0.25">
      <c r="A1038" s="80">
        <v>1037</v>
      </c>
      <c r="B1038" s="146" t="s">
        <v>227</v>
      </c>
      <c r="C1038" s="30" t="s">
        <v>700</v>
      </c>
      <c r="D1038" s="30" t="s">
        <v>312</v>
      </c>
      <c r="E1038" s="33" t="s">
        <v>637</v>
      </c>
      <c r="F1038" s="30" t="s">
        <v>313</v>
      </c>
      <c r="G1038" s="33" t="s">
        <v>20</v>
      </c>
      <c r="H1038" s="30" t="s">
        <v>77</v>
      </c>
      <c r="I1038" s="42" t="s">
        <v>1357</v>
      </c>
      <c r="J1038" s="33" t="str">
        <f t="shared" si="17"/>
        <v>Шалинский р-н, Шалинский городской округ, п.г.т. Шаля, ул. Свердлова, д. 38Г</v>
      </c>
      <c r="K1038" s="42">
        <v>941.3</v>
      </c>
      <c r="L1038" s="30">
        <v>18</v>
      </c>
      <c r="M1038" s="30">
        <v>1</v>
      </c>
      <c r="N1038" s="33" t="s">
        <v>3811</v>
      </c>
      <c r="O1038" s="191" t="s">
        <v>3678</v>
      </c>
      <c r="P1038" s="33" t="s">
        <v>3641</v>
      </c>
      <c r="Q1038" s="194">
        <v>3872598</v>
      </c>
      <c r="T1038"/>
    </row>
    <row r="1039" spans="1:20" x14ac:dyDescent="0.25">
      <c r="L1039">
        <f>SUM(L2:L1038)</f>
        <v>26138</v>
      </c>
      <c r="T1039"/>
    </row>
    <row r="1040" spans="1:20" x14ac:dyDescent="0.25">
      <c r="K1040">
        <f>SUM(K2:K1039)</f>
        <v>1573678.0999999996</v>
      </c>
      <c r="M1040">
        <f>SUM(M2:M1039)</f>
        <v>4503</v>
      </c>
      <c r="Q1040">
        <f>SUM(Q2:Q1039)</f>
        <v>4539153393.6600008</v>
      </c>
      <c r="T1040"/>
    </row>
    <row r="1041" spans="20:20" x14ac:dyDescent="0.25">
      <c r="T1041"/>
    </row>
    <row r="1042" spans="20:20" x14ac:dyDescent="0.25">
      <c r="T1042"/>
    </row>
    <row r="1043" spans="20:20" x14ac:dyDescent="0.25">
      <c r="T1043"/>
    </row>
    <row r="1044" spans="20:20" x14ac:dyDescent="0.25">
      <c r="T1044"/>
    </row>
    <row r="1045" spans="20:20" x14ac:dyDescent="0.25">
      <c r="T1045"/>
    </row>
    <row r="1046" spans="20:20" x14ac:dyDescent="0.25">
      <c r="T1046"/>
    </row>
    <row r="1047" spans="20:20" x14ac:dyDescent="0.25">
      <c r="T1047"/>
    </row>
    <row r="1048" spans="20:20" x14ac:dyDescent="0.25">
      <c r="T1048"/>
    </row>
    <row r="1049" spans="20:20" x14ac:dyDescent="0.25">
      <c r="T1049"/>
    </row>
    <row r="1050" spans="20:20" x14ac:dyDescent="0.25">
      <c r="T1050"/>
    </row>
    <row r="1051" spans="20:20" x14ac:dyDescent="0.25">
      <c r="T1051"/>
    </row>
    <row r="1052" spans="20:20" x14ac:dyDescent="0.25">
      <c r="T1052"/>
    </row>
    <row r="1053" spans="20:20" x14ac:dyDescent="0.25">
      <c r="T1053"/>
    </row>
    <row r="1054" spans="20:20" x14ac:dyDescent="0.25">
      <c r="T1054"/>
    </row>
    <row r="1055" spans="20:20" x14ac:dyDescent="0.25">
      <c r="T1055"/>
    </row>
    <row r="1056" spans="20:20" x14ac:dyDescent="0.25">
      <c r="T1056"/>
    </row>
    <row r="1057" spans="20:20" x14ac:dyDescent="0.25">
      <c r="T1057"/>
    </row>
    <row r="1058" spans="20:20" x14ac:dyDescent="0.25">
      <c r="T1058"/>
    </row>
    <row r="1059" spans="20:20" x14ac:dyDescent="0.25">
      <c r="T1059"/>
    </row>
    <row r="1060" spans="20:20" x14ac:dyDescent="0.25">
      <c r="T1060"/>
    </row>
    <row r="1061" spans="20:20" x14ac:dyDescent="0.25">
      <c r="T1061"/>
    </row>
    <row r="1062" spans="20:20" x14ac:dyDescent="0.25">
      <c r="T1062"/>
    </row>
    <row r="1063" spans="20:20" x14ac:dyDescent="0.25">
      <c r="T1063"/>
    </row>
    <row r="1064" spans="20:20" x14ac:dyDescent="0.25">
      <c r="T1064"/>
    </row>
    <row r="1065" spans="20:20" x14ac:dyDescent="0.25">
      <c r="T1065"/>
    </row>
    <row r="1066" spans="20:20" x14ac:dyDescent="0.25">
      <c r="T1066"/>
    </row>
    <row r="1067" spans="20:20" x14ac:dyDescent="0.25">
      <c r="T1067"/>
    </row>
    <row r="1068" spans="20:20" x14ac:dyDescent="0.25">
      <c r="T1068"/>
    </row>
    <row r="1069" spans="20:20" x14ac:dyDescent="0.25">
      <c r="T1069"/>
    </row>
    <row r="1070" spans="20:20" x14ac:dyDescent="0.25">
      <c r="T1070"/>
    </row>
    <row r="1071" spans="20:20" x14ac:dyDescent="0.25">
      <c r="T1071"/>
    </row>
    <row r="1072" spans="20:20" x14ac:dyDescent="0.25">
      <c r="T1072"/>
    </row>
    <row r="1073" spans="20:20" x14ac:dyDescent="0.25">
      <c r="T1073"/>
    </row>
    <row r="1074" spans="20:20" x14ac:dyDescent="0.25">
      <c r="T1074"/>
    </row>
    <row r="1075" spans="20:20" x14ac:dyDescent="0.25">
      <c r="T1075"/>
    </row>
    <row r="1076" spans="20:20" x14ac:dyDescent="0.25">
      <c r="T1076"/>
    </row>
    <row r="1077" spans="20:20" x14ac:dyDescent="0.25">
      <c r="T1077"/>
    </row>
    <row r="1078" spans="20:20" x14ac:dyDescent="0.25">
      <c r="T1078"/>
    </row>
    <row r="1079" spans="20:20" x14ac:dyDescent="0.25">
      <c r="T1079"/>
    </row>
    <row r="1080" spans="20:20" x14ac:dyDescent="0.25">
      <c r="T1080"/>
    </row>
    <row r="1081" spans="20:20" x14ac:dyDescent="0.25">
      <c r="T1081"/>
    </row>
    <row r="1082" spans="20:20" x14ac:dyDescent="0.25">
      <c r="T1082"/>
    </row>
    <row r="1083" spans="20:20" x14ac:dyDescent="0.25">
      <c r="T1083"/>
    </row>
    <row r="1084" spans="20:20" x14ac:dyDescent="0.25">
      <c r="T1084"/>
    </row>
    <row r="1085" spans="20:20" x14ac:dyDescent="0.25">
      <c r="T1085"/>
    </row>
    <row r="1086" spans="20:20" x14ac:dyDescent="0.25">
      <c r="T1086"/>
    </row>
    <row r="1087" spans="20:20" x14ac:dyDescent="0.25">
      <c r="T1087"/>
    </row>
    <row r="1088" spans="20:20" x14ac:dyDescent="0.25">
      <c r="T1088"/>
    </row>
    <row r="1089" spans="20:20" x14ac:dyDescent="0.25">
      <c r="T1089"/>
    </row>
    <row r="1090" spans="20:20" x14ac:dyDescent="0.25">
      <c r="T1090"/>
    </row>
    <row r="1091" spans="20:20" x14ac:dyDescent="0.25">
      <c r="T1091"/>
    </row>
    <row r="1092" spans="20:20" x14ac:dyDescent="0.25">
      <c r="T1092"/>
    </row>
    <row r="1093" spans="20:20" x14ac:dyDescent="0.25">
      <c r="T1093"/>
    </row>
    <row r="1094" spans="20:20" x14ac:dyDescent="0.25">
      <c r="T1094"/>
    </row>
    <row r="1095" spans="20:20" x14ac:dyDescent="0.25">
      <c r="T1095"/>
    </row>
    <row r="1096" spans="20:20" x14ac:dyDescent="0.25">
      <c r="T1096"/>
    </row>
    <row r="1097" spans="20:20" x14ac:dyDescent="0.25">
      <c r="T1097"/>
    </row>
    <row r="1098" spans="20:20" x14ac:dyDescent="0.25">
      <c r="T1098"/>
    </row>
    <row r="1099" spans="20:20" x14ac:dyDescent="0.25">
      <c r="T1099"/>
    </row>
    <row r="1100" spans="20:20" x14ac:dyDescent="0.25">
      <c r="T1100"/>
    </row>
    <row r="1101" spans="20:20" x14ac:dyDescent="0.25">
      <c r="T1101"/>
    </row>
    <row r="1102" spans="20:20" x14ac:dyDescent="0.25">
      <c r="T1102"/>
    </row>
    <row r="1103" spans="20:20" x14ac:dyDescent="0.25">
      <c r="T1103"/>
    </row>
    <row r="1104" spans="20:20" x14ac:dyDescent="0.25">
      <c r="T1104"/>
    </row>
    <row r="1105" spans="20:20" x14ac:dyDescent="0.25">
      <c r="T1105"/>
    </row>
    <row r="1106" spans="20:20" x14ac:dyDescent="0.25">
      <c r="T1106"/>
    </row>
    <row r="1107" spans="20:20" x14ac:dyDescent="0.25">
      <c r="T1107"/>
    </row>
    <row r="1108" spans="20:20" x14ac:dyDescent="0.25">
      <c r="T1108"/>
    </row>
    <row r="1109" spans="20:20" x14ac:dyDescent="0.25">
      <c r="T1109"/>
    </row>
    <row r="1110" spans="20:20" x14ac:dyDescent="0.25">
      <c r="T1110"/>
    </row>
    <row r="1111" spans="20:20" x14ac:dyDescent="0.25">
      <c r="T1111"/>
    </row>
    <row r="1112" spans="20:20" x14ac:dyDescent="0.25">
      <c r="T1112"/>
    </row>
    <row r="1113" spans="20:20" x14ac:dyDescent="0.25">
      <c r="T1113"/>
    </row>
    <row r="1114" spans="20:20" x14ac:dyDescent="0.25">
      <c r="T1114"/>
    </row>
    <row r="1115" spans="20:20" x14ac:dyDescent="0.25">
      <c r="T1115"/>
    </row>
    <row r="1116" spans="20:20" x14ac:dyDescent="0.25">
      <c r="T1116"/>
    </row>
    <row r="1117" spans="20:20" x14ac:dyDescent="0.25">
      <c r="T1117"/>
    </row>
    <row r="1118" spans="20:20" x14ac:dyDescent="0.25">
      <c r="T1118"/>
    </row>
    <row r="1119" spans="20:20" x14ac:dyDescent="0.25">
      <c r="T1119"/>
    </row>
    <row r="1120" spans="20:20" x14ac:dyDescent="0.25">
      <c r="T1120"/>
    </row>
    <row r="1121" spans="20:20" x14ac:dyDescent="0.25">
      <c r="T1121"/>
    </row>
    <row r="1122" spans="20:20" x14ac:dyDescent="0.25">
      <c r="T1122"/>
    </row>
    <row r="1123" spans="20:20" x14ac:dyDescent="0.25">
      <c r="T1123"/>
    </row>
    <row r="1124" spans="20:20" x14ac:dyDescent="0.25">
      <c r="T1124"/>
    </row>
    <row r="1125" spans="20:20" x14ac:dyDescent="0.25">
      <c r="T1125"/>
    </row>
    <row r="1126" spans="20:20" x14ac:dyDescent="0.25">
      <c r="T1126"/>
    </row>
    <row r="1127" spans="20:20" x14ac:dyDescent="0.25">
      <c r="T1127"/>
    </row>
    <row r="1128" spans="20:20" x14ac:dyDescent="0.25">
      <c r="T1128"/>
    </row>
    <row r="1129" spans="20:20" x14ac:dyDescent="0.25">
      <c r="T1129"/>
    </row>
    <row r="1130" spans="20:20" x14ac:dyDescent="0.25">
      <c r="T1130"/>
    </row>
    <row r="1131" spans="20:20" x14ac:dyDescent="0.25">
      <c r="T1131"/>
    </row>
    <row r="1132" spans="20:20" x14ac:dyDescent="0.25">
      <c r="T1132"/>
    </row>
    <row r="1133" spans="20:20" x14ac:dyDescent="0.25">
      <c r="T1133"/>
    </row>
    <row r="1134" spans="20:20" x14ac:dyDescent="0.25">
      <c r="T1134"/>
    </row>
    <row r="1135" spans="20:20" x14ac:dyDescent="0.25">
      <c r="T1135"/>
    </row>
    <row r="1136" spans="20:20" x14ac:dyDescent="0.25">
      <c r="T1136"/>
    </row>
    <row r="1137" spans="20:20" x14ac:dyDescent="0.25">
      <c r="T1137"/>
    </row>
    <row r="1138" spans="20:20" x14ac:dyDescent="0.25">
      <c r="T1138"/>
    </row>
    <row r="1139" spans="20:20" x14ac:dyDescent="0.25">
      <c r="T1139"/>
    </row>
    <row r="1140" spans="20:20" x14ac:dyDescent="0.25">
      <c r="T1140"/>
    </row>
    <row r="1141" spans="20:20" x14ac:dyDescent="0.25">
      <c r="T1141"/>
    </row>
    <row r="1142" spans="20:20" x14ac:dyDescent="0.25">
      <c r="T1142"/>
    </row>
    <row r="1143" spans="20:20" x14ac:dyDescent="0.25">
      <c r="T1143"/>
    </row>
    <row r="1144" spans="20:20" x14ac:dyDescent="0.25">
      <c r="T1144"/>
    </row>
    <row r="1145" spans="20:20" x14ac:dyDescent="0.25">
      <c r="T1145"/>
    </row>
    <row r="1146" spans="20:20" x14ac:dyDescent="0.25">
      <c r="T1146"/>
    </row>
    <row r="1147" spans="20:20" x14ac:dyDescent="0.25">
      <c r="T1147"/>
    </row>
    <row r="1148" spans="20:20" x14ac:dyDescent="0.25">
      <c r="T1148"/>
    </row>
    <row r="1149" spans="20:20" x14ac:dyDescent="0.25">
      <c r="T1149"/>
    </row>
    <row r="1150" spans="20:20" x14ac:dyDescent="0.25">
      <c r="T1150"/>
    </row>
    <row r="1151" spans="20:20" x14ac:dyDescent="0.25">
      <c r="T1151"/>
    </row>
    <row r="1152" spans="20:20" x14ac:dyDescent="0.25">
      <c r="T1152"/>
    </row>
    <row r="1153" spans="20:20" x14ac:dyDescent="0.25">
      <c r="T1153"/>
    </row>
    <row r="1154" spans="20:20" x14ac:dyDescent="0.25">
      <c r="T1154"/>
    </row>
    <row r="1155" spans="20:20" x14ac:dyDescent="0.25">
      <c r="T1155"/>
    </row>
    <row r="1156" spans="20:20" x14ac:dyDescent="0.25">
      <c r="T1156"/>
    </row>
    <row r="1157" spans="20:20" x14ac:dyDescent="0.25">
      <c r="T1157"/>
    </row>
    <row r="1158" spans="20:20" x14ac:dyDescent="0.25">
      <c r="T1158"/>
    </row>
    <row r="1159" spans="20:20" x14ac:dyDescent="0.25">
      <c r="T1159"/>
    </row>
    <row r="1160" spans="20:20" x14ac:dyDescent="0.25">
      <c r="T1160"/>
    </row>
    <row r="1161" spans="20:20" x14ac:dyDescent="0.25">
      <c r="T1161"/>
    </row>
    <row r="1162" spans="20:20" x14ac:dyDescent="0.25">
      <c r="T1162"/>
    </row>
    <row r="1163" spans="20:20" x14ac:dyDescent="0.25">
      <c r="T1163"/>
    </row>
    <row r="1164" spans="20:20" x14ac:dyDescent="0.25">
      <c r="T1164"/>
    </row>
    <row r="1165" spans="20:20" x14ac:dyDescent="0.25">
      <c r="T1165"/>
    </row>
    <row r="1166" spans="20:20" x14ac:dyDescent="0.25">
      <c r="T1166"/>
    </row>
    <row r="1167" spans="20:20" x14ac:dyDescent="0.25">
      <c r="T1167"/>
    </row>
    <row r="1168" spans="20:20" x14ac:dyDescent="0.25">
      <c r="T1168"/>
    </row>
    <row r="1169" spans="20:20" x14ac:dyDescent="0.25">
      <c r="T1169"/>
    </row>
    <row r="1170" spans="20:20" x14ac:dyDescent="0.25">
      <c r="T1170"/>
    </row>
    <row r="1171" spans="20:20" x14ac:dyDescent="0.25">
      <c r="T1171"/>
    </row>
    <row r="1172" spans="20:20" x14ac:dyDescent="0.25">
      <c r="T1172"/>
    </row>
    <row r="1173" spans="20:20" x14ac:dyDescent="0.25">
      <c r="T1173"/>
    </row>
    <row r="1174" spans="20:20" x14ac:dyDescent="0.25">
      <c r="T1174"/>
    </row>
    <row r="1175" spans="20:20" x14ac:dyDescent="0.25">
      <c r="T1175"/>
    </row>
    <row r="1176" spans="20:20" x14ac:dyDescent="0.25">
      <c r="T1176"/>
    </row>
    <row r="1177" spans="20:20" x14ac:dyDescent="0.25">
      <c r="T1177"/>
    </row>
    <row r="1178" spans="20:20" x14ac:dyDescent="0.25">
      <c r="T1178"/>
    </row>
    <row r="1179" spans="20:20" x14ac:dyDescent="0.25">
      <c r="T1179"/>
    </row>
    <row r="1180" spans="20:20" x14ac:dyDescent="0.25">
      <c r="T1180"/>
    </row>
    <row r="1181" spans="20:20" x14ac:dyDescent="0.25">
      <c r="T1181"/>
    </row>
    <row r="1182" spans="20:20" x14ac:dyDescent="0.25">
      <c r="T1182"/>
    </row>
    <row r="1183" spans="20:20" x14ac:dyDescent="0.25">
      <c r="T1183"/>
    </row>
    <row r="1184" spans="20:20" x14ac:dyDescent="0.25">
      <c r="T1184"/>
    </row>
    <row r="1185" spans="20:20" x14ac:dyDescent="0.25">
      <c r="T1185"/>
    </row>
    <row r="1186" spans="20:20" x14ac:dyDescent="0.25">
      <c r="T1186"/>
    </row>
    <row r="1187" spans="20:20" x14ac:dyDescent="0.25">
      <c r="T1187"/>
    </row>
    <row r="1188" spans="20:20" x14ac:dyDescent="0.25">
      <c r="T1188"/>
    </row>
    <row r="1189" spans="20:20" x14ac:dyDescent="0.25">
      <c r="T1189"/>
    </row>
    <row r="1190" spans="20:20" x14ac:dyDescent="0.25">
      <c r="T1190"/>
    </row>
    <row r="1191" spans="20:20" x14ac:dyDescent="0.25">
      <c r="T1191"/>
    </row>
    <row r="1192" spans="20:20" x14ac:dyDescent="0.25">
      <c r="T1192"/>
    </row>
    <row r="1193" spans="20:20" x14ac:dyDescent="0.25">
      <c r="T1193"/>
    </row>
    <row r="1194" spans="20:20" x14ac:dyDescent="0.25">
      <c r="T1194"/>
    </row>
    <row r="1195" spans="20:20" x14ac:dyDescent="0.25">
      <c r="T1195"/>
    </row>
    <row r="1196" spans="20:20" x14ac:dyDescent="0.25">
      <c r="T1196"/>
    </row>
    <row r="1197" spans="20:20" x14ac:dyDescent="0.25">
      <c r="T1197"/>
    </row>
    <row r="1198" spans="20:20" x14ac:dyDescent="0.25">
      <c r="T1198"/>
    </row>
    <row r="1199" spans="20:20" x14ac:dyDescent="0.25">
      <c r="T1199"/>
    </row>
    <row r="1200" spans="20:20" x14ac:dyDescent="0.25">
      <c r="T1200"/>
    </row>
    <row r="1201" spans="20:20" x14ac:dyDescent="0.25">
      <c r="T1201"/>
    </row>
    <row r="1202" spans="20:20" x14ac:dyDescent="0.25">
      <c r="T1202"/>
    </row>
    <row r="1203" spans="20:20" x14ac:dyDescent="0.25">
      <c r="T1203"/>
    </row>
    <row r="1204" spans="20:20" x14ac:dyDescent="0.25">
      <c r="T1204"/>
    </row>
    <row r="1205" spans="20:20" x14ac:dyDescent="0.25">
      <c r="T1205"/>
    </row>
    <row r="1206" spans="20:20" x14ac:dyDescent="0.25">
      <c r="T1206"/>
    </row>
    <row r="1207" spans="20:20" x14ac:dyDescent="0.25">
      <c r="T1207"/>
    </row>
    <row r="1208" spans="20:20" x14ac:dyDescent="0.25">
      <c r="T1208"/>
    </row>
    <row r="1209" spans="20:20" x14ac:dyDescent="0.25">
      <c r="T1209"/>
    </row>
    <row r="1210" spans="20:20" x14ac:dyDescent="0.25">
      <c r="T1210"/>
    </row>
    <row r="1211" spans="20:20" x14ac:dyDescent="0.25">
      <c r="T1211"/>
    </row>
    <row r="1212" spans="20:20" x14ac:dyDescent="0.25">
      <c r="T1212"/>
    </row>
    <row r="1213" spans="20:20" x14ac:dyDescent="0.25">
      <c r="T1213"/>
    </row>
    <row r="1214" spans="20:20" x14ac:dyDescent="0.25">
      <c r="T1214"/>
    </row>
    <row r="1215" spans="20:20" x14ac:dyDescent="0.25">
      <c r="T1215"/>
    </row>
    <row r="1216" spans="20:20" x14ac:dyDescent="0.25">
      <c r="T1216"/>
    </row>
    <row r="1217" spans="20:20" x14ac:dyDescent="0.25">
      <c r="T1217"/>
    </row>
    <row r="1218" spans="20:20" x14ac:dyDescent="0.25">
      <c r="T1218"/>
    </row>
    <row r="1219" spans="20:20" x14ac:dyDescent="0.25">
      <c r="T1219"/>
    </row>
    <row r="1220" spans="20:20" x14ac:dyDescent="0.25">
      <c r="T1220"/>
    </row>
    <row r="1221" spans="20:20" x14ac:dyDescent="0.25">
      <c r="T1221"/>
    </row>
    <row r="1222" spans="20:20" x14ac:dyDescent="0.25">
      <c r="T1222"/>
    </row>
    <row r="1223" spans="20:20" x14ac:dyDescent="0.25">
      <c r="T1223"/>
    </row>
    <row r="1224" spans="20:20" x14ac:dyDescent="0.25">
      <c r="T1224"/>
    </row>
    <row r="1225" spans="20:20" x14ac:dyDescent="0.25">
      <c r="T1225"/>
    </row>
    <row r="1226" spans="20:20" x14ac:dyDescent="0.25">
      <c r="T1226"/>
    </row>
    <row r="1227" spans="20:20" x14ac:dyDescent="0.25">
      <c r="T1227"/>
    </row>
    <row r="1228" spans="20:20" x14ac:dyDescent="0.25">
      <c r="T1228"/>
    </row>
    <row r="1229" spans="20:20" x14ac:dyDescent="0.25">
      <c r="T1229"/>
    </row>
    <row r="1230" spans="20:20" x14ac:dyDescent="0.25">
      <c r="T1230"/>
    </row>
    <row r="1231" spans="20:20" x14ac:dyDescent="0.25">
      <c r="T1231"/>
    </row>
    <row r="1232" spans="20:20" x14ac:dyDescent="0.25">
      <c r="T1232"/>
    </row>
    <row r="1233" spans="20:20" x14ac:dyDescent="0.25">
      <c r="T1233"/>
    </row>
    <row r="1234" spans="20:20" x14ac:dyDescent="0.25">
      <c r="T1234"/>
    </row>
    <row r="1235" spans="20:20" x14ac:dyDescent="0.25">
      <c r="T1235"/>
    </row>
    <row r="1236" spans="20:20" x14ac:dyDescent="0.25">
      <c r="T1236"/>
    </row>
    <row r="1237" spans="20:20" x14ac:dyDescent="0.25">
      <c r="T1237"/>
    </row>
    <row r="1238" spans="20:20" x14ac:dyDescent="0.25">
      <c r="T1238"/>
    </row>
    <row r="1239" spans="20:20" x14ac:dyDescent="0.25">
      <c r="T1239"/>
    </row>
    <row r="1240" spans="20:20" x14ac:dyDescent="0.25">
      <c r="T1240"/>
    </row>
    <row r="1241" spans="20:20" x14ac:dyDescent="0.25">
      <c r="T1241"/>
    </row>
    <row r="1242" spans="20:20" x14ac:dyDescent="0.25">
      <c r="T1242"/>
    </row>
    <row r="1243" spans="20:20" x14ac:dyDescent="0.25">
      <c r="T1243"/>
    </row>
    <row r="1244" spans="20:20" x14ac:dyDescent="0.25">
      <c r="T1244"/>
    </row>
    <row r="1245" spans="20:20" x14ac:dyDescent="0.25">
      <c r="T1245"/>
    </row>
    <row r="1246" spans="20:20" x14ac:dyDescent="0.25">
      <c r="T1246"/>
    </row>
    <row r="1247" spans="20:20" x14ac:dyDescent="0.25">
      <c r="T1247"/>
    </row>
    <row r="1248" spans="20:20" x14ac:dyDescent="0.25">
      <c r="T1248"/>
    </row>
    <row r="1249" spans="20:20" x14ac:dyDescent="0.25">
      <c r="T1249"/>
    </row>
    <row r="1250" spans="20:20" x14ac:dyDescent="0.25">
      <c r="T1250"/>
    </row>
    <row r="1251" spans="20:20" x14ac:dyDescent="0.25">
      <c r="T1251"/>
    </row>
    <row r="1252" spans="20:20" x14ac:dyDescent="0.25">
      <c r="T1252"/>
    </row>
    <row r="1253" spans="20:20" x14ac:dyDescent="0.25">
      <c r="T1253"/>
    </row>
    <row r="1254" spans="20:20" x14ac:dyDescent="0.25">
      <c r="T1254"/>
    </row>
    <row r="1255" spans="20:20" x14ac:dyDescent="0.25">
      <c r="T1255"/>
    </row>
    <row r="1256" spans="20:20" x14ac:dyDescent="0.25">
      <c r="T1256"/>
    </row>
    <row r="1257" spans="20:20" x14ac:dyDescent="0.25">
      <c r="T1257"/>
    </row>
    <row r="1258" spans="20:20" x14ac:dyDescent="0.25">
      <c r="T1258"/>
    </row>
    <row r="1259" spans="20:20" x14ac:dyDescent="0.25">
      <c r="T1259"/>
    </row>
    <row r="1260" spans="20:20" x14ac:dyDescent="0.25">
      <c r="T1260"/>
    </row>
    <row r="1261" spans="20:20" x14ac:dyDescent="0.25">
      <c r="T1261"/>
    </row>
    <row r="1262" spans="20:20" x14ac:dyDescent="0.25">
      <c r="T1262"/>
    </row>
    <row r="1263" spans="20:20" x14ac:dyDescent="0.25">
      <c r="T1263"/>
    </row>
    <row r="1264" spans="20:20" x14ac:dyDescent="0.25">
      <c r="T1264"/>
    </row>
    <row r="1265" spans="20:20" x14ac:dyDescent="0.25">
      <c r="T1265"/>
    </row>
    <row r="1266" spans="20:20" x14ac:dyDescent="0.25">
      <c r="T1266"/>
    </row>
    <row r="1267" spans="20:20" x14ac:dyDescent="0.25">
      <c r="T1267"/>
    </row>
    <row r="1268" spans="20:20" x14ac:dyDescent="0.25">
      <c r="T1268"/>
    </row>
    <row r="1269" spans="20:20" x14ac:dyDescent="0.25">
      <c r="T1269"/>
    </row>
    <row r="1270" spans="20:20" x14ac:dyDescent="0.25">
      <c r="T1270"/>
    </row>
    <row r="1271" spans="20:20" x14ac:dyDescent="0.25">
      <c r="T1271"/>
    </row>
    <row r="1272" spans="20:20" x14ac:dyDescent="0.25">
      <c r="T1272"/>
    </row>
    <row r="1273" spans="20:20" x14ac:dyDescent="0.25">
      <c r="T1273"/>
    </row>
    <row r="1274" spans="20:20" x14ac:dyDescent="0.25">
      <c r="T1274"/>
    </row>
    <row r="1275" spans="20:20" x14ac:dyDescent="0.25">
      <c r="T1275"/>
    </row>
    <row r="1276" spans="20:20" x14ac:dyDescent="0.25">
      <c r="T1276"/>
    </row>
    <row r="1277" spans="20:20" x14ac:dyDescent="0.25">
      <c r="T1277"/>
    </row>
    <row r="1278" spans="20:20" x14ac:dyDescent="0.25">
      <c r="T1278"/>
    </row>
    <row r="1279" spans="20:20" x14ac:dyDescent="0.25">
      <c r="T1279"/>
    </row>
    <row r="1280" spans="20:20" x14ac:dyDescent="0.25">
      <c r="T1280"/>
    </row>
    <row r="1281" spans="20:20" x14ac:dyDescent="0.25">
      <c r="T1281"/>
    </row>
    <row r="1282" spans="20:20" x14ac:dyDescent="0.25">
      <c r="T1282"/>
    </row>
    <row r="1283" spans="20:20" x14ac:dyDescent="0.25">
      <c r="T1283"/>
    </row>
    <row r="1284" spans="20:20" x14ac:dyDescent="0.25">
      <c r="T1284"/>
    </row>
    <row r="1285" spans="20:20" x14ac:dyDescent="0.25">
      <c r="T1285"/>
    </row>
    <row r="1286" spans="20:20" x14ac:dyDescent="0.25">
      <c r="T1286"/>
    </row>
    <row r="1287" spans="20:20" x14ac:dyDescent="0.25">
      <c r="T1287"/>
    </row>
    <row r="1288" spans="20:20" x14ac:dyDescent="0.25">
      <c r="T1288"/>
    </row>
    <row r="1289" spans="20:20" x14ac:dyDescent="0.25">
      <c r="T1289"/>
    </row>
    <row r="1290" spans="20:20" x14ac:dyDescent="0.25">
      <c r="T1290"/>
    </row>
    <row r="1291" spans="20:20" x14ac:dyDescent="0.25">
      <c r="T1291"/>
    </row>
    <row r="1292" spans="20:20" x14ac:dyDescent="0.25">
      <c r="T1292"/>
    </row>
    <row r="1293" spans="20:20" x14ac:dyDescent="0.25">
      <c r="T1293"/>
    </row>
    <row r="1294" spans="20:20" x14ac:dyDescent="0.25">
      <c r="T1294"/>
    </row>
    <row r="1295" spans="20:20" x14ac:dyDescent="0.25">
      <c r="T1295"/>
    </row>
    <row r="1296" spans="20:20" x14ac:dyDescent="0.25">
      <c r="T1296"/>
    </row>
    <row r="1297" spans="20:20" x14ac:dyDescent="0.25">
      <c r="T1297"/>
    </row>
    <row r="1298" spans="20:20" x14ac:dyDescent="0.25">
      <c r="T1298"/>
    </row>
    <row r="1299" spans="20:20" x14ac:dyDescent="0.25">
      <c r="T1299"/>
    </row>
    <row r="1300" spans="20:20" x14ac:dyDescent="0.25">
      <c r="T1300"/>
    </row>
    <row r="1301" spans="20:20" x14ac:dyDescent="0.25">
      <c r="T1301"/>
    </row>
    <row r="1302" spans="20:20" x14ac:dyDescent="0.25">
      <c r="T1302"/>
    </row>
    <row r="1303" spans="20:20" x14ac:dyDescent="0.25">
      <c r="T1303"/>
    </row>
    <row r="1304" spans="20:20" x14ac:dyDescent="0.25">
      <c r="T1304"/>
    </row>
    <row r="1305" spans="20:20" x14ac:dyDescent="0.25">
      <c r="T1305"/>
    </row>
    <row r="1306" spans="20:20" x14ac:dyDescent="0.25">
      <c r="T1306"/>
    </row>
    <row r="1307" spans="20:20" x14ac:dyDescent="0.25">
      <c r="T1307"/>
    </row>
    <row r="1308" spans="20:20" x14ac:dyDescent="0.25">
      <c r="T1308"/>
    </row>
    <row r="1309" spans="20:20" x14ac:dyDescent="0.25">
      <c r="T1309"/>
    </row>
    <row r="1310" spans="20:20" x14ac:dyDescent="0.25">
      <c r="T1310"/>
    </row>
    <row r="1311" spans="20:20" x14ac:dyDescent="0.25">
      <c r="T1311"/>
    </row>
    <row r="1312" spans="20:20" x14ac:dyDescent="0.25">
      <c r="T1312"/>
    </row>
    <row r="1313" spans="20:20" x14ac:dyDescent="0.25">
      <c r="T1313"/>
    </row>
    <row r="1314" spans="20:20" x14ac:dyDescent="0.25">
      <c r="T1314"/>
    </row>
    <row r="1315" spans="20:20" x14ac:dyDescent="0.25">
      <c r="T1315"/>
    </row>
    <row r="1316" spans="20:20" x14ac:dyDescent="0.25">
      <c r="T1316"/>
    </row>
    <row r="1317" spans="20:20" x14ac:dyDescent="0.25">
      <c r="T1317"/>
    </row>
    <row r="1318" spans="20:20" x14ac:dyDescent="0.25">
      <c r="T1318"/>
    </row>
    <row r="1319" spans="20:20" x14ac:dyDescent="0.25">
      <c r="T1319"/>
    </row>
    <row r="1320" spans="20:20" x14ac:dyDescent="0.25">
      <c r="T1320"/>
    </row>
    <row r="1321" spans="20:20" x14ac:dyDescent="0.25">
      <c r="T1321"/>
    </row>
    <row r="1322" spans="20:20" x14ac:dyDescent="0.25">
      <c r="T1322"/>
    </row>
    <row r="1323" spans="20:20" x14ac:dyDescent="0.25">
      <c r="T1323"/>
    </row>
    <row r="1324" spans="20:20" x14ac:dyDescent="0.25">
      <c r="T1324"/>
    </row>
    <row r="1325" spans="20:20" x14ac:dyDescent="0.25">
      <c r="T1325"/>
    </row>
    <row r="1326" spans="20:20" x14ac:dyDescent="0.25">
      <c r="T1326"/>
    </row>
    <row r="1327" spans="20:20" x14ac:dyDescent="0.25">
      <c r="T1327"/>
    </row>
    <row r="1328" spans="20:20" x14ac:dyDescent="0.25">
      <c r="T1328"/>
    </row>
    <row r="1329" spans="20:20" x14ac:dyDescent="0.25">
      <c r="T1329"/>
    </row>
    <row r="1330" spans="20:20" x14ac:dyDescent="0.25">
      <c r="T1330"/>
    </row>
    <row r="1331" spans="20:20" x14ac:dyDescent="0.25">
      <c r="T1331"/>
    </row>
    <row r="1332" spans="20:20" x14ac:dyDescent="0.25">
      <c r="T1332"/>
    </row>
    <row r="1333" spans="20:20" x14ac:dyDescent="0.25">
      <c r="T1333"/>
    </row>
    <row r="1334" spans="20:20" x14ac:dyDescent="0.25">
      <c r="T1334"/>
    </row>
    <row r="1335" spans="20:20" x14ac:dyDescent="0.25">
      <c r="T1335"/>
    </row>
    <row r="1336" spans="20:20" x14ac:dyDescent="0.25">
      <c r="T1336"/>
    </row>
    <row r="1337" spans="20:20" x14ac:dyDescent="0.25">
      <c r="T1337"/>
    </row>
    <row r="1338" spans="20:20" x14ac:dyDescent="0.25">
      <c r="T1338"/>
    </row>
    <row r="1339" spans="20:20" x14ac:dyDescent="0.25">
      <c r="T1339"/>
    </row>
    <row r="1340" spans="20:20" x14ac:dyDescent="0.25">
      <c r="T1340"/>
    </row>
    <row r="1341" spans="20:20" x14ac:dyDescent="0.25">
      <c r="T1341"/>
    </row>
    <row r="1342" spans="20:20" x14ac:dyDescent="0.25">
      <c r="T1342"/>
    </row>
    <row r="1343" spans="20:20" x14ac:dyDescent="0.25">
      <c r="T1343"/>
    </row>
    <row r="1344" spans="20:20" x14ac:dyDescent="0.25">
      <c r="T1344"/>
    </row>
    <row r="1345" spans="20:20" x14ac:dyDescent="0.25">
      <c r="T1345"/>
    </row>
    <row r="1346" spans="20:20" x14ac:dyDescent="0.25">
      <c r="T1346"/>
    </row>
    <row r="1347" spans="20:20" x14ac:dyDescent="0.25">
      <c r="T1347"/>
    </row>
    <row r="1348" spans="20:20" x14ac:dyDescent="0.25">
      <c r="T1348"/>
    </row>
    <row r="1349" spans="20:20" x14ac:dyDescent="0.25">
      <c r="T1349"/>
    </row>
    <row r="1350" spans="20:20" x14ac:dyDescent="0.25">
      <c r="T1350"/>
    </row>
    <row r="1351" spans="20:20" x14ac:dyDescent="0.25">
      <c r="T1351"/>
    </row>
    <row r="1352" spans="20:20" x14ac:dyDescent="0.25">
      <c r="T1352"/>
    </row>
    <row r="1353" spans="20:20" x14ac:dyDescent="0.25">
      <c r="T1353"/>
    </row>
    <row r="1354" spans="20:20" x14ac:dyDescent="0.25">
      <c r="T1354"/>
    </row>
    <row r="1355" spans="20:20" x14ac:dyDescent="0.25">
      <c r="T1355"/>
    </row>
    <row r="1356" spans="20:20" x14ac:dyDescent="0.25">
      <c r="T1356"/>
    </row>
    <row r="1357" spans="20:20" x14ac:dyDescent="0.25">
      <c r="T1357"/>
    </row>
    <row r="1358" spans="20:20" x14ac:dyDescent="0.25">
      <c r="T1358"/>
    </row>
    <row r="1359" spans="20:20" x14ac:dyDescent="0.25">
      <c r="T1359"/>
    </row>
    <row r="1360" spans="20:20" x14ac:dyDescent="0.25">
      <c r="T1360"/>
    </row>
    <row r="1361" spans="20:20" x14ac:dyDescent="0.25">
      <c r="T1361"/>
    </row>
    <row r="1362" spans="20:20" x14ac:dyDescent="0.25">
      <c r="T1362"/>
    </row>
    <row r="1363" spans="20:20" x14ac:dyDescent="0.25">
      <c r="T1363"/>
    </row>
    <row r="1364" spans="20:20" x14ac:dyDescent="0.25">
      <c r="T1364"/>
    </row>
    <row r="1365" spans="20:20" x14ac:dyDescent="0.25">
      <c r="T1365"/>
    </row>
    <row r="1366" spans="20:20" x14ac:dyDescent="0.25">
      <c r="T1366"/>
    </row>
    <row r="1367" spans="20:20" x14ac:dyDescent="0.25">
      <c r="T1367"/>
    </row>
    <row r="1368" spans="20:20" x14ac:dyDescent="0.25">
      <c r="T1368"/>
    </row>
    <row r="1369" spans="20:20" x14ac:dyDescent="0.25">
      <c r="T1369"/>
    </row>
    <row r="1370" spans="20:20" x14ac:dyDescent="0.25">
      <c r="T1370"/>
    </row>
    <row r="1371" spans="20:20" x14ac:dyDescent="0.25">
      <c r="T1371"/>
    </row>
    <row r="1372" spans="20:20" x14ac:dyDescent="0.25">
      <c r="T1372"/>
    </row>
    <row r="1373" spans="20:20" x14ac:dyDescent="0.25">
      <c r="T1373"/>
    </row>
    <row r="1374" spans="20:20" x14ac:dyDescent="0.25">
      <c r="T1374"/>
    </row>
    <row r="1375" spans="20:20" x14ac:dyDescent="0.25">
      <c r="T1375"/>
    </row>
    <row r="1376" spans="20:20" x14ac:dyDescent="0.25">
      <c r="T1376"/>
    </row>
    <row r="1377" spans="20:20" x14ac:dyDescent="0.25">
      <c r="T1377"/>
    </row>
    <row r="1378" spans="20:20" x14ac:dyDescent="0.25">
      <c r="T1378"/>
    </row>
    <row r="1379" spans="20:20" x14ac:dyDescent="0.25">
      <c r="T1379"/>
    </row>
    <row r="1380" spans="20:20" x14ac:dyDescent="0.25">
      <c r="T1380"/>
    </row>
    <row r="1381" spans="20:20" x14ac:dyDescent="0.25">
      <c r="T1381"/>
    </row>
    <row r="1382" spans="20:20" x14ac:dyDescent="0.25">
      <c r="T1382"/>
    </row>
    <row r="1383" spans="20:20" x14ac:dyDescent="0.25">
      <c r="T1383"/>
    </row>
    <row r="1384" spans="20:20" x14ac:dyDescent="0.25">
      <c r="T1384"/>
    </row>
    <row r="1385" spans="20:20" x14ac:dyDescent="0.25">
      <c r="T1385"/>
    </row>
    <row r="1386" spans="20:20" x14ac:dyDescent="0.25">
      <c r="T1386"/>
    </row>
    <row r="1387" spans="20:20" x14ac:dyDescent="0.25">
      <c r="T1387"/>
    </row>
    <row r="1388" spans="20:20" x14ac:dyDescent="0.25">
      <c r="T1388"/>
    </row>
    <row r="1389" spans="20:20" x14ac:dyDescent="0.25">
      <c r="T1389"/>
    </row>
    <row r="1390" spans="20:20" x14ac:dyDescent="0.25">
      <c r="T1390"/>
    </row>
    <row r="1391" spans="20:20" x14ac:dyDescent="0.25">
      <c r="T1391"/>
    </row>
    <row r="1392" spans="20:20" x14ac:dyDescent="0.25">
      <c r="T1392"/>
    </row>
    <row r="1393" spans="20:20" x14ac:dyDescent="0.25">
      <c r="T1393"/>
    </row>
    <row r="1394" spans="20:20" x14ac:dyDescent="0.25">
      <c r="T1394"/>
    </row>
    <row r="1395" spans="20:20" x14ac:dyDescent="0.25">
      <c r="T1395"/>
    </row>
    <row r="1396" spans="20:20" x14ac:dyDescent="0.25">
      <c r="T1396"/>
    </row>
    <row r="1397" spans="20:20" x14ac:dyDescent="0.25">
      <c r="T1397"/>
    </row>
    <row r="1398" spans="20:20" x14ac:dyDescent="0.25">
      <c r="T1398"/>
    </row>
    <row r="1399" spans="20:20" x14ac:dyDescent="0.25">
      <c r="T1399"/>
    </row>
    <row r="1400" spans="20:20" x14ac:dyDescent="0.25">
      <c r="T1400"/>
    </row>
    <row r="1401" spans="20:20" x14ac:dyDescent="0.25">
      <c r="T1401"/>
    </row>
    <row r="1402" spans="20:20" x14ac:dyDescent="0.25">
      <c r="T1402"/>
    </row>
    <row r="1403" spans="20:20" x14ac:dyDescent="0.25">
      <c r="T1403"/>
    </row>
    <row r="1404" spans="20:20" x14ac:dyDescent="0.25">
      <c r="T1404"/>
    </row>
    <row r="1405" spans="20:20" x14ac:dyDescent="0.25">
      <c r="T1405"/>
    </row>
    <row r="1406" spans="20:20" x14ac:dyDescent="0.25">
      <c r="T1406"/>
    </row>
    <row r="1407" spans="20:20" x14ac:dyDescent="0.25">
      <c r="T1407"/>
    </row>
    <row r="1408" spans="20:20" x14ac:dyDescent="0.25">
      <c r="T1408"/>
    </row>
    <row r="1409" spans="20:20" x14ac:dyDescent="0.25">
      <c r="T1409"/>
    </row>
    <row r="1410" spans="20:20" x14ac:dyDescent="0.25">
      <c r="T1410"/>
    </row>
    <row r="1411" spans="20:20" x14ac:dyDescent="0.25">
      <c r="T1411"/>
    </row>
    <row r="1412" spans="20:20" x14ac:dyDescent="0.25">
      <c r="T1412"/>
    </row>
    <row r="1413" spans="20:20" x14ac:dyDescent="0.25">
      <c r="T1413"/>
    </row>
    <row r="1414" spans="20:20" x14ac:dyDescent="0.25">
      <c r="T1414"/>
    </row>
    <row r="1415" spans="20:20" x14ac:dyDescent="0.25">
      <c r="T1415"/>
    </row>
    <row r="1416" spans="20:20" x14ac:dyDescent="0.25">
      <c r="T1416"/>
    </row>
    <row r="1417" spans="20:20" x14ac:dyDescent="0.25">
      <c r="T1417"/>
    </row>
    <row r="1418" spans="20:20" x14ac:dyDescent="0.25">
      <c r="T1418"/>
    </row>
    <row r="1419" spans="20:20" x14ac:dyDescent="0.25">
      <c r="T1419"/>
    </row>
    <row r="1420" spans="20:20" x14ac:dyDescent="0.25">
      <c r="T1420"/>
    </row>
    <row r="1421" spans="20:20" x14ac:dyDescent="0.25">
      <c r="T1421"/>
    </row>
    <row r="1422" spans="20:20" x14ac:dyDescent="0.25">
      <c r="T1422"/>
    </row>
    <row r="1423" spans="20:20" x14ac:dyDescent="0.25">
      <c r="T1423"/>
    </row>
    <row r="1424" spans="20:20" x14ac:dyDescent="0.25">
      <c r="T1424"/>
    </row>
    <row r="1425" spans="20:20" x14ac:dyDescent="0.25">
      <c r="T1425"/>
    </row>
    <row r="1426" spans="20:20" x14ac:dyDescent="0.25">
      <c r="T1426"/>
    </row>
    <row r="1427" spans="20:20" x14ac:dyDescent="0.25">
      <c r="T1427"/>
    </row>
    <row r="1428" spans="20:20" x14ac:dyDescent="0.25">
      <c r="T1428"/>
    </row>
    <row r="1429" spans="20:20" x14ac:dyDescent="0.25">
      <c r="T1429"/>
    </row>
    <row r="1430" spans="20:20" x14ac:dyDescent="0.25">
      <c r="T1430"/>
    </row>
    <row r="1431" spans="20:20" x14ac:dyDescent="0.25">
      <c r="T1431"/>
    </row>
    <row r="1432" spans="20:20" x14ac:dyDescent="0.25">
      <c r="T1432"/>
    </row>
    <row r="1433" spans="20:20" x14ac:dyDescent="0.25">
      <c r="T1433"/>
    </row>
    <row r="1434" spans="20:20" x14ac:dyDescent="0.25">
      <c r="T1434"/>
    </row>
    <row r="1435" spans="20:20" x14ac:dyDescent="0.25">
      <c r="T1435"/>
    </row>
    <row r="1436" spans="20:20" x14ac:dyDescent="0.25">
      <c r="T1436"/>
    </row>
    <row r="1437" spans="20:20" x14ac:dyDescent="0.25">
      <c r="T1437"/>
    </row>
    <row r="1438" spans="20:20" x14ac:dyDescent="0.25">
      <c r="T1438"/>
    </row>
    <row r="1439" spans="20:20" x14ac:dyDescent="0.25">
      <c r="T1439"/>
    </row>
    <row r="1440" spans="20:20" x14ac:dyDescent="0.25">
      <c r="T1440"/>
    </row>
    <row r="1441" spans="20:20" x14ac:dyDescent="0.25">
      <c r="T1441"/>
    </row>
    <row r="1442" spans="20:20" x14ac:dyDescent="0.25">
      <c r="T1442"/>
    </row>
    <row r="1443" spans="20:20" x14ac:dyDescent="0.25">
      <c r="T1443"/>
    </row>
    <row r="1444" spans="20:20" x14ac:dyDescent="0.25">
      <c r="T1444"/>
    </row>
    <row r="1445" spans="20:20" x14ac:dyDescent="0.25">
      <c r="T1445"/>
    </row>
    <row r="1446" spans="20:20" x14ac:dyDescent="0.25">
      <c r="T1446"/>
    </row>
    <row r="1447" spans="20:20" x14ac:dyDescent="0.25">
      <c r="T1447"/>
    </row>
    <row r="1448" spans="20:20" x14ac:dyDescent="0.25">
      <c r="T1448"/>
    </row>
    <row r="1449" spans="20:20" x14ac:dyDescent="0.25">
      <c r="T1449"/>
    </row>
    <row r="1450" spans="20:20" x14ac:dyDescent="0.25">
      <c r="T1450"/>
    </row>
    <row r="1451" spans="20:20" x14ac:dyDescent="0.25">
      <c r="T1451"/>
    </row>
    <row r="1452" spans="20:20" x14ac:dyDescent="0.25">
      <c r="T1452"/>
    </row>
    <row r="1453" spans="20:20" x14ac:dyDescent="0.25">
      <c r="T1453"/>
    </row>
    <row r="1454" spans="20:20" x14ac:dyDescent="0.25">
      <c r="T1454"/>
    </row>
    <row r="1455" spans="20:20" x14ac:dyDescent="0.25">
      <c r="T1455"/>
    </row>
    <row r="1456" spans="20:20" x14ac:dyDescent="0.25">
      <c r="T1456"/>
    </row>
    <row r="1457" spans="20:20" x14ac:dyDescent="0.25">
      <c r="T1457"/>
    </row>
    <row r="1458" spans="20:20" x14ac:dyDescent="0.25">
      <c r="T1458"/>
    </row>
    <row r="1459" spans="20:20" x14ac:dyDescent="0.25">
      <c r="T1459"/>
    </row>
    <row r="1460" spans="20:20" x14ac:dyDescent="0.25">
      <c r="T1460"/>
    </row>
    <row r="1461" spans="20:20" x14ac:dyDescent="0.25">
      <c r="T1461"/>
    </row>
    <row r="1462" spans="20:20" x14ac:dyDescent="0.25">
      <c r="T1462"/>
    </row>
    <row r="1463" spans="20:20" x14ac:dyDescent="0.25">
      <c r="T1463"/>
    </row>
    <row r="1464" spans="20:20" x14ac:dyDescent="0.25">
      <c r="T1464"/>
    </row>
    <row r="1465" spans="20:20" x14ac:dyDescent="0.25">
      <c r="T1465"/>
    </row>
    <row r="1466" spans="20:20" x14ac:dyDescent="0.25">
      <c r="T1466"/>
    </row>
    <row r="1467" spans="20:20" x14ac:dyDescent="0.25">
      <c r="T1467"/>
    </row>
    <row r="1468" spans="20:20" x14ac:dyDescent="0.25">
      <c r="T1468"/>
    </row>
    <row r="1469" spans="20:20" x14ac:dyDescent="0.25">
      <c r="T1469"/>
    </row>
    <row r="1470" spans="20:20" x14ac:dyDescent="0.25">
      <c r="T1470"/>
    </row>
    <row r="1471" spans="20:20" x14ac:dyDescent="0.25">
      <c r="T1471"/>
    </row>
    <row r="1472" spans="20:20" x14ac:dyDescent="0.25">
      <c r="T1472"/>
    </row>
    <row r="1473" spans="20:20" x14ac:dyDescent="0.25">
      <c r="T1473"/>
    </row>
    <row r="1474" spans="20:20" x14ac:dyDescent="0.25">
      <c r="T1474"/>
    </row>
    <row r="1475" spans="20:20" x14ac:dyDescent="0.25">
      <c r="T1475"/>
    </row>
    <row r="1476" spans="20:20" x14ac:dyDescent="0.25">
      <c r="T1476"/>
    </row>
    <row r="1477" spans="20:20" x14ac:dyDescent="0.25">
      <c r="T1477"/>
    </row>
    <row r="1478" spans="20:20" x14ac:dyDescent="0.25">
      <c r="T1478"/>
    </row>
    <row r="1479" spans="20:20" x14ac:dyDescent="0.25">
      <c r="T1479"/>
    </row>
    <row r="1480" spans="20:20" x14ac:dyDescent="0.25">
      <c r="T1480"/>
    </row>
    <row r="1481" spans="20:20" x14ac:dyDescent="0.25">
      <c r="T1481"/>
    </row>
    <row r="1482" spans="20:20" x14ac:dyDescent="0.25">
      <c r="T1482"/>
    </row>
    <row r="1483" spans="20:20" x14ac:dyDescent="0.25">
      <c r="T1483"/>
    </row>
    <row r="1484" spans="20:20" x14ac:dyDescent="0.25">
      <c r="T1484"/>
    </row>
    <row r="1485" spans="20:20" x14ac:dyDescent="0.25">
      <c r="T1485"/>
    </row>
    <row r="1486" spans="20:20" x14ac:dyDescent="0.25">
      <c r="T1486"/>
    </row>
    <row r="1487" spans="20:20" x14ac:dyDescent="0.25">
      <c r="T1487"/>
    </row>
    <row r="1488" spans="20:20" x14ac:dyDescent="0.25">
      <c r="T1488"/>
    </row>
    <row r="1489" spans="20:20" x14ac:dyDescent="0.25">
      <c r="T1489"/>
    </row>
    <row r="1490" spans="20:20" x14ac:dyDescent="0.25">
      <c r="T1490"/>
    </row>
    <row r="1491" spans="20:20" x14ac:dyDescent="0.25">
      <c r="T1491"/>
    </row>
    <row r="1492" spans="20:20" x14ac:dyDescent="0.25">
      <c r="T1492"/>
    </row>
    <row r="1493" spans="20:20" x14ac:dyDescent="0.25">
      <c r="T1493"/>
    </row>
    <row r="1494" spans="20:20" x14ac:dyDescent="0.25">
      <c r="T1494"/>
    </row>
    <row r="1495" spans="20:20" x14ac:dyDescent="0.25">
      <c r="T1495"/>
    </row>
    <row r="1496" spans="20:20" x14ac:dyDescent="0.25">
      <c r="T1496"/>
    </row>
    <row r="1497" spans="20:20" x14ac:dyDescent="0.25">
      <c r="T1497"/>
    </row>
    <row r="1498" spans="20:20" x14ac:dyDescent="0.25">
      <c r="T1498"/>
    </row>
    <row r="1499" spans="20:20" x14ac:dyDescent="0.25">
      <c r="T1499"/>
    </row>
    <row r="1500" spans="20:20" x14ac:dyDescent="0.25">
      <c r="T1500"/>
    </row>
    <row r="1501" spans="20:20" x14ac:dyDescent="0.25">
      <c r="T1501"/>
    </row>
    <row r="1502" spans="20:20" x14ac:dyDescent="0.25">
      <c r="T1502"/>
    </row>
    <row r="1503" spans="20:20" x14ac:dyDescent="0.25">
      <c r="T1503"/>
    </row>
    <row r="1504" spans="20:20" x14ac:dyDescent="0.25">
      <c r="T1504"/>
    </row>
    <row r="1505" spans="20:20" x14ac:dyDescent="0.25">
      <c r="T1505"/>
    </row>
    <row r="1506" spans="20:20" x14ac:dyDescent="0.25">
      <c r="T1506"/>
    </row>
    <row r="1507" spans="20:20" x14ac:dyDescent="0.25">
      <c r="T1507"/>
    </row>
    <row r="1508" spans="20:20" x14ac:dyDescent="0.25">
      <c r="T1508"/>
    </row>
    <row r="1509" spans="20:20" x14ac:dyDescent="0.25">
      <c r="T1509"/>
    </row>
    <row r="1510" spans="20:20" x14ac:dyDescent="0.25">
      <c r="T1510"/>
    </row>
    <row r="1511" spans="20:20" x14ac:dyDescent="0.25">
      <c r="T1511"/>
    </row>
    <row r="1512" spans="20:20" x14ac:dyDescent="0.25">
      <c r="T1512"/>
    </row>
    <row r="1513" spans="20:20" x14ac:dyDescent="0.25">
      <c r="T1513"/>
    </row>
    <row r="1514" spans="20:20" x14ac:dyDescent="0.25">
      <c r="T1514"/>
    </row>
    <row r="1515" spans="20:20" x14ac:dyDescent="0.25">
      <c r="T1515"/>
    </row>
    <row r="1516" spans="20:20" x14ac:dyDescent="0.25">
      <c r="T1516"/>
    </row>
    <row r="1517" spans="20:20" x14ac:dyDescent="0.25">
      <c r="T1517"/>
    </row>
    <row r="1518" spans="20:20" x14ac:dyDescent="0.25">
      <c r="T1518"/>
    </row>
    <row r="1519" spans="20:20" x14ac:dyDescent="0.25">
      <c r="T1519"/>
    </row>
    <row r="1520" spans="20:20" x14ac:dyDescent="0.25">
      <c r="T1520"/>
    </row>
    <row r="1521" spans="20:20" x14ac:dyDescent="0.25">
      <c r="T1521"/>
    </row>
    <row r="1522" spans="20:20" x14ac:dyDescent="0.25">
      <c r="T1522"/>
    </row>
    <row r="1523" spans="20:20" x14ac:dyDescent="0.25">
      <c r="T1523"/>
    </row>
    <row r="1524" spans="20:20" x14ac:dyDescent="0.25">
      <c r="T1524"/>
    </row>
    <row r="1525" spans="20:20" x14ac:dyDescent="0.25">
      <c r="T1525"/>
    </row>
    <row r="1526" spans="20:20" x14ac:dyDescent="0.25">
      <c r="T1526"/>
    </row>
    <row r="1527" spans="20:20" x14ac:dyDescent="0.25">
      <c r="T1527"/>
    </row>
    <row r="1528" spans="20:20" x14ac:dyDescent="0.25">
      <c r="T1528"/>
    </row>
    <row r="1529" spans="20:20" x14ac:dyDescent="0.25">
      <c r="T1529"/>
    </row>
    <row r="1530" spans="20:20" x14ac:dyDescent="0.25">
      <c r="T1530"/>
    </row>
    <row r="1531" spans="20:20" x14ac:dyDescent="0.25">
      <c r="T1531"/>
    </row>
    <row r="1532" spans="20:20" x14ac:dyDescent="0.25">
      <c r="T1532"/>
    </row>
    <row r="1533" spans="20:20" x14ac:dyDescent="0.25">
      <c r="T1533"/>
    </row>
    <row r="1534" spans="20:20" x14ac:dyDescent="0.25">
      <c r="T1534"/>
    </row>
    <row r="1535" spans="20:20" x14ac:dyDescent="0.25">
      <c r="T1535"/>
    </row>
    <row r="1536" spans="20:20" x14ac:dyDescent="0.25">
      <c r="T1536"/>
    </row>
    <row r="1537" spans="20:20" x14ac:dyDescent="0.25">
      <c r="T1537"/>
    </row>
    <row r="1538" spans="20:20" x14ac:dyDescent="0.25">
      <c r="T1538"/>
    </row>
    <row r="1539" spans="20:20" x14ac:dyDescent="0.25">
      <c r="T1539"/>
    </row>
    <row r="1540" spans="20:20" x14ac:dyDescent="0.25">
      <c r="T1540"/>
    </row>
    <row r="1541" spans="20:20" x14ac:dyDescent="0.25">
      <c r="T1541"/>
    </row>
    <row r="1542" spans="20:20" x14ac:dyDescent="0.25">
      <c r="T1542"/>
    </row>
    <row r="1543" spans="20:20" x14ac:dyDescent="0.25">
      <c r="T1543"/>
    </row>
    <row r="1544" spans="20:20" x14ac:dyDescent="0.25">
      <c r="T1544"/>
    </row>
    <row r="1545" spans="20:20" x14ac:dyDescent="0.25">
      <c r="T1545"/>
    </row>
    <row r="1546" spans="20:20" x14ac:dyDescent="0.25">
      <c r="T1546"/>
    </row>
    <row r="1547" spans="20:20" x14ac:dyDescent="0.25">
      <c r="T1547"/>
    </row>
    <row r="1548" spans="20:20" x14ac:dyDescent="0.25">
      <c r="T1548"/>
    </row>
    <row r="1549" spans="20:20" x14ac:dyDescent="0.25">
      <c r="T1549"/>
    </row>
    <row r="1550" spans="20:20" x14ac:dyDescent="0.25">
      <c r="T1550"/>
    </row>
    <row r="1551" spans="20:20" x14ac:dyDescent="0.25">
      <c r="T1551"/>
    </row>
    <row r="1552" spans="20:20" x14ac:dyDescent="0.25">
      <c r="T1552"/>
    </row>
    <row r="1553" spans="20:20" x14ac:dyDescent="0.25">
      <c r="T1553"/>
    </row>
    <row r="1554" spans="20:20" x14ac:dyDescent="0.25">
      <c r="T1554"/>
    </row>
    <row r="1555" spans="20:20" x14ac:dyDescent="0.25">
      <c r="T1555"/>
    </row>
    <row r="1556" spans="20:20" x14ac:dyDescent="0.25">
      <c r="T1556"/>
    </row>
    <row r="1557" spans="20:20" x14ac:dyDescent="0.25">
      <c r="T1557"/>
    </row>
    <row r="1558" spans="20:20" x14ac:dyDescent="0.25">
      <c r="T1558"/>
    </row>
    <row r="1559" spans="20:20" x14ac:dyDescent="0.25">
      <c r="T1559"/>
    </row>
    <row r="1560" spans="20:20" x14ac:dyDescent="0.25">
      <c r="T1560"/>
    </row>
    <row r="1561" spans="20:20" x14ac:dyDescent="0.25">
      <c r="T1561"/>
    </row>
    <row r="1562" spans="20:20" x14ac:dyDescent="0.25">
      <c r="T1562"/>
    </row>
    <row r="1563" spans="20:20" x14ac:dyDescent="0.25">
      <c r="T1563"/>
    </row>
    <row r="1564" spans="20:20" x14ac:dyDescent="0.25">
      <c r="T1564"/>
    </row>
    <row r="1565" spans="20:20" x14ac:dyDescent="0.25">
      <c r="T1565"/>
    </row>
    <row r="1566" spans="20:20" x14ac:dyDescent="0.25">
      <c r="T1566"/>
    </row>
    <row r="1567" spans="20:20" x14ac:dyDescent="0.25">
      <c r="T1567"/>
    </row>
    <row r="1568" spans="20:20" x14ac:dyDescent="0.25">
      <c r="T1568"/>
    </row>
    <row r="1569" spans="20:20" x14ac:dyDescent="0.25">
      <c r="T1569"/>
    </row>
    <row r="1570" spans="20:20" x14ac:dyDescent="0.25">
      <c r="T1570"/>
    </row>
    <row r="1571" spans="20:20" x14ac:dyDescent="0.25">
      <c r="T1571"/>
    </row>
    <row r="1572" spans="20:20" x14ac:dyDescent="0.25">
      <c r="T1572"/>
    </row>
    <row r="1573" spans="20:20" x14ac:dyDescent="0.25">
      <c r="T1573"/>
    </row>
    <row r="1574" spans="20:20" x14ac:dyDescent="0.25">
      <c r="T1574"/>
    </row>
    <row r="1575" spans="20:20" x14ac:dyDescent="0.25">
      <c r="T1575"/>
    </row>
    <row r="1576" spans="20:20" x14ac:dyDescent="0.25">
      <c r="T1576"/>
    </row>
    <row r="1577" spans="20:20" x14ac:dyDescent="0.25">
      <c r="T1577"/>
    </row>
    <row r="1578" spans="20:20" x14ac:dyDescent="0.25">
      <c r="T1578"/>
    </row>
    <row r="1579" spans="20:20" x14ac:dyDescent="0.25">
      <c r="T1579"/>
    </row>
    <row r="1580" spans="20:20" x14ac:dyDescent="0.25">
      <c r="T1580"/>
    </row>
    <row r="1581" spans="20:20" x14ac:dyDescent="0.25">
      <c r="T1581"/>
    </row>
    <row r="1582" spans="20:20" x14ac:dyDescent="0.25">
      <c r="T1582"/>
    </row>
    <row r="1583" spans="20:20" x14ac:dyDescent="0.25">
      <c r="T1583"/>
    </row>
    <row r="1584" spans="20:20" x14ac:dyDescent="0.25">
      <c r="T1584"/>
    </row>
    <row r="1585" spans="20:20" x14ac:dyDescent="0.25">
      <c r="T1585"/>
    </row>
    <row r="1586" spans="20:20" x14ac:dyDescent="0.25">
      <c r="T1586"/>
    </row>
    <row r="1587" spans="20:20" x14ac:dyDescent="0.25">
      <c r="T1587"/>
    </row>
    <row r="1588" spans="20:20" x14ac:dyDescent="0.25">
      <c r="T1588"/>
    </row>
    <row r="1589" spans="20:20" x14ac:dyDescent="0.25">
      <c r="T1589"/>
    </row>
    <row r="1590" spans="20:20" x14ac:dyDescent="0.25">
      <c r="T1590"/>
    </row>
    <row r="1591" spans="20:20" x14ac:dyDescent="0.25">
      <c r="T1591"/>
    </row>
    <row r="1592" spans="20:20" x14ac:dyDescent="0.25">
      <c r="T1592"/>
    </row>
    <row r="1593" spans="20:20" x14ac:dyDescent="0.25">
      <c r="T1593"/>
    </row>
    <row r="1594" spans="20:20" x14ac:dyDescent="0.25">
      <c r="T1594"/>
    </row>
    <row r="1595" spans="20:20" x14ac:dyDescent="0.25">
      <c r="T1595"/>
    </row>
    <row r="1596" spans="20:20" x14ac:dyDescent="0.25">
      <c r="T1596"/>
    </row>
    <row r="1597" spans="20:20" x14ac:dyDescent="0.25">
      <c r="T1597"/>
    </row>
    <row r="1598" spans="20:20" x14ac:dyDescent="0.25">
      <c r="T1598"/>
    </row>
    <row r="1599" spans="20:20" x14ac:dyDescent="0.25">
      <c r="T1599"/>
    </row>
    <row r="1600" spans="20:20" x14ac:dyDescent="0.25">
      <c r="T1600"/>
    </row>
    <row r="1601" spans="20:20" x14ac:dyDescent="0.25">
      <c r="T1601"/>
    </row>
    <row r="1602" spans="20:20" x14ac:dyDescent="0.25">
      <c r="T1602"/>
    </row>
    <row r="1603" spans="20:20" x14ac:dyDescent="0.25">
      <c r="T1603"/>
    </row>
    <row r="1604" spans="20:20" x14ac:dyDescent="0.25">
      <c r="T1604"/>
    </row>
    <row r="1605" spans="20:20" x14ac:dyDescent="0.25">
      <c r="T1605"/>
    </row>
    <row r="1606" spans="20:20" x14ac:dyDescent="0.25">
      <c r="T1606"/>
    </row>
    <row r="1607" spans="20:20" x14ac:dyDescent="0.25">
      <c r="T1607"/>
    </row>
    <row r="1608" spans="20:20" x14ac:dyDescent="0.25">
      <c r="T1608"/>
    </row>
    <row r="1609" spans="20:20" x14ac:dyDescent="0.25">
      <c r="T1609"/>
    </row>
    <row r="1610" spans="20:20" x14ac:dyDescent="0.25">
      <c r="T1610"/>
    </row>
    <row r="1611" spans="20:20" x14ac:dyDescent="0.25">
      <c r="T1611"/>
    </row>
    <row r="1612" spans="20:20" x14ac:dyDescent="0.25">
      <c r="T1612"/>
    </row>
    <row r="1613" spans="20:20" x14ac:dyDescent="0.25">
      <c r="T1613"/>
    </row>
    <row r="1614" spans="20:20" x14ac:dyDescent="0.25">
      <c r="T1614"/>
    </row>
    <row r="1615" spans="20:20" x14ac:dyDescent="0.25">
      <c r="T1615"/>
    </row>
    <row r="1616" spans="20:20" x14ac:dyDescent="0.25">
      <c r="T1616"/>
    </row>
    <row r="1617" spans="20:20" x14ac:dyDescent="0.25">
      <c r="T1617"/>
    </row>
    <row r="1618" spans="20:20" x14ac:dyDescent="0.25">
      <c r="T1618"/>
    </row>
    <row r="1619" spans="20:20" x14ac:dyDescent="0.25">
      <c r="T1619"/>
    </row>
    <row r="1620" spans="20:20" x14ac:dyDescent="0.25">
      <c r="T1620"/>
    </row>
    <row r="1621" spans="20:20" x14ac:dyDescent="0.25">
      <c r="T1621"/>
    </row>
    <row r="1622" spans="20:20" x14ac:dyDescent="0.25">
      <c r="T1622"/>
    </row>
    <row r="1623" spans="20:20" x14ac:dyDescent="0.25">
      <c r="T1623"/>
    </row>
    <row r="1624" spans="20:20" x14ac:dyDescent="0.25">
      <c r="T1624"/>
    </row>
    <row r="1625" spans="20:20" x14ac:dyDescent="0.25">
      <c r="T1625"/>
    </row>
    <row r="1626" spans="20:20" x14ac:dyDescent="0.25">
      <c r="T1626"/>
    </row>
    <row r="1627" spans="20:20" x14ac:dyDescent="0.25">
      <c r="T1627"/>
    </row>
    <row r="1628" spans="20:20" x14ac:dyDescent="0.25">
      <c r="T1628"/>
    </row>
    <row r="1629" spans="20:20" x14ac:dyDescent="0.25">
      <c r="T1629"/>
    </row>
    <row r="1630" spans="20:20" x14ac:dyDescent="0.25">
      <c r="T1630"/>
    </row>
    <row r="1631" spans="20:20" x14ac:dyDescent="0.25">
      <c r="T1631"/>
    </row>
    <row r="1632" spans="20:20" x14ac:dyDescent="0.25">
      <c r="T1632"/>
    </row>
    <row r="1633" spans="20:20" x14ac:dyDescent="0.25">
      <c r="T1633"/>
    </row>
    <row r="1634" spans="20:20" x14ac:dyDescent="0.25">
      <c r="T1634"/>
    </row>
    <row r="1635" spans="20:20" x14ac:dyDescent="0.25">
      <c r="T1635"/>
    </row>
    <row r="1636" spans="20:20" x14ac:dyDescent="0.25">
      <c r="T1636"/>
    </row>
    <row r="1637" spans="20:20" x14ac:dyDescent="0.25">
      <c r="T1637"/>
    </row>
    <row r="1638" spans="20:20" x14ac:dyDescent="0.25">
      <c r="T1638"/>
    </row>
    <row r="1639" spans="20:20" x14ac:dyDescent="0.25">
      <c r="T1639"/>
    </row>
    <row r="1640" spans="20:20" x14ac:dyDescent="0.25">
      <c r="T1640"/>
    </row>
    <row r="1641" spans="20:20" x14ac:dyDescent="0.25">
      <c r="T1641"/>
    </row>
    <row r="1642" spans="20:20" x14ac:dyDescent="0.25">
      <c r="T1642"/>
    </row>
    <row r="1643" spans="20:20" x14ac:dyDescent="0.25">
      <c r="T1643"/>
    </row>
    <row r="1644" spans="20:20" x14ac:dyDescent="0.25">
      <c r="T1644"/>
    </row>
    <row r="1645" spans="20:20" x14ac:dyDescent="0.25">
      <c r="T1645"/>
    </row>
    <row r="1646" spans="20:20" x14ac:dyDescent="0.25">
      <c r="T1646"/>
    </row>
    <row r="1647" spans="20:20" x14ac:dyDescent="0.25">
      <c r="T1647"/>
    </row>
    <row r="1648" spans="20:20" x14ac:dyDescent="0.25">
      <c r="T1648"/>
    </row>
    <row r="1649" spans="20:20" x14ac:dyDescent="0.25">
      <c r="T1649"/>
    </row>
    <row r="1650" spans="20:20" x14ac:dyDescent="0.25">
      <c r="T1650"/>
    </row>
    <row r="1651" spans="20:20" x14ac:dyDescent="0.25">
      <c r="T1651"/>
    </row>
    <row r="1652" spans="20:20" x14ac:dyDescent="0.25">
      <c r="T1652"/>
    </row>
    <row r="1653" spans="20:20" x14ac:dyDescent="0.25">
      <c r="T1653"/>
    </row>
    <row r="1654" spans="20:20" x14ac:dyDescent="0.25">
      <c r="T1654"/>
    </row>
    <row r="1655" spans="20:20" x14ac:dyDescent="0.25">
      <c r="T1655"/>
    </row>
    <row r="1656" spans="20:20" x14ac:dyDescent="0.25">
      <c r="T1656"/>
    </row>
    <row r="1657" spans="20:20" x14ac:dyDescent="0.25">
      <c r="T1657"/>
    </row>
    <row r="1658" spans="20:20" x14ac:dyDescent="0.25">
      <c r="T1658"/>
    </row>
    <row r="1659" spans="20:20" x14ac:dyDescent="0.25">
      <c r="T1659"/>
    </row>
    <row r="1660" spans="20:20" x14ac:dyDescent="0.25">
      <c r="T1660"/>
    </row>
    <row r="1661" spans="20:20" x14ac:dyDescent="0.25">
      <c r="T1661"/>
    </row>
    <row r="1662" spans="20:20" x14ac:dyDescent="0.25">
      <c r="T1662"/>
    </row>
    <row r="1663" spans="20:20" x14ac:dyDescent="0.25">
      <c r="T1663"/>
    </row>
    <row r="1664" spans="20:20" x14ac:dyDescent="0.25">
      <c r="T1664"/>
    </row>
    <row r="1665" spans="20:20" x14ac:dyDescent="0.25">
      <c r="T1665"/>
    </row>
    <row r="1666" spans="20:20" x14ac:dyDescent="0.25">
      <c r="T1666"/>
    </row>
    <row r="1667" spans="20:20" x14ac:dyDescent="0.25">
      <c r="T1667"/>
    </row>
    <row r="1668" spans="20:20" x14ac:dyDescent="0.25">
      <c r="T1668"/>
    </row>
    <row r="1669" spans="20:20" x14ac:dyDescent="0.25">
      <c r="T1669"/>
    </row>
    <row r="1670" spans="20:20" x14ac:dyDescent="0.25">
      <c r="T1670"/>
    </row>
    <row r="1671" spans="20:20" x14ac:dyDescent="0.25">
      <c r="T1671"/>
    </row>
    <row r="1672" spans="20:20" x14ac:dyDescent="0.25">
      <c r="T1672"/>
    </row>
    <row r="1673" spans="20:20" x14ac:dyDescent="0.25">
      <c r="T1673"/>
    </row>
    <row r="1674" spans="20:20" x14ac:dyDescent="0.25">
      <c r="T1674"/>
    </row>
    <row r="1675" spans="20:20" x14ac:dyDescent="0.25">
      <c r="T1675"/>
    </row>
    <row r="1676" spans="20:20" x14ac:dyDescent="0.25">
      <c r="T1676"/>
    </row>
    <row r="1677" spans="20:20" x14ac:dyDescent="0.25">
      <c r="T1677"/>
    </row>
    <row r="1678" spans="20:20" x14ac:dyDescent="0.25">
      <c r="T1678"/>
    </row>
    <row r="1679" spans="20:20" x14ac:dyDescent="0.25">
      <c r="T1679"/>
    </row>
    <row r="1680" spans="20:20" x14ac:dyDescent="0.25">
      <c r="T1680"/>
    </row>
    <row r="1681" spans="20:20" x14ac:dyDescent="0.25">
      <c r="T1681"/>
    </row>
    <row r="1682" spans="20:20" x14ac:dyDescent="0.25">
      <c r="T1682"/>
    </row>
    <row r="1683" spans="20:20" x14ac:dyDescent="0.25">
      <c r="T1683"/>
    </row>
    <row r="1684" spans="20:20" x14ac:dyDescent="0.25">
      <c r="T1684"/>
    </row>
    <row r="1685" spans="20:20" x14ac:dyDescent="0.25">
      <c r="T1685"/>
    </row>
    <row r="1686" spans="20:20" x14ac:dyDescent="0.25">
      <c r="T1686"/>
    </row>
    <row r="1687" spans="20:20" x14ac:dyDescent="0.25">
      <c r="T1687"/>
    </row>
    <row r="1688" spans="20:20" x14ac:dyDescent="0.25">
      <c r="T1688"/>
    </row>
    <row r="1689" spans="20:20" x14ac:dyDescent="0.25">
      <c r="T1689"/>
    </row>
    <row r="1690" spans="20:20" x14ac:dyDescent="0.25">
      <c r="T1690"/>
    </row>
    <row r="1691" spans="20:20" x14ac:dyDescent="0.25">
      <c r="T1691"/>
    </row>
    <row r="1692" spans="20:20" x14ac:dyDescent="0.25">
      <c r="T1692"/>
    </row>
    <row r="1693" spans="20:20" x14ac:dyDescent="0.25">
      <c r="T1693"/>
    </row>
    <row r="1694" spans="20:20" x14ac:dyDescent="0.25">
      <c r="T1694"/>
    </row>
    <row r="1695" spans="20:20" x14ac:dyDescent="0.25">
      <c r="T1695"/>
    </row>
    <row r="1696" spans="20:20" x14ac:dyDescent="0.25">
      <c r="T1696"/>
    </row>
    <row r="1697" spans="20:20" x14ac:dyDescent="0.25">
      <c r="T1697"/>
    </row>
    <row r="1698" spans="20:20" x14ac:dyDescent="0.25">
      <c r="T1698"/>
    </row>
    <row r="1699" spans="20:20" x14ac:dyDescent="0.25">
      <c r="T1699"/>
    </row>
    <row r="1700" spans="20:20" x14ac:dyDescent="0.25">
      <c r="T1700"/>
    </row>
    <row r="1701" spans="20:20" x14ac:dyDescent="0.25">
      <c r="T1701"/>
    </row>
    <row r="1702" spans="20:20" x14ac:dyDescent="0.25">
      <c r="T1702"/>
    </row>
    <row r="1703" spans="20:20" x14ac:dyDescent="0.25">
      <c r="T1703"/>
    </row>
    <row r="1704" spans="20:20" x14ac:dyDescent="0.25">
      <c r="T1704"/>
    </row>
    <row r="1705" spans="20:20" x14ac:dyDescent="0.25">
      <c r="T1705"/>
    </row>
    <row r="1706" spans="20:20" x14ac:dyDescent="0.25">
      <c r="T1706"/>
    </row>
    <row r="1707" spans="20:20" x14ac:dyDescent="0.25">
      <c r="T1707"/>
    </row>
    <row r="1708" spans="20:20" x14ac:dyDescent="0.25">
      <c r="T1708"/>
    </row>
    <row r="1709" spans="20:20" x14ac:dyDescent="0.25">
      <c r="T1709"/>
    </row>
    <row r="1710" spans="20:20" x14ac:dyDescent="0.25">
      <c r="T1710"/>
    </row>
    <row r="1711" spans="20:20" x14ac:dyDescent="0.25">
      <c r="T1711"/>
    </row>
    <row r="1712" spans="20:20" x14ac:dyDescent="0.25">
      <c r="T1712"/>
    </row>
    <row r="1713" spans="20:20" x14ac:dyDescent="0.25">
      <c r="T1713"/>
    </row>
    <row r="1714" spans="20:20" x14ac:dyDescent="0.25">
      <c r="T1714"/>
    </row>
    <row r="1715" spans="20:20" x14ac:dyDescent="0.25">
      <c r="T1715"/>
    </row>
    <row r="1716" spans="20:20" x14ac:dyDescent="0.25">
      <c r="T1716"/>
    </row>
    <row r="1717" spans="20:20" x14ac:dyDescent="0.25">
      <c r="T1717"/>
    </row>
    <row r="1718" spans="20:20" x14ac:dyDescent="0.25">
      <c r="T1718"/>
    </row>
    <row r="1719" spans="20:20" x14ac:dyDescent="0.25">
      <c r="T1719"/>
    </row>
    <row r="1720" spans="20:20" x14ac:dyDescent="0.25">
      <c r="T1720"/>
    </row>
    <row r="1721" spans="20:20" x14ac:dyDescent="0.25">
      <c r="T1721"/>
    </row>
    <row r="1722" spans="20:20" x14ac:dyDescent="0.25">
      <c r="T1722"/>
    </row>
    <row r="1723" spans="20:20" x14ac:dyDescent="0.25">
      <c r="T1723"/>
    </row>
    <row r="1724" spans="20:20" x14ac:dyDescent="0.25">
      <c r="T1724"/>
    </row>
    <row r="1725" spans="20:20" x14ac:dyDescent="0.25">
      <c r="T1725"/>
    </row>
    <row r="1726" spans="20:20" x14ac:dyDescent="0.25">
      <c r="T1726"/>
    </row>
    <row r="1727" spans="20:20" x14ac:dyDescent="0.25">
      <c r="T1727"/>
    </row>
    <row r="1728" spans="20:20" x14ac:dyDescent="0.25">
      <c r="T1728"/>
    </row>
    <row r="1729" spans="20:20" x14ac:dyDescent="0.25">
      <c r="T1729"/>
    </row>
    <row r="1730" spans="20:20" x14ac:dyDescent="0.25">
      <c r="T1730"/>
    </row>
    <row r="1731" spans="20:20" x14ac:dyDescent="0.25">
      <c r="T1731"/>
    </row>
    <row r="1732" spans="20:20" x14ac:dyDescent="0.25">
      <c r="T1732"/>
    </row>
    <row r="1733" spans="20:20" x14ac:dyDescent="0.25">
      <c r="T1733"/>
    </row>
    <row r="1734" spans="20:20" x14ac:dyDescent="0.25">
      <c r="T1734"/>
    </row>
    <row r="1735" spans="20:20" x14ac:dyDescent="0.25">
      <c r="T1735"/>
    </row>
    <row r="1736" spans="20:20" x14ac:dyDescent="0.25">
      <c r="T1736"/>
    </row>
    <row r="1737" spans="20:20" x14ac:dyDescent="0.25">
      <c r="T1737"/>
    </row>
    <row r="1738" spans="20:20" x14ac:dyDescent="0.25">
      <c r="T1738"/>
    </row>
    <row r="1739" spans="20:20" x14ac:dyDescent="0.25">
      <c r="T1739"/>
    </row>
    <row r="1740" spans="20:20" x14ac:dyDescent="0.25">
      <c r="T1740"/>
    </row>
    <row r="1741" spans="20:20" x14ac:dyDescent="0.25">
      <c r="T1741"/>
    </row>
    <row r="1742" spans="20:20" x14ac:dyDescent="0.25">
      <c r="T1742"/>
    </row>
    <row r="1743" spans="20:20" x14ac:dyDescent="0.25">
      <c r="T1743"/>
    </row>
    <row r="1744" spans="20:20" x14ac:dyDescent="0.25">
      <c r="T1744"/>
    </row>
    <row r="1745" spans="20:20" x14ac:dyDescent="0.25">
      <c r="T1745"/>
    </row>
    <row r="1746" spans="20:20" x14ac:dyDescent="0.25">
      <c r="T1746"/>
    </row>
    <row r="1747" spans="20:20" x14ac:dyDescent="0.25">
      <c r="T1747"/>
    </row>
    <row r="1748" spans="20:20" x14ac:dyDescent="0.25">
      <c r="T1748"/>
    </row>
    <row r="1749" spans="20:20" x14ac:dyDescent="0.25">
      <c r="T1749"/>
    </row>
    <row r="1750" spans="20:20" x14ac:dyDescent="0.25">
      <c r="T1750"/>
    </row>
    <row r="1751" spans="20:20" x14ac:dyDescent="0.25">
      <c r="T1751"/>
    </row>
    <row r="1752" spans="20:20" x14ac:dyDescent="0.25">
      <c r="T1752"/>
    </row>
    <row r="1753" spans="20:20" x14ac:dyDescent="0.25">
      <c r="T1753"/>
    </row>
    <row r="1754" spans="20:20" x14ac:dyDescent="0.25">
      <c r="T1754"/>
    </row>
    <row r="1755" spans="20:20" x14ac:dyDescent="0.25">
      <c r="T1755"/>
    </row>
    <row r="1756" spans="20:20" x14ac:dyDescent="0.25">
      <c r="T1756"/>
    </row>
    <row r="1757" spans="20:20" x14ac:dyDescent="0.25">
      <c r="T1757"/>
    </row>
    <row r="1758" spans="20:20" x14ac:dyDescent="0.25">
      <c r="T1758"/>
    </row>
    <row r="1759" spans="20:20" x14ac:dyDescent="0.25">
      <c r="T1759"/>
    </row>
    <row r="1760" spans="20:20" x14ac:dyDescent="0.25">
      <c r="T1760"/>
    </row>
    <row r="1761" spans="20:20" x14ac:dyDescent="0.25">
      <c r="T1761"/>
    </row>
    <row r="1762" spans="20:20" x14ac:dyDescent="0.25">
      <c r="T1762"/>
    </row>
    <row r="1763" spans="20:20" x14ac:dyDescent="0.25">
      <c r="T1763"/>
    </row>
    <row r="1764" spans="20:20" x14ac:dyDescent="0.25">
      <c r="T1764"/>
    </row>
    <row r="1765" spans="20:20" x14ac:dyDescent="0.25">
      <c r="T1765"/>
    </row>
    <row r="1766" spans="20:20" x14ac:dyDescent="0.25">
      <c r="T1766"/>
    </row>
    <row r="1767" spans="20:20" x14ac:dyDescent="0.25">
      <c r="T1767"/>
    </row>
    <row r="1768" spans="20:20" x14ac:dyDescent="0.25">
      <c r="T1768"/>
    </row>
    <row r="1769" spans="20:20" x14ac:dyDescent="0.25">
      <c r="T1769"/>
    </row>
    <row r="1770" spans="20:20" x14ac:dyDescent="0.25">
      <c r="T1770"/>
    </row>
    <row r="1771" spans="20:20" x14ac:dyDescent="0.25">
      <c r="T1771"/>
    </row>
    <row r="1772" spans="20:20" x14ac:dyDescent="0.25">
      <c r="T1772"/>
    </row>
    <row r="1773" spans="20:20" x14ac:dyDescent="0.25">
      <c r="T1773"/>
    </row>
    <row r="1774" spans="20:20" x14ac:dyDescent="0.25">
      <c r="T1774"/>
    </row>
    <row r="1775" spans="20:20" x14ac:dyDescent="0.25">
      <c r="T1775"/>
    </row>
    <row r="1776" spans="20:20" x14ac:dyDescent="0.25">
      <c r="T1776"/>
    </row>
    <row r="1777" spans="20:20" x14ac:dyDescent="0.25">
      <c r="T1777"/>
    </row>
    <row r="1778" spans="20:20" x14ac:dyDescent="0.25">
      <c r="T1778"/>
    </row>
    <row r="1779" spans="20:20" x14ac:dyDescent="0.25">
      <c r="T1779"/>
    </row>
    <row r="1780" spans="20:20" x14ac:dyDescent="0.25">
      <c r="T1780"/>
    </row>
    <row r="1781" spans="20:20" x14ac:dyDescent="0.25">
      <c r="T1781"/>
    </row>
    <row r="1782" spans="20:20" x14ac:dyDescent="0.25">
      <c r="T1782"/>
    </row>
    <row r="1783" spans="20:20" x14ac:dyDescent="0.25">
      <c r="T1783"/>
    </row>
    <row r="1784" spans="20:20" x14ac:dyDescent="0.25">
      <c r="T1784"/>
    </row>
    <row r="1785" spans="20:20" x14ac:dyDescent="0.25">
      <c r="T1785"/>
    </row>
    <row r="1786" spans="20:20" x14ac:dyDescent="0.25">
      <c r="T1786"/>
    </row>
    <row r="1787" spans="20:20" x14ac:dyDescent="0.25">
      <c r="T1787"/>
    </row>
    <row r="1788" spans="20:20" x14ac:dyDescent="0.25">
      <c r="T1788"/>
    </row>
    <row r="1789" spans="20:20" x14ac:dyDescent="0.25">
      <c r="T1789"/>
    </row>
    <row r="1790" spans="20:20" x14ac:dyDescent="0.25">
      <c r="T1790"/>
    </row>
    <row r="1791" spans="20:20" x14ac:dyDescent="0.25">
      <c r="T1791"/>
    </row>
    <row r="1792" spans="20:20" x14ac:dyDescent="0.25">
      <c r="T1792"/>
    </row>
    <row r="1793" spans="20:20" x14ac:dyDescent="0.25">
      <c r="T1793"/>
    </row>
    <row r="1794" spans="20:20" x14ac:dyDescent="0.25">
      <c r="T1794"/>
    </row>
    <row r="1795" spans="20:20" x14ac:dyDescent="0.25">
      <c r="T1795"/>
    </row>
    <row r="1796" spans="20:20" x14ac:dyDescent="0.25">
      <c r="T1796"/>
    </row>
    <row r="1797" spans="20:20" x14ac:dyDescent="0.25">
      <c r="T1797"/>
    </row>
    <row r="1798" spans="20:20" x14ac:dyDescent="0.25">
      <c r="T1798"/>
    </row>
    <row r="1799" spans="20:20" x14ac:dyDescent="0.25">
      <c r="T1799"/>
    </row>
    <row r="1800" spans="20:20" x14ac:dyDescent="0.25">
      <c r="T1800"/>
    </row>
    <row r="1801" spans="20:20" x14ac:dyDescent="0.25">
      <c r="T1801"/>
    </row>
    <row r="1802" spans="20:20" x14ac:dyDescent="0.25">
      <c r="T1802"/>
    </row>
    <row r="1803" spans="20:20" x14ac:dyDescent="0.25">
      <c r="T1803"/>
    </row>
    <row r="1804" spans="20:20" x14ac:dyDescent="0.25">
      <c r="T1804"/>
    </row>
    <row r="1805" spans="20:20" x14ac:dyDescent="0.25">
      <c r="T1805"/>
    </row>
    <row r="1806" spans="20:20" x14ac:dyDescent="0.25">
      <c r="T1806"/>
    </row>
    <row r="1807" spans="20:20" x14ac:dyDescent="0.25">
      <c r="T1807"/>
    </row>
    <row r="1808" spans="20:20" x14ac:dyDescent="0.25">
      <c r="T1808"/>
    </row>
    <row r="1809" spans="20:20" x14ac:dyDescent="0.25">
      <c r="T1809"/>
    </row>
    <row r="1810" spans="20:20" x14ac:dyDescent="0.25">
      <c r="T1810"/>
    </row>
    <row r="1811" spans="20:20" x14ac:dyDescent="0.25">
      <c r="T1811"/>
    </row>
    <row r="1812" spans="20:20" x14ac:dyDescent="0.25">
      <c r="T1812"/>
    </row>
    <row r="1813" spans="20:20" x14ac:dyDescent="0.25">
      <c r="T1813"/>
    </row>
    <row r="1814" spans="20:20" x14ac:dyDescent="0.25">
      <c r="T1814"/>
    </row>
    <row r="1815" spans="20:20" x14ac:dyDescent="0.25">
      <c r="T1815"/>
    </row>
    <row r="1816" spans="20:20" x14ac:dyDescent="0.25">
      <c r="T1816"/>
    </row>
    <row r="1817" spans="20:20" x14ac:dyDescent="0.25">
      <c r="T1817"/>
    </row>
    <row r="1818" spans="20:20" x14ac:dyDescent="0.25">
      <c r="T1818"/>
    </row>
    <row r="1819" spans="20:20" x14ac:dyDescent="0.25">
      <c r="T1819"/>
    </row>
    <row r="1820" spans="20:20" x14ac:dyDescent="0.25">
      <c r="T1820"/>
    </row>
    <row r="1821" spans="20:20" x14ac:dyDescent="0.25">
      <c r="T1821"/>
    </row>
    <row r="1822" spans="20:20" x14ac:dyDescent="0.25">
      <c r="T1822"/>
    </row>
    <row r="1823" spans="20:20" x14ac:dyDescent="0.25">
      <c r="T1823"/>
    </row>
    <row r="1824" spans="20:20" x14ac:dyDescent="0.25">
      <c r="T1824"/>
    </row>
    <row r="1825" spans="20:20" x14ac:dyDescent="0.25">
      <c r="T1825"/>
    </row>
    <row r="1826" spans="20:20" x14ac:dyDescent="0.25">
      <c r="T1826"/>
    </row>
    <row r="1827" spans="20:20" x14ac:dyDescent="0.25">
      <c r="T1827"/>
    </row>
    <row r="1828" spans="20:20" x14ac:dyDescent="0.25">
      <c r="T1828"/>
    </row>
    <row r="1829" spans="20:20" x14ac:dyDescent="0.25">
      <c r="T1829"/>
    </row>
    <row r="1830" spans="20:20" x14ac:dyDescent="0.25">
      <c r="T1830"/>
    </row>
    <row r="1831" spans="20:20" x14ac:dyDescent="0.25">
      <c r="T1831"/>
    </row>
    <row r="1832" spans="20:20" x14ac:dyDescent="0.25">
      <c r="T1832"/>
    </row>
    <row r="1833" spans="20:20" x14ac:dyDescent="0.25">
      <c r="T1833"/>
    </row>
    <row r="1834" spans="20:20" x14ac:dyDescent="0.25">
      <c r="T1834"/>
    </row>
    <row r="1835" spans="20:20" x14ac:dyDescent="0.25">
      <c r="T1835"/>
    </row>
    <row r="1836" spans="20:20" x14ac:dyDescent="0.25">
      <c r="T1836"/>
    </row>
    <row r="1837" spans="20:20" x14ac:dyDescent="0.25">
      <c r="T1837"/>
    </row>
    <row r="1838" spans="20:20" x14ac:dyDescent="0.25">
      <c r="T1838"/>
    </row>
    <row r="1839" spans="20:20" x14ac:dyDescent="0.25">
      <c r="T1839"/>
    </row>
    <row r="1840" spans="20:20" x14ac:dyDescent="0.25">
      <c r="T1840"/>
    </row>
    <row r="1841" spans="20:20" x14ac:dyDescent="0.25">
      <c r="T1841"/>
    </row>
    <row r="1842" spans="20:20" x14ac:dyDescent="0.25">
      <c r="T1842"/>
    </row>
    <row r="1843" spans="20:20" x14ac:dyDescent="0.25">
      <c r="T1843"/>
    </row>
    <row r="1844" spans="20:20" x14ac:dyDescent="0.25">
      <c r="T1844"/>
    </row>
    <row r="1845" spans="20:20" x14ac:dyDescent="0.25">
      <c r="T1845"/>
    </row>
    <row r="1846" spans="20:20" x14ac:dyDescent="0.25">
      <c r="T1846"/>
    </row>
    <row r="1847" spans="20:20" x14ac:dyDescent="0.25">
      <c r="T1847"/>
    </row>
    <row r="1848" spans="20:20" x14ac:dyDescent="0.25">
      <c r="T1848"/>
    </row>
    <row r="1849" spans="20:20" x14ac:dyDescent="0.25">
      <c r="T1849"/>
    </row>
    <row r="1850" spans="20:20" x14ac:dyDescent="0.25">
      <c r="T1850"/>
    </row>
    <row r="1851" spans="20:20" x14ac:dyDescent="0.25">
      <c r="T1851"/>
    </row>
    <row r="1852" spans="20:20" x14ac:dyDescent="0.25">
      <c r="T1852"/>
    </row>
    <row r="1853" spans="20:20" x14ac:dyDescent="0.25">
      <c r="T1853"/>
    </row>
    <row r="1854" spans="20:20" x14ac:dyDescent="0.25">
      <c r="T1854"/>
    </row>
    <row r="1855" spans="20:20" x14ac:dyDescent="0.25">
      <c r="T1855"/>
    </row>
    <row r="1856" spans="20:20" x14ac:dyDescent="0.25">
      <c r="T1856"/>
    </row>
    <row r="1857" spans="20:20" x14ac:dyDescent="0.25">
      <c r="T1857"/>
    </row>
    <row r="1858" spans="20:20" x14ac:dyDescent="0.25">
      <c r="T1858"/>
    </row>
    <row r="1859" spans="20:20" x14ac:dyDescent="0.25">
      <c r="T1859"/>
    </row>
    <row r="1860" spans="20:20" x14ac:dyDescent="0.25">
      <c r="T1860"/>
    </row>
    <row r="1861" spans="20:20" x14ac:dyDescent="0.25">
      <c r="T1861"/>
    </row>
    <row r="1862" spans="20:20" x14ac:dyDescent="0.25">
      <c r="T1862"/>
    </row>
    <row r="1863" spans="20:20" x14ac:dyDescent="0.25">
      <c r="T1863"/>
    </row>
    <row r="1864" spans="20:20" x14ac:dyDescent="0.25">
      <c r="T1864"/>
    </row>
    <row r="1865" spans="20:20" x14ac:dyDescent="0.25">
      <c r="T1865"/>
    </row>
    <row r="1866" spans="20:20" x14ac:dyDescent="0.25">
      <c r="T1866"/>
    </row>
    <row r="1867" spans="20:20" x14ac:dyDescent="0.25">
      <c r="T1867"/>
    </row>
    <row r="1868" spans="20:20" x14ac:dyDescent="0.25">
      <c r="T1868"/>
    </row>
    <row r="1869" spans="20:20" x14ac:dyDescent="0.25">
      <c r="T1869"/>
    </row>
    <row r="1870" spans="20:20" x14ac:dyDescent="0.25">
      <c r="T1870"/>
    </row>
    <row r="1871" spans="20:20" x14ac:dyDescent="0.25">
      <c r="T1871"/>
    </row>
    <row r="1872" spans="20:20" x14ac:dyDescent="0.25">
      <c r="T1872"/>
    </row>
    <row r="1873" spans="20:20" x14ac:dyDescent="0.25">
      <c r="T1873"/>
    </row>
    <row r="1874" spans="20:20" x14ac:dyDescent="0.25">
      <c r="T1874"/>
    </row>
    <row r="1875" spans="20:20" x14ac:dyDescent="0.25">
      <c r="T1875"/>
    </row>
    <row r="1876" spans="20:20" x14ac:dyDescent="0.25">
      <c r="T1876"/>
    </row>
    <row r="1877" spans="20:20" x14ac:dyDescent="0.25">
      <c r="T1877"/>
    </row>
    <row r="1878" spans="20:20" x14ac:dyDescent="0.25">
      <c r="T1878"/>
    </row>
    <row r="1879" spans="20:20" x14ac:dyDescent="0.25">
      <c r="T1879"/>
    </row>
    <row r="1880" spans="20:20" x14ac:dyDescent="0.25">
      <c r="T1880"/>
    </row>
    <row r="1881" spans="20:20" x14ac:dyDescent="0.25">
      <c r="T1881"/>
    </row>
    <row r="1882" spans="20:20" x14ac:dyDescent="0.25">
      <c r="T1882"/>
    </row>
    <row r="1883" spans="20:20" x14ac:dyDescent="0.25">
      <c r="T1883"/>
    </row>
    <row r="1884" spans="20:20" x14ac:dyDescent="0.25">
      <c r="T1884"/>
    </row>
    <row r="1885" spans="20:20" x14ac:dyDescent="0.25">
      <c r="T1885"/>
    </row>
    <row r="1886" spans="20:20" x14ac:dyDescent="0.25">
      <c r="T1886"/>
    </row>
    <row r="1887" spans="20:20" x14ac:dyDescent="0.25">
      <c r="T1887"/>
    </row>
    <row r="1888" spans="20:20" x14ac:dyDescent="0.25">
      <c r="T1888"/>
    </row>
    <row r="1889" spans="20:20" x14ac:dyDescent="0.25">
      <c r="T1889"/>
    </row>
    <row r="1890" spans="20:20" x14ac:dyDescent="0.25">
      <c r="T1890"/>
    </row>
    <row r="1891" spans="20:20" x14ac:dyDescent="0.25">
      <c r="T1891"/>
    </row>
    <row r="1892" spans="20:20" x14ac:dyDescent="0.25">
      <c r="T1892"/>
    </row>
    <row r="1893" spans="20:20" x14ac:dyDescent="0.25">
      <c r="T1893"/>
    </row>
    <row r="1894" spans="20:20" x14ac:dyDescent="0.25">
      <c r="T1894"/>
    </row>
    <row r="1895" spans="20:20" x14ac:dyDescent="0.25">
      <c r="T1895"/>
    </row>
    <row r="1896" spans="20:20" x14ac:dyDescent="0.25">
      <c r="T1896"/>
    </row>
    <row r="1897" spans="20:20" x14ac:dyDescent="0.25">
      <c r="T1897"/>
    </row>
    <row r="1898" spans="20:20" x14ac:dyDescent="0.25">
      <c r="T1898"/>
    </row>
    <row r="1899" spans="20:20" x14ac:dyDescent="0.25">
      <c r="T1899"/>
    </row>
    <row r="1900" spans="20:20" x14ac:dyDescent="0.25">
      <c r="T1900"/>
    </row>
    <row r="1901" spans="20:20" x14ac:dyDescent="0.25">
      <c r="T1901"/>
    </row>
    <row r="1902" spans="20:20" x14ac:dyDescent="0.25">
      <c r="T1902"/>
    </row>
    <row r="1903" spans="20:20" x14ac:dyDescent="0.25">
      <c r="T1903"/>
    </row>
    <row r="1904" spans="20:20" x14ac:dyDescent="0.25">
      <c r="T1904"/>
    </row>
    <row r="1905" spans="20:20" x14ac:dyDescent="0.25">
      <c r="T1905"/>
    </row>
    <row r="1906" spans="20:20" x14ac:dyDescent="0.25">
      <c r="T1906"/>
    </row>
    <row r="1907" spans="20:20" x14ac:dyDescent="0.25">
      <c r="T1907"/>
    </row>
    <row r="1908" spans="20:20" x14ac:dyDescent="0.25">
      <c r="T1908"/>
    </row>
    <row r="1909" spans="20:20" x14ac:dyDescent="0.25">
      <c r="T1909"/>
    </row>
    <row r="1910" spans="20:20" x14ac:dyDescent="0.25">
      <c r="T1910"/>
    </row>
    <row r="1911" spans="20:20" x14ac:dyDescent="0.25">
      <c r="T1911"/>
    </row>
    <row r="1912" spans="20:20" x14ac:dyDescent="0.25">
      <c r="T1912"/>
    </row>
    <row r="1913" spans="20:20" x14ac:dyDescent="0.25">
      <c r="T1913"/>
    </row>
    <row r="1914" spans="20:20" x14ac:dyDescent="0.25">
      <c r="T1914"/>
    </row>
    <row r="1915" spans="20:20" x14ac:dyDescent="0.25">
      <c r="T1915"/>
    </row>
    <row r="1916" spans="20:20" x14ac:dyDescent="0.25">
      <c r="T1916"/>
    </row>
    <row r="1917" spans="20:20" x14ac:dyDescent="0.25">
      <c r="T1917"/>
    </row>
    <row r="1918" spans="20:20" x14ac:dyDescent="0.25">
      <c r="T1918"/>
    </row>
    <row r="1919" spans="20:20" x14ac:dyDescent="0.25">
      <c r="T1919"/>
    </row>
    <row r="1920" spans="20:20" x14ac:dyDescent="0.25">
      <c r="T1920"/>
    </row>
    <row r="1921" spans="20:20" x14ac:dyDescent="0.25">
      <c r="T1921"/>
    </row>
    <row r="1922" spans="20:20" x14ac:dyDescent="0.25">
      <c r="T1922"/>
    </row>
    <row r="1923" spans="20:20" x14ac:dyDescent="0.25">
      <c r="T1923"/>
    </row>
    <row r="1924" spans="20:20" x14ac:dyDescent="0.25">
      <c r="T1924"/>
    </row>
    <row r="1925" spans="20:20" x14ac:dyDescent="0.25">
      <c r="T1925"/>
    </row>
    <row r="1926" spans="20:20" x14ac:dyDescent="0.25">
      <c r="T1926"/>
    </row>
    <row r="1927" spans="20:20" x14ac:dyDescent="0.25">
      <c r="T1927"/>
    </row>
    <row r="1928" spans="20:20" x14ac:dyDescent="0.25">
      <c r="T1928"/>
    </row>
    <row r="1929" spans="20:20" x14ac:dyDescent="0.25">
      <c r="T1929"/>
    </row>
    <row r="1930" spans="20:20" x14ac:dyDescent="0.25">
      <c r="T1930"/>
    </row>
    <row r="1931" spans="20:20" x14ac:dyDescent="0.25">
      <c r="T1931"/>
    </row>
    <row r="1932" spans="20:20" x14ac:dyDescent="0.25">
      <c r="T1932"/>
    </row>
    <row r="1933" spans="20:20" x14ac:dyDescent="0.25">
      <c r="T1933"/>
    </row>
    <row r="1934" spans="20:20" x14ac:dyDescent="0.25">
      <c r="T1934"/>
    </row>
    <row r="1935" spans="20:20" x14ac:dyDescent="0.25">
      <c r="T1935"/>
    </row>
    <row r="1936" spans="20:20" x14ac:dyDescent="0.25">
      <c r="T1936"/>
    </row>
    <row r="1937" spans="20:20" x14ac:dyDescent="0.25">
      <c r="T1937"/>
    </row>
    <row r="1938" spans="20:20" x14ac:dyDescent="0.25">
      <c r="T1938"/>
    </row>
    <row r="1939" spans="20:20" x14ac:dyDescent="0.25">
      <c r="T1939"/>
    </row>
    <row r="1940" spans="20:20" x14ac:dyDescent="0.25">
      <c r="T1940"/>
    </row>
    <row r="1941" spans="20:20" x14ac:dyDescent="0.25">
      <c r="T1941"/>
    </row>
    <row r="1942" spans="20:20" x14ac:dyDescent="0.25">
      <c r="T1942"/>
    </row>
    <row r="1943" spans="20:20" x14ac:dyDescent="0.25">
      <c r="T1943"/>
    </row>
    <row r="1944" spans="20:20" x14ac:dyDescent="0.25">
      <c r="T1944"/>
    </row>
    <row r="1945" spans="20:20" x14ac:dyDescent="0.25">
      <c r="T1945"/>
    </row>
    <row r="1946" spans="20:20" x14ac:dyDescent="0.25">
      <c r="T1946"/>
    </row>
    <row r="1947" spans="20:20" x14ac:dyDescent="0.25">
      <c r="T1947"/>
    </row>
    <row r="1948" spans="20:20" x14ac:dyDescent="0.25">
      <c r="T1948"/>
    </row>
    <row r="1949" spans="20:20" x14ac:dyDescent="0.25">
      <c r="T1949"/>
    </row>
    <row r="1950" spans="20:20" x14ac:dyDescent="0.25">
      <c r="T1950"/>
    </row>
    <row r="1951" spans="20:20" x14ac:dyDescent="0.25">
      <c r="T1951"/>
    </row>
    <row r="1952" spans="20:20" x14ac:dyDescent="0.25">
      <c r="T1952"/>
    </row>
    <row r="1953" spans="20:20" x14ac:dyDescent="0.25">
      <c r="T1953"/>
    </row>
    <row r="1954" spans="20:20" x14ac:dyDescent="0.25">
      <c r="T1954"/>
    </row>
    <row r="1955" spans="20:20" x14ac:dyDescent="0.25">
      <c r="T1955"/>
    </row>
    <row r="1956" spans="20:20" x14ac:dyDescent="0.25">
      <c r="T1956"/>
    </row>
    <row r="1957" spans="20:20" x14ac:dyDescent="0.25">
      <c r="T1957"/>
    </row>
    <row r="1958" spans="20:20" x14ac:dyDescent="0.25">
      <c r="T1958"/>
    </row>
    <row r="1959" spans="20:20" x14ac:dyDescent="0.25">
      <c r="T1959"/>
    </row>
    <row r="1960" spans="20:20" x14ac:dyDescent="0.25">
      <c r="T1960"/>
    </row>
    <row r="1961" spans="20:20" x14ac:dyDescent="0.25">
      <c r="T1961"/>
    </row>
    <row r="1962" spans="20:20" x14ac:dyDescent="0.25">
      <c r="T1962"/>
    </row>
    <row r="1963" spans="20:20" x14ac:dyDescent="0.25">
      <c r="T1963"/>
    </row>
    <row r="1964" spans="20:20" x14ac:dyDescent="0.25">
      <c r="T1964"/>
    </row>
    <row r="1965" spans="20:20" x14ac:dyDescent="0.25">
      <c r="T1965"/>
    </row>
    <row r="1966" spans="20:20" x14ac:dyDescent="0.25">
      <c r="T1966"/>
    </row>
    <row r="1967" spans="20:20" x14ac:dyDescent="0.25">
      <c r="T1967"/>
    </row>
    <row r="1968" spans="20:20" x14ac:dyDescent="0.25">
      <c r="T1968"/>
    </row>
    <row r="1969" spans="20:20" x14ac:dyDescent="0.25">
      <c r="T1969"/>
    </row>
    <row r="1970" spans="20:20" x14ac:dyDescent="0.25">
      <c r="T1970"/>
    </row>
    <row r="1971" spans="20:20" x14ac:dyDescent="0.25">
      <c r="T1971"/>
    </row>
    <row r="1972" spans="20:20" x14ac:dyDescent="0.25">
      <c r="T1972"/>
    </row>
    <row r="1973" spans="20:20" x14ac:dyDescent="0.25">
      <c r="T1973"/>
    </row>
    <row r="1974" spans="20:20" x14ac:dyDescent="0.25">
      <c r="T1974"/>
    </row>
    <row r="1975" spans="20:20" x14ac:dyDescent="0.25">
      <c r="T1975"/>
    </row>
    <row r="1976" spans="20:20" x14ac:dyDescent="0.25">
      <c r="T1976"/>
    </row>
    <row r="1977" spans="20:20" x14ac:dyDescent="0.25">
      <c r="T1977"/>
    </row>
    <row r="1978" spans="20:20" x14ac:dyDescent="0.25">
      <c r="T1978"/>
    </row>
    <row r="1979" spans="20:20" x14ac:dyDescent="0.25">
      <c r="T1979"/>
    </row>
    <row r="1980" spans="20:20" x14ac:dyDescent="0.25">
      <c r="T1980"/>
    </row>
    <row r="1981" spans="20:20" x14ac:dyDescent="0.25">
      <c r="T1981"/>
    </row>
    <row r="1982" spans="20:20" x14ac:dyDescent="0.25">
      <c r="T1982"/>
    </row>
    <row r="1983" spans="20:20" x14ac:dyDescent="0.25">
      <c r="T1983"/>
    </row>
    <row r="1984" spans="20:20" x14ac:dyDescent="0.25">
      <c r="T1984"/>
    </row>
    <row r="1985" spans="20:20" x14ac:dyDescent="0.25">
      <c r="T1985"/>
    </row>
    <row r="1986" spans="20:20" x14ac:dyDescent="0.25">
      <c r="T1986"/>
    </row>
    <row r="1987" spans="20:20" x14ac:dyDescent="0.25">
      <c r="T1987"/>
    </row>
    <row r="1988" spans="20:20" x14ac:dyDescent="0.25">
      <c r="T1988"/>
    </row>
    <row r="1989" spans="20:20" x14ac:dyDescent="0.25">
      <c r="T1989"/>
    </row>
    <row r="1990" spans="20:20" x14ac:dyDescent="0.25">
      <c r="T1990"/>
    </row>
    <row r="1991" spans="20:20" x14ac:dyDescent="0.25">
      <c r="T1991"/>
    </row>
    <row r="1992" spans="20:20" x14ac:dyDescent="0.25">
      <c r="T1992"/>
    </row>
    <row r="1993" spans="20:20" x14ac:dyDescent="0.25">
      <c r="T1993"/>
    </row>
    <row r="1994" spans="20:20" x14ac:dyDescent="0.25">
      <c r="T1994"/>
    </row>
    <row r="1995" spans="20:20" x14ac:dyDescent="0.25">
      <c r="T1995"/>
    </row>
    <row r="1996" spans="20:20" x14ac:dyDescent="0.25">
      <c r="T1996"/>
    </row>
    <row r="1997" spans="20:20" x14ac:dyDescent="0.25">
      <c r="T1997"/>
    </row>
    <row r="1998" spans="20:20" x14ac:dyDescent="0.25">
      <c r="T1998"/>
    </row>
    <row r="1999" spans="20:20" x14ac:dyDescent="0.25">
      <c r="T1999"/>
    </row>
    <row r="2000" spans="20:20" x14ac:dyDescent="0.25">
      <c r="T2000"/>
    </row>
    <row r="2001" spans="20:20" x14ac:dyDescent="0.25">
      <c r="T2001"/>
    </row>
    <row r="2002" spans="20:20" x14ac:dyDescent="0.25">
      <c r="T2002"/>
    </row>
    <row r="2003" spans="20:20" x14ac:dyDescent="0.25">
      <c r="T2003"/>
    </row>
    <row r="2004" spans="20:20" x14ac:dyDescent="0.25">
      <c r="T2004"/>
    </row>
    <row r="2005" spans="20:20" x14ac:dyDescent="0.25">
      <c r="T2005"/>
    </row>
    <row r="2006" spans="20:20" x14ac:dyDescent="0.25">
      <c r="T2006"/>
    </row>
    <row r="2007" spans="20:20" x14ac:dyDescent="0.25">
      <c r="T2007"/>
    </row>
    <row r="2008" spans="20:20" x14ac:dyDescent="0.25">
      <c r="T2008"/>
    </row>
    <row r="2009" spans="20:20" x14ac:dyDescent="0.25">
      <c r="T2009"/>
    </row>
    <row r="2010" spans="20:20" x14ac:dyDescent="0.25">
      <c r="T2010"/>
    </row>
    <row r="2011" spans="20:20" x14ac:dyDescent="0.25">
      <c r="T2011"/>
    </row>
    <row r="2012" spans="20:20" x14ac:dyDescent="0.25">
      <c r="T2012"/>
    </row>
    <row r="2013" spans="20:20" x14ac:dyDescent="0.25">
      <c r="T2013"/>
    </row>
    <row r="2014" spans="20:20" x14ac:dyDescent="0.25">
      <c r="T2014"/>
    </row>
    <row r="2015" spans="20:20" x14ac:dyDescent="0.25">
      <c r="T2015"/>
    </row>
    <row r="2016" spans="20:20" x14ac:dyDescent="0.25">
      <c r="T2016"/>
    </row>
    <row r="2017" spans="20:20" x14ac:dyDescent="0.25">
      <c r="T2017"/>
    </row>
    <row r="2018" spans="20:20" x14ac:dyDescent="0.25">
      <c r="T2018"/>
    </row>
    <row r="2019" spans="20:20" x14ac:dyDescent="0.25">
      <c r="T2019"/>
    </row>
    <row r="2020" spans="20:20" x14ac:dyDescent="0.25">
      <c r="T2020"/>
    </row>
    <row r="2021" spans="20:20" x14ac:dyDescent="0.25">
      <c r="T2021"/>
    </row>
    <row r="2022" spans="20:20" x14ac:dyDescent="0.25">
      <c r="T2022"/>
    </row>
    <row r="2023" spans="20:20" x14ac:dyDescent="0.25">
      <c r="T2023"/>
    </row>
    <row r="2024" spans="20:20" x14ac:dyDescent="0.25">
      <c r="T2024"/>
    </row>
    <row r="2025" spans="20:20" x14ac:dyDescent="0.25">
      <c r="T2025"/>
    </row>
    <row r="2026" spans="20:20" x14ac:dyDescent="0.25">
      <c r="T2026"/>
    </row>
    <row r="2027" spans="20:20" x14ac:dyDescent="0.25">
      <c r="T2027"/>
    </row>
    <row r="2028" spans="20:20" x14ac:dyDescent="0.25">
      <c r="T2028"/>
    </row>
    <row r="2029" spans="20:20" x14ac:dyDescent="0.25">
      <c r="T2029"/>
    </row>
    <row r="2030" spans="20:20" x14ac:dyDescent="0.25">
      <c r="T2030"/>
    </row>
    <row r="2031" spans="20:20" x14ac:dyDescent="0.25">
      <c r="T2031"/>
    </row>
    <row r="2032" spans="20:20" x14ac:dyDescent="0.25">
      <c r="T2032"/>
    </row>
    <row r="2033" spans="20:20" x14ac:dyDescent="0.25">
      <c r="T2033"/>
    </row>
    <row r="2034" spans="20:20" x14ac:dyDescent="0.25">
      <c r="T2034"/>
    </row>
    <row r="2035" spans="20:20" x14ac:dyDescent="0.25">
      <c r="T2035"/>
    </row>
    <row r="2036" spans="20:20" x14ac:dyDescent="0.25">
      <c r="T2036"/>
    </row>
    <row r="2037" spans="20:20" x14ac:dyDescent="0.25">
      <c r="T2037"/>
    </row>
    <row r="2038" spans="20:20" x14ac:dyDescent="0.25">
      <c r="T2038"/>
    </row>
    <row r="2039" spans="20:20" x14ac:dyDescent="0.25">
      <c r="T2039"/>
    </row>
    <row r="2040" spans="20:20" x14ac:dyDescent="0.25">
      <c r="T2040"/>
    </row>
    <row r="2041" spans="20:20" x14ac:dyDescent="0.25">
      <c r="T2041"/>
    </row>
    <row r="2042" spans="20:20" x14ac:dyDescent="0.25">
      <c r="T2042"/>
    </row>
    <row r="2043" spans="20:20" x14ac:dyDescent="0.25">
      <c r="T2043"/>
    </row>
    <row r="2044" spans="20:20" x14ac:dyDescent="0.25">
      <c r="T2044"/>
    </row>
    <row r="2045" spans="20:20" x14ac:dyDescent="0.25">
      <c r="T2045"/>
    </row>
    <row r="2046" spans="20:20" x14ac:dyDescent="0.25">
      <c r="T2046"/>
    </row>
    <row r="2047" spans="20:20" x14ac:dyDescent="0.25">
      <c r="T2047"/>
    </row>
    <row r="2048" spans="20:20" x14ac:dyDescent="0.25">
      <c r="T2048"/>
    </row>
    <row r="2049" spans="20:20" x14ac:dyDescent="0.25">
      <c r="T2049"/>
    </row>
    <row r="2050" spans="20:20" x14ac:dyDescent="0.25">
      <c r="T2050"/>
    </row>
    <row r="2051" spans="20:20" x14ac:dyDescent="0.25">
      <c r="T2051"/>
    </row>
    <row r="2052" spans="20:20" x14ac:dyDescent="0.25">
      <c r="T2052"/>
    </row>
    <row r="2053" spans="20:20" x14ac:dyDescent="0.25">
      <c r="T2053"/>
    </row>
    <row r="2054" spans="20:20" x14ac:dyDescent="0.25">
      <c r="T2054"/>
    </row>
    <row r="2055" spans="20:20" x14ac:dyDescent="0.25">
      <c r="T2055"/>
    </row>
    <row r="2056" spans="20:20" x14ac:dyDescent="0.25">
      <c r="T2056"/>
    </row>
    <row r="2057" spans="20:20" x14ac:dyDescent="0.25">
      <c r="T2057"/>
    </row>
    <row r="2058" spans="20:20" x14ac:dyDescent="0.25">
      <c r="T2058"/>
    </row>
    <row r="2059" spans="20:20" x14ac:dyDescent="0.25">
      <c r="T2059"/>
    </row>
    <row r="2060" spans="20:20" x14ac:dyDescent="0.25">
      <c r="T2060"/>
    </row>
    <row r="2061" spans="20:20" x14ac:dyDescent="0.25">
      <c r="T2061"/>
    </row>
    <row r="2062" spans="20:20" x14ac:dyDescent="0.25">
      <c r="T2062"/>
    </row>
    <row r="2063" spans="20:20" x14ac:dyDescent="0.25">
      <c r="T2063"/>
    </row>
    <row r="2064" spans="20:20" x14ac:dyDescent="0.25">
      <c r="T2064"/>
    </row>
    <row r="2065" spans="20:20" x14ac:dyDescent="0.25">
      <c r="T2065"/>
    </row>
    <row r="2066" spans="20:20" x14ac:dyDescent="0.25">
      <c r="T2066"/>
    </row>
    <row r="2067" spans="20:20" x14ac:dyDescent="0.25">
      <c r="T2067"/>
    </row>
    <row r="2068" spans="20:20" x14ac:dyDescent="0.25">
      <c r="T2068"/>
    </row>
    <row r="2069" spans="20:20" x14ac:dyDescent="0.25">
      <c r="T2069"/>
    </row>
    <row r="2070" spans="20:20" x14ac:dyDescent="0.25">
      <c r="T2070"/>
    </row>
    <row r="2071" spans="20:20" x14ac:dyDescent="0.25">
      <c r="T2071"/>
    </row>
    <row r="2072" spans="20:20" x14ac:dyDescent="0.25">
      <c r="T2072"/>
    </row>
    <row r="2073" spans="20:20" x14ac:dyDescent="0.25">
      <c r="T2073"/>
    </row>
    <row r="2074" spans="20:20" x14ac:dyDescent="0.25">
      <c r="T2074"/>
    </row>
    <row r="2075" spans="20:20" x14ac:dyDescent="0.25">
      <c r="T2075"/>
    </row>
    <row r="2076" spans="20:20" x14ac:dyDescent="0.25">
      <c r="T2076"/>
    </row>
    <row r="2077" spans="20:20" x14ac:dyDescent="0.25">
      <c r="T2077"/>
    </row>
    <row r="2078" spans="20:20" x14ac:dyDescent="0.25">
      <c r="T2078"/>
    </row>
    <row r="2079" spans="20:20" x14ac:dyDescent="0.25">
      <c r="T2079"/>
    </row>
    <row r="2080" spans="20:20" x14ac:dyDescent="0.25">
      <c r="T2080"/>
    </row>
    <row r="2081" spans="20:20" x14ac:dyDescent="0.25">
      <c r="T2081"/>
    </row>
    <row r="2082" spans="20:20" x14ac:dyDescent="0.25">
      <c r="T2082"/>
    </row>
    <row r="2083" spans="20:20" x14ac:dyDescent="0.25">
      <c r="T2083"/>
    </row>
    <row r="2084" spans="20:20" x14ac:dyDescent="0.25">
      <c r="T2084"/>
    </row>
    <row r="2085" spans="20:20" x14ac:dyDescent="0.25">
      <c r="T2085"/>
    </row>
    <row r="2086" spans="20:20" x14ac:dyDescent="0.25">
      <c r="T2086"/>
    </row>
    <row r="2087" spans="20:20" x14ac:dyDescent="0.25">
      <c r="T2087"/>
    </row>
    <row r="2088" spans="20:20" x14ac:dyDescent="0.25">
      <c r="T2088"/>
    </row>
    <row r="2089" spans="20:20" x14ac:dyDescent="0.25">
      <c r="T2089"/>
    </row>
    <row r="2090" spans="20:20" x14ac:dyDescent="0.25">
      <c r="T2090"/>
    </row>
    <row r="2091" spans="20:20" x14ac:dyDescent="0.25">
      <c r="T2091"/>
    </row>
    <row r="2092" spans="20:20" x14ac:dyDescent="0.25">
      <c r="T2092"/>
    </row>
    <row r="2093" spans="20:20" x14ac:dyDescent="0.25">
      <c r="T2093"/>
    </row>
    <row r="2094" spans="20:20" x14ac:dyDescent="0.25">
      <c r="T2094"/>
    </row>
    <row r="2095" spans="20:20" x14ac:dyDescent="0.25">
      <c r="T2095"/>
    </row>
    <row r="2096" spans="20:20" x14ac:dyDescent="0.25">
      <c r="T2096"/>
    </row>
    <row r="2097" spans="20:20" x14ac:dyDescent="0.25">
      <c r="T2097"/>
    </row>
    <row r="2098" spans="20:20" x14ac:dyDescent="0.25">
      <c r="T2098"/>
    </row>
    <row r="2099" spans="20:20" x14ac:dyDescent="0.25">
      <c r="T2099"/>
    </row>
    <row r="2100" spans="20:20" x14ac:dyDescent="0.25">
      <c r="T2100"/>
    </row>
    <row r="2101" spans="20:20" x14ac:dyDescent="0.25">
      <c r="T2101"/>
    </row>
    <row r="2102" spans="20:20" x14ac:dyDescent="0.25">
      <c r="T2102"/>
    </row>
    <row r="2103" spans="20:20" x14ac:dyDescent="0.25">
      <c r="T2103"/>
    </row>
    <row r="2104" spans="20:20" x14ac:dyDescent="0.25">
      <c r="T2104"/>
    </row>
    <row r="2105" spans="20:20" x14ac:dyDescent="0.25">
      <c r="T2105"/>
    </row>
    <row r="2106" spans="20:20" x14ac:dyDescent="0.25">
      <c r="T2106"/>
    </row>
    <row r="2107" spans="20:20" x14ac:dyDescent="0.25">
      <c r="T2107"/>
    </row>
    <row r="2108" spans="20:20" x14ac:dyDescent="0.25">
      <c r="T2108"/>
    </row>
    <row r="2109" spans="20:20" x14ac:dyDescent="0.25">
      <c r="T2109"/>
    </row>
    <row r="2110" spans="20:20" x14ac:dyDescent="0.25">
      <c r="T2110"/>
    </row>
    <row r="2111" spans="20:20" x14ac:dyDescent="0.25">
      <c r="T2111"/>
    </row>
    <row r="2112" spans="20:20" x14ac:dyDescent="0.25">
      <c r="T2112"/>
    </row>
    <row r="2113" spans="20:20" x14ac:dyDescent="0.25">
      <c r="T2113"/>
    </row>
    <row r="2114" spans="20:20" x14ac:dyDescent="0.25">
      <c r="T2114"/>
    </row>
    <row r="2115" spans="20:20" x14ac:dyDescent="0.25">
      <c r="T2115"/>
    </row>
    <row r="2116" spans="20:20" x14ac:dyDescent="0.25">
      <c r="T2116"/>
    </row>
    <row r="2117" spans="20:20" x14ac:dyDescent="0.25">
      <c r="T2117"/>
    </row>
    <row r="2118" spans="20:20" x14ac:dyDescent="0.25">
      <c r="T2118"/>
    </row>
    <row r="2119" spans="20:20" x14ac:dyDescent="0.25">
      <c r="T2119"/>
    </row>
    <row r="2120" spans="20:20" x14ac:dyDescent="0.25">
      <c r="T2120"/>
    </row>
    <row r="2121" spans="20:20" x14ac:dyDescent="0.25">
      <c r="T2121"/>
    </row>
    <row r="2122" spans="20:20" x14ac:dyDescent="0.25">
      <c r="T2122"/>
    </row>
    <row r="2123" spans="20:20" x14ac:dyDescent="0.25">
      <c r="T2123"/>
    </row>
    <row r="2124" spans="20:20" x14ac:dyDescent="0.25">
      <c r="T2124"/>
    </row>
    <row r="2125" spans="20:20" x14ac:dyDescent="0.25">
      <c r="T2125"/>
    </row>
    <row r="2126" spans="20:20" x14ac:dyDescent="0.25">
      <c r="T2126"/>
    </row>
    <row r="2127" spans="20:20" x14ac:dyDescent="0.25">
      <c r="T2127"/>
    </row>
    <row r="2128" spans="20:20" x14ac:dyDescent="0.25">
      <c r="T2128"/>
    </row>
    <row r="2129" spans="20:20" x14ac:dyDescent="0.25">
      <c r="T2129"/>
    </row>
    <row r="2130" spans="20:20" x14ac:dyDescent="0.25">
      <c r="T2130"/>
    </row>
    <row r="2131" spans="20:20" x14ac:dyDescent="0.25">
      <c r="T2131"/>
    </row>
    <row r="2132" spans="20:20" x14ac:dyDescent="0.25">
      <c r="T2132"/>
    </row>
    <row r="2133" spans="20:20" x14ac:dyDescent="0.25">
      <c r="T2133"/>
    </row>
    <row r="2134" spans="20:20" x14ac:dyDescent="0.25">
      <c r="T2134"/>
    </row>
    <row r="2135" spans="20:20" x14ac:dyDescent="0.25">
      <c r="T2135"/>
    </row>
    <row r="2136" spans="20:20" x14ac:dyDescent="0.25">
      <c r="T2136"/>
    </row>
    <row r="2137" spans="20:20" x14ac:dyDescent="0.25">
      <c r="T2137"/>
    </row>
    <row r="2138" spans="20:20" x14ac:dyDescent="0.25">
      <c r="T2138"/>
    </row>
    <row r="2139" spans="20:20" x14ac:dyDescent="0.25">
      <c r="T2139"/>
    </row>
    <row r="2140" spans="20:20" x14ac:dyDescent="0.25">
      <c r="T2140"/>
    </row>
    <row r="2141" spans="20:20" x14ac:dyDescent="0.25">
      <c r="T2141"/>
    </row>
    <row r="2142" spans="20:20" x14ac:dyDescent="0.25">
      <c r="T2142"/>
    </row>
    <row r="2143" spans="20:20" x14ac:dyDescent="0.25">
      <c r="T2143"/>
    </row>
    <row r="2144" spans="20:20" x14ac:dyDescent="0.25">
      <c r="T2144"/>
    </row>
    <row r="2145" spans="20:20" x14ac:dyDescent="0.25">
      <c r="T2145"/>
    </row>
    <row r="2146" spans="20:20" x14ac:dyDescent="0.25">
      <c r="T2146"/>
    </row>
    <row r="2147" spans="20:20" x14ac:dyDescent="0.25">
      <c r="T2147"/>
    </row>
    <row r="2148" spans="20:20" x14ac:dyDescent="0.25">
      <c r="T2148"/>
    </row>
    <row r="2149" spans="20:20" x14ac:dyDescent="0.25">
      <c r="T2149"/>
    </row>
    <row r="2150" spans="20:20" x14ac:dyDescent="0.25">
      <c r="T2150"/>
    </row>
    <row r="2151" spans="20:20" x14ac:dyDescent="0.25">
      <c r="T2151"/>
    </row>
    <row r="2152" spans="20:20" x14ac:dyDescent="0.25">
      <c r="T2152"/>
    </row>
    <row r="2153" spans="20:20" x14ac:dyDescent="0.25">
      <c r="T2153"/>
    </row>
    <row r="2154" spans="20:20" x14ac:dyDescent="0.25">
      <c r="T2154"/>
    </row>
    <row r="2155" spans="20:20" x14ac:dyDescent="0.25">
      <c r="T2155"/>
    </row>
    <row r="2156" spans="20:20" x14ac:dyDescent="0.25">
      <c r="T2156"/>
    </row>
    <row r="2157" spans="20:20" x14ac:dyDescent="0.25">
      <c r="T2157"/>
    </row>
    <row r="2158" spans="20:20" x14ac:dyDescent="0.25">
      <c r="T2158"/>
    </row>
    <row r="2159" spans="20:20" x14ac:dyDescent="0.25">
      <c r="T2159"/>
    </row>
    <row r="2160" spans="20:20" x14ac:dyDescent="0.25">
      <c r="T2160"/>
    </row>
    <row r="2161" spans="20:20" x14ac:dyDescent="0.25">
      <c r="T2161"/>
    </row>
    <row r="2162" spans="20:20" x14ac:dyDescent="0.25">
      <c r="T2162"/>
    </row>
    <row r="2163" spans="20:20" x14ac:dyDescent="0.25">
      <c r="T2163"/>
    </row>
    <row r="2164" spans="20:20" x14ac:dyDescent="0.25">
      <c r="T2164"/>
    </row>
    <row r="2165" spans="20:20" x14ac:dyDescent="0.25">
      <c r="T2165"/>
    </row>
    <row r="2166" spans="20:20" x14ac:dyDescent="0.25">
      <c r="T2166"/>
    </row>
    <row r="2167" spans="20:20" x14ac:dyDescent="0.25">
      <c r="T2167"/>
    </row>
    <row r="2168" spans="20:20" x14ac:dyDescent="0.25">
      <c r="T2168"/>
    </row>
    <row r="2169" spans="20:20" x14ac:dyDescent="0.25">
      <c r="T2169"/>
    </row>
    <row r="2170" spans="20:20" x14ac:dyDescent="0.25">
      <c r="T2170"/>
    </row>
    <row r="2171" spans="20:20" x14ac:dyDescent="0.25">
      <c r="T2171"/>
    </row>
    <row r="2172" spans="20:20" x14ac:dyDescent="0.25">
      <c r="T2172"/>
    </row>
    <row r="2173" spans="20:20" x14ac:dyDescent="0.25">
      <c r="T2173"/>
    </row>
    <row r="2174" spans="20:20" x14ac:dyDescent="0.25">
      <c r="T2174"/>
    </row>
    <row r="2175" spans="20:20" x14ac:dyDescent="0.25">
      <c r="T2175"/>
    </row>
    <row r="2176" spans="20:20" x14ac:dyDescent="0.25">
      <c r="T2176"/>
    </row>
    <row r="2177" spans="20:20" x14ac:dyDescent="0.25">
      <c r="T2177"/>
    </row>
    <row r="2178" spans="20:20" x14ac:dyDescent="0.25">
      <c r="T2178"/>
    </row>
    <row r="2179" spans="20:20" x14ac:dyDescent="0.25">
      <c r="T2179"/>
    </row>
    <row r="2180" spans="20:20" x14ac:dyDescent="0.25">
      <c r="T2180"/>
    </row>
    <row r="2181" spans="20:20" x14ac:dyDescent="0.25">
      <c r="T2181"/>
    </row>
    <row r="2182" spans="20:20" x14ac:dyDescent="0.25">
      <c r="T2182"/>
    </row>
    <row r="2183" spans="20:20" x14ac:dyDescent="0.25">
      <c r="T2183"/>
    </row>
    <row r="2184" spans="20:20" x14ac:dyDescent="0.25">
      <c r="T2184"/>
    </row>
    <row r="2185" spans="20:20" x14ac:dyDescent="0.25">
      <c r="T2185"/>
    </row>
    <row r="2186" spans="20:20" x14ac:dyDescent="0.25">
      <c r="T2186"/>
    </row>
    <row r="2187" spans="20:20" x14ac:dyDescent="0.25">
      <c r="T2187"/>
    </row>
    <row r="2188" spans="20:20" x14ac:dyDescent="0.25">
      <c r="T2188"/>
    </row>
    <row r="2189" spans="20:20" x14ac:dyDescent="0.25">
      <c r="T2189"/>
    </row>
    <row r="2190" spans="20:20" x14ac:dyDescent="0.25">
      <c r="T2190"/>
    </row>
    <row r="2191" spans="20:20" x14ac:dyDescent="0.25">
      <c r="T2191"/>
    </row>
    <row r="2192" spans="20:20" x14ac:dyDescent="0.25">
      <c r="T2192"/>
    </row>
    <row r="2193" spans="20:20" x14ac:dyDescent="0.25">
      <c r="T2193"/>
    </row>
    <row r="2194" spans="20:20" x14ac:dyDescent="0.25">
      <c r="T2194"/>
    </row>
    <row r="2195" spans="20:20" x14ac:dyDescent="0.25">
      <c r="T2195"/>
    </row>
    <row r="2196" spans="20:20" x14ac:dyDescent="0.25">
      <c r="T2196"/>
    </row>
    <row r="2197" spans="20:20" x14ac:dyDescent="0.25">
      <c r="T2197"/>
    </row>
    <row r="2198" spans="20:20" x14ac:dyDescent="0.25">
      <c r="T2198"/>
    </row>
    <row r="2199" spans="20:20" x14ac:dyDescent="0.25">
      <c r="T2199"/>
    </row>
    <row r="2200" spans="20:20" x14ac:dyDescent="0.25">
      <c r="T2200"/>
    </row>
    <row r="2201" spans="20:20" x14ac:dyDescent="0.25">
      <c r="T2201"/>
    </row>
    <row r="2202" spans="20:20" x14ac:dyDescent="0.25">
      <c r="T2202"/>
    </row>
    <row r="2203" spans="20:20" x14ac:dyDescent="0.25">
      <c r="T2203"/>
    </row>
    <row r="2204" spans="20:20" x14ac:dyDescent="0.25">
      <c r="T2204"/>
    </row>
    <row r="2205" spans="20:20" x14ac:dyDescent="0.25">
      <c r="T2205"/>
    </row>
    <row r="2206" spans="20:20" x14ac:dyDescent="0.25">
      <c r="T2206"/>
    </row>
    <row r="2207" spans="20:20" x14ac:dyDescent="0.25">
      <c r="T2207"/>
    </row>
    <row r="2208" spans="20:20" x14ac:dyDescent="0.25">
      <c r="T2208"/>
    </row>
    <row r="2209" spans="20:20" x14ac:dyDescent="0.25">
      <c r="T2209"/>
    </row>
    <row r="2210" spans="20:20" x14ac:dyDescent="0.25">
      <c r="T2210"/>
    </row>
    <row r="2211" spans="20:20" x14ac:dyDescent="0.25">
      <c r="T2211"/>
    </row>
    <row r="2212" spans="20:20" x14ac:dyDescent="0.25">
      <c r="T2212"/>
    </row>
    <row r="2213" spans="20:20" x14ac:dyDescent="0.25">
      <c r="T2213"/>
    </row>
    <row r="2214" spans="20:20" x14ac:dyDescent="0.25">
      <c r="T2214"/>
    </row>
    <row r="2215" spans="20:20" x14ac:dyDescent="0.25">
      <c r="T2215"/>
    </row>
    <row r="2216" spans="20:20" x14ac:dyDescent="0.25">
      <c r="T2216"/>
    </row>
    <row r="2217" spans="20:20" x14ac:dyDescent="0.25">
      <c r="T2217"/>
    </row>
    <row r="2218" spans="20:20" x14ac:dyDescent="0.25">
      <c r="T2218"/>
    </row>
    <row r="2219" spans="20:20" x14ac:dyDescent="0.25">
      <c r="T2219"/>
    </row>
    <row r="2220" spans="20:20" x14ac:dyDescent="0.25">
      <c r="T2220"/>
    </row>
    <row r="2221" spans="20:20" x14ac:dyDescent="0.25">
      <c r="T2221"/>
    </row>
    <row r="2222" spans="20:20" x14ac:dyDescent="0.25">
      <c r="T2222"/>
    </row>
    <row r="2223" spans="20:20" x14ac:dyDescent="0.25">
      <c r="T2223"/>
    </row>
    <row r="2224" spans="20:20" x14ac:dyDescent="0.25">
      <c r="T2224"/>
    </row>
    <row r="2225" spans="20:20" x14ac:dyDescent="0.25">
      <c r="T2225"/>
    </row>
    <row r="2226" spans="20:20" x14ac:dyDescent="0.25">
      <c r="T2226"/>
    </row>
    <row r="2227" spans="20:20" x14ac:dyDescent="0.25">
      <c r="T2227"/>
    </row>
    <row r="2228" spans="20:20" x14ac:dyDescent="0.25">
      <c r="T2228"/>
    </row>
    <row r="2229" spans="20:20" x14ac:dyDescent="0.25">
      <c r="T2229"/>
    </row>
    <row r="2230" spans="20:20" x14ac:dyDescent="0.25">
      <c r="T2230"/>
    </row>
    <row r="2231" spans="20:20" x14ac:dyDescent="0.25">
      <c r="T2231"/>
    </row>
    <row r="2232" spans="20:20" x14ac:dyDescent="0.25">
      <c r="T2232"/>
    </row>
    <row r="2233" spans="20:20" x14ac:dyDescent="0.25">
      <c r="T2233"/>
    </row>
    <row r="2234" spans="20:20" x14ac:dyDescent="0.25">
      <c r="T2234"/>
    </row>
    <row r="2235" spans="20:20" x14ac:dyDescent="0.25">
      <c r="T2235"/>
    </row>
    <row r="2236" spans="20:20" x14ac:dyDescent="0.25">
      <c r="T2236"/>
    </row>
    <row r="2237" spans="20:20" x14ac:dyDescent="0.25">
      <c r="T2237"/>
    </row>
    <row r="2238" spans="20:20" x14ac:dyDescent="0.25">
      <c r="T2238"/>
    </row>
    <row r="2239" spans="20:20" x14ac:dyDescent="0.25">
      <c r="T2239"/>
    </row>
    <row r="2240" spans="20:20" x14ac:dyDescent="0.25">
      <c r="T2240"/>
    </row>
    <row r="2241" spans="20:20" x14ac:dyDescent="0.25">
      <c r="T2241"/>
    </row>
    <row r="2242" spans="20:20" x14ac:dyDescent="0.25">
      <c r="T2242"/>
    </row>
    <row r="2243" spans="20:20" x14ac:dyDescent="0.25">
      <c r="T2243"/>
    </row>
    <row r="2244" spans="20:20" x14ac:dyDescent="0.25">
      <c r="T2244"/>
    </row>
    <row r="2245" spans="20:20" x14ac:dyDescent="0.25">
      <c r="T2245"/>
    </row>
    <row r="2246" spans="20:20" x14ac:dyDescent="0.25">
      <c r="T2246"/>
    </row>
    <row r="2247" spans="20:20" x14ac:dyDescent="0.25">
      <c r="T2247"/>
    </row>
    <row r="2248" spans="20:20" x14ac:dyDescent="0.25">
      <c r="T2248"/>
    </row>
    <row r="2249" spans="20:20" x14ac:dyDescent="0.25">
      <c r="T2249"/>
    </row>
    <row r="2250" spans="20:20" x14ac:dyDescent="0.25">
      <c r="T2250"/>
    </row>
    <row r="2251" spans="20:20" x14ac:dyDescent="0.25">
      <c r="T2251"/>
    </row>
    <row r="2252" spans="20:20" x14ac:dyDescent="0.25">
      <c r="T2252"/>
    </row>
    <row r="2253" spans="20:20" x14ac:dyDescent="0.25">
      <c r="T2253"/>
    </row>
    <row r="2254" spans="20:20" x14ac:dyDescent="0.25">
      <c r="T2254"/>
    </row>
    <row r="2255" spans="20:20" x14ac:dyDescent="0.25">
      <c r="T2255"/>
    </row>
    <row r="2256" spans="20:20" x14ac:dyDescent="0.25">
      <c r="T2256"/>
    </row>
    <row r="2257" spans="20:20" x14ac:dyDescent="0.25">
      <c r="T2257"/>
    </row>
    <row r="2258" spans="20:20" x14ac:dyDescent="0.25">
      <c r="T2258"/>
    </row>
    <row r="2259" spans="20:20" x14ac:dyDescent="0.25">
      <c r="T2259"/>
    </row>
    <row r="2260" spans="20:20" x14ac:dyDescent="0.25">
      <c r="T2260"/>
    </row>
    <row r="2261" spans="20:20" x14ac:dyDescent="0.25">
      <c r="T2261"/>
    </row>
    <row r="2262" spans="20:20" x14ac:dyDescent="0.25">
      <c r="T2262"/>
    </row>
    <row r="2263" spans="20:20" x14ac:dyDescent="0.25">
      <c r="T2263"/>
    </row>
    <row r="2264" spans="20:20" x14ac:dyDescent="0.25">
      <c r="T2264"/>
    </row>
    <row r="2265" spans="20:20" x14ac:dyDescent="0.25">
      <c r="T2265"/>
    </row>
    <row r="2266" spans="20:20" x14ac:dyDescent="0.25">
      <c r="T2266"/>
    </row>
    <row r="2267" spans="20:20" x14ac:dyDescent="0.25">
      <c r="T2267"/>
    </row>
    <row r="2268" spans="20:20" x14ac:dyDescent="0.25">
      <c r="T2268"/>
    </row>
    <row r="2269" spans="20:20" x14ac:dyDescent="0.25">
      <c r="T2269"/>
    </row>
    <row r="2270" spans="20:20" x14ac:dyDescent="0.25">
      <c r="T2270"/>
    </row>
    <row r="2271" spans="20:20" x14ac:dyDescent="0.25">
      <c r="T2271"/>
    </row>
    <row r="2272" spans="20:20" x14ac:dyDescent="0.25">
      <c r="T2272"/>
    </row>
    <row r="2273" spans="20:20" x14ac:dyDescent="0.25">
      <c r="T2273"/>
    </row>
    <row r="2274" spans="20:20" x14ac:dyDescent="0.25">
      <c r="T2274"/>
    </row>
    <row r="2275" spans="20:20" x14ac:dyDescent="0.25">
      <c r="T2275"/>
    </row>
    <row r="2276" spans="20:20" x14ac:dyDescent="0.25">
      <c r="T2276"/>
    </row>
    <row r="2277" spans="20:20" x14ac:dyDescent="0.25">
      <c r="T2277"/>
    </row>
    <row r="2278" spans="20:20" x14ac:dyDescent="0.25">
      <c r="T2278"/>
    </row>
    <row r="2279" spans="20:20" x14ac:dyDescent="0.25">
      <c r="T2279"/>
    </row>
    <row r="2280" spans="20:20" x14ac:dyDescent="0.25">
      <c r="T2280"/>
    </row>
    <row r="2281" spans="20:20" x14ac:dyDescent="0.25">
      <c r="T2281"/>
    </row>
    <row r="2282" spans="20:20" x14ac:dyDescent="0.25">
      <c r="T2282"/>
    </row>
    <row r="2283" spans="20:20" x14ac:dyDescent="0.25">
      <c r="T2283"/>
    </row>
    <row r="2284" spans="20:20" x14ac:dyDescent="0.25">
      <c r="T2284"/>
    </row>
    <row r="2285" spans="20:20" x14ac:dyDescent="0.25">
      <c r="T2285"/>
    </row>
    <row r="2286" spans="20:20" x14ac:dyDescent="0.25">
      <c r="T2286"/>
    </row>
    <row r="2287" spans="20:20" x14ac:dyDescent="0.25">
      <c r="T2287"/>
    </row>
    <row r="2288" spans="20:20" x14ac:dyDescent="0.25">
      <c r="T2288"/>
    </row>
    <row r="2289" spans="20:20" x14ac:dyDescent="0.25">
      <c r="T2289"/>
    </row>
    <row r="2290" spans="20:20" x14ac:dyDescent="0.25">
      <c r="T2290"/>
    </row>
    <row r="2291" spans="20:20" x14ac:dyDescent="0.25">
      <c r="T2291"/>
    </row>
    <row r="2292" spans="20:20" x14ac:dyDescent="0.25">
      <c r="T2292"/>
    </row>
    <row r="2293" spans="20:20" x14ac:dyDescent="0.25">
      <c r="T2293"/>
    </row>
    <row r="2294" spans="20:20" x14ac:dyDescent="0.25">
      <c r="T2294"/>
    </row>
    <row r="2295" spans="20:20" x14ac:dyDescent="0.25">
      <c r="T2295"/>
    </row>
    <row r="2296" spans="20:20" x14ac:dyDescent="0.25">
      <c r="T2296"/>
    </row>
    <row r="2297" spans="20:20" x14ac:dyDescent="0.25">
      <c r="T2297"/>
    </row>
    <row r="2298" spans="20:20" x14ac:dyDescent="0.25">
      <c r="T2298"/>
    </row>
    <row r="2299" spans="20:20" x14ac:dyDescent="0.25">
      <c r="T2299"/>
    </row>
    <row r="2300" spans="20:20" x14ac:dyDescent="0.25">
      <c r="T2300"/>
    </row>
    <row r="2301" spans="20:20" x14ac:dyDescent="0.25">
      <c r="T2301"/>
    </row>
    <row r="2302" spans="20:20" x14ac:dyDescent="0.25">
      <c r="T2302"/>
    </row>
    <row r="2303" spans="20:20" x14ac:dyDescent="0.25">
      <c r="T2303"/>
    </row>
    <row r="2304" spans="20:20" x14ac:dyDescent="0.25">
      <c r="T2304"/>
    </row>
    <row r="2305" spans="20:20" x14ac:dyDescent="0.25">
      <c r="T2305"/>
    </row>
    <row r="2306" spans="20:20" x14ac:dyDescent="0.25">
      <c r="T2306"/>
    </row>
    <row r="2307" spans="20:20" x14ac:dyDescent="0.25">
      <c r="T2307"/>
    </row>
    <row r="2308" spans="20:20" x14ac:dyDescent="0.25">
      <c r="T2308"/>
    </row>
    <row r="2309" spans="20:20" x14ac:dyDescent="0.25">
      <c r="T2309"/>
    </row>
    <row r="2310" spans="20:20" x14ac:dyDescent="0.25">
      <c r="T2310"/>
    </row>
    <row r="2311" spans="20:20" x14ac:dyDescent="0.25">
      <c r="T2311"/>
    </row>
    <row r="2312" spans="20:20" x14ac:dyDescent="0.25">
      <c r="T2312"/>
    </row>
    <row r="2313" spans="20:20" x14ac:dyDescent="0.25">
      <c r="T2313"/>
    </row>
    <row r="2314" spans="20:20" x14ac:dyDescent="0.25">
      <c r="T2314"/>
    </row>
    <row r="2315" spans="20:20" x14ac:dyDescent="0.25">
      <c r="T2315"/>
    </row>
    <row r="2316" spans="20:20" x14ac:dyDescent="0.25">
      <c r="T2316"/>
    </row>
    <row r="2317" spans="20:20" x14ac:dyDescent="0.25">
      <c r="T2317"/>
    </row>
    <row r="2318" spans="20:20" x14ac:dyDescent="0.25">
      <c r="T2318"/>
    </row>
    <row r="2319" spans="20:20" x14ac:dyDescent="0.25">
      <c r="T2319"/>
    </row>
    <row r="2320" spans="20:20" x14ac:dyDescent="0.25">
      <c r="T2320"/>
    </row>
    <row r="2321" spans="20:20" x14ac:dyDescent="0.25">
      <c r="T2321"/>
    </row>
    <row r="2322" spans="20:20" x14ac:dyDescent="0.25">
      <c r="T2322"/>
    </row>
    <row r="2323" spans="20:20" x14ac:dyDescent="0.25">
      <c r="T2323"/>
    </row>
    <row r="2324" spans="20:20" x14ac:dyDescent="0.25">
      <c r="T2324"/>
    </row>
    <row r="2325" spans="20:20" x14ac:dyDescent="0.25">
      <c r="T2325"/>
    </row>
    <row r="2326" spans="20:20" x14ac:dyDescent="0.25">
      <c r="T2326"/>
    </row>
    <row r="2327" spans="20:20" x14ac:dyDescent="0.25">
      <c r="T2327"/>
    </row>
    <row r="2328" spans="20:20" x14ac:dyDescent="0.25">
      <c r="T2328"/>
    </row>
    <row r="2329" spans="20:20" x14ac:dyDescent="0.25">
      <c r="T2329"/>
    </row>
    <row r="2330" spans="20:20" x14ac:dyDescent="0.25">
      <c r="T2330"/>
    </row>
    <row r="2331" spans="20:20" x14ac:dyDescent="0.25">
      <c r="T2331"/>
    </row>
    <row r="2332" spans="20:20" x14ac:dyDescent="0.25">
      <c r="T2332"/>
    </row>
    <row r="2333" spans="20:20" x14ac:dyDescent="0.25">
      <c r="T2333"/>
    </row>
    <row r="2334" spans="20:20" x14ac:dyDescent="0.25">
      <c r="T2334"/>
    </row>
    <row r="2335" spans="20:20" x14ac:dyDescent="0.25">
      <c r="T2335"/>
    </row>
    <row r="2336" spans="20:20" x14ac:dyDescent="0.25">
      <c r="T2336"/>
    </row>
    <row r="2337" spans="20:20" x14ac:dyDescent="0.25">
      <c r="T2337"/>
    </row>
    <row r="2338" spans="20:20" x14ac:dyDescent="0.25">
      <c r="T2338"/>
    </row>
    <row r="2339" spans="20:20" x14ac:dyDescent="0.25">
      <c r="T2339"/>
    </row>
    <row r="2340" spans="20:20" x14ac:dyDescent="0.25">
      <c r="T2340"/>
    </row>
    <row r="2341" spans="20:20" x14ac:dyDescent="0.25">
      <c r="T2341"/>
    </row>
    <row r="2342" spans="20:20" x14ac:dyDescent="0.25">
      <c r="T2342"/>
    </row>
    <row r="2343" spans="20:20" x14ac:dyDescent="0.25">
      <c r="T2343"/>
    </row>
    <row r="2344" spans="20:20" x14ac:dyDescent="0.25">
      <c r="T2344"/>
    </row>
    <row r="2345" spans="20:20" x14ac:dyDescent="0.25">
      <c r="T2345"/>
    </row>
    <row r="2346" spans="20:20" x14ac:dyDescent="0.25">
      <c r="T2346"/>
    </row>
    <row r="2347" spans="20:20" x14ac:dyDescent="0.25">
      <c r="T2347"/>
    </row>
    <row r="2348" spans="20:20" x14ac:dyDescent="0.25">
      <c r="T2348"/>
    </row>
    <row r="2349" spans="20:20" x14ac:dyDescent="0.25">
      <c r="T2349"/>
    </row>
    <row r="2350" spans="20:20" x14ac:dyDescent="0.25">
      <c r="T2350"/>
    </row>
    <row r="2351" spans="20:20" x14ac:dyDescent="0.25">
      <c r="T2351"/>
    </row>
    <row r="2352" spans="20:20" x14ac:dyDescent="0.25">
      <c r="T2352"/>
    </row>
    <row r="2353" spans="20:20" x14ac:dyDescent="0.25">
      <c r="T2353"/>
    </row>
    <row r="2354" spans="20:20" x14ac:dyDescent="0.25">
      <c r="T2354"/>
    </row>
    <row r="2355" spans="20:20" x14ac:dyDescent="0.25">
      <c r="T2355"/>
    </row>
    <row r="2356" spans="20:20" x14ac:dyDescent="0.25">
      <c r="T2356"/>
    </row>
    <row r="2357" spans="20:20" x14ac:dyDescent="0.25">
      <c r="T2357"/>
    </row>
    <row r="2358" spans="20:20" x14ac:dyDescent="0.25">
      <c r="T2358"/>
    </row>
    <row r="2359" spans="20:20" x14ac:dyDescent="0.25">
      <c r="T2359"/>
    </row>
    <row r="2360" spans="20:20" x14ac:dyDescent="0.25">
      <c r="T2360"/>
    </row>
    <row r="2361" spans="20:20" x14ac:dyDescent="0.25">
      <c r="T2361"/>
    </row>
    <row r="2362" spans="20:20" x14ac:dyDescent="0.25">
      <c r="T2362"/>
    </row>
    <row r="2363" spans="20:20" x14ac:dyDescent="0.25">
      <c r="T2363"/>
    </row>
    <row r="2364" spans="20:20" x14ac:dyDescent="0.25">
      <c r="T2364"/>
    </row>
    <row r="2365" spans="20:20" x14ac:dyDescent="0.25">
      <c r="T2365"/>
    </row>
    <row r="2366" spans="20:20" x14ac:dyDescent="0.25">
      <c r="T2366"/>
    </row>
    <row r="2367" spans="20:20" x14ac:dyDescent="0.25">
      <c r="T2367"/>
    </row>
    <row r="2368" spans="20:20" x14ac:dyDescent="0.25">
      <c r="T2368"/>
    </row>
    <row r="2369" spans="20:20" x14ac:dyDescent="0.25">
      <c r="T2369"/>
    </row>
    <row r="2370" spans="20:20" x14ac:dyDescent="0.25">
      <c r="T2370"/>
    </row>
    <row r="2371" spans="20:20" x14ac:dyDescent="0.25">
      <c r="T2371"/>
    </row>
    <row r="2372" spans="20:20" x14ac:dyDescent="0.25">
      <c r="T2372"/>
    </row>
    <row r="2373" spans="20:20" x14ac:dyDescent="0.25">
      <c r="T2373"/>
    </row>
    <row r="2374" spans="20:20" x14ac:dyDescent="0.25">
      <c r="T2374"/>
    </row>
    <row r="2375" spans="20:20" x14ac:dyDescent="0.25">
      <c r="T2375"/>
    </row>
    <row r="2376" spans="20:20" x14ac:dyDescent="0.25">
      <c r="T2376"/>
    </row>
    <row r="2377" spans="20:20" x14ac:dyDescent="0.25">
      <c r="T2377"/>
    </row>
    <row r="2378" spans="20:20" x14ac:dyDescent="0.25">
      <c r="T2378"/>
    </row>
    <row r="2379" spans="20:20" x14ac:dyDescent="0.25">
      <c r="T2379"/>
    </row>
    <row r="2380" spans="20:20" x14ac:dyDescent="0.25">
      <c r="T2380"/>
    </row>
    <row r="2381" spans="20:20" x14ac:dyDescent="0.25">
      <c r="T2381"/>
    </row>
    <row r="2382" spans="20:20" x14ac:dyDescent="0.25">
      <c r="T2382"/>
    </row>
    <row r="2383" spans="20:20" x14ac:dyDescent="0.25">
      <c r="T2383"/>
    </row>
    <row r="2384" spans="20:20" x14ac:dyDescent="0.25">
      <c r="T2384"/>
    </row>
    <row r="2385" spans="20:20" x14ac:dyDescent="0.25">
      <c r="T2385"/>
    </row>
    <row r="2386" spans="20:20" x14ac:dyDescent="0.25">
      <c r="T2386"/>
    </row>
    <row r="2387" spans="20:20" x14ac:dyDescent="0.25">
      <c r="T2387"/>
    </row>
    <row r="2388" spans="20:20" x14ac:dyDescent="0.25">
      <c r="T2388"/>
    </row>
    <row r="2389" spans="20:20" x14ac:dyDescent="0.25">
      <c r="T2389"/>
    </row>
    <row r="2390" spans="20:20" x14ac:dyDescent="0.25">
      <c r="T2390"/>
    </row>
    <row r="2391" spans="20:20" x14ac:dyDescent="0.25">
      <c r="T2391"/>
    </row>
    <row r="2392" spans="20:20" x14ac:dyDescent="0.25">
      <c r="T2392"/>
    </row>
    <row r="2393" spans="20:20" x14ac:dyDescent="0.25">
      <c r="T2393"/>
    </row>
    <row r="2394" spans="20:20" x14ac:dyDescent="0.25">
      <c r="T2394"/>
    </row>
    <row r="2395" spans="20:20" x14ac:dyDescent="0.25">
      <c r="T2395"/>
    </row>
    <row r="2396" spans="20:20" x14ac:dyDescent="0.25">
      <c r="T2396"/>
    </row>
    <row r="2397" spans="20:20" x14ac:dyDescent="0.25">
      <c r="T2397"/>
    </row>
    <row r="2398" spans="20:20" x14ac:dyDescent="0.25">
      <c r="T2398"/>
    </row>
    <row r="2399" spans="20:20" x14ac:dyDescent="0.25">
      <c r="T2399"/>
    </row>
    <row r="2400" spans="20:20" x14ac:dyDescent="0.25">
      <c r="T2400"/>
    </row>
    <row r="2401" spans="20:20" x14ac:dyDescent="0.25">
      <c r="T2401"/>
    </row>
    <row r="2402" spans="20:20" x14ac:dyDescent="0.25">
      <c r="T2402"/>
    </row>
    <row r="2403" spans="20:20" x14ac:dyDescent="0.25">
      <c r="T2403"/>
    </row>
    <row r="2404" spans="20:20" x14ac:dyDescent="0.25">
      <c r="T2404"/>
    </row>
    <row r="2405" spans="20:20" x14ac:dyDescent="0.25">
      <c r="T2405"/>
    </row>
    <row r="2406" spans="20:20" x14ac:dyDescent="0.25">
      <c r="T2406"/>
    </row>
    <row r="2407" spans="20:20" x14ac:dyDescent="0.25">
      <c r="T2407"/>
    </row>
    <row r="2408" spans="20:20" x14ac:dyDescent="0.25">
      <c r="T2408"/>
    </row>
    <row r="2409" spans="20:20" x14ac:dyDescent="0.25">
      <c r="T2409"/>
    </row>
    <row r="2410" spans="20:20" x14ac:dyDescent="0.25">
      <c r="T2410"/>
    </row>
    <row r="2411" spans="20:20" x14ac:dyDescent="0.25">
      <c r="T2411"/>
    </row>
    <row r="2412" spans="20:20" x14ac:dyDescent="0.25">
      <c r="T2412"/>
    </row>
    <row r="2413" spans="20:20" x14ac:dyDescent="0.25">
      <c r="T2413"/>
    </row>
    <row r="2414" spans="20:20" x14ac:dyDescent="0.25">
      <c r="T2414"/>
    </row>
    <row r="2415" spans="20:20" x14ac:dyDescent="0.25">
      <c r="T2415"/>
    </row>
    <row r="2416" spans="20:20" x14ac:dyDescent="0.25">
      <c r="T2416"/>
    </row>
    <row r="2417" spans="20:20" x14ac:dyDescent="0.25">
      <c r="T2417"/>
    </row>
    <row r="2418" spans="20:20" x14ac:dyDescent="0.25">
      <c r="T2418"/>
    </row>
    <row r="2419" spans="20:20" x14ac:dyDescent="0.25">
      <c r="T2419"/>
    </row>
    <row r="2420" spans="20:20" x14ac:dyDescent="0.25">
      <c r="T2420"/>
    </row>
    <row r="2421" spans="20:20" x14ac:dyDescent="0.25">
      <c r="T2421"/>
    </row>
    <row r="2422" spans="20:20" x14ac:dyDescent="0.25">
      <c r="T2422"/>
    </row>
    <row r="2423" spans="20:20" x14ac:dyDescent="0.25">
      <c r="T2423"/>
    </row>
    <row r="2424" spans="20:20" x14ac:dyDescent="0.25">
      <c r="T2424"/>
    </row>
    <row r="2425" spans="20:20" x14ac:dyDescent="0.25">
      <c r="T2425"/>
    </row>
    <row r="2426" spans="20:20" x14ac:dyDescent="0.25">
      <c r="T2426"/>
    </row>
    <row r="2427" spans="20:20" x14ac:dyDescent="0.25">
      <c r="T2427"/>
    </row>
    <row r="2428" spans="20:20" x14ac:dyDescent="0.25">
      <c r="T2428"/>
    </row>
    <row r="2429" spans="20:20" x14ac:dyDescent="0.25">
      <c r="T2429"/>
    </row>
    <row r="2430" spans="20:20" x14ac:dyDescent="0.25">
      <c r="T2430"/>
    </row>
    <row r="2431" spans="20:20" x14ac:dyDescent="0.25">
      <c r="T2431"/>
    </row>
    <row r="2432" spans="20:20" x14ac:dyDescent="0.25">
      <c r="T2432"/>
    </row>
    <row r="2433" spans="20:20" x14ac:dyDescent="0.25">
      <c r="T2433"/>
    </row>
    <row r="2434" spans="20:20" x14ac:dyDescent="0.25">
      <c r="T2434"/>
    </row>
    <row r="2435" spans="20:20" x14ac:dyDescent="0.25">
      <c r="T2435"/>
    </row>
    <row r="2436" spans="20:20" x14ac:dyDescent="0.25">
      <c r="T2436"/>
    </row>
    <row r="2437" spans="20:20" x14ac:dyDescent="0.25">
      <c r="T2437"/>
    </row>
    <row r="2438" spans="20:20" x14ac:dyDescent="0.25">
      <c r="T2438"/>
    </row>
    <row r="2439" spans="20:20" x14ac:dyDescent="0.25">
      <c r="T2439"/>
    </row>
    <row r="2440" spans="20:20" x14ac:dyDescent="0.25">
      <c r="T2440"/>
    </row>
    <row r="2441" spans="20:20" x14ac:dyDescent="0.25">
      <c r="T2441"/>
    </row>
    <row r="2442" spans="20:20" x14ac:dyDescent="0.25">
      <c r="T2442"/>
    </row>
    <row r="2443" spans="20:20" x14ac:dyDescent="0.25">
      <c r="T2443"/>
    </row>
    <row r="2444" spans="20:20" x14ac:dyDescent="0.25">
      <c r="T2444"/>
    </row>
    <row r="2445" spans="20:20" x14ac:dyDescent="0.25">
      <c r="T2445"/>
    </row>
    <row r="2446" spans="20:20" x14ac:dyDescent="0.25">
      <c r="T2446"/>
    </row>
    <row r="2447" spans="20:20" x14ac:dyDescent="0.25">
      <c r="T2447"/>
    </row>
    <row r="2448" spans="20:20" x14ac:dyDescent="0.25">
      <c r="T2448"/>
    </row>
    <row r="2449" spans="20:20" x14ac:dyDescent="0.25">
      <c r="T2449"/>
    </row>
    <row r="2450" spans="20:20" x14ac:dyDescent="0.25">
      <c r="T2450"/>
    </row>
    <row r="2451" spans="20:20" x14ac:dyDescent="0.25">
      <c r="T2451"/>
    </row>
    <row r="2452" spans="20:20" x14ac:dyDescent="0.25">
      <c r="T2452"/>
    </row>
    <row r="2453" spans="20:20" x14ac:dyDescent="0.25">
      <c r="T2453"/>
    </row>
    <row r="2454" spans="20:20" x14ac:dyDescent="0.25">
      <c r="T2454"/>
    </row>
    <row r="2455" spans="20:20" x14ac:dyDescent="0.25">
      <c r="T2455"/>
    </row>
    <row r="2456" spans="20:20" x14ac:dyDescent="0.25">
      <c r="T2456"/>
    </row>
    <row r="2457" spans="20:20" x14ac:dyDescent="0.25">
      <c r="T2457"/>
    </row>
    <row r="2458" spans="20:20" x14ac:dyDescent="0.25">
      <c r="T2458"/>
    </row>
    <row r="2459" spans="20:20" x14ac:dyDescent="0.25">
      <c r="T2459"/>
    </row>
    <row r="2460" spans="20:20" x14ac:dyDescent="0.25">
      <c r="T2460"/>
    </row>
    <row r="2461" spans="20:20" x14ac:dyDescent="0.25">
      <c r="T2461"/>
    </row>
    <row r="2462" spans="20:20" x14ac:dyDescent="0.25">
      <c r="T2462"/>
    </row>
    <row r="2463" spans="20:20" x14ac:dyDescent="0.25">
      <c r="T2463"/>
    </row>
    <row r="2464" spans="20:20" x14ac:dyDescent="0.25">
      <c r="T2464"/>
    </row>
    <row r="2465" spans="20:20" x14ac:dyDescent="0.25">
      <c r="T2465"/>
    </row>
    <row r="2466" spans="20:20" x14ac:dyDescent="0.25">
      <c r="T2466"/>
    </row>
    <row r="2467" spans="20:20" x14ac:dyDescent="0.25">
      <c r="T2467"/>
    </row>
    <row r="2468" spans="20:20" x14ac:dyDescent="0.25">
      <c r="T2468"/>
    </row>
    <row r="2469" spans="20:20" x14ac:dyDescent="0.25">
      <c r="T2469"/>
    </row>
    <row r="2470" spans="20:20" x14ac:dyDescent="0.25">
      <c r="T2470"/>
    </row>
    <row r="2471" spans="20:20" x14ac:dyDescent="0.25">
      <c r="T2471"/>
    </row>
    <row r="2472" spans="20:20" x14ac:dyDescent="0.25">
      <c r="T2472"/>
    </row>
    <row r="2473" spans="20:20" x14ac:dyDescent="0.25">
      <c r="T2473"/>
    </row>
    <row r="2474" spans="20:20" x14ac:dyDescent="0.25">
      <c r="T2474"/>
    </row>
    <row r="2475" spans="20:20" x14ac:dyDescent="0.25">
      <c r="T2475"/>
    </row>
    <row r="2476" spans="20:20" x14ac:dyDescent="0.25">
      <c r="T2476"/>
    </row>
    <row r="2477" spans="20:20" x14ac:dyDescent="0.25">
      <c r="T2477"/>
    </row>
    <row r="2478" spans="20:20" x14ac:dyDescent="0.25">
      <c r="T2478"/>
    </row>
    <row r="2479" spans="20:20" x14ac:dyDescent="0.25">
      <c r="T2479"/>
    </row>
    <row r="2480" spans="20:20" x14ac:dyDescent="0.25">
      <c r="T2480"/>
    </row>
    <row r="2481" spans="20:20" x14ac:dyDescent="0.25">
      <c r="T2481"/>
    </row>
    <row r="2482" spans="20:20" x14ac:dyDescent="0.25">
      <c r="T2482"/>
    </row>
    <row r="2483" spans="20:20" x14ac:dyDescent="0.25">
      <c r="T2483"/>
    </row>
    <row r="2484" spans="20:20" x14ac:dyDescent="0.25">
      <c r="T2484"/>
    </row>
    <row r="2485" spans="20:20" x14ac:dyDescent="0.25">
      <c r="T2485"/>
    </row>
    <row r="2486" spans="20:20" x14ac:dyDescent="0.25">
      <c r="T2486"/>
    </row>
    <row r="2487" spans="20:20" x14ac:dyDescent="0.25">
      <c r="T2487"/>
    </row>
    <row r="2488" spans="20:20" x14ac:dyDescent="0.25">
      <c r="T2488"/>
    </row>
    <row r="2489" spans="20:20" x14ac:dyDescent="0.25">
      <c r="T2489"/>
    </row>
    <row r="2490" spans="20:20" x14ac:dyDescent="0.25">
      <c r="T2490"/>
    </row>
    <row r="2491" spans="20:20" x14ac:dyDescent="0.25">
      <c r="T2491"/>
    </row>
    <row r="2492" spans="20:20" x14ac:dyDescent="0.25">
      <c r="T2492"/>
    </row>
    <row r="2493" spans="20:20" x14ac:dyDescent="0.25">
      <c r="T2493"/>
    </row>
    <row r="2494" spans="20:20" x14ac:dyDescent="0.25">
      <c r="T2494"/>
    </row>
    <row r="2495" spans="20:20" x14ac:dyDescent="0.25">
      <c r="T2495"/>
    </row>
    <row r="2496" spans="20:20" x14ac:dyDescent="0.25">
      <c r="T2496"/>
    </row>
    <row r="2497" spans="20:20" x14ac:dyDescent="0.25">
      <c r="T2497"/>
    </row>
    <row r="2498" spans="20:20" x14ac:dyDescent="0.25">
      <c r="T2498"/>
    </row>
    <row r="2499" spans="20:20" x14ac:dyDescent="0.25">
      <c r="T2499"/>
    </row>
    <row r="2500" spans="20:20" x14ac:dyDescent="0.25">
      <c r="T2500"/>
    </row>
    <row r="2501" spans="20:20" x14ac:dyDescent="0.25">
      <c r="T2501"/>
    </row>
    <row r="2502" spans="20:20" x14ac:dyDescent="0.25">
      <c r="T2502"/>
    </row>
    <row r="2503" spans="20:20" x14ac:dyDescent="0.25">
      <c r="T2503"/>
    </row>
    <row r="2504" spans="20:20" x14ac:dyDescent="0.25">
      <c r="T2504"/>
    </row>
    <row r="2505" spans="20:20" x14ac:dyDescent="0.25">
      <c r="T2505"/>
    </row>
    <row r="2506" spans="20:20" x14ac:dyDescent="0.25">
      <c r="T2506"/>
    </row>
    <row r="2507" spans="20:20" x14ac:dyDescent="0.25">
      <c r="T2507"/>
    </row>
    <row r="2508" spans="20:20" x14ac:dyDescent="0.25">
      <c r="T2508"/>
    </row>
    <row r="2509" spans="20:20" x14ac:dyDescent="0.25">
      <c r="T2509"/>
    </row>
    <row r="2510" spans="20:20" x14ac:dyDescent="0.25">
      <c r="T2510"/>
    </row>
    <row r="2511" spans="20:20" x14ac:dyDescent="0.25">
      <c r="T2511"/>
    </row>
    <row r="2512" spans="20:20" x14ac:dyDescent="0.25">
      <c r="T2512"/>
    </row>
    <row r="2513" spans="20:20" x14ac:dyDescent="0.25">
      <c r="T2513"/>
    </row>
    <row r="2514" spans="20:20" x14ac:dyDescent="0.25">
      <c r="T2514"/>
    </row>
    <row r="2515" spans="20:20" x14ac:dyDescent="0.25">
      <c r="T2515"/>
    </row>
    <row r="2516" spans="20:20" x14ac:dyDescent="0.25">
      <c r="T2516"/>
    </row>
    <row r="2517" spans="20:20" x14ac:dyDescent="0.25">
      <c r="T2517"/>
    </row>
    <row r="2518" spans="20:20" x14ac:dyDescent="0.25">
      <c r="T2518"/>
    </row>
    <row r="2519" spans="20:20" x14ac:dyDescent="0.25">
      <c r="T2519"/>
    </row>
    <row r="2520" spans="20:20" x14ac:dyDescent="0.25">
      <c r="T2520"/>
    </row>
    <row r="2521" spans="20:20" x14ac:dyDescent="0.25">
      <c r="T2521"/>
    </row>
    <row r="2522" spans="20:20" x14ac:dyDescent="0.25">
      <c r="T2522"/>
    </row>
    <row r="2523" spans="20:20" x14ac:dyDescent="0.25">
      <c r="T2523"/>
    </row>
    <row r="2524" spans="20:20" x14ac:dyDescent="0.25">
      <c r="T2524"/>
    </row>
    <row r="2525" spans="20:20" x14ac:dyDescent="0.25">
      <c r="T2525"/>
    </row>
    <row r="2526" spans="20:20" x14ac:dyDescent="0.25">
      <c r="T2526"/>
    </row>
    <row r="2527" spans="20:20" x14ac:dyDescent="0.25">
      <c r="T2527"/>
    </row>
    <row r="2528" spans="20:20" x14ac:dyDescent="0.25">
      <c r="T2528"/>
    </row>
    <row r="2529" spans="20:20" x14ac:dyDescent="0.25">
      <c r="T2529"/>
    </row>
    <row r="2530" spans="20:20" x14ac:dyDescent="0.25">
      <c r="T2530"/>
    </row>
    <row r="2531" spans="20:20" x14ac:dyDescent="0.25">
      <c r="T2531"/>
    </row>
    <row r="2532" spans="20:20" x14ac:dyDescent="0.25">
      <c r="T2532"/>
    </row>
    <row r="2533" spans="20:20" x14ac:dyDescent="0.25">
      <c r="T2533"/>
    </row>
    <row r="2534" spans="20:20" x14ac:dyDescent="0.25">
      <c r="T2534"/>
    </row>
    <row r="2535" spans="20:20" x14ac:dyDescent="0.25">
      <c r="T2535"/>
    </row>
    <row r="2536" spans="20:20" x14ac:dyDescent="0.25">
      <c r="T2536"/>
    </row>
    <row r="2537" spans="20:20" x14ac:dyDescent="0.25">
      <c r="T2537"/>
    </row>
    <row r="2538" spans="20:20" x14ac:dyDescent="0.25">
      <c r="T2538"/>
    </row>
    <row r="2539" spans="20:20" x14ac:dyDescent="0.25">
      <c r="T2539"/>
    </row>
    <row r="2540" spans="20:20" x14ac:dyDescent="0.25">
      <c r="T2540"/>
    </row>
    <row r="2541" spans="20:20" x14ac:dyDescent="0.25">
      <c r="T2541"/>
    </row>
    <row r="2542" spans="20:20" x14ac:dyDescent="0.25">
      <c r="T2542"/>
    </row>
    <row r="2543" spans="20:20" x14ac:dyDescent="0.25">
      <c r="T2543"/>
    </row>
    <row r="2544" spans="20:20" x14ac:dyDescent="0.25">
      <c r="T2544"/>
    </row>
    <row r="2545" spans="20:20" x14ac:dyDescent="0.25">
      <c r="T2545"/>
    </row>
    <row r="2546" spans="20:20" x14ac:dyDescent="0.25">
      <c r="T2546"/>
    </row>
    <row r="2547" spans="20:20" x14ac:dyDescent="0.25">
      <c r="T2547"/>
    </row>
    <row r="2548" spans="20:20" x14ac:dyDescent="0.25">
      <c r="T2548"/>
    </row>
    <row r="2549" spans="20:20" x14ac:dyDescent="0.25">
      <c r="T2549"/>
    </row>
    <row r="2550" spans="20:20" x14ac:dyDescent="0.25">
      <c r="T2550"/>
    </row>
    <row r="2551" spans="20:20" x14ac:dyDescent="0.25">
      <c r="T2551"/>
    </row>
    <row r="2552" spans="20:20" x14ac:dyDescent="0.25">
      <c r="T2552"/>
    </row>
    <row r="2553" spans="20:20" x14ac:dyDescent="0.25">
      <c r="T2553"/>
    </row>
    <row r="2554" spans="20:20" x14ac:dyDescent="0.25">
      <c r="T2554"/>
    </row>
    <row r="2555" spans="20:20" x14ac:dyDescent="0.25">
      <c r="T2555"/>
    </row>
    <row r="2556" spans="20:20" x14ac:dyDescent="0.25">
      <c r="T2556"/>
    </row>
    <row r="2557" spans="20:20" x14ac:dyDescent="0.25">
      <c r="T2557"/>
    </row>
    <row r="2558" spans="20:20" x14ac:dyDescent="0.25">
      <c r="T2558"/>
    </row>
    <row r="2559" spans="20:20" x14ac:dyDescent="0.25">
      <c r="T2559"/>
    </row>
    <row r="2560" spans="20:20" x14ac:dyDescent="0.25">
      <c r="T2560"/>
    </row>
    <row r="2561" spans="20:20" x14ac:dyDescent="0.25">
      <c r="T2561"/>
    </row>
    <row r="2562" spans="20:20" x14ac:dyDescent="0.25">
      <c r="T2562"/>
    </row>
    <row r="2563" spans="20:20" x14ac:dyDescent="0.25">
      <c r="T2563"/>
    </row>
    <row r="2564" spans="20:20" x14ac:dyDescent="0.25">
      <c r="T2564"/>
    </row>
    <row r="2565" spans="20:20" x14ac:dyDescent="0.25">
      <c r="T2565"/>
    </row>
    <row r="2566" spans="20:20" x14ac:dyDescent="0.25">
      <c r="T2566"/>
    </row>
    <row r="2567" spans="20:20" x14ac:dyDescent="0.25">
      <c r="T2567"/>
    </row>
    <row r="2568" spans="20:20" x14ac:dyDescent="0.25">
      <c r="T2568"/>
    </row>
    <row r="2569" spans="20:20" x14ac:dyDescent="0.25">
      <c r="T2569"/>
    </row>
    <row r="2570" spans="20:20" x14ac:dyDescent="0.25">
      <c r="T2570"/>
    </row>
    <row r="2571" spans="20:20" x14ac:dyDescent="0.25">
      <c r="T2571"/>
    </row>
    <row r="2572" spans="20:20" x14ac:dyDescent="0.25">
      <c r="T2572"/>
    </row>
    <row r="2573" spans="20:20" x14ac:dyDescent="0.25">
      <c r="T2573"/>
    </row>
    <row r="2574" spans="20:20" x14ac:dyDescent="0.25">
      <c r="T2574"/>
    </row>
    <row r="2575" spans="20:20" x14ac:dyDescent="0.25">
      <c r="T2575"/>
    </row>
    <row r="2576" spans="20:20" x14ac:dyDescent="0.25">
      <c r="T2576"/>
    </row>
    <row r="2577" spans="20:20" x14ac:dyDescent="0.25">
      <c r="T2577"/>
    </row>
    <row r="2578" spans="20:20" x14ac:dyDescent="0.25">
      <c r="T2578"/>
    </row>
    <row r="2579" spans="20:20" x14ac:dyDescent="0.25">
      <c r="T2579"/>
    </row>
    <row r="2580" spans="20:20" x14ac:dyDescent="0.25">
      <c r="T2580"/>
    </row>
    <row r="2581" spans="20:20" x14ac:dyDescent="0.25">
      <c r="T2581"/>
    </row>
    <row r="2582" spans="20:20" x14ac:dyDescent="0.25">
      <c r="T2582"/>
    </row>
    <row r="2583" spans="20:20" x14ac:dyDescent="0.25">
      <c r="T2583"/>
    </row>
    <row r="2584" spans="20:20" x14ac:dyDescent="0.25">
      <c r="T2584"/>
    </row>
    <row r="2585" spans="20:20" x14ac:dyDescent="0.25">
      <c r="T2585"/>
    </row>
    <row r="2586" spans="20:20" x14ac:dyDescent="0.25">
      <c r="T2586"/>
    </row>
    <row r="2587" spans="20:20" x14ac:dyDescent="0.25">
      <c r="T2587"/>
    </row>
    <row r="2588" spans="20:20" x14ac:dyDescent="0.25">
      <c r="T2588"/>
    </row>
    <row r="2589" spans="20:20" x14ac:dyDescent="0.25">
      <c r="T2589"/>
    </row>
    <row r="2590" spans="20:20" x14ac:dyDescent="0.25">
      <c r="T2590"/>
    </row>
    <row r="2591" spans="20:20" x14ac:dyDescent="0.25">
      <c r="T2591"/>
    </row>
    <row r="2592" spans="20:20" x14ac:dyDescent="0.25">
      <c r="T2592"/>
    </row>
    <row r="2593" spans="20:20" x14ac:dyDescent="0.25">
      <c r="T2593"/>
    </row>
    <row r="2594" spans="20:20" x14ac:dyDescent="0.25">
      <c r="T2594"/>
    </row>
    <row r="2595" spans="20:20" x14ac:dyDescent="0.25">
      <c r="T2595"/>
    </row>
    <row r="2596" spans="20:20" x14ac:dyDescent="0.25">
      <c r="T2596"/>
    </row>
    <row r="2597" spans="20:20" x14ac:dyDescent="0.25">
      <c r="T2597"/>
    </row>
    <row r="2598" spans="20:20" x14ac:dyDescent="0.25">
      <c r="T2598"/>
    </row>
    <row r="2599" spans="20:20" x14ac:dyDescent="0.25">
      <c r="T2599"/>
    </row>
    <row r="2600" spans="20:20" x14ac:dyDescent="0.25">
      <c r="T2600"/>
    </row>
    <row r="2601" spans="20:20" x14ac:dyDescent="0.25">
      <c r="T2601"/>
    </row>
    <row r="2602" spans="20:20" x14ac:dyDescent="0.25">
      <c r="T2602"/>
    </row>
    <row r="2603" spans="20:20" x14ac:dyDescent="0.25">
      <c r="T2603"/>
    </row>
    <row r="2604" spans="20:20" x14ac:dyDescent="0.25">
      <c r="T2604"/>
    </row>
    <row r="2605" spans="20:20" x14ac:dyDescent="0.25">
      <c r="T2605"/>
    </row>
    <row r="2606" spans="20:20" x14ac:dyDescent="0.25">
      <c r="T2606"/>
    </row>
    <row r="2607" spans="20:20" x14ac:dyDescent="0.25">
      <c r="T2607"/>
    </row>
    <row r="2608" spans="20:20" x14ac:dyDescent="0.25">
      <c r="T2608"/>
    </row>
    <row r="2609" spans="20:20" x14ac:dyDescent="0.25">
      <c r="T2609"/>
    </row>
    <row r="2610" spans="20:20" x14ac:dyDescent="0.25">
      <c r="T2610"/>
    </row>
    <row r="2611" spans="20:20" x14ac:dyDescent="0.25">
      <c r="T2611"/>
    </row>
    <row r="2612" spans="20:20" x14ac:dyDescent="0.25">
      <c r="T2612"/>
    </row>
    <row r="2613" spans="20:20" x14ac:dyDescent="0.25">
      <c r="T2613"/>
    </row>
    <row r="2614" spans="20:20" x14ac:dyDescent="0.25">
      <c r="T2614"/>
    </row>
    <row r="2615" spans="20:20" x14ac:dyDescent="0.25">
      <c r="T2615"/>
    </row>
    <row r="2616" spans="20:20" x14ac:dyDescent="0.25">
      <c r="T2616"/>
    </row>
    <row r="2617" spans="20:20" x14ac:dyDescent="0.25">
      <c r="T2617"/>
    </row>
    <row r="2618" spans="20:20" x14ac:dyDescent="0.25">
      <c r="T2618"/>
    </row>
    <row r="2619" spans="20:20" x14ac:dyDescent="0.25">
      <c r="T2619"/>
    </row>
    <row r="2620" spans="20:20" x14ac:dyDescent="0.25">
      <c r="T2620"/>
    </row>
    <row r="2621" spans="20:20" x14ac:dyDescent="0.25">
      <c r="T2621"/>
    </row>
    <row r="2622" spans="20:20" x14ac:dyDescent="0.25">
      <c r="T2622"/>
    </row>
    <row r="2623" spans="20:20" x14ac:dyDescent="0.25">
      <c r="T2623"/>
    </row>
    <row r="2624" spans="20:20" x14ac:dyDescent="0.25">
      <c r="T2624"/>
    </row>
    <row r="2625" spans="20:20" x14ac:dyDescent="0.25">
      <c r="T2625"/>
    </row>
    <row r="2626" spans="20:20" x14ac:dyDescent="0.25">
      <c r="T2626"/>
    </row>
    <row r="2627" spans="20:20" x14ac:dyDescent="0.25">
      <c r="T2627"/>
    </row>
    <row r="2628" spans="20:20" x14ac:dyDescent="0.25">
      <c r="T2628"/>
    </row>
    <row r="2629" spans="20:20" x14ac:dyDescent="0.25">
      <c r="T2629"/>
    </row>
    <row r="2630" spans="20:20" x14ac:dyDescent="0.25">
      <c r="T2630"/>
    </row>
    <row r="2631" spans="20:20" x14ac:dyDescent="0.25">
      <c r="T2631"/>
    </row>
    <row r="2632" spans="20:20" x14ac:dyDescent="0.25">
      <c r="T2632"/>
    </row>
    <row r="2633" spans="20:20" x14ac:dyDescent="0.25">
      <c r="T2633"/>
    </row>
    <row r="2634" spans="20:20" x14ac:dyDescent="0.25">
      <c r="T2634"/>
    </row>
    <row r="2635" spans="20:20" x14ac:dyDescent="0.25">
      <c r="T2635"/>
    </row>
    <row r="2636" spans="20:20" x14ac:dyDescent="0.25">
      <c r="T2636"/>
    </row>
    <row r="2637" spans="20:20" x14ac:dyDescent="0.25">
      <c r="T2637"/>
    </row>
    <row r="2638" spans="20:20" x14ac:dyDescent="0.25">
      <c r="T2638"/>
    </row>
    <row r="2639" spans="20:20" x14ac:dyDescent="0.25">
      <c r="T2639"/>
    </row>
    <row r="2640" spans="20:20" x14ac:dyDescent="0.25">
      <c r="T2640"/>
    </row>
    <row r="2641" spans="20:20" x14ac:dyDescent="0.25">
      <c r="T2641"/>
    </row>
    <row r="2642" spans="20:20" x14ac:dyDescent="0.25">
      <c r="T2642"/>
    </row>
    <row r="2643" spans="20:20" x14ac:dyDescent="0.25">
      <c r="T2643"/>
    </row>
    <row r="2644" spans="20:20" x14ac:dyDescent="0.25">
      <c r="T2644"/>
    </row>
    <row r="2645" spans="20:20" x14ac:dyDescent="0.25">
      <c r="T2645"/>
    </row>
    <row r="2646" spans="20:20" x14ac:dyDescent="0.25">
      <c r="T2646"/>
    </row>
    <row r="2647" spans="20:20" x14ac:dyDescent="0.25">
      <c r="T2647"/>
    </row>
    <row r="2648" spans="20:20" x14ac:dyDescent="0.25">
      <c r="T2648"/>
    </row>
    <row r="2649" spans="20:20" x14ac:dyDescent="0.25">
      <c r="T2649"/>
    </row>
    <row r="2650" spans="20:20" x14ac:dyDescent="0.25">
      <c r="T2650"/>
    </row>
    <row r="2651" spans="20:20" x14ac:dyDescent="0.25">
      <c r="T2651"/>
    </row>
    <row r="2652" spans="20:20" x14ac:dyDescent="0.25">
      <c r="T2652"/>
    </row>
    <row r="2653" spans="20:20" x14ac:dyDescent="0.25">
      <c r="T2653"/>
    </row>
    <row r="2654" spans="20:20" x14ac:dyDescent="0.25">
      <c r="T2654"/>
    </row>
    <row r="2655" spans="20:20" x14ac:dyDescent="0.25">
      <c r="T2655"/>
    </row>
    <row r="2656" spans="20:20" x14ac:dyDescent="0.25">
      <c r="T2656"/>
    </row>
    <row r="2657" spans="20:20" x14ac:dyDescent="0.25">
      <c r="T2657"/>
    </row>
    <row r="2658" spans="20:20" x14ac:dyDescent="0.25">
      <c r="T2658"/>
    </row>
    <row r="2659" spans="20:20" x14ac:dyDescent="0.25">
      <c r="T2659"/>
    </row>
    <row r="2660" spans="20:20" x14ac:dyDescent="0.25">
      <c r="T2660"/>
    </row>
    <row r="2661" spans="20:20" x14ac:dyDescent="0.25">
      <c r="T2661"/>
    </row>
    <row r="2662" spans="20:20" x14ac:dyDescent="0.25">
      <c r="T2662"/>
    </row>
    <row r="2663" spans="20:20" x14ac:dyDescent="0.25">
      <c r="T2663"/>
    </row>
    <row r="2664" spans="20:20" x14ac:dyDescent="0.25">
      <c r="T2664"/>
    </row>
    <row r="2665" spans="20:20" x14ac:dyDescent="0.25">
      <c r="T2665"/>
    </row>
    <row r="2666" spans="20:20" x14ac:dyDescent="0.25">
      <c r="T2666"/>
    </row>
    <row r="2667" spans="20:20" x14ac:dyDescent="0.25">
      <c r="T2667"/>
    </row>
    <row r="2668" spans="20:20" x14ac:dyDescent="0.25">
      <c r="T2668"/>
    </row>
    <row r="2669" spans="20:20" x14ac:dyDescent="0.25">
      <c r="T2669"/>
    </row>
    <row r="2670" spans="20:20" x14ac:dyDescent="0.25">
      <c r="T2670"/>
    </row>
    <row r="2671" spans="20:20" x14ac:dyDescent="0.25">
      <c r="T2671"/>
    </row>
    <row r="2672" spans="20:20" x14ac:dyDescent="0.25">
      <c r="T2672"/>
    </row>
    <row r="2673" spans="20:20" x14ac:dyDescent="0.25">
      <c r="T2673"/>
    </row>
    <row r="2674" spans="20:20" x14ac:dyDescent="0.25">
      <c r="T2674"/>
    </row>
    <row r="2675" spans="20:20" x14ac:dyDescent="0.25">
      <c r="T2675"/>
    </row>
    <row r="2676" spans="20:20" x14ac:dyDescent="0.25">
      <c r="T2676"/>
    </row>
    <row r="2677" spans="20:20" x14ac:dyDescent="0.25">
      <c r="T2677"/>
    </row>
    <row r="2678" spans="20:20" x14ac:dyDescent="0.25">
      <c r="T2678"/>
    </row>
    <row r="2679" spans="20:20" x14ac:dyDescent="0.25">
      <c r="T2679"/>
    </row>
    <row r="2680" spans="20:20" x14ac:dyDescent="0.25">
      <c r="T2680"/>
    </row>
    <row r="2681" spans="20:20" x14ac:dyDescent="0.25">
      <c r="T2681"/>
    </row>
    <row r="2682" spans="20:20" x14ac:dyDescent="0.25">
      <c r="T2682"/>
    </row>
    <row r="2683" spans="20:20" x14ac:dyDescent="0.25">
      <c r="T2683"/>
    </row>
    <row r="2684" spans="20:20" x14ac:dyDescent="0.25">
      <c r="T2684"/>
    </row>
    <row r="2685" spans="20:20" x14ac:dyDescent="0.25">
      <c r="T2685"/>
    </row>
    <row r="2686" spans="20:20" x14ac:dyDescent="0.25">
      <c r="T2686"/>
    </row>
    <row r="2687" spans="20:20" x14ac:dyDescent="0.25">
      <c r="T2687"/>
    </row>
    <row r="2688" spans="20:20" x14ac:dyDescent="0.25">
      <c r="T2688"/>
    </row>
    <row r="2689" spans="20:20" x14ac:dyDescent="0.25">
      <c r="T2689"/>
    </row>
    <row r="2690" spans="20:20" x14ac:dyDescent="0.25">
      <c r="T2690"/>
    </row>
    <row r="2691" spans="20:20" x14ac:dyDescent="0.25">
      <c r="T2691"/>
    </row>
    <row r="2692" spans="20:20" x14ac:dyDescent="0.25">
      <c r="T2692"/>
    </row>
    <row r="2693" spans="20:20" x14ac:dyDescent="0.25">
      <c r="T2693"/>
    </row>
    <row r="2694" spans="20:20" x14ac:dyDescent="0.25">
      <c r="T2694"/>
    </row>
    <row r="2695" spans="20:20" x14ac:dyDescent="0.25">
      <c r="T2695"/>
    </row>
    <row r="2696" spans="20:20" x14ac:dyDescent="0.25">
      <c r="T2696"/>
    </row>
    <row r="2697" spans="20:20" x14ac:dyDescent="0.25">
      <c r="T2697"/>
    </row>
    <row r="2698" spans="20:20" x14ac:dyDescent="0.25">
      <c r="T2698"/>
    </row>
    <row r="2699" spans="20:20" x14ac:dyDescent="0.25">
      <c r="T2699"/>
    </row>
    <row r="2700" spans="20:20" x14ac:dyDescent="0.25">
      <c r="T2700"/>
    </row>
    <row r="2701" spans="20:20" x14ac:dyDescent="0.25">
      <c r="T2701"/>
    </row>
    <row r="2702" spans="20:20" x14ac:dyDescent="0.25">
      <c r="T2702"/>
    </row>
    <row r="2703" spans="20:20" x14ac:dyDescent="0.25">
      <c r="T2703"/>
    </row>
    <row r="2704" spans="20:20" x14ac:dyDescent="0.25">
      <c r="T2704"/>
    </row>
    <row r="2705" spans="20:20" x14ac:dyDescent="0.25">
      <c r="T2705"/>
    </row>
    <row r="2706" spans="20:20" x14ac:dyDescent="0.25">
      <c r="T2706"/>
    </row>
    <row r="2707" spans="20:20" x14ac:dyDescent="0.25">
      <c r="T2707"/>
    </row>
    <row r="2708" spans="20:20" x14ac:dyDescent="0.25">
      <c r="T2708"/>
    </row>
    <row r="2709" spans="20:20" x14ac:dyDescent="0.25">
      <c r="T2709"/>
    </row>
    <row r="2710" spans="20:20" x14ac:dyDescent="0.25">
      <c r="T2710"/>
    </row>
    <row r="2711" spans="20:20" x14ac:dyDescent="0.25">
      <c r="T2711"/>
    </row>
    <row r="2712" spans="20:20" x14ac:dyDescent="0.25">
      <c r="T2712"/>
    </row>
    <row r="2713" spans="20:20" x14ac:dyDescent="0.25">
      <c r="T2713"/>
    </row>
    <row r="2714" spans="20:20" x14ac:dyDescent="0.25">
      <c r="T2714"/>
    </row>
    <row r="2715" spans="20:20" x14ac:dyDescent="0.25">
      <c r="T2715"/>
    </row>
    <row r="2716" spans="20:20" x14ac:dyDescent="0.25">
      <c r="T2716"/>
    </row>
    <row r="2717" spans="20:20" x14ac:dyDescent="0.25">
      <c r="T2717"/>
    </row>
    <row r="2718" spans="20:20" x14ac:dyDescent="0.25">
      <c r="T2718"/>
    </row>
    <row r="2719" spans="20:20" x14ac:dyDescent="0.25">
      <c r="T2719"/>
    </row>
    <row r="2720" spans="20:20" x14ac:dyDescent="0.25">
      <c r="T2720"/>
    </row>
    <row r="2721" spans="20:20" x14ac:dyDescent="0.25">
      <c r="T2721"/>
    </row>
    <row r="2722" spans="20:20" x14ac:dyDescent="0.25">
      <c r="T2722"/>
    </row>
    <row r="2723" spans="20:20" x14ac:dyDescent="0.25">
      <c r="T2723"/>
    </row>
    <row r="2724" spans="20:20" x14ac:dyDescent="0.25">
      <c r="T2724"/>
    </row>
    <row r="2725" spans="20:20" x14ac:dyDescent="0.25">
      <c r="T2725"/>
    </row>
    <row r="2726" spans="20:20" x14ac:dyDescent="0.25">
      <c r="T2726"/>
    </row>
    <row r="2727" spans="20:20" x14ac:dyDescent="0.25">
      <c r="T2727"/>
    </row>
    <row r="2728" spans="20:20" x14ac:dyDescent="0.25">
      <c r="T2728"/>
    </row>
    <row r="2729" spans="20:20" x14ac:dyDescent="0.25">
      <c r="T2729"/>
    </row>
    <row r="2730" spans="20:20" x14ac:dyDescent="0.25">
      <c r="T2730"/>
    </row>
    <row r="2731" spans="20:20" x14ac:dyDescent="0.25">
      <c r="T2731"/>
    </row>
    <row r="2732" spans="20:20" x14ac:dyDescent="0.25">
      <c r="T2732"/>
    </row>
    <row r="2733" spans="20:20" x14ac:dyDescent="0.25">
      <c r="T2733"/>
    </row>
    <row r="2734" spans="20:20" x14ac:dyDescent="0.25">
      <c r="T2734"/>
    </row>
    <row r="2735" spans="20:20" x14ac:dyDescent="0.25">
      <c r="T2735"/>
    </row>
    <row r="2736" spans="20:20" x14ac:dyDescent="0.25">
      <c r="T2736"/>
    </row>
    <row r="2737" spans="20:20" x14ac:dyDescent="0.25">
      <c r="T2737"/>
    </row>
    <row r="2738" spans="20:20" x14ac:dyDescent="0.25">
      <c r="T2738"/>
    </row>
    <row r="2739" spans="20:20" x14ac:dyDescent="0.25">
      <c r="T2739"/>
    </row>
    <row r="2740" spans="20:20" x14ac:dyDescent="0.25">
      <c r="T2740"/>
    </row>
    <row r="2741" spans="20:20" x14ac:dyDescent="0.25">
      <c r="T2741"/>
    </row>
    <row r="2742" spans="20:20" x14ac:dyDescent="0.25">
      <c r="T2742"/>
    </row>
    <row r="2743" spans="20:20" x14ac:dyDescent="0.25">
      <c r="T2743"/>
    </row>
    <row r="2744" spans="20:20" x14ac:dyDescent="0.25">
      <c r="T2744"/>
    </row>
    <row r="2745" spans="20:20" x14ac:dyDescent="0.25">
      <c r="T2745"/>
    </row>
    <row r="2746" spans="20:20" x14ac:dyDescent="0.25">
      <c r="T2746"/>
    </row>
    <row r="2747" spans="20:20" x14ac:dyDescent="0.25">
      <c r="T2747"/>
    </row>
    <row r="2748" spans="20:20" x14ac:dyDescent="0.25">
      <c r="T2748"/>
    </row>
    <row r="2749" spans="20:20" x14ac:dyDescent="0.25">
      <c r="T2749"/>
    </row>
    <row r="2750" spans="20:20" x14ac:dyDescent="0.25">
      <c r="T2750"/>
    </row>
    <row r="2751" spans="20:20" x14ac:dyDescent="0.25">
      <c r="T2751"/>
    </row>
    <row r="2752" spans="20:20" x14ac:dyDescent="0.25">
      <c r="T2752"/>
    </row>
    <row r="2753" spans="20:20" x14ac:dyDescent="0.25">
      <c r="T2753"/>
    </row>
    <row r="2754" spans="20:20" x14ac:dyDescent="0.25">
      <c r="T2754"/>
    </row>
    <row r="2755" spans="20:20" x14ac:dyDescent="0.25">
      <c r="T2755"/>
    </row>
    <row r="2756" spans="20:20" x14ac:dyDescent="0.25">
      <c r="T2756"/>
    </row>
    <row r="2757" spans="20:20" x14ac:dyDescent="0.25">
      <c r="T2757"/>
    </row>
    <row r="2758" spans="20:20" x14ac:dyDescent="0.25">
      <c r="T2758"/>
    </row>
    <row r="2759" spans="20:20" x14ac:dyDescent="0.25">
      <c r="T2759"/>
    </row>
    <row r="2760" spans="20:20" x14ac:dyDescent="0.25">
      <c r="T2760"/>
    </row>
    <row r="2761" spans="20:20" x14ac:dyDescent="0.25">
      <c r="T2761"/>
    </row>
    <row r="2762" spans="20:20" x14ac:dyDescent="0.25">
      <c r="T2762"/>
    </row>
    <row r="2763" spans="20:20" x14ac:dyDescent="0.25">
      <c r="T2763"/>
    </row>
    <row r="2764" spans="20:20" x14ac:dyDescent="0.25">
      <c r="T2764"/>
    </row>
    <row r="2765" spans="20:20" x14ac:dyDescent="0.25">
      <c r="T2765"/>
    </row>
    <row r="2766" spans="20:20" x14ac:dyDescent="0.25">
      <c r="T2766"/>
    </row>
    <row r="2767" spans="20:20" x14ac:dyDescent="0.25">
      <c r="T2767"/>
    </row>
    <row r="2768" spans="20:20" x14ac:dyDescent="0.25">
      <c r="T2768"/>
    </row>
    <row r="2769" spans="20:20" x14ac:dyDescent="0.25">
      <c r="T2769"/>
    </row>
    <row r="2770" spans="20:20" x14ac:dyDescent="0.25">
      <c r="T2770"/>
    </row>
    <row r="2771" spans="20:20" x14ac:dyDescent="0.25">
      <c r="T2771"/>
    </row>
    <row r="2772" spans="20:20" x14ac:dyDescent="0.25">
      <c r="T2772"/>
    </row>
    <row r="2773" spans="20:20" x14ac:dyDescent="0.25">
      <c r="T2773"/>
    </row>
    <row r="2774" spans="20:20" x14ac:dyDescent="0.25">
      <c r="T2774"/>
    </row>
    <row r="2775" spans="20:20" x14ac:dyDescent="0.25">
      <c r="T2775"/>
    </row>
    <row r="2776" spans="20:20" x14ac:dyDescent="0.25">
      <c r="T2776"/>
    </row>
    <row r="2777" spans="20:20" x14ac:dyDescent="0.25">
      <c r="T2777"/>
    </row>
    <row r="2778" spans="20:20" x14ac:dyDescent="0.25">
      <c r="T2778"/>
    </row>
    <row r="2779" spans="20:20" x14ac:dyDescent="0.25">
      <c r="T2779"/>
    </row>
    <row r="2780" spans="20:20" x14ac:dyDescent="0.25">
      <c r="T2780"/>
    </row>
    <row r="2781" spans="20:20" x14ac:dyDescent="0.25">
      <c r="T2781"/>
    </row>
    <row r="2782" spans="20:20" x14ac:dyDescent="0.25">
      <c r="T2782"/>
    </row>
    <row r="2783" spans="20:20" x14ac:dyDescent="0.25">
      <c r="T2783"/>
    </row>
    <row r="2784" spans="20:20" x14ac:dyDescent="0.25">
      <c r="T2784"/>
    </row>
    <row r="2785" spans="20:20" x14ac:dyDescent="0.25">
      <c r="T2785"/>
    </row>
    <row r="2786" spans="20:20" x14ac:dyDescent="0.25">
      <c r="T2786"/>
    </row>
    <row r="2787" spans="20:20" x14ac:dyDescent="0.25">
      <c r="T2787"/>
    </row>
    <row r="2788" spans="20:20" x14ac:dyDescent="0.25">
      <c r="T2788"/>
    </row>
    <row r="2789" spans="20:20" x14ac:dyDescent="0.25">
      <c r="T2789"/>
    </row>
    <row r="2790" spans="20:20" x14ac:dyDescent="0.25">
      <c r="T2790"/>
    </row>
    <row r="2791" spans="20:20" x14ac:dyDescent="0.25">
      <c r="T2791"/>
    </row>
    <row r="2792" spans="20:20" x14ac:dyDescent="0.25">
      <c r="T2792"/>
    </row>
    <row r="2793" spans="20:20" x14ac:dyDescent="0.25">
      <c r="T2793"/>
    </row>
    <row r="2794" spans="20:20" x14ac:dyDescent="0.25">
      <c r="T2794"/>
    </row>
    <row r="2795" spans="20:20" x14ac:dyDescent="0.25">
      <c r="T2795"/>
    </row>
    <row r="2796" spans="20:20" x14ac:dyDescent="0.25">
      <c r="T2796"/>
    </row>
    <row r="2797" spans="20:20" x14ac:dyDescent="0.25">
      <c r="T2797"/>
    </row>
    <row r="2798" spans="20:20" x14ac:dyDescent="0.25">
      <c r="T2798"/>
    </row>
    <row r="2799" spans="20:20" x14ac:dyDescent="0.25">
      <c r="T2799"/>
    </row>
    <row r="2800" spans="20:20" x14ac:dyDescent="0.25">
      <c r="T2800"/>
    </row>
    <row r="2801" spans="20:20" x14ac:dyDescent="0.25">
      <c r="T2801"/>
    </row>
    <row r="2802" spans="20:20" x14ac:dyDescent="0.25">
      <c r="T2802"/>
    </row>
    <row r="2803" spans="20:20" x14ac:dyDescent="0.25">
      <c r="T2803"/>
    </row>
    <row r="2804" spans="20:20" x14ac:dyDescent="0.25">
      <c r="T2804"/>
    </row>
    <row r="2805" spans="20:20" x14ac:dyDescent="0.25">
      <c r="T2805"/>
    </row>
    <row r="2806" spans="20:20" x14ac:dyDescent="0.25">
      <c r="T2806"/>
    </row>
    <row r="2807" spans="20:20" x14ac:dyDescent="0.25">
      <c r="T2807"/>
    </row>
    <row r="2808" spans="20:20" x14ac:dyDescent="0.25">
      <c r="T2808"/>
    </row>
    <row r="2809" spans="20:20" x14ac:dyDescent="0.25">
      <c r="T2809"/>
    </row>
    <row r="2810" spans="20:20" x14ac:dyDescent="0.25">
      <c r="T2810"/>
    </row>
    <row r="2811" spans="20:20" x14ac:dyDescent="0.25">
      <c r="T2811"/>
    </row>
    <row r="2812" spans="20:20" x14ac:dyDescent="0.25">
      <c r="T2812"/>
    </row>
    <row r="2813" spans="20:20" x14ac:dyDescent="0.25">
      <c r="T2813"/>
    </row>
    <row r="2814" spans="20:20" x14ac:dyDescent="0.25">
      <c r="T2814"/>
    </row>
    <row r="2815" spans="20:20" x14ac:dyDescent="0.25">
      <c r="T2815"/>
    </row>
    <row r="2816" spans="20:20" x14ac:dyDescent="0.25">
      <c r="T2816"/>
    </row>
    <row r="2817" spans="20:20" x14ac:dyDescent="0.25">
      <c r="T2817"/>
    </row>
    <row r="2818" spans="20:20" x14ac:dyDescent="0.25">
      <c r="T2818"/>
    </row>
    <row r="2819" spans="20:20" x14ac:dyDescent="0.25">
      <c r="T2819"/>
    </row>
    <row r="2820" spans="20:20" x14ac:dyDescent="0.25">
      <c r="T2820"/>
    </row>
    <row r="2821" spans="20:20" x14ac:dyDescent="0.25">
      <c r="T2821"/>
    </row>
    <row r="2822" spans="20:20" x14ac:dyDescent="0.25">
      <c r="T2822"/>
    </row>
    <row r="2823" spans="20:20" x14ac:dyDescent="0.25">
      <c r="T2823"/>
    </row>
    <row r="2824" spans="20:20" x14ac:dyDescent="0.25">
      <c r="T2824"/>
    </row>
    <row r="2825" spans="20:20" x14ac:dyDescent="0.25">
      <c r="T2825"/>
    </row>
    <row r="2826" spans="20:20" x14ac:dyDescent="0.25">
      <c r="T2826"/>
    </row>
    <row r="2827" spans="20:20" x14ac:dyDescent="0.25">
      <c r="T2827"/>
    </row>
    <row r="2828" spans="20:20" x14ac:dyDescent="0.25">
      <c r="T2828"/>
    </row>
    <row r="2829" spans="20:20" x14ac:dyDescent="0.25">
      <c r="T2829"/>
    </row>
    <row r="2830" spans="20:20" x14ac:dyDescent="0.25">
      <c r="T2830"/>
    </row>
    <row r="2831" spans="20:20" x14ac:dyDescent="0.25">
      <c r="T2831"/>
    </row>
    <row r="2832" spans="20:20" x14ac:dyDescent="0.25">
      <c r="T2832"/>
    </row>
    <row r="2833" spans="20:20" x14ac:dyDescent="0.25">
      <c r="T2833"/>
    </row>
    <row r="2834" spans="20:20" x14ac:dyDescent="0.25">
      <c r="T2834"/>
    </row>
    <row r="2835" spans="20:20" x14ac:dyDescent="0.25">
      <c r="T2835"/>
    </row>
    <row r="2836" spans="20:20" x14ac:dyDescent="0.25">
      <c r="T2836"/>
    </row>
    <row r="2837" spans="20:20" x14ac:dyDescent="0.25">
      <c r="T2837"/>
    </row>
    <row r="2838" spans="20:20" x14ac:dyDescent="0.25">
      <c r="T2838"/>
    </row>
    <row r="2839" spans="20:20" x14ac:dyDescent="0.25">
      <c r="T2839"/>
    </row>
    <row r="2840" spans="20:20" x14ac:dyDescent="0.25">
      <c r="T2840"/>
    </row>
    <row r="2841" spans="20:20" x14ac:dyDescent="0.25">
      <c r="T2841"/>
    </row>
    <row r="2842" spans="20:20" x14ac:dyDescent="0.25">
      <c r="T2842"/>
    </row>
    <row r="2843" spans="20:20" x14ac:dyDescent="0.25">
      <c r="T2843"/>
    </row>
    <row r="2844" spans="20:20" x14ac:dyDescent="0.25">
      <c r="T2844"/>
    </row>
    <row r="2845" spans="20:20" x14ac:dyDescent="0.25">
      <c r="T2845"/>
    </row>
    <row r="2846" spans="20:20" x14ac:dyDescent="0.25">
      <c r="T2846"/>
    </row>
    <row r="2847" spans="20:20" x14ac:dyDescent="0.25">
      <c r="T2847"/>
    </row>
    <row r="2848" spans="20:20" x14ac:dyDescent="0.25">
      <c r="T2848"/>
    </row>
    <row r="2849" spans="20:20" x14ac:dyDescent="0.25">
      <c r="T2849"/>
    </row>
    <row r="2850" spans="20:20" x14ac:dyDescent="0.25">
      <c r="T2850"/>
    </row>
    <row r="2851" spans="20:20" x14ac:dyDescent="0.25">
      <c r="T2851"/>
    </row>
    <row r="2852" spans="20:20" x14ac:dyDescent="0.25">
      <c r="T2852"/>
    </row>
    <row r="2853" spans="20:20" x14ac:dyDescent="0.25">
      <c r="T2853"/>
    </row>
    <row r="2854" spans="20:20" x14ac:dyDescent="0.25">
      <c r="T2854"/>
    </row>
    <row r="2855" spans="20:20" x14ac:dyDescent="0.25">
      <c r="T2855"/>
    </row>
    <row r="2856" spans="20:20" x14ac:dyDescent="0.25">
      <c r="T2856"/>
    </row>
    <row r="2857" spans="20:20" x14ac:dyDescent="0.25">
      <c r="T2857"/>
    </row>
    <row r="2858" spans="20:20" x14ac:dyDescent="0.25">
      <c r="T2858"/>
    </row>
    <row r="2859" spans="20:20" x14ac:dyDescent="0.25">
      <c r="T2859"/>
    </row>
    <row r="2860" spans="20:20" x14ac:dyDescent="0.25">
      <c r="T2860"/>
    </row>
    <row r="2861" spans="20:20" x14ac:dyDescent="0.25">
      <c r="T2861"/>
    </row>
    <row r="2862" spans="20:20" x14ac:dyDescent="0.25">
      <c r="T2862"/>
    </row>
    <row r="2863" spans="20:20" x14ac:dyDescent="0.25">
      <c r="T2863"/>
    </row>
    <row r="2864" spans="20:20" x14ac:dyDescent="0.25">
      <c r="T2864"/>
    </row>
    <row r="2865" spans="20:20" x14ac:dyDescent="0.25">
      <c r="T2865"/>
    </row>
    <row r="2866" spans="20:20" x14ac:dyDescent="0.25">
      <c r="T2866"/>
    </row>
    <row r="2867" spans="20:20" x14ac:dyDescent="0.25">
      <c r="T2867"/>
    </row>
    <row r="2868" spans="20:20" x14ac:dyDescent="0.25">
      <c r="T2868"/>
    </row>
    <row r="2869" spans="20:20" x14ac:dyDescent="0.25">
      <c r="T2869"/>
    </row>
    <row r="2870" spans="20:20" x14ac:dyDescent="0.25">
      <c r="T2870"/>
    </row>
    <row r="2871" spans="20:20" x14ac:dyDescent="0.25">
      <c r="T2871"/>
    </row>
    <row r="2872" spans="20:20" x14ac:dyDescent="0.25">
      <c r="T2872"/>
    </row>
    <row r="2873" spans="20:20" x14ac:dyDescent="0.25">
      <c r="T2873"/>
    </row>
    <row r="2874" spans="20:20" x14ac:dyDescent="0.25">
      <c r="T2874"/>
    </row>
    <row r="2875" spans="20:20" x14ac:dyDescent="0.25">
      <c r="T2875"/>
    </row>
    <row r="2876" spans="20:20" x14ac:dyDescent="0.25">
      <c r="T2876"/>
    </row>
    <row r="2877" spans="20:20" x14ac:dyDescent="0.25">
      <c r="T2877"/>
    </row>
    <row r="2878" spans="20:20" x14ac:dyDescent="0.25">
      <c r="T2878"/>
    </row>
    <row r="2879" spans="20:20" x14ac:dyDescent="0.25">
      <c r="T2879"/>
    </row>
    <row r="2880" spans="20:20" x14ac:dyDescent="0.25">
      <c r="T2880"/>
    </row>
    <row r="2881" spans="20:20" x14ac:dyDescent="0.25">
      <c r="T2881"/>
    </row>
    <row r="2882" spans="20:20" x14ac:dyDescent="0.25">
      <c r="T2882"/>
    </row>
    <row r="2883" spans="20:20" x14ac:dyDescent="0.25">
      <c r="T2883"/>
    </row>
    <row r="2884" spans="20:20" x14ac:dyDescent="0.25">
      <c r="T2884"/>
    </row>
    <row r="2885" spans="20:20" x14ac:dyDescent="0.25">
      <c r="T2885"/>
    </row>
    <row r="2886" spans="20:20" x14ac:dyDescent="0.25">
      <c r="T2886"/>
    </row>
    <row r="2887" spans="20:20" x14ac:dyDescent="0.25">
      <c r="T2887"/>
    </row>
    <row r="2888" spans="20:20" x14ac:dyDescent="0.25">
      <c r="T2888"/>
    </row>
    <row r="2889" spans="20:20" x14ac:dyDescent="0.25">
      <c r="T2889"/>
    </row>
    <row r="2890" spans="20:20" x14ac:dyDescent="0.25">
      <c r="T2890"/>
    </row>
    <row r="2891" spans="20:20" x14ac:dyDescent="0.25">
      <c r="T2891"/>
    </row>
    <row r="2892" spans="20:20" x14ac:dyDescent="0.25">
      <c r="T2892"/>
    </row>
    <row r="2893" spans="20:20" x14ac:dyDescent="0.25">
      <c r="T2893"/>
    </row>
    <row r="2894" spans="20:20" x14ac:dyDescent="0.25">
      <c r="T2894"/>
    </row>
    <row r="2895" spans="20:20" x14ac:dyDescent="0.25">
      <c r="T2895"/>
    </row>
    <row r="2896" spans="20:20" x14ac:dyDescent="0.25">
      <c r="T2896"/>
    </row>
    <row r="2897" spans="20:20" x14ac:dyDescent="0.25">
      <c r="T2897"/>
    </row>
    <row r="2898" spans="20:20" x14ac:dyDescent="0.25">
      <c r="T2898"/>
    </row>
    <row r="2899" spans="20:20" x14ac:dyDescent="0.25">
      <c r="T2899"/>
    </row>
    <row r="2900" spans="20:20" x14ac:dyDescent="0.25">
      <c r="T2900"/>
    </row>
    <row r="2901" spans="20:20" x14ac:dyDescent="0.25">
      <c r="T2901"/>
    </row>
    <row r="2902" spans="20:20" x14ac:dyDescent="0.25">
      <c r="T2902"/>
    </row>
    <row r="2903" spans="20:20" x14ac:dyDescent="0.25">
      <c r="T2903"/>
    </row>
    <row r="2904" spans="20:20" x14ac:dyDescent="0.25">
      <c r="T2904"/>
    </row>
    <row r="2905" spans="20:20" x14ac:dyDescent="0.25">
      <c r="T2905"/>
    </row>
    <row r="2906" spans="20:20" x14ac:dyDescent="0.25">
      <c r="T2906"/>
    </row>
    <row r="2907" spans="20:20" x14ac:dyDescent="0.25">
      <c r="T2907"/>
    </row>
    <row r="2908" spans="20:20" x14ac:dyDescent="0.25">
      <c r="T2908"/>
    </row>
    <row r="2909" spans="20:20" x14ac:dyDescent="0.25">
      <c r="T2909"/>
    </row>
    <row r="2910" spans="20:20" x14ac:dyDescent="0.25">
      <c r="T2910"/>
    </row>
    <row r="2911" spans="20:20" x14ac:dyDescent="0.25">
      <c r="T2911"/>
    </row>
    <row r="2912" spans="20:20" x14ac:dyDescent="0.25">
      <c r="T2912"/>
    </row>
    <row r="2913" spans="20:20" x14ac:dyDescent="0.25">
      <c r="T2913"/>
    </row>
    <row r="2914" spans="20:20" x14ac:dyDescent="0.25">
      <c r="T2914"/>
    </row>
    <row r="2915" spans="20:20" x14ac:dyDescent="0.25">
      <c r="T2915"/>
    </row>
    <row r="2916" spans="20:20" x14ac:dyDescent="0.25">
      <c r="T2916"/>
    </row>
    <row r="2917" spans="20:20" x14ac:dyDescent="0.25">
      <c r="T2917"/>
    </row>
    <row r="2918" spans="20:20" x14ac:dyDescent="0.25">
      <c r="T2918"/>
    </row>
    <row r="2919" spans="20:20" x14ac:dyDescent="0.25">
      <c r="T2919"/>
    </row>
    <row r="2920" spans="20:20" x14ac:dyDescent="0.25">
      <c r="T2920"/>
    </row>
    <row r="2921" spans="20:20" x14ac:dyDescent="0.25">
      <c r="T2921"/>
    </row>
    <row r="2922" spans="20:20" x14ac:dyDescent="0.25">
      <c r="T2922"/>
    </row>
    <row r="2923" spans="20:20" x14ac:dyDescent="0.25">
      <c r="T2923"/>
    </row>
    <row r="2924" spans="20:20" x14ac:dyDescent="0.25">
      <c r="T2924"/>
    </row>
    <row r="2925" spans="20:20" x14ac:dyDescent="0.25">
      <c r="T2925"/>
    </row>
    <row r="2926" spans="20:20" x14ac:dyDescent="0.25">
      <c r="T2926"/>
    </row>
    <row r="2927" spans="20:20" x14ac:dyDescent="0.25">
      <c r="T2927"/>
    </row>
    <row r="2928" spans="20:20" x14ac:dyDescent="0.25">
      <c r="T2928"/>
    </row>
    <row r="2929" spans="20:20" x14ac:dyDescent="0.25">
      <c r="T2929"/>
    </row>
    <row r="2930" spans="20:20" x14ac:dyDescent="0.25">
      <c r="T2930"/>
    </row>
    <row r="2931" spans="20:20" x14ac:dyDescent="0.25">
      <c r="T2931"/>
    </row>
    <row r="2932" spans="20:20" x14ac:dyDescent="0.25">
      <c r="T2932"/>
    </row>
    <row r="2933" spans="20:20" x14ac:dyDescent="0.25">
      <c r="T2933"/>
    </row>
    <row r="2934" spans="20:20" x14ac:dyDescent="0.25">
      <c r="T2934"/>
    </row>
    <row r="2935" spans="20:20" x14ac:dyDescent="0.25">
      <c r="T2935"/>
    </row>
    <row r="2936" spans="20:20" x14ac:dyDescent="0.25">
      <c r="T2936"/>
    </row>
    <row r="2937" spans="20:20" x14ac:dyDescent="0.25">
      <c r="T2937"/>
    </row>
    <row r="2938" spans="20:20" x14ac:dyDescent="0.25">
      <c r="T2938"/>
    </row>
    <row r="2939" spans="20:20" x14ac:dyDescent="0.25">
      <c r="T2939"/>
    </row>
    <row r="2940" spans="20:20" x14ac:dyDescent="0.25">
      <c r="T2940"/>
    </row>
    <row r="2941" spans="20:20" x14ac:dyDescent="0.25">
      <c r="T2941"/>
    </row>
    <row r="2942" spans="20:20" x14ac:dyDescent="0.25">
      <c r="T2942"/>
    </row>
    <row r="2943" spans="20:20" x14ac:dyDescent="0.25">
      <c r="T2943"/>
    </row>
    <row r="2944" spans="20:20" x14ac:dyDescent="0.25">
      <c r="T2944"/>
    </row>
    <row r="2945" spans="20:20" x14ac:dyDescent="0.25">
      <c r="T2945"/>
    </row>
    <row r="2946" spans="20:20" x14ac:dyDescent="0.25">
      <c r="T2946"/>
    </row>
    <row r="2947" spans="20:20" x14ac:dyDescent="0.25">
      <c r="T2947"/>
    </row>
    <row r="2948" spans="20:20" x14ac:dyDescent="0.25">
      <c r="T2948"/>
    </row>
    <row r="2949" spans="20:20" x14ac:dyDescent="0.25">
      <c r="T2949"/>
    </row>
    <row r="2950" spans="20:20" x14ac:dyDescent="0.25">
      <c r="T2950"/>
    </row>
    <row r="2951" spans="20:20" x14ac:dyDescent="0.25">
      <c r="T2951"/>
    </row>
    <row r="2952" spans="20:20" x14ac:dyDescent="0.25">
      <c r="T2952"/>
    </row>
    <row r="2953" spans="20:20" x14ac:dyDescent="0.25">
      <c r="T2953"/>
    </row>
    <row r="2954" spans="20:20" x14ac:dyDescent="0.25">
      <c r="T2954"/>
    </row>
    <row r="2955" spans="20:20" x14ac:dyDescent="0.25">
      <c r="T2955"/>
    </row>
    <row r="2956" spans="20:20" x14ac:dyDescent="0.25">
      <c r="T2956"/>
    </row>
    <row r="2957" spans="20:20" x14ac:dyDescent="0.25">
      <c r="T2957"/>
    </row>
    <row r="2958" spans="20:20" x14ac:dyDescent="0.25">
      <c r="T2958"/>
    </row>
    <row r="2959" spans="20:20" x14ac:dyDescent="0.25">
      <c r="T2959"/>
    </row>
    <row r="2960" spans="20:20" x14ac:dyDescent="0.25">
      <c r="T2960"/>
    </row>
    <row r="2961" spans="20:20" x14ac:dyDescent="0.25">
      <c r="T2961"/>
    </row>
    <row r="2962" spans="20:20" x14ac:dyDescent="0.25">
      <c r="T2962"/>
    </row>
    <row r="2963" spans="20:20" x14ac:dyDescent="0.25">
      <c r="T2963"/>
    </row>
    <row r="2964" spans="20:20" x14ac:dyDescent="0.25">
      <c r="T2964"/>
    </row>
    <row r="2965" spans="20:20" x14ac:dyDescent="0.25">
      <c r="T2965"/>
    </row>
    <row r="2966" spans="20:20" x14ac:dyDescent="0.25">
      <c r="T2966"/>
    </row>
    <row r="2967" spans="20:20" x14ac:dyDescent="0.25">
      <c r="T2967"/>
    </row>
    <row r="2968" spans="20:20" x14ac:dyDescent="0.25">
      <c r="T2968"/>
    </row>
    <row r="2969" spans="20:20" x14ac:dyDescent="0.25">
      <c r="T2969"/>
    </row>
    <row r="2970" spans="20:20" x14ac:dyDescent="0.25">
      <c r="T2970"/>
    </row>
    <row r="2971" spans="20:20" x14ac:dyDescent="0.25">
      <c r="T2971"/>
    </row>
    <row r="2972" spans="20:20" x14ac:dyDescent="0.25">
      <c r="T2972"/>
    </row>
    <row r="2973" spans="20:20" x14ac:dyDescent="0.25">
      <c r="T2973"/>
    </row>
    <row r="2974" spans="20:20" x14ac:dyDescent="0.25">
      <c r="T2974"/>
    </row>
    <row r="2975" spans="20:20" x14ac:dyDescent="0.25">
      <c r="T2975"/>
    </row>
    <row r="2976" spans="20:20" x14ac:dyDescent="0.25">
      <c r="T2976"/>
    </row>
    <row r="2977" spans="20:20" x14ac:dyDescent="0.25">
      <c r="T2977"/>
    </row>
    <row r="2978" spans="20:20" x14ac:dyDescent="0.25">
      <c r="T2978"/>
    </row>
    <row r="2979" spans="20:20" x14ac:dyDescent="0.25">
      <c r="T2979"/>
    </row>
    <row r="2980" spans="20:20" x14ac:dyDescent="0.25">
      <c r="T2980"/>
    </row>
    <row r="2981" spans="20:20" x14ac:dyDescent="0.25">
      <c r="T2981"/>
    </row>
    <row r="2982" spans="20:20" x14ac:dyDescent="0.25">
      <c r="T2982"/>
    </row>
    <row r="2983" spans="20:20" x14ac:dyDescent="0.25">
      <c r="T2983"/>
    </row>
    <row r="2984" spans="20:20" x14ac:dyDescent="0.25">
      <c r="T2984"/>
    </row>
    <row r="2985" spans="20:20" x14ac:dyDescent="0.25">
      <c r="T2985"/>
    </row>
    <row r="2986" spans="20:20" x14ac:dyDescent="0.25">
      <c r="T2986"/>
    </row>
    <row r="2987" spans="20:20" x14ac:dyDescent="0.25">
      <c r="T2987"/>
    </row>
    <row r="2988" spans="20:20" x14ac:dyDescent="0.25">
      <c r="T2988"/>
    </row>
    <row r="2989" spans="20:20" x14ac:dyDescent="0.25">
      <c r="T2989"/>
    </row>
    <row r="2990" spans="20:20" x14ac:dyDescent="0.25">
      <c r="T2990"/>
    </row>
    <row r="2991" spans="20:20" x14ac:dyDescent="0.25">
      <c r="T2991"/>
    </row>
    <row r="2992" spans="20:20" x14ac:dyDescent="0.25">
      <c r="T2992"/>
    </row>
    <row r="2993" spans="20:20" x14ac:dyDescent="0.25">
      <c r="T2993"/>
    </row>
    <row r="2994" spans="20:20" x14ac:dyDescent="0.25">
      <c r="T2994"/>
    </row>
    <row r="2995" spans="20:20" x14ac:dyDescent="0.25">
      <c r="T2995"/>
    </row>
    <row r="2996" spans="20:20" x14ac:dyDescent="0.25">
      <c r="T2996"/>
    </row>
    <row r="2997" spans="20:20" x14ac:dyDescent="0.25">
      <c r="T2997"/>
    </row>
    <row r="2998" spans="20:20" x14ac:dyDescent="0.25">
      <c r="T2998"/>
    </row>
    <row r="2999" spans="20:20" x14ac:dyDescent="0.25">
      <c r="T2999"/>
    </row>
    <row r="3000" spans="20:20" x14ac:dyDescent="0.25">
      <c r="T3000"/>
    </row>
    <row r="3001" spans="20:20" x14ac:dyDescent="0.25">
      <c r="T3001"/>
    </row>
    <row r="3002" spans="20:20" x14ac:dyDescent="0.25">
      <c r="T3002"/>
    </row>
    <row r="3003" spans="20:20" x14ac:dyDescent="0.25">
      <c r="T3003"/>
    </row>
    <row r="3004" spans="20:20" x14ac:dyDescent="0.25">
      <c r="T3004"/>
    </row>
    <row r="3005" spans="20:20" x14ac:dyDescent="0.25">
      <c r="T3005"/>
    </row>
    <row r="3006" spans="20:20" x14ac:dyDescent="0.25">
      <c r="T3006"/>
    </row>
    <row r="3007" spans="20:20" x14ac:dyDescent="0.25">
      <c r="T3007"/>
    </row>
    <row r="3008" spans="20:20" x14ac:dyDescent="0.25">
      <c r="T3008"/>
    </row>
    <row r="3009" spans="20:20" x14ac:dyDescent="0.25">
      <c r="T3009"/>
    </row>
    <row r="3010" spans="20:20" x14ac:dyDescent="0.25">
      <c r="T3010"/>
    </row>
    <row r="3011" spans="20:20" x14ac:dyDescent="0.25">
      <c r="T3011"/>
    </row>
    <row r="3012" spans="20:20" x14ac:dyDescent="0.25">
      <c r="T3012"/>
    </row>
    <row r="3013" spans="20:20" x14ac:dyDescent="0.25">
      <c r="T3013"/>
    </row>
    <row r="3014" spans="20:20" x14ac:dyDescent="0.25">
      <c r="T3014"/>
    </row>
    <row r="3015" spans="20:20" x14ac:dyDescent="0.25">
      <c r="T3015"/>
    </row>
    <row r="3016" spans="20:20" x14ac:dyDescent="0.25">
      <c r="T3016"/>
    </row>
    <row r="3017" spans="20:20" x14ac:dyDescent="0.25">
      <c r="T3017"/>
    </row>
    <row r="3018" spans="20:20" x14ac:dyDescent="0.25">
      <c r="T3018"/>
    </row>
    <row r="3019" spans="20:20" x14ac:dyDescent="0.25">
      <c r="T3019"/>
    </row>
    <row r="3020" spans="20:20" x14ac:dyDescent="0.25">
      <c r="T3020"/>
    </row>
    <row r="3021" spans="20:20" x14ac:dyDescent="0.25">
      <c r="T3021"/>
    </row>
    <row r="3022" spans="20:20" x14ac:dyDescent="0.25">
      <c r="T3022"/>
    </row>
    <row r="3023" spans="20:20" x14ac:dyDescent="0.25">
      <c r="T3023"/>
    </row>
    <row r="3024" spans="20:20" x14ac:dyDescent="0.25">
      <c r="T3024"/>
    </row>
    <row r="3025" spans="20:20" x14ac:dyDescent="0.25">
      <c r="T3025"/>
    </row>
    <row r="3026" spans="20:20" x14ac:dyDescent="0.25">
      <c r="T3026"/>
    </row>
    <row r="3027" spans="20:20" x14ac:dyDescent="0.25">
      <c r="T3027"/>
    </row>
    <row r="3028" spans="20:20" x14ac:dyDescent="0.25">
      <c r="T3028"/>
    </row>
    <row r="3029" spans="20:20" x14ac:dyDescent="0.25">
      <c r="T3029"/>
    </row>
    <row r="3030" spans="20:20" x14ac:dyDescent="0.25">
      <c r="T3030"/>
    </row>
    <row r="3031" spans="20:20" x14ac:dyDescent="0.25">
      <c r="T3031"/>
    </row>
    <row r="3032" spans="20:20" x14ac:dyDescent="0.25">
      <c r="T3032"/>
    </row>
    <row r="3033" spans="20:20" x14ac:dyDescent="0.25">
      <c r="T3033"/>
    </row>
    <row r="3034" spans="20:20" x14ac:dyDescent="0.25">
      <c r="T3034"/>
    </row>
    <row r="3035" spans="20:20" x14ac:dyDescent="0.25">
      <c r="T3035"/>
    </row>
    <row r="3036" spans="20:20" x14ac:dyDescent="0.25">
      <c r="T3036"/>
    </row>
    <row r="3037" spans="20:20" x14ac:dyDescent="0.25">
      <c r="T3037"/>
    </row>
    <row r="3038" spans="20:20" x14ac:dyDescent="0.25">
      <c r="T3038"/>
    </row>
    <row r="3039" spans="20:20" x14ac:dyDescent="0.25">
      <c r="T3039"/>
    </row>
    <row r="3040" spans="20:20" x14ac:dyDescent="0.25">
      <c r="T3040"/>
    </row>
    <row r="3041" spans="20:20" x14ac:dyDescent="0.25">
      <c r="T3041"/>
    </row>
    <row r="3042" spans="20:20" x14ac:dyDescent="0.25">
      <c r="T3042"/>
    </row>
    <row r="3043" spans="20:20" x14ac:dyDescent="0.25">
      <c r="T3043"/>
    </row>
    <row r="3044" spans="20:20" x14ac:dyDescent="0.25">
      <c r="T3044"/>
    </row>
    <row r="3045" spans="20:20" x14ac:dyDescent="0.25">
      <c r="T3045"/>
    </row>
    <row r="3046" spans="20:20" x14ac:dyDescent="0.25">
      <c r="T3046"/>
    </row>
    <row r="3047" spans="20:20" x14ac:dyDescent="0.25">
      <c r="T3047"/>
    </row>
    <row r="3048" spans="20:20" x14ac:dyDescent="0.25">
      <c r="T3048"/>
    </row>
    <row r="3049" spans="20:20" x14ac:dyDescent="0.25">
      <c r="T3049"/>
    </row>
    <row r="3050" spans="20:20" x14ac:dyDescent="0.25">
      <c r="T3050"/>
    </row>
    <row r="3051" spans="20:20" x14ac:dyDescent="0.25">
      <c r="T3051"/>
    </row>
    <row r="3052" spans="20:20" x14ac:dyDescent="0.25">
      <c r="T3052"/>
    </row>
    <row r="3053" spans="20:20" x14ac:dyDescent="0.25">
      <c r="T3053"/>
    </row>
    <row r="3054" spans="20:20" x14ac:dyDescent="0.25">
      <c r="T3054"/>
    </row>
    <row r="3055" spans="20:20" x14ac:dyDescent="0.25">
      <c r="T3055"/>
    </row>
    <row r="3056" spans="20:20" x14ac:dyDescent="0.25">
      <c r="T3056"/>
    </row>
    <row r="3057" spans="20:20" x14ac:dyDescent="0.25">
      <c r="T3057"/>
    </row>
    <row r="3058" spans="20:20" x14ac:dyDescent="0.25">
      <c r="T3058"/>
    </row>
    <row r="3059" spans="20:20" x14ac:dyDescent="0.25">
      <c r="T3059"/>
    </row>
    <row r="3060" spans="20:20" x14ac:dyDescent="0.25">
      <c r="T3060"/>
    </row>
    <row r="3061" spans="20:20" x14ac:dyDescent="0.25">
      <c r="T3061"/>
    </row>
    <row r="3062" spans="20:20" x14ac:dyDescent="0.25">
      <c r="T3062"/>
    </row>
    <row r="3063" spans="20:20" x14ac:dyDescent="0.25">
      <c r="T3063"/>
    </row>
    <row r="3064" spans="20:20" x14ac:dyDescent="0.25">
      <c r="T3064"/>
    </row>
    <row r="3065" spans="20:20" x14ac:dyDescent="0.25">
      <c r="T3065"/>
    </row>
    <row r="3066" spans="20:20" x14ac:dyDescent="0.25">
      <c r="T3066"/>
    </row>
    <row r="3067" spans="20:20" x14ac:dyDescent="0.25">
      <c r="T3067"/>
    </row>
    <row r="3068" spans="20:20" x14ac:dyDescent="0.25">
      <c r="T3068"/>
    </row>
    <row r="3069" spans="20:20" x14ac:dyDescent="0.25">
      <c r="T3069"/>
    </row>
    <row r="3070" spans="20:20" x14ac:dyDescent="0.25">
      <c r="T3070"/>
    </row>
    <row r="3071" spans="20:20" x14ac:dyDescent="0.25">
      <c r="T3071"/>
    </row>
    <row r="3072" spans="20:20" x14ac:dyDescent="0.25">
      <c r="T3072"/>
    </row>
    <row r="3073" spans="20:20" x14ac:dyDescent="0.25">
      <c r="T3073"/>
    </row>
    <row r="3074" spans="20:20" x14ac:dyDescent="0.25">
      <c r="T3074"/>
    </row>
    <row r="3075" spans="20:20" x14ac:dyDescent="0.25">
      <c r="T3075"/>
    </row>
    <row r="3076" spans="20:20" x14ac:dyDescent="0.25">
      <c r="T3076"/>
    </row>
    <row r="3077" spans="20:20" x14ac:dyDescent="0.25">
      <c r="T3077"/>
    </row>
    <row r="3078" spans="20:20" x14ac:dyDescent="0.25">
      <c r="T3078"/>
    </row>
    <row r="3079" spans="20:20" x14ac:dyDescent="0.25">
      <c r="T3079"/>
    </row>
    <row r="3080" spans="20:20" x14ac:dyDescent="0.25">
      <c r="T3080"/>
    </row>
    <row r="3081" spans="20:20" x14ac:dyDescent="0.25">
      <c r="T3081"/>
    </row>
    <row r="3082" spans="20:20" x14ac:dyDescent="0.25">
      <c r="T3082"/>
    </row>
    <row r="3083" spans="20:20" x14ac:dyDescent="0.25">
      <c r="T3083"/>
    </row>
    <row r="3084" spans="20:20" x14ac:dyDescent="0.25">
      <c r="T3084"/>
    </row>
    <row r="3085" spans="20:20" x14ac:dyDescent="0.25">
      <c r="T3085"/>
    </row>
    <row r="3086" spans="20:20" x14ac:dyDescent="0.25">
      <c r="T3086"/>
    </row>
    <row r="3087" spans="20:20" x14ac:dyDescent="0.25">
      <c r="T3087"/>
    </row>
    <row r="3088" spans="20:20" x14ac:dyDescent="0.25">
      <c r="T3088"/>
    </row>
    <row r="3089" spans="20:20" x14ac:dyDescent="0.25">
      <c r="T3089"/>
    </row>
    <row r="3090" spans="20:20" x14ac:dyDescent="0.25">
      <c r="T3090"/>
    </row>
    <row r="3091" spans="20:20" x14ac:dyDescent="0.25">
      <c r="T3091"/>
    </row>
    <row r="3092" spans="20:20" x14ac:dyDescent="0.25">
      <c r="T3092"/>
    </row>
    <row r="3093" spans="20:20" x14ac:dyDescent="0.25">
      <c r="T3093"/>
    </row>
    <row r="3094" spans="20:20" x14ac:dyDescent="0.25">
      <c r="T3094"/>
    </row>
    <row r="3095" spans="20:20" x14ac:dyDescent="0.25">
      <c r="T3095"/>
    </row>
    <row r="3096" spans="20:20" x14ac:dyDescent="0.25">
      <c r="T3096"/>
    </row>
    <row r="3097" spans="20:20" x14ac:dyDescent="0.25">
      <c r="T3097"/>
    </row>
    <row r="3098" spans="20:20" x14ac:dyDescent="0.25">
      <c r="T3098"/>
    </row>
    <row r="3099" spans="20:20" x14ac:dyDescent="0.25">
      <c r="T3099"/>
    </row>
    <row r="3100" spans="20:20" x14ac:dyDescent="0.25">
      <c r="T3100"/>
    </row>
    <row r="3101" spans="20:20" x14ac:dyDescent="0.25">
      <c r="T3101"/>
    </row>
    <row r="3102" spans="20:20" x14ac:dyDescent="0.25">
      <c r="T3102"/>
    </row>
    <row r="3103" spans="20:20" x14ac:dyDescent="0.25">
      <c r="T3103"/>
    </row>
    <row r="3104" spans="20:20" x14ac:dyDescent="0.25">
      <c r="T3104"/>
    </row>
    <row r="3105" spans="20:20" x14ac:dyDescent="0.25">
      <c r="T3105"/>
    </row>
    <row r="3106" spans="20:20" x14ac:dyDescent="0.25">
      <c r="T3106"/>
    </row>
    <row r="3107" spans="20:20" x14ac:dyDescent="0.25">
      <c r="T3107"/>
    </row>
    <row r="3108" spans="20:20" x14ac:dyDescent="0.25">
      <c r="T3108"/>
    </row>
    <row r="3109" spans="20:20" x14ac:dyDescent="0.25">
      <c r="T3109"/>
    </row>
    <row r="3110" spans="20:20" x14ac:dyDescent="0.25">
      <c r="T3110"/>
    </row>
    <row r="3111" spans="20:20" x14ac:dyDescent="0.25">
      <c r="T3111"/>
    </row>
    <row r="3112" spans="20:20" x14ac:dyDescent="0.25">
      <c r="T3112"/>
    </row>
    <row r="3113" spans="20:20" x14ac:dyDescent="0.25">
      <c r="T3113"/>
    </row>
    <row r="3114" spans="20:20" x14ac:dyDescent="0.25">
      <c r="T3114"/>
    </row>
    <row r="3115" spans="20:20" x14ac:dyDescent="0.25">
      <c r="T3115"/>
    </row>
    <row r="3116" spans="20:20" x14ac:dyDescent="0.25">
      <c r="T3116"/>
    </row>
    <row r="3117" spans="20:20" x14ac:dyDescent="0.25">
      <c r="T3117"/>
    </row>
    <row r="3118" spans="20:20" x14ac:dyDescent="0.25">
      <c r="T3118"/>
    </row>
    <row r="3119" spans="20:20" x14ac:dyDescent="0.25">
      <c r="T3119"/>
    </row>
    <row r="3120" spans="20:20" x14ac:dyDescent="0.25">
      <c r="T3120"/>
    </row>
    <row r="3121" spans="20:20" x14ac:dyDescent="0.25">
      <c r="T3121"/>
    </row>
    <row r="3122" spans="20:20" x14ac:dyDescent="0.25">
      <c r="T3122"/>
    </row>
    <row r="3123" spans="20:20" x14ac:dyDescent="0.25">
      <c r="T3123"/>
    </row>
    <row r="3124" spans="20:20" x14ac:dyDescent="0.25">
      <c r="T3124"/>
    </row>
    <row r="3125" spans="20:20" x14ac:dyDescent="0.25">
      <c r="T3125"/>
    </row>
    <row r="3126" spans="20:20" x14ac:dyDescent="0.25">
      <c r="T3126"/>
    </row>
    <row r="3127" spans="20:20" x14ac:dyDescent="0.25">
      <c r="T3127"/>
    </row>
    <row r="3128" spans="20:20" x14ac:dyDescent="0.25">
      <c r="T3128"/>
    </row>
    <row r="3129" spans="20:20" x14ac:dyDescent="0.25">
      <c r="T3129"/>
    </row>
    <row r="3130" spans="20:20" x14ac:dyDescent="0.25">
      <c r="T3130"/>
    </row>
    <row r="3131" spans="20:20" x14ac:dyDescent="0.25">
      <c r="T3131"/>
    </row>
    <row r="3132" spans="20:20" x14ac:dyDescent="0.25">
      <c r="T3132"/>
    </row>
    <row r="3133" spans="20:20" x14ac:dyDescent="0.25">
      <c r="T3133"/>
    </row>
    <row r="3134" spans="20:20" x14ac:dyDescent="0.25">
      <c r="T3134"/>
    </row>
    <row r="3135" spans="20:20" x14ac:dyDescent="0.25">
      <c r="T3135"/>
    </row>
    <row r="3136" spans="20:20" x14ac:dyDescent="0.25">
      <c r="T3136"/>
    </row>
    <row r="3137" spans="20:20" x14ac:dyDescent="0.25">
      <c r="T3137"/>
    </row>
    <row r="3138" spans="20:20" x14ac:dyDescent="0.25">
      <c r="T3138"/>
    </row>
    <row r="3139" spans="20:20" x14ac:dyDescent="0.25">
      <c r="T3139"/>
    </row>
    <row r="3140" spans="20:20" x14ac:dyDescent="0.25">
      <c r="T3140"/>
    </row>
    <row r="3141" spans="20:20" x14ac:dyDescent="0.25">
      <c r="T3141"/>
    </row>
    <row r="3142" spans="20:20" x14ac:dyDescent="0.25">
      <c r="T3142"/>
    </row>
    <row r="3143" spans="20:20" x14ac:dyDescent="0.25">
      <c r="T3143"/>
    </row>
    <row r="3144" spans="20:20" x14ac:dyDescent="0.25">
      <c r="T3144"/>
    </row>
    <row r="3145" spans="20:20" x14ac:dyDescent="0.25">
      <c r="T3145"/>
    </row>
    <row r="3146" spans="20:20" x14ac:dyDescent="0.25">
      <c r="T3146"/>
    </row>
    <row r="3147" spans="20:20" x14ac:dyDescent="0.25">
      <c r="T3147"/>
    </row>
    <row r="3148" spans="20:20" x14ac:dyDescent="0.25">
      <c r="T3148"/>
    </row>
    <row r="3149" spans="20:20" x14ac:dyDescent="0.25">
      <c r="T3149"/>
    </row>
    <row r="3150" spans="20:20" x14ac:dyDescent="0.25">
      <c r="T3150"/>
    </row>
    <row r="3151" spans="20:20" x14ac:dyDescent="0.25">
      <c r="T3151"/>
    </row>
    <row r="3152" spans="20:20" x14ac:dyDescent="0.25">
      <c r="T3152"/>
    </row>
    <row r="3153" spans="20:20" x14ac:dyDescent="0.25">
      <c r="T3153"/>
    </row>
    <row r="3154" spans="20:20" x14ac:dyDescent="0.25">
      <c r="T3154"/>
    </row>
    <row r="3155" spans="20:20" x14ac:dyDescent="0.25">
      <c r="T3155"/>
    </row>
    <row r="3156" spans="20:20" x14ac:dyDescent="0.25">
      <c r="T3156"/>
    </row>
    <row r="3157" spans="20:20" x14ac:dyDescent="0.25">
      <c r="T3157"/>
    </row>
    <row r="3158" spans="20:20" x14ac:dyDescent="0.25">
      <c r="T3158"/>
    </row>
    <row r="3159" spans="20:20" x14ac:dyDescent="0.25">
      <c r="T3159"/>
    </row>
    <row r="3160" spans="20:20" x14ac:dyDescent="0.25">
      <c r="T3160"/>
    </row>
    <row r="3161" spans="20:20" x14ac:dyDescent="0.25">
      <c r="T3161"/>
    </row>
    <row r="3162" spans="20:20" x14ac:dyDescent="0.25">
      <c r="T3162"/>
    </row>
    <row r="3163" spans="20:20" x14ac:dyDescent="0.25">
      <c r="T3163"/>
    </row>
    <row r="3164" spans="20:20" x14ac:dyDescent="0.25">
      <c r="T3164"/>
    </row>
    <row r="3165" spans="20:20" x14ac:dyDescent="0.25">
      <c r="T3165"/>
    </row>
    <row r="3166" spans="20:20" x14ac:dyDescent="0.25">
      <c r="T3166"/>
    </row>
    <row r="3167" spans="20:20" x14ac:dyDescent="0.25">
      <c r="T3167"/>
    </row>
    <row r="3168" spans="20:20" x14ac:dyDescent="0.25">
      <c r="T3168"/>
    </row>
    <row r="3169" spans="20:20" x14ac:dyDescent="0.25">
      <c r="T3169"/>
    </row>
    <row r="3170" spans="20:20" x14ac:dyDescent="0.25">
      <c r="T3170"/>
    </row>
    <row r="3171" spans="20:20" x14ac:dyDescent="0.25">
      <c r="T3171"/>
    </row>
    <row r="3172" spans="20:20" x14ac:dyDescent="0.25">
      <c r="T3172"/>
    </row>
    <row r="3173" spans="20:20" x14ac:dyDescent="0.25">
      <c r="T3173"/>
    </row>
    <row r="3174" spans="20:20" x14ac:dyDescent="0.25">
      <c r="T3174"/>
    </row>
    <row r="3175" spans="20:20" x14ac:dyDescent="0.25">
      <c r="T3175"/>
    </row>
    <row r="3176" spans="20:20" x14ac:dyDescent="0.25">
      <c r="T3176"/>
    </row>
    <row r="3177" spans="20:20" x14ac:dyDescent="0.25">
      <c r="T3177"/>
    </row>
    <row r="3178" spans="20:20" x14ac:dyDescent="0.25">
      <c r="T3178"/>
    </row>
    <row r="3179" spans="20:20" x14ac:dyDescent="0.25">
      <c r="T3179"/>
    </row>
    <row r="3180" spans="20:20" x14ac:dyDescent="0.25">
      <c r="T3180"/>
    </row>
    <row r="3181" spans="20:20" x14ac:dyDescent="0.25">
      <c r="T3181"/>
    </row>
    <row r="3182" spans="20:20" x14ac:dyDescent="0.25">
      <c r="T3182"/>
    </row>
    <row r="3183" spans="20:20" x14ac:dyDescent="0.25">
      <c r="T3183"/>
    </row>
    <row r="3184" spans="20:20" x14ac:dyDescent="0.25">
      <c r="T3184"/>
    </row>
    <row r="3185" spans="20:20" x14ac:dyDescent="0.25">
      <c r="T3185"/>
    </row>
    <row r="3186" spans="20:20" x14ac:dyDescent="0.25">
      <c r="T3186"/>
    </row>
    <row r="3187" spans="20:20" x14ac:dyDescent="0.25">
      <c r="T3187"/>
    </row>
    <row r="3188" spans="20:20" x14ac:dyDescent="0.25">
      <c r="T3188"/>
    </row>
    <row r="3189" spans="20:20" x14ac:dyDescent="0.25">
      <c r="T3189"/>
    </row>
    <row r="3190" spans="20:20" x14ac:dyDescent="0.25">
      <c r="T3190"/>
    </row>
    <row r="3191" spans="20:20" x14ac:dyDescent="0.25">
      <c r="T3191"/>
    </row>
    <row r="3192" spans="20:20" x14ac:dyDescent="0.25">
      <c r="T3192"/>
    </row>
    <row r="3193" spans="20:20" x14ac:dyDescent="0.25">
      <c r="T3193"/>
    </row>
    <row r="3194" spans="20:20" x14ac:dyDescent="0.25">
      <c r="T3194"/>
    </row>
    <row r="3195" spans="20:20" x14ac:dyDescent="0.25">
      <c r="T3195"/>
    </row>
    <row r="3196" spans="20:20" x14ac:dyDescent="0.25">
      <c r="T3196"/>
    </row>
    <row r="3197" spans="20:20" x14ac:dyDescent="0.25">
      <c r="T3197"/>
    </row>
    <row r="3198" spans="20:20" x14ac:dyDescent="0.25">
      <c r="T3198"/>
    </row>
    <row r="3199" spans="20:20" x14ac:dyDescent="0.25">
      <c r="T3199"/>
    </row>
    <row r="3200" spans="20:20" x14ac:dyDescent="0.25">
      <c r="T3200"/>
    </row>
    <row r="3201" spans="20:20" x14ac:dyDescent="0.25">
      <c r="T3201"/>
    </row>
    <row r="3202" spans="20:20" x14ac:dyDescent="0.25">
      <c r="T3202"/>
    </row>
    <row r="3203" spans="20:20" x14ac:dyDescent="0.25">
      <c r="T3203"/>
    </row>
    <row r="3204" spans="20:20" x14ac:dyDescent="0.25">
      <c r="T3204"/>
    </row>
    <row r="3205" spans="20:20" x14ac:dyDescent="0.25">
      <c r="T3205"/>
    </row>
    <row r="3206" spans="20:20" x14ac:dyDescent="0.25">
      <c r="T3206"/>
    </row>
    <row r="3207" spans="20:20" x14ac:dyDescent="0.25">
      <c r="T3207"/>
    </row>
    <row r="3208" spans="20:20" x14ac:dyDescent="0.25">
      <c r="T3208"/>
    </row>
    <row r="3209" spans="20:20" x14ac:dyDescent="0.25">
      <c r="T3209"/>
    </row>
    <row r="3210" spans="20:20" x14ac:dyDescent="0.25">
      <c r="T3210"/>
    </row>
    <row r="3211" spans="20:20" x14ac:dyDescent="0.25">
      <c r="T3211"/>
    </row>
    <row r="3212" spans="20:20" x14ac:dyDescent="0.25">
      <c r="T3212"/>
    </row>
    <row r="3213" spans="20:20" x14ac:dyDescent="0.25">
      <c r="T3213"/>
    </row>
    <row r="3214" spans="20:20" x14ac:dyDescent="0.25">
      <c r="T3214"/>
    </row>
    <row r="3215" spans="20:20" x14ac:dyDescent="0.25">
      <c r="T3215"/>
    </row>
    <row r="3216" spans="20:20" x14ac:dyDescent="0.25">
      <c r="T3216"/>
    </row>
    <row r="3217" spans="20:20" x14ac:dyDescent="0.25">
      <c r="T3217"/>
    </row>
    <row r="3218" spans="20:20" x14ac:dyDescent="0.25">
      <c r="T3218"/>
    </row>
    <row r="3219" spans="20:20" x14ac:dyDescent="0.25">
      <c r="T3219"/>
    </row>
    <row r="3220" spans="20:20" x14ac:dyDescent="0.25">
      <c r="T3220"/>
    </row>
    <row r="3221" spans="20:20" x14ac:dyDescent="0.25">
      <c r="T3221"/>
    </row>
    <row r="3222" spans="20:20" x14ac:dyDescent="0.25">
      <c r="T3222"/>
    </row>
    <row r="3223" spans="20:20" x14ac:dyDescent="0.25">
      <c r="T3223"/>
    </row>
    <row r="3224" spans="20:20" x14ac:dyDescent="0.25">
      <c r="T3224"/>
    </row>
    <row r="3225" spans="20:20" x14ac:dyDescent="0.25">
      <c r="T3225"/>
    </row>
    <row r="3226" spans="20:20" x14ac:dyDescent="0.25">
      <c r="T3226"/>
    </row>
    <row r="3227" spans="20:20" x14ac:dyDescent="0.25">
      <c r="T3227"/>
    </row>
    <row r="3228" spans="20:20" x14ac:dyDescent="0.25">
      <c r="T3228"/>
    </row>
    <row r="3229" spans="20:20" x14ac:dyDescent="0.25">
      <c r="T3229"/>
    </row>
    <row r="3230" spans="20:20" x14ac:dyDescent="0.25">
      <c r="T3230"/>
    </row>
    <row r="3231" spans="20:20" x14ac:dyDescent="0.25">
      <c r="T3231"/>
    </row>
    <row r="3232" spans="20:20" x14ac:dyDescent="0.25">
      <c r="T3232"/>
    </row>
    <row r="3233" spans="20:20" x14ac:dyDescent="0.25">
      <c r="T3233"/>
    </row>
    <row r="3234" spans="20:20" x14ac:dyDescent="0.25">
      <c r="T3234"/>
    </row>
    <row r="3235" spans="20:20" x14ac:dyDescent="0.25">
      <c r="T3235"/>
    </row>
    <row r="3236" spans="20:20" x14ac:dyDescent="0.25">
      <c r="T3236"/>
    </row>
    <row r="3237" spans="20:20" x14ac:dyDescent="0.25">
      <c r="T3237"/>
    </row>
    <row r="3238" spans="20:20" x14ac:dyDescent="0.25">
      <c r="T3238"/>
    </row>
    <row r="3239" spans="20:20" x14ac:dyDescent="0.25">
      <c r="T3239"/>
    </row>
    <row r="3240" spans="20:20" x14ac:dyDescent="0.25">
      <c r="T3240"/>
    </row>
    <row r="3241" spans="20:20" x14ac:dyDescent="0.25">
      <c r="T3241"/>
    </row>
    <row r="3242" spans="20:20" x14ac:dyDescent="0.25">
      <c r="T3242"/>
    </row>
    <row r="3243" spans="20:20" x14ac:dyDescent="0.25">
      <c r="T3243"/>
    </row>
    <row r="3244" spans="20:20" x14ac:dyDescent="0.25">
      <c r="T3244"/>
    </row>
    <row r="3245" spans="20:20" x14ac:dyDescent="0.25">
      <c r="T3245"/>
    </row>
    <row r="3246" spans="20:20" x14ac:dyDescent="0.25">
      <c r="T3246"/>
    </row>
    <row r="3247" spans="20:20" x14ac:dyDescent="0.25">
      <c r="T3247"/>
    </row>
    <row r="3248" spans="20:20" x14ac:dyDescent="0.25">
      <c r="T3248"/>
    </row>
    <row r="3249" spans="20:20" x14ac:dyDescent="0.25">
      <c r="T3249"/>
    </row>
    <row r="3250" spans="20:20" x14ac:dyDescent="0.25">
      <c r="T3250"/>
    </row>
    <row r="3251" spans="20:20" x14ac:dyDescent="0.25">
      <c r="T3251"/>
    </row>
    <row r="3252" spans="20:20" x14ac:dyDescent="0.25">
      <c r="T3252"/>
    </row>
    <row r="3253" spans="20:20" x14ac:dyDescent="0.25">
      <c r="T3253"/>
    </row>
    <row r="3254" spans="20:20" x14ac:dyDescent="0.25">
      <c r="T3254"/>
    </row>
    <row r="3255" spans="20:20" x14ac:dyDescent="0.25">
      <c r="T3255"/>
    </row>
    <row r="3256" spans="20:20" x14ac:dyDescent="0.25">
      <c r="T3256"/>
    </row>
    <row r="3257" spans="20:20" x14ac:dyDescent="0.25">
      <c r="T3257"/>
    </row>
    <row r="3258" spans="20:20" x14ac:dyDescent="0.25">
      <c r="T3258"/>
    </row>
    <row r="3259" spans="20:20" x14ac:dyDescent="0.25">
      <c r="T3259"/>
    </row>
    <row r="3260" spans="20:20" x14ac:dyDescent="0.25">
      <c r="T3260"/>
    </row>
    <row r="3261" spans="20:20" x14ac:dyDescent="0.25">
      <c r="T3261"/>
    </row>
    <row r="3262" spans="20:20" x14ac:dyDescent="0.25">
      <c r="T3262"/>
    </row>
    <row r="3263" spans="20:20" x14ac:dyDescent="0.25">
      <c r="T3263"/>
    </row>
    <row r="3264" spans="20:20" x14ac:dyDescent="0.25">
      <c r="T3264"/>
    </row>
    <row r="3265" spans="20:20" x14ac:dyDescent="0.25">
      <c r="T3265"/>
    </row>
    <row r="3266" spans="20:20" x14ac:dyDescent="0.25">
      <c r="T3266"/>
    </row>
    <row r="3267" spans="20:20" x14ac:dyDescent="0.25">
      <c r="T3267"/>
    </row>
    <row r="3268" spans="20:20" x14ac:dyDescent="0.25">
      <c r="T3268"/>
    </row>
    <row r="3269" spans="20:20" x14ac:dyDescent="0.25">
      <c r="T3269"/>
    </row>
    <row r="3270" spans="20:20" x14ac:dyDescent="0.25">
      <c r="T3270"/>
    </row>
    <row r="3271" spans="20:20" x14ac:dyDescent="0.25">
      <c r="T3271"/>
    </row>
    <row r="3272" spans="20:20" x14ac:dyDescent="0.25">
      <c r="T3272"/>
    </row>
    <row r="3273" spans="20:20" x14ac:dyDescent="0.25">
      <c r="T3273"/>
    </row>
    <row r="3274" spans="20:20" x14ac:dyDescent="0.25">
      <c r="T3274"/>
    </row>
    <row r="3275" spans="20:20" x14ac:dyDescent="0.25">
      <c r="T3275"/>
    </row>
    <row r="3276" spans="20:20" x14ac:dyDescent="0.25">
      <c r="T3276"/>
    </row>
    <row r="3277" spans="20:20" x14ac:dyDescent="0.25">
      <c r="T3277"/>
    </row>
    <row r="3278" spans="20:20" x14ac:dyDescent="0.25">
      <c r="T3278"/>
    </row>
    <row r="3279" spans="20:20" x14ac:dyDescent="0.25">
      <c r="T3279"/>
    </row>
    <row r="3280" spans="20:20" x14ac:dyDescent="0.25">
      <c r="T3280"/>
    </row>
    <row r="3281" spans="20:20" x14ac:dyDescent="0.25">
      <c r="T3281"/>
    </row>
    <row r="3282" spans="20:20" x14ac:dyDescent="0.25">
      <c r="T3282"/>
    </row>
    <row r="3283" spans="20:20" x14ac:dyDescent="0.25">
      <c r="T3283"/>
    </row>
    <row r="3284" spans="20:20" x14ac:dyDescent="0.25">
      <c r="T3284"/>
    </row>
    <row r="3285" spans="20:20" x14ac:dyDescent="0.25">
      <c r="T3285"/>
    </row>
    <row r="3286" spans="20:20" x14ac:dyDescent="0.25">
      <c r="T3286"/>
    </row>
    <row r="3287" spans="20:20" x14ac:dyDescent="0.25">
      <c r="T3287"/>
    </row>
    <row r="3288" spans="20:20" x14ac:dyDescent="0.25">
      <c r="T3288"/>
    </row>
    <row r="3289" spans="20:20" x14ac:dyDescent="0.25">
      <c r="T3289"/>
    </row>
    <row r="3290" spans="20:20" x14ac:dyDescent="0.25">
      <c r="T3290"/>
    </row>
    <row r="3291" spans="20:20" x14ac:dyDescent="0.25">
      <c r="T3291"/>
    </row>
    <row r="3292" spans="20:20" x14ac:dyDescent="0.25">
      <c r="T3292"/>
    </row>
    <row r="3293" spans="20:20" x14ac:dyDescent="0.25">
      <c r="T3293"/>
    </row>
    <row r="3294" spans="20:20" x14ac:dyDescent="0.25">
      <c r="T3294"/>
    </row>
    <row r="3295" spans="20:20" x14ac:dyDescent="0.25">
      <c r="T3295"/>
    </row>
    <row r="3296" spans="20:20" x14ac:dyDescent="0.25">
      <c r="T3296"/>
    </row>
    <row r="3297" spans="20:20" x14ac:dyDescent="0.25">
      <c r="T3297"/>
    </row>
    <row r="3298" spans="20:20" x14ac:dyDescent="0.25">
      <c r="T3298"/>
    </row>
    <row r="3299" spans="20:20" x14ac:dyDescent="0.25">
      <c r="T3299"/>
    </row>
    <row r="3300" spans="20:20" x14ac:dyDescent="0.25">
      <c r="T3300"/>
    </row>
    <row r="3301" spans="20:20" x14ac:dyDescent="0.25">
      <c r="T3301"/>
    </row>
    <row r="3302" spans="20:20" x14ac:dyDescent="0.25">
      <c r="T3302"/>
    </row>
    <row r="3303" spans="20:20" x14ac:dyDescent="0.25">
      <c r="T3303"/>
    </row>
    <row r="3304" spans="20:20" x14ac:dyDescent="0.25">
      <c r="T3304"/>
    </row>
    <row r="3305" spans="20:20" x14ac:dyDescent="0.25">
      <c r="T3305"/>
    </row>
    <row r="3306" spans="20:20" x14ac:dyDescent="0.25">
      <c r="T3306"/>
    </row>
    <row r="3307" spans="20:20" x14ac:dyDescent="0.25">
      <c r="T3307"/>
    </row>
    <row r="3308" spans="20:20" x14ac:dyDescent="0.25">
      <c r="T3308"/>
    </row>
    <row r="3309" spans="20:20" x14ac:dyDescent="0.25">
      <c r="T3309"/>
    </row>
    <row r="3310" spans="20:20" x14ac:dyDescent="0.25">
      <c r="T3310"/>
    </row>
    <row r="3311" spans="20:20" x14ac:dyDescent="0.25">
      <c r="T3311"/>
    </row>
    <row r="3312" spans="20:20" x14ac:dyDescent="0.25">
      <c r="T3312"/>
    </row>
    <row r="3313" spans="20:20" x14ac:dyDescent="0.25">
      <c r="T3313"/>
    </row>
    <row r="3314" spans="20:20" x14ac:dyDescent="0.25">
      <c r="T3314"/>
    </row>
    <row r="3315" spans="20:20" x14ac:dyDescent="0.25">
      <c r="T3315"/>
    </row>
    <row r="3316" spans="20:20" x14ac:dyDescent="0.25">
      <c r="T3316"/>
    </row>
    <row r="3317" spans="20:20" x14ac:dyDescent="0.25">
      <c r="T3317"/>
    </row>
    <row r="3318" spans="20:20" x14ac:dyDescent="0.25">
      <c r="T3318"/>
    </row>
    <row r="3319" spans="20:20" x14ac:dyDescent="0.25">
      <c r="T3319"/>
    </row>
    <row r="3320" spans="20:20" x14ac:dyDescent="0.25">
      <c r="T3320"/>
    </row>
    <row r="3321" spans="20:20" x14ac:dyDescent="0.25">
      <c r="T3321"/>
    </row>
    <row r="3322" spans="20:20" x14ac:dyDescent="0.25">
      <c r="T3322"/>
    </row>
    <row r="3323" spans="20:20" x14ac:dyDescent="0.25">
      <c r="T3323"/>
    </row>
    <row r="3324" spans="20:20" x14ac:dyDescent="0.25">
      <c r="T3324"/>
    </row>
    <row r="3325" spans="20:20" x14ac:dyDescent="0.25">
      <c r="T3325"/>
    </row>
    <row r="3326" spans="20:20" x14ac:dyDescent="0.25">
      <c r="T3326"/>
    </row>
    <row r="3327" spans="20:20" x14ac:dyDescent="0.25">
      <c r="T3327"/>
    </row>
    <row r="3328" spans="20:20" x14ac:dyDescent="0.25">
      <c r="T3328"/>
    </row>
    <row r="3329" spans="20:20" x14ac:dyDescent="0.25">
      <c r="T3329"/>
    </row>
    <row r="3330" spans="20:20" x14ac:dyDescent="0.25">
      <c r="T3330"/>
    </row>
    <row r="3331" spans="20:20" x14ac:dyDescent="0.25">
      <c r="T3331"/>
    </row>
    <row r="3332" spans="20:20" x14ac:dyDescent="0.25">
      <c r="T3332"/>
    </row>
    <row r="3333" spans="20:20" x14ac:dyDescent="0.25">
      <c r="T3333"/>
    </row>
    <row r="3334" spans="20:20" x14ac:dyDescent="0.25">
      <c r="T3334"/>
    </row>
    <row r="3335" spans="20:20" x14ac:dyDescent="0.25">
      <c r="T3335"/>
    </row>
    <row r="3336" spans="20:20" x14ac:dyDescent="0.25">
      <c r="T3336"/>
    </row>
    <row r="3337" spans="20:20" x14ac:dyDescent="0.25">
      <c r="T3337"/>
    </row>
    <row r="3338" spans="20:20" x14ac:dyDescent="0.25">
      <c r="T3338"/>
    </row>
    <row r="3339" spans="20:20" x14ac:dyDescent="0.25">
      <c r="T3339"/>
    </row>
    <row r="3340" spans="20:20" x14ac:dyDescent="0.25">
      <c r="T3340"/>
    </row>
    <row r="3341" spans="20:20" x14ac:dyDescent="0.25">
      <c r="T3341"/>
    </row>
    <row r="3342" spans="20:20" x14ac:dyDescent="0.25">
      <c r="T3342"/>
    </row>
    <row r="3343" spans="20:20" x14ac:dyDescent="0.25">
      <c r="T3343"/>
    </row>
    <row r="3344" spans="20:20" x14ac:dyDescent="0.25">
      <c r="T3344"/>
    </row>
    <row r="3345" spans="20:20" x14ac:dyDescent="0.25">
      <c r="T3345"/>
    </row>
    <row r="3346" spans="20:20" x14ac:dyDescent="0.25">
      <c r="T3346"/>
    </row>
    <row r="3347" spans="20:20" x14ac:dyDescent="0.25">
      <c r="T3347"/>
    </row>
    <row r="3348" spans="20:20" x14ac:dyDescent="0.25">
      <c r="T3348"/>
    </row>
    <row r="3349" spans="20:20" x14ac:dyDescent="0.25">
      <c r="T3349"/>
    </row>
    <row r="3350" spans="20:20" x14ac:dyDescent="0.25">
      <c r="T3350"/>
    </row>
    <row r="3351" spans="20:20" x14ac:dyDescent="0.25">
      <c r="T3351"/>
    </row>
    <row r="3352" spans="20:20" x14ac:dyDescent="0.25">
      <c r="T3352"/>
    </row>
    <row r="3353" spans="20:20" x14ac:dyDescent="0.25">
      <c r="T3353"/>
    </row>
    <row r="3354" spans="20:20" x14ac:dyDescent="0.25">
      <c r="T3354"/>
    </row>
    <row r="3355" spans="20:20" x14ac:dyDescent="0.25">
      <c r="T3355"/>
    </row>
    <row r="3356" spans="20:20" x14ac:dyDescent="0.25">
      <c r="T3356"/>
    </row>
    <row r="3357" spans="20:20" x14ac:dyDescent="0.25">
      <c r="T3357"/>
    </row>
    <row r="3358" spans="20:20" x14ac:dyDescent="0.25">
      <c r="T3358"/>
    </row>
    <row r="3359" spans="20:20" x14ac:dyDescent="0.25">
      <c r="T3359"/>
    </row>
    <row r="3360" spans="20:20" x14ac:dyDescent="0.25">
      <c r="T3360"/>
    </row>
    <row r="3361" spans="20:20" x14ac:dyDescent="0.25">
      <c r="T3361"/>
    </row>
    <row r="3362" spans="20:20" x14ac:dyDescent="0.25">
      <c r="T3362"/>
    </row>
    <row r="3363" spans="20:20" x14ac:dyDescent="0.25">
      <c r="T3363"/>
    </row>
    <row r="3364" spans="20:20" x14ac:dyDescent="0.25">
      <c r="T3364"/>
    </row>
    <row r="3365" spans="20:20" x14ac:dyDescent="0.25">
      <c r="T3365"/>
    </row>
    <row r="3366" spans="20:20" x14ac:dyDescent="0.25">
      <c r="T3366"/>
    </row>
    <row r="3367" spans="20:20" x14ac:dyDescent="0.25">
      <c r="T3367"/>
    </row>
    <row r="3368" spans="20:20" x14ac:dyDescent="0.25">
      <c r="T3368"/>
    </row>
    <row r="3369" spans="20:20" x14ac:dyDescent="0.25">
      <c r="T3369"/>
    </row>
    <row r="3370" spans="20:20" x14ac:dyDescent="0.25">
      <c r="T3370"/>
    </row>
    <row r="3371" spans="20:20" x14ac:dyDescent="0.25">
      <c r="T3371"/>
    </row>
    <row r="3372" spans="20:20" x14ac:dyDescent="0.25">
      <c r="T3372"/>
    </row>
    <row r="3373" spans="20:20" x14ac:dyDescent="0.25">
      <c r="T3373"/>
    </row>
    <row r="3374" spans="20:20" x14ac:dyDescent="0.25">
      <c r="T3374"/>
    </row>
    <row r="3375" spans="20:20" x14ac:dyDescent="0.25">
      <c r="T3375"/>
    </row>
    <row r="3376" spans="20:20" x14ac:dyDescent="0.25">
      <c r="T3376"/>
    </row>
    <row r="3377" spans="20:20" x14ac:dyDescent="0.25">
      <c r="T3377"/>
    </row>
    <row r="3378" spans="20:20" x14ac:dyDescent="0.25">
      <c r="T3378"/>
    </row>
    <row r="3379" spans="20:20" x14ac:dyDescent="0.25">
      <c r="T3379"/>
    </row>
    <row r="3380" spans="20:20" x14ac:dyDescent="0.25">
      <c r="T3380"/>
    </row>
    <row r="3381" spans="20:20" x14ac:dyDescent="0.25">
      <c r="T3381"/>
    </row>
    <row r="3382" spans="20:20" x14ac:dyDescent="0.25">
      <c r="T3382"/>
    </row>
    <row r="3383" spans="20:20" x14ac:dyDescent="0.25">
      <c r="T3383"/>
    </row>
    <row r="3384" spans="20:20" x14ac:dyDescent="0.25">
      <c r="T3384"/>
    </row>
    <row r="3385" spans="20:20" x14ac:dyDescent="0.25">
      <c r="T3385"/>
    </row>
    <row r="3386" spans="20:20" x14ac:dyDescent="0.25">
      <c r="T3386"/>
    </row>
    <row r="3387" spans="20:20" x14ac:dyDescent="0.25">
      <c r="T3387"/>
    </row>
    <row r="3388" spans="20:20" x14ac:dyDescent="0.25">
      <c r="T3388"/>
    </row>
    <row r="3389" spans="20:20" x14ac:dyDescent="0.25">
      <c r="T3389"/>
    </row>
    <row r="3390" spans="20:20" x14ac:dyDescent="0.25">
      <c r="T3390"/>
    </row>
    <row r="3391" spans="20:20" x14ac:dyDescent="0.25">
      <c r="T3391"/>
    </row>
    <row r="3392" spans="20:20" x14ac:dyDescent="0.25">
      <c r="T3392"/>
    </row>
    <row r="3393" spans="20:20" x14ac:dyDescent="0.25">
      <c r="T3393"/>
    </row>
    <row r="3394" spans="20:20" x14ac:dyDescent="0.25">
      <c r="T3394"/>
    </row>
    <row r="3395" spans="20:20" x14ac:dyDescent="0.25">
      <c r="T3395"/>
    </row>
    <row r="3396" spans="20:20" x14ac:dyDescent="0.25">
      <c r="T3396"/>
    </row>
    <row r="3397" spans="20:20" x14ac:dyDescent="0.25">
      <c r="T3397"/>
    </row>
    <row r="3398" spans="20:20" x14ac:dyDescent="0.25">
      <c r="T3398"/>
    </row>
    <row r="3399" spans="20:20" x14ac:dyDescent="0.25">
      <c r="T3399"/>
    </row>
    <row r="3400" spans="20:20" x14ac:dyDescent="0.25">
      <c r="T3400"/>
    </row>
    <row r="3401" spans="20:20" x14ac:dyDescent="0.25">
      <c r="T3401"/>
    </row>
    <row r="3402" spans="20:20" x14ac:dyDescent="0.25">
      <c r="T3402"/>
    </row>
    <row r="3403" spans="20:20" x14ac:dyDescent="0.25">
      <c r="T3403"/>
    </row>
    <row r="3404" spans="20:20" x14ac:dyDescent="0.25">
      <c r="T3404"/>
    </row>
    <row r="3405" spans="20:20" x14ac:dyDescent="0.25">
      <c r="T3405"/>
    </row>
    <row r="3406" spans="20:20" x14ac:dyDescent="0.25">
      <c r="T3406"/>
    </row>
    <row r="3407" spans="20:20" x14ac:dyDescent="0.25">
      <c r="T3407"/>
    </row>
    <row r="3408" spans="20:20" x14ac:dyDescent="0.25">
      <c r="T3408"/>
    </row>
    <row r="3409" spans="20:20" x14ac:dyDescent="0.25">
      <c r="T3409"/>
    </row>
    <row r="3410" spans="20:20" x14ac:dyDescent="0.25">
      <c r="T3410"/>
    </row>
    <row r="3411" spans="20:20" x14ac:dyDescent="0.25">
      <c r="T3411"/>
    </row>
    <row r="3412" spans="20:20" x14ac:dyDescent="0.25">
      <c r="T3412"/>
    </row>
    <row r="3413" spans="20:20" x14ac:dyDescent="0.25">
      <c r="T3413"/>
    </row>
    <row r="3414" spans="20:20" x14ac:dyDescent="0.25">
      <c r="T3414"/>
    </row>
    <row r="3415" spans="20:20" x14ac:dyDescent="0.25">
      <c r="T3415"/>
    </row>
    <row r="3416" spans="20:20" x14ac:dyDescent="0.25">
      <c r="T3416"/>
    </row>
    <row r="3417" spans="20:20" x14ac:dyDescent="0.25">
      <c r="T3417"/>
    </row>
    <row r="3418" spans="20:20" x14ac:dyDescent="0.25">
      <c r="T3418"/>
    </row>
    <row r="3419" spans="20:20" x14ac:dyDescent="0.25">
      <c r="T3419"/>
    </row>
    <row r="3420" spans="20:20" x14ac:dyDescent="0.25">
      <c r="T3420"/>
    </row>
    <row r="3421" spans="20:20" x14ac:dyDescent="0.25">
      <c r="T3421"/>
    </row>
    <row r="3422" spans="20:20" x14ac:dyDescent="0.25">
      <c r="T3422"/>
    </row>
    <row r="3423" spans="20:20" x14ac:dyDescent="0.25">
      <c r="T3423"/>
    </row>
    <row r="3424" spans="20:20" x14ac:dyDescent="0.25">
      <c r="T3424"/>
    </row>
    <row r="3425" spans="20:20" x14ac:dyDescent="0.25">
      <c r="T3425"/>
    </row>
    <row r="3426" spans="20:20" x14ac:dyDescent="0.25">
      <c r="T3426"/>
    </row>
    <row r="3427" spans="20:20" x14ac:dyDescent="0.25">
      <c r="T3427"/>
    </row>
    <row r="3428" spans="20:20" x14ac:dyDescent="0.25">
      <c r="T3428"/>
    </row>
    <row r="3429" spans="20:20" x14ac:dyDescent="0.25">
      <c r="T3429"/>
    </row>
    <row r="3430" spans="20:20" x14ac:dyDescent="0.25">
      <c r="T3430"/>
    </row>
    <row r="3431" spans="20:20" x14ac:dyDescent="0.25">
      <c r="T3431"/>
    </row>
    <row r="3432" spans="20:20" x14ac:dyDescent="0.25">
      <c r="T3432"/>
    </row>
    <row r="3433" spans="20:20" x14ac:dyDescent="0.25">
      <c r="T3433"/>
    </row>
    <row r="3434" spans="20:20" x14ac:dyDescent="0.25">
      <c r="T3434"/>
    </row>
    <row r="3435" spans="20:20" x14ac:dyDescent="0.25">
      <c r="T3435"/>
    </row>
    <row r="3436" spans="20:20" x14ac:dyDescent="0.25">
      <c r="T3436"/>
    </row>
    <row r="3437" spans="20:20" x14ac:dyDescent="0.25">
      <c r="T3437"/>
    </row>
    <row r="3438" spans="20:20" x14ac:dyDescent="0.25">
      <c r="T3438"/>
    </row>
    <row r="3439" spans="20:20" x14ac:dyDescent="0.25">
      <c r="T3439"/>
    </row>
    <row r="3440" spans="20:20" x14ac:dyDescent="0.25">
      <c r="T3440"/>
    </row>
    <row r="3441" spans="20:20" x14ac:dyDescent="0.25">
      <c r="T3441"/>
    </row>
    <row r="3442" spans="20:20" x14ac:dyDescent="0.25">
      <c r="T3442"/>
    </row>
    <row r="3443" spans="20:20" x14ac:dyDescent="0.25">
      <c r="T3443"/>
    </row>
    <row r="3444" spans="20:20" x14ac:dyDescent="0.25">
      <c r="T3444"/>
    </row>
    <row r="3445" spans="20:20" x14ac:dyDescent="0.25">
      <c r="T3445"/>
    </row>
    <row r="3446" spans="20:20" x14ac:dyDescent="0.25">
      <c r="T3446"/>
    </row>
    <row r="3447" spans="20:20" x14ac:dyDescent="0.25">
      <c r="T3447"/>
    </row>
    <row r="3448" spans="20:20" x14ac:dyDescent="0.25">
      <c r="T3448"/>
    </row>
    <row r="3449" spans="20:20" x14ac:dyDescent="0.25">
      <c r="T3449"/>
    </row>
    <row r="3450" spans="20:20" x14ac:dyDescent="0.25">
      <c r="T3450"/>
    </row>
    <row r="3451" spans="20:20" x14ac:dyDescent="0.25">
      <c r="T3451"/>
    </row>
    <row r="3452" spans="20:20" x14ac:dyDescent="0.25">
      <c r="T3452"/>
    </row>
    <row r="3453" spans="20:20" x14ac:dyDescent="0.25">
      <c r="T3453"/>
    </row>
    <row r="3454" spans="20:20" x14ac:dyDescent="0.25">
      <c r="T3454"/>
    </row>
    <row r="3455" spans="20:20" x14ac:dyDescent="0.25">
      <c r="T3455"/>
    </row>
    <row r="3456" spans="20:20" x14ac:dyDescent="0.25">
      <c r="T3456"/>
    </row>
    <row r="3457" spans="20:20" x14ac:dyDescent="0.25">
      <c r="T3457"/>
    </row>
    <row r="3458" spans="20:20" x14ac:dyDescent="0.25">
      <c r="T3458"/>
    </row>
    <row r="3459" spans="20:20" x14ac:dyDescent="0.25">
      <c r="T3459"/>
    </row>
    <row r="3460" spans="20:20" x14ac:dyDescent="0.25">
      <c r="T3460"/>
    </row>
    <row r="3461" spans="20:20" x14ac:dyDescent="0.25">
      <c r="T3461"/>
    </row>
    <row r="3462" spans="20:20" x14ac:dyDescent="0.25">
      <c r="T3462"/>
    </row>
    <row r="3463" spans="20:20" x14ac:dyDescent="0.25">
      <c r="T3463"/>
    </row>
    <row r="3464" spans="20:20" x14ac:dyDescent="0.25">
      <c r="T3464"/>
    </row>
    <row r="3465" spans="20:20" x14ac:dyDescent="0.25">
      <c r="T3465"/>
    </row>
    <row r="3466" spans="20:20" x14ac:dyDescent="0.25">
      <c r="T3466"/>
    </row>
    <row r="3467" spans="20:20" x14ac:dyDescent="0.25">
      <c r="T3467"/>
    </row>
    <row r="3468" spans="20:20" x14ac:dyDescent="0.25">
      <c r="T3468"/>
    </row>
    <row r="3469" spans="20:20" x14ac:dyDescent="0.25">
      <c r="T3469"/>
    </row>
    <row r="3470" spans="20:20" x14ac:dyDescent="0.25">
      <c r="T3470"/>
    </row>
    <row r="3471" spans="20:20" x14ac:dyDescent="0.25">
      <c r="T3471"/>
    </row>
    <row r="3472" spans="20:20" x14ac:dyDescent="0.25">
      <c r="T3472"/>
    </row>
    <row r="3473" spans="20:20" x14ac:dyDescent="0.25">
      <c r="T3473"/>
    </row>
    <row r="3474" spans="20:20" x14ac:dyDescent="0.25">
      <c r="T3474"/>
    </row>
    <row r="3475" spans="20:20" x14ac:dyDescent="0.25">
      <c r="T3475"/>
    </row>
    <row r="3476" spans="20:20" x14ac:dyDescent="0.25">
      <c r="T3476"/>
    </row>
    <row r="3477" spans="20:20" x14ac:dyDescent="0.25">
      <c r="T3477"/>
    </row>
    <row r="3478" spans="20:20" x14ac:dyDescent="0.25">
      <c r="T3478"/>
    </row>
    <row r="3479" spans="20:20" x14ac:dyDescent="0.25">
      <c r="T3479"/>
    </row>
    <row r="3480" spans="20:20" x14ac:dyDescent="0.25">
      <c r="T3480"/>
    </row>
    <row r="3481" spans="20:20" x14ac:dyDescent="0.25">
      <c r="T3481"/>
    </row>
    <row r="3482" spans="20:20" x14ac:dyDescent="0.25">
      <c r="T3482"/>
    </row>
    <row r="3483" spans="20:20" x14ac:dyDescent="0.25">
      <c r="T3483"/>
    </row>
    <row r="3484" spans="20:20" x14ac:dyDescent="0.25">
      <c r="T3484"/>
    </row>
    <row r="3485" spans="20:20" x14ac:dyDescent="0.25">
      <c r="T3485"/>
    </row>
    <row r="3486" spans="20:20" x14ac:dyDescent="0.25">
      <c r="T3486"/>
    </row>
    <row r="3487" spans="20:20" x14ac:dyDescent="0.25">
      <c r="T3487"/>
    </row>
    <row r="3488" spans="20:20" x14ac:dyDescent="0.25">
      <c r="T3488"/>
    </row>
    <row r="3489" spans="20:20" x14ac:dyDescent="0.25">
      <c r="T3489"/>
    </row>
    <row r="3490" spans="20:20" x14ac:dyDescent="0.25">
      <c r="T3490"/>
    </row>
    <row r="3491" spans="20:20" x14ac:dyDescent="0.25">
      <c r="T3491"/>
    </row>
    <row r="3492" spans="20:20" x14ac:dyDescent="0.25">
      <c r="T3492"/>
    </row>
    <row r="3493" spans="20:20" x14ac:dyDescent="0.25">
      <c r="T3493"/>
    </row>
    <row r="3494" spans="20:20" x14ac:dyDescent="0.25">
      <c r="T3494"/>
    </row>
    <row r="3495" spans="20:20" x14ac:dyDescent="0.25">
      <c r="T3495"/>
    </row>
    <row r="3496" spans="20:20" x14ac:dyDescent="0.25">
      <c r="T3496"/>
    </row>
    <row r="3497" spans="20:20" x14ac:dyDescent="0.25">
      <c r="T3497"/>
    </row>
    <row r="3498" spans="20:20" x14ac:dyDescent="0.25">
      <c r="T3498"/>
    </row>
    <row r="3499" spans="20:20" x14ac:dyDescent="0.25">
      <c r="T3499"/>
    </row>
    <row r="3500" spans="20:20" x14ac:dyDescent="0.25">
      <c r="T3500"/>
    </row>
    <row r="3501" spans="20:20" x14ac:dyDescent="0.25">
      <c r="T3501"/>
    </row>
    <row r="3502" spans="20:20" x14ac:dyDescent="0.25">
      <c r="T3502"/>
    </row>
    <row r="3503" spans="20:20" x14ac:dyDescent="0.25">
      <c r="T3503"/>
    </row>
    <row r="3504" spans="20:20" x14ac:dyDescent="0.25">
      <c r="T3504"/>
    </row>
    <row r="3505" spans="20:20" x14ac:dyDescent="0.25">
      <c r="T3505"/>
    </row>
    <row r="3506" spans="20:20" x14ac:dyDescent="0.25">
      <c r="T3506"/>
    </row>
    <row r="3507" spans="20:20" x14ac:dyDescent="0.25">
      <c r="T3507"/>
    </row>
    <row r="3508" spans="20:20" x14ac:dyDescent="0.25">
      <c r="T3508"/>
    </row>
    <row r="3509" spans="20:20" x14ac:dyDescent="0.25">
      <c r="T3509"/>
    </row>
    <row r="3510" spans="20:20" x14ac:dyDescent="0.25">
      <c r="T3510"/>
    </row>
    <row r="3511" spans="20:20" x14ac:dyDescent="0.25">
      <c r="T3511"/>
    </row>
    <row r="3512" spans="20:20" x14ac:dyDescent="0.25">
      <c r="T3512"/>
    </row>
    <row r="3513" spans="20:20" x14ac:dyDescent="0.25">
      <c r="T3513"/>
    </row>
    <row r="3514" spans="20:20" x14ac:dyDescent="0.25">
      <c r="T3514"/>
    </row>
    <row r="3515" spans="20:20" x14ac:dyDescent="0.25">
      <c r="T3515"/>
    </row>
    <row r="3516" spans="20:20" x14ac:dyDescent="0.25">
      <c r="T3516"/>
    </row>
    <row r="3517" spans="20:20" x14ac:dyDescent="0.25">
      <c r="T3517"/>
    </row>
    <row r="3518" spans="20:20" x14ac:dyDescent="0.25">
      <c r="T3518"/>
    </row>
    <row r="3519" spans="20:20" x14ac:dyDescent="0.25">
      <c r="T3519"/>
    </row>
    <row r="3520" spans="20:20" x14ac:dyDescent="0.25">
      <c r="T3520"/>
    </row>
    <row r="3521" spans="20:20" x14ac:dyDescent="0.25">
      <c r="T3521"/>
    </row>
    <row r="3522" spans="20:20" x14ac:dyDescent="0.25">
      <c r="T3522"/>
    </row>
    <row r="3523" spans="20:20" x14ac:dyDescent="0.25">
      <c r="T3523"/>
    </row>
    <row r="3524" spans="20:20" x14ac:dyDescent="0.25">
      <c r="T3524"/>
    </row>
    <row r="3525" spans="20:20" x14ac:dyDescent="0.25">
      <c r="T3525"/>
    </row>
    <row r="3526" spans="20:20" x14ac:dyDescent="0.25">
      <c r="T3526"/>
    </row>
    <row r="3527" spans="20:20" x14ac:dyDescent="0.25">
      <c r="T3527"/>
    </row>
    <row r="3528" spans="20:20" x14ac:dyDescent="0.25">
      <c r="T3528"/>
    </row>
    <row r="3529" spans="20:20" x14ac:dyDescent="0.25">
      <c r="T3529"/>
    </row>
    <row r="3530" spans="20:20" x14ac:dyDescent="0.25">
      <c r="T3530"/>
    </row>
    <row r="3531" spans="20:20" x14ac:dyDescent="0.25">
      <c r="T3531"/>
    </row>
    <row r="3532" spans="20:20" x14ac:dyDescent="0.25">
      <c r="T3532"/>
    </row>
    <row r="3533" spans="20:20" x14ac:dyDescent="0.25">
      <c r="T3533"/>
    </row>
    <row r="3534" spans="20:20" x14ac:dyDescent="0.25">
      <c r="T3534"/>
    </row>
    <row r="3535" spans="20:20" x14ac:dyDescent="0.25">
      <c r="T3535"/>
    </row>
    <row r="3536" spans="20:20" x14ac:dyDescent="0.25">
      <c r="T3536"/>
    </row>
    <row r="3537" spans="20:20" x14ac:dyDescent="0.25">
      <c r="T3537"/>
    </row>
    <row r="3538" spans="20:20" x14ac:dyDescent="0.25">
      <c r="T3538"/>
    </row>
    <row r="3539" spans="20:20" x14ac:dyDescent="0.25">
      <c r="T3539"/>
    </row>
    <row r="3540" spans="20:20" x14ac:dyDescent="0.25">
      <c r="T3540"/>
    </row>
    <row r="3541" spans="20:20" x14ac:dyDescent="0.25">
      <c r="T3541"/>
    </row>
    <row r="3542" spans="20:20" x14ac:dyDescent="0.25">
      <c r="T3542"/>
    </row>
    <row r="3543" spans="20:20" x14ac:dyDescent="0.25">
      <c r="T3543"/>
    </row>
    <row r="3544" spans="20:20" x14ac:dyDescent="0.25">
      <c r="T3544"/>
    </row>
    <row r="3545" spans="20:20" x14ac:dyDescent="0.25">
      <c r="T3545"/>
    </row>
    <row r="3546" spans="20:20" x14ac:dyDescent="0.25">
      <c r="T3546"/>
    </row>
    <row r="3547" spans="20:20" x14ac:dyDescent="0.25">
      <c r="T3547"/>
    </row>
    <row r="3548" spans="20:20" x14ac:dyDescent="0.25">
      <c r="T3548"/>
    </row>
    <row r="3549" spans="20:20" x14ac:dyDescent="0.25">
      <c r="T3549"/>
    </row>
    <row r="3550" spans="20:20" x14ac:dyDescent="0.25">
      <c r="T3550"/>
    </row>
    <row r="3551" spans="20:20" x14ac:dyDescent="0.25">
      <c r="T3551"/>
    </row>
    <row r="3552" spans="20:20" x14ac:dyDescent="0.25">
      <c r="T3552"/>
    </row>
    <row r="3553" spans="20:20" x14ac:dyDescent="0.25">
      <c r="T3553"/>
    </row>
    <row r="3554" spans="20:20" x14ac:dyDescent="0.25">
      <c r="T3554"/>
    </row>
    <row r="3555" spans="20:20" x14ac:dyDescent="0.25">
      <c r="T3555"/>
    </row>
    <row r="3556" spans="20:20" x14ac:dyDescent="0.25">
      <c r="T3556"/>
    </row>
    <row r="3557" spans="20:20" x14ac:dyDescent="0.25">
      <c r="T3557"/>
    </row>
    <row r="3558" spans="20:20" x14ac:dyDescent="0.25">
      <c r="T3558"/>
    </row>
    <row r="3559" spans="20:20" x14ac:dyDescent="0.25">
      <c r="T3559"/>
    </row>
    <row r="3560" spans="20:20" x14ac:dyDescent="0.25">
      <c r="T3560"/>
    </row>
    <row r="3561" spans="20:20" x14ac:dyDescent="0.25">
      <c r="T3561"/>
    </row>
    <row r="3562" spans="20:20" x14ac:dyDescent="0.25">
      <c r="T3562"/>
    </row>
    <row r="3563" spans="20:20" x14ac:dyDescent="0.25">
      <c r="T3563"/>
    </row>
    <row r="3564" spans="20:20" x14ac:dyDescent="0.25">
      <c r="T3564"/>
    </row>
    <row r="3565" spans="20:20" x14ac:dyDescent="0.25">
      <c r="T3565"/>
    </row>
    <row r="3566" spans="20:20" x14ac:dyDescent="0.25">
      <c r="T3566"/>
    </row>
    <row r="3567" spans="20:20" x14ac:dyDescent="0.25">
      <c r="T3567"/>
    </row>
    <row r="3568" spans="20:20" x14ac:dyDescent="0.25">
      <c r="T3568"/>
    </row>
    <row r="3569" spans="20:20" x14ac:dyDescent="0.25">
      <c r="T3569"/>
    </row>
    <row r="3570" spans="20:20" x14ac:dyDescent="0.25">
      <c r="T3570"/>
    </row>
    <row r="3571" spans="20:20" x14ac:dyDescent="0.25">
      <c r="T3571"/>
    </row>
    <row r="3572" spans="20:20" x14ac:dyDescent="0.25">
      <c r="T3572"/>
    </row>
    <row r="3573" spans="20:20" x14ac:dyDescent="0.25">
      <c r="T3573"/>
    </row>
    <row r="3574" spans="20:20" x14ac:dyDescent="0.25">
      <c r="T3574"/>
    </row>
    <row r="3575" spans="20:20" x14ac:dyDescent="0.25">
      <c r="T3575"/>
    </row>
    <row r="3576" spans="20:20" x14ac:dyDescent="0.25">
      <c r="T3576"/>
    </row>
    <row r="3577" spans="20:20" x14ac:dyDescent="0.25">
      <c r="T3577"/>
    </row>
    <row r="3578" spans="20:20" x14ac:dyDescent="0.25">
      <c r="T3578"/>
    </row>
    <row r="3579" spans="20:20" x14ac:dyDescent="0.25">
      <c r="T3579"/>
    </row>
    <row r="3580" spans="20:20" x14ac:dyDescent="0.25">
      <c r="T3580"/>
    </row>
    <row r="3581" spans="20:20" x14ac:dyDescent="0.25">
      <c r="T3581"/>
    </row>
    <row r="3582" spans="20:20" x14ac:dyDescent="0.25">
      <c r="T3582"/>
    </row>
    <row r="3583" spans="20:20" x14ac:dyDescent="0.25">
      <c r="T3583"/>
    </row>
    <row r="3584" spans="20:20" x14ac:dyDescent="0.25">
      <c r="T3584"/>
    </row>
    <row r="3585" spans="20:20" x14ac:dyDescent="0.25">
      <c r="T3585"/>
    </row>
    <row r="3586" spans="20:20" x14ac:dyDescent="0.25">
      <c r="T3586"/>
    </row>
    <row r="3587" spans="20:20" x14ac:dyDescent="0.25">
      <c r="T3587"/>
    </row>
    <row r="3588" spans="20:20" x14ac:dyDescent="0.25">
      <c r="T3588"/>
    </row>
    <row r="3589" spans="20:20" x14ac:dyDescent="0.25">
      <c r="T3589"/>
    </row>
    <row r="3590" spans="20:20" x14ac:dyDescent="0.25">
      <c r="T3590"/>
    </row>
    <row r="3591" spans="20:20" x14ac:dyDescent="0.25">
      <c r="T3591"/>
    </row>
    <row r="3592" spans="20:20" x14ac:dyDescent="0.25">
      <c r="T3592"/>
    </row>
    <row r="3593" spans="20:20" x14ac:dyDescent="0.25">
      <c r="T3593"/>
    </row>
    <row r="3594" spans="20:20" x14ac:dyDescent="0.25">
      <c r="T3594"/>
    </row>
    <row r="3595" spans="20:20" x14ac:dyDescent="0.25">
      <c r="T3595"/>
    </row>
    <row r="3596" spans="20:20" x14ac:dyDescent="0.25">
      <c r="T3596"/>
    </row>
    <row r="3597" spans="20:20" x14ac:dyDescent="0.25">
      <c r="T3597"/>
    </row>
    <row r="3598" spans="20:20" x14ac:dyDescent="0.25">
      <c r="T3598"/>
    </row>
    <row r="3599" spans="20:20" x14ac:dyDescent="0.25">
      <c r="T3599"/>
    </row>
    <row r="3600" spans="20:20" x14ac:dyDescent="0.25">
      <c r="T3600"/>
    </row>
    <row r="3601" spans="20:20" x14ac:dyDescent="0.25">
      <c r="T3601"/>
    </row>
    <row r="3602" spans="20:20" x14ac:dyDescent="0.25">
      <c r="T3602"/>
    </row>
    <row r="3603" spans="20:20" x14ac:dyDescent="0.25">
      <c r="T3603"/>
    </row>
    <row r="3604" spans="20:20" x14ac:dyDescent="0.25">
      <c r="T3604"/>
    </row>
    <row r="3605" spans="20:20" x14ac:dyDescent="0.25">
      <c r="T3605"/>
    </row>
    <row r="3606" spans="20:20" x14ac:dyDescent="0.25">
      <c r="T3606"/>
    </row>
    <row r="3607" spans="20:20" x14ac:dyDescent="0.25">
      <c r="T3607"/>
    </row>
    <row r="3608" spans="20:20" x14ac:dyDescent="0.25">
      <c r="T3608"/>
    </row>
    <row r="3609" spans="20:20" x14ac:dyDescent="0.25">
      <c r="T3609"/>
    </row>
    <row r="3610" spans="20:20" x14ac:dyDescent="0.25">
      <c r="T3610"/>
    </row>
    <row r="3611" spans="20:20" x14ac:dyDescent="0.25">
      <c r="T3611"/>
    </row>
    <row r="3612" spans="20:20" x14ac:dyDescent="0.25">
      <c r="T3612"/>
    </row>
    <row r="3613" spans="20:20" x14ac:dyDescent="0.25">
      <c r="T3613"/>
    </row>
    <row r="3614" spans="20:20" x14ac:dyDescent="0.25">
      <c r="T3614"/>
    </row>
    <row r="3615" spans="20:20" x14ac:dyDescent="0.25">
      <c r="T3615"/>
    </row>
    <row r="3616" spans="20:20" x14ac:dyDescent="0.25">
      <c r="T3616"/>
    </row>
    <row r="3617" spans="20:20" x14ac:dyDescent="0.25">
      <c r="T3617"/>
    </row>
    <row r="3618" spans="20:20" x14ac:dyDescent="0.25">
      <c r="T3618"/>
    </row>
    <row r="3619" spans="20:20" x14ac:dyDescent="0.25">
      <c r="T3619"/>
    </row>
    <row r="3620" spans="20:20" x14ac:dyDescent="0.25">
      <c r="T3620"/>
    </row>
    <row r="3621" spans="20:20" x14ac:dyDescent="0.25">
      <c r="T3621"/>
    </row>
    <row r="3622" spans="20:20" x14ac:dyDescent="0.25">
      <c r="T3622"/>
    </row>
    <row r="3623" spans="20:20" x14ac:dyDescent="0.25">
      <c r="T3623"/>
    </row>
    <row r="3624" spans="20:20" x14ac:dyDescent="0.25">
      <c r="T3624"/>
    </row>
    <row r="3625" spans="20:20" x14ac:dyDescent="0.25">
      <c r="T3625"/>
    </row>
    <row r="3626" spans="20:20" x14ac:dyDescent="0.25">
      <c r="T3626"/>
    </row>
    <row r="3627" spans="20:20" x14ac:dyDescent="0.25">
      <c r="T3627"/>
    </row>
    <row r="3628" spans="20:20" x14ac:dyDescent="0.25">
      <c r="T3628"/>
    </row>
    <row r="3629" spans="20:20" x14ac:dyDescent="0.25">
      <c r="T3629"/>
    </row>
    <row r="3630" spans="20:20" x14ac:dyDescent="0.25">
      <c r="T3630"/>
    </row>
    <row r="3631" spans="20:20" x14ac:dyDescent="0.25">
      <c r="T3631"/>
    </row>
    <row r="3632" spans="20:20" x14ac:dyDescent="0.25">
      <c r="T3632"/>
    </row>
    <row r="3633" spans="20:20" x14ac:dyDescent="0.25">
      <c r="T3633"/>
    </row>
    <row r="3634" spans="20:20" x14ac:dyDescent="0.25">
      <c r="T3634"/>
    </row>
    <row r="3635" spans="20:20" x14ac:dyDescent="0.25">
      <c r="T3635"/>
    </row>
    <row r="3636" spans="20:20" x14ac:dyDescent="0.25">
      <c r="T3636"/>
    </row>
    <row r="3637" spans="20:20" x14ac:dyDescent="0.25">
      <c r="T3637"/>
    </row>
    <row r="3638" spans="20:20" x14ac:dyDescent="0.25">
      <c r="T3638"/>
    </row>
    <row r="3639" spans="20:20" x14ac:dyDescent="0.25">
      <c r="T3639"/>
    </row>
    <row r="3640" spans="20:20" x14ac:dyDescent="0.25">
      <c r="T3640"/>
    </row>
    <row r="3641" spans="20:20" x14ac:dyDescent="0.25">
      <c r="T3641"/>
    </row>
    <row r="3642" spans="20:20" x14ac:dyDescent="0.25">
      <c r="T3642"/>
    </row>
    <row r="3643" spans="20:20" x14ac:dyDescent="0.25">
      <c r="T3643"/>
    </row>
    <row r="3644" spans="20:20" x14ac:dyDescent="0.25">
      <c r="T3644"/>
    </row>
    <row r="3645" spans="20:20" x14ac:dyDescent="0.25">
      <c r="T3645"/>
    </row>
    <row r="3646" spans="20:20" x14ac:dyDescent="0.25">
      <c r="T3646"/>
    </row>
    <row r="3647" spans="20:20" x14ac:dyDescent="0.25">
      <c r="T3647"/>
    </row>
    <row r="3648" spans="20:20" x14ac:dyDescent="0.25">
      <c r="T3648"/>
    </row>
    <row r="3649" spans="20:20" x14ac:dyDescent="0.25">
      <c r="T3649"/>
    </row>
    <row r="3650" spans="20:20" x14ac:dyDescent="0.25">
      <c r="T3650"/>
    </row>
    <row r="3651" spans="20:20" x14ac:dyDescent="0.25">
      <c r="T3651"/>
    </row>
    <row r="3652" spans="20:20" x14ac:dyDescent="0.25">
      <c r="T3652"/>
    </row>
    <row r="3653" spans="20:20" x14ac:dyDescent="0.25">
      <c r="T3653"/>
    </row>
    <row r="3654" spans="20:20" x14ac:dyDescent="0.25">
      <c r="T3654"/>
    </row>
    <row r="3655" spans="20:20" x14ac:dyDescent="0.25">
      <c r="T3655"/>
    </row>
    <row r="3656" spans="20:20" x14ac:dyDescent="0.25">
      <c r="T3656"/>
    </row>
    <row r="3657" spans="20:20" x14ac:dyDescent="0.25">
      <c r="T3657"/>
    </row>
    <row r="3658" spans="20:20" x14ac:dyDescent="0.25">
      <c r="T3658"/>
    </row>
    <row r="3659" spans="20:20" x14ac:dyDescent="0.25">
      <c r="T3659"/>
    </row>
    <row r="3660" spans="20:20" x14ac:dyDescent="0.25">
      <c r="T3660"/>
    </row>
    <row r="3661" spans="20:20" x14ac:dyDescent="0.25">
      <c r="T3661"/>
    </row>
    <row r="3662" spans="20:20" x14ac:dyDescent="0.25">
      <c r="T3662"/>
    </row>
    <row r="3663" spans="20:20" x14ac:dyDescent="0.25">
      <c r="T3663"/>
    </row>
    <row r="3664" spans="20:20" x14ac:dyDescent="0.25">
      <c r="T3664"/>
    </row>
    <row r="3665" spans="20:20" x14ac:dyDescent="0.25">
      <c r="T3665"/>
    </row>
    <row r="3666" spans="20:20" x14ac:dyDescent="0.25">
      <c r="T3666"/>
    </row>
    <row r="3667" spans="20:20" x14ac:dyDescent="0.25">
      <c r="T3667"/>
    </row>
    <row r="3668" spans="20:20" x14ac:dyDescent="0.25">
      <c r="T3668"/>
    </row>
    <row r="3669" spans="20:20" x14ac:dyDescent="0.25">
      <c r="T3669"/>
    </row>
    <row r="3670" spans="20:20" x14ac:dyDescent="0.25">
      <c r="T3670"/>
    </row>
    <row r="3671" spans="20:20" x14ac:dyDescent="0.25">
      <c r="T3671"/>
    </row>
    <row r="3672" spans="20:20" x14ac:dyDescent="0.25">
      <c r="T3672"/>
    </row>
    <row r="3673" spans="20:20" x14ac:dyDescent="0.25">
      <c r="T3673"/>
    </row>
    <row r="3674" spans="20:20" x14ac:dyDescent="0.25">
      <c r="T3674"/>
    </row>
    <row r="3675" spans="20:20" x14ac:dyDescent="0.25">
      <c r="T3675"/>
    </row>
    <row r="3676" spans="20:20" x14ac:dyDescent="0.25">
      <c r="T3676"/>
    </row>
    <row r="3677" spans="20:20" x14ac:dyDescent="0.25">
      <c r="T3677"/>
    </row>
    <row r="3678" spans="20:20" x14ac:dyDescent="0.25">
      <c r="T3678"/>
    </row>
    <row r="3679" spans="20:20" x14ac:dyDescent="0.25">
      <c r="T3679"/>
    </row>
    <row r="3680" spans="20:20" x14ac:dyDescent="0.25">
      <c r="T3680"/>
    </row>
    <row r="3681" spans="20:20" x14ac:dyDescent="0.25">
      <c r="T3681"/>
    </row>
    <row r="3682" spans="20:20" x14ac:dyDescent="0.25">
      <c r="T3682"/>
    </row>
    <row r="3683" spans="20:20" x14ac:dyDescent="0.25">
      <c r="T3683"/>
    </row>
    <row r="3684" spans="20:20" x14ac:dyDescent="0.25">
      <c r="T3684"/>
    </row>
    <row r="3685" spans="20:20" x14ac:dyDescent="0.25">
      <c r="T3685"/>
    </row>
    <row r="3686" spans="20:20" x14ac:dyDescent="0.25">
      <c r="T3686"/>
    </row>
    <row r="3687" spans="20:20" x14ac:dyDescent="0.25">
      <c r="T3687"/>
    </row>
    <row r="3688" spans="20:20" x14ac:dyDescent="0.25">
      <c r="T3688"/>
    </row>
    <row r="3689" spans="20:20" x14ac:dyDescent="0.25">
      <c r="T3689"/>
    </row>
    <row r="3690" spans="20:20" x14ac:dyDescent="0.25">
      <c r="T3690"/>
    </row>
    <row r="3691" spans="20:20" x14ac:dyDescent="0.25">
      <c r="T3691"/>
    </row>
    <row r="3692" spans="20:20" x14ac:dyDescent="0.25">
      <c r="T3692"/>
    </row>
    <row r="3693" spans="20:20" x14ac:dyDescent="0.25">
      <c r="T3693"/>
    </row>
    <row r="3694" spans="20:20" x14ac:dyDescent="0.25">
      <c r="T3694"/>
    </row>
    <row r="3695" spans="20:20" x14ac:dyDescent="0.25">
      <c r="T3695"/>
    </row>
    <row r="3696" spans="20:20" x14ac:dyDescent="0.25">
      <c r="T3696"/>
    </row>
    <row r="3697" spans="20:20" x14ac:dyDescent="0.25">
      <c r="T3697"/>
    </row>
    <row r="3698" spans="20:20" x14ac:dyDescent="0.25">
      <c r="T3698"/>
    </row>
    <row r="3699" spans="20:20" x14ac:dyDescent="0.25">
      <c r="T3699"/>
    </row>
    <row r="3700" spans="20:20" x14ac:dyDescent="0.25">
      <c r="T3700"/>
    </row>
    <row r="3701" spans="20:20" x14ac:dyDescent="0.25">
      <c r="T3701"/>
    </row>
    <row r="3702" spans="20:20" x14ac:dyDescent="0.25">
      <c r="T3702"/>
    </row>
    <row r="3703" spans="20:20" x14ac:dyDescent="0.25">
      <c r="T3703"/>
    </row>
    <row r="3704" spans="20:20" x14ac:dyDescent="0.25">
      <c r="T3704"/>
    </row>
    <row r="3705" spans="20:20" x14ac:dyDescent="0.25">
      <c r="T3705"/>
    </row>
    <row r="3706" spans="20:20" x14ac:dyDescent="0.25">
      <c r="T3706"/>
    </row>
    <row r="3707" spans="20:20" x14ac:dyDescent="0.25">
      <c r="T3707"/>
    </row>
    <row r="3708" spans="20:20" x14ac:dyDescent="0.25">
      <c r="T3708"/>
    </row>
    <row r="3709" spans="20:20" x14ac:dyDescent="0.25">
      <c r="T3709"/>
    </row>
    <row r="3710" spans="20:20" x14ac:dyDescent="0.25">
      <c r="T3710"/>
    </row>
    <row r="3711" spans="20:20" x14ac:dyDescent="0.25">
      <c r="T3711"/>
    </row>
    <row r="3712" spans="20:20" x14ac:dyDescent="0.25">
      <c r="T3712"/>
    </row>
    <row r="3713" spans="20:20" x14ac:dyDescent="0.25">
      <c r="T3713"/>
    </row>
    <row r="3714" spans="20:20" x14ac:dyDescent="0.25">
      <c r="T3714"/>
    </row>
    <row r="3715" spans="20:20" x14ac:dyDescent="0.25">
      <c r="T3715"/>
    </row>
    <row r="3716" spans="20:20" x14ac:dyDescent="0.25">
      <c r="T3716"/>
    </row>
    <row r="3717" spans="20:20" x14ac:dyDescent="0.25">
      <c r="T3717"/>
    </row>
    <row r="3718" spans="20:20" x14ac:dyDescent="0.25">
      <c r="T3718"/>
    </row>
    <row r="3719" spans="20:20" x14ac:dyDescent="0.25">
      <c r="T3719"/>
    </row>
    <row r="3720" spans="20:20" x14ac:dyDescent="0.25">
      <c r="T3720"/>
    </row>
    <row r="3721" spans="20:20" x14ac:dyDescent="0.25">
      <c r="T3721"/>
    </row>
    <row r="3722" spans="20:20" x14ac:dyDescent="0.25">
      <c r="T3722"/>
    </row>
    <row r="3723" spans="20:20" x14ac:dyDescent="0.25">
      <c r="T3723"/>
    </row>
    <row r="3724" spans="20:20" x14ac:dyDescent="0.25">
      <c r="T3724"/>
    </row>
    <row r="3725" spans="20:20" x14ac:dyDescent="0.25">
      <c r="T3725"/>
    </row>
    <row r="3726" spans="20:20" x14ac:dyDescent="0.25">
      <c r="T3726"/>
    </row>
    <row r="3727" spans="20:20" x14ac:dyDescent="0.25">
      <c r="T3727"/>
    </row>
    <row r="3728" spans="20:20" x14ac:dyDescent="0.25">
      <c r="T3728"/>
    </row>
    <row r="3729" spans="20:20" x14ac:dyDescent="0.25">
      <c r="T3729"/>
    </row>
    <row r="3730" spans="20:20" x14ac:dyDescent="0.25">
      <c r="T3730"/>
    </row>
    <row r="3731" spans="20:20" x14ac:dyDescent="0.25">
      <c r="T3731"/>
    </row>
    <row r="3732" spans="20:20" x14ac:dyDescent="0.25">
      <c r="T3732"/>
    </row>
    <row r="3733" spans="20:20" x14ac:dyDescent="0.25">
      <c r="T3733"/>
    </row>
    <row r="3734" spans="20:20" x14ac:dyDescent="0.25">
      <c r="T3734"/>
    </row>
    <row r="3735" spans="20:20" x14ac:dyDescent="0.25">
      <c r="T3735"/>
    </row>
    <row r="3736" spans="20:20" x14ac:dyDescent="0.25">
      <c r="T3736"/>
    </row>
    <row r="3737" spans="20:20" x14ac:dyDescent="0.25">
      <c r="T3737"/>
    </row>
    <row r="3738" spans="20:20" x14ac:dyDescent="0.25">
      <c r="T3738"/>
    </row>
    <row r="3739" spans="20:20" x14ac:dyDescent="0.25">
      <c r="T3739"/>
    </row>
    <row r="3740" spans="20:20" x14ac:dyDescent="0.25">
      <c r="T3740"/>
    </row>
    <row r="3741" spans="20:20" x14ac:dyDescent="0.25">
      <c r="T3741"/>
    </row>
    <row r="3742" spans="20:20" x14ac:dyDescent="0.25">
      <c r="T3742"/>
    </row>
    <row r="3743" spans="20:20" x14ac:dyDescent="0.25">
      <c r="T3743"/>
    </row>
    <row r="3744" spans="20:20" x14ac:dyDescent="0.25">
      <c r="T3744"/>
    </row>
    <row r="3745" spans="20:20" x14ac:dyDescent="0.25">
      <c r="T3745"/>
    </row>
    <row r="3746" spans="20:20" x14ac:dyDescent="0.25">
      <c r="T3746"/>
    </row>
    <row r="3747" spans="20:20" x14ac:dyDescent="0.25">
      <c r="T3747"/>
    </row>
    <row r="3748" spans="20:20" x14ac:dyDescent="0.25">
      <c r="T3748"/>
    </row>
    <row r="3749" spans="20:20" x14ac:dyDescent="0.25">
      <c r="T3749"/>
    </row>
    <row r="3750" spans="20:20" x14ac:dyDescent="0.25">
      <c r="T3750"/>
    </row>
    <row r="3751" spans="20:20" x14ac:dyDescent="0.25">
      <c r="T3751"/>
    </row>
    <row r="3752" spans="20:20" x14ac:dyDescent="0.25">
      <c r="T3752"/>
    </row>
    <row r="3753" spans="20:20" x14ac:dyDescent="0.25">
      <c r="T3753"/>
    </row>
    <row r="3754" spans="20:20" x14ac:dyDescent="0.25">
      <c r="T3754"/>
    </row>
    <row r="3755" spans="20:20" x14ac:dyDescent="0.25">
      <c r="T3755"/>
    </row>
    <row r="3756" spans="20:20" x14ac:dyDescent="0.25">
      <c r="T3756"/>
    </row>
    <row r="3757" spans="20:20" x14ac:dyDescent="0.25">
      <c r="T3757"/>
    </row>
    <row r="3758" spans="20:20" x14ac:dyDescent="0.25">
      <c r="T3758"/>
    </row>
    <row r="3759" spans="20:20" x14ac:dyDescent="0.25">
      <c r="T3759"/>
    </row>
    <row r="3760" spans="20:20" x14ac:dyDescent="0.25">
      <c r="T3760"/>
    </row>
    <row r="3761" spans="20:20" x14ac:dyDescent="0.25">
      <c r="T3761"/>
    </row>
    <row r="3762" spans="20:20" x14ac:dyDescent="0.25">
      <c r="T3762"/>
    </row>
    <row r="3763" spans="20:20" x14ac:dyDescent="0.25">
      <c r="T3763"/>
    </row>
    <row r="3764" spans="20:20" x14ac:dyDescent="0.25">
      <c r="T3764"/>
    </row>
    <row r="3765" spans="20:20" x14ac:dyDescent="0.25">
      <c r="T3765"/>
    </row>
    <row r="3766" spans="20:20" x14ac:dyDescent="0.25">
      <c r="T3766"/>
    </row>
    <row r="3767" spans="20:20" x14ac:dyDescent="0.25">
      <c r="T3767"/>
    </row>
    <row r="3768" spans="20:20" x14ac:dyDescent="0.25">
      <c r="T3768"/>
    </row>
    <row r="3769" spans="20:20" x14ac:dyDescent="0.25">
      <c r="T3769"/>
    </row>
    <row r="3770" spans="20:20" x14ac:dyDescent="0.25">
      <c r="T3770"/>
    </row>
    <row r="3771" spans="20:20" x14ac:dyDescent="0.25">
      <c r="T3771"/>
    </row>
    <row r="3772" spans="20:20" x14ac:dyDescent="0.25">
      <c r="T3772"/>
    </row>
    <row r="3773" spans="20:20" x14ac:dyDescent="0.25">
      <c r="T3773"/>
    </row>
    <row r="3774" spans="20:20" x14ac:dyDescent="0.25">
      <c r="T3774"/>
    </row>
    <row r="3775" spans="20:20" x14ac:dyDescent="0.25">
      <c r="T3775"/>
    </row>
    <row r="3776" spans="20:20" x14ac:dyDescent="0.25">
      <c r="T3776"/>
    </row>
    <row r="3777" spans="20:20" x14ac:dyDescent="0.25">
      <c r="T3777"/>
    </row>
    <row r="3778" spans="20:20" x14ac:dyDescent="0.25">
      <c r="T3778"/>
    </row>
    <row r="3779" spans="20:20" x14ac:dyDescent="0.25">
      <c r="T3779"/>
    </row>
    <row r="3780" spans="20:20" x14ac:dyDescent="0.25">
      <c r="T3780"/>
    </row>
    <row r="3781" spans="20:20" x14ac:dyDescent="0.25">
      <c r="T3781"/>
    </row>
    <row r="3782" spans="20:20" x14ac:dyDescent="0.25">
      <c r="T3782"/>
    </row>
    <row r="3783" spans="20:20" x14ac:dyDescent="0.25">
      <c r="T3783"/>
    </row>
    <row r="3784" spans="20:20" x14ac:dyDescent="0.25">
      <c r="T3784"/>
    </row>
    <row r="3785" spans="20:20" x14ac:dyDescent="0.25">
      <c r="T3785"/>
    </row>
    <row r="3786" spans="20:20" x14ac:dyDescent="0.25">
      <c r="T3786"/>
    </row>
    <row r="3787" spans="20:20" x14ac:dyDescent="0.25">
      <c r="T3787"/>
    </row>
    <row r="3788" spans="20:20" x14ac:dyDescent="0.25">
      <c r="T3788"/>
    </row>
    <row r="3789" spans="20:20" x14ac:dyDescent="0.25">
      <c r="T3789"/>
    </row>
    <row r="3790" spans="20:20" x14ac:dyDescent="0.25">
      <c r="T3790"/>
    </row>
    <row r="3791" spans="20:20" x14ac:dyDescent="0.25">
      <c r="T3791"/>
    </row>
    <row r="3792" spans="20:20" x14ac:dyDescent="0.25">
      <c r="T3792"/>
    </row>
    <row r="3793" spans="20:20" x14ac:dyDescent="0.25">
      <c r="T3793"/>
    </row>
    <row r="3794" spans="20:20" x14ac:dyDescent="0.25">
      <c r="T3794"/>
    </row>
    <row r="3795" spans="20:20" x14ac:dyDescent="0.25">
      <c r="T3795"/>
    </row>
    <row r="3796" spans="20:20" x14ac:dyDescent="0.25">
      <c r="T3796"/>
    </row>
    <row r="3797" spans="20:20" x14ac:dyDescent="0.25">
      <c r="T3797"/>
    </row>
    <row r="3798" spans="20:20" x14ac:dyDescent="0.25">
      <c r="T3798"/>
    </row>
    <row r="3799" spans="20:20" x14ac:dyDescent="0.25">
      <c r="T3799"/>
    </row>
    <row r="3800" spans="20:20" x14ac:dyDescent="0.25">
      <c r="T3800"/>
    </row>
    <row r="3801" spans="20:20" x14ac:dyDescent="0.25">
      <c r="T3801"/>
    </row>
    <row r="3802" spans="20:20" x14ac:dyDescent="0.25">
      <c r="T3802"/>
    </row>
    <row r="3803" spans="20:20" x14ac:dyDescent="0.25">
      <c r="T3803"/>
    </row>
    <row r="3804" spans="20:20" x14ac:dyDescent="0.25">
      <c r="T3804"/>
    </row>
    <row r="3805" spans="20:20" x14ac:dyDescent="0.25">
      <c r="T3805"/>
    </row>
    <row r="3806" spans="20:20" x14ac:dyDescent="0.25">
      <c r="T3806"/>
    </row>
    <row r="3807" spans="20:20" x14ac:dyDescent="0.25">
      <c r="T3807"/>
    </row>
    <row r="3808" spans="20:20" x14ac:dyDescent="0.25">
      <c r="T3808"/>
    </row>
    <row r="3809" spans="20:20" x14ac:dyDescent="0.25">
      <c r="T3809"/>
    </row>
    <row r="3810" spans="20:20" x14ac:dyDescent="0.25">
      <c r="T3810"/>
    </row>
    <row r="3811" spans="20:20" x14ac:dyDescent="0.25">
      <c r="T3811"/>
    </row>
    <row r="3812" spans="20:20" x14ac:dyDescent="0.25">
      <c r="T3812"/>
    </row>
    <row r="3813" spans="20:20" x14ac:dyDescent="0.25">
      <c r="T3813"/>
    </row>
    <row r="3814" spans="20:20" x14ac:dyDescent="0.25">
      <c r="T3814"/>
    </row>
    <row r="3815" spans="20:20" x14ac:dyDescent="0.25">
      <c r="T3815"/>
    </row>
    <row r="3816" spans="20:20" x14ac:dyDescent="0.25">
      <c r="T3816"/>
    </row>
    <row r="3817" spans="20:20" x14ac:dyDescent="0.25">
      <c r="T3817"/>
    </row>
    <row r="3818" spans="20:20" x14ac:dyDescent="0.25">
      <c r="T3818"/>
    </row>
    <row r="3819" spans="20:20" x14ac:dyDescent="0.25">
      <c r="T3819"/>
    </row>
    <row r="3820" spans="20:20" x14ac:dyDescent="0.25">
      <c r="T3820"/>
    </row>
    <row r="3821" spans="20:20" x14ac:dyDescent="0.25">
      <c r="T3821"/>
    </row>
    <row r="3822" spans="20:20" x14ac:dyDescent="0.25">
      <c r="T3822"/>
    </row>
    <row r="3823" spans="20:20" x14ac:dyDescent="0.25">
      <c r="T3823"/>
    </row>
    <row r="3824" spans="20:20" x14ac:dyDescent="0.25">
      <c r="T3824"/>
    </row>
    <row r="3825" spans="20:20" x14ac:dyDescent="0.25">
      <c r="T3825"/>
    </row>
    <row r="3826" spans="20:20" x14ac:dyDescent="0.25">
      <c r="T3826"/>
    </row>
    <row r="3827" spans="20:20" x14ac:dyDescent="0.25">
      <c r="T3827"/>
    </row>
    <row r="3828" spans="20:20" x14ac:dyDescent="0.25">
      <c r="T3828"/>
    </row>
    <row r="3829" spans="20:20" x14ac:dyDescent="0.25">
      <c r="T3829"/>
    </row>
    <row r="3830" spans="20:20" x14ac:dyDescent="0.25">
      <c r="T3830"/>
    </row>
    <row r="3831" spans="20:20" x14ac:dyDescent="0.25">
      <c r="T3831"/>
    </row>
    <row r="3832" spans="20:20" x14ac:dyDescent="0.25">
      <c r="T3832"/>
    </row>
    <row r="3833" spans="20:20" x14ac:dyDescent="0.25">
      <c r="T3833"/>
    </row>
    <row r="3834" spans="20:20" x14ac:dyDescent="0.25">
      <c r="T3834"/>
    </row>
    <row r="3835" spans="20:20" x14ac:dyDescent="0.25">
      <c r="T3835"/>
    </row>
    <row r="3836" spans="20:20" x14ac:dyDescent="0.25">
      <c r="T3836"/>
    </row>
    <row r="3837" spans="20:20" x14ac:dyDescent="0.25">
      <c r="T3837"/>
    </row>
    <row r="3838" spans="20:20" x14ac:dyDescent="0.25">
      <c r="T3838"/>
    </row>
    <row r="3839" spans="20:20" x14ac:dyDescent="0.25">
      <c r="T3839"/>
    </row>
    <row r="3840" spans="20:20" x14ac:dyDescent="0.25">
      <c r="T3840"/>
    </row>
    <row r="3841" spans="20:20" x14ac:dyDescent="0.25">
      <c r="T3841"/>
    </row>
    <row r="3842" spans="20:20" x14ac:dyDescent="0.25">
      <c r="T3842"/>
    </row>
    <row r="3843" spans="20:20" x14ac:dyDescent="0.25">
      <c r="T3843"/>
    </row>
    <row r="3844" spans="20:20" x14ac:dyDescent="0.25">
      <c r="T3844"/>
    </row>
    <row r="3845" spans="20:20" x14ac:dyDescent="0.25">
      <c r="T3845"/>
    </row>
    <row r="3846" spans="20:20" x14ac:dyDescent="0.25">
      <c r="T3846"/>
    </row>
    <row r="3847" spans="20:20" x14ac:dyDescent="0.25">
      <c r="T3847"/>
    </row>
    <row r="3848" spans="20:20" x14ac:dyDescent="0.25">
      <c r="T3848"/>
    </row>
    <row r="3849" spans="20:20" x14ac:dyDescent="0.25">
      <c r="T3849"/>
    </row>
    <row r="3850" spans="20:20" x14ac:dyDescent="0.25">
      <c r="T3850"/>
    </row>
    <row r="3851" spans="20:20" x14ac:dyDescent="0.25">
      <c r="T3851"/>
    </row>
    <row r="3852" spans="20:20" x14ac:dyDescent="0.25">
      <c r="T3852"/>
    </row>
    <row r="3853" spans="20:20" x14ac:dyDescent="0.25">
      <c r="T3853"/>
    </row>
    <row r="3854" spans="20:20" x14ac:dyDescent="0.25">
      <c r="T3854"/>
    </row>
    <row r="3855" spans="20:20" x14ac:dyDescent="0.25">
      <c r="T3855"/>
    </row>
    <row r="3856" spans="20:20" x14ac:dyDescent="0.25">
      <c r="T3856"/>
    </row>
    <row r="3857" spans="20:20" x14ac:dyDescent="0.25">
      <c r="T3857"/>
    </row>
    <row r="3858" spans="20:20" x14ac:dyDescent="0.25">
      <c r="T3858"/>
    </row>
    <row r="3859" spans="20:20" x14ac:dyDescent="0.25">
      <c r="T3859"/>
    </row>
    <row r="3860" spans="20:20" x14ac:dyDescent="0.25">
      <c r="T3860"/>
    </row>
    <row r="3861" spans="20:20" x14ac:dyDescent="0.25">
      <c r="T3861"/>
    </row>
    <row r="3862" spans="20:20" x14ac:dyDescent="0.25">
      <c r="T3862"/>
    </row>
    <row r="3863" spans="20:20" x14ac:dyDescent="0.25">
      <c r="T3863"/>
    </row>
    <row r="3864" spans="20:20" x14ac:dyDescent="0.25">
      <c r="T3864"/>
    </row>
    <row r="3865" spans="20:20" x14ac:dyDescent="0.25">
      <c r="T3865"/>
    </row>
    <row r="3866" spans="20:20" x14ac:dyDescent="0.25">
      <c r="T3866"/>
    </row>
    <row r="3867" spans="20:20" x14ac:dyDescent="0.25">
      <c r="T3867"/>
    </row>
    <row r="3868" spans="20:20" x14ac:dyDescent="0.25">
      <c r="T3868"/>
    </row>
    <row r="3869" spans="20:20" x14ac:dyDescent="0.25">
      <c r="T3869"/>
    </row>
    <row r="3870" spans="20:20" x14ac:dyDescent="0.25">
      <c r="T3870"/>
    </row>
    <row r="3871" spans="20:20" x14ac:dyDescent="0.25">
      <c r="T3871"/>
    </row>
    <row r="3872" spans="20:20" x14ac:dyDescent="0.25">
      <c r="T3872"/>
    </row>
    <row r="3873" spans="20:20" x14ac:dyDescent="0.25">
      <c r="T3873"/>
    </row>
    <row r="3874" spans="20:20" x14ac:dyDescent="0.25">
      <c r="T3874"/>
    </row>
    <row r="3875" spans="20:20" x14ac:dyDescent="0.25">
      <c r="T3875"/>
    </row>
    <row r="3876" spans="20:20" x14ac:dyDescent="0.25">
      <c r="T3876"/>
    </row>
    <row r="3877" spans="20:20" x14ac:dyDescent="0.25">
      <c r="T3877"/>
    </row>
    <row r="3878" spans="20:20" x14ac:dyDescent="0.25">
      <c r="T3878"/>
    </row>
    <row r="3879" spans="20:20" x14ac:dyDescent="0.25">
      <c r="T3879"/>
    </row>
    <row r="3880" spans="20:20" x14ac:dyDescent="0.25">
      <c r="T3880"/>
    </row>
    <row r="3881" spans="20:20" x14ac:dyDescent="0.25">
      <c r="T3881"/>
    </row>
    <row r="3882" spans="20:20" x14ac:dyDescent="0.25">
      <c r="T3882"/>
    </row>
    <row r="3883" spans="20:20" x14ac:dyDescent="0.25">
      <c r="T3883"/>
    </row>
    <row r="3884" spans="20:20" x14ac:dyDescent="0.25">
      <c r="T3884"/>
    </row>
    <row r="3885" spans="20:20" x14ac:dyDescent="0.25">
      <c r="T3885"/>
    </row>
    <row r="3886" spans="20:20" x14ac:dyDescent="0.25">
      <c r="T3886"/>
    </row>
    <row r="3887" spans="20:20" x14ac:dyDescent="0.25">
      <c r="T3887"/>
    </row>
    <row r="3888" spans="20:20" x14ac:dyDescent="0.25">
      <c r="T3888"/>
    </row>
    <row r="3889" spans="20:20" x14ac:dyDescent="0.25">
      <c r="T3889"/>
    </row>
    <row r="3890" spans="20:20" x14ac:dyDescent="0.25">
      <c r="T3890"/>
    </row>
    <row r="3891" spans="20:20" x14ac:dyDescent="0.25">
      <c r="T3891"/>
    </row>
    <row r="3892" spans="20:20" x14ac:dyDescent="0.25">
      <c r="T3892"/>
    </row>
    <row r="3893" spans="20:20" x14ac:dyDescent="0.25">
      <c r="T3893"/>
    </row>
    <row r="3894" spans="20:20" x14ac:dyDescent="0.25">
      <c r="T3894"/>
    </row>
    <row r="3895" spans="20:20" x14ac:dyDescent="0.25">
      <c r="T3895"/>
    </row>
    <row r="3896" spans="20:20" x14ac:dyDescent="0.25">
      <c r="T3896"/>
    </row>
    <row r="3897" spans="20:20" x14ac:dyDescent="0.25">
      <c r="T3897"/>
    </row>
    <row r="3898" spans="20:20" x14ac:dyDescent="0.25">
      <c r="T3898"/>
    </row>
    <row r="3899" spans="20:20" x14ac:dyDescent="0.25">
      <c r="T3899"/>
    </row>
    <row r="3900" spans="20:20" x14ac:dyDescent="0.25">
      <c r="T3900"/>
    </row>
    <row r="3901" spans="20:20" x14ac:dyDescent="0.25">
      <c r="T3901"/>
    </row>
    <row r="3902" spans="20:20" x14ac:dyDescent="0.25">
      <c r="T3902"/>
    </row>
    <row r="3903" spans="20:20" x14ac:dyDescent="0.25">
      <c r="T3903"/>
    </row>
    <row r="3904" spans="20:20" x14ac:dyDescent="0.25">
      <c r="T3904"/>
    </row>
    <row r="3905" spans="20:20" x14ac:dyDescent="0.25">
      <c r="T3905"/>
    </row>
    <row r="3906" spans="20:20" x14ac:dyDescent="0.25">
      <c r="T3906"/>
    </row>
    <row r="3907" spans="20:20" x14ac:dyDescent="0.25">
      <c r="T3907"/>
    </row>
    <row r="3908" spans="20:20" x14ac:dyDescent="0.25">
      <c r="T3908"/>
    </row>
    <row r="3909" spans="20:20" x14ac:dyDescent="0.25">
      <c r="T3909"/>
    </row>
    <row r="3910" spans="20:20" x14ac:dyDescent="0.25">
      <c r="T3910"/>
    </row>
    <row r="3911" spans="20:20" x14ac:dyDescent="0.25">
      <c r="T3911"/>
    </row>
    <row r="3912" spans="20:20" x14ac:dyDescent="0.25">
      <c r="T3912"/>
    </row>
    <row r="3913" spans="20:20" x14ac:dyDescent="0.25">
      <c r="T3913"/>
    </row>
    <row r="3914" spans="20:20" x14ac:dyDescent="0.25">
      <c r="T3914"/>
    </row>
    <row r="3915" spans="20:20" x14ac:dyDescent="0.25">
      <c r="T3915"/>
    </row>
    <row r="3916" spans="20:20" x14ac:dyDescent="0.25">
      <c r="T3916"/>
    </row>
    <row r="3917" spans="20:20" x14ac:dyDescent="0.25">
      <c r="T3917"/>
    </row>
    <row r="3918" spans="20:20" x14ac:dyDescent="0.25">
      <c r="T3918"/>
    </row>
    <row r="3919" spans="20:20" x14ac:dyDescent="0.25">
      <c r="T3919"/>
    </row>
    <row r="3920" spans="20:20" x14ac:dyDescent="0.25">
      <c r="T3920"/>
    </row>
    <row r="3921" spans="20:20" x14ac:dyDescent="0.25">
      <c r="T3921"/>
    </row>
    <row r="3922" spans="20:20" x14ac:dyDescent="0.25">
      <c r="T3922"/>
    </row>
    <row r="3923" spans="20:20" x14ac:dyDescent="0.25">
      <c r="T3923"/>
    </row>
    <row r="3924" spans="20:20" x14ac:dyDescent="0.25">
      <c r="T3924"/>
    </row>
    <row r="3925" spans="20:20" x14ac:dyDescent="0.25">
      <c r="T3925"/>
    </row>
    <row r="3926" spans="20:20" x14ac:dyDescent="0.25">
      <c r="T3926"/>
    </row>
    <row r="3927" spans="20:20" x14ac:dyDescent="0.25">
      <c r="T3927"/>
    </row>
    <row r="3928" spans="20:20" x14ac:dyDescent="0.25">
      <c r="T3928"/>
    </row>
    <row r="3929" spans="20:20" x14ac:dyDescent="0.25">
      <c r="T3929"/>
    </row>
    <row r="3930" spans="20:20" x14ac:dyDescent="0.25">
      <c r="T3930"/>
    </row>
    <row r="3931" spans="20:20" x14ac:dyDescent="0.25">
      <c r="T3931"/>
    </row>
    <row r="3932" spans="20:20" x14ac:dyDescent="0.25">
      <c r="T3932"/>
    </row>
    <row r="3933" spans="20:20" x14ac:dyDescent="0.25">
      <c r="T3933"/>
    </row>
    <row r="3934" spans="20:20" x14ac:dyDescent="0.25">
      <c r="T3934"/>
    </row>
    <row r="3935" spans="20:20" x14ac:dyDescent="0.25">
      <c r="T3935"/>
    </row>
    <row r="3936" spans="20:20" x14ac:dyDescent="0.25">
      <c r="T3936"/>
    </row>
    <row r="3937" spans="20:20" x14ac:dyDescent="0.25">
      <c r="T3937"/>
    </row>
    <row r="3938" spans="20:20" x14ac:dyDescent="0.25">
      <c r="T3938"/>
    </row>
    <row r="3939" spans="20:20" x14ac:dyDescent="0.25">
      <c r="T3939"/>
    </row>
    <row r="3940" spans="20:20" x14ac:dyDescent="0.25">
      <c r="T3940"/>
    </row>
    <row r="3941" spans="20:20" x14ac:dyDescent="0.25">
      <c r="T3941"/>
    </row>
    <row r="3942" spans="20:20" x14ac:dyDescent="0.25">
      <c r="T3942"/>
    </row>
    <row r="3943" spans="20:20" x14ac:dyDescent="0.25">
      <c r="T3943"/>
    </row>
    <row r="3944" spans="20:20" x14ac:dyDescent="0.25">
      <c r="T3944"/>
    </row>
    <row r="3945" spans="20:20" x14ac:dyDescent="0.25">
      <c r="T3945"/>
    </row>
    <row r="3946" spans="20:20" x14ac:dyDescent="0.25">
      <c r="T3946"/>
    </row>
    <row r="3947" spans="20:20" x14ac:dyDescent="0.25">
      <c r="T3947"/>
    </row>
    <row r="3948" spans="20:20" x14ac:dyDescent="0.25">
      <c r="T3948"/>
    </row>
    <row r="3949" spans="20:20" x14ac:dyDescent="0.25">
      <c r="T3949"/>
    </row>
    <row r="3950" spans="20:20" x14ac:dyDescent="0.25">
      <c r="T3950"/>
    </row>
    <row r="3951" spans="20:20" x14ac:dyDescent="0.25">
      <c r="T3951"/>
    </row>
    <row r="3952" spans="20:20" x14ac:dyDescent="0.25">
      <c r="T3952"/>
    </row>
    <row r="3953" spans="20:20" x14ac:dyDescent="0.25">
      <c r="T3953"/>
    </row>
    <row r="3954" spans="20:20" x14ac:dyDescent="0.25">
      <c r="T3954"/>
    </row>
    <row r="3955" spans="20:20" x14ac:dyDescent="0.25">
      <c r="T3955"/>
    </row>
    <row r="3956" spans="20:20" x14ac:dyDescent="0.25">
      <c r="T3956"/>
    </row>
    <row r="3957" spans="20:20" x14ac:dyDescent="0.25">
      <c r="T3957"/>
    </row>
    <row r="3958" spans="20:20" x14ac:dyDescent="0.25">
      <c r="T3958"/>
    </row>
    <row r="3959" spans="20:20" x14ac:dyDescent="0.25">
      <c r="T3959"/>
    </row>
    <row r="3960" spans="20:20" x14ac:dyDescent="0.25">
      <c r="T3960"/>
    </row>
    <row r="3961" spans="20:20" x14ac:dyDescent="0.25">
      <c r="T3961"/>
    </row>
    <row r="3962" spans="20:20" x14ac:dyDescent="0.25">
      <c r="T3962"/>
    </row>
    <row r="3963" spans="20:20" x14ac:dyDescent="0.25">
      <c r="T3963"/>
    </row>
    <row r="3964" spans="20:20" x14ac:dyDescent="0.25">
      <c r="T3964"/>
    </row>
    <row r="3965" spans="20:20" x14ac:dyDescent="0.25">
      <c r="T3965"/>
    </row>
    <row r="3966" spans="20:20" x14ac:dyDescent="0.25">
      <c r="T3966"/>
    </row>
    <row r="3967" spans="20:20" x14ac:dyDescent="0.25">
      <c r="T3967"/>
    </row>
    <row r="3968" spans="20:20" x14ac:dyDescent="0.25">
      <c r="T3968"/>
    </row>
    <row r="3969" spans="20:20" x14ac:dyDescent="0.25">
      <c r="T3969"/>
    </row>
    <row r="3970" spans="20:20" x14ac:dyDescent="0.25">
      <c r="T3970"/>
    </row>
    <row r="3971" spans="20:20" x14ac:dyDescent="0.25">
      <c r="T3971"/>
    </row>
    <row r="3972" spans="20:20" x14ac:dyDescent="0.25">
      <c r="T3972"/>
    </row>
    <row r="3973" spans="20:20" x14ac:dyDescent="0.25">
      <c r="T3973"/>
    </row>
    <row r="3974" spans="20:20" x14ac:dyDescent="0.25">
      <c r="T3974"/>
    </row>
    <row r="3975" spans="20:20" x14ac:dyDescent="0.25">
      <c r="T3975"/>
    </row>
    <row r="3976" spans="20:20" x14ac:dyDescent="0.25">
      <c r="T3976"/>
    </row>
    <row r="3977" spans="20:20" x14ac:dyDescent="0.25">
      <c r="T3977"/>
    </row>
    <row r="3978" spans="20:20" x14ac:dyDescent="0.25">
      <c r="T3978"/>
    </row>
    <row r="3979" spans="20:20" x14ac:dyDescent="0.25">
      <c r="T3979"/>
    </row>
    <row r="3980" spans="20:20" x14ac:dyDescent="0.25">
      <c r="T3980"/>
    </row>
    <row r="3981" spans="20:20" x14ac:dyDescent="0.25">
      <c r="T3981"/>
    </row>
    <row r="3982" spans="20:20" x14ac:dyDescent="0.25">
      <c r="T3982"/>
    </row>
    <row r="3983" spans="20:20" x14ac:dyDescent="0.25">
      <c r="T3983"/>
    </row>
    <row r="3984" spans="20:20" x14ac:dyDescent="0.25">
      <c r="T3984"/>
    </row>
    <row r="3985" spans="20:20" x14ac:dyDescent="0.25">
      <c r="T3985"/>
    </row>
    <row r="3986" spans="20:20" x14ac:dyDescent="0.25">
      <c r="T3986"/>
    </row>
    <row r="3987" spans="20:20" x14ac:dyDescent="0.25">
      <c r="T3987"/>
    </row>
    <row r="3988" spans="20:20" x14ac:dyDescent="0.25">
      <c r="T3988"/>
    </row>
    <row r="3989" spans="20:20" x14ac:dyDescent="0.25">
      <c r="T3989"/>
    </row>
    <row r="3990" spans="20:20" x14ac:dyDescent="0.25">
      <c r="T3990"/>
    </row>
    <row r="3991" spans="20:20" x14ac:dyDescent="0.25">
      <c r="T3991"/>
    </row>
    <row r="3992" spans="20:20" x14ac:dyDescent="0.25">
      <c r="T3992"/>
    </row>
    <row r="3993" spans="20:20" x14ac:dyDescent="0.25">
      <c r="T3993"/>
    </row>
    <row r="3994" spans="20:20" x14ac:dyDescent="0.25">
      <c r="T3994"/>
    </row>
    <row r="3995" spans="20:20" x14ac:dyDescent="0.25">
      <c r="T3995"/>
    </row>
    <row r="3996" spans="20:20" x14ac:dyDescent="0.25">
      <c r="T3996"/>
    </row>
    <row r="3997" spans="20:20" x14ac:dyDescent="0.25">
      <c r="T3997"/>
    </row>
    <row r="3998" spans="20:20" x14ac:dyDescent="0.25">
      <c r="T3998"/>
    </row>
    <row r="3999" spans="20:20" x14ac:dyDescent="0.25">
      <c r="T3999"/>
    </row>
    <row r="4000" spans="20:20" x14ac:dyDescent="0.25">
      <c r="T4000"/>
    </row>
    <row r="4001" spans="20:20" x14ac:dyDescent="0.25">
      <c r="T4001"/>
    </row>
    <row r="4002" spans="20:20" x14ac:dyDescent="0.25">
      <c r="T4002"/>
    </row>
    <row r="4003" spans="20:20" x14ac:dyDescent="0.25">
      <c r="T4003"/>
    </row>
    <row r="4004" spans="20:20" x14ac:dyDescent="0.25">
      <c r="T4004"/>
    </row>
    <row r="4005" spans="20:20" x14ac:dyDescent="0.25">
      <c r="T4005"/>
    </row>
    <row r="4006" spans="20:20" x14ac:dyDescent="0.25">
      <c r="T4006"/>
    </row>
    <row r="4007" spans="20:20" x14ac:dyDescent="0.25">
      <c r="T4007"/>
    </row>
    <row r="4008" spans="20:20" x14ac:dyDescent="0.25">
      <c r="T4008"/>
    </row>
    <row r="4009" spans="20:20" x14ac:dyDescent="0.25">
      <c r="T4009"/>
    </row>
    <row r="4010" spans="20:20" x14ac:dyDescent="0.25">
      <c r="T4010"/>
    </row>
    <row r="4011" spans="20:20" x14ac:dyDescent="0.25">
      <c r="T4011"/>
    </row>
    <row r="4012" spans="20:20" x14ac:dyDescent="0.25">
      <c r="T4012"/>
    </row>
    <row r="4013" spans="20:20" x14ac:dyDescent="0.25">
      <c r="T4013"/>
    </row>
    <row r="4014" spans="20:20" x14ac:dyDescent="0.25">
      <c r="T4014"/>
    </row>
    <row r="4015" spans="20:20" x14ac:dyDescent="0.25">
      <c r="T4015"/>
    </row>
    <row r="4016" spans="20:20" x14ac:dyDescent="0.25">
      <c r="T4016"/>
    </row>
    <row r="4017" spans="20:20" x14ac:dyDescent="0.25">
      <c r="T4017"/>
    </row>
    <row r="4018" spans="20:20" x14ac:dyDescent="0.25">
      <c r="T4018"/>
    </row>
    <row r="4019" spans="20:20" x14ac:dyDescent="0.25">
      <c r="T4019"/>
    </row>
    <row r="4020" spans="20:20" x14ac:dyDescent="0.25">
      <c r="T4020"/>
    </row>
    <row r="4021" spans="20:20" x14ac:dyDescent="0.25">
      <c r="T4021"/>
    </row>
    <row r="4022" spans="20:20" x14ac:dyDescent="0.25">
      <c r="T4022"/>
    </row>
    <row r="4023" spans="20:20" x14ac:dyDescent="0.25">
      <c r="T4023"/>
    </row>
    <row r="4024" spans="20:20" x14ac:dyDescent="0.25">
      <c r="T4024"/>
    </row>
    <row r="4025" spans="20:20" x14ac:dyDescent="0.25">
      <c r="T4025"/>
    </row>
    <row r="4026" spans="20:20" x14ac:dyDescent="0.25">
      <c r="T4026"/>
    </row>
    <row r="4027" spans="20:20" x14ac:dyDescent="0.25">
      <c r="T4027"/>
    </row>
    <row r="4028" spans="20:20" x14ac:dyDescent="0.25">
      <c r="T4028"/>
    </row>
    <row r="4029" spans="20:20" x14ac:dyDescent="0.25">
      <c r="T4029"/>
    </row>
    <row r="4030" spans="20:20" x14ac:dyDescent="0.25">
      <c r="T4030"/>
    </row>
    <row r="4031" spans="20:20" x14ac:dyDescent="0.25">
      <c r="T4031"/>
    </row>
    <row r="4032" spans="20:20" x14ac:dyDescent="0.25">
      <c r="T4032"/>
    </row>
    <row r="4033" spans="20:20" x14ac:dyDescent="0.25">
      <c r="T4033"/>
    </row>
    <row r="4034" spans="20:20" x14ac:dyDescent="0.25">
      <c r="T4034"/>
    </row>
    <row r="4035" spans="20:20" x14ac:dyDescent="0.25">
      <c r="T4035"/>
    </row>
    <row r="4036" spans="20:20" x14ac:dyDescent="0.25">
      <c r="T4036"/>
    </row>
    <row r="4037" spans="20:20" x14ac:dyDescent="0.25">
      <c r="T4037"/>
    </row>
    <row r="4038" spans="20:20" x14ac:dyDescent="0.25">
      <c r="T4038"/>
    </row>
    <row r="4039" spans="20:20" x14ac:dyDescent="0.25">
      <c r="T4039"/>
    </row>
    <row r="4040" spans="20:20" x14ac:dyDescent="0.25">
      <c r="T4040"/>
    </row>
    <row r="4041" spans="20:20" x14ac:dyDescent="0.25">
      <c r="T4041"/>
    </row>
    <row r="4042" spans="20:20" x14ac:dyDescent="0.25">
      <c r="T4042"/>
    </row>
    <row r="4043" spans="20:20" x14ac:dyDescent="0.25">
      <c r="T4043"/>
    </row>
    <row r="4044" spans="20:20" x14ac:dyDescent="0.25">
      <c r="T4044"/>
    </row>
    <row r="4045" spans="20:20" x14ac:dyDescent="0.25">
      <c r="T4045"/>
    </row>
    <row r="4046" spans="20:20" x14ac:dyDescent="0.25">
      <c r="T4046"/>
    </row>
    <row r="4047" spans="20:20" x14ac:dyDescent="0.25">
      <c r="T4047"/>
    </row>
    <row r="4048" spans="20:20" x14ac:dyDescent="0.25">
      <c r="T4048"/>
    </row>
    <row r="4049" spans="20:20" x14ac:dyDescent="0.25">
      <c r="T4049"/>
    </row>
    <row r="4050" spans="20:20" x14ac:dyDescent="0.25">
      <c r="T4050"/>
    </row>
    <row r="4051" spans="20:20" x14ac:dyDescent="0.25">
      <c r="T4051"/>
    </row>
    <row r="4052" spans="20:20" x14ac:dyDescent="0.25">
      <c r="T4052"/>
    </row>
    <row r="4053" spans="20:20" x14ac:dyDescent="0.25">
      <c r="T4053"/>
    </row>
    <row r="4054" spans="20:20" x14ac:dyDescent="0.25">
      <c r="T4054"/>
    </row>
    <row r="4055" spans="20:20" x14ac:dyDescent="0.25">
      <c r="T4055"/>
    </row>
    <row r="4056" spans="20:20" x14ac:dyDescent="0.25">
      <c r="T4056"/>
    </row>
    <row r="4057" spans="20:20" x14ac:dyDescent="0.25">
      <c r="T4057"/>
    </row>
    <row r="4058" spans="20:20" x14ac:dyDescent="0.25">
      <c r="T4058"/>
    </row>
    <row r="4059" spans="20:20" x14ac:dyDescent="0.25">
      <c r="T4059"/>
    </row>
    <row r="4060" spans="20:20" x14ac:dyDescent="0.25">
      <c r="T4060"/>
    </row>
    <row r="4061" spans="20:20" x14ac:dyDescent="0.25">
      <c r="T4061"/>
    </row>
    <row r="4062" spans="20:20" x14ac:dyDescent="0.25">
      <c r="T4062"/>
    </row>
    <row r="4063" spans="20:20" x14ac:dyDescent="0.25">
      <c r="T4063"/>
    </row>
    <row r="4064" spans="20:20" x14ac:dyDescent="0.25">
      <c r="T4064"/>
    </row>
    <row r="4065" spans="20:20" x14ac:dyDescent="0.25">
      <c r="T4065"/>
    </row>
    <row r="4066" spans="20:20" x14ac:dyDescent="0.25">
      <c r="T4066"/>
    </row>
    <row r="4067" spans="20:20" x14ac:dyDescent="0.25">
      <c r="T4067"/>
    </row>
    <row r="4068" spans="20:20" x14ac:dyDescent="0.25">
      <c r="T4068"/>
    </row>
    <row r="4069" spans="20:20" x14ac:dyDescent="0.25">
      <c r="T4069"/>
    </row>
    <row r="4070" spans="20:20" x14ac:dyDescent="0.25">
      <c r="T4070"/>
    </row>
    <row r="4071" spans="20:20" x14ac:dyDescent="0.25">
      <c r="T4071"/>
    </row>
    <row r="4072" spans="20:20" x14ac:dyDescent="0.25">
      <c r="T4072"/>
    </row>
    <row r="4073" spans="20:20" x14ac:dyDescent="0.25">
      <c r="T4073"/>
    </row>
    <row r="4074" spans="20:20" x14ac:dyDescent="0.25">
      <c r="T4074"/>
    </row>
    <row r="4075" spans="20:20" x14ac:dyDescent="0.25">
      <c r="T4075"/>
    </row>
    <row r="4076" spans="20:20" x14ac:dyDescent="0.25">
      <c r="T4076"/>
    </row>
    <row r="4077" spans="20:20" x14ac:dyDescent="0.25">
      <c r="T4077"/>
    </row>
    <row r="4078" spans="20:20" x14ac:dyDescent="0.25">
      <c r="T4078"/>
    </row>
    <row r="4079" spans="20:20" x14ac:dyDescent="0.25">
      <c r="T4079"/>
    </row>
    <row r="4080" spans="20:20" x14ac:dyDescent="0.25">
      <c r="T4080"/>
    </row>
    <row r="4081" spans="20:20" x14ac:dyDescent="0.25">
      <c r="T4081"/>
    </row>
    <row r="4082" spans="20:20" x14ac:dyDescent="0.25">
      <c r="T4082"/>
    </row>
    <row r="4083" spans="20:20" x14ac:dyDescent="0.25">
      <c r="T4083"/>
    </row>
    <row r="4084" spans="20:20" x14ac:dyDescent="0.25">
      <c r="T4084"/>
    </row>
    <row r="4085" spans="20:20" x14ac:dyDescent="0.25">
      <c r="T4085"/>
    </row>
    <row r="4086" spans="20:20" x14ac:dyDescent="0.25">
      <c r="T4086"/>
    </row>
    <row r="4087" spans="20:20" x14ac:dyDescent="0.25">
      <c r="T4087"/>
    </row>
    <row r="4088" spans="20:20" x14ac:dyDescent="0.25">
      <c r="T4088"/>
    </row>
    <row r="4089" spans="20:20" x14ac:dyDescent="0.25">
      <c r="T4089"/>
    </row>
    <row r="4090" spans="20:20" x14ac:dyDescent="0.25">
      <c r="T4090"/>
    </row>
    <row r="4091" spans="20:20" x14ac:dyDescent="0.25">
      <c r="T4091"/>
    </row>
    <row r="4092" spans="20:20" x14ac:dyDescent="0.25">
      <c r="T4092"/>
    </row>
    <row r="4093" spans="20:20" x14ac:dyDescent="0.25">
      <c r="T4093"/>
    </row>
    <row r="4094" spans="20:20" x14ac:dyDescent="0.25">
      <c r="T4094"/>
    </row>
    <row r="4095" spans="20:20" x14ac:dyDescent="0.25">
      <c r="T4095"/>
    </row>
    <row r="4096" spans="20:20" x14ac:dyDescent="0.25">
      <c r="T4096"/>
    </row>
    <row r="4097" spans="20:20" x14ac:dyDescent="0.25">
      <c r="T4097"/>
    </row>
    <row r="4098" spans="20:20" x14ac:dyDescent="0.25">
      <c r="T4098"/>
    </row>
    <row r="4099" spans="20:20" x14ac:dyDescent="0.25">
      <c r="T4099"/>
    </row>
    <row r="4100" spans="20:20" x14ac:dyDescent="0.25">
      <c r="T4100"/>
    </row>
    <row r="4101" spans="20:20" x14ac:dyDescent="0.25">
      <c r="T4101"/>
    </row>
    <row r="4102" spans="20:20" x14ac:dyDescent="0.25">
      <c r="T4102"/>
    </row>
    <row r="4103" spans="20:20" x14ac:dyDescent="0.25">
      <c r="T4103"/>
    </row>
    <row r="4104" spans="20:20" x14ac:dyDescent="0.25">
      <c r="T4104"/>
    </row>
    <row r="4105" spans="20:20" x14ac:dyDescent="0.25">
      <c r="T4105"/>
    </row>
    <row r="4106" spans="20:20" x14ac:dyDescent="0.25">
      <c r="T4106"/>
    </row>
    <row r="4107" spans="20:20" x14ac:dyDescent="0.25">
      <c r="T4107"/>
    </row>
    <row r="4108" spans="20:20" x14ac:dyDescent="0.25">
      <c r="T4108"/>
    </row>
    <row r="4109" spans="20:20" x14ac:dyDescent="0.25">
      <c r="T4109"/>
    </row>
    <row r="4110" spans="20:20" x14ac:dyDescent="0.25">
      <c r="T4110"/>
    </row>
    <row r="4111" spans="20:20" x14ac:dyDescent="0.25">
      <c r="T4111"/>
    </row>
    <row r="4112" spans="20:20" x14ac:dyDescent="0.25">
      <c r="T4112"/>
    </row>
    <row r="4113" spans="20:20" x14ac:dyDescent="0.25">
      <c r="T4113"/>
    </row>
    <row r="4114" spans="20:20" x14ac:dyDescent="0.25">
      <c r="T4114"/>
    </row>
    <row r="4115" spans="20:20" x14ac:dyDescent="0.25">
      <c r="T4115"/>
    </row>
    <row r="4116" spans="20:20" x14ac:dyDescent="0.25">
      <c r="T4116"/>
    </row>
    <row r="4117" spans="20:20" x14ac:dyDescent="0.25">
      <c r="T4117"/>
    </row>
    <row r="4118" spans="20:20" x14ac:dyDescent="0.25">
      <c r="T4118"/>
    </row>
    <row r="4119" spans="20:20" x14ac:dyDescent="0.25">
      <c r="T4119"/>
    </row>
    <row r="4120" spans="20:20" x14ac:dyDescent="0.25">
      <c r="T4120"/>
    </row>
    <row r="4121" spans="20:20" x14ac:dyDescent="0.25">
      <c r="T4121"/>
    </row>
    <row r="4122" spans="20:20" x14ac:dyDescent="0.25">
      <c r="T4122"/>
    </row>
    <row r="4123" spans="20:20" x14ac:dyDescent="0.25">
      <c r="T4123"/>
    </row>
    <row r="4124" spans="20:20" x14ac:dyDescent="0.25">
      <c r="T4124"/>
    </row>
    <row r="4125" spans="20:20" x14ac:dyDescent="0.25">
      <c r="T4125"/>
    </row>
    <row r="4126" spans="20:20" x14ac:dyDescent="0.25">
      <c r="T4126"/>
    </row>
    <row r="4127" spans="20:20" x14ac:dyDescent="0.25">
      <c r="T4127"/>
    </row>
    <row r="4128" spans="20:20" x14ac:dyDescent="0.25">
      <c r="T4128"/>
    </row>
    <row r="4129" spans="20:20" x14ac:dyDescent="0.25">
      <c r="T4129"/>
    </row>
    <row r="4130" spans="20:20" x14ac:dyDescent="0.25">
      <c r="T4130"/>
    </row>
    <row r="4131" spans="20:20" x14ac:dyDescent="0.25">
      <c r="T4131"/>
    </row>
    <row r="4132" spans="20:20" x14ac:dyDescent="0.25">
      <c r="T4132"/>
    </row>
    <row r="4133" spans="20:20" x14ac:dyDescent="0.25">
      <c r="T4133"/>
    </row>
    <row r="4134" spans="20:20" x14ac:dyDescent="0.25">
      <c r="T4134"/>
    </row>
    <row r="4135" spans="20:20" x14ac:dyDescent="0.25">
      <c r="T4135"/>
    </row>
    <row r="4136" spans="20:20" x14ac:dyDescent="0.25">
      <c r="T4136"/>
    </row>
    <row r="4137" spans="20:20" x14ac:dyDescent="0.25">
      <c r="T4137"/>
    </row>
    <row r="4138" spans="20:20" x14ac:dyDescent="0.25">
      <c r="T4138"/>
    </row>
    <row r="4139" spans="20:20" x14ac:dyDescent="0.25">
      <c r="T4139"/>
    </row>
    <row r="4140" spans="20:20" x14ac:dyDescent="0.25">
      <c r="T4140"/>
    </row>
    <row r="4141" spans="20:20" x14ac:dyDescent="0.25">
      <c r="T4141"/>
    </row>
    <row r="4142" spans="20:20" x14ac:dyDescent="0.25">
      <c r="T4142"/>
    </row>
    <row r="4143" spans="20:20" x14ac:dyDescent="0.25">
      <c r="T4143"/>
    </row>
    <row r="4144" spans="20:20" x14ac:dyDescent="0.25">
      <c r="T4144"/>
    </row>
    <row r="4145" spans="20:20" x14ac:dyDescent="0.25">
      <c r="T4145"/>
    </row>
    <row r="4146" spans="20:20" x14ac:dyDescent="0.25">
      <c r="T4146"/>
    </row>
    <row r="4147" spans="20:20" x14ac:dyDescent="0.25">
      <c r="T4147"/>
    </row>
    <row r="4148" spans="20:20" x14ac:dyDescent="0.25">
      <c r="T4148"/>
    </row>
    <row r="4149" spans="20:20" x14ac:dyDescent="0.25">
      <c r="T4149"/>
    </row>
    <row r="4150" spans="20:20" x14ac:dyDescent="0.25">
      <c r="T4150"/>
    </row>
    <row r="4151" spans="20:20" x14ac:dyDescent="0.25">
      <c r="T4151"/>
    </row>
    <row r="4152" spans="20:20" x14ac:dyDescent="0.25">
      <c r="T4152"/>
    </row>
    <row r="4153" spans="20:20" x14ac:dyDescent="0.25">
      <c r="T4153"/>
    </row>
    <row r="4154" spans="20:20" x14ac:dyDescent="0.25">
      <c r="T4154"/>
    </row>
    <row r="4155" spans="20:20" x14ac:dyDescent="0.25">
      <c r="T4155"/>
    </row>
    <row r="4156" spans="20:20" x14ac:dyDescent="0.25">
      <c r="T4156"/>
    </row>
    <row r="4157" spans="20:20" x14ac:dyDescent="0.25">
      <c r="T4157"/>
    </row>
    <row r="4158" spans="20:20" x14ac:dyDescent="0.25">
      <c r="T4158"/>
    </row>
    <row r="4159" spans="20:20" x14ac:dyDescent="0.25">
      <c r="T4159"/>
    </row>
    <row r="4160" spans="20:20" x14ac:dyDescent="0.25">
      <c r="T4160"/>
    </row>
    <row r="4161" spans="20:20" x14ac:dyDescent="0.25">
      <c r="T4161"/>
    </row>
    <row r="4162" spans="20:20" x14ac:dyDescent="0.25">
      <c r="T4162"/>
    </row>
    <row r="4163" spans="20:20" x14ac:dyDescent="0.25">
      <c r="T4163"/>
    </row>
    <row r="4164" spans="20:20" x14ac:dyDescent="0.25">
      <c r="T4164"/>
    </row>
    <row r="4165" spans="20:20" x14ac:dyDescent="0.25">
      <c r="T4165"/>
    </row>
    <row r="4166" spans="20:20" x14ac:dyDescent="0.25">
      <c r="T4166"/>
    </row>
    <row r="4167" spans="20:20" x14ac:dyDescent="0.25">
      <c r="T4167"/>
    </row>
    <row r="4168" spans="20:20" x14ac:dyDescent="0.25">
      <c r="T4168"/>
    </row>
    <row r="4169" spans="20:20" x14ac:dyDescent="0.25">
      <c r="T4169"/>
    </row>
    <row r="4170" spans="20:20" x14ac:dyDescent="0.25">
      <c r="T4170"/>
    </row>
    <row r="4171" spans="20:20" x14ac:dyDescent="0.25">
      <c r="T4171"/>
    </row>
    <row r="4172" spans="20:20" x14ac:dyDescent="0.25">
      <c r="T4172"/>
    </row>
    <row r="4173" spans="20:20" x14ac:dyDescent="0.25">
      <c r="T4173"/>
    </row>
    <row r="4174" spans="20:20" x14ac:dyDescent="0.25">
      <c r="T4174"/>
    </row>
    <row r="4175" spans="20:20" x14ac:dyDescent="0.25">
      <c r="T4175"/>
    </row>
    <row r="4176" spans="20:20" x14ac:dyDescent="0.25">
      <c r="T4176"/>
    </row>
    <row r="4177" spans="20:20" x14ac:dyDescent="0.25">
      <c r="T4177"/>
    </row>
    <row r="4178" spans="20:20" x14ac:dyDescent="0.25">
      <c r="T4178"/>
    </row>
    <row r="4179" spans="20:20" x14ac:dyDescent="0.25">
      <c r="T4179"/>
    </row>
    <row r="4180" spans="20:20" x14ac:dyDescent="0.25">
      <c r="T4180"/>
    </row>
    <row r="4181" spans="20:20" x14ac:dyDescent="0.25">
      <c r="T4181"/>
    </row>
    <row r="4182" spans="20:20" x14ac:dyDescent="0.25">
      <c r="T4182"/>
    </row>
    <row r="4183" spans="20:20" x14ac:dyDescent="0.25">
      <c r="T4183"/>
    </row>
    <row r="4184" spans="20:20" x14ac:dyDescent="0.25">
      <c r="T4184"/>
    </row>
    <row r="4185" spans="20:20" x14ac:dyDescent="0.25">
      <c r="T4185"/>
    </row>
    <row r="4186" spans="20:20" x14ac:dyDescent="0.25">
      <c r="T4186"/>
    </row>
    <row r="4187" spans="20:20" x14ac:dyDescent="0.25">
      <c r="T4187"/>
    </row>
    <row r="4188" spans="20:20" x14ac:dyDescent="0.25">
      <c r="T4188"/>
    </row>
    <row r="4189" spans="20:20" x14ac:dyDescent="0.25">
      <c r="T4189"/>
    </row>
    <row r="4190" spans="20:20" x14ac:dyDescent="0.25">
      <c r="T4190"/>
    </row>
    <row r="4191" spans="20:20" x14ac:dyDescent="0.25">
      <c r="T4191"/>
    </row>
    <row r="4192" spans="20:20" x14ac:dyDescent="0.25">
      <c r="T4192"/>
    </row>
    <row r="4193" spans="20:20" x14ac:dyDescent="0.25">
      <c r="T4193"/>
    </row>
    <row r="4194" spans="20:20" x14ac:dyDescent="0.25">
      <c r="T4194"/>
    </row>
    <row r="4195" spans="20:20" x14ac:dyDescent="0.25">
      <c r="T4195"/>
    </row>
    <row r="4196" spans="20:20" x14ac:dyDescent="0.25">
      <c r="T4196"/>
    </row>
    <row r="4197" spans="20:20" x14ac:dyDescent="0.25">
      <c r="T4197"/>
    </row>
    <row r="4198" spans="20:20" x14ac:dyDescent="0.25">
      <c r="T4198"/>
    </row>
    <row r="4199" spans="20:20" x14ac:dyDescent="0.25">
      <c r="T4199"/>
    </row>
    <row r="4200" spans="20:20" x14ac:dyDescent="0.25">
      <c r="T4200"/>
    </row>
    <row r="4201" spans="20:20" x14ac:dyDescent="0.25">
      <c r="T4201"/>
    </row>
    <row r="4202" spans="20:20" x14ac:dyDescent="0.25">
      <c r="T4202"/>
    </row>
    <row r="4203" spans="20:20" x14ac:dyDescent="0.25">
      <c r="T4203"/>
    </row>
    <row r="4204" spans="20:20" x14ac:dyDescent="0.25">
      <c r="T4204"/>
    </row>
    <row r="4205" spans="20:20" x14ac:dyDescent="0.25">
      <c r="T4205"/>
    </row>
    <row r="4206" spans="20:20" x14ac:dyDescent="0.25">
      <c r="T4206"/>
    </row>
    <row r="4207" spans="20:20" x14ac:dyDescent="0.25">
      <c r="T4207"/>
    </row>
    <row r="4208" spans="20:20" x14ac:dyDescent="0.25">
      <c r="T4208"/>
    </row>
    <row r="4209" spans="20:20" x14ac:dyDescent="0.25">
      <c r="T4209"/>
    </row>
    <row r="4210" spans="20:20" x14ac:dyDescent="0.25">
      <c r="T4210"/>
    </row>
    <row r="4211" spans="20:20" x14ac:dyDescent="0.25">
      <c r="T4211"/>
    </row>
    <row r="4212" spans="20:20" x14ac:dyDescent="0.25">
      <c r="T4212"/>
    </row>
    <row r="4213" spans="20:20" x14ac:dyDescent="0.25">
      <c r="T4213"/>
    </row>
    <row r="4214" spans="20:20" x14ac:dyDescent="0.25">
      <c r="T4214"/>
    </row>
    <row r="4215" spans="20:20" x14ac:dyDescent="0.25">
      <c r="T4215"/>
    </row>
    <row r="4216" spans="20:20" x14ac:dyDescent="0.25">
      <c r="T4216"/>
    </row>
    <row r="4217" spans="20:20" x14ac:dyDescent="0.25">
      <c r="T4217"/>
    </row>
    <row r="4218" spans="20:20" x14ac:dyDescent="0.25">
      <c r="T4218"/>
    </row>
    <row r="4219" spans="20:20" x14ac:dyDescent="0.25">
      <c r="T4219"/>
    </row>
    <row r="4220" spans="20:20" x14ac:dyDescent="0.25">
      <c r="T4220"/>
    </row>
    <row r="4221" spans="20:20" x14ac:dyDescent="0.25">
      <c r="T4221"/>
    </row>
    <row r="4222" spans="20:20" x14ac:dyDescent="0.25">
      <c r="T4222"/>
    </row>
    <row r="4223" spans="20:20" x14ac:dyDescent="0.25">
      <c r="T4223"/>
    </row>
    <row r="4224" spans="20:20" x14ac:dyDescent="0.25">
      <c r="T4224"/>
    </row>
    <row r="4225" spans="20:20" x14ac:dyDescent="0.25">
      <c r="T4225"/>
    </row>
    <row r="4226" spans="20:20" x14ac:dyDescent="0.25">
      <c r="T4226"/>
    </row>
    <row r="4227" spans="20:20" x14ac:dyDescent="0.25">
      <c r="T4227"/>
    </row>
    <row r="4228" spans="20:20" x14ac:dyDescent="0.25">
      <c r="T4228"/>
    </row>
    <row r="4229" spans="20:20" x14ac:dyDescent="0.25">
      <c r="T4229"/>
    </row>
    <row r="4230" spans="20:20" x14ac:dyDescent="0.25">
      <c r="T4230"/>
    </row>
    <row r="4231" spans="20:20" x14ac:dyDescent="0.25">
      <c r="T4231"/>
    </row>
    <row r="4232" spans="20:20" x14ac:dyDescent="0.25">
      <c r="T4232"/>
    </row>
    <row r="4233" spans="20:20" x14ac:dyDescent="0.25">
      <c r="T4233"/>
    </row>
    <row r="4234" spans="20:20" x14ac:dyDescent="0.25">
      <c r="T4234"/>
    </row>
    <row r="4235" spans="20:20" x14ac:dyDescent="0.25">
      <c r="T4235"/>
    </row>
    <row r="4236" spans="20:20" x14ac:dyDescent="0.25">
      <c r="T4236"/>
    </row>
    <row r="4237" spans="20:20" x14ac:dyDescent="0.25">
      <c r="T4237"/>
    </row>
    <row r="4238" spans="20:20" x14ac:dyDescent="0.25">
      <c r="T4238"/>
    </row>
    <row r="4239" spans="20:20" x14ac:dyDescent="0.25">
      <c r="T4239"/>
    </row>
    <row r="4240" spans="20:20" x14ac:dyDescent="0.25">
      <c r="T4240"/>
    </row>
    <row r="4241" spans="20:20" x14ac:dyDescent="0.25">
      <c r="T4241"/>
    </row>
    <row r="4242" spans="20:20" x14ac:dyDescent="0.25">
      <c r="T4242"/>
    </row>
    <row r="4243" spans="20:20" x14ac:dyDescent="0.25">
      <c r="T4243"/>
    </row>
    <row r="4244" spans="20:20" x14ac:dyDescent="0.25">
      <c r="T4244"/>
    </row>
    <row r="4245" spans="20:20" x14ac:dyDescent="0.25">
      <c r="T4245"/>
    </row>
    <row r="4246" spans="20:20" x14ac:dyDescent="0.25">
      <c r="T4246"/>
    </row>
    <row r="4247" spans="20:20" x14ac:dyDescent="0.25">
      <c r="T4247"/>
    </row>
    <row r="4248" spans="20:20" x14ac:dyDescent="0.25">
      <c r="T4248"/>
    </row>
    <row r="4249" spans="20:20" x14ac:dyDescent="0.25">
      <c r="T4249"/>
    </row>
    <row r="4250" spans="20:20" x14ac:dyDescent="0.25">
      <c r="T4250"/>
    </row>
    <row r="4251" spans="20:20" x14ac:dyDescent="0.25">
      <c r="T4251"/>
    </row>
    <row r="4252" spans="20:20" x14ac:dyDescent="0.25">
      <c r="T4252"/>
    </row>
    <row r="4253" spans="20:20" x14ac:dyDescent="0.25">
      <c r="T4253"/>
    </row>
    <row r="4254" spans="20:20" x14ac:dyDescent="0.25">
      <c r="T4254"/>
    </row>
    <row r="4255" spans="20:20" x14ac:dyDescent="0.25">
      <c r="T4255"/>
    </row>
    <row r="4256" spans="20:20" x14ac:dyDescent="0.25">
      <c r="T4256"/>
    </row>
    <row r="4257" spans="20:20" x14ac:dyDescent="0.25">
      <c r="T4257"/>
    </row>
    <row r="4258" spans="20:20" x14ac:dyDescent="0.25">
      <c r="T4258"/>
    </row>
    <row r="4259" spans="20:20" x14ac:dyDescent="0.25">
      <c r="T4259"/>
    </row>
    <row r="4260" spans="20:20" x14ac:dyDescent="0.25">
      <c r="T4260"/>
    </row>
    <row r="4261" spans="20:20" x14ac:dyDescent="0.25">
      <c r="T4261"/>
    </row>
    <row r="4262" spans="20:20" x14ac:dyDescent="0.25">
      <c r="T4262"/>
    </row>
    <row r="4263" spans="20:20" x14ac:dyDescent="0.25">
      <c r="T4263"/>
    </row>
    <row r="4264" spans="20:20" x14ac:dyDescent="0.25">
      <c r="T4264"/>
    </row>
    <row r="4265" spans="20:20" x14ac:dyDescent="0.25">
      <c r="T4265"/>
    </row>
    <row r="4266" spans="20:20" x14ac:dyDescent="0.25">
      <c r="T4266"/>
    </row>
    <row r="4267" spans="20:20" x14ac:dyDescent="0.25">
      <c r="T4267"/>
    </row>
    <row r="4268" spans="20:20" x14ac:dyDescent="0.25">
      <c r="T4268"/>
    </row>
    <row r="4269" spans="20:20" x14ac:dyDescent="0.25">
      <c r="T4269"/>
    </row>
    <row r="4270" spans="20:20" x14ac:dyDescent="0.25">
      <c r="T4270"/>
    </row>
    <row r="4271" spans="20:20" x14ac:dyDescent="0.25">
      <c r="T4271"/>
    </row>
    <row r="4272" spans="20:20" x14ac:dyDescent="0.25">
      <c r="T4272"/>
    </row>
    <row r="4273" spans="20:20" x14ac:dyDescent="0.25">
      <c r="T4273"/>
    </row>
    <row r="4274" spans="20:20" x14ac:dyDescent="0.25">
      <c r="T4274"/>
    </row>
    <row r="4275" spans="20:20" x14ac:dyDescent="0.25">
      <c r="T4275"/>
    </row>
    <row r="4276" spans="20:20" x14ac:dyDescent="0.25">
      <c r="T4276"/>
    </row>
    <row r="4277" spans="20:20" x14ac:dyDescent="0.25">
      <c r="T4277"/>
    </row>
    <row r="4278" spans="20:20" x14ac:dyDescent="0.25">
      <c r="T4278"/>
    </row>
    <row r="4279" spans="20:20" x14ac:dyDescent="0.25">
      <c r="T4279"/>
    </row>
    <row r="4280" spans="20:20" x14ac:dyDescent="0.25">
      <c r="T4280"/>
    </row>
    <row r="4281" spans="20:20" x14ac:dyDescent="0.25">
      <c r="T4281"/>
    </row>
    <row r="4282" spans="20:20" x14ac:dyDescent="0.25">
      <c r="T4282"/>
    </row>
    <row r="4283" spans="20:20" x14ac:dyDescent="0.25">
      <c r="T4283"/>
    </row>
    <row r="4284" spans="20:20" x14ac:dyDescent="0.25">
      <c r="T4284"/>
    </row>
    <row r="4285" spans="20:20" x14ac:dyDescent="0.25">
      <c r="T4285"/>
    </row>
    <row r="4286" spans="20:20" x14ac:dyDescent="0.25">
      <c r="T4286"/>
    </row>
    <row r="4287" spans="20:20" x14ac:dyDescent="0.25">
      <c r="T4287"/>
    </row>
    <row r="4288" spans="20:20" x14ac:dyDescent="0.25">
      <c r="T4288"/>
    </row>
    <row r="4289" spans="20:20" x14ac:dyDescent="0.25">
      <c r="T4289"/>
    </row>
    <row r="4290" spans="20:20" x14ac:dyDescent="0.25">
      <c r="T4290"/>
    </row>
    <row r="4291" spans="20:20" x14ac:dyDescent="0.25">
      <c r="T4291"/>
    </row>
    <row r="4292" spans="20:20" x14ac:dyDescent="0.25">
      <c r="T4292"/>
    </row>
    <row r="4293" spans="20:20" x14ac:dyDescent="0.25">
      <c r="T4293"/>
    </row>
    <row r="4294" spans="20:20" x14ac:dyDescent="0.25">
      <c r="T4294"/>
    </row>
    <row r="4295" spans="20:20" x14ac:dyDescent="0.25">
      <c r="T4295"/>
    </row>
    <row r="4296" spans="20:20" x14ac:dyDescent="0.25">
      <c r="T4296"/>
    </row>
    <row r="4297" spans="20:20" x14ac:dyDescent="0.25">
      <c r="T4297"/>
    </row>
    <row r="4298" spans="20:20" x14ac:dyDescent="0.25">
      <c r="T4298"/>
    </row>
    <row r="4299" spans="20:20" x14ac:dyDescent="0.25">
      <c r="T4299"/>
    </row>
    <row r="4300" spans="20:20" x14ac:dyDescent="0.25">
      <c r="T4300"/>
    </row>
    <row r="4301" spans="20:20" x14ac:dyDescent="0.25">
      <c r="T4301"/>
    </row>
    <row r="4302" spans="20:20" x14ac:dyDescent="0.25">
      <c r="T4302"/>
    </row>
    <row r="4303" spans="20:20" x14ac:dyDescent="0.25">
      <c r="T4303"/>
    </row>
    <row r="4304" spans="20:20" x14ac:dyDescent="0.25">
      <c r="T4304"/>
    </row>
    <row r="4305" spans="20:20" x14ac:dyDescent="0.25">
      <c r="T4305"/>
    </row>
    <row r="4306" spans="20:20" x14ac:dyDescent="0.25">
      <c r="T4306"/>
    </row>
    <row r="4307" spans="20:20" x14ac:dyDescent="0.25">
      <c r="T4307"/>
    </row>
    <row r="4308" spans="20:20" x14ac:dyDescent="0.25">
      <c r="T4308"/>
    </row>
    <row r="4309" spans="20:20" x14ac:dyDescent="0.25">
      <c r="T4309"/>
    </row>
    <row r="4310" spans="20:20" x14ac:dyDescent="0.25">
      <c r="T4310"/>
    </row>
    <row r="4311" spans="20:20" x14ac:dyDescent="0.25">
      <c r="T4311"/>
    </row>
    <row r="4312" spans="20:20" x14ac:dyDescent="0.25">
      <c r="T4312"/>
    </row>
    <row r="4313" spans="20:20" x14ac:dyDescent="0.25">
      <c r="T4313"/>
    </row>
    <row r="4314" spans="20:20" x14ac:dyDescent="0.25">
      <c r="T4314"/>
    </row>
    <row r="4315" spans="20:20" x14ac:dyDescent="0.25">
      <c r="T4315"/>
    </row>
    <row r="4316" spans="20:20" x14ac:dyDescent="0.25">
      <c r="T4316"/>
    </row>
    <row r="4317" spans="20:20" x14ac:dyDescent="0.25">
      <c r="T4317"/>
    </row>
    <row r="4318" spans="20:20" x14ac:dyDescent="0.25">
      <c r="T4318"/>
    </row>
    <row r="4319" spans="20:20" x14ac:dyDescent="0.25">
      <c r="T4319"/>
    </row>
    <row r="4320" spans="20:20" x14ac:dyDescent="0.25">
      <c r="T4320"/>
    </row>
    <row r="4321" spans="20:20" x14ac:dyDescent="0.25">
      <c r="T4321"/>
    </row>
    <row r="4322" spans="20:20" x14ac:dyDescent="0.25">
      <c r="T4322"/>
    </row>
    <row r="4323" spans="20:20" x14ac:dyDescent="0.25">
      <c r="T4323"/>
    </row>
    <row r="4324" spans="20:20" x14ac:dyDescent="0.25">
      <c r="T4324"/>
    </row>
    <row r="4325" spans="20:20" x14ac:dyDescent="0.25">
      <c r="T4325"/>
    </row>
    <row r="4326" spans="20:20" x14ac:dyDescent="0.25">
      <c r="T4326"/>
    </row>
    <row r="4327" spans="20:20" x14ac:dyDescent="0.25">
      <c r="T4327"/>
    </row>
    <row r="4328" spans="20:20" x14ac:dyDescent="0.25">
      <c r="T4328"/>
    </row>
    <row r="4329" spans="20:20" x14ac:dyDescent="0.25">
      <c r="T4329"/>
    </row>
    <row r="4330" spans="20:20" x14ac:dyDescent="0.25">
      <c r="T4330"/>
    </row>
    <row r="4331" spans="20:20" x14ac:dyDescent="0.25">
      <c r="T4331"/>
    </row>
    <row r="4332" spans="20:20" x14ac:dyDescent="0.25">
      <c r="T4332"/>
    </row>
    <row r="4333" spans="20:20" x14ac:dyDescent="0.25">
      <c r="T4333"/>
    </row>
    <row r="4334" spans="20:20" x14ac:dyDescent="0.25">
      <c r="T4334"/>
    </row>
    <row r="4335" spans="20:20" x14ac:dyDescent="0.25">
      <c r="T4335"/>
    </row>
    <row r="4336" spans="20:20" x14ac:dyDescent="0.25">
      <c r="T4336"/>
    </row>
    <row r="4337" spans="20:20" x14ac:dyDescent="0.25">
      <c r="T4337"/>
    </row>
    <row r="4338" spans="20:20" x14ac:dyDescent="0.25">
      <c r="T4338"/>
    </row>
    <row r="4339" spans="20:20" x14ac:dyDescent="0.25">
      <c r="T4339"/>
    </row>
    <row r="4340" spans="20:20" x14ac:dyDescent="0.25">
      <c r="T4340"/>
    </row>
    <row r="4341" spans="20:20" x14ac:dyDescent="0.25">
      <c r="T4341"/>
    </row>
    <row r="4342" spans="20:20" x14ac:dyDescent="0.25">
      <c r="T4342"/>
    </row>
    <row r="4343" spans="20:20" x14ac:dyDescent="0.25">
      <c r="T4343"/>
    </row>
    <row r="4344" spans="20:20" x14ac:dyDescent="0.25">
      <c r="T4344"/>
    </row>
    <row r="4345" spans="20:20" x14ac:dyDescent="0.25">
      <c r="T4345"/>
    </row>
    <row r="4346" spans="20:20" x14ac:dyDescent="0.25">
      <c r="T4346"/>
    </row>
    <row r="4347" spans="20:20" x14ac:dyDescent="0.25">
      <c r="T4347"/>
    </row>
    <row r="4348" spans="20:20" x14ac:dyDescent="0.25">
      <c r="T4348"/>
    </row>
    <row r="4349" spans="20:20" x14ac:dyDescent="0.25">
      <c r="T4349"/>
    </row>
    <row r="4350" spans="20:20" x14ac:dyDescent="0.25">
      <c r="T4350"/>
    </row>
    <row r="4351" spans="20:20" x14ac:dyDescent="0.25">
      <c r="T4351"/>
    </row>
    <row r="4352" spans="20:20" x14ac:dyDescent="0.25">
      <c r="T4352"/>
    </row>
    <row r="4353" spans="20:20" x14ac:dyDescent="0.25">
      <c r="T4353"/>
    </row>
    <row r="4354" spans="20:20" x14ac:dyDescent="0.25">
      <c r="T4354"/>
    </row>
    <row r="4355" spans="20:20" x14ac:dyDescent="0.25">
      <c r="T4355"/>
    </row>
    <row r="4356" spans="20:20" x14ac:dyDescent="0.25">
      <c r="T4356"/>
    </row>
    <row r="4357" spans="20:20" x14ac:dyDescent="0.25">
      <c r="T4357"/>
    </row>
    <row r="4358" spans="20:20" x14ac:dyDescent="0.25">
      <c r="T4358"/>
    </row>
    <row r="4359" spans="20:20" x14ac:dyDescent="0.25">
      <c r="T4359"/>
    </row>
    <row r="4360" spans="20:20" x14ac:dyDescent="0.25">
      <c r="T4360"/>
    </row>
    <row r="4361" spans="20:20" x14ac:dyDescent="0.25">
      <c r="T4361"/>
    </row>
    <row r="4362" spans="20:20" x14ac:dyDescent="0.25">
      <c r="T4362"/>
    </row>
    <row r="4363" spans="20:20" x14ac:dyDescent="0.25">
      <c r="T4363"/>
    </row>
    <row r="4364" spans="20:20" x14ac:dyDescent="0.25">
      <c r="T4364"/>
    </row>
    <row r="4365" spans="20:20" x14ac:dyDescent="0.25">
      <c r="T4365"/>
    </row>
    <row r="4366" spans="20:20" x14ac:dyDescent="0.25">
      <c r="T4366"/>
    </row>
    <row r="4367" spans="20:20" x14ac:dyDescent="0.25">
      <c r="T4367"/>
    </row>
    <row r="4368" spans="20:20" x14ac:dyDescent="0.25">
      <c r="T4368"/>
    </row>
    <row r="4369" spans="20:20" x14ac:dyDescent="0.25">
      <c r="T4369"/>
    </row>
    <row r="4370" spans="20:20" x14ac:dyDescent="0.25">
      <c r="T4370"/>
    </row>
    <row r="4371" spans="20:20" x14ac:dyDescent="0.25">
      <c r="T4371"/>
    </row>
    <row r="4372" spans="20:20" x14ac:dyDescent="0.25">
      <c r="T4372"/>
    </row>
    <row r="4373" spans="20:20" x14ac:dyDescent="0.25">
      <c r="T4373"/>
    </row>
    <row r="4374" spans="20:20" x14ac:dyDescent="0.25">
      <c r="T4374"/>
    </row>
    <row r="4375" spans="20:20" x14ac:dyDescent="0.25">
      <c r="T4375"/>
    </row>
    <row r="4376" spans="20:20" x14ac:dyDescent="0.25">
      <c r="T4376"/>
    </row>
    <row r="4377" spans="20:20" x14ac:dyDescent="0.25">
      <c r="T4377"/>
    </row>
    <row r="4378" spans="20:20" x14ac:dyDescent="0.25">
      <c r="T4378"/>
    </row>
    <row r="4379" spans="20:20" x14ac:dyDescent="0.25">
      <c r="T4379"/>
    </row>
    <row r="4380" spans="20:20" x14ac:dyDescent="0.25">
      <c r="T4380"/>
    </row>
    <row r="4381" spans="20:20" x14ac:dyDescent="0.25">
      <c r="T4381"/>
    </row>
    <row r="4382" spans="20:20" x14ac:dyDescent="0.25">
      <c r="T4382"/>
    </row>
    <row r="4383" spans="20:20" x14ac:dyDescent="0.25">
      <c r="T4383"/>
    </row>
    <row r="4384" spans="20:20" x14ac:dyDescent="0.25">
      <c r="T4384"/>
    </row>
    <row r="4385" spans="20:20" x14ac:dyDescent="0.25">
      <c r="T4385"/>
    </row>
    <row r="4386" spans="20:20" x14ac:dyDescent="0.25">
      <c r="T4386"/>
    </row>
    <row r="4387" spans="20:20" x14ac:dyDescent="0.25">
      <c r="T4387"/>
    </row>
    <row r="4388" spans="20:20" x14ac:dyDescent="0.25">
      <c r="T4388"/>
    </row>
    <row r="4389" spans="20:20" x14ac:dyDescent="0.25">
      <c r="T4389"/>
    </row>
    <row r="4390" spans="20:20" x14ac:dyDescent="0.25">
      <c r="T4390"/>
    </row>
    <row r="4391" spans="20:20" x14ac:dyDescent="0.25">
      <c r="T4391"/>
    </row>
    <row r="4392" spans="20:20" x14ac:dyDescent="0.25">
      <c r="T4392"/>
    </row>
    <row r="4393" spans="20:20" x14ac:dyDescent="0.25">
      <c r="T4393"/>
    </row>
    <row r="4394" spans="20:20" x14ac:dyDescent="0.25">
      <c r="T4394"/>
    </row>
    <row r="4395" spans="20:20" x14ac:dyDescent="0.25">
      <c r="T4395"/>
    </row>
    <row r="4396" spans="20:20" x14ac:dyDescent="0.25">
      <c r="T4396"/>
    </row>
    <row r="4397" spans="20:20" x14ac:dyDescent="0.25">
      <c r="T4397"/>
    </row>
    <row r="4398" spans="20:20" x14ac:dyDescent="0.25">
      <c r="T4398"/>
    </row>
    <row r="4399" spans="20:20" x14ac:dyDescent="0.25">
      <c r="T4399"/>
    </row>
    <row r="4400" spans="20:20" x14ac:dyDescent="0.25">
      <c r="T4400"/>
    </row>
    <row r="4401" spans="20:20" x14ac:dyDescent="0.25">
      <c r="T4401"/>
    </row>
    <row r="4402" spans="20:20" x14ac:dyDescent="0.25">
      <c r="T4402"/>
    </row>
    <row r="4403" spans="20:20" x14ac:dyDescent="0.25">
      <c r="T4403"/>
    </row>
    <row r="4404" spans="20:20" x14ac:dyDescent="0.25">
      <c r="T4404"/>
    </row>
    <row r="4405" spans="20:20" x14ac:dyDescent="0.25">
      <c r="T4405"/>
    </row>
    <row r="4406" spans="20:20" x14ac:dyDescent="0.25">
      <c r="T4406"/>
    </row>
    <row r="4407" spans="20:20" x14ac:dyDescent="0.25">
      <c r="T4407"/>
    </row>
    <row r="4408" spans="20:20" x14ac:dyDescent="0.25">
      <c r="T4408"/>
    </row>
    <row r="4409" spans="20:20" x14ac:dyDescent="0.25">
      <c r="T4409"/>
    </row>
    <row r="4410" spans="20:20" x14ac:dyDescent="0.25">
      <c r="T4410"/>
    </row>
    <row r="4411" spans="20:20" x14ac:dyDescent="0.25">
      <c r="T4411"/>
    </row>
    <row r="4412" spans="20:20" x14ac:dyDescent="0.25">
      <c r="T4412"/>
    </row>
    <row r="4413" spans="20:20" x14ac:dyDescent="0.25">
      <c r="T4413"/>
    </row>
    <row r="4414" spans="20:20" x14ac:dyDescent="0.25">
      <c r="T4414"/>
    </row>
    <row r="4415" spans="20:20" x14ac:dyDescent="0.25">
      <c r="T4415"/>
    </row>
    <row r="4416" spans="20:20" x14ac:dyDescent="0.25">
      <c r="T4416"/>
    </row>
    <row r="4417" spans="20:20" x14ac:dyDescent="0.25">
      <c r="T4417"/>
    </row>
    <row r="4418" spans="20:20" x14ac:dyDescent="0.25">
      <c r="T4418"/>
    </row>
    <row r="4419" spans="20:20" x14ac:dyDescent="0.25">
      <c r="T4419"/>
    </row>
    <row r="4420" spans="20:20" x14ac:dyDescent="0.25">
      <c r="T4420"/>
    </row>
    <row r="4421" spans="20:20" x14ac:dyDescent="0.25">
      <c r="T4421"/>
    </row>
    <row r="4422" spans="20:20" x14ac:dyDescent="0.25">
      <c r="T4422"/>
    </row>
    <row r="4423" spans="20:20" x14ac:dyDescent="0.25">
      <c r="T4423"/>
    </row>
    <row r="4424" spans="20:20" x14ac:dyDescent="0.25">
      <c r="T4424"/>
    </row>
    <row r="4425" spans="20:20" x14ac:dyDescent="0.25">
      <c r="T4425"/>
    </row>
    <row r="4426" spans="20:20" x14ac:dyDescent="0.25">
      <c r="T4426"/>
    </row>
    <row r="4427" spans="20:20" x14ac:dyDescent="0.25">
      <c r="T4427"/>
    </row>
    <row r="4428" spans="20:20" x14ac:dyDescent="0.25">
      <c r="T4428"/>
    </row>
    <row r="4429" spans="20:20" x14ac:dyDescent="0.25">
      <c r="T4429"/>
    </row>
    <row r="4430" spans="20:20" x14ac:dyDescent="0.25">
      <c r="T4430"/>
    </row>
    <row r="4431" spans="20:20" x14ac:dyDescent="0.25">
      <c r="T4431"/>
    </row>
    <row r="4432" spans="20:20" x14ac:dyDescent="0.25">
      <c r="T4432"/>
    </row>
    <row r="4433" spans="20:20" x14ac:dyDescent="0.25">
      <c r="T4433"/>
    </row>
    <row r="4434" spans="20:20" x14ac:dyDescent="0.25">
      <c r="T4434"/>
    </row>
    <row r="4435" spans="20:20" x14ac:dyDescent="0.25">
      <c r="T4435"/>
    </row>
    <row r="4436" spans="20:20" x14ac:dyDescent="0.25">
      <c r="T4436"/>
    </row>
    <row r="4437" spans="20:20" x14ac:dyDescent="0.25">
      <c r="T4437"/>
    </row>
    <row r="4438" spans="20:20" x14ac:dyDescent="0.25">
      <c r="T4438"/>
    </row>
    <row r="4439" spans="20:20" x14ac:dyDescent="0.25">
      <c r="T4439"/>
    </row>
    <row r="4440" spans="20:20" x14ac:dyDescent="0.25">
      <c r="T4440"/>
    </row>
    <row r="4441" spans="20:20" x14ac:dyDescent="0.25">
      <c r="T4441"/>
    </row>
    <row r="4442" spans="20:20" x14ac:dyDescent="0.25">
      <c r="T4442"/>
    </row>
    <row r="4443" spans="20:20" x14ac:dyDescent="0.25">
      <c r="T4443"/>
    </row>
    <row r="4444" spans="20:20" x14ac:dyDescent="0.25">
      <c r="T4444"/>
    </row>
    <row r="4445" spans="20:20" x14ac:dyDescent="0.25">
      <c r="T4445"/>
    </row>
    <row r="4446" spans="20:20" x14ac:dyDescent="0.25">
      <c r="T4446"/>
    </row>
    <row r="4447" spans="20:20" x14ac:dyDescent="0.25">
      <c r="T4447"/>
    </row>
    <row r="4448" spans="20:20" x14ac:dyDescent="0.25">
      <c r="T4448"/>
    </row>
    <row r="4449" spans="20:20" x14ac:dyDescent="0.25">
      <c r="T4449"/>
    </row>
    <row r="4450" spans="20:20" x14ac:dyDescent="0.25">
      <c r="T4450"/>
    </row>
    <row r="4451" spans="20:20" x14ac:dyDescent="0.25">
      <c r="T4451"/>
    </row>
    <row r="4452" spans="20:20" x14ac:dyDescent="0.25">
      <c r="T4452"/>
    </row>
    <row r="4453" spans="20:20" x14ac:dyDescent="0.25">
      <c r="T4453"/>
    </row>
    <row r="4454" spans="20:20" x14ac:dyDescent="0.25">
      <c r="T4454"/>
    </row>
    <row r="4455" spans="20:20" x14ac:dyDescent="0.25">
      <c r="T4455"/>
    </row>
    <row r="4456" spans="20:20" x14ac:dyDescent="0.25">
      <c r="T4456"/>
    </row>
    <row r="4457" spans="20:20" x14ac:dyDescent="0.25">
      <c r="T4457"/>
    </row>
    <row r="4458" spans="20:20" x14ac:dyDescent="0.25">
      <c r="T4458"/>
    </row>
    <row r="4459" spans="20:20" x14ac:dyDescent="0.25">
      <c r="T4459"/>
    </row>
    <row r="4460" spans="20:20" x14ac:dyDescent="0.25">
      <c r="T4460"/>
    </row>
    <row r="4461" spans="20:20" x14ac:dyDescent="0.25">
      <c r="T4461"/>
    </row>
    <row r="4462" spans="20:20" x14ac:dyDescent="0.25">
      <c r="T4462"/>
    </row>
    <row r="4463" spans="20:20" x14ac:dyDescent="0.25">
      <c r="T4463"/>
    </row>
    <row r="4464" spans="20:20" x14ac:dyDescent="0.25">
      <c r="T4464"/>
    </row>
    <row r="4465" spans="20:20" x14ac:dyDescent="0.25">
      <c r="T4465"/>
    </row>
    <row r="4466" spans="20:20" x14ac:dyDescent="0.25">
      <c r="T4466"/>
    </row>
    <row r="4467" spans="20:20" x14ac:dyDescent="0.25">
      <c r="T4467"/>
    </row>
    <row r="4468" spans="20:20" x14ac:dyDescent="0.25">
      <c r="T4468"/>
    </row>
    <row r="4469" spans="20:20" x14ac:dyDescent="0.25">
      <c r="T4469"/>
    </row>
    <row r="4470" spans="20:20" x14ac:dyDescent="0.25">
      <c r="T4470"/>
    </row>
    <row r="4471" spans="20:20" x14ac:dyDescent="0.25">
      <c r="T4471"/>
    </row>
    <row r="4472" spans="20:20" x14ac:dyDescent="0.25">
      <c r="T4472"/>
    </row>
    <row r="4473" spans="20:20" x14ac:dyDescent="0.25">
      <c r="T4473"/>
    </row>
    <row r="4474" spans="20:20" x14ac:dyDescent="0.25">
      <c r="T4474"/>
    </row>
    <row r="4475" spans="20:20" x14ac:dyDescent="0.25">
      <c r="T4475"/>
    </row>
    <row r="4476" spans="20:20" x14ac:dyDescent="0.25">
      <c r="T4476"/>
    </row>
    <row r="4477" spans="20:20" x14ac:dyDescent="0.25">
      <c r="T4477"/>
    </row>
    <row r="4478" spans="20:20" x14ac:dyDescent="0.25">
      <c r="T4478"/>
    </row>
    <row r="4479" spans="20:20" x14ac:dyDescent="0.25">
      <c r="T4479"/>
    </row>
    <row r="4480" spans="20:20" x14ac:dyDescent="0.25">
      <c r="T4480"/>
    </row>
    <row r="4481" spans="20:20" x14ac:dyDescent="0.25">
      <c r="T4481"/>
    </row>
    <row r="4482" spans="20:20" x14ac:dyDescent="0.25">
      <c r="T4482"/>
    </row>
    <row r="4483" spans="20:20" x14ac:dyDescent="0.25">
      <c r="T4483"/>
    </row>
    <row r="4484" spans="20:20" x14ac:dyDescent="0.25">
      <c r="T4484"/>
    </row>
    <row r="4485" spans="20:20" x14ac:dyDescent="0.25">
      <c r="T4485"/>
    </row>
    <row r="4486" spans="20:20" x14ac:dyDescent="0.25">
      <c r="T4486"/>
    </row>
    <row r="4487" spans="20:20" x14ac:dyDescent="0.25">
      <c r="T4487"/>
    </row>
    <row r="4488" spans="20:20" x14ac:dyDescent="0.25">
      <c r="T4488"/>
    </row>
    <row r="4489" spans="20:20" x14ac:dyDescent="0.25">
      <c r="T4489"/>
    </row>
    <row r="4490" spans="20:20" x14ac:dyDescent="0.25">
      <c r="T4490"/>
    </row>
    <row r="4491" spans="20:20" x14ac:dyDescent="0.25">
      <c r="T4491"/>
    </row>
    <row r="4492" spans="20:20" x14ac:dyDescent="0.25">
      <c r="T4492"/>
    </row>
    <row r="4493" spans="20:20" x14ac:dyDescent="0.25">
      <c r="T4493"/>
    </row>
    <row r="4494" spans="20:20" x14ac:dyDescent="0.25">
      <c r="T4494"/>
    </row>
    <row r="4495" spans="20:20" x14ac:dyDescent="0.25">
      <c r="T4495"/>
    </row>
    <row r="4496" spans="20:20" x14ac:dyDescent="0.25">
      <c r="T4496"/>
    </row>
    <row r="4497" spans="20:20" x14ac:dyDescent="0.25">
      <c r="T4497"/>
    </row>
    <row r="4498" spans="20:20" x14ac:dyDescent="0.25">
      <c r="T4498"/>
    </row>
    <row r="4499" spans="20:20" x14ac:dyDescent="0.25">
      <c r="T4499"/>
    </row>
    <row r="4500" spans="20:20" x14ac:dyDescent="0.25">
      <c r="T4500"/>
    </row>
    <row r="4501" spans="20:20" x14ac:dyDescent="0.25">
      <c r="T4501"/>
    </row>
    <row r="4502" spans="20:20" x14ac:dyDescent="0.25">
      <c r="T4502"/>
    </row>
    <row r="4503" spans="20:20" x14ac:dyDescent="0.25">
      <c r="T4503"/>
    </row>
    <row r="4504" spans="20:20" x14ac:dyDescent="0.25">
      <c r="T4504"/>
    </row>
    <row r="4505" spans="20:20" x14ac:dyDescent="0.25">
      <c r="T4505"/>
    </row>
    <row r="4506" spans="20:20" x14ac:dyDescent="0.25">
      <c r="T4506"/>
    </row>
    <row r="4507" spans="20:20" x14ac:dyDescent="0.25">
      <c r="T4507"/>
    </row>
    <row r="4508" spans="20:20" x14ac:dyDescent="0.25">
      <c r="T4508"/>
    </row>
    <row r="4509" spans="20:20" x14ac:dyDescent="0.25">
      <c r="T4509"/>
    </row>
    <row r="4510" spans="20:20" x14ac:dyDescent="0.25">
      <c r="T4510"/>
    </row>
    <row r="4511" spans="20:20" x14ac:dyDescent="0.25">
      <c r="T4511"/>
    </row>
    <row r="4512" spans="20:20" x14ac:dyDescent="0.25">
      <c r="T4512"/>
    </row>
    <row r="4513" spans="20:20" x14ac:dyDescent="0.25">
      <c r="T4513"/>
    </row>
    <row r="4514" spans="20:20" x14ac:dyDescent="0.25">
      <c r="T4514"/>
    </row>
    <row r="4515" spans="20:20" x14ac:dyDescent="0.25">
      <c r="T4515"/>
    </row>
    <row r="4516" spans="20:20" x14ac:dyDescent="0.25">
      <c r="T4516"/>
    </row>
    <row r="4517" spans="20:20" x14ac:dyDescent="0.25">
      <c r="T4517"/>
    </row>
    <row r="4518" spans="20:20" x14ac:dyDescent="0.25">
      <c r="T4518"/>
    </row>
    <row r="4519" spans="20:20" x14ac:dyDescent="0.25">
      <c r="T4519"/>
    </row>
    <row r="4520" spans="20:20" x14ac:dyDescent="0.25">
      <c r="T4520"/>
    </row>
    <row r="4521" spans="20:20" x14ac:dyDescent="0.25">
      <c r="T4521"/>
    </row>
    <row r="4522" spans="20:20" x14ac:dyDescent="0.25">
      <c r="T4522"/>
    </row>
    <row r="4523" spans="20:20" x14ac:dyDescent="0.25">
      <c r="T4523"/>
    </row>
    <row r="4524" spans="20:20" x14ac:dyDescent="0.25">
      <c r="T4524"/>
    </row>
    <row r="4525" spans="20:20" x14ac:dyDescent="0.25">
      <c r="T4525"/>
    </row>
    <row r="4526" spans="20:20" x14ac:dyDescent="0.25">
      <c r="T4526"/>
    </row>
    <row r="4527" spans="20:20" x14ac:dyDescent="0.25">
      <c r="T4527"/>
    </row>
    <row r="4528" spans="20:20" x14ac:dyDescent="0.25">
      <c r="T4528"/>
    </row>
    <row r="4529" spans="20:20" x14ac:dyDescent="0.25">
      <c r="T4529"/>
    </row>
    <row r="4530" spans="20:20" x14ac:dyDescent="0.25">
      <c r="T4530"/>
    </row>
    <row r="4531" spans="20:20" x14ac:dyDescent="0.25">
      <c r="T4531"/>
    </row>
    <row r="4532" spans="20:20" x14ac:dyDescent="0.25">
      <c r="T4532"/>
    </row>
    <row r="4533" spans="20:20" x14ac:dyDescent="0.25">
      <c r="T4533"/>
    </row>
    <row r="4534" spans="20:20" x14ac:dyDescent="0.25">
      <c r="T4534"/>
    </row>
    <row r="4535" spans="20:20" x14ac:dyDescent="0.25">
      <c r="T4535"/>
    </row>
    <row r="4536" spans="20:20" x14ac:dyDescent="0.25">
      <c r="T4536"/>
    </row>
    <row r="4537" spans="20:20" x14ac:dyDescent="0.25">
      <c r="T4537"/>
    </row>
    <row r="4538" spans="20:20" x14ac:dyDescent="0.25">
      <c r="T4538"/>
    </row>
    <row r="4539" spans="20:20" x14ac:dyDescent="0.25">
      <c r="T4539"/>
    </row>
    <row r="4540" spans="20:20" x14ac:dyDescent="0.25">
      <c r="T4540"/>
    </row>
    <row r="4541" spans="20:20" x14ac:dyDescent="0.25">
      <c r="T4541"/>
    </row>
    <row r="4542" spans="20:20" x14ac:dyDescent="0.25">
      <c r="T4542"/>
    </row>
    <row r="4543" spans="20:20" x14ac:dyDescent="0.25">
      <c r="T4543"/>
    </row>
    <row r="4544" spans="20:20" x14ac:dyDescent="0.25">
      <c r="T4544"/>
    </row>
    <row r="4545" spans="20:20" x14ac:dyDescent="0.25">
      <c r="T4545"/>
    </row>
    <row r="4546" spans="20:20" x14ac:dyDescent="0.25">
      <c r="T4546"/>
    </row>
    <row r="4547" spans="20:20" x14ac:dyDescent="0.25">
      <c r="T4547"/>
    </row>
    <row r="4548" spans="20:20" x14ac:dyDescent="0.25">
      <c r="T4548"/>
    </row>
    <row r="4549" spans="20:20" x14ac:dyDescent="0.25">
      <c r="T4549"/>
    </row>
    <row r="4550" spans="20:20" x14ac:dyDescent="0.25">
      <c r="T4550"/>
    </row>
    <row r="4551" spans="20:20" x14ac:dyDescent="0.25">
      <c r="T4551"/>
    </row>
    <row r="4552" spans="20:20" x14ac:dyDescent="0.25">
      <c r="T4552"/>
    </row>
    <row r="4553" spans="20:20" x14ac:dyDescent="0.25">
      <c r="T4553"/>
    </row>
    <row r="4554" spans="20:20" x14ac:dyDescent="0.25">
      <c r="T4554"/>
    </row>
    <row r="4555" spans="20:20" x14ac:dyDescent="0.25">
      <c r="T4555"/>
    </row>
    <row r="4556" spans="20:20" x14ac:dyDescent="0.25">
      <c r="T4556"/>
    </row>
    <row r="4557" spans="20:20" x14ac:dyDescent="0.25">
      <c r="T4557"/>
    </row>
    <row r="4558" spans="20:20" x14ac:dyDescent="0.25">
      <c r="T4558"/>
    </row>
    <row r="4559" spans="20:20" x14ac:dyDescent="0.25">
      <c r="T4559"/>
    </row>
    <row r="4560" spans="20:20" x14ac:dyDescent="0.25">
      <c r="T4560"/>
    </row>
    <row r="4561" spans="20:20" x14ac:dyDescent="0.25">
      <c r="T4561"/>
    </row>
    <row r="4562" spans="20:20" x14ac:dyDescent="0.25">
      <c r="T4562"/>
    </row>
    <row r="4563" spans="20:20" x14ac:dyDescent="0.25">
      <c r="T4563"/>
    </row>
    <row r="4564" spans="20:20" x14ac:dyDescent="0.25">
      <c r="T4564"/>
    </row>
    <row r="4565" spans="20:20" x14ac:dyDescent="0.25">
      <c r="T4565"/>
    </row>
    <row r="4566" spans="20:20" x14ac:dyDescent="0.25">
      <c r="T4566"/>
    </row>
    <row r="4567" spans="20:20" x14ac:dyDescent="0.25">
      <c r="T4567"/>
    </row>
    <row r="4568" spans="20:20" x14ac:dyDescent="0.25">
      <c r="T4568"/>
    </row>
    <row r="4569" spans="20:20" x14ac:dyDescent="0.25">
      <c r="T4569"/>
    </row>
    <row r="4570" spans="20:20" x14ac:dyDescent="0.25">
      <c r="T4570"/>
    </row>
    <row r="4571" spans="20:20" x14ac:dyDescent="0.25">
      <c r="T4571"/>
    </row>
    <row r="4572" spans="20:20" x14ac:dyDescent="0.25">
      <c r="T4572"/>
    </row>
    <row r="4573" spans="20:20" x14ac:dyDescent="0.25">
      <c r="T4573"/>
    </row>
    <row r="4574" spans="20:20" x14ac:dyDescent="0.25">
      <c r="T4574"/>
    </row>
    <row r="4575" spans="20:20" x14ac:dyDescent="0.25">
      <c r="T4575"/>
    </row>
    <row r="4576" spans="20:20" x14ac:dyDescent="0.25">
      <c r="T4576"/>
    </row>
    <row r="4577" spans="20:20" x14ac:dyDescent="0.25">
      <c r="T4577"/>
    </row>
    <row r="4578" spans="20:20" x14ac:dyDescent="0.25">
      <c r="T4578"/>
    </row>
    <row r="4579" spans="20:20" x14ac:dyDescent="0.25">
      <c r="T4579"/>
    </row>
    <row r="4580" spans="20:20" x14ac:dyDescent="0.25">
      <c r="T4580"/>
    </row>
    <row r="4581" spans="20:20" x14ac:dyDescent="0.25">
      <c r="T4581"/>
    </row>
    <row r="4582" spans="20:20" x14ac:dyDescent="0.25">
      <c r="T4582"/>
    </row>
    <row r="4583" spans="20:20" x14ac:dyDescent="0.25">
      <c r="T4583"/>
    </row>
    <row r="4584" spans="20:20" x14ac:dyDescent="0.25">
      <c r="T4584"/>
    </row>
    <row r="4585" spans="20:20" x14ac:dyDescent="0.25">
      <c r="T4585"/>
    </row>
    <row r="4586" spans="20:20" x14ac:dyDescent="0.25">
      <c r="T4586"/>
    </row>
    <row r="4587" spans="20:20" x14ac:dyDescent="0.25">
      <c r="T4587"/>
    </row>
    <row r="4588" spans="20:20" x14ac:dyDescent="0.25">
      <c r="T4588"/>
    </row>
    <row r="4589" spans="20:20" x14ac:dyDescent="0.25">
      <c r="T4589"/>
    </row>
    <row r="4590" spans="20:20" x14ac:dyDescent="0.25">
      <c r="T4590"/>
    </row>
    <row r="4591" spans="20:20" x14ac:dyDescent="0.25">
      <c r="T4591"/>
    </row>
    <row r="4592" spans="20:20" x14ac:dyDescent="0.25">
      <c r="T4592"/>
    </row>
    <row r="4593" spans="20:20" x14ac:dyDescent="0.25">
      <c r="T4593"/>
    </row>
    <row r="4594" spans="20:20" x14ac:dyDescent="0.25">
      <c r="T4594"/>
    </row>
    <row r="4595" spans="20:20" x14ac:dyDescent="0.25">
      <c r="T4595"/>
    </row>
    <row r="4596" spans="20:20" x14ac:dyDescent="0.25">
      <c r="T4596"/>
    </row>
    <row r="4597" spans="20:20" x14ac:dyDescent="0.25">
      <c r="T4597"/>
    </row>
    <row r="4598" spans="20:20" x14ac:dyDescent="0.25">
      <c r="T4598"/>
    </row>
    <row r="4599" spans="20:20" x14ac:dyDescent="0.25">
      <c r="T4599"/>
    </row>
    <row r="4600" spans="20:20" x14ac:dyDescent="0.25">
      <c r="T4600"/>
    </row>
    <row r="4601" spans="20:20" x14ac:dyDescent="0.25">
      <c r="T4601"/>
    </row>
    <row r="4602" spans="20:20" x14ac:dyDescent="0.25">
      <c r="T4602"/>
    </row>
    <row r="4603" spans="20:20" x14ac:dyDescent="0.25">
      <c r="T4603"/>
    </row>
    <row r="4604" spans="20:20" x14ac:dyDescent="0.25">
      <c r="T4604"/>
    </row>
    <row r="4605" spans="20:20" x14ac:dyDescent="0.25">
      <c r="T4605"/>
    </row>
    <row r="4606" spans="20:20" x14ac:dyDescent="0.25">
      <c r="T4606"/>
    </row>
    <row r="4607" spans="20:20" x14ac:dyDescent="0.25">
      <c r="T4607"/>
    </row>
    <row r="4608" spans="20:20" x14ac:dyDescent="0.25">
      <c r="T4608"/>
    </row>
    <row r="4609" spans="20:20" x14ac:dyDescent="0.25">
      <c r="T4609"/>
    </row>
    <row r="4610" spans="20:20" x14ac:dyDescent="0.25">
      <c r="T4610"/>
    </row>
    <row r="4611" spans="20:20" x14ac:dyDescent="0.25">
      <c r="T4611"/>
    </row>
    <row r="4612" spans="20:20" x14ac:dyDescent="0.25">
      <c r="T4612"/>
    </row>
    <row r="4613" spans="20:20" x14ac:dyDescent="0.25">
      <c r="T4613"/>
    </row>
    <row r="4614" spans="20:20" x14ac:dyDescent="0.25">
      <c r="T4614"/>
    </row>
    <row r="4615" spans="20:20" x14ac:dyDescent="0.25">
      <c r="T4615"/>
    </row>
    <row r="4616" spans="20:20" x14ac:dyDescent="0.25">
      <c r="T4616"/>
    </row>
    <row r="4617" spans="20:20" x14ac:dyDescent="0.25">
      <c r="T4617"/>
    </row>
    <row r="4618" spans="20:20" x14ac:dyDescent="0.25">
      <c r="T4618"/>
    </row>
    <row r="4619" spans="20:20" x14ac:dyDescent="0.25">
      <c r="T4619"/>
    </row>
    <row r="4620" spans="20:20" x14ac:dyDescent="0.25">
      <c r="T4620"/>
    </row>
    <row r="4621" spans="20:20" x14ac:dyDescent="0.25">
      <c r="T4621"/>
    </row>
    <row r="4622" spans="20:20" x14ac:dyDescent="0.25">
      <c r="T4622"/>
    </row>
    <row r="4623" spans="20:20" x14ac:dyDescent="0.25">
      <c r="T4623"/>
    </row>
    <row r="4624" spans="20:20" x14ac:dyDescent="0.25">
      <c r="T4624"/>
    </row>
    <row r="4625" spans="20:20" x14ac:dyDescent="0.25">
      <c r="T4625"/>
    </row>
    <row r="4626" spans="20:20" x14ac:dyDescent="0.25">
      <c r="T4626"/>
    </row>
    <row r="4627" spans="20:20" x14ac:dyDescent="0.25">
      <c r="T4627"/>
    </row>
    <row r="4628" spans="20:20" x14ac:dyDescent="0.25">
      <c r="T4628"/>
    </row>
    <row r="4629" spans="20:20" x14ac:dyDescent="0.25">
      <c r="T4629"/>
    </row>
    <row r="4630" spans="20:20" x14ac:dyDescent="0.25">
      <c r="T4630"/>
    </row>
    <row r="4631" spans="20:20" x14ac:dyDescent="0.25">
      <c r="T4631"/>
    </row>
    <row r="4632" spans="20:20" x14ac:dyDescent="0.25">
      <c r="T4632"/>
    </row>
    <row r="4633" spans="20:20" x14ac:dyDescent="0.25">
      <c r="T4633"/>
    </row>
    <row r="4634" spans="20:20" x14ac:dyDescent="0.25">
      <c r="T4634"/>
    </row>
    <row r="4635" spans="20:20" x14ac:dyDescent="0.25">
      <c r="T4635"/>
    </row>
    <row r="4636" spans="20:20" x14ac:dyDescent="0.25">
      <c r="T4636"/>
    </row>
    <row r="4637" spans="20:20" x14ac:dyDescent="0.25">
      <c r="T4637"/>
    </row>
    <row r="4638" spans="20:20" x14ac:dyDescent="0.25">
      <c r="T4638"/>
    </row>
    <row r="4639" spans="20:20" x14ac:dyDescent="0.25">
      <c r="T4639"/>
    </row>
    <row r="4640" spans="20:20" x14ac:dyDescent="0.25">
      <c r="T4640"/>
    </row>
    <row r="4641" spans="20:20" x14ac:dyDescent="0.25">
      <c r="T4641"/>
    </row>
    <row r="4642" spans="20:20" x14ac:dyDescent="0.25">
      <c r="T4642"/>
    </row>
    <row r="4643" spans="20:20" x14ac:dyDescent="0.25">
      <c r="T4643"/>
    </row>
    <row r="4644" spans="20:20" x14ac:dyDescent="0.25">
      <c r="T4644"/>
    </row>
    <row r="4645" spans="20:20" x14ac:dyDescent="0.25">
      <c r="T4645"/>
    </row>
    <row r="4646" spans="20:20" x14ac:dyDescent="0.25">
      <c r="T4646"/>
    </row>
    <row r="4647" spans="20:20" x14ac:dyDescent="0.25">
      <c r="T4647"/>
    </row>
    <row r="4648" spans="20:20" x14ac:dyDescent="0.25">
      <c r="T4648"/>
    </row>
    <row r="4649" spans="20:20" x14ac:dyDescent="0.25">
      <c r="T4649"/>
    </row>
    <row r="4650" spans="20:20" x14ac:dyDescent="0.25">
      <c r="T4650"/>
    </row>
    <row r="4651" spans="20:20" x14ac:dyDescent="0.25">
      <c r="T4651"/>
    </row>
    <row r="4652" spans="20:20" x14ac:dyDescent="0.25">
      <c r="T4652"/>
    </row>
    <row r="4653" spans="20:20" x14ac:dyDescent="0.25">
      <c r="T4653"/>
    </row>
    <row r="4654" spans="20:20" x14ac:dyDescent="0.25">
      <c r="T4654"/>
    </row>
    <row r="4655" spans="20:20" x14ac:dyDescent="0.25">
      <c r="T4655"/>
    </row>
    <row r="4656" spans="20:20" x14ac:dyDescent="0.25">
      <c r="T4656"/>
    </row>
    <row r="4657" spans="20:20" x14ac:dyDescent="0.25">
      <c r="T4657"/>
    </row>
    <row r="4658" spans="20:20" x14ac:dyDescent="0.25">
      <c r="T4658"/>
    </row>
    <row r="4659" spans="20:20" x14ac:dyDescent="0.25">
      <c r="T4659"/>
    </row>
    <row r="4660" spans="20:20" x14ac:dyDescent="0.25">
      <c r="T4660"/>
    </row>
    <row r="4661" spans="20:20" x14ac:dyDescent="0.25">
      <c r="T4661"/>
    </row>
    <row r="4662" spans="20:20" x14ac:dyDescent="0.25">
      <c r="T4662"/>
    </row>
    <row r="4663" spans="20:20" x14ac:dyDescent="0.25">
      <c r="T4663"/>
    </row>
    <row r="4664" spans="20:20" x14ac:dyDescent="0.25">
      <c r="T4664"/>
    </row>
    <row r="4665" spans="20:20" x14ac:dyDescent="0.25">
      <c r="T4665"/>
    </row>
    <row r="4666" spans="20:20" x14ac:dyDescent="0.25">
      <c r="T4666"/>
    </row>
    <row r="4667" spans="20:20" x14ac:dyDescent="0.25">
      <c r="T4667"/>
    </row>
    <row r="4668" spans="20:20" x14ac:dyDescent="0.25">
      <c r="T4668"/>
    </row>
    <row r="4669" spans="20:20" x14ac:dyDescent="0.25">
      <c r="T4669"/>
    </row>
    <row r="4670" spans="20:20" x14ac:dyDescent="0.25">
      <c r="T4670"/>
    </row>
    <row r="4671" spans="20:20" x14ac:dyDescent="0.25">
      <c r="T4671"/>
    </row>
    <row r="4672" spans="20:20" x14ac:dyDescent="0.25">
      <c r="T4672"/>
    </row>
    <row r="4673" spans="20:20" x14ac:dyDescent="0.25">
      <c r="T4673"/>
    </row>
    <row r="4674" spans="20:20" x14ac:dyDescent="0.25">
      <c r="T4674"/>
    </row>
    <row r="4675" spans="20:20" x14ac:dyDescent="0.25">
      <c r="T4675"/>
    </row>
    <row r="4676" spans="20:20" x14ac:dyDescent="0.25">
      <c r="T4676"/>
    </row>
    <row r="4677" spans="20:20" x14ac:dyDescent="0.25">
      <c r="T4677"/>
    </row>
    <row r="4678" spans="20:20" x14ac:dyDescent="0.25">
      <c r="T4678"/>
    </row>
    <row r="4679" spans="20:20" x14ac:dyDescent="0.25">
      <c r="T4679"/>
    </row>
    <row r="4680" spans="20:20" x14ac:dyDescent="0.25">
      <c r="T4680"/>
    </row>
    <row r="4681" spans="20:20" x14ac:dyDescent="0.25">
      <c r="T4681"/>
    </row>
    <row r="4682" spans="20:20" x14ac:dyDescent="0.25">
      <c r="T4682"/>
    </row>
    <row r="4683" spans="20:20" x14ac:dyDescent="0.25">
      <c r="T4683"/>
    </row>
    <row r="4684" spans="20:20" x14ac:dyDescent="0.25">
      <c r="T4684"/>
    </row>
    <row r="4685" spans="20:20" x14ac:dyDescent="0.25">
      <c r="T4685"/>
    </row>
    <row r="4686" spans="20:20" x14ac:dyDescent="0.25">
      <c r="T4686"/>
    </row>
    <row r="4687" spans="20:20" x14ac:dyDescent="0.25">
      <c r="T4687"/>
    </row>
    <row r="4688" spans="20:20" x14ac:dyDescent="0.25">
      <c r="T4688"/>
    </row>
    <row r="4689" spans="20:20" x14ac:dyDescent="0.25">
      <c r="T4689"/>
    </row>
    <row r="4690" spans="20:20" x14ac:dyDescent="0.25">
      <c r="T4690"/>
    </row>
    <row r="4691" spans="20:20" x14ac:dyDescent="0.25">
      <c r="T4691"/>
    </row>
    <row r="4692" spans="20:20" x14ac:dyDescent="0.25">
      <c r="T4692"/>
    </row>
    <row r="4693" spans="20:20" x14ac:dyDescent="0.25">
      <c r="T4693"/>
    </row>
    <row r="4694" spans="20:20" x14ac:dyDescent="0.25">
      <c r="T4694"/>
    </row>
    <row r="4695" spans="20:20" x14ac:dyDescent="0.25">
      <c r="T4695"/>
    </row>
    <row r="4696" spans="20:20" x14ac:dyDescent="0.25">
      <c r="T4696"/>
    </row>
    <row r="4697" spans="20:20" x14ac:dyDescent="0.25">
      <c r="T4697"/>
    </row>
    <row r="4698" spans="20:20" x14ac:dyDescent="0.25">
      <c r="T4698"/>
    </row>
    <row r="4699" spans="20:20" x14ac:dyDescent="0.25">
      <c r="T4699"/>
    </row>
    <row r="4700" spans="20:20" x14ac:dyDescent="0.25">
      <c r="T4700"/>
    </row>
    <row r="4701" spans="20:20" x14ac:dyDescent="0.25">
      <c r="T4701"/>
    </row>
    <row r="4702" spans="20:20" x14ac:dyDescent="0.25">
      <c r="T4702"/>
    </row>
    <row r="4703" spans="20:20" x14ac:dyDescent="0.25">
      <c r="T4703"/>
    </row>
    <row r="4704" spans="20:20" x14ac:dyDescent="0.25">
      <c r="T4704"/>
    </row>
    <row r="4705" spans="20:20" x14ac:dyDescent="0.25">
      <c r="T4705"/>
    </row>
    <row r="4706" spans="20:20" x14ac:dyDescent="0.25">
      <c r="T4706"/>
    </row>
    <row r="4707" spans="20:20" x14ac:dyDescent="0.25">
      <c r="T4707"/>
    </row>
    <row r="4708" spans="20:20" x14ac:dyDescent="0.25">
      <c r="T4708"/>
    </row>
    <row r="4709" spans="20:20" x14ac:dyDescent="0.25">
      <c r="T4709"/>
    </row>
    <row r="4710" spans="20:20" x14ac:dyDescent="0.25">
      <c r="T4710"/>
    </row>
    <row r="4711" spans="20:20" x14ac:dyDescent="0.25">
      <c r="T4711"/>
    </row>
    <row r="4712" spans="20:20" x14ac:dyDescent="0.25">
      <c r="T4712"/>
    </row>
    <row r="4713" spans="20:20" x14ac:dyDescent="0.25">
      <c r="T4713"/>
    </row>
    <row r="4714" spans="20:20" x14ac:dyDescent="0.25">
      <c r="T4714"/>
    </row>
    <row r="4715" spans="20:20" x14ac:dyDescent="0.25">
      <c r="T4715"/>
    </row>
    <row r="4716" spans="20:20" x14ac:dyDescent="0.25">
      <c r="T4716"/>
    </row>
    <row r="4717" spans="20:20" x14ac:dyDescent="0.25">
      <c r="T4717"/>
    </row>
    <row r="4718" spans="20:20" x14ac:dyDescent="0.25">
      <c r="T4718"/>
    </row>
    <row r="4719" spans="20:20" x14ac:dyDescent="0.25">
      <c r="T4719"/>
    </row>
    <row r="4720" spans="20:20" x14ac:dyDescent="0.25">
      <c r="T4720"/>
    </row>
    <row r="4721" spans="20:20" x14ac:dyDescent="0.25">
      <c r="T4721"/>
    </row>
    <row r="4722" spans="20:20" x14ac:dyDescent="0.25">
      <c r="T4722"/>
    </row>
    <row r="4723" spans="20:20" x14ac:dyDescent="0.25">
      <c r="T4723"/>
    </row>
    <row r="4724" spans="20:20" x14ac:dyDescent="0.25">
      <c r="T4724"/>
    </row>
    <row r="4725" spans="20:20" x14ac:dyDescent="0.25">
      <c r="T4725"/>
    </row>
    <row r="4726" spans="20:20" x14ac:dyDescent="0.25">
      <c r="T4726"/>
    </row>
    <row r="4727" spans="20:20" x14ac:dyDescent="0.25">
      <c r="T4727"/>
    </row>
    <row r="4728" spans="20:20" x14ac:dyDescent="0.25">
      <c r="T4728"/>
    </row>
    <row r="4729" spans="20:20" x14ac:dyDescent="0.25">
      <c r="T4729"/>
    </row>
    <row r="4730" spans="20:20" x14ac:dyDescent="0.25">
      <c r="T4730"/>
    </row>
    <row r="4731" spans="20:20" x14ac:dyDescent="0.25">
      <c r="T4731"/>
    </row>
    <row r="4732" spans="20:20" x14ac:dyDescent="0.25">
      <c r="T4732"/>
    </row>
    <row r="4733" spans="20:20" x14ac:dyDescent="0.25">
      <c r="T4733"/>
    </row>
    <row r="4734" spans="20:20" x14ac:dyDescent="0.25">
      <c r="T4734"/>
    </row>
    <row r="4735" spans="20:20" x14ac:dyDescent="0.25">
      <c r="T4735"/>
    </row>
    <row r="4736" spans="20:20" x14ac:dyDescent="0.25">
      <c r="T4736"/>
    </row>
    <row r="4737" spans="20:20" x14ac:dyDescent="0.25">
      <c r="T4737"/>
    </row>
    <row r="4738" spans="20:20" x14ac:dyDescent="0.25">
      <c r="T4738"/>
    </row>
    <row r="4739" spans="20:20" x14ac:dyDescent="0.25">
      <c r="T4739"/>
    </row>
    <row r="4740" spans="20:20" x14ac:dyDescent="0.25">
      <c r="T4740"/>
    </row>
    <row r="4741" spans="20:20" x14ac:dyDescent="0.25">
      <c r="T4741"/>
    </row>
    <row r="4742" spans="20:20" x14ac:dyDescent="0.25">
      <c r="T4742"/>
    </row>
    <row r="4743" spans="20:20" x14ac:dyDescent="0.25">
      <c r="T4743"/>
    </row>
    <row r="4744" spans="20:20" x14ac:dyDescent="0.25">
      <c r="T4744"/>
    </row>
    <row r="4745" spans="20:20" x14ac:dyDescent="0.25">
      <c r="T4745"/>
    </row>
    <row r="4746" spans="20:20" x14ac:dyDescent="0.25">
      <c r="T4746"/>
    </row>
    <row r="4747" spans="20:20" x14ac:dyDescent="0.25">
      <c r="T4747"/>
    </row>
    <row r="4748" spans="20:20" x14ac:dyDescent="0.25">
      <c r="T4748"/>
    </row>
    <row r="4749" spans="20:20" x14ac:dyDescent="0.25">
      <c r="T4749"/>
    </row>
    <row r="4750" spans="20:20" x14ac:dyDescent="0.25">
      <c r="T4750"/>
    </row>
    <row r="4751" spans="20:20" x14ac:dyDescent="0.25">
      <c r="T4751"/>
    </row>
    <row r="4752" spans="20:20" x14ac:dyDescent="0.25">
      <c r="T4752"/>
    </row>
    <row r="4753" spans="20:20" x14ac:dyDescent="0.25">
      <c r="T4753"/>
    </row>
    <row r="4754" spans="20:20" x14ac:dyDescent="0.25">
      <c r="T4754"/>
    </row>
    <row r="4755" spans="20:20" x14ac:dyDescent="0.25">
      <c r="T4755"/>
    </row>
    <row r="4756" spans="20:20" x14ac:dyDescent="0.25">
      <c r="T4756"/>
    </row>
    <row r="4757" spans="20:20" x14ac:dyDescent="0.25">
      <c r="T4757"/>
    </row>
    <row r="4758" spans="20:20" x14ac:dyDescent="0.25">
      <c r="T4758"/>
    </row>
    <row r="4759" spans="20:20" x14ac:dyDescent="0.25">
      <c r="T4759"/>
    </row>
    <row r="4760" spans="20:20" x14ac:dyDescent="0.25">
      <c r="T4760"/>
    </row>
    <row r="4761" spans="20:20" x14ac:dyDescent="0.25">
      <c r="T4761"/>
    </row>
    <row r="4762" spans="20:20" x14ac:dyDescent="0.25">
      <c r="T4762"/>
    </row>
    <row r="4763" spans="20:20" x14ac:dyDescent="0.25">
      <c r="T4763"/>
    </row>
    <row r="4764" spans="20:20" x14ac:dyDescent="0.25">
      <c r="T4764"/>
    </row>
    <row r="4765" spans="20:20" x14ac:dyDescent="0.25">
      <c r="T4765"/>
    </row>
    <row r="4766" spans="20:20" x14ac:dyDescent="0.25">
      <c r="T4766"/>
    </row>
    <row r="4767" spans="20:20" x14ac:dyDescent="0.25">
      <c r="T4767"/>
    </row>
    <row r="4768" spans="20:20" x14ac:dyDescent="0.25">
      <c r="T4768"/>
    </row>
    <row r="4769" spans="20:20" x14ac:dyDescent="0.25">
      <c r="T4769"/>
    </row>
    <row r="4770" spans="20:20" x14ac:dyDescent="0.25">
      <c r="T4770"/>
    </row>
    <row r="4771" spans="20:20" x14ac:dyDescent="0.25">
      <c r="T4771"/>
    </row>
    <row r="4772" spans="20:20" x14ac:dyDescent="0.25">
      <c r="T4772"/>
    </row>
    <row r="4773" spans="20:20" x14ac:dyDescent="0.25">
      <c r="T4773"/>
    </row>
    <row r="4774" spans="20:20" x14ac:dyDescent="0.25">
      <c r="T4774"/>
    </row>
    <row r="4775" spans="20:20" x14ac:dyDescent="0.25">
      <c r="T4775"/>
    </row>
    <row r="4776" spans="20:20" x14ac:dyDescent="0.25">
      <c r="T4776"/>
    </row>
    <row r="4777" spans="20:20" x14ac:dyDescent="0.25">
      <c r="T4777"/>
    </row>
    <row r="4778" spans="20:20" x14ac:dyDescent="0.25">
      <c r="T4778"/>
    </row>
    <row r="4779" spans="20:20" x14ac:dyDescent="0.25">
      <c r="T4779"/>
    </row>
    <row r="4780" spans="20:20" x14ac:dyDescent="0.25">
      <c r="T4780"/>
    </row>
    <row r="4781" spans="20:20" x14ac:dyDescent="0.25">
      <c r="T4781"/>
    </row>
    <row r="4782" spans="20:20" x14ac:dyDescent="0.25">
      <c r="T4782"/>
    </row>
    <row r="4783" spans="20:20" x14ac:dyDescent="0.25">
      <c r="T4783"/>
    </row>
    <row r="4784" spans="20:20" x14ac:dyDescent="0.25">
      <c r="T4784"/>
    </row>
    <row r="4785" spans="20:20" x14ac:dyDescent="0.25">
      <c r="T4785"/>
    </row>
    <row r="4786" spans="20:20" x14ac:dyDescent="0.25">
      <c r="T4786"/>
    </row>
    <row r="4787" spans="20:20" x14ac:dyDescent="0.25">
      <c r="T4787"/>
    </row>
    <row r="4788" spans="20:20" x14ac:dyDescent="0.25">
      <c r="T4788"/>
    </row>
    <row r="4789" spans="20:20" x14ac:dyDescent="0.25">
      <c r="T4789"/>
    </row>
    <row r="4790" spans="20:20" x14ac:dyDescent="0.25">
      <c r="T4790"/>
    </row>
    <row r="4791" spans="20:20" x14ac:dyDescent="0.25">
      <c r="T4791"/>
    </row>
    <row r="4792" spans="20:20" x14ac:dyDescent="0.25">
      <c r="T4792"/>
    </row>
    <row r="4793" spans="20:20" x14ac:dyDescent="0.25">
      <c r="T4793"/>
    </row>
    <row r="4794" spans="20:20" x14ac:dyDescent="0.25">
      <c r="T4794"/>
    </row>
    <row r="4795" spans="20:20" x14ac:dyDescent="0.25">
      <c r="T4795"/>
    </row>
    <row r="4796" spans="20:20" x14ac:dyDescent="0.25">
      <c r="T4796"/>
    </row>
    <row r="4797" spans="20:20" x14ac:dyDescent="0.25">
      <c r="T4797"/>
    </row>
    <row r="4798" spans="20:20" x14ac:dyDescent="0.25">
      <c r="T4798"/>
    </row>
    <row r="4799" spans="20:20" x14ac:dyDescent="0.25">
      <c r="T4799"/>
    </row>
    <row r="4800" spans="20:20" x14ac:dyDescent="0.25">
      <c r="T4800"/>
    </row>
    <row r="4801" spans="20:20" x14ac:dyDescent="0.25">
      <c r="T4801"/>
    </row>
    <row r="4802" spans="20:20" x14ac:dyDescent="0.25">
      <c r="T4802"/>
    </row>
    <row r="4803" spans="20:20" x14ac:dyDescent="0.25">
      <c r="T4803"/>
    </row>
    <row r="4804" spans="20:20" x14ac:dyDescent="0.25">
      <c r="T4804"/>
    </row>
    <row r="4805" spans="20:20" x14ac:dyDescent="0.25">
      <c r="T4805"/>
    </row>
    <row r="4806" spans="20:20" x14ac:dyDescent="0.25">
      <c r="T4806"/>
    </row>
    <row r="4807" spans="20:20" x14ac:dyDescent="0.25">
      <c r="T4807"/>
    </row>
    <row r="4808" spans="20:20" x14ac:dyDescent="0.25">
      <c r="T4808"/>
    </row>
    <row r="4809" spans="20:20" x14ac:dyDescent="0.25">
      <c r="T4809"/>
    </row>
    <row r="4810" spans="20:20" x14ac:dyDescent="0.25">
      <c r="T4810"/>
    </row>
    <row r="4811" spans="20:20" x14ac:dyDescent="0.25">
      <c r="T4811"/>
    </row>
    <row r="4812" spans="20:20" x14ac:dyDescent="0.25">
      <c r="T4812"/>
    </row>
    <row r="4813" spans="20:20" x14ac:dyDescent="0.25">
      <c r="T4813"/>
    </row>
    <row r="4814" spans="20:20" x14ac:dyDescent="0.25">
      <c r="T4814"/>
    </row>
    <row r="4815" spans="20:20" x14ac:dyDescent="0.25">
      <c r="T4815"/>
    </row>
    <row r="4816" spans="20:20" x14ac:dyDescent="0.25">
      <c r="T4816"/>
    </row>
    <row r="4817" spans="20:20" x14ac:dyDescent="0.25">
      <c r="T4817"/>
    </row>
    <row r="4818" spans="20:20" x14ac:dyDescent="0.25">
      <c r="T4818"/>
    </row>
    <row r="4819" spans="20:20" x14ac:dyDescent="0.25">
      <c r="T4819"/>
    </row>
    <row r="4820" spans="20:20" x14ac:dyDescent="0.25">
      <c r="T4820"/>
    </row>
    <row r="4821" spans="20:20" x14ac:dyDescent="0.25">
      <c r="T4821"/>
    </row>
    <row r="4822" spans="20:20" x14ac:dyDescent="0.25">
      <c r="T4822"/>
    </row>
    <row r="4823" spans="20:20" x14ac:dyDescent="0.25">
      <c r="T4823"/>
    </row>
    <row r="4824" spans="20:20" x14ac:dyDescent="0.25">
      <c r="T4824"/>
    </row>
    <row r="4825" spans="20:20" x14ac:dyDescent="0.25">
      <c r="T4825"/>
    </row>
    <row r="4826" spans="20:20" x14ac:dyDescent="0.25">
      <c r="T4826"/>
    </row>
    <row r="4827" spans="20:20" x14ac:dyDescent="0.25">
      <c r="T4827"/>
    </row>
    <row r="4828" spans="20:20" x14ac:dyDescent="0.25">
      <c r="T4828"/>
    </row>
    <row r="4829" spans="20:20" x14ac:dyDescent="0.25">
      <c r="T4829"/>
    </row>
    <row r="4830" spans="20:20" x14ac:dyDescent="0.25">
      <c r="T4830"/>
    </row>
    <row r="4831" spans="20:20" x14ac:dyDescent="0.25">
      <c r="T4831"/>
    </row>
    <row r="4832" spans="20:20" x14ac:dyDescent="0.25">
      <c r="T4832"/>
    </row>
    <row r="4833" spans="20:20" x14ac:dyDescent="0.25">
      <c r="T4833"/>
    </row>
    <row r="4834" spans="20:20" x14ac:dyDescent="0.25">
      <c r="T4834"/>
    </row>
    <row r="4835" spans="20:20" x14ac:dyDescent="0.25">
      <c r="T4835"/>
    </row>
    <row r="4836" spans="20:20" x14ac:dyDescent="0.25">
      <c r="T4836"/>
    </row>
    <row r="4837" spans="20:20" x14ac:dyDescent="0.25">
      <c r="T4837"/>
    </row>
    <row r="4838" spans="20:20" x14ac:dyDescent="0.25">
      <c r="T4838"/>
    </row>
    <row r="4839" spans="20:20" x14ac:dyDescent="0.25">
      <c r="T4839"/>
    </row>
    <row r="4840" spans="20:20" x14ac:dyDescent="0.25">
      <c r="T4840"/>
    </row>
    <row r="4841" spans="20:20" x14ac:dyDescent="0.25">
      <c r="T4841"/>
    </row>
    <row r="4842" spans="20:20" x14ac:dyDescent="0.25">
      <c r="T4842"/>
    </row>
    <row r="4843" spans="20:20" x14ac:dyDescent="0.25">
      <c r="T4843"/>
    </row>
    <row r="4844" spans="20:20" x14ac:dyDescent="0.25">
      <c r="T4844"/>
    </row>
    <row r="4845" spans="20:20" x14ac:dyDescent="0.25">
      <c r="T4845"/>
    </row>
    <row r="4846" spans="20:20" x14ac:dyDescent="0.25">
      <c r="T4846"/>
    </row>
    <row r="4847" spans="20:20" x14ac:dyDescent="0.25">
      <c r="T4847"/>
    </row>
    <row r="4848" spans="20:20" x14ac:dyDescent="0.25">
      <c r="T4848"/>
    </row>
    <row r="4849" spans="20:20" x14ac:dyDescent="0.25">
      <c r="T4849"/>
    </row>
    <row r="4850" spans="20:20" x14ac:dyDescent="0.25">
      <c r="T4850"/>
    </row>
    <row r="4851" spans="20:20" x14ac:dyDescent="0.25">
      <c r="T4851"/>
    </row>
    <row r="4852" spans="20:20" x14ac:dyDescent="0.25">
      <c r="T4852"/>
    </row>
    <row r="4853" spans="20:20" x14ac:dyDescent="0.25">
      <c r="T4853"/>
    </row>
    <row r="4854" spans="20:20" x14ac:dyDescent="0.25">
      <c r="T4854"/>
    </row>
    <row r="4855" spans="20:20" x14ac:dyDescent="0.25">
      <c r="T4855"/>
    </row>
    <row r="4856" spans="20:20" x14ac:dyDescent="0.25">
      <c r="T4856"/>
    </row>
    <row r="4857" spans="20:20" x14ac:dyDescent="0.25">
      <c r="T4857"/>
    </row>
    <row r="4858" spans="20:20" x14ac:dyDescent="0.25">
      <c r="T4858"/>
    </row>
    <row r="4859" spans="20:20" x14ac:dyDescent="0.25">
      <c r="T4859"/>
    </row>
    <row r="4860" spans="20:20" x14ac:dyDescent="0.25">
      <c r="T4860"/>
    </row>
    <row r="4861" spans="20:20" x14ac:dyDescent="0.25">
      <c r="T4861"/>
    </row>
    <row r="4862" spans="20:20" x14ac:dyDescent="0.25">
      <c r="T4862"/>
    </row>
    <row r="4863" spans="20:20" x14ac:dyDescent="0.25">
      <c r="T4863"/>
    </row>
    <row r="4864" spans="20:20" x14ac:dyDescent="0.25">
      <c r="T4864"/>
    </row>
    <row r="4865" spans="20:20" x14ac:dyDescent="0.25">
      <c r="T4865"/>
    </row>
    <row r="4866" spans="20:20" x14ac:dyDescent="0.25">
      <c r="T4866"/>
    </row>
    <row r="4867" spans="20:20" x14ac:dyDescent="0.25">
      <c r="T4867"/>
    </row>
    <row r="4868" spans="20:20" x14ac:dyDescent="0.25">
      <c r="T4868"/>
    </row>
    <row r="4869" spans="20:20" x14ac:dyDescent="0.25">
      <c r="T4869"/>
    </row>
    <row r="4870" spans="20:20" x14ac:dyDescent="0.25">
      <c r="T4870"/>
    </row>
    <row r="4871" spans="20:20" x14ac:dyDescent="0.25">
      <c r="T4871"/>
    </row>
    <row r="4872" spans="20:20" x14ac:dyDescent="0.25">
      <c r="T4872"/>
    </row>
    <row r="4873" spans="20:20" x14ac:dyDescent="0.25">
      <c r="T4873"/>
    </row>
    <row r="4874" spans="20:20" x14ac:dyDescent="0.25">
      <c r="T4874"/>
    </row>
    <row r="4875" spans="20:20" x14ac:dyDescent="0.25">
      <c r="T4875"/>
    </row>
    <row r="4876" spans="20:20" x14ac:dyDescent="0.25">
      <c r="T4876"/>
    </row>
    <row r="4877" spans="20:20" x14ac:dyDescent="0.25">
      <c r="T4877"/>
    </row>
    <row r="4878" spans="20:20" x14ac:dyDescent="0.25">
      <c r="T4878"/>
    </row>
    <row r="4879" spans="20:20" x14ac:dyDescent="0.25">
      <c r="T4879"/>
    </row>
    <row r="4880" spans="20:20" x14ac:dyDescent="0.25">
      <c r="T4880"/>
    </row>
    <row r="4881" spans="20:20" x14ac:dyDescent="0.25">
      <c r="T4881"/>
    </row>
    <row r="4882" spans="20:20" x14ac:dyDescent="0.25">
      <c r="T4882"/>
    </row>
    <row r="4883" spans="20:20" x14ac:dyDescent="0.25">
      <c r="T4883"/>
    </row>
    <row r="4884" spans="20:20" x14ac:dyDescent="0.25">
      <c r="T4884"/>
    </row>
    <row r="4885" spans="20:20" x14ac:dyDescent="0.25">
      <c r="T4885"/>
    </row>
    <row r="4886" spans="20:20" x14ac:dyDescent="0.25">
      <c r="T4886"/>
    </row>
    <row r="4887" spans="20:20" x14ac:dyDescent="0.25">
      <c r="T4887"/>
    </row>
    <row r="4888" spans="20:20" x14ac:dyDescent="0.25">
      <c r="T4888"/>
    </row>
    <row r="4889" spans="20:20" x14ac:dyDescent="0.25">
      <c r="T4889"/>
    </row>
    <row r="4890" spans="20:20" x14ac:dyDescent="0.25">
      <c r="T4890"/>
    </row>
    <row r="4891" spans="20:20" x14ac:dyDescent="0.25">
      <c r="T4891"/>
    </row>
    <row r="4892" spans="20:20" x14ac:dyDescent="0.25">
      <c r="T4892"/>
    </row>
    <row r="4893" spans="20:20" x14ac:dyDescent="0.25">
      <c r="T4893"/>
    </row>
    <row r="4894" spans="20:20" x14ac:dyDescent="0.25">
      <c r="T4894"/>
    </row>
    <row r="4895" spans="20:20" x14ac:dyDescent="0.25">
      <c r="T4895"/>
    </row>
    <row r="4896" spans="20:20" x14ac:dyDescent="0.25">
      <c r="T4896"/>
    </row>
    <row r="4897" spans="20:20" x14ac:dyDescent="0.25">
      <c r="T4897"/>
    </row>
    <row r="4898" spans="20:20" x14ac:dyDescent="0.25">
      <c r="T4898"/>
    </row>
    <row r="4899" spans="20:20" x14ac:dyDescent="0.25">
      <c r="T4899"/>
    </row>
    <row r="4900" spans="20:20" x14ac:dyDescent="0.25">
      <c r="T4900"/>
    </row>
    <row r="4901" spans="20:20" x14ac:dyDescent="0.25">
      <c r="T4901"/>
    </row>
    <row r="4902" spans="20:20" x14ac:dyDescent="0.25">
      <c r="T4902"/>
    </row>
    <row r="4903" spans="20:20" x14ac:dyDescent="0.25">
      <c r="T4903"/>
    </row>
    <row r="4904" spans="20:20" x14ac:dyDescent="0.25">
      <c r="T4904"/>
    </row>
    <row r="4905" spans="20:20" x14ac:dyDescent="0.25">
      <c r="T4905"/>
    </row>
    <row r="4906" spans="20:20" x14ac:dyDescent="0.25">
      <c r="T4906"/>
    </row>
    <row r="4907" spans="20:20" x14ac:dyDescent="0.25">
      <c r="T4907"/>
    </row>
    <row r="4908" spans="20:20" x14ac:dyDescent="0.25">
      <c r="T4908"/>
    </row>
    <row r="4909" spans="20:20" x14ac:dyDescent="0.25">
      <c r="T4909"/>
    </row>
    <row r="4910" spans="20:20" x14ac:dyDescent="0.25">
      <c r="T4910"/>
    </row>
    <row r="4911" spans="20:20" x14ac:dyDescent="0.25">
      <c r="T4911"/>
    </row>
    <row r="4912" spans="20:20" x14ac:dyDescent="0.25">
      <c r="T4912"/>
    </row>
    <row r="4913" spans="20:20" x14ac:dyDescent="0.25">
      <c r="T4913"/>
    </row>
    <row r="4914" spans="20:20" x14ac:dyDescent="0.25">
      <c r="T4914"/>
    </row>
    <row r="4915" spans="20:20" x14ac:dyDescent="0.25">
      <c r="T4915"/>
    </row>
    <row r="4916" spans="20:20" x14ac:dyDescent="0.25">
      <c r="T4916"/>
    </row>
    <row r="4917" spans="20:20" x14ac:dyDescent="0.25">
      <c r="T4917"/>
    </row>
    <row r="4918" spans="20:20" x14ac:dyDescent="0.25">
      <c r="T4918"/>
    </row>
    <row r="4919" spans="20:20" x14ac:dyDescent="0.25">
      <c r="T4919"/>
    </row>
    <row r="4920" spans="20:20" x14ac:dyDescent="0.25">
      <c r="T4920"/>
    </row>
    <row r="4921" spans="20:20" x14ac:dyDescent="0.25">
      <c r="T4921"/>
    </row>
    <row r="4922" spans="20:20" x14ac:dyDescent="0.25">
      <c r="T4922"/>
    </row>
    <row r="4923" spans="20:20" x14ac:dyDescent="0.25">
      <c r="T4923"/>
    </row>
    <row r="4924" spans="20:20" x14ac:dyDescent="0.25">
      <c r="T4924"/>
    </row>
    <row r="4925" spans="20:20" x14ac:dyDescent="0.25">
      <c r="T4925"/>
    </row>
    <row r="4926" spans="20:20" x14ac:dyDescent="0.25">
      <c r="T4926"/>
    </row>
    <row r="4927" spans="20:20" x14ac:dyDescent="0.25">
      <c r="T4927"/>
    </row>
    <row r="4928" spans="20:20" x14ac:dyDescent="0.25">
      <c r="T4928"/>
    </row>
    <row r="4929" spans="20:20" x14ac:dyDescent="0.25">
      <c r="T4929"/>
    </row>
    <row r="4930" spans="20:20" x14ac:dyDescent="0.25">
      <c r="T4930"/>
    </row>
    <row r="4931" spans="20:20" x14ac:dyDescent="0.25">
      <c r="T4931"/>
    </row>
    <row r="4932" spans="20:20" x14ac:dyDescent="0.25">
      <c r="T4932"/>
    </row>
    <row r="4933" spans="20:20" x14ac:dyDescent="0.25">
      <c r="T4933"/>
    </row>
    <row r="4934" spans="20:20" x14ac:dyDescent="0.25">
      <c r="T4934"/>
    </row>
    <row r="4935" spans="20:20" x14ac:dyDescent="0.25">
      <c r="T4935"/>
    </row>
    <row r="4936" spans="20:20" x14ac:dyDescent="0.25">
      <c r="T4936"/>
    </row>
    <row r="4937" spans="20:20" x14ac:dyDescent="0.25">
      <c r="T4937"/>
    </row>
    <row r="4938" spans="20:20" x14ac:dyDescent="0.25">
      <c r="T4938"/>
    </row>
    <row r="4939" spans="20:20" x14ac:dyDescent="0.25">
      <c r="T4939"/>
    </row>
    <row r="4940" spans="20:20" x14ac:dyDescent="0.25">
      <c r="T4940"/>
    </row>
    <row r="4941" spans="20:20" x14ac:dyDescent="0.25">
      <c r="T4941"/>
    </row>
    <row r="4942" spans="20:20" x14ac:dyDescent="0.25">
      <c r="T4942"/>
    </row>
    <row r="4943" spans="20:20" x14ac:dyDescent="0.25">
      <c r="T4943"/>
    </row>
    <row r="4944" spans="20:20" x14ac:dyDescent="0.25">
      <c r="T4944"/>
    </row>
    <row r="4945" spans="20:20" x14ac:dyDescent="0.25">
      <c r="T4945"/>
    </row>
    <row r="4946" spans="20:20" x14ac:dyDescent="0.25">
      <c r="T4946"/>
    </row>
    <row r="4947" spans="20:20" x14ac:dyDescent="0.25">
      <c r="T4947"/>
    </row>
    <row r="4948" spans="20:20" x14ac:dyDescent="0.25">
      <c r="T4948"/>
    </row>
    <row r="4949" spans="20:20" x14ac:dyDescent="0.25">
      <c r="T4949"/>
    </row>
    <row r="4950" spans="20:20" x14ac:dyDescent="0.25">
      <c r="T4950"/>
    </row>
    <row r="4951" spans="20:20" x14ac:dyDescent="0.25">
      <c r="T4951"/>
    </row>
    <row r="4952" spans="20:20" x14ac:dyDescent="0.25">
      <c r="T4952"/>
    </row>
    <row r="4953" spans="20:20" x14ac:dyDescent="0.25">
      <c r="T4953"/>
    </row>
    <row r="4954" spans="20:20" x14ac:dyDescent="0.25">
      <c r="T4954"/>
    </row>
    <row r="4955" spans="20:20" x14ac:dyDescent="0.25">
      <c r="T4955"/>
    </row>
    <row r="4956" spans="20:20" x14ac:dyDescent="0.25">
      <c r="T4956"/>
    </row>
    <row r="4957" spans="20:20" x14ac:dyDescent="0.25">
      <c r="T4957"/>
    </row>
    <row r="4958" spans="20:20" x14ac:dyDescent="0.25">
      <c r="T4958"/>
    </row>
    <row r="4959" spans="20:20" x14ac:dyDescent="0.25">
      <c r="T4959"/>
    </row>
    <row r="4960" spans="20:20" x14ac:dyDescent="0.25">
      <c r="T4960"/>
    </row>
    <row r="4961" spans="20:20" x14ac:dyDescent="0.25">
      <c r="T4961"/>
    </row>
    <row r="4962" spans="20:20" x14ac:dyDescent="0.25">
      <c r="T4962"/>
    </row>
    <row r="4963" spans="20:20" x14ac:dyDescent="0.25">
      <c r="T4963"/>
    </row>
    <row r="4964" spans="20:20" x14ac:dyDescent="0.25">
      <c r="T4964"/>
    </row>
    <row r="4965" spans="20:20" x14ac:dyDescent="0.25">
      <c r="T4965"/>
    </row>
    <row r="4966" spans="20:20" x14ac:dyDescent="0.25">
      <c r="T4966"/>
    </row>
    <row r="4967" spans="20:20" x14ac:dyDescent="0.25">
      <c r="T4967"/>
    </row>
    <row r="4968" spans="20:20" x14ac:dyDescent="0.25">
      <c r="T4968"/>
    </row>
    <row r="4969" spans="20:20" x14ac:dyDescent="0.25">
      <c r="T4969"/>
    </row>
    <row r="4970" spans="20:20" x14ac:dyDescent="0.25">
      <c r="T4970"/>
    </row>
    <row r="4971" spans="20:20" x14ac:dyDescent="0.25">
      <c r="T4971"/>
    </row>
    <row r="4972" spans="20:20" x14ac:dyDescent="0.25">
      <c r="T4972"/>
    </row>
    <row r="4973" spans="20:20" x14ac:dyDescent="0.25">
      <c r="T4973"/>
    </row>
    <row r="4974" spans="20:20" x14ac:dyDescent="0.25">
      <c r="T4974"/>
    </row>
    <row r="4975" spans="20:20" x14ac:dyDescent="0.25">
      <c r="T4975"/>
    </row>
    <row r="4976" spans="20:20" x14ac:dyDescent="0.25">
      <c r="T4976"/>
    </row>
    <row r="4977" spans="20:20" x14ac:dyDescent="0.25">
      <c r="T4977"/>
    </row>
    <row r="4978" spans="20:20" x14ac:dyDescent="0.25">
      <c r="T4978"/>
    </row>
    <row r="4979" spans="20:20" x14ac:dyDescent="0.25">
      <c r="T4979"/>
    </row>
    <row r="4980" spans="20:20" x14ac:dyDescent="0.25">
      <c r="T4980"/>
    </row>
    <row r="4981" spans="20:20" x14ac:dyDescent="0.25">
      <c r="T4981"/>
    </row>
    <row r="4982" spans="20:20" x14ac:dyDescent="0.25">
      <c r="T4982"/>
    </row>
    <row r="4983" spans="20:20" x14ac:dyDescent="0.25">
      <c r="T4983"/>
    </row>
    <row r="4984" spans="20:20" x14ac:dyDescent="0.25">
      <c r="T4984"/>
    </row>
    <row r="4985" spans="20:20" x14ac:dyDescent="0.25">
      <c r="T4985"/>
    </row>
    <row r="4986" spans="20:20" x14ac:dyDescent="0.25">
      <c r="T4986"/>
    </row>
    <row r="4987" spans="20:20" x14ac:dyDescent="0.25">
      <c r="T4987"/>
    </row>
    <row r="4988" spans="20:20" x14ac:dyDescent="0.25">
      <c r="T4988"/>
    </row>
    <row r="4989" spans="20:20" x14ac:dyDescent="0.25">
      <c r="T4989"/>
    </row>
    <row r="4990" spans="20:20" x14ac:dyDescent="0.25">
      <c r="T4990"/>
    </row>
    <row r="4991" spans="20:20" x14ac:dyDescent="0.25">
      <c r="T4991"/>
    </row>
    <row r="4992" spans="20:20" x14ac:dyDescent="0.25">
      <c r="T4992"/>
    </row>
    <row r="4993" spans="20:20" x14ac:dyDescent="0.25">
      <c r="T4993"/>
    </row>
    <row r="4994" spans="20:20" x14ac:dyDescent="0.25">
      <c r="T4994"/>
    </row>
    <row r="4995" spans="20:20" x14ac:dyDescent="0.25">
      <c r="T4995"/>
    </row>
    <row r="4996" spans="20:20" x14ac:dyDescent="0.25">
      <c r="T4996"/>
    </row>
    <row r="4997" spans="20:20" x14ac:dyDescent="0.25">
      <c r="T4997"/>
    </row>
    <row r="4998" spans="20:20" x14ac:dyDescent="0.25">
      <c r="T4998"/>
    </row>
    <row r="4999" spans="20:20" x14ac:dyDescent="0.25">
      <c r="T4999"/>
    </row>
    <row r="5000" spans="20:20" x14ac:dyDescent="0.25">
      <c r="T5000"/>
    </row>
    <row r="5001" spans="20:20" x14ac:dyDescent="0.25">
      <c r="T5001"/>
    </row>
    <row r="5002" spans="20:20" x14ac:dyDescent="0.25">
      <c r="T5002"/>
    </row>
    <row r="5003" spans="20:20" x14ac:dyDescent="0.25">
      <c r="T5003"/>
    </row>
    <row r="5004" spans="20:20" x14ac:dyDescent="0.25">
      <c r="T5004"/>
    </row>
    <row r="5005" spans="20:20" x14ac:dyDescent="0.25">
      <c r="T5005"/>
    </row>
    <row r="5006" spans="20:20" x14ac:dyDescent="0.25">
      <c r="T5006"/>
    </row>
    <row r="5007" spans="20:20" x14ac:dyDescent="0.25">
      <c r="T5007"/>
    </row>
    <row r="5008" spans="20:20" x14ac:dyDescent="0.25">
      <c r="T5008"/>
    </row>
    <row r="5009" spans="20:20" x14ac:dyDescent="0.25">
      <c r="T5009"/>
    </row>
    <row r="5010" spans="20:20" x14ac:dyDescent="0.25">
      <c r="T5010"/>
    </row>
    <row r="5011" spans="20:20" x14ac:dyDescent="0.25">
      <c r="T5011"/>
    </row>
    <row r="5012" spans="20:20" x14ac:dyDescent="0.25">
      <c r="T5012"/>
    </row>
    <row r="5013" spans="20:20" x14ac:dyDescent="0.25">
      <c r="T5013"/>
    </row>
    <row r="5014" spans="20:20" x14ac:dyDescent="0.25">
      <c r="T5014"/>
    </row>
    <row r="5015" spans="20:20" x14ac:dyDescent="0.25">
      <c r="T5015"/>
    </row>
    <row r="5016" spans="20:20" x14ac:dyDescent="0.25">
      <c r="T5016"/>
    </row>
    <row r="5017" spans="20:20" x14ac:dyDescent="0.25">
      <c r="T5017"/>
    </row>
    <row r="5018" spans="20:20" x14ac:dyDescent="0.25">
      <c r="T5018"/>
    </row>
    <row r="5019" spans="20:20" x14ac:dyDescent="0.25">
      <c r="T5019"/>
    </row>
    <row r="5020" spans="20:20" x14ac:dyDescent="0.25">
      <c r="T5020"/>
    </row>
    <row r="5021" spans="20:20" x14ac:dyDescent="0.25">
      <c r="T5021"/>
    </row>
    <row r="5022" spans="20:20" x14ac:dyDescent="0.25">
      <c r="T5022"/>
    </row>
    <row r="5023" spans="20:20" x14ac:dyDescent="0.25">
      <c r="T5023"/>
    </row>
    <row r="5024" spans="20:20" x14ac:dyDescent="0.25">
      <c r="T5024"/>
    </row>
    <row r="5025" spans="20:20" x14ac:dyDescent="0.25">
      <c r="T5025"/>
    </row>
    <row r="5026" spans="20:20" x14ac:dyDescent="0.25">
      <c r="T5026"/>
    </row>
    <row r="5027" spans="20:20" x14ac:dyDescent="0.25">
      <c r="T5027"/>
    </row>
    <row r="5028" spans="20:20" x14ac:dyDescent="0.25">
      <c r="T5028"/>
    </row>
    <row r="5029" spans="20:20" x14ac:dyDescent="0.25">
      <c r="T5029"/>
    </row>
    <row r="5030" spans="20:20" x14ac:dyDescent="0.25">
      <c r="T5030"/>
    </row>
    <row r="5031" spans="20:20" x14ac:dyDescent="0.25">
      <c r="T5031"/>
    </row>
    <row r="5032" spans="20:20" x14ac:dyDescent="0.25">
      <c r="T5032"/>
    </row>
    <row r="5033" spans="20:20" x14ac:dyDescent="0.25">
      <c r="T5033"/>
    </row>
    <row r="5034" spans="20:20" x14ac:dyDescent="0.25">
      <c r="T5034"/>
    </row>
    <row r="5035" spans="20:20" x14ac:dyDescent="0.25">
      <c r="T5035"/>
    </row>
    <row r="5036" spans="20:20" x14ac:dyDescent="0.25">
      <c r="T5036"/>
    </row>
    <row r="5037" spans="20:20" x14ac:dyDescent="0.25">
      <c r="T5037"/>
    </row>
    <row r="5038" spans="20:20" x14ac:dyDescent="0.25">
      <c r="T5038"/>
    </row>
    <row r="5039" spans="20:20" x14ac:dyDescent="0.25">
      <c r="T5039"/>
    </row>
    <row r="5040" spans="20:20" x14ac:dyDescent="0.25">
      <c r="T5040"/>
    </row>
    <row r="5041" spans="20:20" x14ac:dyDescent="0.25">
      <c r="T5041"/>
    </row>
    <row r="5042" spans="20:20" x14ac:dyDescent="0.25">
      <c r="T5042"/>
    </row>
    <row r="5043" spans="20:20" x14ac:dyDescent="0.25">
      <c r="T5043"/>
    </row>
    <row r="5044" spans="20:20" x14ac:dyDescent="0.25">
      <c r="T5044"/>
    </row>
    <row r="5045" spans="20:20" x14ac:dyDescent="0.25">
      <c r="T5045"/>
    </row>
    <row r="5046" spans="20:20" x14ac:dyDescent="0.25">
      <c r="T5046"/>
    </row>
    <row r="5047" spans="20:20" x14ac:dyDescent="0.25">
      <c r="T5047"/>
    </row>
    <row r="5048" spans="20:20" x14ac:dyDescent="0.25">
      <c r="T5048"/>
    </row>
    <row r="5049" spans="20:20" x14ac:dyDescent="0.25">
      <c r="T5049"/>
    </row>
    <row r="5050" spans="20:20" x14ac:dyDescent="0.25">
      <c r="T5050"/>
    </row>
    <row r="5051" spans="20:20" x14ac:dyDescent="0.25">
      <c r="T5051"/>
    </row>
    <row r="5052" spans="20:20" x14ac:dyDescent="0.25">
      <c r="T5052"/>
    </row>
    <row r="5053" spans="20:20" x14ac:dyDescent="0.25">
      <c r="T5053"/>
    </row>
    <row r="5054" spans="20:20" x14ac:dyDescent="0.25">
      <c r="T5054"/>
    </row>
    <row r="5055" spans="20:20" x14ac:dyDescent="0.25">
      <c r="T5055"/>
    </row>
    <row r="5056" spans="20:20" x14ac:dyDescent="0.25">
      <c r="T5056"/>
    </row>
    <row r="5057" spans="20:20" x14ac:dyDescent="0.25">
      <c r="T5057"/>
    </row>
    <row r="5058" spans="20:20" x14ac:dyDescent="0.25">
      <c r="T5058"/>
    </row>
    <row r="5059" spans="20:20" x14ac:dyDescent="0.25">
      <c r="T5059"/>
    </row>
    <row r="5060" spans="20:20" x14ac:dyDescent="0.25">
      <c r="T5060"/>
    </row>
    <row r="5061" spans="20:20" x14ac:dyDescent="0.25">
      <c r="T5061"/>
    </row>
    <row r="5062" spans="20:20" x14ac:dyDescent="0.25">
      <c r="T5062"/>
    </row>
    <row r="5063" spans="20:20" x14ac:dyDescent="0.25">
      <c r="T5063"/>
    </row>
    <row r="5064" spans="20:20" x14ac:dyDescent="0.25">
      <c r="T5064"/>
    </row>
    <row r="5065" spans="20:20" x14ac:dyDescent="0.25">
      <c r="T5065"/>
    </row>
    <row r="5066" spans="20:20" x14ac:dyDescent="0.25">
      <c r="T5066"/>
    </row>
    <row r="5067" spans="20:20" x14ac:dyDescent="0.25">
      <c r="T5067"/>
    </row>
    <row r="5068" spans="20:20" x14ac:dyDescent="0.25">
      <c r="T5068"/>
    </row>
    <row r="5069" spans="20:20" x14ac:dyDescent="0.25">
      <c r="T5069"/>
    </row>
    <row r="5070" spans="20:20" x14ac:dyDescent="0.25">
      <c r="T5070"/>
    </row>
    <row r="5071" spans="20:20" x14ac:dyDescent="0.25">
      <c r="T5071"/>
    </row>
    <row r="5072" spans="20:20" x14ac:dyDescent="0.25">
      <c r="T5072"/>
    </row>
    <row r="5073" spans="20:20" x14ac:dyDescent="0.25">
      <c r="T5073"/>
    </row>
    <row r="5074" spans="20:20" x14ac:dyDescent="0.25">
      <c r="T5074"/>
    </row>
    <row r="5075" spans="20:20" x14ac:dyDescent="0.25">
      <c r="T5075"/>
    </row>
    <row r="5076" spans="20:20" x14ac:dyDescent="0.25">
      <c r="T5076"/>
    </row>
    <row r="5077" spans="20:20" x14ac:dyDescent="0.25">
      <c r="T5077"/>
    </row>
    <row r="5078" spans="20:20" x14ac:dyDescent="0.25">
      <c r="T5078"/>
    </row>
    <row r="5079" spans="20:20" x14ac:dyDescent="0.25">
      <c r="T5079"/>
    </row>
    <row r="5080" spans="20:20" x14ac:dyDescent="0.25">
      <c r="T5080"/>
    </row>
    <row r="5081" spans="20:20" x14ac:dyDescent="0.25">
      <c r="T5081"/>
    </row>
    <row r="5082" spans="20:20" x14ac:dyDescent="0.25">
      <c r="T5082"/>
    </row>
    <row r="5083" spans="20:20" x14ac:dyDescent="0.25">
      <c r="T5083"/>
    </row>
    <row r="5084" spans="20:20" x14ac:dyDescent="0.25">
      <c r="T5084"/>
    </row>
    <row r="5085" spans="20:20" x14ac:dyDescent="0.25">
      <c r="T5085"/>
    </row>
    <row r="5086" spans="20:20" x14ac:dyDescent="0.25">
      <c r="T5086"/>
    </row>
    <row r="5087" spans="20:20" x14ac:dyDescent="0.25">
      <c r="T5087"/>
    </row>
    <row r="5088" spans="20:20" x14ac:dyDescent="0.25">
      <c r="T5088"/>
    </row>
    <row r="5089" spans="20:20" x14ac:dyDescent="0.25">
      <c r="T5089"/>
    </row>
    <row r="5090" spans="20:20" x14ac:dyDescent="0.25">
      <c r="T5090"/>
    </row>
    <row r="5091" spans="20:20" x14ac:dyDescent="0.25">
      <c r="T5091"/>
    </row>
    <row r="5092" spans="20:20" x14ac:dyDescent="0.25">
      <c r="T5092"/>
    </row>
    <row r="5093" spans="20:20" x14ac:dyDescent="0.25">
      <c r="T5093"/>
    </row>
    <row r="5094" spans="20:20" x14ac:dyDescent="0.25">
      <c r="T5094"/>
    </row>
    <row r="5095" spans="20:20" x14ac:dyDescent="0.25">
      <c r="T5095"/>
    </row>
    <row r="5096" spans="20:20" x14ac:dyDescent="0.25">
      <c r="T5096"/>
    </row>
    <row r="5097" spans="20:20" x14ac:dyDescent="0.25">
      <c r="T5097"/>
    </row>
    <row r="5098" spans="20:20" x14ac:dyDescent="0.25">
      <c r="T5098"/>
    </row>
    <row r="5099" spans="20:20" x14ac:dyDescent="0.25">
      <c r="T5099"/>
    </row>
    <row r="5100" spans="20:20" x14ac:dyDescent="0.25">
      <c r="T5100"/>
    </row>
    <row r="5101" spans="20:20" x14ac:dyDescent="0.25">
      <c r="T5101"/>
    </row>
    <row r="5102" spans="20:20" x14ac:dyDescent="0.25">
      <c r="T5102"/>
    </row>
    <row r="5103" spans="20:20" x14ac:dyDescent="0.25">
      <c r="T5103"/>
    </row>
    <row r="5104" spans="20:20" x14ac:dyDescent="0.25">
      <c r="T5104"/>
    </row>
    <row r="5105" spans="20:20" x14ac:dyDescent="0.25">
      <c r="T5105"/>
    </row>
    <row r="5106" spans="20:20" x14ac:dyDescent="0.25">
      <c r="T5106"/>
    </row>
    <row r="5107" spans="20:20" x14ac:dyDescent="0.25">
      <c r="T5107"/>
    </row>
    <row r="5108" spans="20:20" x14ac:dyDescent="0.25">
      <c r="T5108"/>
    </row>
    <row r="5109" spans="20:20" x14ac:dyDescent="0.25">
      <c r="T5109"/>
    </row>
    <row r="5110" spans="20:20" x14ac:dyDescent="0.25">
      <c r="T5110"/>
    </row>
    <row r="5111" spans="20:20" x14ac:dyDescent="0.25">
      <c r="T5111"/>
    </row>
    <row r="5112" spans="20:20" x14ac:dyDescent="0.25">
      <c r="T5112"/>
    </row>
    <row r="5113" spans="20:20" x14ac:dyDescent="0.25">
      <c r="T5113"/>
    </row>
    <row r="5114" spans="20:20" x14ac:dyDescent="0.25">
      <c r="T5114"/>
    </row>
    <row r="5115" spans="20:20" x14ac:dyDescent="0.25">
      <c r="T5115"/>
    </row>
    <row r="5116" spans="20:20" x14ac:dyDescent="0.25">
      <c r="T5116"/>
    </row>
    <row r="5117" spans="20:20" x14ac:dyDescent="0.25">
      <c r="T5117"/>
    </row>
    <row r="5118" spans="20:20" x14ac:dyDescent="0.25">
      <c r="T5118"/>
    </row>
    <row r="5119" spans="20:20" x14ac:dyDescent="0.25">
      <c r="T5119"/>
    </row>
    <row r="5120" spans="20:20" x14ac:dyDescent="0.25">
      <c r="T5120"/>
    </row>
    <row r="5121" spans="20:20" x14ac:dyDescent="0.25">
      <c r="T5121"/>
    </row>
    <row r="5122" spans="20:20" x14ac:dyDescent="0.25">
      <c r="T5122"/>
    </row>
    <row r="5123" spans="20:20" x14ac:dyDescent="0.25">
      <c r="T5123"/>
    </row>
    <row r="5124" spans="20:20" x14ac:dyDescent="0.25">
      <c r="T5124"/>
    </row>
    <row r="5125" spans="20:20" x14ac:dyDescent="0.25">
      <c r="T5125"/>
    </row>
    <row r="5126" spans="20:20" x14ac:dyDescent="0.25">
      <c r="T5126"/>
    </row>
    <row r="5127" spans="20:20" x14ac:dyDescent="0.25">
      <c r="T5127"/>
    </row>
    <row r="5128" spans="20:20" x14ac:dyDescent="0.25">
      <c r="T5128"/>
    </row>
    <row r="5129" spans="20:20" x14ac:dyDescent="0.25">
      <c r="T5129"/>
    </row>
    <row r="5130" spans="20:20" x14ac:dyDescent="0.25">
      <c r="T5130"/>
    </row>
    <row r="5131" spans="20:20" x14ac:dyDescent="0.25">
      <c r="T5131"/>
    </row>
    <row r="5132" spans="20:20" x14ac:dyDescent="0.25">
      <c r="T5132"/>
    </row>
    <row r="5133" spans="20:20" x14ac:dyDescent="0.25">
      <c r="T5133"/>
    </row>
    <row r="5134" spans="20:20" x14ac:dyDescent="0.25">
      <c r="T5134"/>
    </row>
    <row r="5135" spans="20:20" x14ac:dyDescent="0.25">
      <c r="T5135"/>
    </row>
    <row r="5136" spans="20:20" x14ac:dyDescent="0.25">
      <c r="T5136"/>
    </row>
    <row r="5137" spans="20:20" x14ac:dyDescent="0.25">
      <c r="T5137"/>
    </row>
    <row r="5138" spans="20:20" x14ac:dyDescent="0.25">
      <c r="T5138"/>
    </row>
    <row r="5139" spans="20:20" x14ac:dyDescent="0.25">
      <c r="T5139"/>
    </row>
    <row r="5140" spans="20:20" x14ac:dyDescent="0.25">
      <c r="T5140"/>
    </row>
    <row r="5141" spans="20:20" x14ac:dyDescent="0.25">
      <c r="T5141"/>
    </row>
    <row r="5142" spans="20:20" x14ac:dyDescent="0.25">
      <c r="T5142"/>
    </row>
    <row r="5143" spans="20:20" x14ac:dyDescent="0.25">
      <c r="T5143"/>
    </row>
    <row r="5144" spans="20:20" x14ac:dyDescent="0.25">
      <c r="T5144"/>
    </row>
    <row r="5145" spans="20:20" x14ac:dyDescent="0.25">
      <c r="T5145"/>
    </row>
    <row r="5146" spans="20:20" x14ac:dyDescent="0.25">
      <c r="T5146"/>
    </row>
    <row r="5147" spans="20:20" x14ac:dyDescent="0.25">
      <c r="T5147"/>
    </row>
    <row r="5148" spans="20:20" x14ac:dyDescent="0.25">
      <c r="T5148"/>
    </row>
    <row r="5149" spans="20:20" x14ac:dyDescent="0.25">
      <c r="T5149"/>
    </row>
    <row r="5150" spans="20:20" x14ac:dyDescent="0.25">
      <c r="T5150"/>
    </row>
    <row r="5151" spans="20:20" x14ac:dyDescent="0.25">
      <c r="T5151"/>
    </row>
    <row r="5152" spans="20:20" x14ac:dyDescent="0.25">
      <c r="T5152"/>
    </row>
    <row r="5153" spans="20:20" x14ac:dyDescent="0.25">
      <c r="T5153"/>
    </row>
    <row r="5154" spans="20:20" x14ac:dyDescent="0.25">
      <c r="T5154"/>
    </row>
    <row r="5155" spans="20:20" x14ac:dyDescent="0.25">
      <c r="T5155"/>
    </row>
    <row r="5156" spans="20:20" x14ac:dyDescent="0.25">
      <c r="T5156"/>
    </row>
    <row r="5157" spans="20:20" x14ac:dyDescent="0.25">
      <c r="T5157"/>
    </row>
    <row r="5158" spans="20:20" x14ac:dyDescent="0.25">
      <c r="T5158"/>
    </row>
    <row r="5159" spans="20:20" x14ac:dyDescent="0.25">
      <c r="T5159"/>
    </row>
    <row r="5160" spans="20:20" x14ac:dyDescent="0.25">
      <c r="T5160"/>
    </row>
    <row r="5161" spans="20:20" x14ac:dyDescent="0.25">
      <c r="T5161"/>
    </row>
    <row r="5162" spans="20:20" x14ac:dyDescent="0.25">
      <c r="T5162"/>
    </row>
    <row r="5163" spans="20:20" x14ac:dyDescent="0.25">
      <c r="T5163"/>
    </row>
    <row r="5164" spans="20:20" x14ac:dyDescent="0.25">
      <c r="T5164"/>
    </row>
    <row r="5165" spans="20:20" x14ac:dyDescent="0.25">
      <c r="T5165"/>
    </row>
    <row r="5166" spans="20:20" x14ac:dyDescent="0.25">
      <c r="T5166"/>
    </row>
    <row r="5167" spans="20:20" x14ac:dyDescent="0.25">
      <c r="T5167"/>
    </row>
    <row r="5168" spans="20:20" x14ac:dyDescent="0.25">
      <c r="T5168"/>
    </row>
    <row r="5169" spans="20:20" x14ac:dyDescent="0.25">
      <c r="T5169"/>
    </row>
    <row r="5170" spans="20:20" x14ac:dyDescent="0.25">
      <c r="T5170"/>
    </row>
    <row r="5171" spans="20:20" x14ac:dyDescent="0.25">
      <c r="T5171"/>
    </row>
    <row r="5172" spans="20:20" x14ac:dyDescent="0.25">
      <c r="T5172"/>
    </row>
    <row r="5173" spans="20:20" x14ac:dyDescent="0.25">
      <c r="T5173"/>
    </row>
    <row r="5174" spans="20:20" x14ac:dyDescent="0.25">
      <c r="T5174"/>
    </row>
    <row r="5175" spans="20:20" x14ac:dyDescent="0.25">
      <c r="T5175"/>
    </row>
    <row r="5176" spans="20:20" x14ac:dyDescent="0.25">
      <c r="T5176"/>
    </row>
    <row r="5177" spans="20:20" x14ac:dyDescent="0.25">
      <c r="T5177"/>
    </row>
    <row r="5178" spans="20:20" x14ac:dyDescent="0.25">
      <c r="T5178"/>
    </row>
    <row r="5179" spans="20:20" x14ac:dyDescent="0.25">
      <c r="T5179"/>
    </row>
    <row r="5180" spans="20:20" x14ac:dyDescent="0.25">
      <c r="T5180"/>
    </row>
    <row r="5181" spans="20:20" x14ac:dyDescent="0.25">
      <c r="T5181"/>
    </row>
    <row r="5182" spans="20:20" x14ac:dyDescent="0.25">
      <c r="T5182"/>
    </row>
    <row r="5183" spans="20:20" x14ac:dyDescent="0.25">
      <c r="T5183"/>
    </row>
    <row r="5184" spans="20:20" x14ac:dyDescent="0.25">
      <c r="T5184"/>
    </row>
    <row r="5185" spans="20:20" x14ac:dyDescent="0.25">
      <c r="T5185"/>
    </row>
    <row r="5186" spans="20:20" x14ac:dyDescent="0.25">
      <c r="T5186"/>
    </row>
    <row r="5187" spans="20:20" x14ac:dyDescent="0.25">
      <c r="T5187"/>
    </row>
    <row r="5188" spans="20:20" x14ac:dyDescent="0.25">
      <c r="T5188"/>
    </row>
    <row r="5189" spans="20:20" x14ac:dyDescent="0.25">
      <c r="T5189"/>
    </row>
    <row r="5190" spans="20:20" x14ac:dyDescent="0.25">
      <c r="T5190"/>
    </row>
    <row r="5191" spans="20:20" x14ac:dyDescent="0.25">
      <c r="T5191"/>
    </row>
    <row r="5192" spans="20:20" x14ac:dyDescent="0.25">
      <c r="T5192"/>
    </row>
    <row r="5193" spans="20:20" x14ac:dyDescent="0.25">
      <c r="T5193"/>
    </row>
    <row r="5194" spans="20:20" x14ac:dyDescent="0.25">
      <c r="T5194"/>
    </row>
    <row r="5195" spans="20:20" x14ac:dyDescent="0.25">
      <c r="T5195"/>
    </row>
    <row r="5196" spans="20:20" x14ac:dyDescent="0.25">
      <c r="T5196"/>
    </row>
    <row r="5197" spans="20:20" x14ac:dyDescent="0.25">
      <c r="T5197"/>
    </row>
    <row r="5198" spans="20:20" x14ac:dyDescent="0.25">
      <c r="T5198"/>
    </row>
    <row r="5199" spans="20:20" x14ac:dyDescent="0.25">
      <c r="T5199"/>
    </row>
    <row r="5200" spans="20:20" x14ac:dyDescent="0.25">
      <c r="T5200"/>
    </row>
    <row r="5201" spans="20:20" x14ac:dyDescent="0.25">
      <c r="T5201"/>
    </row>
    <row r="5202" spans="20:20" x14ac:dyDescent="0.25">
      <c r="T5202"/>
    </row>
    <row r="5203" spans="20:20" x14ac:dyDescent="0.25">
      <c r="T5203"/>
    </row>
    <row r="5204" spans="20:20" x14ac:dyDescent="0.25">
      <c r="T5204"/>
    </row>
    <row r="5205" spans="20:20" x14ac:dyDescent="0.25">
      <c r="T5205"/>
    </row>
    <row r="5206" spans="20:20" x14ac:dyDescent="0.25">
      <c r="T5206"/>
    </row>
    <row r="5207" spans="20:20" x14ac:dyDescent="0.25">
      <c r="T5207"/>
    </row>
    <row r="5208" spans="20:20" x14ac:dyDescent="0.25">
      <c r="T5208"/>
    </row>
    <row r="5209" spans="20:20" x14ac:dyDescent="0.25">
      <c r="T5209"/>
    </row>
    <row r="5210" spans="20:20" x14ac:dyDescent="0.25">
      <c r="T5210"/>
    </row>
    <row r="5211" spans="20:20" x14ac:dyDescent="0.25">
      <c r="T5211"/>
    </row>
    <row r="5212" spans="20:20" x14ac:dyDescent="0.25">
      <c r="T5212"/>
    </row>
    <row r="5213" spans="20:20" x14ac:dyDescent="0.25">
      <c r="T5213"/>
    </row>
    <row r="5214" spans="20:20" x14ac:dyDescent="0.25">
      <c r="T5214"/>
    </row>
    <row r="5215" spans="20:20" x14ac:dyDescent="0.25">
      <c r="T5215"/>
    </row>
    <row r="5216" spans="20:20" x14ac:dyDescent="0.25">
      <c r="T5216"/>
    </row>
    <row r="5217" spans="20:20" x14ac:dyDescent="0.25">
      <c r="T5217"/>
    </row>
    <row r="5218" spans="20:20" x14ac:dyDescent="0.25">
      <c r="T5218"/>
    </row>
    <row r="5219" spans="20:20" x14ac:dyDescent="0.25">
      <c r="T5219"/>
    </row>
    <row r="5220" spans="20:20" x14ac:dyDescent="0.25">
      <c r="T5220"/>
    </row>
    <row r="5221" spans="20:20" x14ac:dyDescent="0.25">
      <c r="T5221"/>
    </row>
    <row r="5222" spans="20:20" x14ac:dyDescent="0.25">
      <c r="T5222"/>
    </row>
    <row r="5223" spans="20:20" x14ac:dyDescent="0.25">
      <c r="T5223"/>
    </row>
    <row r="5224" spans="20:20" x14ac:dyDescent="0.25">
      <c r="T5224"/>
    </row>
    <row r="5225" spans="20:20" x14ac:dyDescent="0.25">
      <c r="T5225"/>
    </row>
    <row r="5226" spans="20:20" x14ac:dyDescent="0.25">
      <c r="T5226"/>
    </row>
    <row r="5227" spans="20:20" x14ac:dyDescent="0.25">
      <c r="T5227"/>
    </row>
    <row r="5228" spans="20:20" x14ac:dyDescent="0.25">
      <c r="T5228"/>
    </row>
    <row r="5229" spans="20:20" x14ac:dyDescent="0.25">
      <c r="T5229"/>
    </row>
    <row r="5230" spans="20:20" x14ac:dyDescent="0.25">
      <c r="T5230"/>
    </row>
    <row r="5231" spans="20:20" x14ac:dyDescent="0.25">
      <c r="T5231"/>
    </row>
    <row r="5232" spans="20:20" x14ac:dyDescent="0.25">
      <c r="T5232"/>
    </row>
    <row r="5233" spans="20:20" x14ac:dyDescent="0.25">
      <c r="T5233"/>
    </row>
    <row r="5234" spans="20:20" x14ac:dyDescent="0.25">
      <c r="T5234"/>
    </row>
    <row r="5235" spans="20:20" x14ac:dyDescent="0.25">
      <c r="T5235"/>
    </row>
    <row r="5236" spans="20:20" x14ac:dyDescent="0.25">
      <c r="T5236"/>
    </row>
    <row r="5237" spans="20:20" x14ac:dyDescent="0.25">
      <c r="T5237"/>
    </row>
    <row r="5238" spans="20:20" x14ac:dyDescent="0.25">
      <c r="T5238"/>
    </row>
    <row r="5239" spans="20:20" x14ac:dyDescent="0.25">
      <c r="T5239"/>
    </row>
    <row r="5240" spans="20:20" x14ac:dyDescent="0.25">
      <c r="T5240"/>
    </row>
    <row r="5241" spans="20:20" x14ac:dyDescent="0.25">
      <c r="T5241"/>
    </row>
    <row r="5242" spans="20:20" x14ac:dyDescent="0.25">
      <c r="T5242"/>
    </row>
    <row r="5243" spans="20:20" x14ac:dyDescent="0.25">
      <c r="T5243"/>
    </row>
    <row r="5244" spans="20:20" x14ac:dyDescent="0.25">
      <c r="T5244"/>
    </row>
    <row r="5245" spans="20:20" x14ac:dyDescent="0.25">
      <c r="T5245"/>
    </row>
    <row r="5246" spans="20:20" x14ac:dyDescent="0.25">
      <c r="T5246"/>
    </row>
    <row r="5247" spans="20:20" x14ac:dyDescent="0.25">
      <c r="T5247"/>
    </row>
    <row r="5248" spans="20:20" x14ac:dyDescent="0.25">
      <c r="T5248"/>
    </row>
    <row r="5249" spans="20:20" x14ac:dyDescent="0.25">
      <c r="T5249"/>
    </row>
    <row r="5250" spans="20:20" x14ac:dyDescent="0.25">
      <c r="T5250"/>
    </row>
    <row r="5251" spans="20:20" x14ac:dyDescent="0.25">
      <c r="T5251"/>
    </row>
    <row r="5252" spans="20:20" x14ac:dyDescent="0.25">
      <c r="T5252"/>
    </row>
    <row r="5253" spans="20:20" x14ac:dyDescent="0.25">
      <c r="T5253"/>
    </row>
    <row r="5254" spans="20:20" x14ac:dyDescent="0.25">
      <c r="T5254"/>
    </row>
    <row r="5255" spans="20:20" x14ac:dyDescent="0.25">
      <c r="T5255"/>
    </row>
    <row r="5256" spans="20:20" x14ac:dyDescent="0.25">
      <c r="T5256"/>
    </row>
    <row r="5257" spans="20:20" x14ac:dyDescent="0.25">
      <c r="T5257"/>
    </row>
    <row r="5258" spans="20:20" x14ac:dyDescent="0.25">
      <c r="T5258"/>
    </row>
    <row r="5259" spans="20:20" x14ac:dyDescent="0.25">
      <c r="T5259"/>
    </row>
    <row r="5260" spans="20:20" x14ac:dyDescent="0.25">
      <c r="T5260"/>
    </row>
    <row r="5261" spans="20:20" x14ac:dyDescent="0.25">
      <c r="T5261"/>
    </row>
    <row r="5262" spans="20:20" x14ac:dyDescent="0.25">
      <c r="T5262"/>
    </row>
    <row r="5263" spans="20:20" x14ac:dyDescent="0.25">
      <c r="T5263"/>
    </row>
    <row r="5264" spans="20:20" x14ac:dyDescent="0.25">
      <c r="T5264"/>
    </row>
    <row r="5265" spans="20:20" x14ac:dyDescent="0.25">
      <c r="T5265"/>
    </row>
    <row r="5266" spans="20:20" x14ac:dyDescent="0.25">
      <c r="T5266"/>
    </row>
    <row r="5267" spans="20:20" x14ac:dyDescent="0.25">
      <c r="T5267"/>
    </row>
    <row r="5268" spans="20:20" x14ac:dyDescent="0.25">
      <c r="T5268"/>
    </row>
    <row r="5269" spans="20:20" x14ac:dyDescent="0.25">
      <c r="T5269"/>
    </row>
    <row r="5270" spans="20:20" x14ac:dyDescent="0.25">
      <c r="T5270"/>
    </row>
    <row r="5271" spans="20:20" x14ac:dyDescent="0.25">
      <c r="T5271"/>
    </row>
    <row r="5272" spans="20:20" x14ac:dyDescent="0.25">
      <c r="T5272"/>
    </row>
    <row r="5273" spans="20:20" x14ac:dyDescent="0.25">
      <c r="T5273"/>
    </row>
    <row r="5274" spans="20:20" x14ac:dyDescent="0.25">
      <c r="T5274"/>
    </row>
    <row r="5275" spans="20:20" x14ac:dyDescent="0.25">
      <c r="T5275"/>
    </row>
    <row r="5276" spans="20:20" x14ac:dyDescent="0.25">
      <c r="T5276"/>
    </row>
    <row r="5277" spans="20:20" x14ac:dyDescent="0.25">
      <c r="T5277"/>
    </row>
    <row r="5278" spans="20:20" x14ac:dyDescent="0.25">
      <c r="T5278"/>
    </row>
    <row r="5279" spans="20:20" x14ac:dyDescent="0.25">
      <c r="T5279"/>
    </row>
    <row r="5280" spans="20:20" x14ac:dyDescent="0.25">
      <c r="T5280"/>
    </row>
    <row r="5281" spans="20:20" x14ac:dyDescent="0.25">
      <c r="T5281"/>
    </row>
    <row r="5282" spans="20:20" x14ac:dyDescent="0.25">
      <c r="T5282"/>
    </row>
    <row r="5283" spans="20:20" x14ac:dyDescent="0.25">
      <c r="T5283"/>
    </row>
    <row r="5284" spans="20:20" x14ac:dyDescent="0.25">
      <c r="T5284"/>
    </row>
    <row r="5285" spans="20:20" x14ac:dyDescent="0.25">
      <c r="T5285"/>
    </row>
    <row r="5286" spans="20:20" x14ac:dyDescent="0.25">
      <c r="T5286"/>
    </row>
    <row r="5287" spans="20:20" x14ac:dyDescent="0.25">
      <c r="T5287"/>
    </row>
    <row r="5288" spans="20:20" x14ac:dyDescent="0.25">
      <c r="T5288"/>
    </row>
    <row r="5289" spans="20:20" x14ac:dyDescent="0.25">
      <c r="T5289"/>
    </row>
    <row r="5290" spans="20:20" x14ac:dyDescent="0.25">
      <c r="T5290"/>
    </row>
    <row r="5291" spans="20:20" x14ac:dyDescent="0.25">
      <c r="T5291"/>
    </row>
    <row r="5292" spans="20:20" x14ac:dyDescent="0.25">
      <c r="T5292"/>
    </row>
    <row r="5293" spans="20:20" x14ac:dyDescent="0.25">
      <c r="T5293"/>
    </row>
    <row r="5294" spans="20:20" x14ac:dyDescent="0.25">
      <c r="T5294"/>
    </row>
    <row r="5295" spans="20:20" x14ac:dyDescent="0.25">
      <c r="T5295"/>
    </row>
    <row r="5296" spans="20:20" x14ac:dyDescent="0.25">
      <c r="T5296"/>
    </row>
    <row r="5297" spans="20:20" x14ac:dyDescent="0.25">
      <c r="T5297"/>
    </row>
    <row r="5298" spans="20:20" x14ac:dyDescent="0.25">
      <c r="T5298"/>
    </row>
    <row r="5299" spans="20:20" x14ac:dyDescent="0.25">
      <c r="T5299"/>
    </row>
    <row r="5300" spans="20:20" x14ac:dyDescent="0.25">
      <c r="T5300"/>
    </row>
    <row r="5301" spans="20:20" x14ac:dyDescent="0.25">
      <c r="T5301"/>
    </row>
    <row r="5302" spans="20:20" x14ac:dyDescent="0.25">
      <c r="T5302"/>
    </row>
    <row r="5303" spans="20:20" x14ac:dyDescent="0.25">
      <c r="T5303"/>
    </row>
    <row r="5304" spans="20:20" x14ac:dyDescent="0.25">
      <c r="T5304"/>
    </row>
    <row r="5305" spans="20:20" x14ac:dyDescent="0.25">
      <c r="T5305"/>
    </row>
    <row r="5306" spans="20:20" x14ac:dyDescent="0.25">
      <c r="T5306"/>
    </row>
    <row r="5307" spans="20:20" x14ac:dyDescent="0.25">
      <c r="T5307"/>
    </row>
    <row r="5308" spans="20:20" x14ac:dyDescent="0.25">
      <c r="T5308"/>
    </row>
    <row r="5309" spans="20:20" x14ac:dyDescent="0.25">
      <c r="T5309"/>
    </row>
    <row r="5310" spans="20:20" x14ac:dyDescent="0.25">
      <c r="T5310"/>
    </row>
    <row r="5311" spans="20:20" x14ac:dyDescent="0.25">
      <c r="T5311"/>
    </row>
    <row r="5312" spans="20:20" x14ac:dyDescent="0.25">
      <c r="T5312"/>
    </row>
    <row r="5313" spans="20:20" x14ac:dyDescent="0.25">
      <c r="T5313"/>
    </row>
    <row r="5314" spans="20:20" x14ac:dyDescent="0.25">
      <c r="T5314"/>
    </row>
    <row r="5315" spans="20:20" x14ac:dyDescent="0.25">
      <c r="T5315"/>
    </row>
    <row r="5316" spans="20:20" x14ac:dyDescent="0.25">
      <c r="T5316"/>
    </row>
    <row r="5317" spans="20:20" x14ac:dyDescent="0.25">
      <c r="T5317"/>
    </row>
    <row r="5318" spans="20:20" x14ac:dyDescent="0.25">
      <c r="T5318"/>
    </row>
    <row r="5319" spans="20:20" x14ac:dyDescent="0.25">
      <c r="T5319"/>
    </row>
    <row r="5320" spans="20:20" x14ac:dyDescent="0.25">
      <c r="T5320"/>
    </row>
    <row r="5321" spans="20:20" x14ac:dyDescent="0.25">
      <c r="T5321"/>
    </row>
    <row r="5322" spans="20:20" x14ac:dyDescent="0.25">
      <c r="T5322"/>
    </row>
    <row r="5323" spans="20:20" x14ac:dyDescent="0.25">
      <c r="T5323"/>
    </row>
    <row r="5324" spans="20:20" x14ac:dyDescent="0.25">
      <c r="T5324"/>
    </row>
    <row r="5325" spans="20:20" x14ac:dyDescent="0.25">
      <c r="T5325"/>
    </row>
    <row r="5326" spans="20:20" x14ac:dyDescent="0.25">
      <c r="T5326"/>
    </row>
    <row r="5327" spans="20:20" x14ac:dyDescent="0.25">
      <c r="T5327"/>
    </row>
    <row r="5328" spans="20:20" x14ac:dyDescent="0.25">
      <c r="T5328"/>
    </row>
    <row r="5329" spans="20:20" x14ac:dyDescent="0.25">
      <c r="T5329"/>
    </row>
    <row r="5330" spans="20:20" x14ac:dyDescent="0.25">
      <c r="T5330"/>
    </row>
    <row r="5331" spans="20:20" x14ac:dyDescent="0.25">
      <c r="T5331"/>
    </row>
    <row r="5332" spans="20:20" x14ac:dyDescent="0.25">
      <c r="T5332"/>
    </row>
    <row r="5333" spans="20:20" x14ac:dyDescent="0.25">
      <c r="T5333"/>
    </row>
    <row r="5334" spans="20:20" x14ac:dyDescent="0.25">
      <c r="T5334"/>
    </row>
    <row r="5335" spans="20:20" x14ac:dyDescent="0.25">
      <c r="T5335"/>
    </row>
    <row r="5336" spans="20:20" x14ac:dyDescent="0.25">
      <c r="T5336"/>
    </row>
    <row r="5337" spans="20:20" x14ac:dyDescent="0.25">
      <c r="T5337"/>
    </row>
    <row r="5338" spans="20:20" x14ac:dyDescent="0.25">
      <c r="T5338"/>
    </row>
    <row r="5339" spans="20:20" x14ac:dyDescent="0.25">
      <c r="T5339"/>
    </row>
    <row r="5340" spans="20:20" x14ac:dyDescent="0.25">
      <c r="T5340"/>
    </row>
    <row r="5341" spans="20:20" x14ac:dyDescent="0.25">
      <c r="T5341"/>
    </row>
    <row r="5342" spans="20:20" x14ac:dyDescent="0.25">
      <c r="T5342"/>
    </row>
    <row r="5343" spans="20:20" x14ac:dyDescent="0.25">
      <c r="T5343"/>
    </row>
    <row r="5344" spans="20:20" x14ac:dyDescent="0.25">
      <c r="T5344"/>
    </row>
    <row r="5345" spans="20:20" x14ac:dyDescent="0.25">
      <c r="T5345"/>
    </row>
    <row r="5346" spans="20:20" x14ac:dyDescent="0.25">
      <c r="T5346"/>
    </row>
    <row r="5347" spans="20:20" x14ac:dyDescent="0.25">
      <c r="T5347"/>
    </row>
    <row r="5348" spans="20:20" x14ac:dyDescent="0.25">
      <c r="T5348"/>
    </row>
    <row r="5349" spans="20:20" x14ac:dyDescent="0.25">
      <c r="T5349"/>
    </row>
    <row r="5350" spans="20:20" x14ac:dyDescent="0.25">
      <c r="T5350"/>
    </row>
    <row r="5351" spans="20:20" x14ac:dyDescent="0.25">
      <c r="T5351"/>
    </row>
    <row r="5352" spans="20:20" x14ac:dyDescent="0.25">
      <c r="T5352"/>
    </row>
    <row r="5353" spans="20:20" x14ac:dyDescent="0.25">
      <c r="T5353"/>
    </row>
    <row r="5354" spans="20:20" x14ac:dyDescent="0.25">
      <c r="T5354"/>
    </row>
    <row r="5355" spans="20:20" x14ac:dyDescent="0.25">
      <c r="T5355"/>
    </row>
    <row r="5356" spans="20:20" x14ac:dyDescent="0.25">
      <c r="T5356"/>
    </row>
    <row r="5357" spans="20:20" x14ac:dyDescent="0.25">
      <c r="T5357"/>
    </row>
    <row r="5358" spans="20:20" x14ac:dyDescent="0.25">
      <c r="T5358"/>
    </row>
    <row r="5359" spans="20:20" x14ac:dyDescent="0.25">
      <c r="T5359"/>
    </row>
    <row r="5360" spans="20:20" x14ac:dyDescent="0.25">
      <c r="T5360"/>
    </row>
    <row r="5361" spans="20:20" x14ac:dyDescent="0.25">
      <c r="T5361"/>
    </row>
    <row r="5362" spans="20:20" x14ac:dyDescent="0.25">
      <c r="T5362"/>
    </row>
    <row r="5363" spans="20:20" x14ac:dyDescent="0.25">
      <c r="T5363"/>
    </row>
    <row r="5364" spans="20:20" x14ac:dyDescent="0.25">
      <c r="T5364"/>
    </row>
    <row r="5365" spans="20:20" x14ac:dyDescent="0.25">
      <c r="T5365"/>
    </row>
    <row r="5366" spans="20:20" x14ac:dyDescent="0.25">
      <c r="T5366"/>
    </row>
    <row r="5367" spans="20:20" x14ac:dyDescent="0.25">
      <c r="T5367"/>
    </row>
    <row r="5368" spans="20:20" x14ac:dyDescent="0.25">
      <c r="T5368"/>
    </row>
    <row r="5369" spans="20:20" x14ac:dyDescent="0.25">
      <c r="T5369"/>
    </row>
    <row r="5370" spans="20:20" x14ac:dyDescent="0.25">
      <c r="T5370"/>
    </row>
    <row r="5371" spans="20:20" x14ac:dyDescent="0.25">
      <c r="T5371"/>
    </row>
    <row r="5372" spans="20:20" x14ac:dyDescent="0.25">
      <c r="T5372"/>
    </row>
    <row r="5373" spans="20:20" x14ac:dyDescent="0.25">
      <c r="T5373"/>
    </row>
    <row r="5374" spans="20:20" x14ac:dyDescent="0.25">
      <c r="T5374"/>
    </row>
    <row r="5375" spans="20:20" x14ac:dyDescent="0.25">
      <c r="T5375"/>
    </row>
    <row r="5376" spans="20:20" x14ac:dyDescent="0.25">
      <c r="T5376"/>
    </row>
    <row r="5377" spans="20:20" x14ac:dyDescent="0.25">
      <c r="T5377"/>
    </row>
    <row r="5378" spans="20:20" x14ac:dyDescent="0.25">
      <c r="T5378"/>
    </row>
    <row r="5379" spans="20:20" x14ac:dyDescent="0.25">
      <c r="T5379"/>
    </row>
    <row r="5380" spans="20:20" x14ac:dyDescent="0.25">
      <c r="T5380"/>
    </row>
    <row r="5381" spans="20:20" x14ac:dyDescent="0.25">
      <c r="T5381"/>
    </row>
    <row r="5382" spans="20:20" x14ac:dyDescent="0.25">
      <c r="T5382"/>
    </row>
    <row r="5383" spans="20:20" x14ac:dyDescent="0.25">
      <c r="T5383"/>
    </row>
    <row r="5384" spans="20:20" x14ac:dyDescent="0.25">
      <c r="T5384"/>
    </row>
    <row r="5385" spans="20:20" x14ac:dyDescent="0.25">
      <c r="T5385"/>
    </row>
    <row r="5386" spans="20:20" x14ac:dyDescent="0.25">
      <c r="T5386"/>
    </row>
    <row r="5387" spans="20:20" x14ac:dyDescent="0.25">
      <c r="T5387"/>
    </row>
    <row r="5388" spans="20:20" x14ac:dyDescent="0.25">
      <c r="T5388"/>
    </row>
    <row r="5389" spans="20:20" x14ac:dyDescent="0.25">
      <c r="T5389"/>
    </row>
    <row r="5390" spans="20:20" x14ac:dyDescent="0.25">
      <c r="T5390"/>
    </row>
    <row r="5391" spans="20:20" x14ac:dyDescent="0.25">
      <c r="T5391"/>
    </row>
    <row r="5392" spans="20:20" x14ac:dyDescent="0.25">
      <c r="T5392"/>
    </row>
    <row r="5393" spans="20:20" x14ac:dyDescent="0.25">
      <c r="T5393"/>
    </row>
    <row r="5394" spans="20:20" x14ac:dyDescent="0.25">
      <c r="T5394"/>
    </row>
    <row r="5395" spans="20:20" x14ac:dyDescent="0.25">
      <c r="T5395"/>
    </row>
    <row r="5396" spans="20:20" x14ac:dyDescent="0.25">
      <c r="T5396"/>
    </row>
    <row r="5397" spans="20:20" x14ac:dyDescent="0.25">
      <c r="T5397"/>
    </row>
    <row r="5398" spans="20:20" x14ac:dyDescent="0.25">
      <c r="T5398"/>
    </row>
    <row r="5399" spans="20:20" x14ac:dyDescent="0.25">
      <c r="T5399"/>
    </row>
    <row r="5400" spans="20:20" x14ac:dyDescent="0.25">
      <c r="T5400"/>
    </row>
    <row r="5401" spans="20:20" x14ac:dyDescent="0.25">
      <c r="T5401"/>
    </row>
    <row r="5402" spans="20:20" x14ac:dyDescent="0.25">
      <c r="T5402"/>
    </row>
    <row r="5403" spans="20:20" x14ac:dyDescent="0.25">
      <c r="T5403"/>
    </row>
    <row r="5404" spans="20:20" x14ac:dyDescent="0.25">
      <c r="T5404"/>
    </row>
    <row r="5405" spans="20:20" x14ac:dyDescent="0.25">
      <c r="T5405"/>
    </row>
    <row r="5406" spans="20:20" x14ac:dyDescent="0.25">
      <c r="T5406"/>
    </row>
    <row r="5407" spans="20:20" x14ac:dyDescent="0.25">
      <c r="T5407"/>
    </row>
    <row r="5408" spans="20:20" x14ac:dyDescent="0.25">
      <c r="T5408"/>
    </row>
    <row r="5409" spans="20:20" x14ac:dyDescent="0.25">
      <c r="T5409"/>
    </row>
    <row r="5410" spans="20:20" x14ac:dyDescent="0.25">
      <c r="T5410"/>
    </row>
    <row r="5411" spans="20:20" x14ac:dyDescent="0.25">
      <c r="T5411"/>
    </row>
    <row r="5412" spans="20:20" x14ac:dyDescent="0.25">
      <c r="T5412"/>
    </row>
    <row r="5413" spans="20:20" x14ac:dyDescent="0.25">
      <c r="T5413"/>
    </row>
    <row r="5414" spans="20:20" x14ac:dyDescent="0.25">
      <c r="T5414"/>
    </row>
    <row r="5415" spans="20:20" x14ac:dyDescent="0.25">
      <c r="T5415"/>
    </row>
    <row r="5416" spans="20:20" x14ac:dyDescent="0.25">
      <c r="T5416"/>
    </row>
    <row r="5417" spans="20:20" x14ac:dyDescent="0.25">
      <c r="T5417"/>
    </row>
    <row r="5418" spans="20:20" x14ac:dyDescent="0.25">
      <c r="T5418"/>
    </row>
    <row r="5419" spans="20:20" x14ac:dyDescent="0.25">
      <c r="T5419"/>
    </row>
    <row r="5420" spans="20:20" x14ac:dyDescent="0.25">
      <c r="T5420"/>
    </row>
    <row r="5421" spans="20:20" x14ac:dyDescent="0.25">
      <c r="T5421"/>
    </row>
    <row r="5422" spans="20:20" x14ac:dyDescent="0.25">
      <c r="T5422"/>
    </row>
    <row r="5423" spans="20:20" x14ac:dyDescent="0.25">
      <c r="T5423"/>
    </row>
    <row r="5424" spans="20:20" x14ac:dyDescent="0.25">
      <c r="T5424"/>
    </row>
    <row r="5425" spans="20:20" x14ac:dyDescent="0.25">
      <c r="T5425"/>
    </row>
    <row r="5426" spans="20:20" x14ac:dyDescent="0.25">
      <c r="T5426"/>
    </row>
    <row r="5427" spans="20:20" x14ac:dyDescent="0.25">
      <c r="T5427"/>
    </row>
    <row r="5428" spans="20:20" x14ac:dyDescent="0.25">
      <c r="T5428"/>
    </row>
    <row r="5429" spans="20:20" x14ac:dyDescent="0.25">
      <c r="T5429"/>
    </row>
    <row r="5430" spans="20:20" x14ac:dyDescent="0.25">
      <c r="T5430"/>
    </row>
    <row r="5431" spans="20:20" x14ac:dyDescent="0.25">
      <c r="T5431"/>
    </row>
    <row r="5432" spans="20:20" x14ac:dyDescent="0.25">
      <c r="T5432"/>
    </row>
    <row r="5433" spans="20:20" x14ac:dyDescent="0.25">
      <c r="T5433"/>
    </row>
    <row r="5434" spans="20:20" x14ac:dyDescent="0.25">
      <c r="T5434"/>
    </row>
    <row r="5435" spans="20:20" x14ac:dyDescent="0.25">
      <c r="T5435"/>
    </row>
    <row r="5436" spans="20:20" x14ac:dyDescent="0.25">
      <c r="T5436"/>
    </row>
    <row r="5437" spans="20:20" x14ac:dyDescent="0.25">
      <c r="T5437"/>
    </row>
    <row r="5438" spans="20:20" x14ac:dyDescent="0.25">
      <c r="T5438"/>
    </row>
    <row r="5439" spans="20:20" x14ac:dyDescent="0.25">
      <c r="T5439"/>
    </row>
    <row r="5440" spans="20:20" x14ac:dyDescent="0.25">
      <c r="T5440"/>
    </row>
    <row r="5441" spans="20:20" x14ac:dyDescent="0.25">
      <c r="T5441"/>
    </row>
    <row r="5442" spans="20:20" x14ac:dyDescent="0.25">
      <c r="T5442"/>
    </row>
    <row r="5443" spans="20:20" x14ac:dyDescent="0.25">
      <c r="T5443"/>
    </row>
    <row r="5444" spans="20:20" x14ac:dyDescent="0.25">
      <c r="T5444"/>
    </row>
    <row r="5445" spans="20:20" x14ac:dyDescent="0.25">
      <c r="T5445"/>
    </row>
    <row r="5446" spans="20:20" x14ac:dyDescent="0.25">
      <c r="T5446"/>
    </row>
    <row r="5447" spans="20:20" x14ac:dyDescent="0.25">
      <c r="T5447"/>
    </row>
    <row r="5448" spans="20:20" x14ac:dyDescent="0.25">
      <c r="T5448"/>
    </row>
    <row r="5449" spans="20:20" x14ac:dyDescent="0.25">
      <c r="T5449"/>
    </row>
    <row r="5450" spans="20:20" x14ac:dyDescent="0.25">
      <c r="T5450"/>
    </row>
    <row r="5451" spans="20:20" x14ac:dyDescent="0.25">
      <c r="T5451"/>
    </row>
    <row r="5452" spans="20:20" x14ac:dyDescent="0.25">
      <c r="T5452"/>
    </row>
    <row r="5453" spans="20:20" x14ac:dyDescent="0.25">
      <c r="T5453"/>
    </row>
    <row r="5454" spans="20:20" x14ac:dyDescent="0.25">
      <c r="T5454"/>
    </row>
    <row r="5455" spans="20:20" x14ac:dyDescent="0.25">
      <c r="T5455"/>
    </row>
    <row r="5456" spans="20:20" x14ac:dyDescent="0.25">
      <c r="T5456"/>
    </row>
    <row r="5457" spans="20:20" x14ac:dyDescent="0.25">
      <c r="T5457"/>
    </row>
    <row r="5458" spans="20:20" x14ac:dyDescent="0.25">
      <c r="T5458"/>
    </row>
    <row r="5459" spans="20:20" x14ac:dyDescent="0.25">
      <c r="T5459"/>
    </row>
    <row r="5460" spans="20:20" x14ac:dyDescent="0.25">
      <c r="T5460"/>
    </row>
    <row r="5461" spans="20:20" x14ac:dyDescent="0.25">
      <c r="T5461"/>
    </row>
    <row r="5462" spans="20:20" x14ac:dyDescent="0.25">
      <c r="T5462"/>
    </row>
    <row r="5463" spans="20:20" x14ac:dyDescent="0.25">
      <c r="T5463"/>
    </row>
    <row r="5464" spans="20:20" x14ac:dyDescent="0.25">
      <c r="T5464"/>
    </row>
    <row r="5465" spans="20:20" x14ac:dyDescent="0.25">
      <c r="T5465"/>
    </row>
    <row r="5466" spans="20:20" x14ac:dyDescent="0.25">
      <c r="T5466"/>
    </row>
    <row r="5467" spans="20:20" x14ac:dyDescent="0.25">
      <c r="T5467"/>
    </row>
    <row r="5468" spans="20:20" x14ac:dyDescent="0.25">
      <c r="T5468"/>
    </row>
    <row r="5469" spans="20:20" x14ac:dyDescent="0.25">
      <c r="T5469"/>
    </row>
    <row r="5470" spans="20:20" x14ac:dyDescent="0.25">
      <c r="T5470"/>
    </row>
    <row r="5471" spans="20:20" x14ac:dyDescent="0.25">
      <c r="T5471"/>
    </row>
    <row r="5472" spans="20:20" x14ac:dyDescent="0.25">
      <c r="T5472"/>
    </row>
    <row r="5473" spans="20:20" x14ac:dyDescent="0.25">
      <c r="T5473"/>
    </row>
    <row r="5474" spans="20:20" x14ac:dyDescent="0.25">
      <c r="T5474"/>
    </row>
    <row r="5475" spans="20:20" x14ac:dyDescent="0.25">
      <c r="T5475"/>
    </row>
    <row r="5476" spans="20:20" x14ac:dyDescent="0.25">
      <c r="T5476"/>
    </row>
    <row r="5477" spans="20:20" x14ac:dyDescent="0.25">
      <c r="T5477"/>
    </row>
    <row r="5478" spans="20:20" x14ac:dyDescent="0.25">
      <c r="T5478"/>
    </row>
    <row r="5479" spans="20:20" x14ac:dyDescent="0.25">
      <c r="T5479"/>
    </row>
    <row r="5480" spans="20:20" x14ac:dyDescent="0.25">
      <c r="T5480"/>
    </row>
    <row r="5481" spans="20:20" x14ac:dyDescent="0.25">
      <c r="T5481"/>
    </row>
    <row r="5482" spans="20:20" x14ac:dyDescent="0.25">
      <c r="T5482"/>
    </row>
    <row r="5483" spans="20:20" x14ac:dyDescent="0.25">
      <c r="T5483"/>
    </row>
    <row r="5484" spans="20:20" x14ac:dyDescent="0.25">
      <c r="T5484"/>
    </row>
    <row r="5485" spans="20:20" x14ac:dyDescent="0.25">
      <c r="T5485"/>
    </row>
    <row r="5486" spans="20:20" x14ac:dyDescent="0.25">
      <c r="T5486"/>
    </row>
    <row r="5487" spans="20:20" x14ac:dyDescent="0.25">
      <c r="T5487"/>
    </row>
    <row r="5488" spans="20:20" x14ac:dyDescent="0.25">
      <c r="T5488"/>
    </row>
    <row r="5489" spans="20:20" x14ac:dyDescent="0.25">
      <c r="T5489"/>
    </row>
    <row r="5490" spans="20:20" x14ac:dyDescent="0.25">
      <c r="T5490"/>
    </row>
    <row r="5491" spans="20:20" x14ac:dyDescent="0.25">
      <c r="T5491"/>
    </row>
    <row r="5492" spans="20:20" x14ac:dyDescent="0.25">
      <c r="T5492"/>
    </row>
    <row r="5493" spans="20:20" x14ac:dyDescent="0.25">
      <c r="T5493"/>
    </row>
    <row r="5494" spans="20:20" x14ac:dyDescent="0.25">
      <c r="T5494"/>
    </row>
    <row r="5495" spans="20:20" x14ac:dyDescent="0.25">
      <c r="T5495"/>
    </row>
    <row r="5496" spans="20:20" x14ac:dyDescent="0.25">
      <c r="T5496"/>
    </row>
    <row r="5497" spans="20:20" x14ac:dyDescent="0.25">
      <c r="T5497"/>
    </row>
    <row r="5498" spans="20:20" x14ac:dyDescent="0.25">
      <c r="T5498"/>
    </row>
    <row r="5499" spans="20:20" x14ac:dyDescent="0.25">
      <c r="T5499"/>
    </row>
    <row r="5500" spans="20:20" x14ac:dyDescent="0.25">
      <c r="T5500"/>
    </row>
    <row r="5501" spans="20:20" x14ac:dyDescent="0.25">
      <c r="T5501"/>
    </row>
    <row r="5502" spans="20:20" x14ac:dyDescent="0.25">
      <c r="T5502"/>
    </row>
    <row r="5503" spans="20:20" x14ac:dyDescent="0.25">
      <c r="T5503"/>
    </row>
    <row r="5504" spans="20:20" x14ac:dyDescent="0.25">
      <c r="T5504"/>
    </row>
    <row r="5505" spans="20:20" x14ac:dyDescent="0.25">
      <c r="T5505"/>
    </row>
    <row r="5506" spans="20:20" x14ac:dyDescent="0.25">
      <c r="T5506"/>
    </row>
    <row r="5507" spans="20:20" x14ac:dyDescent="0.25">
      <c r="T5507"/>
    </row>
    <row r="5508" spans="20:20" x14ac:dyDescent="0.25">
      <c r="T5508"/>
    </row>
    <row r="5509" spans="20:20" x14ac:dyDescent="0.25">
      <c r="T5509"/>
    </row>
    <row r="5510" spans="20:20" x14ac:dyDescent="0.25">
      <c r="T5510"/>
    </row>
    <row r="5511" spans="20:20" x14ac:dyDescent="0.25">
      <c r="T5511"/>
    </row>
    <row r="5512" spans="20:20" x14ac:dyDescent="0.25">
      <c r="T5512"/>
    </row>
    <row r="5513" spans="20:20" x14ac:dyDescent="0.25">
      <c r="T5513"/>
    </row>
    <row r="5514" spans="20:20" x14ac:dyDescent="0.25">
      <c r="T5514"/>
    </row>
    <row r="5515" spans="20:20" x14ac:dyDescent="0.25">
      <c r="T5515"/>
    </row>
    <row r="5516" spans="20:20" x14ac:dyDescent="0.25">
      <c r="T5516"/>
    </row>
    <row r="5517" spans="20:20" x14ac:dyDescent="0.25">
      <c r="T5517"/>
    </row>
    <row r="5518" spans="20:20" x14ac:dyDescent="0.25">
      <c r="T5518"/>
    </row>
    <row r="5519" spans="20:20" x14ac:dyDescent="0.25">
      <c r="T5519"/>
    </row>
    <row r="5520" spans="20:20" x14ac:dyDescent="0.25">
      <c r="T5520"/>
    </row>
    <row r="5521" spans="20:20" x14ac:dyDescent="0.25">
      <c r="T5521"/>
    </row>
    <row r="5522" spans="20:20" x14ac:dyDescent="0.25">
      <c r="T5522"/>
    </row>
    <row r="5523" spans="20:20" x14ac:dyDescent="0.25">
      <c r="T5523"/>
    </row>
    <row r="5524" spans="20:20" x14ac:dyDescent="0.25">
      <c r="T5524"/>
    </row>
    <row r="5525" spans="20:20" x14ac:dyDescent="0.25">
      <c r="T5525"/>
    </row>
    <row r="5526" spans="20:20" x14ac:dyDescent="0.25">
      <c r="T5526"/>
    </row>
    <row r="5527" spans="20:20" x14ac:dyDescent="0.25">
      <c r="T5527"/>
    </row>
    <row r="5528" spans="20:20" x14ac:dyDescent="0.25">
      <c r="T5528"/>
    </row>
    <row r="5529" spans="20:20" x14ac:dyDescent="0.25">
      <c r="T5529"/>
    </row>
    <row r="5530" spans="20:20" x14ac:dyDescent="0.25">
      <c r="T5530"/>
    </row>
    <row r="5531" spans="20:20" x14ac:dyDescent="0.25">
      <c r="T5531"/>
    </row>
    <row r="5532" spans="20:20" x14ac:dyDescent="0.25">
      <c r="T5532"/>
    </row>
    <row r="5533" spans="20:20" x14ac:dyDescent="0.25">
      <c r="T5533"/>
    </row>
    <row r="5534" spans="20:20" x14ac:dyDescent="0.25">
      <c r="T5534"/>
    </row>
    <row r="5535" spans="20:20" x14ac:dyDescent="0.25">
      <c r="T5535"/>
    </row>
    <row r="5536" spans="20:20" x14ac:dyDescent="0.25">
      <c r="T5536"/>
    </row>
    <row r="5537" spans="20:20" x14ac:dyDescent="0.25">
      <c r="T5537"/>
    </row>
    <row r="5538" spans="20:20" x14ac:dyDescent="0.25">
      <c r="T5538"/>
    </row>
    <row r="5539" spans="20:20" x14ac:dyDescent="0.25">
      <c r="T5539"/>
    </row>
    <row r="5540" spans="20:20" x14ac:dyDescent="0.25">
      <c r="T5540"/>
    </row>
    <row r="5541" spans="20:20" x14ac:dyDescent="0.25">
      <c r="T5541"/>
    </row>
    <row r="5542" spans="20:20" x14ac:dyDescent="0.25">
      <c r="T5542"/>
    </row>
    <row r="5543" spans="20:20" x14ac:dyDescent="0.25">
      <c r="T5543"/>
    </row>
    <row r="5544" spans="20:20" x14ac:dyDescent="0.25">
      <c r="T5544"/>
    </row>
    <row r="5545" spans="20:20" x14ac:dyDescent="0.25">
      <c r="T5545"/>
    </row>
    <row r="5546" spans="20:20" x14ac:dyDescent="0.25">
      <c r="T5546"/>
    </row>
    <row r="5547" spans="20:20" x14ac:dyDescent="0.25">
      <c r="T5547"/>
    </row>
    <row r="5548" spans="20:20" x14ac:dyDescent="0.25">
      <c r="T5548"/>
    </row>
    <row r="5549" spans="20:20" x14ac:dyDescent="0.25">
      <c r="T5549"/>
    </row>
    <row r="5550" spans="20:20" x14ac:dyDescent="0.25">
      <c r="T5550"/>
    </row>
    <row r="5551" spans="20:20" x14ac:dyDescent="0.25">
      <c r="T5551"/>
    </row>
    <row r="5552" spans="20:20" x14ac:dyDescent="0.25">
      <c r="T5552"/>
    </row>
    <row r="5553" spans="20:20" x14ac:dyDescent="0.25">
      <c r="T5553"/>
    </row>
    <row r="5554" spans="20:20" x14ac:dyDescent="0.25">
      <c r="T5554"/>
    </row>
    <row r="5555" spans="20:20" x14ac:dyDescent="0.25">
      <c r="T5555"/>
    </row>
    <row r="5556" spans="20:20" x14ac:dyDescent="0.25">
      <c r="T5556"/>
    </row>
    <row r="5557" spans="20:20" x14ac:dyDescent="0.25">
      <c r="T5557"/>
    </row>
    <row r="5558" spans="20:20" x14ac:dyDescent="0.25">
      <c r="T5558"/>
    </row>
    <row r="5559" spans="20:20" x14ac:dyDescent="0.25">
      <c r="T5559"/>
    </row>
    <row r="5560" spans="20:20" x14ac:dyDescent="0.25">
      <c r="T5560"/>
    </row>
    <row r="5561" spans="20:20" x14ac:dyDescent="0.25">
      <c r="T5561"/>
    </row>
    <row r="5562" spans="20:20" x14ac:dyDescent="0.25">
      <c r="T5562"/>
    </row>
    <row r="5563" spans="20:20" x14ac:dyDescent="0.25">
      <c r="T5563"/>
    </row>
    <row r="5564" spans="20:20" x14ac:dyDescent="0.25">
      <c r="T5564"/>
    </row>
    <row r="5565" spans="20:20" x14ac:dyDescent="0.25">
      <c r="T5565"/>
    </row>
    <row r="5566" spans="20:20" x14ac:dyDescent="0.25">
      <c r="T5566"/>
    </row>
    <row r="5567" spans="20:20" x14ac:dyDescent="0.25">
      <c r="T5567"/>
    </row>
    <row r="5568" spans="20:20" x14ac:dyDescent="0.25">
      <c r="T5568"/>
    </row>
    <row r="5569" spans="20:20" x14ac:dyDescent="0.25">
      <c r="T5569"/>
    </row>
    <row r="5570" spans="20:20" x14ac:dyDescent="0.25">
      <c r="T5570"/>
    </row>
    <row r="5571" spans="20:20" x14ac:dyDescent="0.25">
      <c r="T5571"/>
    </row>
    <row r="5572" spans="20:20" x14ac:dyDescent="0.25">
      <c r="T5572"/>
    </row>
    <row r="5573" spans="20:20" x14ac:dyDescent="0.25">
      <c r="T5573"/>
    </row>
    <row r="5574" spans="20:20" x14ac:dyDescent="0.25">
      <c r="T5574"/>
    </row>
    <row r="5575" spans="20:20" x14ac:dyDescent="0.25">
      <c r="T5575"/>
    </row>
    <row r="5576" spans="20:20" x14ac:dyDescent="0.25">
      <c r="T5576"/>
    </row>
    <row r="5577" spans="20:20" x14ac:dyDescent="0.25">
      <c r="T5577"/>
    </row>
    <row r="5578" spans="20:20" x14ac:dyDescent="0.25">
      <c r="T5578"/>
    </row>
    <row r="5579" spans="20:20" x14ac:dyDescent="0.25">
      <c r="T5579"/>
    </row>
    <row r="5580" spans="20:20" x14ac:dyDescent="0.25">
      <c r="T5580"/>
    </row>
    <row r="5581" spans="20:20" x14ac:dyDescent="0.25">
      <c r="T5581"/>
    </row>
    <row r="5582" spans="20:20" x14ac:dyDescent="0.25">
      <c r="T5582"/>
    </row>
    <row r="5583" spans="20:20" x14ac:dyDescent="0.25">
      <c r="T5583"/>
    </row>
    <row r="5584" spans="20:20" x14ac:dyDescent="0.25">
      <c r="T5584"/>
    </row>
    <row r="5585" spans="20:20" x14ac:dyDescent="0.25">
      <c r="T5585"/>
    </row>
    <row r="5586" spans="20:20" x14ac:dyDescent="0.25">
      <c r="T5586"/>
    </row>
    <row r="5587" spans="20:20" x14ac:dyDescent="0.25">
      <c r="T5587"/>
    </row>
    <row r="5588" spans="20:20" x14ac:dyDescent="0.25">
      <c r="T5588"/>
    </row>
    <row r="5589" spans="20:20" x14ac:dyDescent="0.25">
      <c r="T5589"/>
    </row>
    <row r="5590" spans="20:20" x14ac:dyDescent="0.25">
      <c r="T5590"/>
    </row>
    <row r="5591" spans="20:20" x14ac:dyDescent="0.25">
      <c r="T5591"/>
    </row>
    <row r="5592" spans="20:20" x14ac:dyDescent="0.25">
      <c r="T5592"/>
    </row>
    <row r="5593" spans="20:20" x14ac:dyDescent="0.25">
      <c r="T5593"/>
    </row>
    <row r="5594" spans="20:20" x14ac:dyDescent="0.25">
      <c r="T5594"/>
    </row>
    <row r="5595" spans="20:20" x14ac:dyDescent="0.25">
      <c r="T5595"/>
    </row>
    <row r="5596" spans="20:20" x14ac:dyDescent="0.25">
      <c r="T5596"/>
    </row>
    <row r="5597" spans="20:20" x14ac:dyDescent="0.25">
      <c r="T5597"/>
    </row>
    <row r="5598" spans="20:20" x14ac:dyDescent="0.25">
      <c r="T5598"/>
    </row>
    <row r="5599" spans="20:20" x14ac:dyDescent="0.25">
      <c r="T5599"/>
    </row>
    <row r="5600" spans="20:20" x14ac:dyDescent="0.25">
      <c r="T5600"/>
    </row>
    <row r="5601" spans="20:20" x14ac:dyDescent="0.25">
      <c r="T5601"/>
    </row>
    <row r="5602" spans="20:20" x14ac:dyDescent="0.25">
      <c r="T5602"/>
    </row>
    <row r="5603" spans="20:20" x14ac:dyDescent="0.25">
      <c r="T5603"/>
    </row>
    <row r="5604" spans="20:20" x14ac:dyDescent="0.25">
      <c r="T5604"/>
    </row>
    <row r="5605" spans="20:20" x14ac:dyDescent="0.25">
      <c r="T5605"/>
    </row>
    <row r="5606" spans="20:20" x14ac:dyDescent="0.25">
      <c r="T5606"/>
    </row>
    <row r="5607" spans="20:20" x14ac:dyDescent="0.25">
      <c r="T5607"/>
    </row>
    <row r="5608" spans="20:20" x14ac:dyDescent="0.25">
      <c r="T5608"/>
    </row>
    <row r="5609" spans="20:20" x14ac:dyDescent="0.25">
      <c r="T5609"/>
    </row>
    <row r="5610" spans="20:20" x14ac:dyDescent="0.25">
      <c r="T5610"/>
    </row>
    <row r="5611" spans="20:20" x14ac:dyDescent="0.25">
      <c r="T5611"/>
    </row>
    <row r="5612" spans="20:20" x14ac:dyDescent="0.25">
      <c r="T5612"/>
    </row>
    <row r="5613" spans="20:20" x14ac:dyDescent="0.25">
      <c r="T5613"/>
    </row>
    <row r="5614" spans="20:20" x14ac:dyDescent="0.25">
      <c r="T5614"/>
    </row>
    <row r="5615" spans="20:20" x14ac:dyDescent="0.25">
      <c r="T5615"/>
    </row>
    <row r="5616" spans="20:20" x14ac:dyDescent="0.25">
      <c r="T5616"/>
    </row>
    <row r="5617" spans="20:20" x14ac:dyDescent="0.25">
      <c r="T5617"/>
    </row>
    <row r="5618" spans="20:20" x14ac:dyDescent="0.25">
      <c r="T5618"/>
    </row>
    <row r="5619" spans="20:20" x14ac:dyDescent="0.25">
      <c r="T5619"/>
    </row>
    <row r="5620" spans="20:20" x14ac:dyDescent="0.25">
      <c r="T5620"/>
    </row>
    <row r="5621" spans="20:20" x14ac:dyDescent="0.25">
      <c r="T5621"/>
    </row>
    <row r="5622" spans="20:20" x14ac:dyDescent="0.25">
      <c r="T5622"/>
    </row>
    <row r="5623" spans="20:20" x14ac:dyDescent="0.25">
      <c r="T5623"/>
    </row>
    <row r="5624" spans="20:20" x14ac:dyDescent="0.25">
      <c r="T5624"/>
    </row>
    <row r="5625" spans="20:20" x14ac:dyDescent="0.25">
      <c r="T5625"/>
    </row>
    <row r="5626" spans="20:20" x14ac:dyDescent="0.25">
      <c r="T5626"/>
    </row>
    <row r="5627" spans="20:20" x14ac:dyDescent="0.25">
      <c r="T5627"/>
    </row>
    <row r="5628" spans="20:20" x14ac:dyDescent="0.25">
      <c r="T5628"/>
    </row>
    <row r="5629" spans="20:20" x14ac:dyDescent="0.25">
      <c r="T5629"/>
    </row>
    <row r="5630" spans="20:20" x14ac:dyDescent="0.25">
      <c r="T5630"/>
    </row>
    <row r="5631" spans="20:20" x14ac:dyDescent="0.25">
      <c r="T5631"/>
    </row>
    <row r="5632" spans="20:20" x14ac:dyDescent="0.25">
      <c r="T5632"/>
    </row>
    <row r="5633" spans="20:20" x14ac:dyDescent="0.25">
      <c r="T5633"/>
    </row>
    <row r="5634" spans="20:20" x14ac:dyDescent="0.25">
      <c r="T5634"/>
    </row>
    <row r="5635" spans="20:20" x14ac:dyDescent="0.25">
      <c r="T5635"/>
    </row>
    <row r="5636" spans="20:20" x14ac:dyDescent="0.25">
      <c r="T5636"/>
    </row>
    <row r="5637" spans="20:20" x14ac:dyDescent="0.25">
      <c r="T5637"/>
    </row>
    <row r="5638" spans="20:20" x14ac:dyDescent="0.25">
      <c r="T5638"/>
    </row>
    <row r="5639" spans="20:20" x14ac:dyDescent="0.25">
      <c r="T5639"/>
    </row>
    <row r="5640" spans="20:20" x14ac:dyDescent="0.25">
      <c r="T5640"/>
    </row>
    <row r="5641" spans="20:20" x14ac:dyDescent="0.25">
      <c r="T5641"/>
    </row>
    <row r="5642" spans="20:20" x14ac:dyDescent="0.25">
      <c r="T5642"/>
    </row>
    <row r="5643" spans="20:20" x14ac:dyDescent="0.25">
      <c r="T5643"/>
    </row>
    <row r="5644" spans="20:20" x14ac:dyDescent="0.25">
      <c r="T5644"/>
    </row>
    <row r="5645" spans="20:20" x14ac:dyDescent="0.25">
      <c r="T5645"/>
    </row>
    <row r="5646" spans="20:20" x14ac:dyDescent="0.25">
      <c r="T5646"/>
    </row>
    <row r="5647" spans="20:20" x14ac:dyDescent="0.25">
      <c r="T5647"/>
    </row>
    <row r="5648" spans="20:20" x14ac:dyDescent="0.25">
      <c r="T5648"/>
    </row>
    <row r="5649" spans="20:20" x14ac:dyDescent="0.25">
      <c r="T5649"/>
    </row>
    <row r="5650" spans="20:20" x14ac:dyDescent="0.25">
      <c r="T5650"/>
    </row>
    <row r="5651" spans="20:20" x14ac:dyDescent="0.25">
      <c r="T5651"/>
    </row>
    <row r="5652" spans="20:20" x14ac:dyDescent="0.25">
      <c r="T5652"/>
    </row>
    <row r="5653" spans="20:20" x14ac:dyDescent="0.25">
      <c r="T5653"/>
    </row>
    <row r="5654" spans="20:20" x14ac:dyDescent="0.25">
      <c r="T5654"/>
    </row>
    <row r="5655" spans="20:20" x14ac:dyDescent="0.25">
      <c r="T5655"/>
    </row>
    <row r="5656" spans="20:20" x14ac:dyDescent="0.25">
      <c r="T5656"/>
    </row>
    <row r="5657" spans="20:20" x14ac:dyDescent="0.25">
      <c r="T5657"/>
    </row>
    <row r="5658" spans="20:20" x14ac:dyDescent="0.25">
      <c r="T5658"/>
    </row>
    <row r="5659" spans="20:20" x14ac:dyDescent="0.25">
      <c r="T5659"/>
    </row>
    <row r="5660" spans="20:20" x14ac:dyDescent="0.25">
      <c r="T5660"/>
    </row>
    <row r="5661" spans="20:20" x14ac:dyDescent="0.25">
      <c r="T5661"/>
    </row>
    <row r="5662" spans="20:20" x14ac:dyDescent="0.25">
      <c r="T5662"/>
    </row>
    <row r="5663" spans="20:20" x14ac:dyDescent="0.25">
      <c r="T5663"/>
    </row>
    <row r="5664" spans="20:20" x14ac:dyDescent="0.25">
      <c r="T5664"/>
    </row>
    <row r="5665" spans="20:20" x14ac:dyDescent="0.25">
      <c r="T5665"/>
    </row>
    <row r="5666" spans="20:20" x14ac:dyDescent="0.25">
      <c r="T5666"/>
    </row>
    <row r="5667" spans="20:20" x14ac:dyDescent="0.25">
      <c r="T5667"/>
    </row>
    <row r="5668" spans="20:20" x14ac:dyDescent="0.25">
      <c r="T5668"/>
    </row>
    <row r="5669" spans="20:20" x14ac:dyDescent="0.25">
      <c r="T5669"/>
    </row>
    <row r="5670" spans="20:20" x14ac:dyDescent="0.25">
      <c r="T5670"/>
    </row>
    <row r="5671" spans="20:20" x14ac:dyDescent="0.25">
      <c r="T5671"/>
    </row>
    <row r="5672" spans="20:20" x14ac:dyDescent="0.25">
      <c r="T5672"/>
    </row>
    <row r="5673" spans="20:20" x14ac:dyDescent="0.25">
      <c r="T5673"/>
    </row>
    <row r="5674" spans="20:20" x14ac:dyDescent="0.25">
      <c r="T5674"/>
    </row>
    <row r="5675" spans="20:20" x14ac:dyDescent="0.25">
      <c r="T5675"/>
    </row>
    <row r="5676" spans="20:20" x14ac:dyDescent="0.25">
      <c r="T5676"/>
    </row>
    <row r="5677" spans="20:20" x14ac:dyDescent="0.25">
      <c r="T5677"/>
    </row>
    <row r="5678" spans="20:20" x14ac:dyDescent="0.25">
      <c r="T5678"/>
    </row>
    <row r="5679" spans="20:20" x14ac:dyDescent="0.25">
      <c r="T5679"/>
    </row>
    <row r="5680" spans="20:20" x14ac:dyDescent="0.25">
      <c r="T5680"/>
    </row>
    <row r="5681" spans="20:20" x14ac:dyDescent="0.25">
      <c r="T5681"/>
    </row>
    <row r="5682" spans="20:20" x14ac:dyDescent="0.25">
      <c r="T5682"/>
    </row>
    <row r="5683" spans="20:20" x14ac:dyDescent="0.25">
      <c r="T5683"/>
    </row>
    <row r="5684" spans="20:20" x14ac:dyDescent="0.25">
      <c r="T5684"/>
    </row>
    <row r="5685" spans="20:20" x14ac:dyDescent="0.25">
      <c r="T5685"/>
    </row>
    <row r="5686" spans="20:20" x14ac:dyDescent="0.25">
      <c r="T5686"/>
    </row>
    <row r="5687" spans="20:20" x14ac:dyDescent="0.25">
      <c r="T5687"/>
    </row>
    <row r="5688" spans="20:20" x14ac:dyDescent="0.25">
      <c r="T5688"/>
    </row>
    <row r="5689" spans="20:20" x14ac:dyDescent="0.25">
      <c r="T5689"/>
    </row>
    <row r="5690" spans="20:20" x14ac:dyDescent="0.25">
      <c r="T5690"/>
    </row>
    <row r="5691" spans="20:20" x14ac:dyDescent="0.25">
      <c r="T5691"/>
    </row>
    <row r="5692" spans="20:20" x14ac:dyDescent="0.25">
      <c r="T5692"/>
    </row>
    <row r="5693" spans="20:20" x14ac:dyDescent="0.25">
      <c r="T5693"/>
    </row>
    <row r="5694" spans="20:20" x14ac:dyDescent="0.25">
      <c r="T5694"/>
    </row>
    <row r="5695" spans="20:20" x14ac:dyDescent="0.25">
      <c r="T5695"/>
    </row>
    <row r="5696" spans="20:20" x14ac:dyDescent="0.25">
      <c r="T5696"/>
    </row>
    <row r="5697" spans="20:20" x14ac:dyDescent="0.25">
      <c r="T5697"/>
    </row>
    <row r="5698" spans="20:20" x14ac:dyDescent="0.25">
      <c r="T5698"/>
    </row>
    <row r="5699" spans="20:20" x14ac:dyDescent="0.25">
      <c r="T5699"/>
    </row>
    <row r="5700" spans="20:20" x14ac:dyDescent="0.25">
      <c r="T5700"/>
    </row>
    <row r="5701" spans="20:20" x14ac:dyDescent="0.25">
      <c r="T5701"/>
    </row>
    <row r="5702" spans="20:20" x14ac:dyDescent="0.25">
      <c r="T5702"/>
    </row>
    <row r="5703" spans="20:20" x14ac:dyDescent="0.25">
      <c r="T5703"/>
    </row>
    <row r="5704" spans="20:20" x14ac:dyDescent="0.25">
      <c r="T5704"/>
    </row>
    <row r="5705" spans="20:20" x14ac:dyDescent="0.25">
      <c r="T5705"/>
    </row>
    <row r="5706" spans="20:20" x14ac:dyDescent="0.25">
      <c r="T5706"/>
    </row>
    <row r="5707" spans="20:20" x14ac:dyDescent="0.25">
      <c r="T5707"/>
    </row>
    <row r="5708" spans="20:20" x14ac:dyDescent="0.25">
      <c r="T5708"/>
    </row>
    <row r="5709" spans="20:20" x14ac:dyDescent="0.25">
      <c r="T5709"/>
    </row>
    <row r="5710" spans="20:20" x14ac:dyDescent="0.25">
      <c r="T5710"/>
    </row>
    <row r="5711" spans="20:20" x14ac:dyDescent="0.25">
      <c r="T5711"/>
    </row>
    <row r="5712" spans="20:20" x14ac:dyDescent="0.25">
      <c r="T5712"/>
    </row>
    <row r="5713" spans="20:20" x14ac:dyDescent="0.25">
      <c r="T5713"/>
    </row>
    <row r="5714" spans="20:20" x14ac:dyDescent="0.25">
      <c r="T5714"/>
    </row>
    <row r="5715" spans="20:20" x14ac:dyDescent="0.25">
      <c r="T5715"/>
    </row>
    <row r="5716" spans="20:20" x14ac:dyDescent="0.25">
      <c r="T5716"/>
    </row>
    <row r="5717" spans="20:20" x14ac:dyDescent="0.25">
      <c r="T5717"/>
    </row>
    <row r="5718" spans="20:20" x14ac:dyDescent="0.25">
      <c r="T5718"/>
    </row>
    <row r="5719" spans="20:20" x14ac:dyDescent="0.25">
      <c r="T5719"/>
    </row>
    <row r="5720" spans="20:20" x14ac:dyDescent="0.25">
      <c r="T5720"/>
    </row>
    <row r="5721" spans="20:20" x14ac:dyDescent="0.25">
      <c r="T5721"/>
    </row>
    <row r="5722" spans="20:20" x14ac:dyDescent="0.25">
      <c r="T5722"/>
    </row>
    <row r="5723" spans="20:20" x14ac:dyDescent="0.25">
      <c r="T5723"/>
    </row>
    <row r="5724" spans="20:20" x14ac:dyDescent="0.25">
      <c r="T5724"/>
    </row>
    <row r="5725" spans="20:20" x14ac:dyDescent="0.25">
      <c r="T5725"/>
    </row>
    <row r="5726" spans="20:20" x14ac:dyDescent="0.25">
      <c r="T5726"/>
    </row>
    <row r="5727" spans="20:20" x14ac:dyDescent="0.25">
      <c r="T5727"/>
    </row>
    <row r="5728" spans="20:20" x14ac:dyDescent="0.25">
      <c r="T5728"/>
    </row>
    <row r="5729" spans="20:20" x14ac:dyDescent="0.25">
      <c r="T5729"/>
    </row>
    <row r="5730" spans="20:20" x14ac:dyDescent="0.25">
      <c r="T5730"/>
    </row>
    <row r="5731" spans="20:20" x14ac:dyDescent="0.25">
      <c r="T5731"/>
    </row>
    <row r="5732" spans="20:20" x14ac:dyDescent="0.25">
      <c r="T5732"/>
    </row>
    <row r="5733" spans="20:20" x14ac:dyDescent="0.25">
      <c r="T5733"/>
    </row>
    <row r="5734" spans="20:20" x14ac:dyDescent="0.25">
      <c r="T5734"/>
    </row>
    <row r="5735" spans="20:20" x14ac:dyDescent="0.25">
      <c r="T5735"/>
    </row>
    <row r="5736" spans="20:20" x14ac:dyDescent="0.25">
      <c r="T5736"/>
    </row>
    <row r="5737" spans="20:20" x14ac:dyDescent="0.25">
      <c r="T5737"/>
    </row>
    <row r="5738" spans="20:20" x14ac:dyDescent="0.25">
      <c r="T5738"/>
    </row>
    <row r="5739" spans="20:20" x14ac:dyDescent="0.25">
      <c r="T5739"/>
    </row>
    <row r="5740" spans="20:20" x14ac:dyDescent="0.25">
      <c r="T5740"/>
    </row>
    <row r="5741" spans="20:20" x14ac:dyDescent="0.25">
      <c r="T5741"/>
    </row>
    <row r="5742" spans="20:20" x14ac:dyDescent="0.25">
      <c r="T5742"/>
    </row>
    <row r="5743" spans="20:20" x14ac:dyDescent="0.25">
      <c r="T5743"/>
    </row>
    <row r="5744" spans="20:20" x14ac:dyDescent="0.25">
      <c r="T5744"/>
    </row>
    <row r="5745" spans="20:20" x14ac:dyDescent="0.25">
      <c r="T5745"/>
    </row>
    <row r="5746" spans="20:20" x14ac:dyDescent="0.25">
      <c r="T5746"/>
    </row>
    <row r="5747" spans="20:20" x14ac:dyDescent="0.25">
      <c r="T5747"/>
    </row>
    <row r="5748" spans="20:20" x14ac:dyDescent="0.25">
      <c r="T5748"/>
    </row>
    <row r="5749" spans="20:20" x14ac:dyDescent="0.25">
      <c r="T5749"/>
    </row>
    <row r="5750" spans="20:20" x14ac:dyDescent="0.25">
      <c r="T5750"/>
    </row>
    <row r="5751" spans="20:20" x14ac:dyDescent="0.25">
      <c r="T5751"/>
    </row>
    <row r="5752" spans="20:20" x14ac:dyDescent="0.25">
      <c r="T5752"/>
    </row>
    <row r="5753" spans="20:20" x14ac:dyDescent="0.25">
      <c r="T5753"/>
    </row>
    <row r="5754" spans="20:20" x14ac:dyDescent="0.25">
      <c r="T5754"/>
    </row>
    <row r="5755" spans="20:20" x14ac:dyDescent="0.25">
      <c r="T5755"/>
    </row>
    <row r="5756" spans="20:20" x14ac:dyDescent="0.25">
      <c r="T5756"/>
    </row>
    <row r="5757" spans="20:20" x14ac:dyDescent="0.25">
      <c r="T5757"/>
    </row>
    <row r="5758" spans="20:20" x14ac:dyDescent="0.25">
      <c r="T5758"/>
    </row>
    <row r="5759" spans="20:20" x14ac:dyDescent="0.25">
      <c r="T5759"/>
    </row>
    <row r="5760" spans="20:20" x14ac:dyDescent="0.25">
      <c r="T5760"/>
    </row>
    <row r="5761" spans="20:20" x14ac:dyDescent="0.25">
      <c r="T5761"/>
    </row>
    <row r="5762" spans="20:20" x14ac:dyDescent="0.25">
      <c r="T5762"/>
    </row>
    <row r="5763" spans="20:20" x14ac:dyDescent="0.25">
      <c r="T5763"/>
    </row>
    <row r="5764" spans="20:20" x14ac:dyDescent="0.25">
      <c r="T5764"/>
    </row>
    <row r="5765" spans="20:20" x14ac:dyDescent="0.25">
      <c r="T5765"/>
    </row>
    <row r="5766" spans="20:20" x14ac:dyDescent="0.25">
      <c r="T5766"/>
    </row>
    <row r="5767" spans="20:20" x14ac:dyDescent="0.25">
      <c r="T5767"/>
    </row>
    <row r="5768" spans="20:20" x14ac:dyDescent="0.25">
      <c r="T5768"/>
    </row>
    <row r="5769" spans="20:20" x14ac:dyDescent="0.25">
      <c r="T5769"/>
    </row>
    <row r="5770" spans="20:20" x14ac:dyDescent="0.25">
      <c r="T5770"/>
    </row>
    <row r="5771" spans="20:20" x14ac:dyDescent="0.25">
      <c r="T5771"/>
    </row>
    <row r="5772" spans="20:20" x14ac:dyDescent="0.25">
      <c r="T5772"/>
    </row>
    <row r="5773" spans="20:20" x14ac:dyDescent="0.25">
      <c r="T5773"/>
    </row>
    <row r="5774" spans="20:20" x14ac:dyDescent="0.25">
      <c r="T5774"/>
    </row>
    <row r="5775" spans="20:20" x14ac:dyDescent="0.25">
      <c r="T5775"/>
    </row>
    <row r="5776" spans="20:20" x14ac:dyDescent="0.25">
      <c r="T5776"/>
    </row>
    <row r="5777" spans="20:20" x14ac:dyDescent="0.25">
      <c r="T5777"/>
    </row>
    <row r="5778" spans="20:20" x14ac:dyDescent="0.25">
      <c r="T5778"/>
    </row>
    <row r="5779" spans="20:20" x14ac:dyDescent="0.25">
      <c r="T5779"/>
    </row>
    <row r="5780" spans="20:20" x14ac:dyDescent="0.25">
      <c r="T5780"/>
    </row>
    <row r="5781" spans="20:20" x14ac:dyDescent="0.25">
      <c r="T5781"/>
    </row>
    <row r="5782" spans="20:20" x14ac:dyDescent="0.25">
      <c r="T5782"/>
    </row>
    <row r="5783" spans="20:20" x14ac:dyDescent="0.25">
      <c r="T5783"/>
    </row>
    <row r="5784" spans="20:20" x14ac:dyDescent="0.25">
      <c r="T5784"/>
    </row>
    <row r="5785" spans="20:20" x14ac:dyDescent="0.25">
      <c r="T5785"/>
    </row>
    <row r="5786" spans="20:20" x14ac:dyDescent="0.25">
      <c r="T5786"/>
    </row>
    <row r="5787" spans="20:20" x14ac:dyDescent="0.25">
      <c r="T5787"/>
    </row>
    <row r="5788" spans="20:20" x14ac:dyDescent="0.25">
      <c r="T5788"/>
    </row>
    <row r="5789" spans="20:20" x14ac:dyDescent="0.25">
      <c r="T5789"/>
    </row>
    <row r="5790" spans="20:20" x14ac:dyDescent="0.25">
      <c r="T5790"/>
    </row>
    <row r="5791" spans="20:20" x14ac:dyDescent="0.25">
      <c r="T5791"/>
    </row>
    <row r="5792" spans="20:20" x14ac:dyDescent="0.25">
      <c r="T5792"/>
    </row>
    <row r="5793" spans="20:20" x14ac:dyDescent="0.25">
      <c r="T5793"/>
    </row>
    <row r="5794" spans="20:20" x14ac:dyDescent="0.25">
      <c r="T5794"/>
    </row>
    <row r="5795" spans="20:20" x14ac:dyDescent="0.25">
      <c r="T5795"/>
    </row>
    <row r="5796" spans="20:20" x14ac:dyDescent="0.25">
      <c r="T5796"/>
    </row>
    <row r="5797" spans="20:20" x14ac:dyDescent="0.25">
      <c r="T5797"/>
    </row>
    <row r="5798" spans="20:20" x14ac:dyDescent="0.25">
      <c r="T5798"/>
    </row>
    <row r="5799" spans="20:20" x14ac:dyDescent="0.25">
      <c r="T5799"/>
    </row>
    <row r="5800" spans="20:20" x14ac:dyDescent="0.25">
      <c r="T5800"/>
    </row>
    <row r="5801" spans="20:20" x14ac:dyDescent="0.25">
      <c r="T5801"/>
    </row>
    <row r="5802" spans="20:20" x14ac:dyDescent="0.25">
      <c r="T5802"/>
    </row>
    <row r="5803" spans="20:20" x14ac:dyDescent="0.25">
      <c r="T5803"/>
    </row>
    <row r="5804" spans="20:20" x14ac:dyDescent="0.25">
      <c r="T5804"/>
    </row>
    <row r="5805" spans="20:20" x14ac:dyDescent="0.25">
      <c r="T5805"/>
    </row>
    <row r="5806" spans="20:20" x14ac:dyDescent="0.25">
      <c r="T5806"/>
    </row>
    <row r="5807" spans="20:20" x14ac:dyDescent="0.25">
      <c r="T5807"/>
    </row>
    <row r="5808" spans="20:20" x14ac:dyDescent="0.25">
      <c r="T5808"/>
    </row>
    <row r="5809" spans="20:20" x14ac:dyDescent="0.25">
      <c r="T5809"/>
    </row>
    <row r="5810" spans="20:20" x14ac:dyDescent="0.25">
      <c r="T5810"/>
    </row>
    <row r="5811" spans="20:20" x14ac:dyDescent="0.25">
      <c r="T5811"/>
    </row>
    <row r="5812" spans="20:20" x14ac:dyDescent="0.25">
      <c r="T5812"/>
    </row>
    <row r="5813" spans="20:20" x14ac:dyDescent="0.25">
      <c r="T5813"/>
    </row>
    <row r="5814" spans="20:20" x14ac:dyDescent="0.25">
      <c r="T5814"/>
    </row>
    <row r="5815" spans="20:20" x14ac:dyDescent="0.25">
      <c r="T5815"/>
    </row>
    <row r="5816" spans="20:20" x14ac:dyDescent="0.25">
      <c r="T5816"/>
    </row>
    <row r="5817" spans="20:20" x14ac:dyDescent="0.25">
      <c r="T5817"/>
    </row>
    <row r="5818" spans="20:20" x14ac:dyDescent="0.25">
      <c r="T5818"/>
    </row>
    <row r="5819" spans="20:20" x14ac:dyDescent="0.25">
      <c r="T5819"/>
    </row>
    <row r="5820" spans="20:20" x14ac:dyDescent="0.25">
      <c r="T5820"/>
    </row>
    <row r="5821" spans="20:20" x14ac:dyDescent="0.25">
      <c r="T5821"/>
    </row>
    <row r="5822" spans="20:20" x14ac:dyDescent="0.25">
      <c r="T5822"/>
    </row>
    <row r="5823" spans="20:20" x14ac:dyDescent="0.25">
      <c r="T5823"/>
    </row>
    <row r="5824" spans="20:20" x14ac:dyDescent="0.25">
      <c r="T5824"/>
    </row>
    <row r="5825" spans="20:20" x14ac:dyDescent="0.25">
      <c r="T5825"/>
    </row>
    <row r="5826" spans="20:20" x14ac:dyDescent="0.25">
      <c r="T5826"/>
    </row>
    <row r="5827" spans="20:20" x14ac:dyDescent="0.25">
      <c r="T5827"/>
    </row>
    <row r="5828" spans="20:20" x14ac:dyDescent="0.25">
      <c r="T5828"/>
    </row>
    <row r="5829" spans="20:20" x14ac:dyDescent="0.25">
      <c r="T5829"/>
    </row>
    <row r="5830" spans="20:20" x14ac:dyDescent="0.25">
      <c r="T5830"/>
    </row>
    <row r="5831" spans="20:20" x14ac:dyDescent="0.25">
      <c r="T5831"/>
    </row>
    <row r="5832" spans="20:20" x14ac:dyDescent="0.25">
      <c r="T5832"/>
    </row>
    <row r="5833" spans="20:20" x14ac:dyDescent="0.25">
      <c r="T5833"/>
    </row>
    <row r="5834" spans="20:20" x14ac:dyDescent="0.25">
      <c r="T5834"/>
    </row>
    <row r="5835" spans="20:20" x14ac:dyDescent="0.25">
      <c r="T5835"/>
    </row>
    <row r="5836" spans="20:20" x14ac:dyDescent="0.25">
      <c r="T5836"/>
    </row>
    <row r="5837" spans="20:20" x14ac:dyDescent="0.25">
      <c r="T5837"/>
    </row>
    <row r="5838" spans="20:20" x14ac:dyDescent="0.25">
      <c r="T5838"/>
    </row>
    <row r="5839" spans="20:20" x14ac:dyDescent="0.25">
      <c r="T5839"/>
    </row>
    <row r="5840" spans="20:20" x14ac:dyDescent="0.25">
      <c r="T5840"/>
    </row>
    <row r="5841" spans="20:20" x14ac:dyDescent="0.25">
      <c r="T5841"/>
    </row>
    <row r="5842" spans="20:20" x14ac:dyDescent="0.25">
      <c r="T5842"/>
    </row>
    <row r="5843" spans="20:20" x14ac:dyDescent="0.25">
      <c r="T5843"/>
    </row>
    <row r="5844" spans="20:20" x14ac:dyDescent="0.25">
      <c r="T5844"/>
    </row>
    <row r="5845" spans="20:20" x14ac:dyDescent="0.25">
      <c r="T5845"/>
    </row>
    <row r="5846" spans="20:20" x14ac:dyDescent="0.25">
      <c r="T5846"/>
    </row>
    <row r="5847" spans="20:20" x14ac:dyDescent="0.25">
      <c r="T5847"/>
    </row>
    <row r="5848" spans="20:20" x14ac:dyDescent="0.25">
      <c r="T5848"/>
    </row>
    <row r="5849" spans="20:20" x14ac:dyDescent="0.25">
      <c r="T5849"/>
    </row>
    <row r="5850" spans="20:20" x14ac:dyDescent="0.25">
      <c r="T5850"/>
    </row>
    <row r="5851" spans="20:20" x14ac:dyDescent="0.25">
      <c r="T5851"/>
    </row>
    <row r="5852" spans="20:20" x14ac:dyDescent="0.25">
      <c r="T5852"/>
    </row>
    <row r="5853" spans="20:20" x14ac:dyDescent="0.25">
      <c r="T5853"/>
    </row>
    <row r="5854" spans="20:20" x14ac:dyDescent="0.25">
      <c r="T5854"/>
    </row>
    <row r="5855" spans="20:20" x14ac:dyDescent="0.25">
      <c r="T5855"/>
    </row>
    <row r="5856" spans="20:20" x14ac:dyDescent="0.25">
      <c r="T5856"/>
    </row>
    <row r="5857" spans="20:20" x14ac:dyDescent="0.25">
      <c r="T5857"/>
    </row>
    <row r="5858" spans="20:20" x14ac:dyDescent="0.25">
      <c r="T5858"/>
    </row>
    <row r="5859" spans="20:20" x14ac:dyDescent="0.25">
      <c r="T5859"/>
    </row>
    <row r="5860" spans="20:20" x14ac:dyDescent="0.25">
      <c r="T5860"/>
    </row>
    <row r="5861" spans="20:20" x14ac:dyDescent="0.25">
      <c r="T5861"/>
    </row>
    <row r="5862" spans="20:20" x14ac:dyDescent="0.25">
      <c r="T5862"/>
    </row>
    <row r="5863" spans="20:20" x14ac:dyDescent="0.25">
      <c r="T5863"/>
    </row>
    <row r="5864" spans="20:20" x14ac:dyDescent="0.25">
      <c r="T5864"/>
    </row>
    <row r="5865" spans="20:20" x14ac:dyDescent="0.25">
      <c r="T5865"/>
    </row>
    <row r="5866" spans="20:20" x14ac:dyDescent="0.25">
      <c r="T5866"/>
    </row>
    <row r="5867" spans="20:20" x14ac:dyDescent="0.25">
      <c r="T5867"/>
    </row>
    <row r="5868" spans="20:20" x14ac:dyDescent="0.25">
      <c r="T5868"/>
    </row>
    <row r="5869" spans="20:20" x14ac:dyDescent="0.25">
      <c r="T5869"/>
    </row>
    <row r="5870" spans="20:20" x14ac:dyDescent="0.25">
      <c r="T5870"/>
    </row>
    <row r="5871" spans="20:20" x14ac:dyDescent="0.25">
      <c r="T5871"/>
    </row>
    <row r="5872" spans="20:20" x14ac:dyDescent="0.25">
      <c r="T5872"/>
    </row>
    <row r="5873" spans="20:20" x14ac:dyDescent="0.25">
      <c r="T5873"/>
    </row>
    <row r="5874" spans="20:20" x14ac:dyDescent="0.25">
      <c r="T5874"/>
    </row>
    <row r="5875" spans="20:20" x14ac:dyDescent="0.25">
      <c r="T5875"/>
    </row>
    <row r="5876" spans="20:20" x14ac:dyDescent="0.25">
      <c r="T5876"/>
    </row>
    <row r="5877" spans="20:20" x14ac:dyDescent="0.25">
      <c r="T5877"/>
    </row>
    <row r="5878" spans="20:20" x14ac:dyDescent="0.25">
      <c r="T5878"/>
    </row>
    <row r="5879" spans="20:20" x14ac:dyDescent="0.25">
      <c r="T5879"/>
    </row>
    <row r="5880" spans="20:20" x14ac:dyDescent="0.25">
      <c r="T5880"/>
    </row>
    <row r="5881" spans="20:20" x14ac:dyDescent="0.25">
      <c r="T5881"/>
    </row>
    <row r="5882" spans="20:20" x14ac:dyDescent="0.25">
      <c r="T5882"/>
    </row>
    <row r="5883" spans="20:20" x14ac:dyDescent="0.25">
      <c r="T5883"/>
    </row>
    <row r="5884" spans="20:20" x14ac:dyDescent="0.25">
      <c r="T5884"/>
    </row>
    <row r="5885" spans="20:20" x14ac:dyDescent="0.25">
      <c r="T5885"/>
    </row>
    <row r="5886" spans="20:20" x14ac:dyDescent="0.25">
      <c r="T5886"/>
    </row>
    <row r="5887" spans="20:20" x14ac:dyDescent="0.25">
      <c r="T5887"/>
    </row>
    <row r="5888" spans="20:20" x14ac:dyDescent="0.25">
      <c r="T5888"/>
    </row>
    <row r="5889" spans="20:20" x14ac:dyDescent="0.25">
      <c r="T5889"/>
    </row>
    <row r="5890" spans="20:20" x14ac:dyDescent="0.25">
      <c r="T5890"/>
    </row>
    <row r="5891" spans="20:20" x14ac:dyDescent="0.25">
      <c r="T5891"/>
    </row>
    <row r="5892" spans="20:20" x14ac:dyDescent="0.25">
      <c r="T5892"/>
    </row>
    <row r="5893" spans="20:20" x14ac:dyDescent="0.25">
      <c r="T5893"/>
    </row>
    <row r="5894" spans="20:20" x14ac:dyDescent="0.25">
      <c r="T5894"/>
    </row>
    <row r="5895" spans="20:20" x14ac:dyDescent="0.25">
      <c r="T5895"/>
    </row>
    <row r="5896" spans="20:20" x14ac:dyDescent="0.25">
      <c r="T5896"/>
    </row>
    <row r="5897" spans="20:20" x14ac:dyDescent="0.25">
      <c r="T5897"/>
    </row>
    <row r="5898" spans="20:20" x14ac:dyDescent="0.25">
      <c r="T5898"/>
    </row>
    <row r="5899" spans="20:20" x14ac:dyDescent="0.25">
      <c r="T5899"/>
    </row>
    <row r="5900" spans="20:20" x14ac:dyDescent="0.25">
      <c r="T5900"/>
    </row>
    <row r="5901" spans="20:20" x14ac:dyDescent="0.25">
      <c r="T5901"/>
    </row>
    <row r="5902" spans="20:20" x14ac:dyDescent="0.25">
      <c r="T5902"/>
    </row>
    <row r="5903" spans="20:20" x14ac:dyDescent="0.25">
      <c r="T5903"/>
    </row>
    <row r="5904" spans="20:20" x14ac:dyDescent="0.25">
      <c r="T5904"/>
    </row>
    <row r="5905" spans="20:20" x14ac:dyDescent="0.25">
      <c r="T5905"/>
    </row>
    <row r="5906" spans="20:20" x14ac:dyDescent="0.25">
      <c r="T5906"/>
    </row>
    <row r="5907" spans="20:20" x14ac:dyDescent="0.25">
      <c r="T5907"/>
    </row>
    <row r="5908" spans="20:20" x14ac:dyDescent="0.25">
      <c r="T5908"/>
    </row>
    <row r="5909" spans="20:20" x14ac:dyDescent="0.25">
      <c r="T5909"/>
    </row>
    <row r="5910" spans="20:20" x14ac:dyDescent="0.25">
      <c r="T5910"/>
    </row>
    <row r="5911" spans="20:20" x14ac:dyDescent="0.25">
      <c r="T5911"/>
    </row>
    <row r="5912" spans="20:20" x14ac:dyDescent="0.25">
      <c r="T5912"/>
    </row>
    <row r="5913" spans="20:20" x14ac:dyDescent="0.25">
      <c r="T5913"/>
    </row>
    <row r="5914" spans="20:20" x14ac:dyDescent="0.25">
      <c r="T5914"/>
    </row>
    <row r="5915" spans="20:20" x14ac:dyDescent="0.25">
      <c r="T5915"/>
    </row>
    <row r="5916" spans="20:20" x14ac:dyDescent="0.25">
      <c r="T5916"/>
    </row>
    <row r="5917" spans="20:20" x14ac:dyDescent="0.25">
      <c r="T5917"/>
    </row>
    <row r="5918" spans="20:20" x14ac:dyDescent="0.25">
      <c r="T5918"/>
    </row>
    <row r="5919" spans="20:20" x14ac:dyDescent="0.25">
      <c r="T5919"/>
    </row>
    <row r="5920" spans="20:20" x14ac:dyDescent="0.25">
      <c r="T5920"/>
    </row>
    <row r="5921" spans="20:20" x14ac:dyDescent="0.25">
      <c r="T5921"/>
    </row>
    <row r="5922" spans="20:20" x14ac:dyDescent="0.25">
      <c r="T5922"/>
    </row>
    <row r="5923" spans="20:20" x14ac:dyDescent="0.25">
      <c r="T5923"/>
    </row>
    <row r="5924" spans="20:20" x14ac:dyDescent="0.25">
      <c r="T5924"/>
    </row>
    <row r="5925" spans="20:20" x14ac:dyDescent="0.25">
      <c r="T5925"/>
    </row>
    <row r="5926" spans="20:20" x14ac:dyDescent="0.25">
      <c r="T5926"/>
    </row>
    <row r="5927" spans="20:20" x14ac:dyDescent="0.25">
      <c r="T5927"/>
    </row>
    <row r="5928" spans="20:20" x14ac:dyDescent="0.25">
      <c r="T5928"/>
    </row>
    <row r="5929" spans="20:20" x14ac:dyDescent="0.25">
      <c r="T5929"/>
    </row>
    <row r="5930" spans="20:20" x14ac:dyDescent="0.25">
      <c r="T5930"/>
    </row>
    <row r="5931" spans="20:20" x14ac:dyDescent="0.25">
      <c r="T5931"/>
    </row>
    <row r="5932" spans="20:20" x14ac:dyDescent="0.25">
      <c r="T5932"/>
    </row>
    <row r="5933" spans="20:20" x14ac:dyDescent="0.25">
      <c r="T5933"/>
    </row>
    <row r="5934" spans="20:20" x14ac:dyDescent="0.25">
      <c r="T5934"/>
    </row>
    <row r="5935" spans="20:20" x14ac:dyDescent="0.25">
      <c r="T5935"/>
    </row>
    <row r="5936" spans="20:20" x14ac:dyDescent="0.25">
      <c r="T5936"/>
    </row>
    <row r="5937" spans="20:20" x14ac:dyDescent="0.25">
      <c r="T5937"/>
    </row>
    <row r="5938" spans="20:20" x14ac:dyDescent="0.25">
      <c r="T5938"/>
    </row>
    <row r="5939" spans="20:20" x14ac:dyDescent="0.25">
      <c r="T5939"/>
    </row>
    <row r="5940" spans="20:20" x14ac:dyDescent="0.25">
      <c r="T5940"/>
    </row>
    <row r="5941" spans="20:20" x14ac:dyDescent="0.25">
      <c r="T5941"/>
    </row>
    <row r="5942" spans="20:20" x14ac:dyDescent="0.25">
      <c r="T5942"/>
    </row>
    <row r="5943" spans="20:20" x14ac:dyDescent="0.25">
      <c r="T5943"/>
    </row>
    <row r="5944" spans="20:20" x14ac:dyDescent="0.25">
      <c r="T5944"/>
    </row>
    <row r="5945" spans="20:20" x14ac:dyDescent="0.25">
      <c r="T5945"/>
    </row>
    <row r="5946" spans="20:20" x14ac:dyDescent="0.25">
      <c r="T5946"/>
    </row>
    <row r="5947" spans="20:20" x14ac:dyDescent="0.25">
      <c r="T5947"/>
    </row>
    <row r="5948" spans="20:20" x14ac:dyDescent="0.25">
      <c r="T5948"/>
    </row>
    <row r="5949" spans="20:20" x14ac:dyDescent="0.25">
      <c r="T5949"/>
    </row>
    <row r="5950" spans="20:20" x14ac:dyDescent="0.25">
      <c r="T5950"/>
    </row>
    <row r="5951" spans="20:20" x14ac:dyDescent="0.25">
      <c r="T5951"/>
    </row>
    <row r="5952" spans="20:20" x14ac:dyDescent="0.25">
      <c r="T5952"/>
    </row>
    <row r="5953" spans="20:20" x14ac:dyDescent="0.25">
      <c r="T5953"/>
    </row>
    <row r="5954" spans="20:20" x14ac:dyDescent="0.25">
      <c r="T5954"/>
    </row>
    <row r="5955" spans="20:20" x14ac:dyDescent="0.25">
      <c r="T5955"/>
    </row>
    <row r="5956" spans="20:20" x14ac:dyDescent="0.25">
      <c r="T5956"/>
    </row>
    <row r="5957" spans="20:20" x14ac:dyDescent="0.25">
      <c r="T5957"/>
    </row>
    <row r="5958" spans="20:20" x14ac:dyDescent="0.25">
      <c r="T5958"/>
    </row>
    <row r="5959" spans="20:20" x14ac:dyDescent="0.25">
      <c r="T5959"/>
    </row>
    <row r="5960" spans="20:20" x14ac:dyDescent="0.25">
      <c r="T5960"/>
    </row>
    <row r="5961" spans="20:20" x14ac:dyDescent="0.25">
      <c r="T5961"/>
    </row>
    <row r="5962" spans="20:20" x14ac:dyDescent="0.25">
      <c r="T5962"/>
    </row>
    <row r="5963" spans="20:20" x14ac:dyDescent="0.25">
      <c r="T5963"/>
    </row>
    <row r="5964" spans="20:20" x14ac:dyDescent="0.25">
      <c r="T5964"/>
    </row>
    <row r="5965" spans="20:20" x14ac:dyDescent="0.25">
      <c r="T5965"/>
    </row>
    <row r="5966" spans="20:20" x14ac:dyDescent="0.25">
      <c r="T5966"/>
    </row>
    <row r="5967" spans="20:20" x14ac:dyDescent="0.25">
      <c r="T5967"/>
    </row>
    <row r="5968" spans="20:20" x14ac:dyDescent="0.25">
      <c r="T5968"/>
    </row>
    <row r="5969" spans="20:20" x14ac:dyDescent="0.25">
      <c r="T5969"/>
    </row>
    <row r="5970" spans="20:20" x14ac:dyDescent="0.25">
      <c r="T5970"/>
    </row>
    <row r="5971" spans="20:20" x14ac:dyDescent="0.25">
      <c r="T5971"/>
    </row>
    <row r="5972" spans="20:20" x14ac:dyDescent="0.25">
      <c r="T5972"/>
    </row>
    <row r="5973" spans="20:20" x14ac:dyDescent="0.25">
      <c r="T5973"/>
    </row>
    <row r="5974" spans="20:20" x14ac:dyDescent="0.25">
      <c r="T5974"/>
    </row>
    <row r="5975" spans="20:20" x14ac:dyDescent="0.25">
      <c r="T5975"/>
    </row>
    <row r="5976" spans="20:20" x14ac:dyDescent="0.25">
      <c r="T5976"/>
    </row>
    <row r="5977" spans="20:20" x14ac:dyDescent="0.25">
      <c r="T5977"/>
    </row>
    <row r="5978" spans="20:20" x14ac:dyDescent="0.25">
      <c r="T5978"/>
    </row>
    <row r="5979" spans="20:20" x14ac:dyDescent="0.25">
      <c r="T5979"/>
    </row>
    <row r="5980" spans="20:20" x14ac:dyDescent="0.25">
      <c r="T5980"/>
    </row>
    <row r="5981" spans="20:20" x14ac:dyDescent="0.25">
      <c r="T5981"/>
    </row>
    <row r="5982" spans="20:20" x14ac:dyDescent="0.25">
      <c r="T5982"/>
    </row>
    <row r="5983" spans="20:20" x14ac:dyDescent="0.25">
      <c r="T5983"/>
    </row>
    <row r="5984" spans="20:20" x14ac:dyDescent="0.25">
      <c r="T5984"/>
    </row>
    <row r="5985" spans="20:20" x14ac:dyDescent="0.25">
      <c r="T5985"/>
    </row>
    <row r="5986" spans="20:20" x14ac:dyDescent="0.25">
      <c r="T5986"/>
    </row>
    <row r="5987" spans="20:20" x14ac:dyDescent="0.25">
      <c r="T5987"/>
    </row>
    <row r="5988" spans="20:20" x14ac:dyDescent="0.25">
      <c r="T5988"/>
    </row>
    <row r="5989" spans="20:20" x14ac:dyDescent="0.25">
      <c r="T5989"/>
    </row>
    <row r="5990" spans="20:20" x14ac:dyDescent="0.25">
      <c r="T5990"/>
    </row>
    <row r="5991" spans="20:20" x14ac:dyDescent="0.25">
      <c r="T5991"/>
    </row>
    <row r="5992" spans="20:20" x14ac:dyDescent="0.25">
      <c r="T5992"/>
    </row>
    <row r="5993" spans="20:20" x14ac:dyDescent="0.25">
      <c r="T5993"/>
    </row>
    <row r="5994" spans="20:20" x14ac:dyDescent="0.25">
      <c r="T5994"/>
    </row>
    <row r="5995" spans="20:20" x14ac:dyDescent="0.25">
      <c r="T5995"/>
    </row>
    <row r="5996" spans="20:20" x14ac:dyDescent="0.25">
      <c r="T5996"/>
    </row>
    <row r="5997" spans="20:20" x14ac:dyDescent="0.25">
      <c r="T5997"/>
    </row>
    <row r="5998" spans="20:20" x14ac:dyDescent="0.25">
      <c r="T5998"/>
    </row>
    <row r="5999" spans="20:20" x14ac:dyDescent="0.25">
      <c r="T5999"/>
    </row>
    <row r="6000" spans="20:20" x14ac:dyDescent="0.25">
      <c r="T6000"/>
    </row>
    <row r="6001" spans="20:20" x14ac:dyDescent="0.25">
      <c r="T6001"/>
    </row>
    <row r="6002" spans="20:20" x14ac:dyDescent="0.25">
      <c r="T6002"/>
    </row>
    <row r="6003" spans="20:20" x14ac:dyDescent="0.25">
      <c r="T6003"/>
    </row>
    <row r="6004" spans="20:20" x14ac:dyDescent="0.25">
      <c r="T6004"/>
    </row>
    <row r="6005" spans="20:20" x14ac:dyDescent="0.25">
      <c r="T6005"/>
    </row>
    <row r="6006" spans="20:20" x14ac:dyDescent="0.25">
      <c r="T6006"/>
    </row>
    <row r="6007" spans="20:20" x14ac:dyDescent="0.25">
      <c r="T6007"/>
    </row>
    <row r="6008" spans="20:20" x14ac:dyDescent="0.25">
      <c r="T6008"/>
    </row>
    <row r="6009" spans="20:20" x14ac:dyDescent="0.25">
      <c r="T6009"/>
    </row>
    <row r="6010" spans="20:20" x14ac:dyDescent="0.25">
      <c r="T6010"/>
    </row>
    <row r="6011" spans="20:20" x14ac:dyDescent="0.25">
      <c r="T6011"/>
    </row>
    <row r="6012" spans="20:20" x14ac:dyDescent="0.25">
      <c r="T6012"/>
    </row>
    <row r="6013" spans="20:20" x14ac:dyDescent="0.25">
      <c r="T6013"/>
    </row>
    <row r="6014" spans="20:20" x14ac:dyDescent="0.25">
      <c r="T6014"/>
    </row>
    <row r="6015" spans="20:20" x14ac:dyDescent="0.25">
      <c r="T6015"/>
    </row>
    <row r="6016" spans="20:20" x14ac:dyDescent="0.25">
      <c r="T6016"/>
    </row>
    <row r="6017" spans="20:20" x14ac:dyDescent="0.25">
      <c r="T6017"/>
    </row>
    <row r="6018" spans="20:20" x14ac:dyDescent="0.25">
      <c r="T6018"/>
    </row>
    <row r="6019" spans="20:20" x14ac:dyDescent="0.25">
      <c r="T6019"/>
    </row>
    <row r="6020" spans="20:20" x14ac:dyDescent="0.25">
      <c r="T6020"/>
    </row>
    <row r="6021" spans="20:20" x14ac:dyDescent="0.25">
      <c r="T6021"/>
    </row>
    <row r="6022" spans="20:20" x14ac:dyDescent="0.25">
      <c r="T6022"/>
    </row>
    <row r="6023" spans="20:20" x14ac:dyDescent="0.25">
      <c r="T6023"/>
    </row>
    <row r="6024" spans="20:20" x14ac:dyDescent="0.25">
      <c r="T6024"/>
    </row>
    <row r="6025" spans="20:20" x14ac:dyDescent="0.25">
      <c r="T6025"/>
    </row>
    <row r="6026" spans="20:20" x14ac:dyDescent="0.25">
      <c r="T6026"/>
    </row>
    <row r="6027" spans="20:20" x14ac:dyDescent="0.25">
      <c r="T6027"/>
    </row>
    <row r="6028" spans="20:20" x14ac:dyDescent="0.25">
      <c r="T6028"/>
    </row>
    <row r="6029" spans="20:20" x14ac:dyDescent="0.25">
      <c r="T6029"/>
    </row>
    <row r="6030" spans="20:20" x14ac:dyDescent="0.25">
      <c r="T6030"/>
    </row>
    <row r="6031" spans="20:20" x14ac:dyDescent="0.25">
      <c r="T6031"/>
    </row>
    <row r="6032" spans="20:20" x14ac:dyDescent="0.25">
      <c r="T6032"/>
    </row>
    <row r="6033" spans="20:20" x14ac:dyDescent="0.25">
      <c r="T6033"/>
    </row>
    <row r="6034" spans="20:20" x14ac:dyDescent="0.25">
      <c r="T6034"/>
    </row>
    <row r="6035" spans="20:20" x14ac:dyDescent="0.25">
      <c r="T6035"/>
    </row>
    <row r="6036" spans="20:20" x14ac:dyDescent="0.25">
      <c r="T6036"/>
    </row>
    <row r="6037" spans="20:20" x14ac:dyDescent="0.25">
      <c r="T6037"/>
    </row>
    <row r="6038" spans="20:20" x14ac:dyDescent="0.25">
      <c r="T6038"/>
    </row>
    <row r="6039" spans="20:20" x14ac:dyDescent="0.25">
      <c r="T6039"/>
    </row>
    <row r="6040" spans="20:20" x14ac:dyDescent="0.25">
      <c r="T6040"/>
    </row>
    <row r="6041" spans="20:20" x14ac:dyDescent="0.25">
      <c r="T6041"/>
    </row>
    <row r="6042" spans="20:20" x14ac:dyDescent="0.25">
      <c r="T6042"/>
    </row>
    <row r="6043" spans="20:20" x14ac:dyDescent="0.25">
      <c r="T6043"/>
    </row>
    <row r="6044" spans="20:20" x14ac:dyDescent="0.25">
      <c r="T6044"/>
    </row>
    <row r="6045" spans="20:20" x14ac:dyDescent="0.25">
      <c r="T6045"/>
    </row>
    <row r="6046" spans="20:20" x14ac:dyDescent="0.25">
      <c r="T6046"/>
    </row>
    <row r="6047" spans="20:20" x14ac:dyDescent="0.25">
      <c r="T6047"/>
    </row>
    <row r="6048" spans="20:20" x14ac:dyDescent="0.25">
      <c r="T6048"/>
    </row>
    <row r="6049" spans="20:20" x14ac:dyDescent="0.25">
      <c r="T6049"/>
    </row>
    <row r="6050" spans="20:20" x14ac:dyDescent="0.25">
      <c r="T6050"/>
    </row>
    <row r="6051" spans="20:20" x14ac:dyDescent="0.25">
      <c r="T6051"/>
    </row>
    <row r="6052" spans="20:20" x14ac:dyDescent="0.25">
      <c r="T6052"/>
    </row>
    <row r="6053" spans="20:20" x14ac:dyDescent="0.25">
      <c r="T6053"/>
    </row>
    <row r="6054" spans="20:20" x14ac:dyDescent="0.25">
      <c r="T6054"/>
    </row>
    <row r="6055" spans="20:20" x14ac:dyDescent="0.25">
      <c r="T6055"/>
    </row>
    <row r="6056" spans="20:20" x14ac:dyDescent="0.25">
      <c r="T6056"/>
    </row>
    <row r="6057" spans="20:20" x14ac:dyDescent="0.25">
      <c r="T6057"/>
    </row>
    <row r="6058" spans="20:20" x14ac:dyDescent="0.25">
      <c r="T6058"/>
    </row>
    <row r="6059" spans="20:20" x14ac:dyDescent="0.25">
      <c r="T6059"/>
    </row>
    <row r="6060" spans="20:20" x14ac:dyDescent="0.25">
      <c r="T6060"/>
    </row>
    <row r="6061" spans="20:20" x14ac:dyDescent="0.25">
      <c r="T6061"/>
    </row>
    <row r="6062" spans="20:20" x14ac:dyDescent="0.25">
      <c r="T6062"/>
    </row>
    <row r="6063" spans="20:20" x14ac:dyDescent="0.25">
      <c r="T6063"/>
    </row>
    <row r="6064" spans="20:20" x14ac:dyDescent="0.25">
      <c r="T6064"/>
    </row>
    <row r="6065" spans="20:20" x14ac:dyDescent="0.25">
      <c r="T6065"/>
    </row>
    <row r="6066" spans="20:20" x14ac:dyDescent="0.25">
      <c r="T6066"/>
    </row>
    <row r="6067" spans="20:20" x14ac:dyDescent="0.25">
      <c r="T6067"/>
    </row>
    <row r="6068" spans="20:20" x14ac:dyDescent="0.25">
      <c r="T6068"/>
    </row>
    <row r="6069" spans="20:20" x14ac:dyDescent="0.25">
      <c r="T6069"/>
    </row>
    <row r="6070" spans="20:20" x14ac:dyDescent="0.25">
      <c r="T6070"/>
    </row>
    <row r="6071" spans="20:20" x14ac:dyDescent="0.25">
      <c r="T6071"/>
    </row>
    <row r="6072" spans="20:20" x14ac:dyDescent="0.25">
      <c r="T6072"/>
    </row>
    <row r="6073" spans="20:20" x14ac:dyDescent="0.25">
      <c r="T6073"/>
    </row>
    <row r="6074" spans="20:20" x14ac:dyDescent="0.25">
      <c r="T6074"/>
    </row>
    <row r="6075" spans="20:20" x14ac:dyDescent="0.25">
      <c r="T6075"/>
    </row>
    <row r="6076" spans="20:20" x14ac:dyDescent="0.25">
      <c r="T6076"/>
    </row>
    <row r="6077" spans="20:20" x14ac:dyDescent="0.25">
      <c r="T6077"/>
    </row>
    <row r="6078" spans="20:20" x14ac:dyDescent="0.25">
      <c r="T6078"/>
    </row>
    <row r="6079" spans="20:20" x14ac:dyDescent="0.25">
      <c r="T6079"/>
    </row>
    <row r="6080" spans="20:20" x14ac:dyDescent="0.25">
      <c r="T6080"/>
    </row>
    <row r="6081" spans="20:20" x14ac:dyDescent="0.25">
      <c r="T6081"/>
    </row>
    <row r="6082" spans="20:20" x14ac:dyDescent="0.25">
      <c r="T6082"/>
    </row>
    <row r="6083" spans="20:20" x14ac:dyDescent="0.25">
      <c r="T6083"/>
    </row>
    <row r="6084" spans="20:20" x14ac:dyDescent="0.25">
      <c r="T6084"/>
    </row>
    <row r="6085" spans="20:20" x14ac:dyDescent="0.25">
      <c r="T6085"/>
    </row>
    <row r="6086" spans="20:20" x14ac:dyDescent="0.25">
      <c r="T6086"/>
    </row>
    <row r="6087" spans="20:20" x14ac:dyDescent="0.25">
      <c r="T6087"/>
    </row>
    <row r="6088" spans="20:20" x14ac:dyDescent="0.25">
      <c r="T6088"/>
    </row>
    <row r="6089" spans="20:20" x14ac:dyDescent="0.25">
      <c r="T6089"/>
    </row>
    <row r="6090" spans="20:20" x14ac:dyDescent="0.25">
      <c r="T6090"/>
    </row>
    <row r="6091" spans="20:20" x14ac:dyDescent="0.25">
      <c r="T6091"/>
    </row>
    <row r="6092" spans="20:20" x14ac:dyDescent="0.25">
      <c r="T6092"/>
    </row>
    <row r="6093" spans="20:20" x14ac:dyDescent="0.25">
      <c r="T6093"/>
    </row>
    <row r="6094" spans="20:20" x14ac:dyDescent="0.25">
      <c r="T6094"/>
    </row>
    <row r="6095" spans="20:20" x14ac:dyDescent="0.25">
      <c r="T6095"/>
    </row>
    <row r="6096" spans="20:20" x14ac:dyDescent="0.25">
      <c r="T6096"/>
    </row>
    <row r="6097" spans="20:20" x14ac:dyDescent="0.25">
      <c r="T6097"/>
    </row>
    <row r="6098" spans="20:20" x14ac:dyDescent="0.25">
      <c r="T6098"/>
    </row>
    <row r="6099" spans="20:20" x14ac:dyDescent="0.25">
      <c r="T6099"/>
    </row>
    <row r="6100" spans="20:20" x14ac:dyDescent="0.25">
      <c r="T6100"/>
    </row>
    <row r="6101" spans="20:20" x14ac:dyDescent="0.25">
      <c r="T6101"/>
    </row>
    <row r="6102" spans="20:20" x14ac:dyDescent="0.25">
      <c r="T6102"/>
    </row>
    <row r="6103" spans="20:20" x14ac:dyDescent="0.25">
      <c r="T6103"/>
    </row>
    <row r="6104" spans="20:20" x14ac:dyDescent="0.25">
      <c r="T6104"/>
    </row>
    <row r="6105" spans="20:20" x14ac:dyDescent="0.25">
      <c r="T6105"/>
    </row>
    <row r="6106" spans="20:20" x14ac:dyDescent="0.25">
      <c r="T6106"/>
    </row>
    <row r="6107" spans="20:20" x14ac:dyDescent="0.25">
      <c r="T6107"/>
    </row>
    <row r="6108" spans="20:20" x14ac:dyDescent="0.25">
      <c r="T6108"/>
    </row>
    <row r="6109" spans="20:20" x14ac:dyDescent="0.25">
      <c r="T6109"/>
    </row>
    <row r="6110" spans="20:20" x14ac:dyDescent="0.25">
      <c r="T6110"/>
    </row>
    <row r="6111" spans="20:20" x14ac:dyDescent="0.25">
      <c r="T6111"/>
    </row>
    <row r="6112" spans="20:20" x14ac:dyDescent="0.25">
      <c r="T6112"/>
    </row>
    <row r="6113" spans="20:20" x14ac:dyDescent="0.25">
      <c r="T6113"/>
    </row>
    <row r="6114" spans="20:20" x14ac:dyDescent="0.25">
      <c r="T6114"/>
    </row>
    <row r="6115" spans="20:20" x14ac:dyDescent="0.25">
      <c r="T6115"/>
    </row>
    <row r="6116" spans="20:20" x14ac:dyDescent="0.25">
      <c r="T6116"/>
    </row>
    <row r="6117" spans="20:20" x14ac:dyDescent="0.25">
      <c r="T6117"/>
    </row>
    <row r="6118" spans="20:20" x14ac:dyDescent="0.25">
      <c r="T6118"/>
    </row>
    <row r="6119" spans="20:20" x14ac:dyDescent="0.25">
      <c r="T6119"/>
    </row>
    <row r="6120" spans="20:20" x14ac:dyDescent="0.25">
      <c r="T6120"/>
    </row>
    <row r="6121" spans="20:20" x14ac:dyDescent="0.25">
      <c r="T6121"/>
    </row>
    <row r="6122" spans="20:20" x14ac:dyDescent="0.25">
      <c r="T6122"/>
    </row>
    <row r="6123" spans="20:20" x14ac:dyDescent="0.25">
      <c r="T6123"/>
    </row>
    <row r="6124" spans="20:20" x14ac:dyDescent="0.25">
      <c r="T6124"/>
    </row>
    <row r="6125" spans="20:20" x14ac:dyDescent="0.25">
      <c r="T6125"/>
    </row>
    <row r="6126" spans="20:20" x14ac:dyDescent="0.25">
      <c r="T6126"/>
    </row>
    <row r="6127" spans="20:20" x14ac:dyDescent="0.25">
      <c r="T6127"/>
    </row>
    <row r="6128" spans="20:20" x14ac:dyDescent="0.25">
      <c r="T6128"/>
    </row>
    <row r="6129" spans="20:20" x14ac:dyDescent="0.25">
      <c r="T6129"/>
    </row>
    <row r="6130" spans="20:20" x14ac:dyDescent="0.25">
      <c r="T6130"/>
    </row>
    <row r="6131" spans="20:20" x14ac:dyDescent="0.25">
      <c r="T6131"/>
    </row>
    <row r="6132" spans="20:20" x14ac:dyDescent="0.25">
      <c r="T6132"/>
    </row>
    <row r="6133" spans="20:20" x14ac:dyDescent="0.25">
      <c r="T6133"/>
    </row>
    <row r="6134" spans="20:20" x14ac:dyDescent="0.25">
      <c r="T6134"/>
    </row>
    <row r="6135" spans="20:20" x14ac:dyDescent="0.25">
      <c r="T6135"/>
    </row>
    <row r="6136" spans="20:20" x14ac:dyDescent="0.25">
      <c r="T6136"/>
    </row>
    <row r="6137" spans="20:20" x14ac:dyDescent="0.25">
      <c r="T6137"/>
    </row>
    <row r="6138" spans="20:20" x14ac:dyDescent="0.25">
      <c r="T6138"/>
    </row>
    <row r="6139" spans="20:20" x14ac:dyDescent="0.25">
      <c r="T6139"/>
    </row>
    <row r="6140" spans="20:20" x14ac:dyDescent="0.25">
      <c r="T6140"/>
    </row>
    <row r="6141" spans="20:20" x14ac:dyDescent="0.25">
      <c r="T6141"/>
    </row>
    <row r="6142" spans="20:20" x14ac:dyDescent="0.25">
      <c r="T6142"/>
    </row>
    <row r="6143" spans="20:20" x14ac:dyDescent="0.25">
      <c r="T6143"/>
    </row>
    <row r="6144" spans="20:20" x14ac:dyDescent="0.25">
      <c r="T6144"/>
    </row>
    <row r="6145" spans="20:20" x14ac:dyDescent="0.25">
      <c r="T6145"/>
    </row>
    <row r="6146" spans="20:20" x14ac:dyDescent="0.25">
      <c r="T6146"/>
    </row>
    <row r="6147" spans="20:20" x14ac:dyDescent="0.25">
      <c r="T6147"/>
    </row>
    <row r="6148" spans="20:20" x14ac:dyDescent="0.25">
      <c r="T6148"/>
    </row>
    <row r="6149" spans="20:20" x14ac:dyDescent="0.25">
      <c r="T6149"/>
    </row>
    <row r="6150" spans="20:20" x14ac:dyDescent="0.25">
      <c r="T6150"/>
    </row>
    <row r="6151" spans="20:20" x14ac:dyDescent="0.25">
      <c r="T6151"/>
    </row>
    <row r="6152" spans="20:20" x14ac:dyDescent="0.25">
      <c r="T6152"/>
    </row>
    <row r="6153" spans="20:20" x14ac:dyDescent="0.25">
      <c r="T6153"/>
    </row>
    <row r="6154" spans="20:20" x14ac:dyDescent="0.25">
      <c r="T6154"/>
    </row>
    <row r="6155" spans="20:20" x14ac:dyDescent="0.25">
      <c r="T6155"/>
    </row>
    <row r="6156" spans="20:20" x14ac:dyDescent="0.25">
      <c r="T6156"/>
    </row>
    <row r="6157" spans="20:20" x14ac:dyDescent="0.25">
      <c r="T6157"/>
    </row>
    <row r="6158" spans="20:20" x14ac:dyDescent="0.25">
      <c r="T6158"/>
    </row>
    <row r="6159" spans="20:20" x14ac:dyDescent="0.25">
      <c r="T6159"/>
    </row>
    <row r="6160" spans="20:20" x14ac:dyDescent="0.25">
      <c r="T6160"/>
    </row>
    <row r="6161" spans="20:20" x14ac:dyDescent="0.25">
      <c r="T6161"/>
    </row>
    <row r="6162" spans="20:20" x14ac:dyDescent="0.25">
      <c r="T6162"/>
    </row>
    <row r="6163" spans="20:20" x14ac:dyDescent="0.25">
      <c r="T6163"/>
    </row>
    <row r="6164" spans="20:20" x14ac:dyDescent="0.25">
      <c r="T6164"/>
    </row>
    <row r="6165" spans="20:20" x14ac:dyDescent="0.25">
      <c r="T6165"/>
    </row>
    <row r="6166" spans="20:20" x14ac:dyDescent="0.25">
      <c r="T6166"/>
    </row>
    <row r="6167" spans="20:20" x14ac:dyDescent="0.25">
      <c r="T6167"/>
    </row>
    <row r="6168" spans="20:20" x14ac:dyDescent="0.25">
      <c r="T6168"/>
    </row>
    <row r="6169" spans="20:20" x14ac:dyDescent="0.25">
      <c r="T6169"/>
    </row>
    <row r="6170" spans="20:20" x14ac:dyDescent="0.25">
      <c r="T6170"/>
    </row>
    <row r="6171" spans="20:20" x14ac:dyDescent="0.25">
      <c r="T6171"/>
    </row>
    <row r="6172" spans="20:20" x14ac:dyDescent="0.25">
      <c r="T6172"/>
    </row>
    <row r="6173" spans="20:20" x14ac:dyDescent="0.25">
      <c r="T6173"/>
    </row>
    <row r="6174" spans="20:20" x14ac:dyDescent="0.25">
      <c r="T6174"/>
    </row>
    <row r="6175" spans="20:20" x14ac:dyDescent="0.25">
      <c r="T6175"/>
    </row>
    <row r="6176" spans="20:20" x14ac:dyDescent="0.25">
      <c r="T6176"/>
    </row>
    <row r="6177" spans="20:20" x14ac:dyDescent="0.25">
      <c r="T6177"/>
    </row>
    <row r="6178" spans="20:20" x14ac:dyDescent="0.25">
      <c r="T6178"/>
    </row>
    <row r="6179" spans="20:20" x14ac:dyDescent="0.25">
      <c r="T6179"/>
    </row>
    <row r="6180" spans="20:20" x14ac:dyDescent="0.25">
      <c r="T6180"/>
    </row>
    <row r="6181" spans="20:20" x14ac:dyDescent="0.25">
      <c r="T6181"/>
    </row>
    <row r="6182" spans="20:20" x14ac:dyDescent="0.25">
      <c r="T6182"/>
    </row>
    <row r="6183" spans="20:20" x14ac:dyDescent="0.25">
      <c r="T6183"/>
    </row>
    <row r="6184" spans="20:20" x14ac:dyDescent="0.25">
      <c r="T6184"/>
    </row>
    <row r="6185" spans="20:20" x14ac:dyDescent="0.25">
      <c r="T6185"/>
    </row>
    <row r="6186" spans="20:20" x14ac:dyDescent="0.25">
      <c r="T6186"/>
    </row>
    <row r="6187" spans="20:20" x14ac:dyDescent="0.25">
      <c r="T6187"/>
    </row>
    <row r="6188" spans="20:20" x14ac:dyDescent="0.25">
      <c r="T6188"/>
    </row>
    <row r="6189" spans="20:20" x14ac:dyDescent="0.25">
      <c r="T6189"/>
    </row>
    <row r="6190" spans="20:20" x14ac:dyDescent="0.25">
      <c r="T6190"/>
    </row>
    <row r="6191" spans="20:20" x14ac:dyDescent="0.25">
      <c r="T6191"/>
    </row>
    <row r="6192" spans="20:20" x14ac:dyDescent="0.25">
      <c r="T6192"/>
    </row>
    <row r="6193" spans="20:20" x14ac:dyDescent="0.25">
      <c r="T6193"/>
    </row>
    <row r="6194" spans="20:20" x14ac:dyDescent="0.25">
      <c r="T6194"/>
    </row>
    <row r="6195" spans="20:20" x14ac:dyDescent="0.25">
      <c r="T6195"/>
    </row>
    <row r="6196" spans="20:20" x14ac:dyDescent="0.25">
      <c r="T6196"/>
    </row>
    <row r="6197" spans="20:20" x14ac:dyDescent="0.25">
      <c r="T6197"/>
    </row>
    <row r="6198" spans="20:20" x14ac:dyDescent="0.25">
      <c r="T6198"/>
    </row>
    <row r="6199" spans="20:20" x14ac:dyDescent="0.25">
      <c r="T6199"/>
    </row>
    <row r="6200" spans="20:20" x14ac:dyDescent="0.25">
      <c r="T6200"/>
    </row>
    <row r="6201" spans="20:20" x14ac:dyDescent="0.25">
      <c r="T6201"/>
    </row>
    <row r="6202" spans="20:20" x14ac:dyDescent="0.25">
      <c r="T6202"/>
    </row>
    <row r="6203" spans="20:20" x14ac:dyDescent="0.25">
      <c r="T6203"/>
    </row>
    <row r="6204" spans="20:20" x14ac:dyDescent="0.25">
      <c r="T6204"/>
    </row>
    <row r="6205" spans="20:20" x14ac:dyDescent="0.25">
      <c r="T6205"/>
    </row>
    <row r="6206" spans="20:20" x14ac:dyDescent="0.25">
      <c r="T6206"/>
    </row>
    <row r="6207" spans="20:20" x14ac:dyDescent="0.25">
      <c r="T6207"/>
    </row>
    <row r="6208" spans="20:20" x14ac:dyDescent="0.25">
      <c r="T6208"/>
    </row>
    <row r="6209" spans="20:20" x14ac:dyDescent="0.25">
      <c r="T6209"/>
    </row>
    <row r="6210" spans="20:20" x14ac:dyDescent="0.25">
      <c r="T6210"/>
    </row>
    <row r="6211" spans="20:20" x14ac:dyDescent="0.25">
      <c r="T6211"/>
    </row>
    <row r="6212" spans="20:20" x14ac:dyDescent="0.25">
      <c r="T6212"/>
    </row>
    <row r="6213" spans="20:20" x14ac:dyDescent="0.25">
      <c r="T6213"/>
    </row>
    <row r="6214" spans="20:20" x14ac:dyDescent="0.25">
      <c r="T6214"/>
    </row>
    <row r="6215" spans="20:20" x14ac:dyDescent="0.25">
      <c r="T6215"/>
    </row>
    <row r="6216" spans="20:20" x14ac:dyDescent="0.25">
      <c r="T6216"/>
    </row>
    <row r="6217" spans="20:20" x14ac:dyDescent="0.25">
      <c r="T6217"/>
    </row>
    <row r="6218" spans="20:20" x14ac:dyDescent="0.25">
      <c r="T6218"/>
    </row>
    <row r="6219" spans="20:20" x14ac:dyDescent="0.25">
      <c r="T6219"/>
    </row>
    <row r="6220" spans="20:20" x14ac:dyDescent="0.25">
      <c r="T6220"/>
    </row>
    <row r="6221" spans="20:20" x14ac:dyDescent="0.25">
      <c r="T6221"/>
    </row>
    <row r="6222" spans="20:20" x14ac:dyDescent="0.25">
      <c r="T6222"/>
    </row>
    <row r="6223" spans="20:20" x14ac:dyDescent="0.25">
      <c r="T6223"/>
    </row>
    <row r="6224" spans="20:20" x14ac:dyDescent="0.25">
      <c r="T6224"/>
    </row>
    <row r="6225" spans="20:20" x14ac:dyDescent="0.25">
      <c r="T6225"/>
    </row>
    <row r="6226" spans="20:20" x14ac:dyDescent="0.25">
      <c r="T6226"/>
    </row>
    <row r="6227" spans="20:20" x14ac:dyDescent="0.25">
      <c r="T6227"/>
    </row>
    <row r="6228" spans="20:20" x14ac:dyDescent="0.25">
      <c r="T6228"/>
    </row>
    <row r="6229" spans="20:20" x14ac:dyDescent="0.25">
      <c r="T6229"/>
    </row>
    <row r="6230" spans="20:20" x14ac:dyDescent="0.25">
      <c r="T6230"/>
    </row>
    <row r="6231" spans="20:20" x14ac:dyDescent="0.25">
      <c r="T6231"/>
    </row>
    <row r="6232" spans="20:20" x14ac:dyDescent="0.25">
      <c r="T6232"/>
    </row>
    <row r="6233" spans="20:20" x14ac:dyDescent="0.25">
      <c r="T6233"/>
    </row>
    <row r="6234" spans="20:20" x14ac:dyDescent="0.25">
      <c r="T6234"/>
    </row>
    <row r="6235" spans="20:20" x14ac:dyDescent="0.25">
      <c r="T6235"/>
    </row>
    <row r="6236" spans="20:20" x14ac:dyDescent="0.25">
      <c r="T6236"/>
    </row>
    <row r="6237" spans="20:20" x14ac:dyDescent="0.25">
      <c r="T6237"/>
    </row>
    <row r="6238" spans="20:20" x14ac:dyDescent="0.25">
      <c r="T6238"/>
    </row>
    <row r="6239" spans="20:20" x14ac:dyDescent="0.25">
      <c r="T6239"/>
    </row>
    <row r="6240" spans="20:20" x14ac:dyDescent="0.25">
      <c r="T6240"/>
    </row>
    <row r="6241" spans="20:20" x14ac:dyDescent="0.25">
      <c r="T6241"/>
    </row>
    <row r="6242" spans="20:20" x14ac:dyDescent="0.25">
      <c r="T6242"/>
    </row>
    <row r="6243" spans="20:20" x14ac:dyDescent="0.25">
      <c r="T6243"/>
    </row>
    <row r="6244" spans="20:20" x14ac:dyDescent="0.25">
      <c r="T6244"/>
    </row>
    <row r="6245" spans="20:20" x14ac:dyDescent="0.25">
      <c r="T6245"/>
    </row>
    <row r="6246" spans="20:20" x14ac:dyDescent="0.25">
      <c r="T6246"/>
    </row>
    <row r="6247" spans="20:20" x14ac:dyDescent="0.25">
      <c r="T6247"/>
    </row>
    <row r="6248" spans="20:20" x14ac:dyDescent="0.25">
      <c r="T6248"/>
    </row>
    <row r="6249" spans="20:20" x14ac:dyDescent="0.25">
      <c r="T6249"/>
    </row>
    <row r="6250" spans="20:20" x14ac:dyDescent="0.25">
      <c r="T6250"/>
    </row>
    <row r="6251" spans="20:20" x14ac:dyDescent="0.25">
      <c r="T6251"/>
    </row>
    <row r="6252" spans="20:20" x14ac:dyDescent="0.25">
      <c r="T6252"/>
    </row>
    <row r="6253" spans="20:20" x14ac:dyDescent="0.25">
      <c r="T6253"/>
    </row>
    <row r="6254" spans="20:20" x14ac:dyDescent="0.25">
      <c r="T6254"/>
    </row>
    <row r="6255" spans="20:20" x14ac:dyDescent="0.25">
      <c r="T6255"/>
    </row>
    <row r="6256" spans="20:20" x14ac:dyDescent="0.25">
      <c r="T6256"/>
    </row>
    <row r="6257" spans="20:20" x14ac:dyDescent="0.25">
      <c r="T6257"/>
    </row>
    <row r="6258" spans="20:20" x14ac:dyDescent="0.25">
      <c r="T6258"/>
    </row>
    <row r="6259" spans="20:20" x14ac:dyDescent="0.25">
      <c r="T6259"/>
    </row>
    <row r="6260" spans="20:20" x14ac:dyDescent="0.25">
      <c r="T6260"/>
    </row>
    <row r="6261" spans="20:20" x14ac:dyDescent="0.25">
      <c r="T6261"/>
    </row>
    <row r="6262" spans="20:20" x14ac:dyDescent="0.25">
      <c r="T6262"/>
    </row>
    <row r="6263" spans="20:20" x14ac:dyDescent="0.25">
      <c r="T6263"/>
    </row>
    <row r="6264" spans="20:20" x14ac:dyDescent="0.25">
      <c r="T6264"/>
    </row>
    <row r="6265" spans="20:20" x14ac:dyDescent="0.25">
      <c r="T6265"/>
    </row>
    <row r="6266" spans="20:20" x14ac:dyDescent="0.25">
      <c r="T6266"/>
    </row>
    <row r="6267" spans="20:20" x14ac:dyDescent="0.25">
      <c r="T6267"/>
    </row>
    <row r="6268" spans="20:20" x14ac:dyDescent="0.25">
      <c r="T6268"/>
    </row>
    <row r="6269" spans="20:20" x14ac:dyDescent="0.25">
      <c r="T6269"/>
    </row>
    <row r="6270" spans="20:20" x14ac:dyDescent="0.25">
      <c r="T6270"/>
    </row>
    <row r="6271" spans="20:20" x14ac:dyDescent="0.25">
      <c r="T6271"/>
    </row>
    <row r="6272" spans="20:20" x14ac:dyDescent="0.25">
      <c r="T6272"/>
    </row>
    <row r="6273" spans="20:20" x14ac:dyDescent="0.25">
      <c r="T6273"/>
    </row>
    <row r="6274" spans="20:20" x14ac:dyDescent="0.25">
      <c r="T6274"/>
    </row>
    <row r="6275" spans="20:20" x14ac:dyDescent="0.25">
      <c r="T6275"/>
    </row>
    <row r="6276" spans="20:20" x14ac:dyDescent="0.25">
      <c r="T6276"/>
    </row>
    <row r="6277" spans="20:20" x14ac:dyDescent="0.25">
      <c r="T6277"/>
    </row>
    <row r="6278" spans="20:20" x14ac:dyDescent="0.25">
      <c r="T6278"/>
    </row>
    <row r="6279" spans="20:20" x14ac:dyDescent="0.25">
      <c r="T6279"/>
    </row>
    <row r="6280" spans="20:20" x14ac:dyDescent="0.25">
      <c r="T6280"/>
    </row>
    <row r="6281" spans="20:20" x14ac:dyDescent="0.25">
      <c r="T6281"/>
    </row>
    <row r="6282" spans="20:20" x14ac:dyDescent="0.25">
      <c r="T6282"/>
    </row>
    <row r="6283" spans="20:20" x14ac:dyDescent="0.25">
      <c r="T6283"/>
    </row>
    <row r="6284" spans="20:20" x14ac:dyDescent="0.25">
      <c r="T6284"/>
    </row>
    <row r="6285" spans="20:20" x14ac:dyDescent="0.25">
      <c r="T6285"/>
    </row>
    <row r="6286" spans="20:20" x14ac:dyDescent="0.25">
      <c r="T6286"/>
    </row>
    <row r="6287" spans="20:20" x14ac:dyDescent="0.25">
      <c r="T6287"/>
    </row>
    <row r="6288" spans="20:20" x14ac:dyDescent="0.25">
      <c r="T6288"/>
    </row>
  </sheetData>
  <autoFilter ref="A1:V1358"/>
  <sortState ref="T2:T1038">
    <sortCondition ref="T2"/>
  </sortState>
  <conditionalFormatting sqref="J1:J1048576 T1:T1048576">
    <cfRule type="duplicateValues" dxfId="32" priority="1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6472"/>
  <sheetViews>
    <sheetView zoomScale="85" zoomScaleNormal="85" workbookViewId="0">
      <pane ySplit="1" topLeftCell="A2" activePane="bottomLeft" state="frozen"/>
      <selection pane="bottomLeft" activeCell="T2" sqref="T2"/>
    </sheetView>
  </sheetViews>
  <sheetFormatPr defaultRowHeight="15" x14ac:dyDescent="0.25"/>
  <cols>
    <col min="1" max="1" width="5" style="10" customWidth="1"/>
    <col min="2" max="2" width="5" style="18" bestFit="1" customWidth="1"/>
    <col min="3" max="3" width="5.7109375" style="10" customWidth="1"/>
    <col min="4" max="4" width="9.28515625" style="10" customWidth="1"/>
    <col min="5" max="5" width="6.42578125" style="10" customWidth="1"/>
    <col min="6" max="6" width="17.140625" style="10" customWidth="1"/>
    <col min="7" max="7" width="6.42578125" style="10" customWidth="1"/>
    <col min="8" max="8" width="15.7109375" style="10" customWidth="1"/>
    <col min="9" max="9" width="10" style="11" customWidth="1"/>
    <col min="10" max="10" width="42.85546875" style="153" customWidth="1"/>
    <col min="11" max="12" width="11.42578125" style="154" customWidth="1"/>
    <col min="13" max="13" width="9.28515625" style="154" customWidth="1"/>
    <col min="14" max="14" width="11.42578125" style="156" customWidth="1"/>
    <col min="15" max="15" width="12.85546875" style="184" customWidth="1"/>
    <col min="16" max="16" width="22.85546875" style="102" customWidth="1"/>
    <col min="17" max="17" width="13.42578125" style="102" bestFit="1" customWidth="1"/>
    <col min="18" max="19" width="13.42578125" style="102" customWidth="1"/>
    <col min="20" max="20" width="30.7109375" style="102" customWidth="1"/>
    <col min="21" max="21" width="12.5703125" customWidth="1"/>
  </cols>
  <sheetData>
    <row r="1" spans="1:20" ht="33.75" x14ac:dyDescent="0.25">
      <c r="A1" s="93" t="s">
        <v>0</v>
      </c>
      <c r="B1" s="93" t="s">
        <v>1</v>
      </c>
      <c r="C1" s="94"/>
      <c r="D1" s="98" t="s">
        <v>2</v>
      </c>
      <c r="E1" s="95" t="s">
        <v>3</v>
      </c>
      <c r="F1" s="95" t="s">
        <v>4</v>
      </c>
      <c r="G1" s="95" t="s">
        <v>5</v>
      </c>
      <c r="H1" s="95" t="s">
        <v>6</v>
      </c>
      <c r="I1" s="97" t="s">
        <v>7</v>
      </c>
      <c r="J1" s="93" t="s">
        <v>1601</v>
      </c>
      <c r="K1" s="93" t="s">
        <v>1272</v>
      </c>
      <c r="L1" s="93" t="s">
        <v>4063</v>
      </c>
      <c r="M1" s="93" t="s">
        <v>1430</v>
      </c>
      <c r="N1" s="93" t="s">
        <v>1602</v>
      </c>
      <c r="O1" s="186" t="s">
        <v>1603</v>
      </c>
      <c r="P1" s="93" t="s">
        <v>1604</v>
      </c>
      <c r="Q1" s="182" t="s">
        <v>1600</v>
      </c>
      <c r="R1" s="243"/>
      <c r="S1" s="243"/>
      <c r="T1" s="243"/>
    </row>
    <row r="2" spans="1:20" ht="23.25" x14ac:dyDescent="0.25">
      <c r="A2" s="80">
        <v>1</v>
      </c>
      <c r="B2" s="105" t="s">
        <v>8</v>
      </c>
      <c r="C2" s="106" t="s">
        <v>629</v>
      </c>
      <c r="D2" s="91" t="s">
        <v>623</v>
      </c>
      <c r="E2" s="30" t="s">
        <v>637</v>
      </c>
      <c r="F2" s="30" t="s">
        <v>4888</v>
      </c>
      <c r="G2" s="30" t="s">
        <v>20</v>
      </c>
      <c r="H2" s="30" t="s">
        <v>647</v>
      </c>
      <c r="I2" s="42">
        <v>2</v>
      </c>
      <c r="J2" s="108" t="str">
        <f t="shared" ref="J2:J65" si="0">C2&amp;""&amp;D2&amp;", "&amp;E2&amp;" "&amp;F2&amp;", "&amp;G2&amp;" "&amp;H2&amp;", д. "&amp;I2</f>
        <v>Алапаевский р-н, Махнёвское муниципальное образование, п.г.т. Махнёво, ул. Городок Карьера, д. 2</v>
      </c>
      <c r="K2" s="30">
        <v>526.6</v>
      </c>
      <c r="L2" s="30">
        <v>12</v>
      </c>
      <c r="M2" s="30">
        <v>7</v>
      </c>
      <c r="N2" s="41" t="s">
        <v>2737</v>
      </c>
      <c r="O2" s="114">
        <v>43053</v>
      </c>
      <c r="P2" s="33" t="s">
        <v>1608</v>
      </c>
      <c r="Q2" s="187">
        <v>3689424.58</v>
      </c>
      <c r="R2" s="183"/>
      <c r="S2" s="183"/>
      <c r="T2" t="s">
        <v>5550</v>
      </c>
    </row>
    <row r="3" spans="1:20" ht="23.25" x14ac:dyDescent="0.25">
      <c r="A3" s="80">
        <v>2</v>
      </c>
      <c r="B3" s="105" t="s">
        <v>8</v>
      </c>
      <c r="C3" s="106" t="s">
        <v>629</v>
      </c>
      <c r="D3" s="91" t="s">
        <v>624</v>
      </c>
      <c r="E3" s="30" t="s">
        <v>1500</v>
      </c>
      <c r="F3" s="30" t="s">
        <v>38</v>
      </c>
      <c r="G3" s="30" t="s">
        <v>20</v>
      </c>
      <c r="H3" s="30" t="s">
        <v>39</v>
      </c>
      <c r="I3" s="42">
        <v>3</v>
      </c>
      <c r="J3" s="108" t="str">
        <f t="shared" si="0"/>
        <v>Алапаевский р-н, муниципальное образование Алапаевское, пос. Курорт-Самоцвет, ул. Центральная, д. 3</v>
      </c>
      <c r="K3" s="30">
        <v>1639.2</v>
      </c>
      <c r="L3" s="30">
        <v>36</v>
      </c>
      <c r="M3" s="30">
        <v>4</v>
      </c>
      <c r="N3" s="41" t="s">
        <v>2737</v>
      </c>
      <c r="O3" s="114">
        <v>43053</v>
      </c>
      <c r="P3" s="33" t="s">
        <v>1608</v>
      </c>
      <c r="Q3" s="187">
        <v>2878450.7</v>
      </c>
      <c r="R3" s="183"/>
      <c r="S3" s="183"/>
      <c r="T3" t="s">
        <v>4873</v>
      </c>
    </row>
    <row r="4" spans="1:20" ht="23.25" x14ac:dyDescent="0.25">
      <c r="A4" s="80">
        <v>3</v>
      </c>
      <c r="B4" s="109" t="s">
        <v>499</v>
      </c>
      <c r="C4" s="30"/>
      <c r="D4" s="30" t="s">
        <v>3017</v>
      </c>
      <c r="E4" s="30" t="s">
        <v>18</v>
      </c>
      <c r="F4" s="30" t="s">
        <v>500</v>
      </c>
      <c r="G4" s="30" t="s">
        <v>20</v>
      </c>
      <c r="H4" s="30" t="s">
        <v>185</v>
      </c>
      <c r="I4" s="35">
        <v>27</v>
      </c>
      <c r="J4" s="108" t="str">
        <f t="shared" si="0"/>
        <v>Арамильский городской округ Свердловской области, г. Арамиль, ул. Декабристов, д. 27</v>
      </c>
      <c r="K4" s="30">
        <v>757.5</v>
      </c>
      <c r="L4" s="30">
        <v>16</v>
      </c>
      <c r="M4" s="30">
        <v>7</v>
      </c>
      <c r="N4" s="41" t="s">
        <v>2866</v>
      </c>
      <c r="O4" s="114">
        <v>43049</v>
      </c>
      <c r="P4" s="33" t="s">
        <v>3340</v>
      </c>
      <c r="Q4" s="187">
        <v>3853448.1199999992</v>
      </c>
      <c r="R4" s="183"/>
      <c r="S4" s="183"/>
      <c r="T4" t="s">
        <v>4876</v>
      </c>
    </row>
    <row r="5" spans="1:20" ht="23.25" x14ac:dyDescent="0.25">
      <c r="A5" s="80">
        <v>4</v>
      </c>
      <c r="B5" s="109" t="s">
        <v>499</v>
      </c>
      <c r="C5" s="30"/>
      <c r="D5" s="30" t="s">
        <v>3017</v>
      </c>
      <c r="E5" s="30" t="s">
        <v>18</v>
      </c>
      <c r="F5" s="30" t="s">
        <v>500</v>
      </c>
      <c r="G5" s="30" t="s">
        <v>20</v>
      </c>
      <c r="H5" s="30" t="s">
        <v>87</v>
      </c>
      <c r="I5" s="35">
        <v>21</v>
      </c>
      <c r="J5" s="108" t="str">
        <f t="shared" si="0"/>
        <v>Арамильский городской округ Свердловской области, г. Арамиль, ул. Строителей, д. 21</v>
      </c>
      <c r="K5" s="30">
        <v>508.1</v>
      </c>
      <c r="L5" s="30">
        <v>12</v>
      </c>
      <c r="M5" s="30">
        <v>6</v>
      </c>
      <c r="N5" s="41" t="s">
        <v>2866</v>
      </c>
      <c r="O5" s="114">
        <v>43049</v>
      </c>
      <c r="P5" s="33" t="s">
        <v>3340</v>
      </c>
      <c r="Q5" s="187">
        <v>3964742.1800000006</v>
      </c>
      <c r="R5" s="183"/>
      <c r="S5" s="183"/>
      <c r="T5"/>
    </row>
    <row r="6" spans="1:20" ht="23.25" x14ac:dyDescent="0.25">
      <c r="A6" s="80">
        <v>5</v>
      </c>
      <c r="B6" s="109" t="s">
        <v>499</v>
      </c>
      <c r="C6" s="30"/>
      <c r="D6" s="30" t="s">
        <v>3017</v>
      </c>
      <c r="E6" s="30" t="s">
        <v>18</v>
      </c>
      <c r="F6" s="30" t="s">
        <v>500</v>
      </c>
      <c r="G6" s="30" t="s">
        <v>20</v>
      </c>
      <c r="H6" s="30" t="s">
        <v>1087</v>
      </c>
      <c r="I6" s="35">
        <v>4</v>
      </c>
      <c r="J6" s="108" t="str">
        <f t="shared" si="0"/>
        <v>Арамильский городской округ Свердловской области, г. Арамиль, ул. Тельмана, д. 4</v>
      </c>
      <c r="K6" s="30">
        <v>612.70000000000005</v>
      </c>
      <c r="L6" s="30">
        <v>14</v>
      </c>
      <c r="M6" s="30">
        <v>7</v>
      </c>
      <c r="N6" s="41" t="s">
        <v>2866</v>
      </c>
      <c r="O6" s="114">
        <v>43049</v>
      </c>
      <c r="P6" s="33" t="s">
        <v>3340</v>
      </c>
      <c r="Q6" s="187">
        <v>3489631.7</v>
      </c>
      <c r="R6" s="183"/>
      <c r="S6" s="183"/>
      <c r="T6"/>
    </row>
    <row r="7" spans="1:20" ht="23.25" x14ac:dyDescent="0.25">
      <c r="A7" s="80">
        <v>6</v>
      </c>
      <c r="B7" s="105" t="s">
        <v>8</v>
      </c>
      <c r="C7" s="30" t="s">
        <v>625</v>
      </c>
      <c r="D7" s="91" t="s">
        <v>10</v>
      </c>
      <c r="E7" s="30" t="s">
        <v>18</v>
      </c>
      <c r="F7" s="30" t="s">
        <v>50</v>
      </c>
      <c r="G7" s="30" t="s">
        <v>20</v>
      </c>
      <c r="H7" s="30" t="s">
        <v>146</v>
      </c>
      <c r="I7" s="42">
        <v>8</v>
      </c>
      <c r="J7" s="108" t="str">
        <f t="shared" si="0"/>
        <v>Артемовский р-н, Артемовский городской округ, г. Артемовский, ул. Дзержинского, д. 8</v>
      </c>
      <c r="K7" s="30">
        <v>507</v>
      </c>
      <c r="L7" s="30">
        <v>8</v>
      </c>
      <c r="M7" s="30">
        <v>6</v>
      </c>
      <c r="N7" s="41" t="s">
        <v>2728</v>
      </c>
      <c r="O7" s="114">
        <v>43063</v>
      </c>
      <c r="P7" s="33" t="s">
        <v>1626</v>
      </c>
      <c r="Q7" s="187">
        <v>3273469.8600000003</v>
      </c>
      <c r="R7" s="183"/>
      <c r="S7" s="183"/>
      <c r="T7"/>
    </row>
    <row r="8" spans="1:20" ht="23.25" x14ac:dyDescent="0.25">
      <c r="A8" s="80">
        <v>7</v>
      </c>
      <c r="B8" s="105" t="s">
        <v>8</v>
      </c>
      <c r="C8" s="30" t="s">
        <v>625</v>
      </c>
      <c r="D8" s="91" t="s">
        <v>10</v>
      </c>
      <c r="E8" s="30" t="s">
        <v>18</v>
      </c>
      <c r="F8" s="30" t="s">
        <v>50</v>
      </c>
      <c r="G8" s="30" t="s">
        <v>20</v>
      </c>
      <c r="H8" s="30" t="s">
        <v>777</v>
      </c>
      <c r="I8" s="42" t="s">
        <v>118</v>
      </c>
      <c r="J8" s="108" t="str">
        <f t="shared" si="0"/>
        <v>Артемовский р-н, Артемовский городской округ, г. Артемовский, ул. Добролюбова, д. 14А</v>
      </c>
      <c r="K8" s="30">
        <v>765</v>
      </c>
      <c r="L8" s="30">
        <v>14</v>
      </c>
      <c r="M8" s="30">
        <v>7</v>
      </c>
      <c r="N8" s="41" t="s">
        <v>2728</v>
      </c>
      <c r="O8" s="114">
        <v>43063</v>
      </c>
      <c r="P8" s="33" t="s">
        <v>1626</v>
      </c>
      <c r="Q8" s="187">
        <v>3814080.9600000004</v>
      </c>
      <c r="R8" s="183"/>
      <c r="S8" s="183"/>
      <c r="T8"/>
    </row>
    <row r="9" spans="1:20" ht="23.25" x14ac:dyDescent="0.25">
      <c r="A9" s="80">
        <v>8</v>
      </c>
      <c r="B9" s="105" t="s">
        <v>8</v>
      </c>
      <c r="C9" s="30" t="s">
        <v>625</v>
      </c>
      <c r="D9" s="91" t="s">
        <v>10</v>
      </c>
      <c r="E9" s="30" t="s">
        <v>18</v>
      </c>
      <c r="F9" s="30" t="s">
        <v>50</v>
      </c>
      <c r="G9" s="30" t="s">
        <v>20</v>
      </c>
      <c r="H9" s="30" t="s">
        <v>83</v>
      </c>
      <c r="I9" s="42">
        <v>47</v>
      </c>
      <c r="J9" s="108" t="str">
        <f t="shared" si="0"/>
        <v>Артемовский р-н, Артемовский городской округ, г. Артемовский, ул. Пролетарская, д. 47</v>
      </c>
      <c r="K9" s="30">
        <v>916.9</v>
      </c>
      <c r="L9" s="30">
        <v>24</v>
      </c>
      <c r="M9" s="30">
        <v>7</v>
      </c>
      <c r="N9" s="41" t="s">
        <v>2728</v>
      </c>
      <c r="O9" s="114">
        <v>43063</v>
      </c>
      <c r="P9" s="33" t="s">
        <v>1626</v>
      </c>
      <c r="Q9" s="187">
        <v>4820321.24</v>
      </c>
      <c r="R9" s="183"/>
      <c r="S9" s="183"/>
      <c r="T9"/>
    </row>
    <row r="10" spans="1:20" ht="23.25" x14ac:dyDescent="0.25">
      <c r="A10" s="80">
        <v>9</v>
      </c>
      <c r="B10" s="105" t="s">
        <v>8</v>
      </c>
      <c r="C10" s="30" t="s">
        <v>625</v>
      </c>
      <c r="D10" s="91" t="s">
        <v>10</v>
      </c>
      <c r="E10" s="30" t="s">
        <v>18</v>
      </c>
      <c r="F10" s="30" t="s">
        <v>50</v>
      </c>
      <c r="G10" s="30" t="s">
        <v>20</v>
      </c>
      <c r="H10" s="30" t="s">
        <v>52</v>
      </c>
      <c r="I10" s="42">
        <v>21</v>
      </c>
      <c r="J10" s="108" t="str">
        <f t="shared" si="0"/>
        <v>Артемовский р-н, Артемовский городской округ, г. Артемовский, ул. Свободы, д. 21</v>
      </c>
      <c r="K10" s="30">
        <v>454.1</v>
      </c>
      <c r="L10" s="30">
        <v>8</v>
      </c>
      <c r="M10" s="30">
        <v>1</v>
      </c>
      <c r="N10" s="41" t="s">
        <v>2728</v>
      </c>
      <c r="O10" s="114">
        <v>43063</v>
      </c>
      <c r="P10" s="33" t="s">
        <v>1626</v>
      </c>
      <c r="Q10" s="187">
        <v>1396928.84</v>
      </c>
      <c r="R10" s="183"/>
      <c r="S10" s="183"/>
      <c r="T10"/>
    </row>
    <row r="11" spans="1:20" ht="23.25" x14ac:dyDescent="0.25">
      <c r="A11" s="80">
        <v>10</v>
      </c>
      <c r="B11" s="105" t="s">
        <v>8</v>
      </c>
      <c r="C11" s="30" t="s">
        <v>625</v>
      </c>
      <c r="D11" s="91" t="s">
        <v>10</v>
      </c>
      <c r="E11" s="30" t="s">
        <v>18</v>
      </c>
      <c r="F11" s="30" t="s">
        <v>50</v>
      </c>
      <c r="G11" s="30" t="s">
        <v>20</v>
      </c>
      <c r="H11" s="30" t="s">
        <v>52</v>
      </c>
      <c r="I11" s="42">
        <v>23</v>
      </c>
      <c r="J11" s="108" t="str">
        <f t="shared" si="0"/>
        <v>Артемовский р-н, Артемовский городской округ, г. Артемовский, ул. Свободы, д. 23</v>
      </c>
      <c r="K11" s="30">
        <v>460.9</v>
      </c>
      <c r="L11" s="30">
        <v>8</v>
      </c>
      <c r="M11" s="30">
        <v>5</v>
      </c>
      <c r="N11" s="41" t="s">
        <v>2728</v>
      </c>
      <c r="O11" s="114">
        <v>43063</v>
      </c>
      <c r="P11" s="33" t="s">
        <v>1626</v>
      </c>
      <c r="Q11" s="187">
        <v>3103378.76</v>
      </c>
      <c r="R11" s="183"/>
      <c r="S11" s="183"/>
      <c r="T11"/>
    </row>
    <row r="12" spans="1:20" ht="23.25" x14ac:dyDescent="0.25">
      <c r="A12" s="80">
        <v>11</v>
      </c>
      <c r="B12" s="105" t="s">
        <v>8</v>
      </c>
      <c r="C12" s="30" t="s">
        <v>625</v>
      </c>
      <c r="D12" s="91" t="s">
        <v>10</v>
      </c>
      <c r="E12" s="30" t="s">
        <v>18</v>
      </c>
      <c r="F12" s="30" t="s">
        <v>50</v>
      </c>
      <c r="G12" s="30" t="s">
        <v>20</v>
      </c>
      <c r="H12" s="30" t="s">
        <v>52</v>
      </c>
      <c r="I12" s="42">
        <v>35</v>
      </c>
      <c r="J12" s="108" t="str">
        <f t="shared" si="0"/>
        <v>Артемовский р-н, Артемовский городской округ, г. Артемовский, ул. Свободы, д. 35</v>
      </c>
      <c r="K12" s="30">
        <v>450.8</v>
      </c>
      <c r="L12" s="30">
        <v>8</v>
      </c>
      <c r="M12" s="30">
        <v>7</v>
      </c>
      <c r="N12" s="41" t="s">
        <v>2728</v>
      </c>
      <c r="O12" s="114">
        <v>43063</v>
      </c>
      <c r="P12" s="33" t="s">
        <v>1626</v>
      </c>
      <c r="Q12" s="187">
        <v>2712888.44</v>
      </c>
      <c r="R12" s="183"/>
      <c r="S12" s="183"/>
      <c r="T12"/>
    </row>
    <row r="13" spans="1:20" ht="23.25" x14ac:dyDescent="0.25">
      <c r="A13" s="80">
        <v>12</v>
      </c>
      <c r="B13" s="105" t="s">
        <v>8</v>
      </c>
      <c r="C13" s="30" t="s">
        <v>625</v>
      </c>
      <c r="D13" s="91" t="s">
        <v>10</v>
      </c>
      <c r="E13" s="30" t="s">
        <v>18</v>
      </c>
      <c r="F13" s="30" t="s">
        <v>50</v>
      </c>
      <c r="G13" s="30" t="s">
        <v>20</v>
      </c>
      <c r="H13" s="30" t="s">
        <v>52</v>
      </c>
      <c r="I13" s="42">
        <v>41</v>
      </c>
      <c r="J13" s="108" t="str">
        <f t="shared" si="0"/>
        <v>Артемовский р-н, Артемовский городской округ, г. Артемовский, ул. Свободы, д. 41</v>
      </c>
      <c r="K13" s="30">
        <v>406.6</v>
      </c>
      <c r="L13" s="30">
        <v>8</v>
      </c>
      <c r="M13" s="30">
        <v>7</v>
      </c>
      <c r="N13" s="41" t="s">
        <v>2728</v>
      </c>
      <c r="O13" s="114">
        <v>43063</v>
      </c>
      <c r="P13" s="33" t="s">
        <v>1626</v>
      </c>
      <c r="Q13" s="187">
        <v>2616942.64</v>
      </c>
      <c r="R13" s="183"/>
      <c r="S13" s="183"/>
      <c r="T13"/>
    </row>
    <row r="14" spans="1:20" ht="23.25" x14ac:dyDescent="0.25">
      <c r="A14" s="80">
        <v>13</v>
      </c>
      <c r="B14" s="105" t="s">
        <v>8</v>
      </c>
      <c r="C14" s="30" t="s">
        <v>625</v>
      </c>
      <c r="D14" s="91" t="s">
        <v>10</v>
      </c>
      <c r="E14" s="30" t="s">
        <v>18</v>
      </c>
      <c r="F14" s="30" t="s">
        <v>50</v>
      </c>
      <c r="G14" s="30" t="s">
        <v>20</v>
      </c>
      <c r="H14" s="30" t="s">
        <v>273</v>
      </c>
      <c r="I14" s="42">
        <v>10</v>
      </c>
      <c r="J14" s="108" t="str">
        <f t="shared" si="0"/>
        <v>Артемовский р-н, Артемовский городской округ, г. Артемовский, ул. Физкультурников, д. 10</v>
      </c>
      <c r="K14" s="30">
        <v>351.8</v>
      </c>
      <c r="L14" s="30">
        <v>8</v>
      </c>
      <c r="M14" s="30">
        <v>7</v>
      </c>
      <c r="N14" s="41" t="s">
        <v>2728</v>
      </c>
      <c r="O14" s="114">
        <v>43063</v>
      </c>
      <c r="P14" s="33" t="s">
        <v>1626</v>
      </c>
      <c r="Q14" s="187">
        <v>2433869.1800000006</v>
      </c>
      <c r="R14" s="183"/>
      <c r="S14" s="183"/>
      <c r="T14"/>
    </row>
    <row r="15" spans="1:20" ht="23.25" x14ac:dyDescent="0.25">
      <c r="A15" s="80">
        <v>14</v>
      </c>
      <c r="B15" s="105" t="s">
        <v>8</v>
      </c>
      <c r="C15" s="30" t="s">
        <v>625</v>
      </c>
      <c r="D15" s="91" t="s">
        <v>10</v>
      </c>
      <c r="E15" s="30" t="s">
        <v>1500</v>
      </c>
      <c r="F15" s="30" t="s">
        <v>42</v>
      </c>
      <c r="G15" s="30" t="s">
        <v>20</v>
      </c>
      <c r="H15" s="30" t="s">
        <v>47</v>
      </c>
      <c r="I15" s="42">
        <v>4</v>
      </c>
      <c r="J15" s="108" t="str">
        <f t="shared" si="0"/>
        <v>Артемовский р-н, Артемовский городской округ, пос. Буланаш, ул. Максима Горького, д. 4</v>
      </c>
      <c r="K15" s="30">
        <v>504.1</v>
      </c>
      <c r="L15" s="30">
        <v>3</v>
      </c>
      <c r="M15" s="30">
        <v>6</v>
      </c>
      <c r="N15" s="41" t="s">
        <v>2728</v>
      </c>
      <c r="O15" s="114">
        <v>43063</v>
      </c>
      <c r="P15" s="33" t="s">
        <v>1626</v>
      </c>
      <c r="Q15" s="187">
        <v>3273615</v>
      </c>
      <c r="R15" s="183"/>
      <c r="S15" s="183"/>
      <c r="T15"/>
    </row>
    <row r="16" spans="1:20" ht="23.25" x14ac:dyDescent="0.25">
      <c r="A16" s="80">
        <v>15</v>
      </c>
      <c r="B16" s="105" t="s">
        <v>8</v>
      </c>
      <c r="C16" s="30" t="s">
        <v>625</v>
      </c>
      <c r="D16" s="91" t="s">
        <v>10</v>
      </c>
      <c r="E16" s="30" t="s">
        <v>1500</v>
      </c>
      <c r="F16" s="30" t="s">
        <v>42</v>
      </c>
      <c r="G16" s="30" t="s">
        <v>20</v>
      </c>
      <c r="H16" s="30" t="s">
        <v>55</v>
      </c>
      <c r="I16" s="42">
        <v>10</v>
      </c>
      <c r="J16" s="108" t="str">
        <f t="shared" si="0"/>
        <v>Артемовский р-н, Артемовский городской округ, пос. Буланаш, ул. Механическая, д. 10</v>
      </c>
      <c r="K16" s="30">
        <v>746.8</v>
      </c>
      <c r="L16" s="30">
        <v>16</v>
      </c>
      <c r="M16" s="30">
        <v>8</v>
      </c>
      <c r="N16" s="41" t="s">
        <v>2728</v>
      </c>
      <c r="O16" s="114">
        <v>43063</v>
      </c>
      <c r="P16" s="33" t="s">
        <v>1626</v>
      </c>
      <c r="Q16" s="187">
        <v>5175227.4799999995</v>
      </c>
      <c r="R16" s="183"/>
      <c r="S16" s="183"/>
      <c r="T16"/>
    </row>
    <row r="17" spans="1:20" ht="23.25" x14ac:dyDescent="0.25">
      <c r="A17" s="80">
        <v>16</v>
      </c>
      <c r="B17" s="105" t="s">
        <v>8</v>
      </c>
      <c r="C17" s="30" t="s">
        <v>625</v>
      </c>
      <c r="D17" s="91" t="s">
        <v>10</v>
      </c>
      <c r="E17" s="30" t="s">
        <v>1500</v>
      </c>
      <c r="F17" s="30" t="s">
        <v>42</v>
      </c>
      <c r="G17" s="30" t="s">
        <v>20</v>
      </c>
      <c r="H17" s="30" t="s">
        <v>55</v>
      </c>
      <c r="I17" s="42">
        <v>13</v>
      </c>
      <c r="J17" s="108" t="str">
        <f t="shared" si="0"/>
        <v>Артемовский р-н, Артемовский городской округ, пос. Буланаш, ул. Механическая, д. 13</v>
      </c>
      <c r="K17" s="30">
        <v>832</v>
      </c>
      <c r="L17" s="30">
        <v>12</v>
      </c>
      <c r="M17" s="30">
        <v>8</v>
      </c>
      <c r="N17" s="41" t="s">
        <v>2728</v>
      </c>
      <c r="O17" s="114">
        <v>43063</v>
      </c>
      <c r="P17" s="33" t="s">
        <v>1626</v>
      </c>
      <c r="Q17" s="187">
        <v>5351242.1800000006</v>
      </c>
      <c r="R17" s="183"/>
      <c r="S17" s="183"/>
      <c r="T17"/>
    </row>
    <row r="18" spans="1:20" ht="23.25" x14ac:dyDescent="0.25">
      <c r="A18" s="80">
        <v>17</v>
      </c>
      <c r="B18" s="105" t="s">
        <v>8</v>
      </c>
      <c r="C18" s="30" t="s">
        <v>625</v>
      </c>
      <c r="D18" s="91" t="s">
        <v>10</v>
      </c>
      <c r="E18" s="30" t="s">
        <v>1500</v>
      </c>
      <c r="F18" s="30" t="s">
        <v>42</v>
      </c>
      <c r="G18" s="30" t="s">
        <v>20</v>
      </c>
      <c r="H18" s="110" t="s">
        <v>55</v>
      </c>
      <c r="I18" s="42">
        <v>14</v>
      </c>
      <c r="J18" s="108" t="str">
        <f t="shared" si="0"/>
        <v>Артемовский р-н, Артемовский городской округ, пос. Буланаш, ул. Механическая, д. 14</v>
      </c>
      <c r="K18" s="30">
        <v>514.9</v>
      </c>
      <c r="L18" s="30">
        <v>8</v>
      </c>
      <c r="M18" s="30">
        <v>8</v>
      </c>
      <c r="N18" s="41" t="s">
        <v>2728</v>
      </c>
      <c r="O18" s="114">
        <v>43063</v>
      </c>
      <c r="P18" s="33" t="s">
        <v>1626</v>
      </c>
      <c r="Q18" s="187">
        <v>3032276.68</v>
      </c>
      <c r="R18" s="183"/>
      <c r="S18" s="183"/>
      <c r="T18"/>
    </row>
    <row r="19" spans="1:20" ht="34.5" x14ac:dyDescent="0.25">
      <c r="A19" s="80">
        <v>18</v>
      </c>
      <c r="B19" s="105" t="s">
        <v>8</v>
      </c>
      <c r="C19" s="30" t="s">
        <v>625</v>
      </c>
      <c r="D19" s="91" t="s">
        <v>10</v>
      </c>
      <c r="E19" s="30" t="s">
        <v>1500</v>
      </c>
      <c r="F19" s="30" t="s">
        <v>42</v>
      </c>
      <c r="G19" s="30" t="s">
        <v>20</v>
      </c>
      <c r="H19" s="30" t="s">
        <v>55</v>
      </c>
      <c r="I19" s="42">
        <v>15</v>
      </c>
      <c r="J19" s="108" t="str">
        <f t="shared" si="0"/>
        <v>Артемовский р-н, Артемовский городской округ, пос. Буланаш, ул. Механическая, д. 15</v>
      </c>
      <c r="K19" s="30">
        <v>945.2</v>
      </c>
      <c r="L19" s="30">
        <v>20</v>
      </c>
      <c r="M19" s="30">
        <v>8</v>
      </c>
      <c r="N19" s="41" t="s">
        <v>2734</v>
      </c>
      <c r="O19" s="114" t="s">
        <v>3346</v>
      </c>
      <c r="P19" s="33" t="s">
        <v>1626</v>
      </c>
      <c r="Q19" s="187">
        <v>6938289.0800000001</v>
      </c>
      <c r="R19" s="183"/>
      <c r="S19" s="183"/>
      <c r="T19"/>
    </row>
    <row r="20" spans="1:20" ht="23.25" x14ac:dyDescent="0.25">
      <c r="A20" s="80">
        <v>19</v>
      </c>
      <c r="B20" s="105" t="s">
        <v>8</v>
      </c>
      <c r="C20" s="30" t="s">
        <v>625</v>
      </c>
      <c r="D20" s="91" t="s">
        <v>10</v>
      </c>
      <c r="E20" s="30" t="s">
        <v>1500</v>
      </c>
      <c r="F20" s="30" t="s">
        <v>42</v>
      </c>
      <c r="G20" s="30" t="s">
        <v>20</v>
      </c>
      <c r="H20" s="30" t="s">
        <v>1123</v>
      </c>
      <c r="I20" s="42">
        <v>3</v>
      </c>
      <c r="J20" s="108" t="str">
        <f t="shared" si="0"/>
        <v>Артемовский р-н, Артемовский городской округ, пос. Буланаш, ул. Проходчиков, д. 3</v>
      </c>
      <c r="K20" s="30">
        <v>511.5</v>
      </c>
      <c r="L20" s="30">
        <v>8</v>
      </c>
      <c r="M20" s="30">
        <v>8</v>
      </c>
      <c r="N20" s="41" t="s">
        <v>2728</v>
      </c>
      <c r="O20" s="114">
        <v>43063</v>
      </c>
      <c r="P20" s="33" t="s">
        <v>1626</v>
      </c>
      <c r="Q20" s="187">
        <v>3184857.76</v>
      </c>
      <c r="R20" s="183"/>
      <c r="S20" s="183"/>
      <c r="T20"/>
    </row>
    <row r="21" spans="1:20" ht="23.25" x14ac:dyDescent="0.25">
      <c r="A21" s="80">
        <v>20</v>
      </c>
      <c r="B21" s="105" t="s">
        <v>8</v>
      </c>
      <c r="C21" s="30" t="s">
        <v>625</v>
      </c>
      <c r="D21" s="91" t="s">
        <v>10</v>
      </c>
      <c r="E21" s="30" t="s">
        <v>1500</v>
      </c>
      <c r="F21" s="30" t="s">
        <v>42</v>
      </c>
      <c r="G21" s="30" t="s">
        <v>20</v>
      </c>
      <c r="H21" s="30" t="s">
        <v>1123</v>
      </c>
      <c r="I21" s="42">
        <v>5</v>
      </c>
      <c r="J21" s="108" t="str">
        <f t="shared" si="0"/>
        <v>Артемовский р-н, Артемовский городской округ, пос. Буланаш, ул. Проходчиков, д. 5</v>
      </c>
      <c r="K21" s="30">
        <v>499.3</v>
      </c>
      <c r="L21" s="30">
        <v>8</v>
      </c>
      <c r="M21" s="30">
        <v>8</v>
      </c>
      <c r="N21" s="41" t="s">
        <v>2728</v>
      </c>
      <c r="O21" s="114">
        <v>43063</v>
      </c>
      <c r="P21" s="33" t="s">
        <v>1626</v>
      </c>
      <c r="Q21" s="187">
        <v>3164636.1</v>
      </c>
      <c r="R21" s="183"/>
      <c r="S21" s="183"/>
      <c r="T21"/>
    </row>
    <row r="22" spans="1:20" ht="23.25" x14ac:dyDescent="0.25">
      <c r="A22" s="80">
        <v>21</v>
      </c>
      <c r="B22" s="105" t="s">
        <v>8</v>
      </c>
      <c r="C22" s="30" t="s">
        <v>625</v>
      </c>
      <c r="D22" s="91" t="s">
        <v>10</v>
      </c>
      <c r="E22" s="30" t="s">
        <v>1500</v>
      </c>
      <c r="F22" s="30" t="s">
        <v>42</v>
      </c>
      <c r="G22" s="30" t="s">
        <v>20</v>
      </c>
      <c r="H22" s="30" t="s">
        <v>1123</v>
      </c>
      <c r="I22" s="42">
        <v>6</v>
      </c>
      <c r="J22" s="108" t="str">
        <f t="shared" si="0"/>
        <v>Артемовский р-н, Артемовский городской округ, пос. Буланаш, ул. Проходчиков, д. 6</v>
      </c>
      <c r="K22" s="30">
        <v>554.29999999999995</v>
      </c>
      <c r="L22" s="30">
        <v>8</v>
      </c>
      <c r="M22" s="30">
        <v>8</v>
      </c>
      <c r="N22" s="41" t="s">
        <v>2728</v>
      </c>
      <c r="O22" s="114">
        <v>43063</v>
      </c>
      <c r="P22" s="33" t="s">
        <v>1626</v>
      </c>
      <c r="Q22" s="187">
        <v>3318119.88</v>
      </c>
      <c r="R22" s="183"/>
      <c r="S22" s="183"/>
      <c r="T22"/>
    </row>
    <row r="23" spans="1:20" ht="23.25" x14ac:dyDescent="0.25">
      <c r="A23" s="80">
        <v>22</v>
      </c>
      <c r="B23" s="105" t="s">
        <v>8</v>
      </c>
      <c r="C23" s="30" t="s">
        <v>625</v>
      </c>
      <c r="D23" s="91" t="s">
        <v>10</v>
      </c>
      <c r="E23" s="30" t="s">
        <v>1500</v>
      </c>
      <c r="F23" s="30" t="s">
        <v>42</v>
      </c>
      <c r="G23" s="30" t="s">
        <v>20</v>
      </c>
      <c r="H23" s="30" t="s">
        <v>1123</v>
      </c>
      <c r="I23" s="42">
        <v>7</v>
      </c>
      <c r="J23" s="108" t="str">
        <f t="shared" si="0"/>
        <v>Артемовский р-н, Артемовский городской округ, пос. Буланаш, ул. Проходчиков, д. 7</v>
      </c>
      <c r="K23" s="30">
        <v>494</v>
      </c>
      <c r="L23" s="30">
        <v>8</v>
      </c>
      <c r="M23" s="30">
        <v>7</v>
      </c>
      <c r="N23" s="41" t="s">
        <v>2728</v>
      </c>
      <c r="O23" s="114">
        <v>43063</v>
      </c>
      <c r="P23" s="33" t="s">
        <v>1626</v>
      </c>
      <c r="Q23" s="187">
        <v>1901483.86</v>
      </c>
      <c r="R23" s="183"/>
      <c r="S23" s="183"/>
      <c r="T23"/>
    </row>
    <row r="24" spans="1:20" ht="23.25" x14ac:dyDescent="0.25">
      <c r="A24" s="80">
        <v>23</v>
      </c>
      <c r="B24" s="105" t="s">
        <v>8</v>
      </c>
      <c r="C24" s="30" t="s">
        <v>625</v>
      </c>
      <c r="D24" s="91" t="s">
        <v>10</v>
      </c>
      <c r="E24" s="30" t="s">
        <v>1500</v>
      </c>
      <c r="F24" s="30" t="s">
        <v>42</v>
      </c>
      <c r="G24" s="30" t="s">
        <v>20</v>
      </c>
      <c r="H24" s="30" t="s">
        <v>46</v>
      </c>
      <c r="I24" s="42">
        <v>27</v>
      </c>
      <c r="J24" s="108" t="str">
        <f t="shared" si="0"/>
        <v>Артемовский р-н, Артемовский городской округ, пос. Буланаш, ул. Театральная, д. 27</v>
      </c>
      <c r="K24" s="30">
        <v>1565.2</v>
      </c>
      <c r="L24" s="30">
        <v>30</v>
      </c>
      <c r="M24" s="30">
        <v>7</v>
      </c>
      <c r="N24" s="41" t="s">
        <v>2728</v>
      </c>
      <c r="O24" s="114">
        <v>43063</v>
      </c>
      <c r="P24" s="33" t="s">
        <v>1626</v>
      </c>
      <c r="Q24" s="187">
        <v>5293233.379999999</v>
      </c>
      <c r="R24" s="183"/>
      <c r="S24" s="183"/>
      <c r="T24"/>
    </row>
    <row r="25" spans="1:20" ht="23.25" x14ac:dyDescent="0.25">
      <c r="A25" s="80">
        <v>24</v>
      </c>
      <c r="B25" s="111" t="s">
        <v>227</v>
      </c>
      <c r="C25" s="91" t="s">
        <v>715</v>
      </c>
      <c r="D25" s="91" t="s">
        <v>228</v>
      </c>
      <c r="E25" s="107" t="s">
        <v>637</v>
      </c>
      <c r="F25" s="107" t="s">
        <v>229</v>
      </c>
      <c r="G25" s="107" t="s">
        <v>20</v>
      </c>
      <c r="H25" s="107" t="s">
        <v>231</v>
      </c>
      <c r="I25" s="84" t="s">
        <v>991</v>
      </c>
      <c r="J25" s="108" t="str">
        <f t="shared" si="0"/>
        <v>Артинский р-н, Артинский городской округ, п.г.т. Арти, ул. Дерябина, д. 28</v>
      </c>
      <c r="K25" s="84">
        <v>380.4</v>
      </c>
      <c r="L25" s="30">
        <v>8</v>
      </c>
      <c r="M25" s="84">
        <v>2</v>
      </c>
      <c r="N25" s="41" t="s">
        <v>2793</v>
      </c>
      <c r="O25" s="114">
        <v>43112</v>
      </c>
      <c r="P25" s="33" t="s">
        <v>1605</v>
      </c>
      <c r="Q25" s="187">
        <v>685340.74999999988</v>
      </c>
      <c r="R25" s="183"/>
      <c r="S25" s="183"/>
      <c r="T25"/>
    </row>
    <row r="26" spans="1:20" ht="23.25" x14ac:dyDescent="0.25">
      <c r="A26" s="80">
        <v>25</v>
      </c>
      <c r="B26" s="111" t="s">
        <v>227</v>
      </c>
      <c r="C26" s="91" t="s">
        <v>715</v>
      </c>
      <c r="D26" s="91" t="s">
        <v>228</v>
      </c>
      <c r="E26" s="107" t="s">
        <v>637</v>
      </c>
      <c r="F26" s="107" t="s">
        <v>229</v>
      </c>
      <c r="G26" s="107" t="s">
        <v>20</v>
      </c>
      <c r="H26" s="30" t="s">
        <v>75</v>
      </c>
      <c r="I26" s="42">
        <v>79</v>
      </c>
      <c r="J26" s="108" t="str">
        <f t="shared" si="0"/>
        <v>Артинский р-н, Артинский городской округ, п.г.т. Арти, ул. Карла Маркса, д. 79</v>
      </c>
      <c r="K26" s="42">
        <v>576.79999999999995</v>
      </c>
      <c r="L26" s="30">
        <v>12</v>
      </c>
      <c r="M26" s="42">
        <v>6</v>
      </c>
      <c r="N26" s="41" t="s">
        <v>2793</v>
      </c>
      <c r="O26" s="114">
        <v>43112</v>
      </c>
      <c r="P26" s="33" t="s">
        <v>1605</v>
      </c>
      <c r="Q26" s="187">
        <v>1667391.18</v>
      </c>
      <c r="R26" s="183"/>
      <c r="S26" s="183"/>
      <c r="T26"/>
    </row>
    <row r="27" spans="1:20" ht="23.25" x14ac:dyDescent="0.25">
      <c r="A27" s="80">
        <v>26</v>
      </c>
      <c r="B27" s="111" t="s">
        <v>227</v>
      </c>
      <c r="C27" s="91" t="s">
        <v>715</v>
      </c>
      <c r="D27" s="91" t="s">
        <v>228</v>
      </c>
      <c r="E27" s="107" t="s">
        <v>637</v>
      </c>
      <c r="F27" s="107" t="s">
        <v>229</v>
      </c>
      <c r="G27" s="107" t="s">
        <v>20</v>
      </c>
      <c r="H27" s="30" t="s">
        <v>505</v>
      </c>
      <c r="I27" s="42">
        <v>93</v>
      </c>
      <c r="J27" s="108" t="str">
        <f t="shared" si="0"/>
        <v>Артинский р-н, Артинский городской округ, п.г.т. Арти, ул. Рабочей молодежи, д. 93</v>
      </c>
      <c r="K27" s="42">
        <v>704.5</v>
      </c>
      <c r="L27" s="30">
        <v>15</v>
      </c>
      <c r="M27" s="42">
        <v>4</v>
      </c>
      <c r="N27" s="41" t="s">
        <v>2793</v>
      </c>
      <c r="O27" s="114">
        <v>43112</v>
      </c>
      <c r="P27" s="33" t="s">
        <v>1605</v>
      </c>
      <c r="Q27" s="187">
        <v>674305.6</v>
      </c>
      <c r="R27" s="183"/>
      <c r="S27" s="183"/>
      <c r="T27"/>
    </row>
    <row r="28" spans="1:20" ht="23.25" x14ac:dyDescent="0.25">
      <c r="A28" s="80">
        <v>27</v>
      </c>
      <c r="B28" s="111" t="s">
        <v>227</v>
      </c>
      <c r="C28" s="91" t="s">
        <v>715</v>
      </c>
      <c r="D28" s="91" t="s">
        <v>228</v>
      </c>
      <c r="E28" s="107" t="s">
        <v>637</v>
      </c>
      <c r="F28" s="107" t="s">
        <v>229</v>
      </c>
      <c r="G28" s="107" t="s">
        <v>20</v>
      </c>
      <c r="H28" s="30" t="s">
        <v>505</v>
      </c>
      <c r="I28" s="42" t="s">
        <v>1201</v>
      </c>
      <c r="J28" s="108" t="str">
        <f t="shared" si="0"/>
        <v>Артинский р-н, Артинский городской округ, п.г.т. Арти, ул. Рабочей молодежи, д. 93А</v>
      </c>
      <c r="K28" s="42">
        <v>523.79999999999995</v>
      </c>
      <c r="L28" s="30">
        <v>12</v>
      </c>
      <c r="M28" s="42">
        <v>5</v>
      </c>
      <c r="N28" s="41" t="s">
        <v>2793</v>
      </c>
      <c r="O28" s="114">
        <v>43112</v>
      </c>
      <c r="P28" s="33" t="s">
        <v>1605</v>
      </c>
      <c r="Q28" s="187">
        <v>989692.96</v>
      </c>
      <c r="R28" s="183"/>
      <c r="S28" s="183"/>
      <c r="T28"/>
    </row>
    <row r="29" spans="1:20" ht="23.25" x14ac:dyDescent="0.25">
      <c r="A29" s="80">
        <v>28</v>
      </c>
      <c r="B29" s="109" t="s">
        <v>499</v>
      </c>
      <c r="C29" s="30"/>
      <c r="D29" s="30" t="s">
        <v>502</v>
      </c>
      <c r="E29" s="30" t="s">
        <v>18</v>
      </c>
      <c r="F29" s="30" t="s">
        <v>503</v>
      </c>
      <c r="G29" s="30" t="s">
        <v>20</v>
      </c>
      <c r="H29" s="30" t="s">
        <v>112</v>
      </c>
      <c r="I29" s="35">
        <v>53</v>
      </c>
      <c r="J29" s="108" t="str">
        <f t="shared" si="0"/>
        <v>Асбестовский городской округ, г. Асбест, ул. Заводская, д. 53</v>
      </c>
      <c r="K29" s="30">
        <v>447.5</v>
      </c>
      <c r="L29" s="30">
        <v>8</v>
      </c>
      <c r="M29" s="30">
        <v>6</v>
      </c>
      <c r="N29" s="41" t="s">
        <v>2855</v>
      </c>
      <c r="O29" s="114">
        <v>43032</v>
      </c>
      <c r="P29" s="33" t="s">
        <v>1608</v>
      </c>
      <c r="Q29" s="187">
        <v>3013284.58</v>
      </c>
      <c r="R29" s="183"/>
      <c r="S29" s="183"/>
      <c r="T29"/>
    </row>
    <row r="30" spans="1:20" ht="23.25" x14ac:dyDescent="0.25">
      <c r="A30" s="80">
        <v>29</v>
      </c>
      <c r="B30" s="109" t="s">
        <v>499</v>
      </c>
      <c r="C30" s="30"/>
      <c r="D30" s="30" t="s">
        <v>502</v>
      </c>
      <c r="E30" s="30" t="s">
        <v>18</v>
      </c>
      <c r="F30" s="30" t="s">
        <v>503</v>
      </c>
      <c r="G30" s="30" t="s">
        <v>20</v>
      </c>
      <c r="H30" s="30" t="s">
        <v>112</v>
      </c>
      <c r="I30" s="35">
        <v>55</v>
      </c>
      <c r="J30" s="108" t="str">
        <f t="shared" si="0"/>
        <v>Асбестовский городской округ, г. Асбест, ул. Заводская, д. 55</v>
      </c>
      <c r="K30" s="30">
        <v>450.3</v>
      </c>
      <c r="L30" s="30">
        <v>8</v>
      </c>
      <c r="M30" s="30">
        <v>6</v>
      </c>
      <c r="N30" s="41" t="s">
        <v>2855</v>
      </c>
      <c r="O30" s="114">
        <v>43032</v>
      </c>
      <c r="P30" s="33" t="s">
        <v>1608</v>
      </c>
      <c r="Q30" s="187">
        <v>2974735.16</v>
      </c>
      <c r="R30" s="183"/>
      <c r="S30" s="183"/>
      <c r="T30"/>
    </row>
    <row r="31" spans="1:20" ht="23.25" x14ac:dyDescent="0.25">
      <c r="A31" s="80">
        <v>30</v>
      </c>
      <c r="B31" s="109" t="s">
        <v>499</v>
      </c>
      <c r="C31" s="106"/>
      <c r="D31" s="30" t="s">
        <v>502</v>
      </c>
      <c r="E31" s="30" t="s">
        <v>18</v>
      </c>
      <c r="F31" s="30" t="s">
        <v>503</v>
      </c>
      <c r="G31" s="30" t="s">
        <v>20</v>
      </c>
      <c r="H31" s="30" t="s">
        <v>112</v>
      </c>
      <c r="I31" s="35">
        <v>57</v>
      </c>
      <c r="J31" s="108" t="str">
        <f t="shared" si="0"/>
        <v>Асбестовский городской округ, г. Асбест, ул. Заводская, д. 57</v>
      </c>
      <c r="K31" s="30">
        <v>436.3</v>
      </c>
      <c r="L31" s="30">
        <v>8</v>
      </c>
      <c r="M31" s="30">
        <v>6</v>
      </c>
      <c r="N31" s="41" t="s">
        <v>2855</v>
      </c>
      <c r="O31" s="114">
        <v>43032</v>
      </c>
      <c r="P31" s="33" t="s">
        <v>1608</v>
      </c>
      <c r="Q31" s="187">
        <v>3119751.26</v>
      </c>
      <c r="R31" s="183"/>
      <c r="S31" s="183"/>
      <c r="T31"/>
    </row>
    <row r="32" spans="1:20" ht="23.25" x14ac:dyDescent="0.25">
      <c r="A32" s="80">
        <v>31</v>
      </c>
      <c r="B32" s="109" t="s">
        <v>499</v>
      </c>
      <c r="C32" s="30"/>
      <c r="D32" s="30" t="s">
        <v>502</v>
      </c>
      <c r="E32" s="30" t="s">
        <v>18</v>
      </c>
      <c r="F32" s="30" t="s">
        <v>503</v>
      </c>
      <c r="G32" s="30" t="s">
        <v>20</v>
      </c>
      <c r="H32" s="30" t="s">
        <v>112</v>
      </c>
      <c r="I32" s="35">
        <v>69</v>
      </c>
      <c r="J32" s="108" t="str">
        <f t="shared" si="0"/>
        <v>Асбестовский городской округ, г. Асбест, ул. Заводская, д. 69</v>
      </c>
      <c r="K32" s="30">
        <v>440.9</v>
      </c>
      <c r="L32" s="30">
        <v>8</v>
      </c>
      <c r="M32" s="30">
        <v>6</v>
      </c>
      <c r="N32" s="41" t="s">
        <v>2855</v>
      </c>
      <c r="O32" s="114">
        <v>43032</v>
      </c>
      <c r="P32" s="33" t="s">
        <v>1608</v>
      </c>
      <c r="Q32" s="187">
        <v>3004925.46</v>
      </c>
      <c r="R32" s="183"/>
      <c r="S32" s="183"/>
      <c r="T32"/>
    </row>
    <row r="33" spans="1:20" ht="23.25" x14ac:dyDescent="0.25">
      <c r="A33" s="80">
        <v>32</v>
      </c>
      <c r="B33" s="109" t="s">
        <v>499</v>
      </c>
      <c r="C33" s="30"/>
      <c r="D33" s="30" t="s">
        <v>502</v>
      </c>
      <c r="E33" s="30" t="s">
        <v>18</v>
      </c>
      <c r="F33" s="30" t="s">
        <v>503</v>
      </c>
      <c r="G33" s="30" t="s">
        <v>20</v>
      </c>
      <c r="H33" s="30" t="s">
        <v>112</v>
      </c>
      <c r="I33" s="35">
        <v>71</v>
      </c>
      <c r="J33" s="108" t="str">
        <f t="shared" si="0"/>
        <v>Асбестовский городской округ, г. Асбест, ул. Заводская, д. 71</v>
      </c>
      <c r="K33" s="30">
        <v>444.2</v>
      </c>
      <c r="L33" s="30">
        <v>8</v>
      </c>
      <c r="M33" s="30">
        <v>6</v>
      </c>
      <c r="N33" s="41" t="s">
        <v>2855</v>
      </c>
      <c r="O33" s="114">
        <v>43032</v>
      </c>
      <c r="P33" s="33" t="s">
        <v>1608</v>
      </c>
      <c r="Q33" s="187">
        <v>2889404.64</v>
      </c>
      <c r="R33" s="183"/>
      <c r="S33" s="183"/>
      <c r="T33"/>
    </row>
    <row r="34" spans="1:20" ht="23.25" x14ac:dyDescent="0.25">
      <c r="A34" s="80">
        <v>33</v>
      </c>
      <c r="B34" s="109" t="s">
        <v>499</v>
      </c>
      <c r="C34" s="106"/>
      <c r="D34" s="30" t="s">
        <v>502</v>
      </c>
      <c r="E34" s="30" t="s">
        <v>18</v>
      </c>
      <c r="F34" s="30" t="s">
        <v>503</v>
      </c>
      <c r="G34" s="30" t="s">
        <v>20</v>
      </c>
      <c r="H34" s="30" t="s">
        <v>112</v>
      </c>
      <c r="I34" s="35">
        <v>73</v>
      </c>
      <c r="J34" s="108" t="str">
        <f t="shared" si="0"/>
        <v>Асбестовский городской округ, г. Асбест, ул. Заводская, д. 73</v>
      </c>
      <c r="K34" s="30">
        <v>446.3</v>
      </c>
      <c r="L34" s="30">
        <v>8</v>
      </c>
      <c r="M34" s="30">
        <v>6</v>
      </c>
      <c r="N34" s="41" t="s">
        <v>2855</v>
      </c>
      <c r="O34" s="114">
        <v>43032</v>
      </c>
      <c r="P34" s="33" t="s">
        <v>1608</v>
      </c>
      <c r="Q34" s="187">
        <v>2994264.16</v>
      </c>
      <c r="R34" s="183"/>
      <c r="S34" s="183"/>
      <c r="T34"/>
    </row>
    <row r="35" spans="1:20" ht="23.25" x14ac:dyDescent="0.25">
      <c r="A35" s="80">
        <v>34</v>
      </c>
      <c r="B35" s="109" t="s">
        <v>499</v>
      </c>
      <c r="C35" s="112"/>
      <c r="D35" s="112" t="s">
        <v>502</v>
      </c>
      <c r="E35" s="112" t="s">
        <v>18</v>
      </c>
      <c r="F35" s="112" t="s">
        <v>503</v>
      </c>
      <c r="G35" s="112" t="s">
        <v>20</v>
      </c>
      <c r="H35" s="112" t="s">
        <v>28</v>
      </c>
      <c r="I35" s="51">
        <v>42</v>
      </c>
      <c r="J35" s="108" t="str">
        <f t="shared" si="0"/>
        <v>Асбестовский городской округ, г. Асбест, ул. Калинина, д. 42</v>
      </c>
      <c r="K35" s="51">
        <v>4999.2</v>
      </c>
      <c r="L35" s="30">
        <v>64</v>
      </c>
      <c r="M35" s="51">
        <v>2</v>
      </c>
      <c r="N35" s="41" t="s">
        <v>1493</v>
      </c>
      <c r="O35" s="114">
        <v>43122</v>
      </c>
      <c r="P35" s="33" t="s">
        <v>1494</v>
      </c>
      <c r="Q35" s="187">
        <v>3911055.88</v>
      </c>
      <c r="R35" s="183"/>
      <c r="S35" s="183"/>
      <c r="T35"/>
    </row>
    <row r="36" spans="1:20" ht="23.25" x14ac:dyDescent="0.25">
      <c r="A36" s="80">
        <v>35</v>
      </c>
      <c r="B36" s="109" t="s">
        <v>499</v>
      </c>
      <c r="C36" s="106"/>
      <c r="D36" s="30" t="s">
        <v>502</v>
      </c>
      <c r="E36" s="30" t="s">
        <v>18</v>
      </c>
      <c r="F36" s="30" t="s">
        <v>503</v>
      </c>
      <c r="G36" s="30" t="s">
        <v>20</v>
      </c>
      <c r="H36" s="30" t="s">
        <v>773</v>
      </c>
      <c r="I36" s="35">
        <v>52</v>
      </c>
      <c r="J36" s="108" t="str">
        <f t="shared" si="0"/>
        <v>Асбестовский городской округ, г. Асбест, ул. Коминтерна, д. 52</v>
      </c>
      <c r="K36" s="30">
        <v>443.8</v>
      </c>
      <c r="L36" s="30">
        <v>8</v>
      </c>
      <c r="M36" s="30">
        <v>6</v>
      </c>
      <c r="N36" s="41" t="s">
        <v>2855</v>
      </c>
      <c r="O36" s="114">
        <v>43032</v>
      </c>
      <c r="P36" s="33" t="s">
        <v>1608</v>
      </c>
      <c r="Q36" s="187">
        <v>2655866.12</v>
      </c>
      <c r="R36" s="183"/>
      <c r="S36" s="183"/>
      <c r="T36"/>
    </row>
    <row r="37" spans="1:20" ht="23.25" x14ac:dyDescent="0.25">
      <c r="A37" s="80">
        <v>36</v>
      </c>
      <c r="B37" s="109" t="s">
        <v>499</v>
      </c>
      <c r="C37" s="106"/>
      <c r="D37" s="30" t="s">
        <v>502</v>
      </c>
      <c r="E37" s="30" t="s">
        <v>18</v>
      </c>
      <c r="F37" s="30" t="s">
        <v>503</v>
      </c>
      <c r="G37" s="30" t="s">
        <v>20</v>
      </c>
      <c r="H37" s="30" t="s">
        <v>773</v>
      </c>
      <c r="I37" s="35" t="s">
        <v>1162</v>
      </c>
      <c r="J37" s="108" t="str">
        <f t="shared" si="0"/>
        <v>Асбестовский городской округ, г. Асбест, ул. Коминтерна, д. 52А</v>
      </c>
      <c r="K37" s="30">
        <v>439.6</v>
      </c>
      <c r="L37" s="30">
        <v>8</v>
      </c>
      <c r="M37" s="30">
        <v>6</v>
      </c>
      <c r="N37" s="41" t="s">
        <v>2855</v>
      </c>
      <c r="O37" s="114">
        <v>43032</v>
      </c>
      <c r="P37" s="33" t="s">
        <v>1608</v>
      </c>
      <c r="Q37" s="187">
        <v>2786906.3000000003</v>
      </c>
      <c r="R37" s="183"/>
      <c r="S37" s="183"/>
      <c r="T37"/>
    </row>
    <row r="38" spans="1:20" ht="23.25" x14ac:dyDescent="0.25">
      <c r="A38" s="80">
        <v>37</v>
      </c>
      <c r="B38" s="109" t="s">
        <v>499</v>
      </c>
      <c r="C38" s="30"/>
      <c r="D38" s="30" t="s">
        <v>502</v>
      </c>
      <c r="E38" s="30" t="s">
        <v>18</v>
      </c>
      <c r="F38" s="30" t="s">
        <v>503</v>
      </c>
      <c r="G38" s="30" t="s">
        <v>20</v>
      </c>
      <c r="H38" s="30" t="s">
        <v>773</v>
      </c>
      <c r="I38" s="35" t="s">
        <v>1092</v>
      </c>
      <c r="J38" s="108" t="str">
        <f t="shared" si="0"/>
        <v>Асбестовский городской округ, г. Асбест, ул. Коминтерна, д. 52Б</v>
      </c>
      <c r="K38" s="30">
        <v>440.6</v>
      </c>
      <c r="L38" s="30">
        <v>8</v>
      </c>
      <c r="M38" s="30">
        <v>6</v>
      </c>
      <c r="N38" s="41" t="s">
        <v>2855</v>
      </c>
      <c r="O38" s="114">
        <v>43032</v>
      </c>
      <c r="P38" s="33" t="s">
        <v>1608</v>
      </c>
      <c r="Q38" s="187">
        <v>2965563.02</v>
      </c>
      <c r="R38" s="183"/>
      <c r="S38" s="183"/>
      <c r="T38"/>
    </row>
    <row r="39" spans="1:20" ht="23.25" x14ac:dyDescent="0.25">
      <c r="A39" s="80">
        <v>38</v>
      </c>
      <c r="B39" s="109" t="s">
        <v>499</v>
      </c>
      <c r="C39" s="106"/>
      <c r="D39" s="30" t="s">
        <v>502</v>
      </c>
      <c r="E39" s="30" t="s">
        <v>18</v>
      </c>
      <c r="F39" s="30" t="s">
        <v>503</v>
      </c>
      <c r="G39" s="30" t="s">
        <v>20</v>
      </c>
      <c r="H39" s="30" t="s">
        <v>773</v>
      </c>
      <c r="I39" s="35" t="s">
        <v>766</v>
      </c>
      <c r="J39" s="108" t="str">
        <f t="shared" si="0"/>
        <v>Асбестовский городской округ, г. Асбест, ул. Коминтерна, д. 54А</v>
      </c>
      <c r="K39" s="30">
        <v>444.3</v>
      </c>
      <c r="L39" s="30">
        <v>8</v>
      </c>
      <c r="M39" s="30">
        <v>6</v>
      </c>
      <c r="N39" s="41" t="s">
        <v>2855</v>
      </c>
      <c r="O39" s="114">
        <v>43032</v>
      </c>
      <c r="P39" s="33" t="s">
        <v>1608</v>
      </c>
      <c r="Q39" s="187">
        <v>2664511.9799999995</v>
      </c>
      <c r="R39" s="183"/>
      <c r="S39" s="183"/>
      <c r="T39"/>
    </row>
    <row r="40" spans="1:20" ht="23.25" x14ac:dyDescent="0.25">
      <c r="A40" s="80">
        <v>39</v>
      </c>
      <c r="B40" s="109" t="s">
        <v>499</v>
      </c>
      <c r="C40" s="30"/>
      <c r="D40" s="30" t="s">
        <v>502</v>
      </c>
      <c r="E40" s="30" t="s">
        <v>18</v>
      </c>
      <c r="F40" s="30" t="s">
        <v>503</v>
      </c>
      <c r="G40" s="30" t="s">
        <v>20</v>
      </c>
      <c r="H40" s="30" t="s">
        <v>773</v>
      </c>
      <c r="I40" s="35">
        <v>56</v>
      </c>
      <c r="J40" s="108" t="str">
        <f t="shared" si="0"/>
        <v>Асбестовский городской округ, г. Асбест, ул. Коминтерна, д. 56</v>
      </c>
      <c r="K40" s="30">
        <v>436.1</v>
      </c>
      <c r="L40" s="30">
        <v>8</v>
      </c>
      <c r="M40" s="30">
        <v>6</v>
      </c>
      <c r="N40" s="41" t="s">
        <v>2855</v>
      </c>
      <c r="O40" s="114">
        <v>43032</v>
      </c>
      <c r="P40" s="33" t="s">
        <v>1608</v>
      </c>
      <c r="Q40" s="187">
        <v>2550102.7200000007</v>
      </c>
      <c r="R40" s="183"/>
      <c r="S40" s="183"/>
      <c r="T40"/>
    </row>
    <row r="41" spans="1:20" ht="23.25" x14ac:dyDescent="0.25">
      <c r="A41" s="80">
        <v>40</v>
      </c>
      <c r="B41" s="109" t="s">
        <v>499</v>
      </c>
      <c r="C41" s="30"/>
      <c r="D41" s="30" t="s">
        <v>502</v>
      </c>
      <c r="E41" s="30" t="s">
        <v>18</v>
      </c>
      <c r="F41" s="30" t="s">
        <v>503</v>
      </c>
      <c r="G41" s="30" t="s">
        <v>20</v>
      </c>
      <c r="H41" s="30" t="s">
        <v>773</v>
      </c>
      <c r="I41" s="35">
        <v>58</v>
      </c>
      <c r="J41" s="108" t="str">
        <f t="shared" si="0"/>
        <v>Асбестовский городской округ, г. Асбест, ул. Коминтерна, д. 58</v>
      </c>
      <c r="K41" s="30">
        <v>449.8</v>
      </c>
      <c r="L41" s="30">
        <v>8</v>
      </c>
      <c r="M41" s="30">
        <v>6</v>
      </c>
      <c r="N41" s="41" t="s">
        <v>2855</v>
      </c>
      <c r="O41" s="114">
        <v>43032</v>
      </c>
      <c r="P41" s="33" t="s">
        <v>1608</v>
      </c>
      <c r="Q41" s="187">
        <v>2925592.88</v>
      </c>
      <c r="R41" s="183"/>
      <c r="S41" s="183"/>
      <c r="T41"/>
    </row>
    <row r="42" spans="1:20" ht="23.25" x14ac:dyDescent="0.25">
      <c r="A42" s="80">
        <v>41</v>
      </c>
      <c r="B42" s="109" t="s">
        <v>499</v>
      </c>
      <c r="C42" s="30"/>
      <c r="D42" s="30" t="s">
        <v>502</v>
      </c>
      <c r="E42" s="30" t="s">
        <v>18</v>
      </c>
      <c r="F42" s="30" t="s">
        <v>503</v>
      </c>
      <c r="G42" s="30" t="s">
        <v>20</v>
      </c>
      <c r="H42" s="30" t="s">
        <v>773</v>
      </c>
      <c r="I42" s="35">
        <v>60</v>
      </c>
      <c r="J42" s="108" t="str">
        <f t="shared" si="0"/>
        <v>Асбестовский городской округ, г. Асбест, ул. Коминтерна, д. 60</v>
      </c>
      <c r="K42" s="30">
        <v>435.8</v>
      </c>
      <c r="L42" s="30">
        <v>8</v>
      </c>
      <c r="M42" s="30">
        <v>6</v>
      </c>
      <c r="N42" s="41" t="s">
        <v>2855</v>
      </c>
      <c r="O42" s="114">
        <v>43032</v>
      </c>
      <c r="P42" s="33" t="s">
        <v>1608</v>
      </c>
      <c r="Q42" s="187">
        <v>2894239.1</v>
      </c>
      <c r="R42" s="183"/>
      <c r="S42" s="183"/>
      <c r="T42"/>
    </row>
    <row r="43" spans="1:20" ht="23.25" x14ac:dyDescent="0.25">
      <c r="A43" s="80">
        <v>42</v>
      </c>
      <c r="B43" s="109" t="s">
        <v>499</v>
      </c>
      <c r="C43" s="30"/>
      <c r="D43" s="30" t="s">
        <v>502</v>
      </c>
      <c r="E43" s="30" t="s">
        <v>18</v>
      </c>
      <c r="F43" s="30" t="s">
        <v>503</v>
      </c>
      <c r="G43" s="30" t="s">
        <v>20</v>
      </c>
      <c r="H43" s="30" t="s">
        <v>367</v>
      </c>
      <c r="I43" s="35">
        <v>54</v>
      </c>
      <c r="J43" s="108" t="str">
        <f t="shared" si="0"/>
        <v>Асбестовский городской округ, г. Асбест, ул. Лесная, д. 54</v>
      </c>
      <c r="K43" s="30">
        <v>444.6</v>
      </c>
      <c r="L43" s="30">
        <v>8</v>
      </c>
      <c r="M43" s="30">
        <v>6</v>
      </c>
      <c r="N43" s="41" t="s">
        <v>2855</v>
      </c>
      <c r="O43" s="114">
        <v>43032</v>
      </c>
      <c r="P43" s="33" t="s">
        <v>1608</v>
      </c>
      <c r="Q43" s="187">
        <v>2750372.3200000003</v>
      </c>
      <c r="R43" s="183"/>
      <c r="S43" s="183"/>
      <c r="T43"/>
    </row>
    <row r="44" spans="1:20" ht="23.25" x14ac:dyDescent="0.25">
      <c r="A44" s="80">
        <v>43</v>
      </c>
      <c r="B44" s="109" t="s">
        <v>499</v>
      </c>
      <c r="C44" s="30"/>
      <c r="D44" s="30" t="s">
        <v>502</v>
      </c>
      <c r="E44" s="30" t="s">
        <v>18</v>
      </c>
      <c r="F44" s="30" t="s">
        <v>503</v>
      </c>
      <c r="G44" s="30" t="s">
        <v>20</v>
      </c>
      <c r="H44" s="30" t="s">
        <v>367</v>
      </c>
      <c r="I44" s="35">
        <v>58</v>
      </c>
      <c r="J44" s="108" t="str">
        <f t="shared" si="0"/>
        <v>Асбестовский городской округ, г. Асбест, ул. Лесная, д. 58</v>
      </c>
      <c r="K44" s="30">
        <v>445.9</v>
      </c>
      <c r="L44" s="30">
        <v>8</v>
      </c>
      <c r="M44" s="30">
        <v>6</v>
      </c>
      <c r="N44" s="41" t="s">
        <v>2855</v>
      </c>
      <c r="O44" s="114">
        <v>43032</v>
      </c>
      <c r="P44" s="33" t="s">
        <v>1608</v>
      </c>
      <c r="Q44" s="187">
        <v>2688470.6999999997</v>
      </c>
      <c r="R44" s="183"/>
      <c r="S44" s="183"/>
      <c r="T44"/>
    </row>
    <row r="45" spans="1:20" ht="23.25" x14ac:dyDescent="0.25">
      <c r="A45" s="80">
        <v>44</v>
      </c>
      <c r="B45" s="109" t="s">
        <v>499</v>
      </c>
      <c r="C45" s="30"/>
      <c r="D45" s="30" t="s">
        <v>502</v>
      </c>
      <c r="E45" s="30" t="s">
        <v>18</v>
      </c>
      <c r="F45" s="30" t="s">
        <v>503</v>
      </c>
      <c r="G45" s="30" t="s">
        <v>20</v>
      </c>
      <c r="H45" s="30" t="s">
        <v>367</v>
      </c>
      <c r="I45" s="35">
        <v>60</v>
      </c>
      <c r="J45" s="108" t="str">
        <f t="shared" si="0"/>
        <v>Асбестовский городской округ, г. Асбест, ул. Лесная, д. 60</v>
      </c>
      <c r="K45" s="30">
        <v>453.5</v>
      </c>
      <c r="L45" s="30">
        <v>8</v>
      </c>
      <c r="M45" s="30">
        <v>6</v>
      </c>
      <c r="N45" s="41" t="s">
        <v>2855</v>
      </c>
      <c r="O45" s="114">
        <v>43032</v>
      </c>
      <c r="P45" s="33" t="s">
        <v>1608</v>
      </c>
      <c r="Q45" s="187">
        <v>2884639.8</v>
      </c>
      <c r="R45" s="183"/>
      <c r="S45" s="183"/>
      <c r="T45"/>
    </row>
    <row r="46" spans="1:20" ht="23.25" x14ac:dyDescent="0.25">
      <c r="A46" s="80">
        <v>45</v>
      </c>
      <c r="B46" s="109" t="s">
        <v>499</v>
      </c>
      <c r="C46" s="30"/>
      <c r="D46" s="30" t="s">
        <v>502</v>
      </c>
      <c r="E46" s="30" t="s">
        <v>18</v>
      </c>
      <c r="F46" s="30" t="s">
        <v>503</v>
      </c>
      <c r="G46" s="30" t="s">
        <v>20</v>
      </c>
      <c r="H46" s="30" t="s">
        <v>367</v>
      </c>
      <c r="I46" s="35">
        <v>62</v>
      </c>
      <c r="J46" s="108" t="str">
        <f t="shared" si="0"/>
        <v>Асбестовский городской округ, г. Асбест, ул. Лесная, д. 62</v>
      </c>
      <c r="K46" s="30">
        <v>445.7</v>
      </c>
      <c r="L46" s="30">
        <v>8</v>
      </c>
      <c r="M46" s="30">
        <v>6</v>
      </c>
      <c r="N46" s="41" t="s">
        <v>2855</v>
      </c>
      <c r="O46" s="114">
        <v>43032</v>
      </c>
      <c r="P46" s="33" t="s">
        <v>1608</v>
      </c>
      <c r="Q46" s="187">
        <v>2667312.12</v>
      </c>
      <c r="R46" s="183"/>
      <c r="S46" s="183"/>
      <c r="T46"/>
    </row>
    <row r="47" spans="1:20" ht="23.25" x14ac:dyDescent="0.25">
      <c r="A47" s="80">
        <v>46</v>
      </c>
      <c r="B47" s="109" t="s">
        <v>499</v>
      </c>
      <c r="C47" s="30"/>
      <c r="D47" s="30" t="s">
        <v>502</v>
      </c>
      <c r="E47" s="30" t="s">
        <v>18</v>
      </c>
      <c r="F47" s="30" t="s">
        <v>503</v>
      </c>
      <c r="G47" s="30" t="s">
        <v>20</v>
      </c>
      <c r="H47" s="30" t="s">
        <v>367</v>
      </c>
      <c r="I47" s="35">
        <v>68</v>
      </c>
      <c r="J47" s="108" t="str">
        <f t="shared" si="0"/>
        <v>Асбестовский городской округ, г. Асбест, ул. Лесная, д. 68</v>
      </c>
      <c r="K47" s="30">
        <v>444.3</v>
      </c>
      <c r="L47" s="30">
        <v>8</v>
      </c>
      <c r="M47" s="30">
        <v>6</v>
      </c>
      <c r="N47" s="41" t="s">
        <v>2855</v>
      </c>
      <c r="O47" s="114">
        <v>43032</v>
      </c>
      <c r="P47" s="33" t="s">
        <v>1608</v>
      </c>
      <c r="Q47" s="187">
        <v>2697721.9000000004</v>
      </c>
      <c r="R47" s="183"/>
      <c r="S47" s="183"/>
      <c r="T47"/>
    </row>
    <row r="48" spans="1:20" ht="23.25" x14ac:dyDescent="0.25">
      <c r="A48" s="80">
        <v>47</v>
      </c>
      <c r="B48" s="109" t="s">
        <v>499</v>
      </c>
      <c r="C48" s="112"/>
      <c r="D48" s="112" t="s">
        <v>502</v>
      </c>
      <c r="E48" s="112" t="s">
        <v>18</v>
      </c>
      <c r="F48" s="112" t="s">
        <v>503</v>
      </c>
      <c r="G48" s="112" t="s">
        <v>20</v>
      </c>
      <c r="H48" s="112" t="s">
        <v>1065</v>
      </c>
      <c r="I48" s="51">
        <v>17</v>
      </c>
      <c r="J48" s="108" t="str">
        <f t="shared" si="0"/>
        <v>Асбестовский городской округ, г. Асбест, ул. Пархоменко, д. 17</v>
      </c>
      <c r="K48" s="51">
        <v>10124.299999999999</v>
      </c>
      <c r="L48" s="30">
        <v>144</v>
      </c>
      <c r="M48" s="51">
        <v>4</v>
      </c>
      <c r="N48" s="41" t="s">
        <v>1493</v>
      </c>
      <c r="O48" s="114">
        <v>43122</v>
      </c>
      <c r="P48" s="33" t="s">
        <v>1494</v>
      </c>
      <c r="Q48" s="187">
        <v>7773590.1599999992</v>
      </c>
      <c r="R48" s="183"/>
      <c r="S48" s="183"/>
      <c r="T48"/>
    </row>
    <row r="49" spans="1:20" ht="23.25" x14ac:dyDescent="0.25">
      <c r="A49" s="80">
        <v>48</v>
      </c>
      <c r="B49" s="109" t="s">
        <v>499</v>
      </c>
      <c r="C49" s="106"/>
      <c r="D49" s="30" t="s">
        <v>502</v>
      </c>
      <c r="E49" s="30" t="s">
        <v>18</v>
      </c>
      <c r="F49" s="30" t="s">
        <v>503</v>
      </c>
      <c r="G49" s="30" t="s">
        <v>20</v>
      </c>
      <c r="H49" s="30" t="s">
        <v>199</v>
      </c>
      <c r="I49" s="35">
        <v>22</v>
      </c>
      <c r="J49" s="108" t="str">
        <f t="shared" si="0"/>
        <v>Асбестовский городской округ, г. Асбест, ул. Победы, д. 22</v>
      </c>
      <c r="K49" s="30">
        <v>3257.6</v>
      </c>
      <c r="L49" s="30">
        <v>159</v>
      </c>
      <c r="M49" s="30">
        <v>6</v>
      </c>
      <c r="N49" s="41" t="s">
        <v>2855</v>
      </c>
      <c r="O49" s="114">
        <v>43032</v>
      </c>
      <c r="P49" s="33" t="s">
        <v>1608</v>
      </c>
      <c r="Q49" s="187">
        <v>10323054.18</v>
      </c>
      <c r="R49" s="183"/>
      <c r="S49" s="183"/>
      <c r="T49"/>
    </row>
    <row r="50" spans="1:20" ht="23.25" x14ac:dyDescent="0.25">
      <c r="A50" s="80">
        <v>49</v>
      </c>
      <c r="B50" s="109" t="s">
        <v>499</v>
      </c>
      <c r="C50" s="106"/>
      <c r="D50" s="30" t="s">
        <v>502</v>
      </c>
      <c r="E50" s="30" t="s">
        <v>18</v>
      </c>
      <c r="F50" s="30" t="s">
        <v>503</v>
      </c>
      <c r="G50" s="30" t="s">
        <v>20</v>
      </c>
      <c r="H50" s="30" t="s">
        <v>41</v>
      </c>
      <c r="I50" s="35">
        <v>20</v>
      </c>
      <c r="J50" s="108" t="str">
        <f t="shared" si="0"/>
        <v>Асбестовский городской округ, г. Асбест, ул. Садовая, д. 20</v>
      </c>
      <c r="K50" s="30">
        <v>2021.5</v>
      </c>
      <c r="L50" s="30">
        <v>31</v>
      </c>
      <c r="M50" s="30">
        <v>5</v>
      </c>
      <c r="N50" s="41" t="s">
        <v>2855</v>
      </c>
      <c r="O50" s="114">
        <v>43032</v>
      </c>
      <c r="P50" s="33" t="s">
        <v>1608</v>
      </c>
      <c r="Q50" s="187">
        <v>11441071.140000001</v>
      </c>
      <c r="R50" s="183"/>
      <c r="S50" s="183"/>
      <c r="T50"/>
    </row>
    <row r="51" spans="1:20" ht="23.25" x14ac:dyDescent="0.25">
      <c r="A51" s="80">
        <v>50</v>
      </c>
      <c r="B51" s="109" t="s">
        <v>499</v>
      </c>
      <c r="C51" s="112"/>
      <c r="D51" s="112" t="s">
        <v>502</v>
      </c>
      <c r="E51" s="112" t="s">
        <v>18</v>
      </c>
      <c r="F51" s="112" t="s">
        <v>503</v>
      </c>
      <c r="G51" s="112" t="s">
        <v>20</v>
      </c>
      <c r="H51" s="112" t="s">
        <v>617</v>
      </c>
      <c r="I51" s="51">
        <v>28</v>
      </c>
      <c r="J51" s="108" t="str">
        <f t="shared" si="0"/>
        <v>Асбестовский городской округ, г. Асбест, ул. Челюскинцев, д. 28</v>
      </c>
      <c r="K51" s="51">
        <v>13162</v>
      </c>
      <c r="L51" s="30">
        <v>216</v>
      </c>
      <c r="M51" s="51">
        <v>6</v>
      </c>
      <c r="N51" s="41" t="s">
        <v>1493</v>
      </c>
      <c r="O51" s="114">
        <v>43122</v>
      </c>
      <c r="P51" s="33" t="s">
        <v>1494</v>
      </c>
      <c r="Q51" s="187">
        <v>11723877.5</v>
      </c>
      <c r="R51" s="183"/>
      <c r="S51" s="183"/>
      <c r="T51"/>
    </row>
    <row r="52" spans="1:20" ht="23.25" x14ac:dyDescent="0.25">
      <c r="A52" s="80">
        <v>51</v>
      </c>
      <c r="B52" s="111" t="s">
        <v>227</v>
      </c>
      <c r="C52" s="30" t="s">
        <v>708</v>
      </c>
      <c r="D52" s="30" t="s">
        <v>235</v>
      </c>
      <c r="E52" s="30" t="s">
        <v>1500</v>
      </c>
      <c r="F52" s="30" t="s">
        <v>709</v>
      </c>
      <c r="G52" s="30" t="s">
        <v>20</v>
      </c>
      <c r="H52" s="30" t="s">
        <v>84</v>
      </c>
      <c r="I52" s="42">
        <v>136</v>
      </c>
      <c r="J52" s="108" t="str">
        <f t="shared" si="0"/>
        <v>Ачитский р-н, Ачитский городской округ, пос. Уфимский, ул. Советская, д. 136</v>
      </c>
      <c r="K52" s="42">
        <v>521.87</v>
      </c>
      <c r="L52" s="30">
        <v>12</v>
      </c>
      <c r="M52" s="42">
        <v>5</v>
      </c>
      <c r="N52" s="41" t="s">
        <v>2790</v>
      </c>
      <c r="O52" s="114">
        <v>43095</v>
      </c>
      <c r="P52" s="33" t="s">
        <v>1605</v>
      </c>
      <c r="Q52" s="187">
        <v>2711739.22</v>
      </c>
      <c r="R52" s="183"/>
      <c r="S52" s="183"/>
      <c r="T52"/>
    </row>
    <row r="53" spans="1:20" ht="23.25" x14ac:dyDescent="0.25">
      <c r="A53" s="80">
        <v>52</v>
      </c>
      <c r="B53" s="111" t="s">
        <v>227</v>
      </c>
      <c r="C53" s="106" t="s">
        <v>708</v>
      </c>
      <c r="D53" s="30" t="s">
        <v>235</v>
      </c>
      <c r="E53" s="30" t="s">
        <v>29</v>
      </c>
      <c r="F53" s="30" t="s">
        <v>1278</v>
      </c>
      <c r="G53" s="30" t="s">
        <v>20</v>
      </c>
      <c r="H53" s="30" t="s">
        <v>307</v>
      </c>
      <c r="I53" s="42">
        <v>22</v>
      </c>
      <c r="J53" s="108" t="str">
        <f t="shared" si="0"/>
        <v>Ачитский р-н, Ачитский городской округ, с. Русский Потам, ул. Трактовая, д. 22</v>
      </c>
      <c r="K53" s="42">
        <v>531.41</v>
      </c>
      <c r="L53" s="30">
        <v>12</v>
      </c>
      <c r="M53" s="42">
        <v>5</v>
      </c>
      <c r="N53" s="41" t="s">
        <v>2794</v>
      </c>
      <c r="O53" s="114">
        <v>43171</v>
      </c>
      <c r="P53" s="33" t="s">
        <v>1605</v>
      </c>
      <c r="Q53" s="187">
        <v>3568005.34</v>
      </c>
      <c r="R53" s="183"/>
      <c r="S53" s="183"/>
      <c r="T53"/>
    </row>
    <row r="54" spans="1:20" ht="34.5" x14ac:dyDescent="0.25">
      <c r="A54" s="80">
        <v>53</v>
      </c>
      <c r="B54" s="105" t="s">
        <v>8</v>
      </c>
      <c r="C54" s="106" t="s">
        <v>627</v>
      </c>
      <c r="D54" s="91" t="s">
        <v>2632</v>
      </c>
      <c r="E54" s="30" t="s">
        <v>29</v>
      </c>
      <c r="F54" s="30" t="s">
        <v>57</v>
      </c>
      <c r="G54" s="30" t="s">
        <v>20</v>
      </c>
      <c r="H54" s="30" t="s">
        <v>549</v>
      </c>
      <c r="I54" s="42">
        <v>1</v>
      </c>
      <c r="J54" s="108" t="str">
        <f t="shared" si="0"/>
        <v>Байкаловский р-н, Байкаловское сельское поселение Байкаловского муниципального района Свердловской области, с. Байкалово, ул. Кузнецова, д. 1</v>
      </c>
      <c r="K54" s="30">
        <v>485.1</v>
      </c>
      <c r="L54" s="30">
        <v>12</v>
      </c>
      <c r="M54" s="30">
        <v>5</v>
      </c>
      <c r="N54" s="41" t="s">
        <v>2725</v>
      </c>
      <c r="O54" s="114">
        <v>43046</v>
      </c>
      <c r="P54" s="33" t="s">
        <v>1630</v>
      </c>
      <c r="Q54" s="187">
        <v>1610630.5500000003</v>
      </c>
      <c r="R54" s="183"/>
      <c r="S54" s="183"/>
      <c r="T54"/>
    </row>
    <row r="55" spans="1:20" ht="34.5" x14ac:dyDescent="0.25">
      <c r="A55" s="80">
        <v>54</v>
      </c>
      <c r="B55" s="105" t="s">
        <v>8</v>
      </c>
      <c r="C55" s="106" t="s">
        <v>627</v>
      </c>
      <c r="D55" s="91" t="s">
        <v>2632</v>
      </c>
      <c r="E55" s="30" t="s">
        <v>29</v>
      </c>
      <c r="F55" s="30" t="s">
        <v>57</v>
      </c>
      <c r="G55" s="30" t="s">
        <v>20</v>
      </c>
      <c r="H55" s="30" t="s">
        <v>549</v>
      </c>
      <c r="I55" s="42">
        <v>21</v>
      </c>
      <c r="J55" s="108" t="str">
        <f t="shared" si="0"/>
        <v>Байкаловский р-н, Байкаловское сельское поселение Байкаловского муниципального района Свердловской области, с. Байкалово, ул. Кузнецова, д. 21</v>
      </c>
      <c r="K55" s="30">
        <v>907.7</v>
      </c>
      <c r="L55" s="30">
        <v>22</v>
      </c>
      <c r="M55" s="30">
        <v>5</v>
      </c>
      <c r="N55" s="41" t="s">
        <v>2725</v>
      </c>
      <c r="O55" s="114">
        <v>43046</v>
      </c>
      <c r="P55" s="33" t="s">
        <v>1630</v>
      </c>
      <c r="Q55" s="187">
        <v>1835315.4800000002</v>
      </c>
      <c r="R55" s="183"/>
      <c r="S55" s="183"/>
      <c r="T55"/>
    </row>
    <row r="56" spans="1:20" ht="34.5" x14ac:dyDescent="0.25">
      <c r="A56" s="80">
        <v>55</v>
      </c>
      <c r="B56" s="105" t="s">
        <v>8</v>
      </c>
      <c r="C56" s="30" t="s">
        <v>627</v>
      </c>
      <c r="D56" s="91" t="s">
        <v>2632</v>
      </c>
      <c r="E56" s="30" t="s">
        <v>29</v>
      </c>
      <c r="F56" s="30" t="s">
        <v>57</v>
      </c>
      <c r="G56" s="30" t="s">
        <v>20</v>
      </c>
      <c r="H56" s="30" t="s">
        <v>549</v>
      </c>
      <c r="I56" s="42">
        <v>28</v>
      </c>
      <c r="J56" s="108" t="str">
        <f t="shared" si="0"/>
        <v>Байкаловский р-н, Байкаловское сельское поселение Байкаловского муниципального района Свердловской области, с. Байкалово, ул. Кузнецова, д. 28</v>
      </c>
      <c r="K56" s="30">
        <v>749.3</v>
      </c>
      <c r="L56" s="30">
        <v>16</v>
      </c>
      <c r="M56" s="30">
        <v>1</v>
      </c>
      <c r="N56" s="41" t="s">
        <v>2725</v>
      </c>
      <c r="O56" s="114">
        <v>43046</v>
      </c>
      <c r="P56" s="33" t="s">
        <v>1630</v>
      </c>
      <c r="Q56" s="187">
        <v>427038.54</v>
      </c>
      <c r="R56" s="183"/>
      <c r="S56" s="183"/>
      <c r="T56"/>
    </row>
    <row r="57" spans="1:20" ht="23.25" x14ac:dyDescent="0.25">
      <c r="A57" s="80">
        <v>56</v>
      </c>
      <c r="B57" s="109" t="s">
        <v>499</v>
      </c>
      <c r="C57" s="30" t="s">
        <v>774</v>
      </c>
      <c r="D57" s="30" t="s">
        <v>507</v>
      </c>
      <c r="E57" s="30" t="s">
        <v>637</v>
      </c>
      <c r="F57" s="30" t="s">
        <v>508</v>
      </c>
      <c r="G57" s="30" t="s">
        <v>20</v>
      </c>
      <c r="H57" s="30" t="s">
        <v>36</v>
      </c>
      <c r="I57" s="35">
        <v>258</v>
      </c>
      <c r="J57" s="108" t="str">
        <f t="shared" si="0"/>
        <v>Белоярский р-н, Белоярский городской округ, п.г.т. Белоярский, ул. Ленина, д. 258</v>
      </c>
      <c r="K57" s="30">
        <v>668.8</v>
      </c>
      <c r="L57" s="30">
        <v>16</v>
      </c>
      <c r="M57" s="30">
        <v>6</v>
      </c>
      <c r="N57" s="41" t="s">
        <v>2862</v>
      </c>
      <c r="O57" s="114">
        <v>43094</v>
      </c>
      <c r="P57" s="33" t="s">
        <v>3065</v>
      </c>
      <c r="Q57" s="187">
        <v>2770545.83</v>
      </c>
      <c r="R57" s="183"/>
      <c r="S57" s="183"/>
      <c r="T57"/>
    </row>
    <row r="58" spans="1:20" ht="23.25" x14ac:dyDescent="0.25">
      <c r="A58" s="80">
        <v>57</v>
      </c>
      <c r="B58" s="109" t="s">
        <v>499</v>
      </c>
      <c r="C58" s="30" t="s">
        <v>774</v>
      </c>
      <c r="D58" s="30" t="s">
        <v>507</v>
      </c>
      <c r="E58" s="30" t="s">
        <v>637</v>
      </c>
      <c r="F58" s="30" t="s">
        <v>508</v>
      </c>
      <c r="G58" s="30" t="s">
        <v>20</v>
      </c>
      <c r="H58" s="30" t="s">
        <v>36</v>
      </c>
      <c r="I58" s="35">
        <v>260</v>
      </c>
      <c r="J58" s="108" t="str">
        <f t="shared" si="0"/>
        <v>Белоярский р-н, Белоярский городской округ, п.г.т. Белоярский, ул. Ленина, д. 260</v>
      </c>
      <c r="K58" s="30">
        <v>668.8</v>
      </c>
      <c r="L58" s="30">
        <v>16</v>
      </c>
      <c r="M58" s="30">
        <v>6</v>
      </c>
      <c r="N58" s="41" t="s">
        <v>2862</v>
      </c>
      <c r="O58" s="114">
        <v>43094</v>
      </c>
      <c r="P58" s="33" t="s">
        <v>3065</v>
      </c>
      <c r="Q58" s="187">
        <v>3128095.5299999993</v>
      </c>
      <c r="R58" s="183"/>
      <c r="S58" s="183"/>
      <c r="T58"/>
    </row>
    <row r="59" spans="1:20" ht="23.25" x14ac:dyDescent="0.25">
      <c r="A59" s="80">
        <v>58</v>
      </c>
      <c r="B59" s="109" t="s">
        <v>499</v>
      </c>
      <c r="C59" s="30" t="s">
        <v>774</v>
      </c>
      <c r="D59" s="30" t="s">
        <v>507</v>
      </c>
      <c r="E59" s="30" t="s">
        <v>637</v>
      </c>
      <c r="F59" s="30" t="s">
        <v>508</v>
      </c>
      <c r="G59" s="30" t="s">
        <v>20</v>
      </c>
      <c r="H59" s="30" t="s">
        <v>137</v>
      </c>
      <c r="I59" s="35" t="s">
        <v>1052</v>
      </c>
      <c r="J59" s="108" t="str">
        <f t="shared" si="0"/>
        <v>Белоярский р-н, Белоярский городской округ, п.г.т. Белоярский, ул. Ломоносова, д. 5Б</v>
      </c>
      <c r="K59" s="30">
        <v>905.4</v>
      </c>
      <c r="L59" s="30">
        <v>22</v>
      </c>
      <c r="M59" s="30">
        <v>1</v>
      </c>
      <c r="N59" s="41" t="s">
        <v>2862</v>
      </c>
      <c r="O59" s="114">
        <v>43094</v>
      </c>
      <c r="P59" s="33" t="s">
        <v>3065</v>
      </c>
      <c r="Q59" s="187">
        <v>1936349.1600000001</v>
      </c>
      <c r="R59" s="183"/>
      <c r="S59" s="183"/>
      <c r="T59"/>
    </row>
    <row r="60" spans="1:20" ht="23.25" x14ac:dyDescent="0.25">
      <c r="A60" s="80">
        <v>59</v>
      </c>
      <c r="B60" s="109" t="s">
        <v>499</v>
      </c>
      <c r="C60" s="30" t="s">
        <v>774</v>
      </c>
      <c r="D60" s="30" t="s">
        <v>507</v>
      </c>
      <c r="E60" s="30" t="s">
        <v>637</v>
      </c>
      <c r="F60" s="30" t="s">
        <v>508</v>
      </c>
      <c r="G60" s="30" t="s">
        <v>20</v>
      </c>
      <c r="H60" s="30" t="s">
        <v>307</v>
      </c>
      <c r="I60" s="35">
        <v>14</v>
      </c>
      <c r="J60" s="108" t="str">
        <f t="shared" si="0"/>
        <v>Белоярский р-н, Белоярский городской округ, п.г.т. Белоярский, ул. Трактовая, д. 14</v>
      </c>
      <c r="K60" s="30">
        <v>801.4</v>
      </c>
      <c r="L60" s="30">
        <v>16</v>
      </c>
      <c r="M60" s="30">
        <v>7</v>
      </c>
      <c r="N60" s="41" t="s">
        <v>2862</v>
      </c>
      <c r="O60" s="114">
        <v>43094</v>
      </c>
      <c r="P60" s="33" t="s">
        <v>3065</v>
      </c>
      <c r="Q60" s="187">
        <v>3035432.42</v>
      </c>
      <c r="R60" s="183"/>
      <c r="S60" s="183"/>
      <c r="T60"/>
    </row>
    <row r="61" spans="1:20" ht="23.25" x14ac:dyDescent="0.25">
      <c r="A61" s="80">
        <v>60</v>
      </c>
      <c r="B61" s="109" t="s">
        <v>499</v>
      </c>
      <c r="C61" s="106" t="s">
        <v>774</v>
      </c>
      <c r="D61" s="30" t="s">
        <v>545</v>
      </c>
      <c r="E61" s="30" t="s">
        <v>637</v>
      </c>
      <c r="F61" s="30" t="s">
        <v>546</v>
      </c>
      <c r="G61" s="30" t="s">
        <v>20</v>
      </c>
      <c r="H61" s="30" t="s">
        <v>199</v>
      </c>
      <c r="I61" s="35">
        <v>16</v>
      </c>
      <c r="J61" s="108" t="str">
        <f t="shared" si="0"/>
        <v>Белоярский р-н, городской округ Верхнее Дуброво, п.г.т. Верхнее Дуброво, ул. Победы, д. 16</v>
      </c>
      <c r="K61" s="30">
        <v>1612</v>
      </c>
      <c r="L61" s="30">
        <v>32</v>
      </c>
      <c r="M61" s="30">
        <v>3</v>
      </c>
      <c r="N61" s="41" t="s">
        <v>2855</v>
      </c>
      <c r="O61" s="114">
        <v>43032</v>
      </c>
      <c r="P61" s="33" t="s">
        <v>1608</v>
      </c>
      <c r="Q61" s="187">
        <v>6571241.8200000003</v>
      </c>
      <c r="R61" s="183"/>
      <c r="S61" s="183"/>
      <c r="T61"/>
    </row>
    <row r="62" spans="1:20" ht="23.25" x14ac:dyDescent="0.25">
      <c r="A62" s="80">
        <v>61</v>
      </c>
      <c r="B62" s="109" t="s">
        <v>499</v>
      </c>
      <c r="C62" s="106"/>
      <c r="D62" s="30" t="s">
        <v>515</v>
      </c>
      <c r="E62" s="30" t="s">
        <v>18</v>
      </c>
      <c r="F62" s="30" t="s">
        <v>516</v>
      </c>
      <c r="G62" s="30" t="s">
        <v>294</v>
      </c>
      <c r="H62" s="30" t="s">
        <v>716</v>
      </c>
      <c r="I62" s="35">
        <v>2</v>
      </c>
      <c r="J62" s="108" t="str">
        <f t="shared" si="0"/>
        <v>Березовский городской округ, г. Березовский, городок Больничный, д. 2</v>
      </c>
      <c r="K62" s="30">
        <v>684.8</v>
      </c>
      <c r="L62" s="30">
        <v>16</v>
      </c>
      <c r="M62" s="30">
        <v>7</v>
      </c>
      <c r="N62" s="41" t="s">
        <v>2860</v>
      </c>
      <c r="O62" s="114">
        <v>43053</v>
      </c>
      <c r="P62" s="33" t="s">
        <v>3340</v>
      </c>
      <c r="Q62" s="187">
        <v>2661533.66</v>
      </c>
      <c r="R62" s="183"/>
      <c r="S62" s="183"/>
      <c r="T62"/>
    </row>
    <row r="63" spans="1:20" ht="23.25" x14ac:dyDescent="0.25">
      <c r="A63" s="80">
        <v>62</v>
      </c>
      <c r="B63" s="109" t="s">
        <v>499</v>
      </c>
      <c r="C63" s="106"/>
      <c r="D63" s="30" t="s">
        <v>515</v>
      </c>
      <c r="E63" s="30" t="s">
        <v>18</v>
      </c>
      <c r="F63" s="30" t="s">
        <v>516</v>
      </c>
      <c r="G63" s="30" t="s">
        <v>294</v>
      </c>
      <c r="H63" s="30" t="s">
        <v>716</v>
      </c>
      <c r="I63" s="35">
        <v>3</v>
      </c>
      <c r="J63" s="108" t="str">
        <f t="shared" si="0"/>
        <v>Березовский городской округ, г. Березовский, городок Больничный, д. 3</v>
      </c>
      <c r="K63" s="30">
        <v>678.4</v>
      </c>
      <c r="L63" s="30">
        <v>16</v>
      </c>
      <c r="M63" s="30">
        <v>8</v>
      </c>
      <c r="N63" s="41" t="s">
        <v>2860</v>
      </c>
      <c r="O63" s="114">
        <v>43053</v>
      </c>
      <c r="P63" s="33" t="s">
        <v>3340</v>
      </c>
      <c r="Q63" s="187">
        <v>3845654.2199999997</v>
      </c>
      <c r="R63" s="183"/>
      <c r="S63" s="183"/>
      <c r="T63"/>
    </row>
    <row r="64" spans="1:20" ht="23.25" x14ac:dyDescent="0.25">
      <c r="A64" s="80">
        <v>63</v>
      </c>
      <c r="B64" s="109" t="s">
        <v>499</v>
      </c>
      <c r="C64" s="30"/>
      <c r="D64" s="30" t="s">
        <v>515</v>
      </c>
      <c r="E64" s="30" t="s">
        <v>18</v>
      </c>
      <c r="F64" s="30" t="s">
        <v>516</v>
      </c>
      <c r="G64" s="30" t="s">
        <v>20</v>
      </c>
      <c r="H64" s="30" t="s">
        <v>185</v>
      </c>
      <c r="I64" s="35">
        <v>20</v>
      </c>
      <c r="J64" s="108" t="str">
        <f t="shared" si="0"/>
        <v>Березовский городской округ, г. Березовский, ул. Декабристов, д. 20</v>
      </c>
      <c r="K64" s="30">
        <v>5963.7</v>
      </c>
      <c r="L64" s="30">
        <v>120</v>
      </c>
      <c r="M64" s="30">
        <v>1</v>
      </c>
      <c r="N64" s="41" t="s">
        <v>2860</v>
      </c>
      <c r="O64" s="114">
        <v>43053</v>
      </c>
      <c r="P64" s="33" t="s">
        <v>3340</v>
      </c>
      <c r="Q64" s="187">
        <v>3474207.92</v>
      </c>
      <c r="R64" s="183"/>
      <c r="S64" s="183"/>
      <c r="T64"/>
    </row>
    <row r="65" spans="1:20" ht="23.25" x14ac:dyDescent="0.25">
      <c r="A65" s="80">
        <v>64</v>
      </c>
      <c r="B65" s="109" t="s">
        <v>499</v>
      </c>
      <c r="C65" s="30"/>
      <c r="D65" s="30" t="s">
        <v>515</v>
      </c>
      <c r="E65" s="30" t="s">
        <v>18</v>
      </c>
      <c r="F65" s="30" t="s">
        <v>516</v>
      </c>
      <c r="G65" s="30" t="s">
        <v>20</v>
      </c>
      <c r="H65" s="30" t="s">
        <v>53</v>
      </c>
      <c r="I65" s="35">
        <v>37</v>
      </c>
      <c r="J65" s="108" t="str">
        <f t="shared" si="0"/>
        <v>Березовский городской округ, г. Березовский, ул. Комсомольская, д. 37</v>
      </c>
      <c r="K65" s="30">
        <v>3212</v>
      </c>
      <c r="L65" s="30">
        <v>59</v>
      </c>
      <c r="M65" s="30">
        <v>1</v>
      </c>
      <c r="N65" s="41" t="s">
        <v>3337</v>
      </c>
      <c r="O65" s="114">
        <v>43248</v>
      </c>
      <c r="P65" s="33" t="s">
        <v>3340</v>
      </c>
      <c r="Q65" s="187">
        <v>3542375.3400000003</v>
      </c>
      <c r="R65" s="183"/>
      <c r="S65" s="183"/>
      <c r="T65"/>
    </row>
    <row r="66" spans="1:20" ht="23.25" x14ac:dyDescent="0.25">
      <c r="A66" s="80">
        <v>65</v>
      </c>
      <c r="B66" s="109" t="s">
        <v>499</v>
      </c>
      <c r="C66" s="30"/>
      <c r="D66" s="30" t="s">
        <v>515</v>
      </c>
      <c r="E66" s="30" t="s">
        <v>18</v>
      </c>
      <c r="F66" s="30" t="s">
        <v>516</v>
      </c>
      <c r="G66" s="30" t="s">
        <v>20</v>
      </c>
      <c r="H66" s="30" t="s">
        <v>47</v>
      </c>
      <c r="I66" s="35">
        <v>2</v>
      </c>
      <c r="J66" s="108" t="str">
        <f t="shared" ref="J66:J129" si="1">C66&amp;""&amp;D66&amp;", "&amp;E66&amp;" "&amp;F66&amp;", "&amp;G66&amp;" "&amp;H66&amp;", д. "&amp;I66</f>
        <v>Березовский городской округ, г. Березовский, ул. Максима Горького, д. 2</v>
      </c>
      <c r="K66" s="30">
        <v>2167.6</v>
      </c>
      <c r="L66" s="30">
        <v>48</v>
      </c>
      <c r="M66" s="30">
        <v>6</v>
      </c>
      <c r="N66" s="41" t="s">
        <v>2861</v>
      </c>
      <c r="O66" s="114">
        <v>43053</v>
      </c>
      <c r="P66" s="33" t="s">
        <v>1632</v>
      </c>
      <c r="Q66" s="187">
        <v>9406647.2999999989</v>
      </c>
      <c r="R66" s="183"/>
      <c r="S66" s="183"/>
      <c r="T66"/>
    </row>
    <row r="67" spans="1:20" ht="23.25" x14ac:dyDescent="0.25">
      <c r="A67" s="80">
        <v>66</v>
      </c>
      <c r="B67" s="109" t="s">
        <v>499</v>
      </c>
      <c r="C67" s="106"/>
      <c r="D67" s="30" t="s">
        <v>515</v>
      </c>
      <c r="E67" s="30" t="s">
        <v>18</v>
      </c>
      <c r="F67" s="30" t="s">
        <v>516</v>
      </c>
      <c r="G67" s="30" t="s">
        <v>20</v>
      </c>
      <c r="H67" s="30" t="s">
        <v>47</v>
      </c>
      <c r="I67" s="35" t="s">
        <v>317</v>
      </c>
      <c r="J67" s="108" t="str">
        <f t="shared" si="1"/>
        <v>Березовский городской округ, г. Березовский, ул. Максима Горького, д. 6А</v>
      </c>
      <c r="K67" s="30">
        <v>2490.4</v>
      </c>
      <c r="L67" s="30">
        <v>24</v>
      </c>
      <c r="M67" s="30">
        <v>6</v>
      </c>
      <c r="N67" s="41" t="s">
        <v>2861</v>
      </c>
      <c r="O67" s="114">
        <v>43053</v>
      </c>
      <c r="P67" s="33" t="s">
        <v>1632</v>
      </c>
      <c r="Q67" s="187">
        <v>13281338.960000001</v>
      </c>
      <c r="R67" s="183"/>
      <c r="S67" s="183"/>
      <c r="T67"/>
    </row>
    <row r="68" spans="1:20" ht="23.25" x14ac:dyDescent="0.25">
      <c r="A68" s="80">
        <v>67</v>
      </c>
      <c r="B68" s="109" t="s">
        <v>499</v>
      </c>
      <c r="C68" s="106"/>
      <c r="D68" s="30" t="s">
        <v>515</v>
      </c>
      <c r="E68" s="30" t="s">
        <v>18</v>
      </c>
      <c r="F68" s="30" t="s">
        <v>516</v>
      </c>
      <c r="G68" s="30" t="s">
        <v>20</v>
      </c>
      <c r="H68" s="30" t="s">
        <v>69</v>
      </c>
      <c r="I68" s="35">
        <v>10</v>
      </c>
      <c r="J68" s="108" t="str">
        <f t="shared" si="1"/>
        <v>Березовский городской округ, г. Березовский, ул. Мира, д. 10</v>
      </c>
      <c r="K68" s="30">
        <v>500.1</v>
      </c>
      <c r="L68" s="30">
        <v>8</v>
      </c>
      <c r="M68" s="30">
        <v>6</v>
      </c>
      <c r="N68" s="41" t="s">
        <v>2861</v>
      </c>
      <c r="O68" s="114">
        <v>43053</v>
      </c>
      <c r="P68" s="33" t="s">
        <v>1632</v>
      </c>
      <c r="Q68" s="187">
        <v>3552263.7399999998</v>
      </c>
      <c r="R68" s="183"/>
      <c r="S68" s="183"/>
      <c r="T68"/>
    </row>
    <row r="69" spans="1:20" ht="23.25" x14ac:dyDescent="0.25">
      <c r="A69" s="80">
        <v>68</v>
      </c>
      <c r="B69" s="109" t="s">
        <v>499</v>
      </c>
      <c r="C69" s="106"/>
      <c r="D69" s="30" t="s">
        <v>515</v>
      </c>
      <c r="E69" s="30" t="s">
        <v>18</v>
      </c>
      <c r="F69" s="30" t="s">
        <v>516</v>
      </c>
      <c r="G69" s="30" t="s">
        <v>20</v>
      </c>
      <c r="H69" s="30" t="s">
        <v>69</v>
      </c>
      <c r="I69" s="35">
        <v>14</v>
      </c>
      <c r="J69" s="108" t="str">
        <f t="shared" si="1"/>
        <v>Березовский городской округ, г. Березовский, ул. Мира, д. 14</v>
      </c>
      <c r="K69" s="30">
        <v>496.1</v>
      </c>
      <c r="L69" s="30">
        <v>8</v>
      </c>
      <c r="M69" s="30">
        <v>7</v>
      </c>
      <c r="N69" s="41" t="s">
        <v>2861</v>
      </c>
      <c r="O69" s="114">
        <v>43053</v>
      </c>
      <c r="P69" s="33" t="s">
        <v>1632</v>
      </c>
      <c r="Q69" s="187">
        <v>3669356.32</v>
      </c>
      <c r="R69" s="183"/>
      <c r="S69" s="183"/>
      <c r="T69"/>
    </row>
    <row r="70" spans="1:20" ht="23.25" x14ac:dyDescent="0.25">
      <c r="A70" s="80">
        <v>69</v>
      </c>
      <c r="B70" s="109" t="s">
        <v>499</v>
      </c>
      <c r="C70" s="106"/>
      <c r="D70" s="30" t="s">
        <v>515</v>
      </c>
      <c r="E70" s="30" t="s">
        <v>18</v>
      </c>
      <c r="F70" s="30" t="s">
        <v>516</v>
      </c>
      <c r="G70" s="30" t="s">
        <v>20</v>
      </c>
      <c r="H70" s="30" t="s">
        <v>69</v>
      </c>
      <c r="I70" s="35">
        <v>8</v>
      </c>
      <c r="J70" s="108" t="str">
        <f t="shared" si="1"/>
        <v>Березовский городской округ, г. Березовский, ул. Мира, д. 8</v>
      </c>
      <c r="K70" s="30">
        <v>504.7</v>
      </c>
      <c r="L70" s="30">
        <v>8</v>
      </c>
      <c r="M70" s="30">
        <v>7</v>
      </c>
      <c r="N70" s="41" t="s">
        <v>2861</v>
      </c>
      <c r="O70" s="114">
        <v>43053</v>
      </c>
      <c r="P70" s="33" t="s">
        <v>1632</v>
      </c>
      <c r="Q70" s="187">
        <v>3512333.7199999993</v>
      </c>
      <c r="R70" s="183"/>
      <c r="S70" s="183"/>
      <c r="T70"/>
    </row>
    <row r="71" spans="1:20" ht="23.25" x14ac:dyDescent="0.25">
      <c r="A71" s="80">
        <v>70</v>
      </c>
      <c r="B71" s="109" t="s">
        <v>499</v>
      </c>
      <c r="C71" s="30"/>
      <c r="D71" s="30" t="s">
        <v>515</v>
      </c>
      <c r="E71" s="30" t="s">
        <v>18</v>
      </c>
      <c r="F71" s="30" t="s">
        <v>516</v>
      </c>
      <c r="G71" s="30" t="s">
        <v>20</v>
      </c>
      <c r="H71" s="30" t="s">
        <v>1036</v>
      </c>
      <c r="I71" s="35">
        <v>48</v>
      </c>
      <c r="J71" s="108" t="str">
        <f t="shared" si="1"/>
        <v>Березовский городской округ, г. Березовский, ул. Транспортников, д. 48</v>
      </c>
      <c r="K71" s="30">
        <v>2157</v>
      </c>
      <c r="L71" s="30">
        <v>70</v>
      </c>
      <c r="M71" s="30">
        <v>1</v>
      </c>
      <c r="N71" s="41" t="s">
        <v>2857</v>
      </c>
      <c r="O71" s="114" t="s">
        <v>3338</v>
      </c>
      <c r="P71" s="33" t="s">
        <v>1632</v>
      </c>
      <c r="Q71" s="187">
        <v>2382230.0199999996</v>
      </c>
      <c r="R71" s="183"/>
      <c r="S71" s="183"/>
      <c r="T71"/>
    </row>
    <row r="72" spans="1:20" ht="23.25" x14ac:dyDescent="0.25">
      <c r="A72" s="80">
        <v>71</v>
      </c>
      <c r="B72" s="109" t="s">
        <v>499</v>
      </c>
      <c r="C72" s="30"/>
      <c r="D72" s="30" t="s">
        <v>515</v>
      </c>
      <c r="E72" s="30" t="s">
        <v>18</v>
      </c>
      <c r="F72" s="30" t="s">
        <v>516</v>
      </c>
      <c r="G72" s="30" t="s">
        <v>20</v>
      </c>
      <c r="H72" s="30" t="s">
        <v>1036</v>
      </c>
      <c r="I72" s="35">
        <v>50</v>
      </c>
      <c r="J72" s="108" t="str">
        <f t="shared" si="1"/>
        <v>Березовский городской округ, г. Березовский, ул. Транспортников, д. 50</v>
      </c>
      <c r="K72" s="30">
        <v>3368.9</v>
      </c>
      <c r="L72" s="30">
        <v>80</v>
      </c>
      <c r="M72" s="30">
        <v>1</v>
      </c>
      <c r="N72" s="41" t="s">
        <v>2861</v>
      </c>
      <c r="O72" s="114">
        <v>43053</v>
      </c>
      <c r="P72" s="33" t="s">
        <v>1632</v>
      </c>
      <c r="Q72" s="187">
        <v>2776235.56</v>
      </c>
      <c r="R72" s="183"/>
      <c r="S72" s="183"/>
      <c r="T72"/>
    </row>
    <row r="73" spans="1:20" ht="23.25" x14ac:dyDescent="0.25">
      <c r="A73" s="80">
        <v>72</v>
      </c>
      <c r="B73" s="109" t="s">
        <v>499</v>
      </c>
      <c r="C73" s="30"/>
      <c r="D73" s="30" t="s">
        <v>515</v>
      </c>
      <c r="E73" s="30" t="s">
        <v>18</v>
      </c>
      <c r="F73" s="30" t="s">
        <v>516</v>
      </c>
      <c r="G73" s="30" t="s">
        <v>20</v>
      </c>
      <c r="H73" s="30" t="s">
        <v>1036</v>
      </c>
      <c r="I73" s="35">
        <v>52</v>
      </c>
      <c r="J73" s="108" t="str">
        <f t="shared" si="1"/>
        <v>Березовский городской округ, г. Березовский, ул. Транспортников, д. 52</v>
      </c>
      <c r="K73" s="30">
        <v>3378.1</v>
      </c>
      <c r="L73" s="30">
        <v>70</v>
      </c>
      <c r="M73" s="30">
        <v>1</v>
      </c>
      <c r="N73" s="41" t="s">
        <v>2861</v>
      </c>
      <c r="O73" s="114">
        <v>43053</v>
      </c>
      <c r="P73" s="33" t="s">
        <v>1632</v>
      </c>
      <c r="Q73" s="187">
        <v>2674039.2999999998</v>
      </c>
      <c r="R73" s="183"/>
      <c r="S73" s="183"/>
      <c r="T73"/>
    </row>
    <row r="74" spans="1:20" ht="23.25" x14ac:dyDescent="0.25">
      <c r="A74" s="80">
        <v>73</v>
      </c>
      <c r="B74" s="109" t="s">
        <v>499</v>
      </c>
      <c r="C74" s="106"/>
      <c r="D74" s="30" t="s">
        <v>515</v>
      </c>
      <c r="E74" s="30" t="s">
        <v>18</v>
      </c>
      <c r="F74" s="30" t="s">
        <v>516</v>
      </c>
      <c r="G74" s="30" t="s">
        <v>20</v>
      </c>
      <c r="H74" s="30" t="s">
        <v>518</v>
      </c>
      <c r="I74" s="35">
        <v>13</v>
      </c>
      <c r="J74" s="108" t="str">
        <f t="shared" si="1"/>
        <v>Березовский городской округ, г. Березовский, ул. Циолковского, д. 13</v>
      </c>
      <c r="K74" s="30">
        <v>1639.1</v>
      </c>
      <c r="L74" s="30">
        <v>34</v>
      </c>
      <c r="M74" s="30">
        <v>7</v>
      </c>
      <c r="N74" s="41" t="s">
        <v>2860</v>
      </c>
      <c r="O74" s="114">
        <v>43053</v>
      </c>
      <c r="P74" s="33" t="s">
        <v>3340</v>
      </c>
      <c r="Q74" s="187">
        <v>8729951.5199999996</v>
      </c>
      <c r="R74" s="183"/>
      <c r="S74" s="183"/>
      <c r="T74"/>
    </row>
    <row r="75" spans="1:20" ht="23.25" x14ac:dyDescent="0.25">
      <c r="A75" s="80">
        <v>74</v>
      </c>
      <c r="B75" s="109" t="s">
        <v>499</v>
      </c>
      <c r="C75" s="106"/>
      <c r="D75" s="30" t="s">
        <v>515</v>
      </c>
      <c r="E75" s="30" t="s">
        <v>18</v>
      </c>
      <c r="F75" s="30" t="s">
        <v>516</v>
      </c>
      <c r="G75" s="30" t="s">
        <v>20</v>
      </c>
      <c r="H75" s="30" t="s">
        <v>519</v>
      </c>
      <c r="I75" s="35">
        <v>13</v>
      </c>
      <c r="J75" s="108" t="str">
        <f t="shared" si="1"/>
        <v>Березовский городской округ, г. Березовский, ул. Шиловская, д. 13</v>
      </c>
      <c r="K75" s="30">
        <v>1568.9</v>
      </c>
      <c r="L75" s="30">
        <v>36</v>
      </c>
      <c r="M75" s="30">
        <v>7</v>
      </c>
      <c r="N75" s="41" t="s">
        <v>2860</v>
      </c>
      <c r="O75" s="114">
        <v>43053</v>
      </c>
      <c r="P75" s="33" t="s">
        <v>3340</v>
      </c>
      <c r="Q75" s="187">
        <v>8940393.8999999985</v>
      </c>
      <c r="R75" s="183"/>
      <c r="S75" s="183"/>
      <c r="T75"/>
    </row>
    <row r="76" spans="1:20" ht="23.25" x14ac:dyDescent="0.25">
      <c r="A76" s="80">
        <v>75</v>
      </c>
      <c r="B76" s="109" t="s">
        <v>499</v>
      </c>
      <c r="C76" s="30"/>
      <c r="D76" s="30" t="s">
        <v>515</v>
      </c>
      <c r="E76" s="30" t="s">
        <v>1500</v>
      </c>
      <c r="F76" s="30" t="s">
        <v>520</v>
      </c>
      <c r="G76" s="30" t="s">
        <v>20</v>
      </c>
      <c r="H76" s="30" t="s">
        <v>84</v>
      </c>
      <c r="I76" s="35">
        <v>14</v>
      </c>
      <c r="J76" s="108" t="str">
        <f t="shared" si="1"/>
        <v>Березовский городской округ, пос. Кедровка (г Березовский), ул. Советская, д. 14</v>
      </c>
      <c r="K76" s="30">
        <v>247.5</v>
      </c>
      <c r="L76" s="30">
        <v>8</v>
      </c>
      <c r="M76" s="30">
        <v>5</v>
      </c>
      <c r="N76" s="41" t="s">
        <v>2860</v>
      </c>
      <c r="O76" s="114">
        <v>43053</v>
      </c>
      <c r="P76" s="33" t="s">
        <v>3340</v>
      </c>
      <c r="Q76" s="187">
        <v>1960128.68</v>
      </c>
      <c r="R76" s="183"/>
      <c r="S76" s="183"/>
      <c r="T76"/>
    </row>
    <row r="77" spans="1:20" ht="23.25" x14ac:dyDescent="0.25">
      <c r="A77" s="80">
        <v>76</v>
      </c>
      <c r="B77" s="109" t="s">
        <v>499</v>
      </c>
      <c r="C77" s="30"/>
      <c r="D77" s="30" t="s">
        <v>515</v>
      </c>
      <c r="E77" s="30" t="s">
        <v>1500</v>
      </c>
      <c r="F77" s="30" t="s">
        <v>520</v>
      </c>
      <c r="G77" s="30" t="s">
        <v>20</v>
      </c>
      <c r="H77" s="30" t="s">
        <v>84</v>
      </c>
      <c r="I77" s="35">
        <v>16</v>
      </c>
      <c r="J77" s="108" t="str">
        <f t="shared" si="1"/>
        <v>Березовский городской округ, пос. Кедровка (г Березовский), ул. Советская, д. 16</v>
      </c>
      <c r="K77" s="30">
        <v>3656.7</v>
      </c>
      <c r="L77" s="30">
        <v>70</v>
      </c>
      <c r="M77" s="30">
        <v>1</v>
      </c>
      <c r="N77" s="41" t="s">
        <v>2860</v>
      </c>
      <c r="O77" s="114">
        <v>43053</v>
      </c>
      <c r="P77" s="33" t="s">
        <v>3340</v>
      </c>
      <c r="Q77" s="187">
        <v>2463301.92</v>
      </c>
      <c r="R77" s="183"/>
      <c r="S77" s="183"/>
      <c r="T77"/>
    </row>
    <row r="78" spans="1:20" ht="23.25" x14ac:dyDescent="0.25">
      <c r="A78" s="80">
        <v>77</v>
      </c>
      <c r="B78" s="109" t="s">
        <v>499</v>
      </c>
      <c r="C78" s="30"/>
      <c r="D78" s="30" t="s">
        <v>515</v>
      </c>
      <c r="E78" s="30" t="s">
        <v>1500</v>
      </c>
      <c r="F78" s="30" t="s">
        <v>521</v>
      </c>
      <c r="G78" s="30" t="s">
        <v>20</v>
      </c>
      <c r="H78" s="30" t="s">
        <v>87</v>
      </c>
      <c r="I78" s="35">
        <v>4</v>
      </c>
      <c r="J78" s="108" t="str">
        <f t="shared" si="1"/>
        <v>Березовский городской округ, пос. Лосиный (г Березовский), ул. Строителей, д. 4</v>
      </c>
      <c r="K78" s="30">
        <v>686.2</v>
      </c>
      <c r="L78" s="30">
        <v>16</v>
      </c>
      <c r="M78" s="113">
        <v>1</v>
      </c>
      <c r="N78" s="41" t="s">
        <v>2872</v>
      </c>
      <c r="O78" s="114">
        <v>43423</v>
      </c>
      <c r="P78" s="33" t="s">
        <v>1632</v>
      </c>
      <c r="Q78" s="187">
        <v>436439.52</v>
      </c>
      <c r="R78" s="183" t="s">
        <v>2348</v>
      </c>
      <c r="S78" s="183"/>
      <c r="T78"/>
    </row>
    <row r="79" spans="1:20" ht="23.25" x14ac:dyDescent="0.25">
      <c r="A79" s="80">
        <v>78</v>
      </c>
      <c r="B79" s="109" t="s">
        <v>499</v>
      </c>
      <c r="C79" s="30"/>
      <c r="D79" s="30" t="s">
        <v>515</v>
      </c>
      <c r="E79" s="30" t="s">
        <v>1500</v>
      </c>
      <c r="F79" s="30" t="s">
        <v>522</v>
      </c>
      <c r="G79" s="30" t="s">
        <v>20</v>
      </c>
      <c r="H79" s="30" t="s">
        <v>1067</v>
      </c>
      <c r="I79" s="35">
        <v>4</v>
      </c>
      <c r="J79" s="108" t="str">
        <f t="shared" si="1"/>
        <v>Березовский городской округ, пос. Монетный (г Березовский), ул. Березовская, д. 4</v>
      </c>
      <c r="K79" s="30">
        <v>577.29999999999995</v>
      </c>
      <c r="L79" s="30">
        <v>12</v>
      </c>
      <c r="M79" s="30">
        <v>1</v>
      </c>
      <c r="N79" s="41" t="s">
        <v>2860</v>
      </c>
      <c r="O79" s="114">
        <v>43053</v>
      </c>
      <c r="P79" s="33" t="s">
        <v>3340</v>
      </c>
      <c r="Q79" s="187">
        <v>666977.29999999993</v>
      </c>
      <c r="R79" s="183"/>
      <c r="S79" s="183"/>
      <c r="T79"/>
    </row>
    <row r="80" spans="1:20" ht="23.25" x14ac:dyDescent="0.25">
      <c r="A80" s="80">
        <v>79</v>
      </c>
      <c r="B80" s="109" t="s">
        <v>499</v>
      </c>
      <c r="C80" s="30"/>
      <c r="D80" s="30" t="s">
        <v>515</v>
      </c>
      <c r="E80" s="30" t="s">
        <v>1500</v>
      </c>
      <c r="F80" s="30" t="s">
        <v>522</v>
      </c>
      <c r="G80" s="30" t="s">
        <v>20</v>
      </c>
      <c r="H80" s="30" t="s">
        <v>34</v>
      </c>
      <c r="I80" s="35">
        <v>8</v>
      </c>
      <c r="J80" s="108" t="str">
        <f t="shared" si="1"/>
        <v>Березовский городской округ, пос. Монетный (г Березовский), ул. Кирова, д. 8</v>
      </c>
      <c r="K80" s="30">
        <v>2764</v>
      </c>
      <c r="L80" s="30">
        <v>60</v>
      </c>
      <c r="M80" s="30">
        <v>1</v>
      </c>
      <c r="N80" s="41" t="s">
        <v>2860</v>
      </c>
      <c r="O80" s="114">
        <v>43053</v>
      </c>
      <c r="P80" s="33" t="s">
        <v>3340</v>
      </c>
      <c r="Q80" s="187">
        <v>1903716.42</v>
      </c>
      <c r="R80" s="183"/>
      <c r="S80" s="183"/>
      <c r="T80"/>
    </row>
    <row r="81" spans="1:20" ht="23.25" x14ac:dyDescent="0.25">
      <c r="A81" s="80">
        <v>80</v>
      </c>
      <c r="B81" s="109" t="s">
        <v>499</v>
      </c>
      <c r="C81" s="30"/>
      <c r="D81" s="30" t="s">
        <v>515</v>
      </c>
      <c r="E81" s="30" t="s">
        <v>1500</v>
      </c>
      <c r="F81" s="30" t="s">
        <v>522</v>
      </c>
      <c r="G81" s="30" t="s">
        <v>20</v>
      </c>
      <c r="H81" s="30" t="s">
        <v>490</v>
      </c>
      <c r="I81" s="35">
        <v>5</v>
      </c>
      <c r="J81" s="108" t="str">
        <f t="shared" si="1"/>
        <v>Березовский городской округ, пос. Монетный (г Березовский), ул. Лермонтова, д. 5</v>
      </c>
      <c r="K81" s="30">
        <v>2532.4</v>
      </c>
      <c r="L81" s="30">
        <v>70</v>
      </c>
      <c r="M81" s="30">
        <v>1</v>
      </c>
      <c r="N81" s="41" t="s">
        <v>2860</v>
      </c>
      <c r="O81" s="114">
        <v>43053</v>
      </c>
      <c r="P81" s="33" t="s">
        <v>3340</v>
      </c>
      <c r="Q81" s="187">
        <v>2298834.7000000002</v>
      </c>
      <c r="R81" s="183"/>
      <c r="S81" s="183"/>
      <c r="T81"/>
    </row>
    <row r="82" spans="1:20" ht="23.25" x14ac:dyDescent="0.25">
      <c r="A82" s="80">
        <v>81</v>
      </c>
      <c r="B82" s="109" t="s">
        <v>499</v>
      </c>
      <c r="C82" s="30"/>
      <c r="D82" s="30" t="s">
        <v>515</v>
      </c>
      <c r="E82" s="30" t="s">
        <v>1500</v>
      </c>
      <c r="F82" s="30" t="s">
        <v>522</v>
      </c>
      <c r="G82" s="30" t="s">
        <v>20</v>
      </c>
      <c r="H82" s="30" t="s">
        <v>108</v>
      </c>
      <c r="I82" s="35">
        <v>19</v>
      </c>
      <c r="J82" s="108" t="str">
        <f t="shared" si="1"/>
        <v>Березовский городской округ, пос. Монетный (г Березовский), ул. Пушкина, д. 19</v>
      </c>
      <c r="K82" s="30">
        <v>668.2</v>
      </c>
      <c r="L82" s="30">
        <v>16</v>
      </c>
      <c r="M82" s="30">
        <v>7</v>
      </c>
      <c r="N82" s="41" t="s">
        <v>2861</v>
      </c>
      <c r="O82" s="114">
        <v>43053</v>
      </c>
      <c r="P82" s="33" t="s">
        <v>1632</v>
      </c>
      <c r="Q82" s="187">
        <v>4746095.7</v>
      </c>
      <c r="R82" s="183"/>
      <c r="S82" s="183"/>
      <c r="T82"/>
    </row>
    <row r="83" spans="1:20" ht="23.25" x14ac:dyDescent="0.25">
      <c r="A83" s="80">
        <v>82</v>
      </c>
      <c r="B83" s="109" t="s">
        <v>499</v>
      </c>
      <c r="C83" s="30"/>
      <c r="D83" s="30" t="s">
        <v>515</v>
      </c>
      <c r="E83" s="30" t="s">
        <v>1500</v>
      </c>
      <c r="F83" s="30" t="s">
        <v>522</v>
      </c>
      <c r="G83" s="30" t="s">
        <v>20</v>
      </c>
      <c r="H83" s="30" t="s">
        <v>108</v>
      </c>
      <c r="I83" s="35">
        <v>21</v>
      </c>
      <c r="J83" s="108" t="str">
        <f t="shared" si="1"/>
        <v>Березовский городской округ, пос. Монетный (г Березовский), ул. Пушкина, д. 21</v>
      </c>
      <c r="K83" s="30">
        <v>2363.4</v>
      </c>
      <c r="L83" s="30">
        <v>36</v>
      </c>
      <c r="M83" s="30">
        <v>7</v>
      </c>
      <c r="N83" s="41" t="s">
        <v>3347</v>
      </c>
      <c r="O83" s="114" t="s">
        <v>3348</v>
      </c>
      <c r="P83" s="33" t="s">
        <v>1632</v>
      </c>
      <c r="Q83" s="187">
        <v>11403168.359999999</v>
      </c>
      <c r="R83" s="183"/>
      <c r="S83" s="183"/>
      <c r="T83"/>
    </row>
    <row r="84" spans="1:20" ht="23.25" x14ac:dyDescent="0.25">
      <c r="A84" s="80">
        <v>83</v>
      </c>
      <c r="B84" s="109" t="s">
        <v>499</v>
      </c>
      <c r="C84" s="30"/>
      <c r="D84" s="30" t="s">
        <v>515</v>
      </c>
      <c r="E84" s="30" t="s">
        <v>1500</v>
      </c>
      <c r="F84" s="30" t="s">
        <v>522</v>
      </c>
      <c r="G84" s="30" t="s">
        <v>20</v>
      </c>
      <c r="H84" s="30" t="s">
        <v>108</v>
      </c>
      <c r="I84" s="35">
        <v>9</v>
      </c>
      <c r="J84" s="108" t="str">
        <f t="shared" si="1"/>
        <v>Березовский городской округ, пос. Монетный (г Березовский), ул. Пушкина, д. 9</v>
      </c>
      <c r="K84" s="30">
        <v>667.3</v>
      </c>
      <c r="L84" s="30">
        <v>16</v>
      </c>
      <c r="M84" s="30">
        <v>6</v>
      </c>
      <c r="N84" s="41" t="s">
        <v>2861</v>
      </c>
      <c r="O84" s="114">
        <v>43053</v>
      </c>
      <c r="P84" s="33" t="s">
        <v>1632</v>
      </c>
      <c r="Q84" s="187">
        <v>4265056.9000000004</v>
      </c>
      <c r="R84" s="183"/>
      <c r="S84" s="183"/>
      <c r="T84"/>
    </row>
    <row r="85" spans="1:20" ht="23.25" x14ac:dyDescent="0.25">
      <c r="A85" s="80">
        <v>84</v>
      </c>
      <c r="B85" s="109" t="s">
        <v>499</v>
      </c>
      <c r="C85" s="114"/>
      <c r="D85" s="30" t="s">
        <v>515</v>
      </c>
      <c r="E85" s="30" t="s">
        <v>1500</v>
      </c>
      <c r="F85" s="33" t="s">
        <v>523</v>
      </c>
      <c r="G85" s="33" t="s">
        <v>20</v>
      </c>
      <c r="H85" s="33" t="s">
        <v>380</v>
      </c>
      <c r="I85" s="56" t="s">
        <v>962</v>
      </c>
      <c r="J85" s="108" t="str">
        <f t="shared" si="1"/>
        <v>Березовский городской округ, пос. Солнечный (г Березовский), ул. Молодежная, д. 12</v>
      </c>
      <c r="K85" s="33">
        <v>503.6</v>
      </c>
      <c r="L85" s="30">
        <v>12</v>
      </c>
      <c r="M85" s="115">
        <v>3</v>
      </c>
      <c r="N85" s="41" t="s">
        <v>2874</v>
      </c>
      <c r="O85" s="114" t="s">
        <v>3349</v>
      </c>
      <c r="P85" s="33" t="s">
        <v>3340</v>
      </c>
      <c r="Q85" s="187">
        <v>3425248.54</v>
      </c>
      <c r="R85" s="183" t="s">
        <v>2348</v>
      </c>
      <c r="S85" s="183"/>
      <c r="T85"/>
    </row>
    <row r="86" spans="1:20" ht="23.25" x14ac:dyDescent="0.25">
      <c r="A86" s="80">
        <v>85</v>
      </c>
      <c r="B86" s="109" t="s">
        <v>499</v>
      </c>
      <c r="C86" s="30" t="s">
        <v>778</v>
      </c>
      <c r="D86" s="30" t="s">
        <v>610</v>
      </c>
      <c r="E86" s="30" t="s">
        <v>18</v>
      </c>
      <c r="F86" s="30" t="s">
        <v>541</v>
      </c>
      <c r="G86" s="30" t="s">
        <v>20</v>
      </c>
      <c r="H86" s="30" t="s">
        <v>74</v>
      </c>
      <c r="I86" s="35">
        <v>13</v>
      </c>
      <c r="J86" s="108" t="str">
        <f t="shared" si="1"/>
        <v>Богдановичский р-н, городской округ Богданович, г. Богданович, ул. Гагарина, д. 13</v>
      </c>
      <c r="K86" s="30">
        <v>2175.6999999999998</v>
      </c>
      <c r="L86" s="30">
        <v>21</v>
      </c>
      <c r="M86" s="30">
        <v>5</v>
      </c>
      <c r="N86" s="41" t="s">
        <v>2859</v>
      </c>
      <c r="O86" s="114">
        <v>43046</v>
      </c>
      <c r="P86" s="33" t="s">
        <v>3065</v>
      </c>
      <c r="Q86" s="187">
        <v>5773107.1600000001</v>
      </c>
      <c r="R86" s="183"/>
      <c r="S86" s="183"/>
      <c r="T86"/>
    </row>
    <row r="87" spans="1:20" ht="23.25" x14ac:dyDescent="0.25">
      <c r="A87" s="80">
        <v>86</v>
      </c>
      <c r="B87" s="109" t="s">
        <v>499</v>
      </c>
      <c r="C87" s="30" t="s">
        <v>778</v>
      </c>
      <c r="D87" s="30" t="s">
        <v>610</v>
      </c>
      <c r="E87" s="30" t="s">
        <v>18</v>
      </c>
      <c r="F87" s="30" t="s">
        <v>541</v>
      </c>
      <c r="G87" s="30" t="s">
        <v>20</v>
      </c>
      <c r="H87" s="30" t="s">
        <v>74</v>
      </c>
      <c r="I87" s="35">
        <v>16</v>
      </c>
      <c r="J87" s="108" t="str">
        <f t="shared" si="1"/>
        <v>Богдановичский р-н, городской округ Богданович, г. Богданович, ул. Гагарина, д. 16</v>
      </c>
      <c r="K87" s="30">
        <v>1418.5</v>
      </c>
      <c r="L87" s="30">
        <v>24</v>
      </c>
      <c r="M87" s="30">
        <v>2</v>
      </c>
      <c r="N87" s="41" t="s">
        <v>2859</v>
      </c>
      <c r="O87" s="114">
        <v>43046</v>
      </c>
      <c r="P87" s="33" t="s">
        <v>3065</v>
      </c>
      <c r="Q87" s="187">
        <v>908999.34</v>
      </c>
      <c r="R87" s="183"/>
      <c r="S87" s="183"/>
      <c r="T87"/>
    </row>
    <row r="88" spans="1:20" ht="23.25" x14ac:dyDescent="0.25">
      <c r="A88" s="80">
        <v>87</v>
      </c>
      <c r="B88" s="109" t="s">
        <v>499</v>
      </c>
      <c r="C88" s="30" t="s">
        <v>778</v>
      </c>
      <c r="D88" s="30" t="s">
        <v>610</v>
      </c>
      <c r="E88" s="30" t="s">
        <v>18</v>
      </c>
      <c r="F88" s="30" t="s">
        <v>541</v>
      </c>
      <c r="G88" s="30" t="s">
        <v>20</v>
      </c>
      <c r="H88" s="30" t="s">
        <v>114</v>
      </c>
      <c r="I88" s="35">
        <v>14</v>
      </c>
      <c r="J88" s="108" t="str">
        <f t="shared" si="1"/>
        <v>Богдановичский р-н, городской округ Богданович, г. Богданович, ул. Крылова, д. 14</v>
      </c>
      <c r="K88" s="30">
        <v>788.8</v>
      </c>
      <c r="L88" s="30">
        <v>27</v>
      </c>
      <c r="M88" s="30">
        <v>1</v>
      </c>
      <c r="N88" s="41" t="s">
        <v>2859</v>
      </c>
      <c r="O88" s="114">
        <v>43046</v>
      </c>
      <c r="P88" s="33" t="s">
        <v>3065</v>
      </c>
      <c r="Q88" s="187">
        <v>205028.65000000002</v>
      </c>
      <c r="R88" s="183"/>
      <c r="S88" s="183"/>
      <c r="T88"/>
    </row>
    <row r="89" spans="1:20" ht="23.25" x14ac:dyDescent="0.25">
      <c r="A89" s="80">
        <v>88</v>
      </c>
      <c r="B89" s="109" t="s">
        <v>499</v>
      </c>
      <c r="C89" s="30" t="s">
        <v>778</v>
      </c>
      <c r="D89" s="30" t="s">
        <v>610</v>
      </c>
      <c r="E89" s="30" t="s">
        <v>18</v>
      </c>
      <c r="F89" s="30" t="s">
        <v>541</v>
      </c>
      <c r="G89" s="30" t="s">
        <v>20</v>
      </c>
      <c r="H89" s="30" t="s">
        <v>36</v>
      </c>
      <c r="I89" s="35">
        <v>10</v>
      </c>
      <c r="J89" s="108" t="str">
        <f t="shared" si="1"/>
        <v>Богдановичский р-н, городской округ Богданович, г. Богданович, ул. Ленина, д. 10</v>
      </c>
      <c r="K89" s="30">
        <v>1703.7</v>
      </c>
      <c r="L89" s="30">
        <v>27</v>
      </c>
      <c r="M89" s="30">
        <v>1</v>
      </c>
      <c r="N89" s="41" t="s">
        <v>2859</v>
      </c>
      <c r="O89" s="114">
        <v>43046</v>
      </c>
      <c r="P89" s="33" t="s">
        <v>3065</v>
      </c>
      <c r="Q89" s="187">
        <v>376921.96</v>
      </c>
      <c r="R89" s="183"/>
      <c r="S89" s="183"/>
      <c r="T89"/>
    </row>
    <row r="90" spans="1:20" ht="23.25" x14ac:dyDescent="0.25">
      <c r="A90" s="80">
        <v>89</v>
      </c>
      <c r="B90" s="109" t="s">
        <v>499</v>
      </c>
      <c r="C90" s="30" t="s">
        <v>778</v>
      </c>
      <c r="D90" s="30" t="s">
        <v>610</v>
      </c>
      <c r="E90" s="30" t="s">
        <v>18</v>
      </c>
      <c r="F90" s="30" t="s">
        <v>541</v>
      </c>
      <c r="G90" s="30" t="s">
        <v>20</v>
      </c>
      <c r="H90" s="30" t="s">
        <v>69</v>
      </c>
      <c r="I90" s="35">
        <v>20</v>
      </c>
      <c r="J90" s="108" t="str">
        <f t="shared" si="1"/>
        <v>Богдановичский р-н, городской округ Богданович, г. Богданович, ул. Мира, д. 20</v>
      </c>
      <c r="K90" s="30">
        <v>513.70000000000005</v>
      </c>
      <c r="L90" s="30">
        <v>8</v>
      </c>
      <c r="M90" s="30">
        <v>3</v>
      </c>
      <c r="N90" s="41" t="s">
        <v>2859</v>
      </c>
      <c r="O90" s="114">
        <v>43046</v>
      </c>
      <c r="P90" s="33" t="s">
        <v>3065</v>
      </c>
      <c r="Q90" s="187">
        <v>864152.13</v>
      </c>
      <c r="R90" s="183"/>
      <c r="S90" s="183"/>
      <c r="T90"/>
    </row>
    <row r="91" spans="1:20" ht="23.25" x14ac:dyDescent="0.25">
      <c r="A91" s="80">
        <v>90</v>
      </c>
      <c r="B91" s="109" t="s">
        <v>499</v>
      </c>
      <c r="C91" s="30" t="s">
        <v>778</v>
      </c>
      <c r="D91" s="30" t="s">
        <v>610</v>
      </c>
      <c r="E91" s="30" t="s">
        <v>18</v>
      </c>
      <c r="F91" s="30" t="s">
        <v>541</v>
      </c>
      <c r="G91" s="30" t="s">
        <v>20</v>
      </c>
      <c r="H91" s="30" t="s">
        <v>61</v>
      </c>
      <c r="I91" s="35">
        <v>2</v>
      </c>
      <c r="J91" s="108" t="str">
        <f t="shared" si="1"/>
        <v>Богдановичский р-н, городской округ Богданович, г. Богданович, ул. Октябрьская, д. 2</v>
      </c>
      <c r="K91" s="30">
        <v>547.9</v>
      </c>
      <c r="L91" s="30">
        <v>8</v>
      </c>
      <c r="M91" s="30">
        <v>5</v>
      </c>
      <c r="N91" s="41" t="s">
        <v>2859</v>
      </c>
      <c r="O91" s="114">
        <v>43046</v>
      </c>
      <c r="P91" s="33" t="s">
        <v>3065</v>
      </c>
      <c r="Q91" s="187">
        <v>2293848.25</v>
      </c>
      <c r="R91" s="183"/>
      <c r="S91" s="183"/>
      <c r="T91"/>
    </row>
    <row r="92" spans="1:20" ht="23.25" x14ac:dyDescent="0.25">
      <c r="A92" s="80">
        <v>91</v>
      </c>
      <c r="B92" s="109" t="s">
        <v>499</v>
      </c>
      <c r="C92" s="30" t="s">
        <v>778</v>
      </c>
      <c r="D92" s="30" t="s">
        <v>610</v>
      </c>
      <c r="E92" s="30" t="s">
        <v>18</v>
      </c>
      <c r="F92" s="30" t="s">
        <v>541</v>
      </c>
      <c r="G92" s="30" t="s">
        <v>20</v>
      </c>
      <c r="H92" s="30" t="s">
        <v>56</v>
      </c>
      <c r="I92" s="35">
        <v>17</v>
      </c>
      <c r="J92" s="108" t="str">
        <f t="shared" si="1"/>
        <v>Богдановичский р-н, городской округ Богданович, г. Богданович, ул. Первомайская, д. 17</v>
      </c>
      <c r="K92" s="30">
        <v>1650.8</v>
      </c>
      <c r="L92" s="30">
        <v>34</v>
      </c>
      <c r="M92" s="30">
        <v>3</v>
      </c>
      <c r="N92" s="41" t="s">
        <v>2859</v>
      </c>
      <c r="O92" s="114">
        <v>43046</v>
      </c>
      <c r="P92" s="33" t="s">
        <v>3065</v>
      </c>
      <c r="Q92" s="187">
        <v>4081358.95</v>
      </c>
      <c r="R92" s="183"/>
      <c r="S92" s="183"/>
      <c r="T92"/>
    </row>
    <row r="93" spans="1:20" ht="23.25" x14ac:dyDescent="0.25">
      <c r="A93" s="80">
        <v>92</v>
      </c>
      <c r="B93" s="109" t="s">
        <v>499</v>
      </c>
      <c r="C93" s="30" t="s">
        <v>778</v>
      </c>
      <c r="D93" s="30" t="s">
        <v>610</v>
      </c>
      <c r="E93" s="30" t="s">
        <v>18</v>
      </c>
      <c r="F93" s="30" t="s">
        <v>541</v>
      </c>
      <c r="G93" s="30" t="s">
        <v>20</v>
      </c>
      <c r="H93" s="30" t="s">
        <v>282</v>
      </c>
      <c r="I93" s="35">
        <v>4</v>
      </c>
      <c r="J93" s="108" t="str">
        <f t="shared" si="1"/>
        <v>Богдановичский р-н, городской округ Богданович, г. Богданович, ул. Спортивная, д. 4</v>
      </c>
      <c r="K93" s="30">
        <v>801.7</v>
      </c>
      <c r="L93" s="30">
        <v>11</v>
      </c>
      <c r="M93" s="30">
        <v>3</v>
      </c>
      <c r="N93" s="41" t="s">
        <v>3350</v>
      </c>
      <c r="O93" s="114" t="s">
        <v>3351</v>
      </c>
      <c r="P93" s="33" t="s">
        <v>3065</v>
      </c>
      <c r="Q93" s="187">
        <v>3731897.0699999994</v>
      </c>
      <c r="R93" s="183"/>
      <c r="S93" s="183"/>
      <c r="T93"/>
    </row>
    <row r="94" spans="1:20" ht="23.25" x14ac:dyDescent="0.25">
      <c r="A94" s="80">
        <v>93</v>
      </c>
      <c r="B94" s="109" t="s">
        <v>499</v>
      </c>
      <c r="C94" s="30" t="s">
        <v>778</v>
      </c>
      <c r="D94" s="30" t="s">
        <v>610</v>
      </c>
      <c r="E94" s="30" t="s">
        <v>18</v>
      </c>
      <c r="F94" s="30" t="s">
        <v>541</v>
      </c>
      <c r="G94" s="30" t="s">
        <v>20</v>
      </c>
      <c r="H94" s="30" t="s">
        <v>542</v>
      </c>
      <c r="I94" s="35" t="s">
        <v>1161</v>
      </c>
      <c r="J94" s="108" t="str">
        <f t="shared" si="1"/>
        <v>Богдановичский р-н, городской округ Богданович, г. Богданович, ул. Степана Разина, д. 56А</v>
      </c>
      <c r="K94" s="30">
        <v>4874.7</v>
      </c>
      <c r="L94" s="30">
        <v>90</v>
      </c>
      <c r="M94" s="30">
        <v>1</v>
      </c>
      <c r="N94" s="41" t="s">
        <v>2859</v>
      </c>
      <c r="O94" s="114">
        <v>43046</v>
      </c>
      <c r="P94" s="33" t="s">
        <v>3065</v>
      </c>
      <c r="Q94" s="187">
        <v>2866086.02</v>
      </c>
      <c r="R94" s="183"/>
      <c r="S94" s="183"/>
      <c r="T94"/>
    </row>
    <row r="95" spans="1:20" ht="23.25" x14ac:dyDescent="0.25">
      <c r="A95" s="80">
        <v>94</v>
      </c>
      <c r="B95" s="109" t="s">
        <v>499</v>
      </c>
      <c r="C95" s="30" t="s">
        <v>778</v>
      </c>
      <c r="D95" s="30" t="s">
        <v>610</v>
      </c>
      <c r="E95" s="30" t="s">
        <v>18</v>
      </c>
      <c r="F95" s="30" t="s">
        <v>541</v>
      </c>
      <c r="G95" s="30" t="s">
        <v>20</v>
      </c>
      <c r="H95" s="30" t="s">
        <v>161</v>
      </c>
      <c r="I95" s="35">
        <v>7</v>
      </c>
      <c r="J95" s="108" t="str">
        <f t="shared" si="1"/>
        <v>Богдановичский р-н, городской округ Богданович, г. Богданович, ул. Тимирязева, д. 7</v>
      </c>
      <c r="K95" s="30">
        <v>4675</v>
      </c>
      <c r="L95" s="30">
        <v>89</v>
      </c>
      <c r="M95" s="113">
        <v>1</v>
      </c>
      <c r="N95" s="41" t="s">
        <v>2865</v>
      </c>
      <c r="O95" s="114">
        <v>43095</v>
      </c>
      <c r="P95" s="33" t="s">
        <v>1608</v>
      </c>
      <c r="Q95" s="187">
        <v>2335506.7400000002</v>
      </c>
      <c r="R95" s="183" t="s">
        <v>2348</v>
      </c>
      <c r="S95" s="183"/>
      <c r="T95"/>
    </row>
    <row r="96" spans="1:20" ht="23.25" x14ac:dyDescent="0.25">
      <c r="A96" s="80">
        <v>95</v>
      </c>
      <c r="B96" s="109" t="s">
        <v>499</v>
      </c>
      <c r="C96" s="30" t="s">
        <v>778</v>
      </c>
      <c r="D96" s="30" t="s">
        <v>610</v>
      </c>
      <c r="E96" s="30" t="s">
        <v>1500</v>
      </c>
      <c r="F96" s="30" t="s">
        <v>543</v>
      </c>
      <c r="G96" s="30" t="s">
        <v>20</v>
      </c>
      <c r="H96" s="30" t="s">
        <v>56</v>
      </c>
      <c r="I96" s="35">
        <v>23</v>
      </c>
      <c r="J96" s="108" t="str">
        <f t="shared" si="1"/>
        <v>Богдановичский р-н, городской округ Богданович, пос. Полдневой, ул. Первомайская, д. 23</v>
      </c>
      <c r="K96" s="30">
        <v>1011</v>
      </c>
      <c r="L96" s="30">
        <v>22</v>
      </c>
      <c r="M96" s="113">
        <v>1</v>
      </c>
      <c r="N96" s="41" t="s">
        <v>2865</v>
      </c>
      <c r="O96" s="114">
        <v>43095</v>
      </c>
      <c r="P96" s="33" t="s">
        <v>1608</v>
      </c>
      <c r="Q96" s="187">
        <v>514644.01999999996</v>
      </c>
      <c r="R96" s="183" t="s">
        <v>2348</v>
      </c>
      <c r="S96" s="183"/>
      <c r="T96"/>
    </row>
    <row r="97" spans="1:20" ht="23.25" x14ac:dyDescent="0.25">
      <c r="A97" s="80">
        <v>96</v>
      </c>
      <c r="B97" s="109" t="s">
        <v>499</v>
      </c>
      <c r="C97" s="30" t="s">
        <v>778</v>
      </c>
      <c r="D97" s="30" t="s">
        <v>610</v>
      </c>
      <c r="E97" s="30" t="s">
        <v>29</v>
      </c>
      <c r="F97" s="30" t="s">
        <v>780</v>
      </c>
      <c r="G97" s="30" t="s">
        <v>20</v>
      </c>
      <c r="H97" s="30" t="s">
        <v>152</v>
      </c>
      <c r="I97" s="35">
        <v>15</v>
      </c>
      <c r="J97" s="108" t="str">
        <f t="shared" si="1"/>
        <v>Богдановичский р-н, городской округ Богданович, с. Гарашкинское, ул. Ильича, д. 15</v>
      </c>
      <c r="K97" s="30">
        <v>1411.2</v>
      </c>
      <c r="L97" s="30">
        <v>24</v>
      </c>
      <c r="M97" s="113">
        <v>2</v>
      </c>
      <c r="N97" s="41" t="s">
        <v>2863</v>
      </c>
      <c r="O97" s="114" t="s">
        <v>3352</v>
      </c>
      <c r="P97" s="33" t="s">
        <v>3581</v>
      </c>
      <c r="Q97" s="187">
        <v>3037987.6100000003</v>
      </c>
      <c r="R97" s="183" t="s">
        <v>2348</v>
      </c>
      <c r="S97" s="183"/>
      <c r="T97"/>
    </row>
    <row r="98" spans="1:20" ht="23.25" x14ac:dyDescent="0.25">
      <c r="A98" s="80">
        <v>97</v>
      </c>
      <c r="B98" s="109" t="s">
        <v>499</v>
      </c>
      <c r="C98" s="30" t="s">
        <v>778</v>
      </c>
      <c r="D98" s="30" t="s">
        <v>610</v>
      </c>
      <c r="E98" s="30" t="s">
        <v>29</v>
      </c>
      <c r="F98" s="30" t="s">
        <v>1049</v>
      </c>
      <c r="G98" s="30" t="s">
        <v>20</v>
      </c>
      <c r="H98" s="30" t="s">
        <v>53</v>
      </c>
      <c r="I98" s="35">
        <v>36</v>
      </c>
      <c r="J98" s="108" t="str">
        <f t="shared" si="1"/>
        <v>Богдановичский р-н, городской округ Богданович, с. Чернокоровское, ул. Комсомольская, д. 36</v>
      </c>
      <c r="K98" s="30">
        <v>851.8</v>
      </c>
      <c r="L98" s="30">
        <v>16</v>
      </c>
      <c r="M98" s="30">
        <v>2</v>
      </c>
      <c r="N98" s="41" t="s">
        <v>2859</v>
      </c>
      <c r="O98" s="114">
        <v>43046</v>
      </c>
      <c r="P98" s="33" t="s">
        <v>3065</v>
      </c>
      <c r="Q98" s="187">
        <v>1466506.5100000002</v>
      </c>
      <c r="R98" s="183"/>
      <c r="S98" s="183"/>
      <c r="T98"/>
    </row>
    <row r="99" spans="1:20" ht="23.25" x14ac:dyDescent="0.25">
      <c r="A99" s="80">
        <v>98</v>
      </c>
      <c r="B99" s="116" t="s">
        <v>218</v>
      </c>
      <c r="C99" s="30" t="s">
        <v>673</v>
      </c>
      <c r="D99" s="30" t="s">
        <v>126</v>
      </c>
      <c r="E99" s="30" t="s">
        <v>18</v>
      </c>
      <c r="F99" s="30" t="s">
        <v>127</v>
      </c>
      <c r="G99" s="30" t="s">
        <v>20</v>
      </c>
      <c r="H99" s="30" t="s">
        <v>4892</v>
      </c>
      <c r="I99" s="42">
        <v>100</v>
      </c>
      <c r="J99" s="108" t="str">
        <f t="shared" si="1"/>
        <v>Верхнесалдинский р-н, Верхнесалдинский городской округ, г. Верхняя Салда, ул. Молодежный поселок, д. 100</v>
      </c>
      <c r="K99" s="42">
        <v>435</v>
      </c>
      <c r="L99" s="30">
        <v>8</v>
      </c>
      <c r="M99" s="42">
        <v>8</v>
      </c>
      <c r="N99" s="41" t="s">
        <v>2744</v>
      </c>
      <c r="O99" s="114">
        <v>43035</v>
      </c>
      <c r="P99" s="33" t="s">
        <v>1619</v>
      </c>
      <c r="Q99" s="187">
        <v>2819309.1</v>
      </c>
      <c r="R99" s="183"/>
      <c r="S99" s="183"/>
      <c r="T99"/>
    </row>
    <row r="100" spans="1:20" ht="23.25" x14ac:dyDescent="0.25">
      <c r="A100" s="80">
        <v>99</v>
      </c>
      <c r="B100" s="116" t="s">
        <v>218</v>
      </c>
      <c r="C100" s="30" t="s">
        <v>673</v>
      </c>
      <c r="D100" s="30" t="s">
        <v>126</v>
      </c>
      <c r="E100" s="30" t="s">
        <v>18</v>
      </c>
      <c r="F100" s="30" t="s">
        <v>127</v>
      </c>
      <c r="G100" s="30" t="s">
        <v>20</v>
      </c>
      <c r="H100" s="30" t="s">
        <v>4892</v>
      </c>
      <c r="I100" s="42">
        <v>102</v>
      </c>
      <c r="J100" s="108" t="str">
        <f t="shared" si="1"/>
        <v>Верхнесалдинский р-н, Верхнесалдинский городской округ, г. Верхняя Салда, ул. Молодежный поселок, д. 102</v>
      </c>
      <c r="K100" s="42">
        <v>441</v>
      </c>
      <c r="L100" s="30">
        <v>8</v>
      </c>
      <c r="M100" s="42">
        <v>8</v>
      </c>
      <c r="N100" s="41" t="s">
        <v>2744</v>
      </c>
      <c r="O100" s="114">
        <v>43035</v>
      </c>
      <c r="P100" s="33" t="s">
        <v>1619</v>
      </c>
      <c r="Q100" s="187">
        <v>3018596.9400000004</v>
      </c>
      <c r="R100" s="183"/>
      <c r="S100" s="183"/>
      <c r="T100"/>
    </row>
    <row r="101" spans="1:20" ht="23.25" x14ac:dyDescent="0.25">
      <c r="A101" s="80">
        <v>100</v>
      </c>
      <c r="B101" s="116" t="s">
        <v>218</v>
      </c>
      <c r="C101" s="30" t="s">
        <v>673</v>
      </c>
      <c r="D101" s="30" t="s">
        <v>126</v>
      </c>
      <c r="E101" s="30" t="s">
        <v>18</v>
      </c>
      <c r="F101" s="30" t="s">
        <v>127</v>
      </c>
      <c r="G101" s="30" t="s">
        <v>20</v>
      </c>
      <c r="H101" s="30" t="s">
        <v>4892</v>
      </c>
      <c r="I101" s="42">
        <v>103</v>
      </c>
      <c r="J101" s="108" t="str">
        <f t="shared" si="1"/>
        <v>Верхнесалдинский р-н, Верхнесалдинский городской округ, г. Верхняя Салда, ул. Молодежный поселок, д. 103</v>
      </c>
      <c r="K101" s="42">
        <v>442.5</v>
      </c>
      <c r="L101" s="30">
        <v>8</v>
      </c>
      <c r="M101" s="42">
        <v>8</v>
      </c>
      <c r="N101" s="41" t="s">
        <v>2744</v>
      </c>
      <c r="O101" s="114">
        <v>43035</v>
      </c>
      <c r="P101" s="33" t="s">
        <v>1619</v>
      </c>
      <c r="Q101" s="187">
        <v>2977261.5399999996</v>
      </c>
      <c r="R101" s="183"/>
      <c r="S101" s="183"/>
      <c r="T101"/>
    </row>
    <row r="102" spans="1:20" ht="23.25" x14ac:dyDescent="0.25">
      <c r="A102" s="80">
        <v>101</v>
      </c>
      <c r="B102" s="116" t="s">
        <v>218</v>
      </c>
      <c r="C102" s="30" t="s">
        <v>673</v>
      </c>
      <c r="D102" s="30" t="s">
        <v>126</v>
      </c>
      <c r="E102" s="30" t="s">
        <v>18</v>
      </c>
      <c r="F102" s="30" t="s">
        <v>127</v>
      </c>
      <c r="G102" s="30" t="s">
        <v>20</v>
      </c>
      <c r="H102" s="30" t="s">
        <v>4892</v>
      </c>
      <c r="I102" s="42">
        <v>69</v>
      </c>
      <c r="J102" s="108" t="str">
        <f t="shared" si="1"/>
        <v>Верхнесалдинский р-н, Верхнесалдинский городской округ, г. Верхняя Салда, ул. Молодежный поселок, д. 69</v>
      </c>
      <c r="K102" s="42">
        <v>549.6</v>
      </c>
      <c r="L102" s="30">
        <v>8</v>
      </c>
      <c r="M102" s="42">
        <v>8</v>
      </c>
      <c r="N102" s="41" t="s">
        <v>2744</v>
      </c>
      <c r="O102" s="114">
        <v>43035</v>
      </c>
      <c r="P102" s="33" t="s">
        <v>1619</v>
      </c>
      <c r="Q102" s="187">
        <v>3378633.8200000003</v>
      </c>
      <c r="R102" s="183"/>
      <c r="S102" s="183"/>
      <c r="T102"/>
    </row>
    <row r="103" spans="1:20" ht="23.25" x14ac:dyDescent="0.25">
      <c r="A103" s="80">
        <v>102</v>
      </c>
      <c r="B103" s="116" t="s">
        <v>218</v>
      </c>
      <c r="C103" s="30" t="s">
        <v>673</v>
      </c>
      <c r="D103" s="30" t="s">
        <v>126</v>
      </c>
      <c r="E103" s="30" t="s">
        <v>18</v>
      </c>
      <c r="F103" s="30" t="s">
        <v>127</v>
      </c>
      <c r="G103" s="30" t="s">
        <v>20</v>
      </c>
      <c r="H103" s="30" t="s">
        <v>4892</v>
      </c>
      <c r="I103" s="42">
        <v>89</v>
      </c>
      <c r="J103" s="108" t="str">
        <f t="shared" si="1"/>
        <v>Верхнесалдинский р-н, Верхнесалдинский городской округ, г. Верхняя Салда, ул. Молодежный поселок, д. 89</v>
      </c>
      <c r="K103" s="42">
        <v>483.5</v>
      </c>
      <c r="L103" s="30">
        <v>8</v>
      </c>
      <c r="M103" s="42">
        <v>8</v>
      </c>
      <c r="N103" s="41" t="s">
        <v>2744</v>
      </c>
      <c r="O103" s="114">
        <v>43035</v>
      </c>
      <c r="P103" s="33" t="s">
        <v>1619</v>
      </c>
      <c r="Q103" s="187">
        <v>3642359.1</v>
      </c>
      <c r="R103" s="183"/>
      <c r="S103" s="183"/>
      <c r="T103"/>
    </row>
    <row r="104" spans="1:20" ht="23.25" x14ac:dyDescent="0.25">
      <c r="A104" s="80">
        <v>103</v>
      </c>
      <c r="B104" s="116" t="s">
        <v>218</v>
      </c>
      <c r="C104" s="30" t="s">
        <v>673</v>
      </c>
      <c r="D104" s="30" t="s">
        <v>126</v>
      </c>
      <c r="E104" s="30" t="s">
        <v>18</v>
      </c>
      <c r="F104" s="30" t="s">
        <v>127</v>
      </c>
      <c r="G104" s="30" t="s">
        <v>20</v>
      </c>
      <c r="H104" s="30" t="s">
        <v>4892</v>
      </c>
      <c r="I104" s="42">
        <v>95</v>
      </c>
      <c r="J104" s="108" t="str">
        <f t="shared" si="1"/>
        <v>Верхнесалдинский р-н, Верхнесалдинский городской округ, г. Верхняя Салда, ул. Молодежный поселок, д. 95</v>
      </c>
      <c r="K104" s="42">
        <v>437.5</v>
      </c>
      <c r="L104" s="30">
        <v>8</v>
      </c>
      <c r="M104" s="42">
        <v>8</v>
      </c>
      <c r="N104" s="41" t="s">
        <v>2744</v>
      </c>
      <c r="O104" s="114">
        <v>43035</v>
      </c>
      <c r="P104" s="33" t="s">
        <v>1619</v>
      </c>
      <c r="Q104" s="187">
        <v>2949183.44</v>
      </c>
      <c r="R104" s="183"/>
      <c r="S104" s="183"/>
      <c r="T104"/>
    </row>
    <row r="105" spans="1:20" ht="23.25" x14ac:dyDescent="0.25">
      <c r="A105" s="80">
        <v>104</v>
      </c>
      <c r="B105" s="116" t="s">
        <v>218</v>
      </c>
      <c r="C105" s="30" t="s">
        <v>673</v>
      </c>
      <c r="D105" s="30" t="s">
        <v>126</v>
      </c>
      <c r="E105" s="30" t="s">
        <v>18</v>
      </c>
      <c r="F105" s="30" t="s">
        <v>127</v>
      </c>
      <c r="G105" s="30" t="s">
        <v>20</v>
      </c>
      <c r="H105" s="30" t="s">
        <v>4892</v>
      </c>
      <c r="I105" s="42">
        <v>96</v>
      </c>
      <c r="J105" s="108" t="str">
        <f t="shared" si="1"/>
        <v>Верхнесалдинский р-н, Верхнесалдинский городской округ, г. Верхняя Салда, ул. Молодежный поселок, д. 96</v>
      </c>
      <c r="K105" s="42">
        <v>437</v>
      </c>
      <c r="L105" s="30">
        <v>8</v>
      </c>
      <c r="M105" s="42">
        <v>8</v>
      </c>
      <c r="N105" s="41" t="s">
        <v>2744</v>
      </c>
      <c r="O105" s="114">
        <v>43035</v>
      </c>
      <c r="P105" s="33" t="s">
        <v>1619</v>
      </c>
      <c r="Q105" s="187">
        <v>2908344.8200000003</v>
      </c>
      <c r="R105" s="183"/>
      <c r="S105" s="183"/>
      <c r="T105"/>
    </row>
    <row r="106" spans="1:20" ht="23.25" x14ac:dyDescent="0.25">
      <c r="A106" s="80">
        <v>105</v>
      </c>
      <c r="B106" s="116" t="s">
        <v>218</v>
      </c>
      <c r="C106" s="30" t="s">
        <v>673</v>
      </c>
      <c r="D106" s="30" t="s">
        <v>126</v>
      </c>
      <c r="E106" s="30" t="s">
        <v>18</v>
      </c>
      <c r="F106" s="30" t="s">
        <v>127</v>
      </c>
      <c r="G106" s="30" t="s">
        <v>20</v>
      </c>
      <c r="H106" s="30" t="s">
        <v>4892</v>
      </c>
      <c r="I106" s="42">
        <v>97</v>
      </c>
      <c r="J106" s="108" t="str">
        <f t="shared" si="1"/>
        <v>Верхнесалдинский р-н, Верхнесалдинский городской округ, г. Верхняя Салда, ул. Молодежный поселок, д. 97</v>
      </c>
      <c r="K106" s="42">
        <v>435.6</v>
      </c>
      <c r="L106" s="30">
        <v>8</v>
      </c>
      <c r="M106" s="42">
        <v>8</v>
      </c>
      <c r="N106" s="41" t="s">
        <v>2744</v>
      </c>
      <c r="O106" s="114">
        <v>43035</v>
      </c>
      <c r="P106" s="33" t="s">
        <v>1619</v>
      </c>
      <c r="Q106" s="187">
        <v>2950171.1</v>
      </c>
      <c r="R106" s="183"/>
      <c r="S106" s="183"/>
      <c r="T106"/>
    </row>
    <row r="107" spans="1:20" ht="23.25" x14ac:dyDescent="0.25">
      <c r="A107" s="80">
        <v>106</v>
      </c>
      <c r="B107" s="116" t="s">
        <v>218</v>
      </c>
      <c r="C107" s="30" t="s">
        <v>673</v>
      </c>
      <c r="D107" s="30" t="s">
        <v>126</v>
      </c>
      <c r="E107" s="33" t="s">
        <v>18</v>
      </c>
      <c r="F107" s="33" t="s">
        <v>127</v>
      </c>
      <c r="G107" s="33" t="s">
        <v>20</v>
      </c>
      <c r="H107" s="33" t="s">
        <v>129</v>
      </c>
      <c r="I107" s="117" t="s">
        <v>980</v>
      </c>
      <c r="J107" s="108" t="str">
        <f t="shared" si="1"/>
        <v>Верхнесалдинский р-н, Верхнесалдинский городской округ, г. Верхняя Салда, ул. 25 Октября, д. 1</v>
      </c>
      <c r="K107" s="33">
        <v>1777.79</v>
      </c>
      <c r="L107" s="30">
        <v>27</v>
      </c>
      <c r="M107" s="115">
        <v>1</v>
      </c>
      <c r="N107" s="41" t="s">
        <v>2765</v>
      </c>
      <c r="O107" s="114">
        <v>43312</v>
      </c>
      <c r="P107" s="33" t="s">
        <v>1619</v>
      </c>
      <c r="Q107" s="187">
        <v>34430.04</v>
      </c>
      <c r="R107" s="183" t="s">
        <v>2348</v>
      </c>
      <c r="S107" s="183"/>
      <c r="T107"/>
    </row>
    <row r="108" spans="1:20" ht="23.25" x14ac:dyDescent="0.25">
      <c r="A108" s="80">
        <v>107</v>
      </c>
      <c r="B108" s="116" t="s">
        <v>218</v>
      </c>
      <c r="C108" s="30" t="s">
        <v>673</v>
      </c>
      <c r="D108" s="30" t="s">
        <v>126</v>
      </c>
      <c r="E108" s="30" t="s">
        <v>18</v>
      </c>
      <c r="F108" s="30" t="s">
        <v>127</v>
      </c>
      <c r="G108" s="30" t="s">
        <v>20</v>
      </c>
      <c r="H108" s="30" t="s">
        <v>537</v>
      </c>
      <c r="I108" s="42">
        <v>10</v>
      </c>
      <c r="J108" s="108" t="str">
        <f t="shared" si="1"/>
        <v>Верхнесалдинский р-н, Верхнесалдинский городской округ, г. Верхняя Салда, ул. Восточная, д. 10</v>
      </c>
      <c r="K108" s="42">
        <v>434.5</v>
      </c>
      <c r="L108" s="30">
        <v>8</v>
      </c>
      <c r="M108" s="42">
        <v>8</v>
      </c>
      <c r="N108" s="41" t="s">
        <v>2744</v>
      </c>
      <c r="O108" s="114">
        <v>43035</v>
      </c>
      <c r="P108" s="33" t="s">
        <v>1619</v>
      </c>
      <c r="Q108" s="187">
        <v>2952643.2</v>
      </c>
      <c r="R108" s="183"/>
      <c r="S108" s="183"/>
      <c r="T108"/>
    </row>
    <row r="109" spans="1:20" ht="23.25" x14ac:dyDescent="0.25">
      <c r="A109" s="80">
        <v>108</v>
      </c>
      <c r="B109" s="116" t="s">
        <v>218</v>
      </c>
      <c r="C109" s="30" t="s">
        <v>673</v>
      </c>
      <c r="D109" s="30" t="s">
        <v>126</v>
      </c>
      <c r="E109" s="30" t="s">
        <v>18</v>
      </c>
      <c r="F109" s="30" t="s">
        <v>127</v>
      </c>
      <c r="G109" s="30" t="s">
        <v>20</v>
      </c>
      <c r="H109" s="30" t="s">
        <v>537</v>
      </c>
      <c r="I109" s="42">
        <v>18</v>
      </c>
      <c r="J109" s="108" t="str">
        <f t="shared" si="1"/>
        <v>Верхнесалдинский р-н, Верхнесалдинский городской округ, г. Верхняя Салда, ул. Восточная, д. 18</v>
      </c>
      <c r="K109" s="42">
        <v>442</v>
      </c>
      <c r="L109" s="30">
        <v>8</v>
      </c>
      <c r="M109" s="42">
        <v>8</v>
      </c>
      <c r="N109" s="41" t="s">
        <v>2744</v>
      </c>
      <c r="O109" s="114">
        <v>43035</v>
      </c>
      <c r="P109" s="33" t="s">
        <v>1619</v>
      </c>
      <c r="Q109" s="187">
        <v>2753147.6799999997</v>
      </c>
      <c r="R109" s="183"/>
      <c r="S109" s="183"/>
      <c r="T109"/>
    </row>
    <row r="110" spans="1:20" ht="23.25" x14ac:dyDescent="0.25">
      <c r="A110" s="80">
        <v>109</v>
      </c>
      <c r="B110" s="116" t="s">
        <v>218</v>
      </c>
      <c r="C110" s="30" t="s">
        <v>673</v>
      </c>
      <c r="D110" s="30" t="s">
        <v>126</v>
      </c>
      <c r="E110" s="30" t="s">
        <v>18</v>
      </c>
      <c r="F110" s="30" t="s">
        <v>127</v>
      </c>
      <c r="G110" s="30" t="s">
        <v>20</v>
      </c>
      <c r="H110" s="30" t="s">
        <v>537</v>
      </c>
      <c r="I110" s="42">
        <v>20</v>
      </c>
      <c r="J110" s="108" t="str">
        <f t="shared" si="1"/>
        <v>Верхнесалдинский р-н, Верхнесалдинский городской округ, г. Верхняя Салда, ул. Восточная, д. 20</v>
      </c>
      <c r="K110" s="42">
        <v>734.5</v>
      </c>
      <c r="L110" s="30">
        <v>16</v>
      </c>
      <c r="M110" s="42">
        <v>8</v>
      </c>
      <c r="N110" s="41" t="s">
        <v>2744</v>
      </c>
      <c r="O110" s="114">
        <v>43035</v>
      </c>
      <c r="P110" s="33" t="s">
        <v>1619</v>
      </c>
      <c r="Q110" s="187">
        <v>4868043.9800000004</v>
      </c>
      <c r="R110" s="183"/>
      <c r="S110" s="183"/>
      <c r="T110"/>
    </row>
    <row r="111" spans="1:20" ht="23.25" x14ac:dyDescent="0.25">
      <c r="A111" s="80">
        <v>110</v>
      </c>
      <c r="B111" s="116" t="s">
        <v>218</v>
      </c>
      <c r="C111" s="30" t="s">
        <v>673</v>
      </c>
      <c r="D111" s="30" t="s">
        <v>126</v>
      </c>
      <c r="E111" s="30" t="s">
        <v>18</v>
      </c>
      <c r="F111" s="30" t="s">
        <v>127</v>
      </c>
      <c r="G111" s="30" t="s">
        <v>20</v>
      </c>
      <c r="H111" s="30" t="s">
        <v>130</v>
      </c>
      <c r="I111" s="42">
        <v>17</v>
      </c>
      <c r="J111" s="108" t="str">
        <f t="shared" si="1"/>
        <v>Верхнесалдинский р-н, Верхнесалдинский городской округ, г. Верхняя Салда, ул. Евстигнеева, д. 17</v>
      </c>
      <c r="K111" s="42">
        <v>991.5</v>
      </c>
      <c r="L111" s="30">
        <v>4</v>
      </c>
      <c r="M111" s="42">
        <v>2</v>
      </c>
      <c r="N111" s="41" t="s">
        <v>2744</v>
      </c>
      <c r="O111" s="114">
        <v>43035</v>
      </c>
      <c r="P111" s="33" t="s">
        <v>1619</v>
      </c>
      <c r="Q111" s="187">
        <v>1414917.94</v>
      </c>
      <c r="R111" s="183" t="s">
        <v>2348</v>
      </c>
      <c r="S111" s="183"/>
      <c r="T111"/>
    </row>
    <row r="112" spans="1:20" ht="23.25" x14ac:dyDescent="0.25">
      <c r="A112" s="80">
        <v>111</v>
      </c>
      <c r="B112" s="116" t="s">
        <v>218</v>
      </c>
      <c r="C112" s="30" t="s">
        <v>673</v>
      </c>
      <c r="D112" s="30" t="s">
        <v>126</v>
      </c>
      <c r="E112" s="33" t="s">
        <v>18</v>
      </c>
      <c r="F112" s="33" t="s">
        <v>127</v>
      </c>
      <c r="G112" s="33" t="s">
        <v>20</v>
      </c>
      <c r="H112" s="33" t="s">
        <v>130</v>
      </c>
      <c r="I112" s="117">
        <v>20</v>
      </c>
      <c r="J112" s="108" t="str">
        <f t="shared" si="1"/>
        <v>Верхнесалдинский р-н, Верхнесалдинский городской округ, г. Верхняя Салда, ул. Евстигнеева, д. 20</v>
      </c>
      <c r="K112" s="33">
        <v>539.70000000000005</v>
      </c>
      <c r="L112" s="30">
        <v>8</v>
      </c>
      <c r="M112" s="115">
        <v>1</v>
      </c>
      <c r="N112" s="41" t="s">
        <v>2765</v>
      </c>
      <c r="O112" s="114">
        <v>43312</v>
      </c>
      <c r="P112" s="33" t="s">
        <v>1619</v>
      </c>
      <c r="Q112" s="187">
        <v>96454.38</v>
      </c>
      <c r="R112" s="183" t="s">
        <v>2348</v>
      </c>
      <c r="S112" s="183"/>
      <c r="T112"/>
    </row>
    <row r="113" spans="1:20" ht="23.25" x14ac:dyDescent="0.25">
      <c r="A113" s="80">
        <v>112</v>
      </c>
      <c r="B113" s="116" t="s">
        <v>218</v>
      </c>
      <c r="C113" s="30" t="s">
        <v>673</v>
      </c>
      <c r="D113" s="30" t="s">
        <v>126</v>
      </c>
      <c r="E113" s="33" t="s">
        <v>18</v>
      </c>
      <c r="F113" s="33" t="s">
        <v>127</v>
      </c>
      <c r="G113" s="33" t="s">
        <v>20</v>
      </c>
      <c r="H113" s="33" t="s">
        <v>130</v>
      </c>
      <c r="I113" s="117">
        <v>9</v>
      </c>
      <c r="J113" s="108" t="str">
        <f t="shared" si="1"/>
        <v>Верхнесалдинский р-н, Верхнесалдинский городской округ, г. Верхняя Салда, ул. Евстигнеева, д. 9</v>
      </c>
      <c r="K113" s="33">
        <v>867.1</v>
      </c>
      <c r="L113" s="30">
        <v>12</v>
      </c>
      <c r="M113" s="115">
        <v>1</v>
      </c>
      <c r="N113" s="41" t="s">
        <v>2765</v>
      </c>
      <c r="O113" s="114">
        <v>43312</v>
      </c>
      <c r="P113" s="33" t="s">
        <v>1619</v>
      </c>
      <c r="Q113" s="187">
        <v>133116.97999999998</v>
      </c>
      <c r="R113" s="183" t="s">
        <v>2348</v>
      </c>
      <c r="S113" s="183"/>
      <c r="T113"/>
    </row>
    <row r="114" spans="1:20" ht="23.25" x14ac:dyDescent="0.25">
      <c r="A114" s="80">
        <v>113</v>
      </c>
      <c r="B114" s="116" t="s">
        <v>218</v>
      </c>
      <c r="C114" s="30" t="s">
        <v>673</v>
      </c>
      <c r="D114" s="30" t="s">
        <v>126</v>
      </c>
      <c r="E114" s="33" t="s">
        <v>18</v>
      </c>
      <c r="F114" s="33" t="s">
        <v>127</v>
      </c>
      <c r="G114" s="33" t="s">
        <v>20</v>
      </c>
      <c r="H114" s="33" t="s">
        <v>131</v>
      </c>
      <c r="I114" s="117" t="s">
        <v>983</v>
      </c>
      <c r="J114" s="108" t="str">
        <f t="shared" si="1"/>
        <v>Верхнесалдинский р-н, Верхнесалдинский городской округ, г. Верхняя Салда, ул. Карла Либкнехта, д. 4</v>
      </c>
      <c r="K114" s="33">
        <v>2417.2600000000002</v>
      </c>
      <c r="L114" s="30">
        <v>36</v>
      </c>
      <c r="M114" s="115">
        <v>1</v>
      </c>
      <c r="N114" s="41" t="s">
        <v>2765</v>
      </c>
      <c r="O114" s="114">
        <v>43312</v>
      </c>
      <c r="P114" s="33" t="s">
        <v>1619</v>
      </c>
      <c r="Q114" s="187">
        <v>115238.79999999999</v>
      </c>
      <c r="R114" s="183" t="s">
        <v>2348</v>
      </c>
      <c r="S114" s="183"/>
      <c r="T114"/>
    </row>
    <row r="115" spans="1:20" ht="23.25" x14ac:dyDescent="0.25">
      <c r="A115" s="80">
        <v>114</v>
      </c>
      <c r="B115" s="116" t="s">
        <v>218</v>
      </c>
      <c r="C115" s="30" t="s">
        <v>673</v>
      </c>
      <c r="D115" s="30" t="s">
        <v>126</v>
      </c>
      <c r="E115" s="33" t="s">
        <v>18</v>
      </c>
      <c r="F115" s="33" t="s">
        <v>127</v>
      </c>
      <c r="G115" s="33" t="s">
        <v>20</v>
      </c>
      <c r="H115" s="33" t="s">
        <v>131</v>
      </c>
      <c r="I115" s="117" t="s">
        <v>992</v>
      </c>
      <c r="J115" s="108" t="str">
        <f t="shared" si="1"/>
        <v>Верхнесалдинский р-н, Верхнесалдинский городской округ, г. Верхняя Салда, ул. Карла Либкнехта, д. 8</v>
      </c>
      <c r="K115" s="33">
        <v>1854.26</v>
      </c>
      <c r="L115" s="30">
        <v>30</v>
      </c>
      <c r="M115" s="115">
        <v>1</v>
      </c>
      <c r="N115" s="41" t="s">
        <v>2765</v>
      </c>
      <c r="O115" s="114">
        <v>43312</v>
      </c>
      <c r="P115" s="33" t="s">
        <v>1619</v>
      </c>
      <c r="Q115" s="187">
        <v>29385.54</v>
      </c>
      <c r="R115" s="183" t="s">
        <v>2348</v>
      </c>
      <c r="S115" s="183"/>
      <c r="T115"/>
    </row>
    <row r="116" spans="1:20" ht="23.25" x14ac:dyDescent="0.25">
      <c r="A116" s="80">
        <v>115</v>
      </c>
      <c r="B116" s="116" t="s">
        <v>218</v>
      </c>
      <c r="C116" s="30" t="s">
        <v>673</v>
      </c>
      <c r="D116" s="30" t="s">
        <v>126</v>
      </c>
      <c r="E116" s="30" t="s">
        <v>18</v>
      </c>
      <c r="F116" s="30" t="s">
        <v>127</v>
      </c>
      <c r="G116" s="30" t="s">
        <v>20</v>
      </c>
      <c r="H116" s="30" t="s">
        <v>75</v>
      </c>
      <c r="I116" s="42">
        <v>153</v>
      </c>
      <c r="J116" s="108" t="str">
        <f t="shared" si="1"/>
        <v>Верхнесалдинский р-н, Верхнесалдинский городской округ, г. Верхняя Салда, ул. Карла Маркса, д. 153</v>
      </c>
      <c r="K116" s="42">
        <v>440.2</v>
      </c>
      <c r="L116" s="30">
        <v>8</v>
      </c>
      <c r="M116" s="42">
        <v>7</v>
      </c>
      <c r="N116" s="41" t="s">
        <v>2744</v>
      </c>
      <c r="O116" s="114">
        <v>43035</v>
      </c>
      <c r="P116" s="33" t="s">
        <v>1619</v>
      </c>
      <c r="Q116" s="187">
        <v>1188452.3399999999</v>
      </c>
      <c r="R116" s="183"/>
      <c r="S116" s="183"/>
      <c r="T116"/>
    </row>
    <row r="117" spans="1:20" ht="23.25" x14ac:dyDescent="0.25">
      <c r="A117" s="80">
        <v>116</v>
      </c>
      <c r="B117" s="116" t="s">
        <v>218</v>
      </c>
      <c r="C117" s="30" t="s">
        <v>673</v>
      </c>
      <c r="D117" s="30" t="s">
        <v>126</v>
      </c>
      <c r="E117" s="33" t="s">
        <v>18</v>
      </c>
      <c r="F117" s="33" t="s">
        <v>127</v>
      </c>
      <c r="G117" s="33" t="s">
        <v>20</v>
      </c>
      <c r="H117" s="33" t="s">
        <v>128</v>
      </c>
      <c r="I117" s="117" t="s">
        <v>946</v>
      </c>
      <c r="J117" s="108" t="str">
        <f t="shared" si="1"/>
        <v>Верхнесалдинский р-н, Верхнесалдинский городской округ, г. Верхняя Салда, ул. Крупской, д. 29</v>
      </c>
      <c r="K117" s="33">
        <v>1483.6</v>
      </c>
      <c r="L117" s="30">
        <v>6</v>
      </c>
      <c r="M117" s="115">
        <v>1</v>
      </c>
      <c r="N117" s="41" t="s">
        <v>2765</v>
      </c>
      <c r="O117" s="114">
        <v>43312</v>
      </c>
      <c r="P117" s="33" t="s">
        <v>1619</v>
      </c>
      <c r="Q117" s="187">
        <v>59584.1</v>
      </c>
      <c r="R117" s="183" t="s">
        <v>2348</v>
      </c>
      <c r="S117" s="183"/>
      <c r="T117"/>
    </row>
    <row r="118" spans="1:20" ht="23.25" x14ac:dyDescent="0.25">
      <c r="A118" s="80">
        <v>117</v>
      </c>
      <c r="B118" s="116" t="s">
        <v>218</v>
      </c>
      <c r="C118" s="30" t="s">
        <v>673</v>
      </c>
      <c r="D118" s="30" t="s">
        <v>126</v>
      </c>
      <c r="E118" s="33" t="s">
        <v>18</v>
      </c>
      <c r="F118" s="33" t="s">
        <v>127</v>
      </c>
      <c r="G118" s="33" t="s">
        <v>20</v>
      </c>
      <c r="H118" s="33" t="s">
        <v>128</v>
      </c>
      <c r="I118" s="117" t="s">
        <v>1214</v>
      </c>
      <c r="J118" s="108" t="str">
        <f t="shared" si="1"/>
        <v>Верхнесалдинский р-н, Верхнесалдинский городской округ, г. Верхняя Салда, ул. Крупской, д. 31</v>
      </c>
      <c r="K118" s="33">
        <v>900.4</v>
      </c>
      <c r="L118" s="30">
        <v>12</v>
      </c>
      <c r="M118" s="33">
        <v>1</v>
      </c>
      <c r="N118" s="41" t="s">
        <v>2765</v>
      </c>
      <c r="O118" s="114">
        <v>43312</v>
      </c>
      <c r="P118" s="33" t="s">
        <v>1619</v>
      </c>
      <c r="Q118" s="187">
        <v>81960.44</v>
      </c>
      <c r="R118" s="183" t="s">
        <v>2348</v>
      </c>
      <c r="S118" s="183"/>
      <c r="T118"/>
    </row>
    <row r="119" spans="1:20" ht="23.25" x14ac:dyDescent="0.25">
      <c r="A119" s="80">
        <v>118</v>
      </c>
      <c r="B119" s="116" t="s">
        <v>218</v>
      </c>
      <c r="C119" s="30" t="s">
        <v>673</v>
      </c>
      <c r="D119" s="30" t="s">
        <v>126</v>
      </c>
      <c r="E119" s="30" t="s">
        <v>18</v>
      </c>
      <c r="F119" s="30" t="s">
        <v>127</v>
      </c>
      <c r="G119" s="30" t="s">
        <v>20</v>
      </c>
      <c r="H119" s="30" t="s">
        <v>187</v>
      </c>
      <c r="I119" s="42">
        <v>2</v>
      </c>
      <c r="J119" s="108" t="str">
        <f t="shared" si="1"/>
        <v>Верхнесалдинский р-н, Верхнесалдинский городской округ, г. Верхняя Салда, ул. Парковая, д. 2</v>
      </c>
      <c r="K119" s="42">
        <v>1916.1</v>
      </c>
      <c r="L119" s="30">
        <v>23</v>
      </c>
      <c r="M119" s="42">
        <v>7</v>
      </c>
      <c r="N119" s="41" t="s">
        <v>2744</v>
      </c>
      <c r="O119" s="114">
        <v>43035</v>
      </c>
      <c r="P119" s="33" t="s">
        <v>1619</v>
      </c>
      <c r="Q119" s="187">
        <v>3829326.5599999996</v>
      </c>
      <c r="R119" s="183"/>
      <c r="S119" s="183"/>
      <c r="T119"/>
    </row>
    <row r="120" spans="1:20" ht="23.25" x14ac:dyDescent="0.25">
      <c r="A120" s="80">
        <v>119</v>
      </c>
      <c r="B120" s="116" t="s">
        <v>218</v>
      </c>
      <c r="C120" s="30" t="s">
        <v>673</v>
      </c>
      <c r="D120" s="30" t="s">
        <v>126</v>
      </c>
      <c r="E120" s="30" t="s">
        <v>18</v>
      </c>
      <c r="F120" s="30" t="s">
        <v>127</v>
      </c>
      <c r="G120" s="30" t="s">
        <v>20</v>
      </c>
      <c r="H120" s="30" t="s">
        <v>1131</v>
      </c>
      <c r="I120" s="42">
        <v>13</v>
      </c>
      <c r="J120" s="108" t="str">
        <f t="shared" si="1"/>
        <v>Верхнесалдинский р-н, Верхнесалдинский городской округ, г. Верхняя Салда, ул. Сабурова, д. 13</v>
      </c>
      <c r="K120" s="42">
        <v>506.3</v>
      </c>
      <c r="L120" s="30">
        <v>8</v>
      </c>
      <c r="M120" s="42">
        <v>7</v>
      </c>
      <c r="N120" s="41" t="s">
        <v>2744</v>
      </c>
      <c r="O120" s="114">
        <v>43035</v>
      </c>
      <c r="P120" s="33" t="s">
        <v>1619</v>
      </c>
      <c r="Q120" s="187">
        <v>1845108.18</v>
      </c>
      <c r="R120" s="183"/>
      <c r="S120" s="183"/>
      <c r="T120"/>
    </row>
    <row r="121" spans="1:20" ht="23.25" x14ac:dyDescent="0.25">
      <c r="A121" s="80">
        <v>120</v>
      </c>
      <c r="B121" s="116" t="s">
        <v>218</v>
      </c>
      <c r="C121" s="30" t="s">
        <v>673</v>
      </c>
      <c r="D121" s="30" t="s">
        <v>126</v>
      </c>
      <c r="E121" s="30" t="s">
        <v>18</v>
      </c>
      <c r="F121" s="30" t="s">
        <v>127</v>
      </c>
      <c r="G121" s="30" t="s">
        <v>20</v>
      </c>
      <c r="H121" s="30" t="s">
        <v>1131</v>
      </c>
      <c r="I121" s="42">
        <v>15</v>
      </c>
      <c r="J121" s="108" t="str">
        <f t="shared" si="1"/>
        <v>Верхнесалдинский р-н, Верхнесалдинский городской округ, г. Верхняя Салда, ул. Сабурова, д. 15</v>
      </c>
      <c r="K121" s="42">
        <v>496</v>
      </c>
      <c r="L121" s="30">
        <v>8</v>
      </c>
      <c r="M121" s="42">
        <v>7</v>
      </c>
      <c r="N121" s="41" t="s">
        <v>2744</v>
      </c>
      <c r="O121" s="114">
        <v>43035</v>
      </c>
      <c r="P121" s="33" t="s">
        <v>1619</v>
      </c>
      <c r="Q121" s="187">
        <v>2165814.48</v>
      </c>
      <c r="R121" s="183"/>
      <c r="S121" s="183"/>
      <c r="T121"/>
    </row>
    <row r="122" spans="1:20" ht="23.25" x14ac:dyDescent="0.25">
      <c r="A122" s="80">
        <v>121</v>
      </c>
      <c r="B122" s="116" t="s">
        <v>218</v>
      </c>
      <c r="C122" s="30" t="s">
        <v>673</v>
      </c>
      <c r="D122" s="30" t="s">
        <v>126</v>
      </c>
      <c r="E122" s="30" t="s">
        <v>18</v>
      </c>
      <c r="F122" s="30" t="s">
        <v>127</v>
      </c>
      <c r="G122" s="30" t="s">
        <v>20</v>
      </c>
      <c r="H122" s="30" t="s">
        <v>1131</v>
      </c>
      <c r="I122" s="42">
        <v>17</v>
      </c>
      <c r="J122" s="108" t="str">
        <f t="shared" si="1"/>
        <v>Верхнесалдинский р-н, Верхнесалдинский городской округ, г. Верхняя Салда, ул. Сабурова, д. 17</v>
      </c>
      <c r="K122" s="42">
        <v>507.88</v>
      </c>
      <c r="L122" s="30">
        <v>8</v>
      </c>
      <c r="M122" s="42">
        <v>8</v>
      </c>
      <c r="N122" s="41" t="s">
        <v>2744</v>
      </c>
      <c r="O122" s="114">
        <v>43035</v>
      </c>
      <c r="P122" s="33" t="s">
        <v>1619</v>
      </c>
      <c r="Q122" s="187">
        <v>3117069.12</v>
      </c>
      <c r="R122" s="183"/>
      <c r="S122" s="183"/>
      <c r="T122"/>
    </row>
    <row r="123" spans="1:20" ht="23.25" x14ac:dyDescent="0.25">
      <c r="A123" s="80">
        <v>122</v>
      </c>
      <c r="B123" s="116" t="s">
        <v>218</v>
      </c>
      <c r="C123" s="30" t="s">
        <v>673</v>
      </c>
      <c r="D123" s="30" t="s">
        <v>126</v>
      </c>
      <c r="E123" s="30" t="s">
        <v>18</v>
      </c>
      <c r="F123" s="30" t="s">
        <v>127</v>
      </c>
      <c r="G123" s="30" t="s">
        <v>20</v>
      </c>
      <c r="H123" s="30" t="s">
        <v>1131</v>
      </c>
      <c r="I123" s="42">
        <v>23</v>
      </c>
      <c r="J123" s="108" t="str">
        <f t="shared" si="1"/>
        <v>Верхнесалдинский р-н, Верхнесалдинский городской округ, г. Верхняя Салда, ул. Сабурова, д. 23</v>
      </c>
      <c r="K123" s="42">
        <v>540.1</v>
      </c>
      <c r="L123" s="30">
        <v>8</v>
      </c>
      <c r="M123" s="42">
        <v>7</v>
      </c>
      <c r="N123" s="41" t="s">
        <v>2744</v>
      </c>
      <c r="O123" s="114">
        <v>43035</v>
      </c>
      <c r="P123" s="33" t="s">
        <v>1619</v>
      </c>
      <c r="Q123" s="187">
        <v>1842900.4</v>
      </c>
      <c r="R123" s="183"/>
      <c r="S123" s="183"/>
      <c r="T123"/>
    </row>
    <row r="124" spans="1:20" ht="23.25" x14ac:dyDescent="0.25">
      <c r="A124" s="80">
        <v>123</v>
      </c>
      <c r="B124" s="116" t="s">
        <v>218</v>
      </c>
      <c r="C124" s="112" t="s">
        <v>673</v>
      </c>
      <c r="D124" s="112" t="s">
        <v>126</v>
      </c>
      <c r="E124" s="112" t="s">
        <v>18</v>
      </c>
      <c r="F124" s="112" t="s">
        <v>127</v>
      </c>
      <c r="G124" s="112" t="s">
        <v>20</v>
      </c>
      <c r="H124" s="112" t="s">
        <v>132</v>
      </c>
      <c r="I124" s="51" t="s">
        <v>1081</v>
      </c>
      <c r="J124" s="108" t="str">
        <f t="shared" si="1"/>
        <v>Верхнесалдинский р-н, Верхнесалдинский городской округ, г. Верхняя Салда, ул. Энгельса, д. 66КОРПУС 1</v>
      </c>
      <c r="K124" s="51">
        <v>2575.6999999999998</v>
      </c>
      <c r="L124" s="30">
        <v>54</v>
      </c>
      <c r="M124" s="51">
        <v>1</v>
      </c>
      <c r="N124" s="41" t="s">
        <v>1493</v>
      </c>
      <c r="O124" s="114">
        <v>43122</v>
      </c>
      <c r="P124" s="33" t="s">
        <v>1494</v>
      </c>
      <c r="Q124" s="187">
        <v>1967493.14</v>
      </c>
      <c r="R124" s="183"/>
      <c r="S124" s="183"/>
      <c r="T124"/>
    </row>
    <row r="125" spans="1:20" ht="23.25" x14ac:dyDescent="0.25">
      <c r="A125" s="80">
        <v>124</v>
      </c>
      <c r="B125" s="118" t="s">
        <v>327</v>
      </c>
      <c r="C125" s="30" t="s">
        <v>753</v>
      </c>
      <c r="D125" s="30" t="s">
        <v>335</v>
      </c>
      <c r="E125" s="30" t="s">
        <v>18</v>
      </c>
      <c r="F125" s="30" t="s">
        <v>336</v>
      </c>
      <c r="G125" s="30" t="s">
        <v>20</v>
      </c>
      <c r="H125" s="30" t="s">
        <v>338</v>
      </c>
      <c r="I125" s="42">
        <v>5</v>
      </c>
      <c r="J125" s="108" t="str">
        <f t="shared" si="1"/>
        <v>Верхотурский р-н, городской округ Верхотурский, г. Верхотурье, ул. Ершова, д. 5</v>
      </c>
      <c r="K125" s="30">
        <v>632.12</v>
      </c>
      <c r="L125" s="30">
        <v>16</v>
      </c>
      <c r="M125" s="113">
        <v>2</v>
      </c>
      <c r="N125" s="41" t="s">
        <v>2821</v>
      </c>
      <c r="O125" s="114">
        <v>43094</v>
      </c>
      <c r="P125" s="33" t="s">
        <v>2032</v>
      </c>
      <c r="Q125" s="187">
        <v>304343.79000000004</v>
      </c>
      <c r="R125" s="183" t="s">
        <v>2348</v>
      </c>
      <c r="S125" s="183"/>
      <c r="T125"/>
    </row>
    <row r="126" spans="1:20" ht="23.25" x14ac:dyDescent="0.25">
      <c r="A126" s="80">
        <v>125</v>
      </c>
      <c r="B126" s="118" t="s">
        <v>327</v>
      </c>
      <c r="C126" s="30" t="s">
        <v>753</v>
      </c>
      <c r="D126" s="30" t="s">
        <v>335</v>
      </c>
      <c r="E126" s="30" t="s">
        <v>18</v>
      </c>
      <c r="F126" s="30" t="s">
        <v>336</v>
      </c>
      <c r="G126" s="30" t="s">
        <v>20</v>
      </c>
      <c r="H126" s="30" t="s">
        <v>338</v>
      </c>
      <c r="I126" s="42">
        <v>7</v>
      </c>
      <c r="J126" s="108" t="str">
        <f t="shared" si="1"/>
        <v>Верхотурский р-н, городской округ Верхотурский, г. Верхотурье, ул. Ершова, д. 7</v>
      </c>
      <c r="K126" s="30">
        <v>401.8</v>
      </c>
      <c r="L126" s="30">
        <v>12</v>
      </c>
      <c r="M126" s="113">
        <v>2</v>
      </c>
      <c r="N126" s="41" t="s">
        <v>2821</v>
      </c>
      <c r="O126" s="114">
        <v>43094</v>
      </c>
      <c r="P126" s="33" t="s">
        <v>2032</v>
      </c>
      <c r="Q126" s="187">
        <v>738465.96</v>
      </c>
      <c r="R126" s="183" t="s">
        <v>2348</v>
      </c>
      <c r="S126" s="183"/>
      <c r="T126"/>
    </row>
    <row r="127" spans="1:20" ht="23.25" x14ac:dyDescent="0.25">
      <c r="A127" s="80">
        <v>126</v>
      </c>
      <c r="B127" s="118" t="s">
        <v>327</v>
      </c>
      <c r="C127" s="30" t="s">
        <v>753</v>
      </c>
      <c r="D127" s="30" t="s">
        <v>335</v>
      </c>
      <c r="E127" s="30" t="s">
        <v>29</v>
      </c>
      <c r="F127" s="30" t="s">
        <v>754</v>
      </c>
      <c r="G127" s="30" t="s">
        <v>20</v>
      </c>
      <c r="H127" s="30" t="s">
        <v>84</v>
      </c>
      <c r="I127" s="42">
        <v>9</v>
      </c>
      <c r="J127" s="108" t="str">
        <f t="shared" si="1"/>
        <v>Верхотурский р-н, городской округ Верхотурский, с. Дерябино, ул. Советская, д. 9</v>
      </c>
      <c r="K127" s="30">
        <v>471.1</v>
      </c>
      <c r="L127" s="30">
        <v>71</v>
      </c>
      <c r="M127" s="113">
        <v>2</v>
      </c>
      <c r="N127" s="41" t="s">
        <v>2821</v>
      </c>
      <c r="O127" s="114">
        <v>43094</v>
      </c>
      <c r="P127" s="33" t="s">
        <v>2032</v>
      </c>
      <c r="Q127" s="187">
        <v>851517.37999999989</v>
      </c>
      <c r="R127" s="183" t="s">
        <v>2348</v>
      </c>
      <c r="S127" s="183"/>
      <c r="T127"/>
    </row>
    <row r="128" spans="1:20" ht="23.25" x14ac:dyDescent="0.25">
      <c r="A128" s="80">
        <v>127</v>
      </c>
      <c r="B128" s="118" t="s">
        <v>327</v>
      </c>
      <c r="C128" s="106"/>
      <c r="D128" s="30" t="s">
        <v>328</v>
      </c>
      <c r="E128" s="30" t="s">
        <v>18</v>
      </c>
      <c r="F128" s="30" t="s">
        <v>329</v>
      </c>
      <c r="G128" s="30" t="s">
        <v>20</v>
      </c>
      <c r="H128" s="30" t="s">
        <v>217</v>
      </c>
      <c r="I128" s="42">
        <v>18</v>
      </c>
      <c r="J128" s="108" t="str">
        <f t="shared" si="1"/>
        <v>Волчанский городской округ, г. Волчанск, ул. Мичурина, д. 18</v>
      </c>
      <c r="K128" s="30">
        <v>706.4</v>
      </c>
      <c r="L128" s="30">
        <v>12</v>
      </c>
      <c r="M128" s="30">
        <v>1</v>
      </c>
      <c r="N128" s="41" t="s">
        <v>2822</v>
      </c>
      <c r="O128" s="114">
        <v>43109</v>
      </c>
      <c r="P128" s="33" t="s">
        <v>1711</v>
      </c>
      <c r="Q128" s="187">
        <v>1335430.3799999999</v>
      </c>
      <c r="R128" s="183"/>
      <c r="S128" s="183"/>
      <c r="T128"/>
    </row>
    <row r="129" spans="1:20" ht="23.25" x14ac:dyDescent="0.25">
      <c r="A129" s="80">
        <v>128</v>
      </c>
      <c r="B129" s="118" t="s">
        <v>327</v>
      </c>
      <c r="C129" s="114"/>
      <c r="D129" s="30" t="s">
        <v>328</v>
      </c>
      <c r="E129" s="33" t="s">
        <v>18</v>
      </c>
      <c r="F129" s="33" t="s">
        <v>329</v>
      </c>
      <c r="G129" s="33" t="s">
        <v>20</v>
      </c>
      <c r="H129" s="33" t="s">
        <v>61</v>
      </c>
      <c r="I129" s="117" t="s">
        <v>1008</v>
      </c>
      <c r="J129" s="108" t="str">
        <f t="shared" si="1"/>
        <v>Волчанский городской округ, г. Волчанск, ул. Октябрьская, д. 22</v>
      </c>
      <c r="K129" s="33">
        <v>238.2</v>
      </c>
      <c r="L129" s="30">
        <v>4</v>
      </c>
      <c r="M129" s="33">
        <v>2</v>
      </c>
      <c r="N129" s="41" t="s">
        <v>2822</v>
      </c>
      <c r="O129" s="114">
        <v>43109</v>
      </c>
      <c r="P129" s="33" t="s">
        <v>1711</v>
      </c>
      <c r="Q129" s="187">
        <v>573511.62</v>
      </c>
      <c r="R129" s="183"/>
      <c r="S129" s="183"/>
      <c r="T129"/>
    </row>
    <row r="130" spans="1:20" ht="23.25" x14ac:dyDescent="0.25">
      <c r="A130" s="80">
        <v>129</v>
      </c>
      <c r="B130" s="118" t="s">
        <v>327</v>
      </c>
      <c r="C130" s="106"/>
      <c r="D130" s="30" t="s">
        <v>328</v>
      </c>
      <c r="E130" s="30" t="s">
        <v>18</v>
      </c>
      <c r="F130" s="30" t="s">
        <v>329</v>
      </c>
      <c r="G130" s="30" t="s">
        <v>20</v>
      </c>
      <c r="H130" s="30" t="s">
        <v>56</v>
      </c>
      <c r="I130" s="42">
        <v>11</v>
      </c>
      <c r="J130" s="108" t="str">
        <f t="shared" ref="J130:J193" si="2">C130&amp;""&amp;D130&amp;", "&amp;E130&amp;" "&amp;F130&amp;", "&amp;G130&amp;" "&amp;H130&amp;", д. "&amp;I130</f>
        <v>Волчанский городской округ, г. Волчанск, ул. Первомайская, д. 11</v>
      </c>
      <c r="K130" s="30">
        <v>566.1</v>
      </c>
      <c r="L130" s="30">
        <v>10</v>
      </c>
      <c r="M130" s="30">
        <v>2</v>
      </c>
      <c r="N130" s="41" t="s">
        <v>2822</v>
      </c>
      <c r="O130" s="114">
        <v>43109</v>
      </c>
      <c r="P130" s="33" t="s">
        <v>1711</v>
      </c>
      <c r="Q130" s="187">
        <v>1163802.49</v>
      </c>
      <c r="R130" s="183"/>
      <c r="S130" s="183"/>
      <c r="T130"/>
    </row>
    <row r="131" spans="1:20" ht="23.25" x14ac:dyDescent="0.25">
      <c r="A131" s="80">
        <v>130</v>
      </c>
      <c r="B131" s="118" t="s">
        <v>327</v>
      </c>
      <c r="C131" s="106"/>
      <c r="D131" s="30" t="s">
        <v>328</v>
      </c>
      <c r="E131" s="30" t="s">
        <v>18</v>
      </c>
      <c r="F131" s="30" t="s">
        <v>329</v>
      </c>
      <c r="G131" s="30" t="s">
        <v>20</v>
      </c>
      <c r="H131" s="30" t="s">
        <v>56</v>
      </c>
      <c r="I131" s="42">
        <v>7</v>
      </c>
      <c r="J131" s="108" t="str">
        <f t="shared" si="2"/>
        <v>Волчанский городской округ, г. Волчанск, ул. Первомайская, д. 7</v>
      </c>
      <c r="K131" s="30">
        <v>504.5</v>
      </c>
      <c r="L131" s="30">
        <v>10</v>
      </c>
      <c r="M131" s="30">
        <v>2</v>
      </c>
      <c r="N131" s="41" t="s">
        <v>2822</v>
      </c>
      <c r="O131" s="114">
        <v>43109</v>
      </c>
      <c r="P131" s="33" t="s">
        <v>1711</v>
      </c>
      <c r="Q131" s="187">
        <v>955831.41999999993</v>
      </c>
      <c r="R131" s="183"/>
      <c r="S131" s="183"/>
      <c r="T131"/>
    </row>
    <row r="132" spans="1:20" ht="23.25" x14ac:dyDescent="0.25">
      <c r="A132" s="80">
        <v>131</v>
      </c>
      <c r="B132" s="118" t="s">
        <v>327</v>
      </c>
      <c r="C132" s="30"/>
      <c r="D132" s="30" t="s">
        <v>328</v>
      </c>
      <c r="E132" s="30" t="s">
        <v>18</v>
      </c>
      <c r="F132" s="30" t="s">
        <v>329</v>
      </c>
      <c r="G132" s="30" t="s">
        <v>20</v>
      </c>
      <c r="H132" s="30" t="s">
        <v>330</v>
      </c>
      <c r="I132" s="42">
        <v>17</v>
      </c>
      <c r="J132" s="108" t="str">
        <f t="shared" si="2"/>
        <v>Волчанский городской округ, г. Волчанск, ул. Пионерская, д. 17</v>
      </c>
      <c r="K132" s="30">
        <v>563.79999999999995</v>
      </c>
      <c r="L132" s="30">
        <v>8</v>
      </c>
      <c r="M132" s="30">
        <v>1</v>
      </c>
      <c r="N132" s="41" t="s">
        <v>2822</v>
      </c>
      <c r="O132" s="114">
        <v>43109</v>
      </c>
      <c r="P132" s="33" t="s">
        <v>1711</v>
      </c>
      <c r="Q132" s="187">
        <v>916985.2</v>
      </c>
      <c r="R132" s="183"/>
      <c r="S132" s="183"/>
      <c r="T132"/>
    </row>
    <row r="133" spans="1:20" ht="23.25" x14ac:dyDescent="0.25">
      <c r="A133" s="80">
        <v>132</v>
      </c>
      <c r="B133" s="116" t="s">
        <v>218</v>
      </c>
      <c r="C133" s="30"/>
      <c r="D133" s="30" t="s">
        <v>140</v>
      </c>
      <c r="E133" s="30" t="s">
        <v>18</v>
      </c>
      <c r="F133" s="30" t="s">
        <v>141</v>
      </c>
      <c r="G133" s="30" t="s">
        <v>64</v>
      </c>
      <c r="H133" s="30" t="s">
        <v>1083</v>
      </c>
      <c r="I133" s="42">
        <v>10</v>
      </c>
      <c r="J133" s="108" t="str">
        <f t="shared" si="2"/>
        <v>город Нижний Тагил, г. Нижний Тагил, пер. Финансовый, д. 10</v>
      </c>
      <c r="K133" s="42">
        <v>415.3</v>
      </c>
      <c r="L133" s="30">
        <v>8</v>
      </c>
      <c r="M133" s="42">
        <v>8</v>
      </c>
      <c r="N133" s="41" t="s">
        <v>2743</v>
      </c>
      <c r="O133" s="114">
        <v>43031</v>
      </c>
      <c r="P133" s="33" t="s">
        <v>1619</v>
      </c>
      <c r="Q133" s="187">
        <v>2840746.16</v>
      </c>
      <c r="R133" s="183"/>
      <c r="S133" s="183"/>
      <c r="T133"/>
    </row>
    <row r="134" spans="1:20" ht="23.25" x14ac:dyDescent="0.25">
      <c r="A134" s="80">
        <v>133</v>
      </c>
      <c r="B134" s="116" t="s">
        <v>218</v>
      </c>
      <c r="C134" s="30"/>
      <c r="D134" s="30" t="s">
        <v>140</v>
      </c>
      <c r="E134" s="30" t="s">
        <v>18</v>
      </c>
      <c r="F134" s="30" t="s">
        <v>141</v>
      </c>
      <c r="G134" s="30" t="s">
        <v>64</v>
      </c>
      <c r="H134" s="30" t="s">
        <v>1083</v>
      </c>
      <c r="I134" s="42">
        <v>12</v>
      </c>
      <c r="J134" s="108" t="str">
        <f t="shared" si="2"/>
        <v>город Нижний Тагил, г. Нижний Тагил, пер. Финансовый, д. 12</v>
      </c>
      <c r="K134" s="42">
        <v>423.7</v>
      </c>
      <c r="L134" s="30">
        <v>8</v>
      </c>
      <c r="M134" s="42">
        <v>8</v>
      </c>
      <c r="N134" s="41" t="s">
        <v>2743</v>
      </c>
      <c r="O134" s="114">
        <v>43031</v>
      </c>
      <c r="P134" s="33" t="s">
        <v>1619</v>
      </c>
      <c r="Q134" s="187">
        <v>2880279.7</v>
      </c>
      <c r="R134" s="183"/>
      <c r="S134" s="183"/>
      <c r="T134"/>
    </row>
    <row r="135" spans="1:20" ht="23.25" x14ac:dyDescent="0.25">
      <c r="A135" s="80">
        <v>134</v>
      </c>
      <c r="B135" s="116" t="s">
        <v>218</v>
      </c>
      <c r="C135" s="30"/>
      <c r="D135" s="30" t="s">
        <v>140</v>
      </c>
      <c r="E135" s="30" t="s">
        <v>18</v>
      </c>
      <c r="F135" s="30" t="s">
        <v>141</v>
      </c>
      <c r="G135" s="30" t="s">
        <v>143</v>
      </c>
      <c r="H135" s="30" t="s">
        <v>146</v>
      </c>
      <c r="I135" s="42">
        <v>28</v>
      </c>
      <c r="J135" s="108" t="str">
        <f t="shared" si="2"/>
        <v>город Нижний Тагил, г. Нижний Тагил, пр-кт Дзержинского, д. 28</v>
      </c>
      <c r="K135" s="42">
        <v>8305.2000000000007</v>
      </c>
      <c r="L135" s="30">
        <v>108</v>
      </c>
      <c r="M135" s="121">
        <v>6</v>
      </c>
      <c r="N135" s="41" t="s">
        <v>2743</v>
      </c>
      <c r="O135" s="114">
        <v>43031</v>
      </c>
      <c r="P135" s="33" t="s">
        <v>1619</v>
      </c>
      <c r="Q135" s="187">
        <v>23788304.400000002</v>
      </c>
      <c r="R135" s="183" t="s">
        <v>2348</v>
      </c>
      <c r="S135" s="183"/>
      <c r="T135"/>
    </row>
    <row r="136" spans="1:20" ht="23.25" x14ac:dyDescent="0.25">
      <c r="A136" s="80">
        <v>135</v>
      </c>
      <c r="B136" s="116" t="s">
        <v>218</v>
      </c>
      <c r="C136" s="112"/>
      <c r="D136" s="112" t="s">
        <v>140</v>
      </c>
      <c r="E136" s="112" t="s">
        <v>18</v>
      </c>
      <c r="F136" s="112" t="s">
        <v>141</v>
      </c>
      <c r="G136" s="112" t="s">
        <v>143</v>
      </c>
      <c r="H136" s="112" t="s">
        <v>674</v>
      </c>
      <c r="I136" s="51">
        <v>32</v>
      </c>
      <c r="J136" s="108" t="str">
        <f t="shared" si="2"/>
        <v>город Нижний Тагил, г. Нижний Тагил, пр-кт Ленинградский, д. 32</v>
      </c>
      <c r="K136" s="51">
        <v>8613.7000000000007</v>
      </c>
      <c r="L136" s="30">
        <v>144</v>
      </c>
      <c r="M136" s="51">
        <v>4</v>
      </c>
      <c r="N136" s="41" t="s">
        <v>1493</v>
      </c>
      <c r="O136" s="114">
        <v>43122</v>
      </c>
      <c r="P136" s="30" t="s">
        <v>1494</v>
      </c>
      <c r="Q136" s="187">
        <v>7525367.9199999999</v>
      </c>
      <c r="R136" s="183"/>
      <c r="S136" s="183"/>
      <c r="T136"/>
    </row>
    <row r="137" spans="1:20" ht="23.25" x14ac:dyDescent="0.25">
      <c r="A137" s="80">
        <v>136</v>
      </c>
      <c r="B137" s="116" t="s">
        <v>218</v>
      </c>
      <c r="C137" s="30"/>
      <c r="D137" s="30" t="s">
        <v>140</v>
      </c>
      <c r="E137" s="30" t="s">
        <v>18</v>
      </c>
      <c r="F137" s="30" t="s">
        <v>141</v>
      </c>
      <c r="G137" s="30" t="s">
        <v>143</v>
      </c>
      <c r="H137" s="30" t="s">
        <v>674</v>
      </c>
      <c r="I137" s="42">
        <v>71</v>
      </c>
      <c r="J137" s="108" t="str">
        <f t="shared" si="2"/>
        <v>город Нижний Тагил, г. Нижний Тагил, пр-кт Ленинградский, д. 71</v>
      </c>
      <c r="K137" s="42">
        <v>496.5</v>
      </c>
      <c r="L137" s="30">
        <v>8</v>
      </c>
      <c r="M137" s="42">
        <v>1</v>
      </c>
      <c r="N137" s="41" t="s">
        <v>2743</v>
      </c>
      <c r="O137" s="114">
        <v>43031</v>
      </c>
      <c r="P137" s="33" t="s">
        <v>1619</v>
      </c>
      <c r="Q137" s="187">
        <v>2401301.1800000002</v>
      </c>
      <c r="R137" s="183"/>
      <c r="S137" s="183"/>
      <c r="T137"/>
    </row>
    <row r="138" spans="1:20" x14ac:dyDescent="0.25">
      <c r="A138" s="80">
        <v>137</v>
      </c>
      <c r="B138" s="116" t="s">
        <v>218</v>
      </c>
      <c r="C138" s="30"/>
      <c r="D138" s="30" t="s">
        <v>140</v>
      </c>
      <c r="E138" s="30" t="s">
        <v>18</v>
      </c>
      <c r="F138" s="30" t="s">
        <v>141</v>
      </c>
      <c r="G138" s="30" t="s">
        <v>143</v>
      </c>
      <c r="H138" s="30" t="s">
        <v>69</v>
      </c>
      <c r="I138" s="42">
        <v>32</v>
      </c>
      <c r="J138" s="108" t="str">
        <f t="shared" si="2"/>
        <v>город Нижний Тагил, г. Нижний Тагил, пр-кт Мира, д. 32</v>
      </c>
      <c r="K138" s="42">
        <v>1995.9</v>
      </c>
      <c r="L138" s="30">
        <v>28</v>
      </c>
      <c r="M138" s="42">
        <v>8</v>
      </c>
      <c r="N138" s="41" t="s">
        <v>2743</v>
      </c>
      <c r="O138" s="114">
        <v>43031</v>
      </c>
      <c r="P138" s="33" t="s">
        <v>1619</v>
      </c>
      <c r="Q138" s="187">
        <v>9691807.2800000012</v>
      </c>
      <c r="R138" s="183"/>
      <c r="S138" s="183"/>
      <c r="T138"/>
    </row>
    <row r="139" spans="1:20" ht="23.25" x14ac:dyDescent="0.25">
      <c r="A139" s="80">
        <v>138</v>
      </c>
      <c r="B139" s="116" t="s">
        <v>218</v>
      </c>
      <c r="C139" s="112"/>
      <c r="D139" s="112" t="s">
        <v>140</v>
      </c>
      <c r="E139" s="112" t="s">
        <v>18</v>
      </c>
      <c r="F139" s="112" t="s">
        <v>141</v>
      </c>
      <c r="G139" s="112" t="s">
        <v>143</v>
      </c>
      <c r="H139" s="112" t="s">
        <v>562</v>
      </c>
      <c r="I139" s="51">
        <v>38</v>
      </c>
      <c r="J139" s="108" t="str">
        <f t="shared" si="2"/>
        <v>город Нижний Тагил, г. Нижний Тагил, пр-кт Уральский, д. 38</v>
      </c>
      <c r="K139" s="51">
        <v>18352</v>
      </c>
      <c r="L139" s="30">
        <v>288</v>
      </c>
      <c r="M139" s="51">
        <v>8</v>
      </c>
      <c r="N139" s="41" t="s">
        <v>1493</v>
      </c>
      <c r="O139" s="114">
        <v>43122</v>
      </c>
      <c r="P139" s="30" t="s">
        <v>1494</v>
      </c>
      <c r="Q139" s="187">
        <v>15007113.600000001</v>
      </c>
      <c r="R139" s="183"/>
      <c r="S139" s="183"/>
      <c r="T139"/>
    </row>
    <row r="140" spans="1:20" ht="23.25" x14ac:dyDescent="0.25">
      <c r="A140" s="80">
        <v>139</v>
      </c>
      <c r="B140" s="116" t="s">
        <v>218</v>
      </c>
      <c r="C140" s="112"/>
      <c r="D140" s="112" t="s">
        <v>140</v>
      </c>
      <c r="E140" s="112" t="s">
        <v>18</v>
      </c>
      <c r="F140" s="112" t="s">
        <v>141</v>
      </c>
      <c r="G140" s="112" t="s">
        <v>143</v>
      </c>
      <c r="H140" s="112" t="s">
        <v>562</v>
      </c>
      <c r="I140" s="51">
        <v>42</v>
      </c>
      <c r="J140" s="108" t="str">
        <f t="shared" si="2"/>
        <v>город Нижний Тагил, г. Нижний Тагил, пр-кт Уральский, д. 42</v>
      </c>
      <c r="K140" s="51">
        <v>20992.3</v>
      </c>
      <c r="L140" s="30">
        <v>358</v>
      </c>
      <c r="M140" s="51">
        <v>9</v>
      </c>
      <c r="N140" s="41" t="s">
        <v>1493</v>
      </c>
      <c r="O140" s="114">
        <v>43122</v>
      </c>
      <c r="P140" s="30" t="s">
        <v>1494</v>
      </c>
      <c r="Q140" s="187">
        <v>16905104.789999999</v>
      </c>
      <c r="R140" s="183"/>
      <c r="S140" s="183"/>
      <c r="T140"/>
    </row>
    <row r="141" spans="1:20" ht="23.25" x14ac:dyDescent="0.25">
      <c r="A141" s="80">
        <v>140</v>
      </c>
      <c r="B141" s="116" t="s">
        <v>218</v>
      </c>
      <c r="C141" s="112"/>
      <c r="D141" s="112" t="s">
        <v>140</v>
      </c>
      <c r="E141" s="112" t="s">
        <v>18</v>
      </c>
      <c r="F141" s="112" t="s">
        <v>141</v>
      </c>
      <c r="G141" s="112" t="s">
        <v>143</v>
      </c>
      <c r="H141" s="112" t="s">
        <v>562</v>
      </c>
      <c r="I141" s="51">
        <v>50</v>
      </c>
      <c r="J141" s="108" t="str">
        <f t="shared" si="2"/>
        <v>город Нижний Тагил, г. Нижний Тагил, пр-кт Уральский, д. 50</v>
      </c>
      <c r="K141" s="51">
        <v>11447.5</v>
      </c>
      <c r="L141" s="30">
        <v>180</v>
      </c>
      <c r="M141" s="51">
        <v>5</v>
      </c>
      <c r="N141" s="41" t="s">
        <v>1493</v>
      </c>
      <c r="O141" s="114">
        <v>43122</v>
      </c>
      <c r="P141" s="30" t="s">
        <v>1494</v>
      </c>
      <c r="Q141" s="187">
        <v>9388379.1900000013</v>
      </c>
      <c r="R141" s="183"/>
      <c r="S141" s="183"/>
      <c r="T141"/>
    </row>
    <row r="142" spans="1:20" ht="23.25" x14ac:dyDescent="0.25">
      <c r="A142" s="80">
        <v>141</v>
      </c>
      <c r="B142" s="116" t="s">
        <v>218</v>
      </c>
      <c r="C142" s="112"/>
      <c r="D142" s="112" t="s">
        <v>140</v>
      </c>
      <c r="E142" s="112" t="s">
        <v>18</v>
      </c>
      <c r="F142" s="112" t="s">
        <v>141</v>
      </c>
      <c r="G142" s="112" t="s">
        <v>143</v>
      </c>
      <c r="H142" s="112" t="s">
        <v>562</v>
      </c>
      <c r="I142" s="51">
        <v>54</v>
      </c>
      <c r="J142" s="108" t="str">
        <f t="shared" si="2"/>
        <v>город Нижний Тагил, г. Нижний Тагил, пр-кт Уральский, д. 54</v>
      </c>
      <c r="K142" s="51">
        <v>18334</v>
      </c>
      <c r="L142" s="30">
        <v>288</v>
      </c>
      <c r="M142" s="51">
        <v>8</v>
      </c>
      <c r="N142" s="41" t="s">
        <v>1493</v>
      </c>
      <c r="O142" s="114">
        <v>43122</v>
      </c>
      <c r="P142" s="30" t="s">
        <v>1494</v>
      </c>
      <c r="Q142" s="187">
        <v>15012237.16</v>
      </c>
      <c r="R142" s="183"/>
      <c r="S142" s="183"/>
      <c r="T142"/>
    </row>
    <row r="143" spans="1:20" ht="23.25" x14ac:dyDescent="0.25">
      <c r="A143" s="80">
        <v>142</v>
      </c>
      <c r="B143" s="116" t="s">
        <v>218</v>
      </c>
      <c r="C143" s="30"/>
      <c r="D143" s="30" t="s">
        <v>140</v>
      </c>
      <c r="E143" s="30" t="s">
        <v>18</v>
      </c>
      <c r="F143" s="30" t="s">
        <v>141</v>
      </c>
      <c r="G143" s="30" t="s">
        <v>569</v>
      </c>
      <c r="H143" s="30" t="s">
        <v>78</v>
      </c>
      <c r="I143" s="42">
        <v>10</v>
      </c>
      <c r="J143" s="108" t="str">
        <f t="shared" si="2"/>
        <v>город Нижний Тагил, г. Нижний Тагил, проезд Восточный, д. 10</v>
      </c>
      <c r="K143" s="42">
        <v>1532</v>
      </c>
      <c r="L143" s="30">
        <v>17</v>
      </c>
      <c r="M143" s="42">
        <v>8</v>
      </c>
      <c r="N143" s="41" t="s">
        <v>2743</v>
      </c>
      <c r="O143" s="114">
        <v>43031</v>
      </c>
      <c r="P143" s="33" t="s">
        <v>1619</v>
      </c>
      <c r="Q143" s="187">
        <v>7624062.5999999978</v>
      </c>
      <c r="R143" s="183"/>
      <c r="S143" s="183"/>
      <c r="T143"/>
    </row>
    <row r="144" spans="1:20" ht="23.25" x14ac:dyDescent="0.25">
      <c r="A144" s="80">
        <v>143</v>
      </c>
      <c r="B144" s="116" t="s">
        <v>218</v>
      </c>
      <c r="C144" s="30"/>
      <c r="D144" s="30" t="s">
        <v>140</v>
      </c>
      <c r="E144" s="30" t="s">
        <v>18</v>
      </c>
      <c r="F144" s="30" t="s">
        <v>141</v>
      </c>
      <c r="G144" s="30" t="s">
        <v>569</v>
      </c>
      <c r="H144" s="30" t="s">
        <v>78</v>
      </c>
      <c r="I144" s="42">
        <v>12</v>
      </c>
      <c r="J144" s="108" t="str">
        <f t="shared" si="2"/>
        <v>город Нижний Тагил, г. Нижний Тагил, проезд Восточный, д. 12</v>
      </c>
      <c r="K144" s="42">
        <v>1588.3</v>
      </c>
      <c r="L144" s="30">
        <v>17</v>
      </c>
      <c r="M144" s="42">
        <v>8</v>
      </c>
      <c r="N144" s="41" t="s">
        <v>2743</v>
      </c>
      <c r="O144" s="114">
        <v>43031</v>
      </c>
      <c r="P144" s="33" t="s">
        <v>1619</v>
      </c>
      <c r="Q144" s="187">
        <v>7930354.0199999996</v>
      </c>
      <c r="R144" s="183"/>
      <c r="S144" s="183"/>
      <c r="T144"/>
    </row>
    <row r="145" spans="1:20" ht="23.25" x14ac:dyDescent="0.25">
      <c r="A145" s="80">
        <v>144</v>
      </c>
      <c r="B145" s="116" t="s">
        <v>218</v>
      </c>
      <c r="C145" s="30"/>
      <c r="D145" s="30" t="s">
        <v>140</v>
      </c>
      <c r="E145" s="30" t="s">
        <v>18</v>
      </c>
      <c r="F145" s="30" t="s">
        <v>141</v>
      </c>
      <c r="G145" s="30" t="s">
        <v>569</v>
      </c>
      <c r="H145" s="30" t="s">
        <v>78</v>
      </c>
      <c r="I145" s="42">
        <v>17</v>
      </c>
      <c r="J145" s="108" t="str">
        <f t="shared" si="2"/>
        <v>город Нижний Тагил, г. Нижний Тагил, проезд Восточный, д. 17</v>
      </c>
      <c r="K145" s="42">
        <v>1322.6</v>
      </c>
      <c r="L145" s="30">
        <v>18</v>
      </c>
      <c r="M145" s="42">
        <v>8</v>
      </c>
      <c r="N145" s="41" t="s">
        <v>2743</v>
      </c>
      <c r="O145" s="114">
        <v>43031</v>
      </c>
      <c r="P145" s="33" t="s">
        <v>1619</v>
      </c>
      <c r="Q145" s="187">
        <v>6599066.2199999997</v>
      </c>
      <c r="R145" s="183"/>
      <c r="S145" s="183"/>
      <c r="T145"/>
    </row>
    <row r="146" spans="1:20" ht="23.25" x14ac:dyDescent="0.25">
      <c r="A146" s="80">
        <v>145</v>
      </c>
      <c r="B146" s="116" t="s">
        <v>218</v>
      </c>
      <c r="C146" s="30"/>
      <c r="D146" s="30" t="s">
        <v>140</v>
      </c>
      <c r="E146" s="30" t="s">
        <v>18</v>
      </c>
      <c r="F146" s="30" t="s">
        <v>141</v>
      </c>
      <c r="G146" s="30" t="s">
        <v>569</v>
      </c>
      <c r="H146" s="30" t="s">
        <v>78</v>
      </c>
      <c r="I146" s="42">
        <v>8</v>
      </c>
      <c r="J146" s="108" t="str">
        <f t="shared" si="2"/>
        <v>город Нижний Тагил, г. Нижний Тагил, проезд Восточный, д. 8</v>
      </c>
      <c r="K146" s="42">
        <v>1808.2</v>
      </c>
      <c r="L146" s="30">
        <v>24</v>
      </c>
      <c r="M146" s="42">
        <v>8</v>
      </c>
      <c r="N146" s="41" t="s">
        <v>2743</v>
      </c>
      <c r="O146" s="114">
        <v>43031</v>
      </c>
      <c r="P146" s="33" t="s">
        <v>1619</v>
      </c>
      <c r="Q146" s="187">
        <v>9386352.4800000004</v>
      </c>
      <c r="R146" s="183"/>
      <c r="S146" s="183"/>
      <c r="T146"/>
    </row>
    <row r="147" spans="1:20" ht="23.25" x14ac:dyDescent="0.25">
      <c r="A147" s="80">
        <v>146</v>
      </c>
      <c r="B147" s="116" t="s">
        <v>218</v>
      </c>
      <c r="C147" s="30"/>
      <c r="D147" s="30" t="s">
        <v>140</v>
      </c>
      <c r="E147" s="30" t="s">
        <v>18</v>
      </c>
      <c r="F147" s="30" t="s">
        <v>141</v>
      </c>
      <c r="G147" s="30" t="s">
        <v>147</v>
      </c>
      <c r="H147" s="30" t="s">
        <v>148</v>
      </c>
      <c r="I147" s="42">
        <v>15</v>
      </c>
      <c r="J147" s="108" t="str">
        <f t="shared" si="2"/>
        <v>город Нижний Тагил, г. Нижний Тагил, тракт Липовый, д. 15</v>
      </c>
      <c r="K147" s="42">
        <v>1434.6</v>
      </c>
      <c r="L147" s="30">
        <v>36</v>
      </c>
      <c r="M147" s="121">
        <v>2</v>
      </c>
      <c r="N147" s="41" t="s">
        <v>2743</v>
      </c>
      <c r="O147" s="114">
        <v>43031</v>
      </c>
      <c r="P147" s="33" t="s">
        <v>1619</v>
      </c>
      <c r="Q147" s="187">
        <v>996384.92</v>
      </c>
      <c r="R147" s="183" t="s">
        <v>2348</v>
      </c>
      <c r="S147" s="183"/>
      <c r="T147"/>
    </row>
    <row r="148" spans="1:20" ht="23.25" x14ac:dyDescent="0.25">
      <c r="A148" s="80">
        <v>147</v>
      </c>
      <c r="B148" s="116" t="s">
        <v>218</v>
      </c>
      <c r="C148" s="30"/>
      <c r="D148" s="30" t="s">
        <v>140</v>
      </c>
      <c r="E148" s="30" t="s">
        <v>18</v>
      </c>
      <c r="F148" s="30" t="s">
        <v>141</v>
      </c>
      <c r="G148" s="30" t="s">
        <v>147</v>
      </c>
      <c r="H148" s="30" t="s">
        <v>148</v>
      </c>
      <c r="I148" s="42">
        <v>19</v>
      </c>
      <c r="J148" s="108" t="str">
        <f t="shared" si="2"/>
        <v>город Нижний Тагил, г. Нижний Тагил, тракт Липовый, д. 19</v>
      </c>
      <c r="K148" s="42">
        <v>1039.0999999999999</v>
      </c>
      <c r="L148" s="30">
        <v>24</v>
      </c>
      <c r="M148" s="121">
        <v>7</v>
      </c>
      <c r="N148" s="41" t="s">
        <v>2743</v>
      </c>
      <c r="O148" s="114">
        <v>43031</v>
      </c>
      <c r="P148" s="33" t="s">
        <v>1619</v>
      </c>
      <c r="Q148" s="187">
        <v>4721360.540000001</v>
      </c>
      <c r="R148" s="183" t="s">
        <v>2348</v>
      </c>
      <c r="S148" s="183"/>
      <c r="T148"/>
    </row>
    <row r="149" spans="1:20" ht="23.25" x14ac:dyDescent="0.25">
      <c r="A149" s="80">
        <v>148</v>
      </c>
      <c r="B149" s="116" t="s">
        <v>218</v>
      </c>
      <c r="C149" s="30"/>
      <c r="D149" s="30" t="s">
        <v>140</v>
      </c>
      <c r="E149" s="30" t="s">
        <v>18</v>
      </c>
      <c r="F149" s="30" t="s">
        <v>141</v>
      </c>
      <c r="G149" s="30" t="s">
        <v>147</v>
      </c>
      <c r="H149" s="30" t="s">
        <v>148</v>
      </c>
      <c r="I149" s="42">
        <v>5</v>
      </c>
      <c r="J149" s="108" t="str">
        <f t="shared" si="2"/>
        <v>город Нижний Тагил, г. Нижний Тагил, тракт Липовый, д. 5</v>
      </c>
      <c r="K149" s="42">
        <v>3024.9</v>
      </c>
      <c r="L149" s="30">
        <v>48</v>
      </c>
      <c r="M149" s="42">
        <v>8</v>
      </c>
      <c r="N149" s="41" t="s">
        <v>2743</v>
      </c>
      <c r="O149" s="114">
        <v>43031</v>
      </c>
      <c r="P149" s="33" t="s">
        <v>1619</v>
      </c>
      <c r="Q149" s="187">
        <v>14806955.060000001</v>
      </c>
      <c r="R149" s="183"/>
      <c r="S149" s="183"/>
      <c r="T149"/>
    </row>
    <row r="150" spans="1:20" ht="23.25" x14ac:dyDescent="0.25">
      <c r="A150" s="80">
        <v>149</v>
      </c>
      <c r="B150" s="116" t="s">
        <v>218</v>
      </c>
      <c r="C150" s="112"/>
      <c r="D150" s="112" t="s">
        <v>140</v>
      </c>
      <c r="E150" s="112" t="s">
        <v>18</v>
      </c>
      <c r="F150" s="112" t="s">
        <v>141</v>
      </c>
      <c r="G150" s="112" t="s">
        <v>20</v>
      </c>
      <c r="H150" s="112" t="s">
        <v>1137</v>
      </c>
      <c r="I150" s="51" t="s">
        <v>1140</v>
      </c>
      <c r="J150" s="108" t="str">
        <f t="shared" si="2"/>
        <v>город Нижний Тагил, г. Нижний Тагил, ул. Алтайская, д. 41/26</v>
      </c>
      <c r="K150" s="112">
        <v>11225.5</v>
      </c>
      <c r="L150" s="30">
        <v>179</v>
      </c>
      <c r="M150" s="112">
        <v>5</v>
      </c>
      <c r="N150" s="41" t="s">
        <v>1493</v>
      </c>
      <c r="O150" s="114">
        <v>43122</v>
      </c>
      <c r="P150" s="30" t="s">
        <v>1494</v>
      </c>
      <c r="Q150" s="187">
        <v>9378266.5899999999</v>
      </c>
      <c r="R150" s="183"/>
      <c r="S150" s="183"/>
      <c r="T150"/>
    </row>
    <row r="151" spans="1:20" x14ac:dyDescent="0.25">
      <c r="A151" s="80">
        <v>150</v>
      </c>
      <c r="B151" s="116" t="s">
        <v>218</v>
      </c>
      <c r="C151" s="30"/>
      <c r="D151" s="30" t="s">
        <v>140</v>
      </c>
      <c r="E151" s="30" t="s">
        <v>18</v>
      </c>
      <c r="F151" s="30" t="s">
        <v>141</v>
      </c>
      <c r="G151" s="30" t="s">
        <v>20</v>
      </c>
      <c r="H151" s="30" t="s">
        <v>92</v>
      </c>
      <c r="I151" s="42">
        <v>7</v>
      </c>
      <c r="J151" s="108" t="str">
        <f t="shared" si="2"/>
        <v>город Нижний Тагил, г. Нижний Тагил, ул. Бажова, д. 7</v>
      </c>
      <c r="K151" s="42">
        <v>1815.4</v>
      </c>
      <c r="L151" s="30">
        <v>49</v>
      </c>
      <c r="M151" s="42">
        <v>8</v>
      </c>
      <c r="N151" s="41" t="s">
        <v>2743</v>
      </c>
      <c r="O151" s="114">
        <v>43031</v>
      </c>
      <c r="P151" s="33" t="s">
        <v>1619</v>
      </c>
      <c r="Q151" s="187">
        <v>8306632.4199999999</v>
      </c>
      <c r="R151" s="183"/>
      <c r="S151" s="183"/>
      <c r="T151"/>
    </row>
    <row r="152" spans="1:20" ht="23.25" x14ac:dyDescent="0.25">
      <c r="A152" s="80">
        <v>151</v>
      </c>
      <c r="B152" s="116" t="s">
        <v>218</v>
      </c>
      <c r="C152" s="112"/>
      <c r="D152" s="112" t="s">
        <v>140</v>
      </c>
      <c r="E152" s="112" t="s">
        <v>18</v>
      </c>
      <c r="F152" s="112" t="s">
        <v>141</v>
      </c>
      <c r="G152" s="112" t="s">
        <v>20</v>
      </c>
      <c r="H152" s="112" t="s">
        <v>1212</v>
      </c>
      <c r="I152" s="51" t="s">
        <v>220</v>
      </c>
      <c r="J152" s="108" t="str">
        <f t="shared" si="2"/>
        <v>город Нижний Тагил, г. Нижний Тагил, ул. Верхняя Черепанова, д. 39А</v>
      </c>
      <c r="K152" s="51">
        <v>2312.6999999999998</v>
      </c>
      <c r="L152" s="30">
        <v>36</v>
      </c>
      <c r="M152" s="51">
        <v>1</v>
      </c>
      <c r="N152" s="41" t="s">
        <v>1493</v>
      </c>
      <c r="O152" s="114">
        <v>43122</v>
      </c>
      <c r="P152" s="30" t="s">
        <v>1494</v>
      </c>
      <c r="Q152" s="187">
        <v>1965953.54</v>
      </c>
      <c r="R152" s="183"/>
      <c r="S152" s="183"/>
      <c r="T152"/>
    </row>
    <row r="153" spans="1:20" ht="23.25" x14ac:dyDescent="0.25">
      <c r="A153" s="80">
        <v>152</v>
      </c>
      <c r="B153" s="116" t="s">
        <v>218</v>
      </c>
      <c r="C153" s="30"/>
      <c r="D153" s="30" t="s">
        <v>140</v>
      </c>
      <c r="E153" s="30" t="s">
        <v>18</v>
      </c>
      <c r="F153" s="30" t="s">
        <v>141</v>
      </c>
      <c r="G153" s="30" t="s">
        <v>20</v>
      </c>
      <c r="H153" s="30" t="s">
        <v>1126</v>
      </c>
      <c r="I153" s="42">
        <v>54</v>
      </c>
      <c r="J153" s="108" t="str">
        <f t="shared" si="2"/>
        <v>город Нижний Тагил, г. Нижний Тагил, ул. Вогульская, д. 54</v>
      </c>
      <c r="K153" s="42">
        <v>1525.8</v>
      </c>
      <c r="L153" s="30">
        <v>18</v>
      </c>
      <c r="M153" s="42">
        <v>8</v>
      </c>
      <c r="N153" s="41" t="s">
        <v>2743</v>
      </c>
      <c r="O153" s="114">
        <v>43031</v>
      </c>
      <c r="P153" s="33" t="s">
        <v>1619</v>
      </c>
      <c r="Q153" s="187">
        <v>8687063.2400000002</v>
      </c>
      <c r="R153" s="183"/>
      <c r="S153" s="183"/>
      <c r="T153"/>
    </row>
    <row r="154" spans="1:20" ht="23.25" x14ac:dyDescent="0.25">
      <c r="A154" s="80">
        <v>153</v>
      </c>
      <c r="B154" s="116" t="s">
        <v>218</v>
      </c>
      <c r="C154" s="30"/>
      <c r="D154" s="30" t="s">
        <v>140</v>
      </c>
      <c r="E154" s="30" t="s">
        <v>18</v>
      </c>
      <c r="F154" s="30" t="s">
        <v>141</v>
      </c>
      <c r="G154" s="30" t="s">
        <v>20</v>
      </c>
      <c r="H154" s="30" t="s">
        <v>1126</v>
      </c>
      <c r="I154" s="42">
        <v>56</v>
      </c>
      <c r="J154" s="108" t="str">
        <f t="shared" si="2"/>
        <v>город Нижний Тагил, г. Нижний Тагил, ул. Вогульская, д. 56</v>
      </c>
      <c r="K154" s="42">
        <v>565.29999999999995</v>
      </c>
      <c r="L154" s="30">
        <v>8</v>
      </c>
      <c r="M154" s="42">
        <v>8</v>
      </c>
      <c r="N154" s="41" t="s">
        <v>2743</v>
      </c>
      <c r="O154" s="114">
        <v>43031</v>
      </c>
      <c r="P154" s="33" t="s">
        <v>1619</v>
      </c>
      <c r="Q154" s="187">
        <v>3559123.08</v>
      </c>
      <c r="R154" s="183"/>
      <c r="S154" s="183"/>
      <c r="T154"/>
    </row>
    <row r="155" spans="1:20" ht="23.25" x14ac:dyDescent="0.25">
      <c r="A155" s="80">
        <v>154</v>
      </c>
      <c r="B155" s="116" t="s">
        <v>218</v>
      </c>
      <c r="C155" s="30"/>
      <c r="D155" s="30" t="s">
        <v>140</v>
      </c>
      <c r="E155" s="30" t="s">
        <v>18</v>
      </c>
      <c r="F155" s="30" t="s">
        <v>141</v>
      </c>
      <c r="G155" s="30" t="s">
        <v>20</v>
      </c>
      <c r="H155" s="30" t="s">
        <v>1127</v>
      </c>
      <c r="I155" s="42">
        <v>3</v>
      </c>
      <c r="J155" s="108" t="str">
        <f t="shared" si="2"/>
        <v>город Нижний Тагил, г. Нижний Тагил, ул. Всеобуча, д. 3</v>
      </c>
      <c r="K155" s="42">
        <v>661.8</v>
      </c>
      <c r="L155" s="30">
        <v>12</v>
      </c>
      <c r="M155" s="42">
        <v>8</v>
      </c>
      <c r="N155" s="41" t="s">
        <v>3353</v>
      </c>
      <c r="O155" s="114" t="s">
        <v>3354</v>
      </c>
      <c r="P155" s="33" t="s">
        <v>1619</v>
      </c>
      <c r="Q155" s="187">
        <v>4724695.22</v>
      </c>
      <c r="R155" s="183"/>
      <c r="S155" s="183"/>
      <c r="T155"/>
    </row>
    <row r="156" spans="1:20" ht="23.25" x14ac:dyDescent="0.25">
      <c r="A156" s="80">
        <v>155</v>
      </c>
      <c r="B156" s="116" t="s">
        <v>218</v>
      </c>
      <c r="C156" s="30"/>
      <c r="D156" s="30" t="s">
        <v>140</v>
      </c>
      <c r="E156" s="30" t="s">
        <v>18</v>
      </c>
      <c r="F156" s="30" t="s">
        <v>141</v>
      </c>
      <c r="G156" s="30" t="s">
        <v>20</v>
      </c>
      <c r="H156" s="30" t="s">
        <v>677</v>
      </c>
      <c r="I156" s="42">
        <v>38</v>
      </c>
      <c r="J156" s="108" t="str">
        <f t="shared" si="2"/>
        <v>город Нижний Тагил, г. Нижний Тагил, ул. Вязовская, д. 38</v>
      </c>
      <c r="K156" s="42">
        <v>879.5</v>
      </c>
      <c r="L156" s="30">
        <v>16</v>
      </c>
      <c r="M156" s="42">
        <v>2</v>
      </c>
      <c r="N156" s="41" t="s">
        <v>2743</v>
      </c>
      <c r="O156" s="114">
        <v>43031</v>
      </c>
      <c r="P156" s="33" t="s">
        <v>1619</v>
      </c>
      <c r="Q156" s="187">
        <v>974025.09999999986</v>
      </c>
      <c r="R156" s="183"/>
      <c r="S156" s="183"/>
      <c r="T156"/>
    </row>
    <row r="157" spans="1:20" ht="23.25" x14ac:dyDescent="0.25">
      <c r="A157" s="80">
        <v>156</v>
      </c>
      <c r="B157" s="116" t="s">
        <v>218</v>
      </c>
      <c r="C157" s="30"/>
      <c r="D157" s="30" t="s">
        <v>140</v>
      </c>
      <c r="E157" s="30" t="s">
        <v>18</v>
      </c>
      <c r="F157" s="30" t="s">
        <v>141</v>
      </c>
      <c r="G157" s="30" t="s">
        <v>20</v>
      </c>
      <c r="H157" s="30" t="s">
        <v>677</v>
      </c>
      <c r="I157" s="42">
        <v>39</v>
      </c>
      <c r="J157" s="108" t="str">
        <f t="shared" si="2"/>
        <v>город Нижний Тагил, г. Нижний Тагил, ул. Вязовская, д. 39</v>
      </c>
      <c r="K157" s="42">
        <v>773.8</v>
      </c>
      <c r="L157" s="30">
        <v>16</v>
      </c>
      <c r="M157" s="42">
        <v>2</v>
      </c>
      <c r="N157" s="41" t="s">
        <v>2743</v>
      </c>
      <c r="O157" s="114">
        <v>43031</v>
      </c>
      <c r="P157" s="33" t="s">
        <v>1619</v>
      </c>
      <c r="Q157" s="187">
        <v>980423.06</v>
      </c>
      <c r="R157" s="183"/>
      <c r="S157" s="183"/>
      <c r="T157"/>
    </row>
    <row r="158" spans="1:20" x14ac:dyDescent="0.25">
      <c r="A158" s="80">
        <v>157</v>
      </c>
      <c r="B158" s="116" t="s">
        <v>218</v>
      </c>
      <c r="C158" s="30"/>
      <c r="D158" s="30" t="s">
        <v>140</v>
      </c>
      <c r="E158" s="30" t="s">
        <v>18</v>
      </c>
      <c r="F158" s="30" t="s">
        <v>141</v>
      </c>
      <c r="G158" s="30" t="s">
        <v>20</v>
      </c>
      <c r="H158" s="30" t="s">
        <v>1128</v>
      </c>
      <c r="I158" s="42">
        <v>86</v>
      </c>
      <c r="J158" s="108" t="str">
        <f t="shared" si="2"/>
        <v>город Нижний Тагил, г. Нижний Тагил, ул. Газетная, д. 86</v>
      </c>
      <c r="K158" s="42">
        <v>3586.2</v>
      </c>
      <c r="L158" s="30">
        <v>54</v>
      </c>
      <c r="M158" s="42">
        <v>8</v>
      </c>
      <c r="N158" s="41" t="s">
        <v>2743</v>
      </c>
      <c r="O158" s="114">
        <v>43031</v>
      </c>
      <c r="P158" s="33" t="s">
        <v>1619</v>
      </c>
      <c r="Q158" s="187">
        <v>13448776.24</v>
      </c>
      <c r="R158" s="183"/>
      <c r="S158" s="183"/>
      <c r="T158"/>
    </row>
    <row r="159" spans="1:20" x14ac:dyDescent="0.25">
      <c r="A159" s="80">
        <v>158</v>
      </c>
      <c r="B159" s="116" t="s">
        <v>218</v>
      </c>
      <c r="C159" s="30"/>
      <c r="D159" s="30" t="s">
        <v>140</v>
      </c>
      <c r="E159" s="30" t="s">
        <v>18</v>
      </c>
      <c r="F159" s="30" t="s">
        <v>141</v>
      </c>
      <c r="G159" s="30" t="s">
        <v>20</v>
      </c>
      <c r="H159" s="30" t="s">
        <v>1128</v>
      </c>
      <c r="I159" s="42">
        <v>88</v>
      </c>
      <c r="J159" s="108" t="str">
        <f t="shared" si="2"/>
        <v>город Нижний Тагил, г. Нижний Тагил, ул. Газетная, д. 88</v>
      </c>
      <c r="K159" s="42">
        <v>3130.2</v>
      </c>
      <c r="L159" s="30">
        <v>35</v>
      </c>
      <c r="M159" s="42">
        <v>8</v>
      </c>
      <c r="N159" s="41" t="s">
        <v>2743</v>
      </c>
      <c r="O159" s="114">
        <v>43031</v>
      </c>
      <c r="P159" s="33" t="s">
        <v>1619</v>
      </c>
      <c r="Q159" s="187">
        <v>13450362.16</v>
      </c>
      <c r="R159" s="183"/>
      <c r="S159" s="183"/>
      <c r="T159"/>
    </row>
    <row r="160" spans="1:20" ht="23.25" x14ac:dyDescent="0.25">
      <c r="A160" s="80">
        <v>159</v>
      </c>
      <c r="B160" s="116" t="s">
        <v>218</v>
      </c>
      <c r="C160" s="30"/>
      <c r="D160" s="30" t="s">
        <v>140</v>
      </c>
      <c r="E160" s="30" t="s">
        <v>18</v>
      </c>
      <c r="F160" s="30" t="s">
        <v>141</v>
      </c>
      <c r="G160" s="30" t="s">
        <v>20</v>
      </c>
      <c r="H160" s="30" t="s">
        <v>1135</v>
      </c>
      <c r="I160" s="42">
        <v>6</v>
      </c>
      <c r="J160" s="108" t="str">
        <f t="shared" si="2"/>
        <v>город Нижний Тагил, г. Нижний Тагил, ул. Гражданская, д. 6</v>
      </c>
      <c r="K160" s="42">
        <v>829.9</v>
      </c>
      <c r="L160" s="30">
        <v>16</v>
      </c>
      <c r="M160" s="42">
        <v>2</v>
      </c>
      <c r="N160" s="41" t="s">
        <v>2758</v>
      </c>
      <c r="O160" s="114">
        <v>43294</v>
      </c>
      <c r="P160" s="33" t="s">
        <v>1619</v>
      </c>
      <c r="Q160" s="187">
        <v>830165.39999999991</v>
      </c>
      <c r="R160" s="183"/>
      <c r="S160" s="183"/>
      <c r="T160"/>
    </row>
    <row r="161" spans="1:20" x14ac:dyDescent="0.25">
      <c r="A161" s="80">
        <v>160</v>
      </c>
      <c r="B161" s="116" t="s">
        <v>218</v>
      </c>
      <c r="C161" s="112"/>
      <c r="D161" s="112" t="s">
        <v>140</v>
      </c>
      <c r="E161" s="112" t="s">
        <v>18</v>
      </c>
      <c r="F161" s="112" t="s">
        <v>141</v>
      </c>
      <c r="G161" s="112" t="s">
        <v>20</v>
      </c>
      <c r="H161" s="112" t="s">
        <v>1213</v>
      </c>
      <c r="I161" s="51">
        <v>20</v>
      </c>
      <c r="J161" s="108" t="str">
        <f t="shared" si="2"/>
        <v>город Нижний Тагил, г. Нижний Тагил, ул. Ермака, д. 20</v>
      </c>
      <c r="K161" s="51">
        <v>2294</v>
      </c>
      <c r="L161" s="30">
        <v>36</v>
      </c>
      <c r="M161" s="51">
        <v>1</v>
      </c>
      <c r="N161" s="41" t="s">
        <v>1493</v>
      </c>
      <c r="O161" s="114">
        <v>43122</v>
      </c>
      <c r="P161" s="30" t="s">
        <v>1494</v>
      </c>
      <c r="Q161" s="187">
        <v>1985674.88</v>
      </c>
      <c r="R161" s="183"/>
      <c r="S161" s="183"/>
      <c r="T161"/>
    </row>
    <row r="162" spans="1:20" x14ac:dyDescent="0.25">
      <c r="A162" s="80">
        <v>161</v>
      </c>
      <c r="B162" s="116" t="s">
        <v>218</v>
      </c>
      <c r="C162" s="112"/>
      <c r="D162" s="112" t="s">
        <v>140</v>
      </c>
      <c r="E162" s="112" t="s">
        <v>18</v>
      </c>
      <c r="F162" s="112" t="s">
        <v>141</v>
      </c>
      <c r="G162" s="112" t="s">
        <v>20</v>
      </c>
      <c r="H162" s="112" t="s">
        <v>1213</v>
      </c>
      <c r="I162" s="51">
        <v>39</v>
      </c>
      <c r="J162" s="108" t="str">
        <f t="shared" si="2"/>
        <v>город Нижний Тагил, г. Нижний Тагил, ул. Ермака, д. 39</v>
      </c>
      <c r="K162" s="51">
        <v>2213.8000000000002</v>
      </c>
      <c r="L162" s="30">
        <v>35</v>
      </c>
      <c r="M162" s="51">
        <v>1</v>
      </c>
      <c r="N162" s="41" t="s">
        <v>1493</v>
      </c>
      <c r="O162" s="114">
        <v>43122</v>
      </c>
      <c r="P162" s="30" t="s">
        <v>1494</v>
      </c>
      <c r="Q162" s="187">
        <v>1988181.2</v>
      </c>
      <c r="R162" s="183"/>
      <c r="S162" s="183"/>
      <c r="T162"/>
    </row>
    <row r="163" spans="1:20" ht="23.25" x14ac:dyDescent="0.25">
      <c r="A163" s="80">
        <v>162</v>
      </c>
      <c r="B163" s="116" t="s">
        <v>218</v>
      </c>
      <c r="C163" s="30"/>
      <c r="D163" s="30" t="s">
        <v>140</v>
      </c>
      <c r="E163" s="30" t="s">
        <v>18</v>
      </c>
      <c r="F163" s="30" t="s">
        <v>141</v>
      </c>
      <c r="G163" s="30" t="s">
        <v>20</v>
      </c>
      <c r="H163" s="30" t="s">
        <v>112</v>
      </c>
      <c r="I163" s="42">
        <v>93</v>
      </c>
      <c r="J163" s="108" t="str">
        <f t="shared" si="2"/>
        <v>город Нижний Тагил, г. Нижний Тагил, ул. Заводская, д. 93</v>
      </c>
      <c r="K163" s="42">
        <v>468.4</v>
      </c>
      <c r="L163" s="30">
        <v>8</v>
      </c>
      <c r="M163" s="42">
        <v>8</v>
      </c>
      <c r="N163" s="41" t="s">
        <v>2743</v>
      </c>
      <c r="O163" s="114">
        <v>43031</v>
      </c>
      <c r="P163" s="33" t="s">
        <v>1619</v>
      </c>
      <c r="Q163" s="187">
        <v>3148424.08</v>
      </c>
      <c r="R163" s="183"/>
      <c r="S163" s="183"/>
      <c r="T163"/>
    </row>
    <row r="164" spans="1:20" x14ac:dyDescent="0.25">
      <c r="A164" s="80">
        <v>163</v>
      </c>
      <c r="B164" s="116" t="s">
        <v>218</v>
      </c>
      <c r="C164" s="112"/>
      <c r="D164" s="112" t="s">
        <v>140</v>
      </c>
      <c r="E164" s="112" t="s">
        <v>18</v>
      </c>
      <c r="F164" s="112" t="s">
        <v>141</v>
      </c>
      <c r="G164" s="112" t="s">
        <v>20</v>
      </c>
      <c r="H164" s="112" t="s">
        <v>152</v>
      </c>
      <c r="I164" s="51">
        <v>82</v>
      </c>
      <c r="J164" s="108" t="str">
        <f t="shared" si="2"/>
        <v>город Нижний Тагил, г. Нижний Тагил, ул. Ильича, д. 82</v>
      </c>
      <c r="K164" s="51">
        <v>14149.9</v>
      </c>
      <c r="L164" s="30">
        <v>251</v>
      </c>
      <c r="M164" s="51">
        <v>6</v>
      </c>
      <c r="N164" s="41" t="s">
        <v>1493</v>
      </c>
      <c r="O164" s="114">
        <v>43122</v>
      </c>
      <c r="P164" s="30" t="s">
        <v>1494</v>
      </c>
      <c r="Q164" s="187">
        <v>11271353.700000001</v>
      </c>
      <c r="R164" s="183"/>
      <c r="S164" s="183"/>
      <c r="T164"/>
    </row>
    <row r="165" spans="1:20" x14ac:dyDescent="0.25">
      <c r="A165" s="80">
        <v>164</v>
      </c>
      <c r="B165" s="116" t="s">
        <v>218</v>
      </c>
      <c r="C165" s="112"/>
      <c r="D165" s="112" t="s">
        <v>140</v>
      </c>
      <c r="E165" s="112" t="s">
        <v>18</v>
      </c>
      <c r="F165" s="112" t="s">
        <v>141</v>
      </c>
      <c r="G165" s="112" t="s">
        <v>20</v>
      </c>
      <c r="H165" s="112" t="s">
        <v>152</v>
      </c>
      <c r="I165" s="51">
        <v>86</v>
      </c>
      <c r="J165" s="108" t="str">
        <f t="shared" si="2"/>
        <v>город Нижний Тагил, г. Нижний Тагил, ул. Ильича, д. 86</v>
      </c>
      <c r="K165" s="51">
        <v>11277.1</v>
      </c>
      <c r="L165" s="30">
        <v>180</v>
      </c>
      <c r="M165" s="51">
        <v>5</v>
      </c>
      <c r="N165" s="41" t="s">
        <v>1493</v>
      </c>
      <c r="O165" s="114">
        <v>43122</v>
      </c>
      <c r="P165" s="30" t="s">
        <v>1494</v>
      </c>
      <c r="Q165" s="187">
        <v>9396984.9299999997</v>
      </c>
      <c r="R165" s="183"/>
      <c r="S165" s="183"/>
      <c r="T165"/>
    </row>
    <row r="166" spans="1:20" ht="23.25" x14ac:dyDescent="0.25">
      <c r="A166" s="80">
        <v>165</v>
      </c>
      <c r="B166" s="116" t="s">
        <v>218</v>
      </c>
      <c r="C166" s="30"/>
      <c r="D166" s="30" t="s">
        <v>140</v>
      </c>
      <c r="E166" s="30" t="s">
        <v>18</v>
      </c>
      <c r="F166" s="30" t="s">
        <v>141</v>
      </c>
      <c r="G166" s="30" t="s">
        <v>20</v>
      </c>
      <c r="H166" s="30" t="s">
        <v>972</v>
      </c>
      <c r="I166" s="42">
        <v>3</v>
      </c>
      <c r="J166" s="108" t="str">
        <f t="shared" si="2"/>
        <v>город Нижний Тагил, г. Нижний Тагил, ул. Индивидуальная, д. 3</v>
      </c>
      <c r="K166" s="42">
        <v>1225.5</v>
      </c>
      <c r="L166" s="30">
        <v>24</v>
      </c>
      <c r="M166" s="42">
        <v>6</v>
      </c>
      <c r="N166" s="41" t="s">
        <v>2743</v>
      </c>
      <c r="O166" s="114">
        <v>43031</v>
      </c>
      <c r="P166" s="33" t="s">
        <v>1619</v>
      </c>
      <c r="Q166" s="187">
        <v>5719513.0999999996</v>
      </c>
      <c r="R166" s="183"/>
      <c r="S166" s="183"/>
      <c r="T166"/>
    </row>
    <row r="167" spans="1:20" ht="23.25" x14ac:dyDescent="0.25">
      <c r="A167" s="80">
        <v>166</v>
      </c>
      <c r="B167" s="116" t="s">
        <v>218</v>
      </c>
      <c r="C167" s="30"/>
      <c r="D167" s="30" t="s">
        <v>140</v>
      </c>
      <c r="E167" s="30" t="s">
        <v>18</v>
      </c>
      <c r="F167" s="30" t="s">
        <v>141</v>
      </c>
      <c r="G167" s="30" t="s">
        <v>20</v>
      </c>
      <c r="H167" s="30" t="s">
        <v>75</v>
      </c>
      <c r="I167" s="42">
        <v>69</v>
      </c>
      <c r="J167" s="108" t="str">
        <f t="shared" si="2"/>
        <v>город Нижний Тагил, г. Нижний Тагил, ул. Карла Маркса, д. 69</v>
      </c>
      <c r="K167" s="42">
        <v>3104.7</v>
      </c>
      <c r="L167" s="30">
        <v>45</v>
      </c>
      <c r="M167" s="42">
        <v>8</v>
      </c>
      <c r="N167" s="41" t="s">
        <v>2743</v>
      </c>
      <c r="O167" s="114">
        <v>43031</v>
      </c>
      <c r="P167" s="33" t="s">
        <v>1619</v>
      </c>
      <c r="Q167" s="187">
        <v>16698504.5</v>
      </c>
      <c r="R167" s="183"/>
      <c r="S167" s="183"/>
      <c r="T167"/>
    </row>
    <row r="168" spans="1:20" ht="23.25" x14ac:dyDescent="0.25">
      <c r="A168" s="80">
        <v>167</v>
      </c>
      <c r="B168" s="116" t="s">
        <v>218</v>
      </c>
      <c r="C168" s="30"/>
      <c r="D168" s="30" t="s">
        <v>140</v>
      </c>
      <c r="E168" s="30" t="s">
        <v>18</v>
      </c>
      <c r="F168" s="30" t="s">
        <v>141</v>
      </c>
      <c r="G168" s="30" t="s">
        <v>20</v>
      </c>
      <c r="H168" s="30" t="s">
        <v>75</v>
      </c>
      <c r="I168" s="42">
        <v>71</v>
      </c>
      <c r="J168" s="108" t="str">
        <f t="shared" si="2"/>
        <v>город Нижний Тагил, г. Нижний Тагил, ул. Карла Маркса, д. 71</v>
      </c>
      <c r="K168" s="42">
        <v>3210.3</v>
      </c>
      <c r="L168" s="30">
        <v>45</v>
      </c>
      <c r="M168" s="42">
        <v>8</v>
      </c>
      <c r="N168" s="41" t="s">
        <v>2743</v>
      </c>
      <c r="O168" s="114">
        <v>43031</v>
      </c>
      <c r="P168" s="33" t="s">
        <v>1619</v>
      </c>
      <c r="Q168" s="187">
        <v>15168167.219999997</v>
      </c>
      <c r="R168" s="183"/>
      <c r="S168" s="183"/>
      <c r="T168"/>
    </row>
    <row r="169" spans="1:20" ht="23.25" x14ac:dyDescent="0.25">
      <c r="A169" s="80">
        <v>168</v>
      </c>
      <c r="B169" s="116" t="s">
        <v>218</v>
      </c>
      <c r="C169" s="30"/>
      <c r="D169" s="30" t="s">
        <v>140</v>
      </c>
      <c r="E169" s="30" t="s">
        <v>18</v>
      </c>
      <c r="F169" s="30" t="s">
        <v>141</v>
      </c>
      <c r="G169" s="30" t="s">
        <v>20</v>
      </c>
      <c r="H169" s="30" t="s">
        <v>75</v>
      </c>
      <c r="I169" s="42">
        <v>81</v>
      </c>
      <c r="J169" s="108" t="str">
        <f t="shared" si="2"/>
        <v>город Нижний Тагил, г. Нижний Тагил, ул. Карла Маркса, д. 81</v>
      </c>
      <c r="K169" s="42">
        <v>2145.3000000000002</v>
      </c>
      <c r="L169" s="30">
        <v>32</v>
      </c>
      <c r="M169" s="42">
        <v>8</v>
      </c>
      <c r="N169" s="41" t="s">
        <v>2743</v>
      </c>
      <c r="O169" s="114">
        <v>43031</v>
      </c>
      <c r="P169" s="33" t="s">
        <v>1619</v>
      </c>
      <c r="Q169" s="187">
        <v>13142969.800000001</v>
      </c>
      <c r="R169" s="183"/>
      <c r="S169" s="183"/>
      <c r="T169"/>
    </row>
    <row r="170" spans="1:20" x14ac:dyDescent="0.25">
      <c r="A170" s="80">
        <v>169</v>
      </c>
      <c r="B170" s="116" t="s">
        <v>218</v>
      </c>
      <c r="C170" s="30"/>
      <c r="D170" s="30" t="s">
        <v>140</v>
      </c>
      <c r="E170" s="30" t="s">
        <v>18</v>
      </c>
      <c r="F170" s="30" t="s">
        <v>141</v>
      </c>
      <c r="G170" s="30" t="s">
        <v>20</v>
      </c>
      <c r="H170" s="30" t="s">
        <v>34</v>
      </c>
      <c r="I170" s="42" t="s">
        <v>1138</v>
      </c>
      <c r="J170" s="108" t="str">
        <f t="shared" si="2"/>
        <v>город Нижний Тагил, г. Нижний Тагил, ул. Кирова, д. 22Б</v>
      </c>
      <c r="K170" s="42">
        <v>257.10000000000002</v>
      </c>
      <c r="L170" s="30">
        <v>4</v>
      </c>
      <c r="M170" s="42">
        <v>4</v>
      </c>
      <c r="N170" s="41" t="s">
        <v>2743</v>
      </c>
      <c r="O170" s="114">
        <v>43031</v>
      </c>
      <c r="P170" s="33" t="s">
        <v>1619</v>
      </c>
      <c r="Q170" s="187">
        <v>1855809.6</v>
      </c>
      <c r="R170" s="183"/>
      <c r="S170" s="183"/>
      <c r="T170"/>
    </row>
    <row r="171" spans="1:20" ht="23.25" x14ac:dyDescent="0.25">
      <c r="A171" s="80">
        <v>170</v>
      </c>
      <c r="B171" s="116" t="s">
        <v>218</v>
      </c>
      <c r="C171" s="30"/>
      <c r="D171" s="30" t="s">
        <v>140</v>
      </c>
      <c r="E171" s="30" t="s">
        <v>18</v>
      </c>
      <c r="F171" s="30" t="s">
        <v>141</v>
      </c>
      <c r="G171" s="30" t="s">
        <v>20</v>
      </c>
      <c r="H171" s="30" t="s">
        <v>278</v>
      </c>
      <c r="I171" s="42">
        <v>22</v>
      </c>
      <c r="J171" s="108" t="str">
        <f t="shared" si="2"/>
        <v>город Нижний Тагил, г. Нижний Тагил, ул. Космонавтов, д. 22</v>
      </c>
      <c r="K171" s="42">
        <v>2623</v>
      </c>
      <c r="L171" s="30">
        <v>24</v>
      </c>
      <c r="M171" s="42">
        <v>4</v>
      </c>
      <c r="N171" s="41" t="s">
        <v>2743</v>
      </c>
      <c r="O171" s="114">
        <v>43031</v>
      </c>
      <c r="P171" s="33" t="s">
        <v>1619</v>
      </c>
      <c r="Q171" s="187">
        <v>6243401.2400000002</v>
      </c>
      <c r="R171" s="183"/>
      <c r="S171" s="183"/>
      <c r="T171"/>
    </row>
    <row r="172" spans="1:20" ht="23.25" x14ac:dyDescent="0.25">
      <c r="A172" s="80">
        <v>171</v>
      </c>
      <c r="B172" s="116" t="s">
        <v>218</v>
      </c>
      <c r="C172" s="30"/>
      <c r="D172" s="30" t="s">
        <v>140</v>
      </c>
      <c r="E172" s="30" t="s">
        <v>18</v>
      </c>
      <c r="F172" s="30" t="s">
        <v>141</v>
      </c>
      <c r="G172" s="30" t="s">
        <v>20</v>
      </c>
      <c r="H172" s="30" t="s">
        <v>278</v>
      </c>
      <c r="I172" s="42">
        <v>26</v>
      </c>
      <c r="J172" s="108" t="str">
        <f t="shared" si="2"/>
        <v>город Нижний Тагил, г. Нижний Тагил, ул. Космонавтов, д. 26</v>
      </c>
      <c r="K172" s="42">
        <v>956.1</v>
      </c>
      <c r="L172" s="30">
        <v>12</v>
      </c>
      <c r="M172" s="42">
        <v>6</v>
      </c>
      <c r="N172" s="41" t="s">
        <v>2743</v>
      </c>
      <c r="O172" s="114">
        <v>43031</v>
      </c>
      <c r="P172" s="33" t="s">
        <v>1619</v>
      </c>
      <c r="Q172" s="187">
        <v>2202962.0599999996</v>
      </c>
      <c r="R172" s="183"/>
      <c r="S172" s="183"/>
      <c r="T172"/>
    </row>
    <row r="173" spans="1:20" ht="23.25" x14ac:dyDescent="0.25">
      <c r="A173" s="80">
        <v>172</v>
      </c>
      <c r="B173" s="116" t="s">
        <v>218</v>
      </c>
      <c r="C173" s="30"/>
      <c r="D173" s="30" t="s">
        <v>140</v>
      </c>
      <c r="E173" s="30" t="s">
        <v>18</v>
      </c>
      <c r="F173" s="30" t="s">
        <v>141</v>
      </c>
      <c r="G173" s="30" t="s">
        <v>20</v>
      </c>
      <c r="H173" s="30" t="s">
        <v>278</v>
      </c>
      <c r="I173" s="42">
        <v>28</v>
      </c>
      <c r="J173" s="108" t="str">
        <f t="shared" si="2"/>
        <v>город Нижний Тагил, г. Нижний Тагил, ул. Космонавтов, д. 28</v>
      </c>
      <c r="K173" s="42">
        <v>2509.8000000000002</v>
      </c>
      <c r="L173" s="30">
        <v>20</v>
      </c>
      <c r="M173" s="42">
        <v>6</v>
      </c>
      <c r="N173" s="41" t="s">
        <v>2743</v>
      </c>
      <c r="O173" s="114">
        <v>43031</v>
      </c>
      <c r="P173" s="33" t="s">
        <v>1619</v>
      </c>
      <c r="Q173" s="187">
        <v>4199037.08</v>
      </c>
      <c r="R173" s="183"/>
      <c r="S173" s="183"/>
      <c r="T173"/>
    </row>
    <row r="174" spans="1:20" ht="23.25" x14ac:dyDescent="0.25">
      <c r="A174" s="80">
        <v>173</v>
      </c>
      <c r="B174" s="116" t="s">
        <v>218</v>
      </c>
      <c r="C174" s="30"/>
      <c r="D174" s="30" t="s">
        <v>140</v>
      </c>
      <c r="E174" s="30" t="s">
        <v>18</v>
      </c>
      <c r="F174" s="30" t="s">
        <v>141</v>
      </c>
      <c r="G174" s="30" t="s">
        <v>20</v>
      </c>
      <c r="H174" s="30" t="s">
        <v>278</v>
      </c>
      <c r="I174" s="42">
        <v>30</v>
      </c>
      <c r="J174" s="108" t="str">
        <f t="shared" si="2"/>
        <v>город Нижний Тагил, г. Нижний Тагил, ул. Космонавтов, д. 30</v>
      </c>
      <c r="K174" s="42">
        <v>924.6</v>
      </c>
      <c r="L174" s="30">
        <v>12</v>
      </c>
      <c r="M174" s="42">
        <v>8</v>
      </c>
      <c r="N174" s="41" t="s">
        <v>2743</v>
      </c>
      <c r="O174" s="114">
        <v>43031</v>
      </c>
      <c r="P174" s="33" t="s">
        <v>1619</v>
      </c>
      <c r="Q174" s="187">
        <v>5580536.2399999993</v>
      </c>
      <c r="R174" s="183"/>
      <c r="S174" s="183"/>
      <c r="T174"/>
    </row>
    <row r="175" spans="1:20" ht="23.25" x14ac:dyDescent="0.25">
      <c r="A175" s="80">
        <v>174</v>
      </c>
      <c r="B175" s="116" t="s">
        <v>218</v>
      </c>
      <c r="C175" s="112"/>
      <c r="D175" s="112" t="s">
        <v>140</v>
      </c>
      <c r="E175" s="112" t="s">
        <v>18</v>
      </c>
      <c r="F175" s="112" t="s">
        <v>141</v>
      </c>
      <c r="G175" s="112" t="s">
        <v>20</v>
      </c>
      <c r="H175" s="112" t="s">
        <v>278</v>
      </c>
      <c r="I175" s="51">
        <v>4</v>
      </c>
      <c r="J175" s="108" t="str">
        <f t="shared" si="2"/>
        <v>город Нижний Тагил, г. Нижний Тагил, ул. Космонавтов, д. 4</v>
      </c>
      <c r="K175" s="51">
        <v>4966.1000000000004</v>
      </c>
      <c r="L175" s="30">
        <v>72</v>
      </c>
      <c r="M175" s="51">
        <v>2</v>
      </c>
      <c r="N175" s="41" t="s">
        <v>1493</v>
      </c>
      <c r="O175" s="114">
        <v>43122</v>
      </c>
      <c r="P175" s="33" t="s">
        <v>1494</v>
      </c>
      <c r="Q175" s="187">
        <v>3750257.38</v>
      </c>
      <c r="R175" s="183"/>
      <c r="S175" s="183"/>
      <c r="T175"/>
    </row>
    <row r="176" spans="1:20" x14ac:dyDescent="0.25">
      <c r="A176" s="80">
        <v>175</v>
      </c>
      <c r="B176" s="116" t="s">
        <v>218</v>
      </c>
      <c r="C176" s="112"/>
      <c r="D176" s="112" t="s">
        <v>140</v>
      </c>
      <c r="E176" s="112" t="s">
        <v>18</v>
      </c>
      <c r="F176" s="112" t="s">
        <v>141</v>
      </c>
      <c r="G176" s="112" t="s">
        <v>20</v>
      </c>
      <c r="H176" s="112" t="s">
        <v>675</v>
      </c>
      <c r="I176" s="51">
        <v>6</v>
      </c>
      <c r="J176" s="108" t="str">
        <f t="shared" si="2"/>
        <v>город Нижний Тагил, г. Нижний Тагил, ул. Красная, д. 6</v>
      </c>
      <c r="K176" s="112">
        <v>11284.9</v>
      </c>
      <c r="L176" s="30">
        <v>179</v>
      </c>
      <c r="M176" s="112">
        <v>5</v>
      </c>
      <c r="N176" s="41" t="s">
        <v>1493</v>
      </c>
      <c r="O176" s="114">
        <v>43122</v>
      </c>
      <c r="P176" s="33" t="s">
        <v>1494</v>
      </c>
      <c r="Q176" s="187">
        <v>9378569.8500000015</v>
      </c>
      <c r="R176" s="183"/>
      <c r="S176" s="183"/>
      <c r="T176"/>
    </row>
    <row r="177" spans="1:20" ht="23.25" x14ac:dyDescent="0.25">
      <c r="A177" s="80">
        <v>176</v>
      </c>
      <c r="B177" s="116" t="s">
        <v>218</v>
      </c>
      <c r="C177" s="30"/>
      <c r="D177" s="30" t="s">
        <v>140</v>
      </c>
      <c r="E177" s="30" t="s">
        <v>18</v>
      </c>
      <c r="F177" s="30" t="s">
        <v>141</v>
      </c>
      <c r="G177" s="30" t="s">
        <v>20</v>
      </c>
      <c r="H177" s="30" t="s">
        <v>571</v>
      </c>
      <c r="I177" s="42" t="s">
        <v>317</v>
      </c>
      <c r="J177" s="108" t="str">
        <f t="shared" si="2"/>
        <v>город Нижний Тагил, г. Нижний Тагил, ул. Красногвардейская, д. 6А</v>
      </c>
      <c r="K177" s="42">
        <v>471.5</v>
      </c>
      <c r="L177" s="30">
        <v>8</v>
      </c>
      <c r="M177" s="121">
        <v>7</v>
      </c>
      <c r="N177" s="41" t="s">
        <v>2743</v>
      </c>
      <c r="O177" s="114">
        <v>43031</v>
      </c>
      <c r="P177" s="33" t="s">
        <v>1619</v>
      </c>
      <c r="Q177" s="187">
        <v>1875886.12</v>
      </c>
      <c r="R177" s="183" t="s">
        <v>2348</v>
      </c>
      <c r="S177" s="183"/>
      <c r="T177"/>
    </row>
    <row r="178" spans="1:20" ht="23.25" x14ac:dyDescent="0.25">
      <c r="A178" s="80">
        <v>177</v>
      </c>
      <c r="B178" s="116" t="s">
        <v>218</v>
      </c>
      <c r="C178" s="30"/>
      <c r="D178" s="30" t="s">
        <v>140</v>
      </c>
      <c r="E178" s="30" t="s">
        <v>18</v>
      </c>
      <c r="F178" s="30" t="s">
        <v>141</v>
      </c>
      <c r="G178" s="30" t="s">
        <v>20</v>
      </c>
      <c r="H178" s="30" t="s">
        <v>1086</v>
      </c>
      <c r="I178" s="42">
        <v>21</v>
      </c>
      <c r="J178" s="108" t="str">
        <f t="shared" si="2"/>
        <v>город Нижний Тагил, г. Нижний Тагил, ул. Кузнецкого, д. 21</v>
      </c>
      <c r="K178" s="42">
        <v>499.3</v>
      </c>
      <c r="L178" s="30">
        <v>8</v>
      </c>
      <c r="M178" s="42">
        <v>4</v>
      </c>
      <c r="N178" s="41" t="s">
        <v>2743</v>
      </c>
      <c r="O178" s="114">
        <v>43031</v>
      </c>
      <c r="P178" s="33" t="s">
        <v>1619</v>
      </c>
      <c r="Q178" s="187">
        <v>1022759.1</v>
      </c>
      <c r="R178" s="183"/>
      <c r="S178" s="183"/>
      <c r="T178"/>
    </row>
    <row r="179" spans="1:20" ht="23.25" x14ac:dyDescent="0.25">
      <c r="A179" s="80">
        <v>178</v>
      </c>
      <c r="B179" s="116" t="s">
        <v>218</v>
      </c>
      <c r="C179" s="30"/>
      <c r="D179" s="30" t="s">
        <v>140</v>
      </c>
      <c r="E179" s="30" t="s">
        <v>18</v>
      </c>
      <c r="F179" s="30" t="s">
        <v>141</v>
      </c>
      <c r="G179" s="30" t="s">
        <v>20</v>
      </c>
      <c r="H179" s="30" t="s">
        <v>1086</v>
      </c>
      <c r="I179" s="42">
        <v>23</v>
      </c>
      <c r="J179" s="108" t="str">
        <f t="shared" si="2"/>
        <v>город Нижний Тагил, г. Нижний Тагил, ул. Кузнецкого, д. 23</v>
      </c>
      <c r="K179" s="42">
        <v>547.4</v>
      </c>
      <c r="L179" s="30">
        <v>8</v>
      </c>
      <c r="M179" s="42">
        <v>8</v>
      </c>
      <c r="N179" s="41" t="s">
        <v>2743</v>
      </c>
      <c r="O179" s="114">
        <v>43031</v>
      </c>
      <c r="P179" s="33" t="s">
        <v>1619</v>
      </c>
      <c r="Q179" s="187">
        <v>4281199.3</v>
      </c>
      <c r="R179" s="183"/>
      <c r="S179" s="183"/>
      <c r="T179"/>
    </row>
    <row r="180" spans="1:20" ht="23.25" x14ac:dyDescent="0.25">
      <c r="A180" s="80">
        <v>179</v>
      </c>
      <c r="B180" s="116" t="s">
        <v>218</v>
      </c>
      <c r="C180" s="30"/>
      <c r="D180" s="30" t="s">
        <v>140</v>
      </c>
      <c r="E180" s="30" t="s">
        <v>18</v>
      </c>
      <c r="F180" s="30" t="s">
        <v>141</v>
      </c>
      <c r="G180" s="30" t="s">
        <v>20</v>
      </c>
      <c r="H180" s="30" t="s">
        <v>48</v>
      </c>
      <c r="I180" s="42">
        <v>16</v>
      </c>
      <c r="J180" s="108" t="str">
        <f t="shared" si="2"/>
        <v>город Нижний Тагил, г. Нижний Тагил, ул. Кутузова, д. 16</v>
      </c>
      <c r="K180" s="42">
        <v>1009.5</v>
      </c>
      <c r="L180" s="30">
        <v>16</v>
      </c>
      <c r="M180" s="42">
        <v>8</v>
      </c>
      <c r="N180" s="41" t="s">
        <v>2743</v>
      </c>
      <c r="O180" s="114">
        <v>43031</v>
      </c>
      <c r="P180" s="33" t="s">
        <v>1619</v>
      </c>
      <c r="Q180" s="187">
        <v>7461892.8399999999</v>
      </c>
      <c r="R180" s="183"/>
      <c r="S180" s="183"/>
      <c r="T180"/>
    </row>
    <row r="181" spans="1:20" ht="23.25" x14ac:dyDescent="0.25">
      <c r="A181" s="80">
        <v>180</v>
      </c>
      <c r="B181" s="116" t="s">
        <v>218</v>
      </c>
      <c r="C181" s="30"/>
      <c r="D181" s="30" t="s">
        <v>140</v>
      </c>
      <c r="E181" s="30" t="s">
        <v>18</v>
      </c>
      <c r="F181" s="30" t="s">
        <v>141</v>
      </c>
      <c r="G181" s="30" t="s">
        <v>20</v>
      </c>
      <c r="H181" s="30" t="s">
        <v>153</v>
      </c>
      <c r="I181" s="42">
        <v>23</v>
      </c>
      <c r="J181" s="108" t="str">
        <f t="shared" si="2"/>
        <v>город Нижний Тагил, г. Нижний Тагил, ул. Новострой, д. 23</v>
      </c>
      <c r="K181" s="42">
        <v>1428.1</v>
      </c>
      <c r="L181" s="30">
        <v>24</v>
      </c>
      <c r="M181" s="42">
        <v>2</v>
      </c>
      <c r="N181" s="41" t="s">
        <v>2743</v>
      </c>
      <c r="O181" s="114">
        <v>43031</v>
      </c>
      <c r="P181" s="33" t="s">
        <v>1619</v>
      </c>
      <c r="Q181" s="187">
        <v>1478565.96</v>
      </c>
      <c r="R181" s="183"/>
      <c r="S181" s="183"/>
      <c r="T181"/>
    </row>
    <row r="182" spans="1:20" ht="23.25" x14ac:dyDescent="0.25">
      <c r="A182" s="80">
        <v>181</v>
      </c>
      <c r="B182" s="116" t="s">
        <v>218</v>
      </c>
      <c r="C182" s="30"/>
      <c r="D182" s="30" t="s">
        <v>140</v>
      </c>
      <c r="E182" s="30" t="s">
        <v>18</v>
      </c>
      <c r="F182" s="30" t="s">
        <v>141</v>
      </c>
      <c r="G182" s="30" t="s">
        <v>20</v>
      </c>
      <c r="H182" s="30" t="s">
        <v>82</v>
      </c>
      <c r="I182" s="42" t="s">
        <v>115</v>
      </c>
      <c r="J182" s="108" t="str">
        <f t="shared" si="2"/>
        <v>город Нижний Тагил, г. Нижний Тагил, ул. Орджоникидзе, д. 1А</v>
      </c>
      <c r="K182" s="42">
        <v>3885.8</v>
      </c>
      <c r="L182" s="30">
        <v>157</v>
      </c>
      <c r="M182" s="42">
        <v>4</v>
      </c>
      <c r="N182" s="41" t="s">
        <v>2764</v>
      </c>
      <c r="O182" s="114">
        <v>43298</v>
      </c>
      <c r="P182" s="33" t="s">
        <v>1619</v>
      </c>
      <c r="Q182" s="187">
        <v>4807328.26</v>
      </c>
      <c r="R182" s="183"/>
      <c r="S182" s="183"/>
      <c r="T182"/>
    </row>
    <row r="183" spans="1:20" ht="23.25" x14ac:dyDescent="0.25">
      <c r="A183" s="80">
        <v>182</v>
      </c>
      <c r="B183" s="116" t="s">
        <v>218</v>
      </c>
      <c r="C183" s="30"/>
      <c r="D183" s="30" t="s">
        <v>140</v>
      </c>
      <c r="E183" s="30" t="s">
        <v>18</v>
      </c>
      <c r="F183" s="30" t="s">
        <v>141</v>
      </c>
      <c r="G183" s="30" t="s">
        <v>20</v>
      </c>
      <c r="H183" s="30" t="s">
        <v>1065</v>
      </c>
      <c r="I183" s="42">
        <v>138</v>
      </c>
      <c r="J183" s="108" t="str">
        <f t="shared" si="2"/>
        <v>город Нижний Тагил, г. Нижний Тагил, ул. Пархоменко, д. 138</v>
      </c>
      <c r="K183" s="42">
        <v>1527.6</v>
      </c>
      <c r="L183" s="30">
        <v>17</v>
      </c>
      <c r="M183" s="42">
        <v>8</v>
      </c>
      <c r="N183" s="41" t="s">
        <v>2743</v>
      </c>
      <c r="O183" s="114">
        <v>43031</v>
      </c>
      <c r="P183" s="33" t="s">
        <v>1619</v>
      </c>
      <c r="Q183" s="187">
        <v>6926400.5799999991</v>
      </c>
      <c r="R183" s="183"/>
      <c r="S183" s="183"/>
      <c r="T183"/>
    </row>
    <row r="184" spans="1:20" ht="23.25" x14ac:dyDescent="0.25">
      <c r="A184" s="80">
        <v>183</v>
      </c>
      <c r="B184" s="116" t="s">
        <v>218</v>
      </c>
      <c r="C184" s="30"/>
      <c r="D184" s="30" t="s">
        <v>140</v>
      </c>
      <c r="E184" s="30" t="s">
        <v>18</v>
      </c>
      <c r="F184" s="30" t="s">
        <v>141</v>
      </c>
      <c r="G184" s="30" t="s">
        <v>20</v>
      </c>
      <c r="H184" s="30" t="s">
        <v>1065</v>
      </c>
      <c r="I184" s="42">
        <v>144</v>
      </c>
      <c r="J184" s="108" t="str">
        <f t="shared" si="2"/>
        <v>город Нижний Тагил, г. Нижний Тагил, ул. Пархоменко, д. 144</v>
      </c>
      <c r="K184" s="42">
        <v>2123.8000000000002</v>
      </c>
      <c r="L184" s="30">
        <v>28</v>
      </c>
      <c r="M184" s="42">
        <v>2</v>
      </c>
      <c r="N184" s="41" t="s">
        <v>2743</v>
      </c>
      <c r="O184" s="114">
        <v>43031</v>
      </c>
      <c r="P184" s="33" t="s">
        <v>1619</v>
      </c>
      <c r="Q184" s="187">
        <v>1272784.58</v>
      </c>
      <c r="R184" s="183"/>
      <c r="S184" s="183"/>
      <c r="T184"/>
    </row>
    <row r="185" spans="1:20" x14ac:dyDescent="0.25">
      <c r="A185" s="80">
        <v>184</v>
      </c>
      <c r="B185" s="116" t="s">
        <v>218</v>
      </c>
      <c r="C185" s="30"/>
      <c r="D185" s="30" t="s">
        <v>140</v>
      </c>
      <c r="E185" s="30" t="s">
        <v>18</v>
      </c>
      <c r="F185" s="30" t="s">
        <v>141</v>
      </c>
      <c r="G185" s="30" t="s">
        <v>20</v>
      </c>
      <c r="H185" s="30" t="s">
        <v>199</v>
      </c>
      <c r="I185" s="42">
        <v>31</v>
      </c>
      <c r="J185" s="108" t="str">
        <f t="shared" si="2"/>
        <v>город Нижний Тагил, г. Нижний Тагил, ул. Победы, д. 31</v>
      </c>
      <c r="K185" s="42">
        <v>1870.5</v>
      </c>
      <c r="L185" s="30">
        <v>24</v>
      </c>
      <c r="M185" s="42">
        <v>8</v>
      </c>
      <c r="N185" s="41" t="s">
        <v>2743</v>
      </c>
      <c r="O185" s="114">
        <v>43031</v>
      </c>
      <c r="P185" s="33" t="s">
        <v>1619</v>
      </c>
      <c r="Q185" s="187">
        <v>9758679.0600000005</v>
      </c>
      <c r="R185" s="183"/>
      <c r="S185" s="183"/>
      <c r="T185"/>
    </row>
    <row r="186" spans="1:20" ht="23.25" x14ac:dyDescent="0.25">
      <c r="A186" s="80">
        <v>185</v>
      </c>
      <c r="B186" s="116" t="s">
        <v>218</v>
      </c>
      <c r="C186" s="30"/>
      <c r="D186" s="30" t="s">
        <v>140</v>
      </c>
      <c r="E186" s="30" t="s">
        <v>18</v>
      </c>
      <c r="F186" s="30" t="s">
        <v>141</v>
      </c>
      <c r="G186" s="30" t="s">
        <v>20</v>
      </c>
      <c r="H186" s="30" t="s">
        <v>1129</v>
      </c>
      <c r="I186" s="42">
        <v>12</v>
      </c>
      <c r="J186" s="108" t="str">
        <f t="shared" si="2"/>
        <v>город Нижний Тагил, г. Нижний Тагил, ул. Полярная, д. 12</v>
      </c>
      <c r="K186" s="42">
        <v>1397.4</v>
      </c>
      <c r="L186" s="30">
        <v>50</v>
      </c>
      <c r="M186" s="42">
        <v>8</v>
      </c>
      <c r="N186" s="41" t="s">
        <v>2743</v>
      </c>
      <c r="O186" s="114">
        <v>43031</v>
      </c>
      <c r="P186" s="33" t="s">
        <v>1619</v>
      </c>
      <c r="Q186" s="187">
        <v>7713191.5399999991</v>
      </c>
      <c r="R186" s="183"/>
      <c r="S186" s="183"/>
      <c r="T186"/>
    </row>
    <row r="187" spans="1:20" x14ac:dyDescent="0.25">
      <c r="A187" s="80">
        <v>186</v>
      </c>
      <c r="B187" s="116" t="s">
        <v>218</v>
      </c>
      <c r="C187" s="30"/>
      <c r="D187" s="30" t="s">
        <v>140</v>
      </c>
      <c r="E187" s="30" t="s">
        <v>18</v>
      </c>
      <c r="F187" s="30" t="s">
        <v>141</v>
      </c>
      <c r="G187" s="30" t="s">
        <v>20</v>
      </c>
      <c r="H187" s="30" t="s">
        <v>157</v>
      </c>
      <c r="I187" s="42">
        <v>34</v>
      </c>
      <c r="J187" s="108" t="str">
        <f t="shared" si="2"/>
        <v>город Нижний Тагил, г. Нижний Тагил, ул. Попова, д. 34</v>
      </c>
      <c r="K187" s="42">
        <v>743.34</v>
      </c>
      <c r="L187" s="30">
        <v>12</v>
      </c>
      <c r="M187" s="42">
        <v>6</v>
      </c>
      <c r="N187" s="41" t="s">
        <v>2743</v>
      </c>
      <c r="O187" s="114">
        <v>43031</v>
      </c>
      <c r="P187" s="33" t="s">
        <v>1619</v>
      </c>
      <c r="Q187" s="187">
        <v>2731915.9400000004</v>
      </c>
      <c r="R187" s="183"/>
      <c r="S187" s="183"/>
      <c r="T187"/>
    </row>
    <row r="188" spans="1:20" x14ac:dyDescent="0.25">
      <c r="A188" s="80">
        <v>187</v>
      </c>
      <c r="B188" s="116" t="s">
        <v>218</v>
      </c>
      <c r="C188" s="30"/>
      <c r="D188" s="30" t="s">
        <v>140</v>
      </c>
      <c r="E188" s="30" t="s">
        <v>18</v>
      </c>
      <c r="F188" s="30" t="s">
        <v>141</v>
      </c>
      <c r="G188" s="30" t="s">
        <v>20</v>
      </c>
      <c r="H188" s="30" t="s">
        <v>157</v>
      </c>
      <c r="I188" s="42">
        <v>4</v>
      </c>
      <c r="J188" s="108" t="str">
        <f t="shared" si="2"/>
        <v>город Нижний Тагил, г. Нижний Тагил, ул. Попова, д. 4</v>
      </c>
      <c r="K188" s="42">
        <v>1212.5</v>
      </c>
      <c r="L188" s="30">
        <v>24</v>
      </c>
      <c r="M188" s="42">
        <v>6</v>
      </c>
      <c r="N188" s="41" t="s">
        <v>2743</v>
      </c>
      <c r="O188" s="114">
        <v>43031</v>
      </c>
      <c r="P188" s="33" t="s">
        <v>1619</v>
      </c>
      <c r="Q188" s="187">
        <v>3330315.18</v>
      </c>
      <c r="R188" s="183"/>
      <c r="S188" s="183"/>
      <c r="T188"/>
    </row>
    <row r="189" spans="1:20" x14ac:dyDescent="0.25">
      <c r="A189" s="80">
        <v>188</v>
      </c>
      <c r="B189" s="116" t="s">
        <v>218</v>
      </c>
      <c r="C189" s="30"/>
      <c r="D189" s="30" t="s">
        <v>140</v>
      </c>
      <c r="E189" s="30" t="s">
        <v>18</v>
      </c>
      <c r="F189" s="30" t="s">
        <v>141</v>
      </c>
      <c r="G189" s="30" t="s">
        <v>20</v>
      </c>
      <c r="H189" s="30" t="s">
        <v>158</v>
      </c>
      <c r="I189" s="42">
        <v>11</v>
      </c>
      <c r="J189" s="108" t="str">
        <f t="shared" si="2"/>
        <v>город Нижний Тагил, г. Нижний Тагил, ул. Правды, д. 11</v>
      </c>
      <c r="K189" s="42">
        <v>786.4</v>
      </c>
      <c r="L189" s="30">
        <v>12</v>
      </c>
      <c r="M189" s="42">
        <v>8</v>
      </c>
      <c r="N189" s="41" t="s">
        <v>2743</v>
      </c>
      <c r="O189" s="114">
        <v>43031</v>
      </c>
      <c r="P189" s="33" t="s">
        <v>1619</v>
      </c>
      <c r="Q189" s="187">
        <v>5832935.879999999</v>
      </c>
      <c r="R189" s="183"/>
      <c r="S189" s="183"/>
      <c r="T189"/>
    </row>
    <row r="190" spans="1:20" x14ac:dyDescent="0.25">
      <c r="A190" s="80">
        <v>189</v>
      </c>
      <c r="B190" s="116" t="s">
        <v>218</v>
      </c>
      <c r="C190" s="112"/>
      <c r="D190" s="112" t="s">
        <v>140</v>
      </c>
      <c r="E190" s="112" t="s">
        <v>18</v>
      </c>
      <c r="F190" s="112" t="s">
        <v>141</v>
      </c>
      <c r="G190" s="112" t="s">
        <v>20</v>
      </c>
      <c r="H190" s="112" t="s">
        <v>41</v>
      </c>
      <c r="I190" s="51">
        <v>97</v>
      </c>
      <c r="J190" s="108" t="str">
        <f t="shared" si="2"/>
        <v>город Нижний Тагил, г. Нижний Тагил, ул. Садовая, д. 97</v>
      </c>
      <c r="K190" s="51">
        <v>18396.400000000001</v>
      </c>
      <c r="L190" s="30">
        <v>288</v>
      </c>
      <c r="M190" s="51">
        <v>8</v>
      </c>
      <c r="N190" s="41" t="s">
        <v>1493</v>
      </c>
      <c r="O190" s="114">
        <v>43122</v>
      </c>
      <c r="P190" s="33" t="s">
        <v>1494</v>
      </c>
      <c r="Q190" s="187">
        <v>15007278.800000001</v>
      </c>
      <c r="R190" s="183"/>
      <c r="S190" s="183"/>
      <c r="T190"/>
    </row>
    <row r="191" spans="1:20" ht="23.25" x14ac:dyDescent="0.25">
      <c r="A191" s="80">
        <v>190</v>
      </c>
      <c r="B191" s="116" t="s">
        <v>218</v>
      </c>
      <c r="C191" s="112"/>
      <c r="D191" s="112" t="s">
        <v>140</v>
      </c>
      <c r="E191" s="112" t="s">
        <v>18</v>
      </c>
      <c r="F191" s="112" t="s">
        <v>141</v>
      </c>
      <c r="G191" s="112" t="s">
        <v>20</v>
      </c>
      <c r="H191" s="112" t="s">
        <v>1066</v>
      </c>
      <c r="I191" s="51">
        <v>1</v>
      </c>
      <c r="J191" s="108" t="str">
        <f t="shared" si="2"/>
        <v>город Нижний Тагил, г. Нижний Тагил, ул. Тагилстроевская, д. 1</v>
      </c>
      <c r="K191" s="51">
        <v>31781.9</v>
      </c>
      <c r="L191" s="30">
        <v>514</v>
      </c>
      <c r="M191" s="51">
        <v>1</v>
      </c>
      <c r="N191" s="41" t="s">
        <v>1493</v>
      </c>
      <c r="O191" s="114">
        <v>43122</v>
      </c>
      <c r="P191" s="33" t="s">
        <v>1494</v>
      </c>
      <c r="Q191" s="187">
        <v>1879515.93</v>
      </c>
      <c r="R191" s="183"/>
      <c r="S191" s="183"/>
      <c r="T191"/>
    </row>
    <row r="192" spans="1:20" ht="23.25" x14ac:dyDescent="0.25">
      <c r="A192" s="80">
        <v>191</v>
      </c>
      <c r="B192" s="116" t="s">
        <v>218</v>
      </c>
      <c r="C192" s="112"/>
      <c r="D192" s="112" t="s">
        <v>140</v>
      </c>
      <c r="E192" s="112" t="s">
        <v>18</v>
      </c>
      <c r="F192" s="112" t="s">
        <v>141</v>
      </c>
      <c r="G192" s="112" t="s">
        <v>20</v>
      </c>
      <c r="H192" s="112" t="s">
        <v>1066</v>
      </c>
      <c r="I192" s="51">
        <v>5</v>
      </c>
      <c r="J192" s="108" t="str">
        <f t="shared" si="2"/>
        <v>город Нижний Тагил, г. Нижний Тагил, ул. Тагилстроевская, д. 5</v>
      </c>
      <c r="K192" s="51">
        <v>15931.7</v>
      </c>
      <c r="L192" s="30">
        <v>252</v>
      </c>
      <c r="M192" s="51">
        <v>7</v>
      </c>
      <c r="N192" s="41" t="s">
        <v>1493</v>
      </c>
      <c r="O192" s="114">
        <v>43122</v>
      </c>
      <c r="P192" s="33" t="s">
        <v>1494</v>
      </c>
      <c r="Q192" s="187">
        <v>13155915.310000001</v>
      </c>
      <c r="R192" s="183"/>
      <c r="S192" s="183"/>
      <c r="T192"/>
    </row>
    <row r="193" spans="1:20" ht="23.25" x14ac:dyDescent="0.25">
      <c r="A193" s="80">
        <v>192</v>
      </c>
      <c r="B193" s="116" t="s">
        <v>218</v>
      </c>
      <c r="C193" s="30"/>
      <c r="D193" s="30" t="s">
        <v>140</v>
      </c>
      <c r="E193" s="30" t="s">
        <v>18</v>
      </c>
      <c r="F193" s="30" t="s">
        <v>141</v>
      </c>
      <c r="G193" s="30" t="s">
        <v>20</v>
      </c>
      <c r="H193" s="30" t="s">
        <v>161</v>
      </c>
      <c r="I193" s="42">
        <v>5</v>
      </c>
      <c r="J193" s="108" t="str">
        <f t="shared" si="2"/>
        <v>город Нижний Тагил, г. Нижний Тагил, ул. Тимирязева, д. 5</v>
      </c>
      <c r="K193" s="42">
        <v>400.3</v>
      </c>
      <c r="L193" s="30">
        <v>6</v>
      </c>
      <c r="M193" s="42">
        <v>8</v>
      </c>
      <c r="N193" s="41" t="s">
        <v>2743</v>
      </c>
      <c r="O193" s="114">
        <v>43031</v>
      </c>
      <c r="P193" s="33" t="s">
        <v>1619</v>
      </c>
      <c r="Q193" s="187">
        <v>2842929.16</v>
      </c>
      <c r="R193" s="183"/>
      <c r="S193" s="183"/>
      <c r="T193"/>
    </row>
    <row r="194" spans="1:20" x14ac:dyDescent="0.25">
      <c r="A194" s="80">
        <v>193</v>
      </c>
      <c r="B194" s="116" t="s">
        <v>218</v>
      </c>
      <c r="C194" s="30"/>
      <c r="D194" s="30" t="s">
        <v>140</v>
      </c>
      <c r="E194" s="30" t="s">
        <v>18</v>
      </c>
      <c r="F194" s="30" t="s">
        <v>141</v>
      </c>
      <c r="G194" s="30" t="s">
        <v>20</v>
      </c>
      <c r="H194" s="30" t="s">
        <v>162</v>
      </c>
      <c r="I194" s="42">
        <v>32</v>
      </c>
      <c r="J194" s="108" t="str">
        <f t="shared" ref="J194:J204" si="3">C194&amp;""&amp;D194&amp;", "&amp;E194&amp;" "&amp;F194&amp;", "&amp;G194&amp;" "&amp;H194&amp;", д. "&amp;I194</f>
        <v>город Нижний Тагил, г. Нижний Тагил, ул. Фрунзе, д. 32</v>
      </c>
      <c r="K194" s="42">
        <v>3130.2</v>
      </c>
      <c r="L194" s="30">
        <v>44</v>
      </c>
      <c r="M194" s="42">
        <v>8</v>
      </c>
      <c r="N194" s="41" t="s">
        <v>2743</v>
      </c>
      <c r="O194" s="114">
        <v>43031</v>
      </c>
      <c r="P194" s="33" t="s">
        <v>1619</v>
      </c>
      <c r="Q194" s="187">
        <v>16328437.619999999</v>
      </c>
      <c r="R194" s="183"/>
      <c r="S194" s="183"/>
      <c r="T194"/>
    </row>
    <row r="195" spans="1:20" x14ac:dyDescent="0.25">
      <c r="A195" s="80">
        <v>194</v>
      </c>
      <c r="B195" s="116" t="s">
        <v>218</v>
      </c>
      <c r="C195" s="30"/>
      <c r="D195" s="30" t="s">
        <v>140</v>
      </c>
      <c r="E195" s="30" t="s">
        <v>18</v>
      </c>
      <c r="F195" s="30" t="s">
        <v>141</v>
      </c>
      <c r="G195" s="30" t="s">
        <v>20</v>
      </c>
      <c r="H195" s="30" t="s">
        <v>162</v>
      </c>
      <c r="I195" s="42">
        <v>36</v>
      </c>
      <c r="J195" s="108" t="str">
        <f t="shared" si="3"/>
        <v>город Нижний Тагил, г. Нижний Тагил, ул. Фрунзе, д. 36</v>
      </c>
      <c r="K195" s="42">
        <v>1664.3</v>
      </c>
      <c r="L195" s="30">
        <v>24</v>
      </c>
      <c r="M195" s="42">
        <v>8</v>
      </c>
      <c r="N195" s="41" t="s">
        <v>2743</v>
      </c>
      <c r="O195" s="114">
        <v>43031</v>
      </c>
      <c r="P195" s="33" t="s">
        <v>1619</v>
      </c>
      <c r="Q195" s="187">
        <v>7870540.9999999981</v>
      </c>
      <c r="R195" s="183"/>
      <c r="S195" s="183"/>
      <c r="T195"/>
    </row>
    <row r="196" spans="1:20" x14ac:dyDescent="0.25">
      <c r="A196" s="80">
        <v>195</v>
      </c>
      <c r="B196" s="116" t="s">
        <v>218</v>
      </c>
      <c r="C196" s="30"/>
      <c r="D196" s="30" t="s">
        <v>140</v>
      </c>
      <c r="E196" s="30" t="s">
        <v>18</v>
      </c>
      <c r="F196" s="30" t="s">
        <v>141</v>
      </c>
      <c r="G196" s="30" t="s">
        <v>20</v>
      </c>
      <c r="H196" s="30" t="s">
        <v>162</v>
      </c>
      <c r="I196" s="42">
        <v>54</v>
      </c>
      <c r="J196" s="108" t="str">
        <f t="shared" si="3"/>
        <v>город Нижний Тагил, г. Нижний Тагил, ул. Фрунзе, д. 54</v>
      </c>
      <c r="K196" s="42">
        <v>3188.8</v>
      </c>
      <c r="L196" s="30">
        <v>40</v>
      </c>
      <c r="M196" s="42">
        <v>7</v>
      </c>
      <c r="N196" s="41" t="s">
        <v>2743</v>
      </c>
      <c r="O196" s="114">
        <v>43031</v>
      </c>
      <c r="P196" s="33" t="s">
        <v>1619</v>
      </c>
      <c r="Q196" s="187">
        <v>14347256.560000001</v>
      </c>
      <c r="R196" s="183"/>
      <c r="S196" s="183"/>
      <c r="T196"/>
    </row>
    <row r="197" spans="1:20" ht="23.25" x14ac:dyDescent="0.25">
      <c r="A197" s="80">
        <v>196</v>
      </c>
      <c r="B197" s="116" t="s">
        <v>218</v>
      </c>
      <c r="C197" s="30"/>
      <c r="D197" s="30" t="s">
        <v>140</v>
      </c>
      <c r="E197" s="30" t="s">
        <v>18</v>
      </c>
      <c r="F197" s="30" t="s">
        <v>141</v>
      </c>
      <c r="G197" s="30" t="s">
        <v>20</v>
      </c>
      <c r="H197" s="30" t="s">
        <v>518</v>
      </c>
      <c r="I197" s="42">
        <v>20</v>
      </c>
      <c r="J197" s="108" t="str">
        <f t="shared" si="3"/>
        <v>город Нижний Тагил, г. Нижний Тагил, ул. Циолковского, д. 20</v>
      </c>
      <c r="K197" s="42">
        <v>1434</v>
      </c>
      <c r="L197" s="30">
        <v>24</v>
      </c>
      <c r="M197" s="42">
        <v>2</v>
      </c>
      <c r="N197" s="41" t="s">
        <v>2743</v>
      </c>
      <c r="O197" s="114">
        <v>43031</v>
      </c>
      <c r="P197" s="33" t="s">
        <v>1619</v>
      </c>
      <c r="Q197" s="187">
        <v>1369200.02</v>
      </c>
      <c r="R197" s="183"/>
      <c r="S197" s="183"/>
      <c r="T197"/>
    </row>
    <row r="198" spans="1:20" ht="23.25" x14ac:dyDescent="0.25">
      <c r="A198" s="80">
        <v>197</v>
      </c>
      <c r="B198" s="116" t="s">
        <v>218</v>
      </c>
      <c r="C198" s="30"/>
      <c r="D198" s="30" t="s">
        <v>140</v>
      </c>
      <c r="E198" s="30" t="s">
        <v>18</v>
      </c>
      <c r="F198" s="30" t="s">
        <v>141</v>
      </c>
      <c r="G198" s="30" t="s">
        <v>20</v>
      </c>
      <c r="H198" s="30" t="s">
        <v>518</v>
      </c>
      <c r="I198" s="42">
        <v>22</v>
      </c>
      <c r="J198" s="108" t="str">
        <f t="shared" si="3"/>
        <v>город Нижний Тагил, г. Нижний Тагил, ул. Циолковского, д. 22</v>
      </c>
      <c r="K198" s="42">
        <v>805.5</v>
      </c>
      <c r="L198" s="30">
        <v>16</v>
      </c>
      <c r="M198" s="42">
        <v>2</v>
      </c>
      <c r="N198" s="41" t="s">
        <v>2743</v>
      </c>
      <c r="O198" s="114">
        <v>43031</v>
      </c>
      <c r="P198" s="33" t="s">
        <v>1619</v>
      </c>
      <c r="Q198" s="187">
        <v>958322.84000000008</v>
      </c>
      <c r="R198" s="183"/>
      <c r="S198" s="183"/>
      <c r="T198"/>
    </row>
    <row r="199" spans="1:20" ht="23.25" x14ac:dyDescent="0.25">
      <c r="A199" s="80">
        <v>198</v>
      </c>
      <c r="B199" s="116" t="s">
        <v>218</v>
      </c>
      <c r="C199" s="30"/>
      <c r="D199" s="30" t="s">
        <v>140</v>
      </c>
      <c r="E199" s="30" t="s">
        <v>18</v>
      </c>
      <c r="F199" s="30" t="s">
        <v>141</v>
      </c>
      <c r="G199" s="30" t="s">
        <v>20</v>
      </c>
      <c r="H199" s="30" t="s">
        <v>163</v>
      </c>
      <c r="I199" s="42">
        <v>17</v>
      </c>
      <c r="J199" s="108" t="str">
        <f t="shared" si="3"/>
        <v>город Нижний Тагил, г. Нижний Тагил, ул. Чаплыгина, д. 17</v>
      </c>
      <c r="K199" s="42">
        <v>297.3</v>
      </c>
      <c r="L199" s="30">
        <v>4</v>
      </c>
      <c r="M199" s="42">
        <v>6</v>
      </c>
      <c r="N199" s="41" t="s">
        <v>2743</v>
      </c>
      <c r="O199" s="114">
        <v>43031</v>
      </c>
      <c r="P199" s="33" t="s">
        <v>1619</v>
      </c>
      <c r="Q199" s="187">
        <v>2435701.7200000002</v>
      </c>
      <c r="R199" s="183"/>
      <c r="S199" s="183"/>
      <c r="T199"/>
    </row>
    <row r="200" spans="1:20" ht="23.25" x14ac:dyDescent="0.25">
      <c r="A200" s="80">
        <v>199</v>
      </c>
      <c r="B200" s="116" t="s">
        <v>218</v>
      </c>
      <c r="C200" s="30"/>
      <c r="D200" s="30" t="s">
        <v>140</v>
      </c>
      <c r="E200" s="30" t="s">
        <v>18</v>
      </c>
      <c r="F200" s="30" t="s">
        <v>141</v>
      </c>
      <c r="G200" s="30" t="s">
        <v>20</v>
      </c>
      <c r="H200" s="30" t="s">
        <v>164</v>
      </c>
      <c r="I200" s="42">
        <v>4</v>
      </c>
      <c r="J200" s="108" t="str">
        <f t="shared" si="3"/>
        <v>город Нижний Тагил, г. Нижний Тагил, ул. Черемшанская, д. 4</v>
      </c>
      <c r="K200" s="42">
        <v>1534.2</v>
      </c>
      <c r="L200" s="30">
        <v>36</v>
      </c>
      <c r="M200" s="121">
        <v>7</v>
      </c>
      <c r="N200" s="41" t="s">
        <v>3355</v>
      </c>
      <c r="O200" s="114" t="s">
        <v>3356</v>
      </c>
      <c r="P200" s="33" t="s">
        <v>1619</v>
      </c>
      <c r="Q200" s="187">
        <v>6308364.96</v>
      </c>
      <c r="R200" s="183" t="s">
        <v>2348</v>
      </c>
      <c r="S200" s="183"/>
      <c r="T200"/>
    </row>
    <row r="201" spans="1:20" x14ac:dyDescent="0.25">
      <c r="A201" s="80">
        <v>200</v>
      </c>
      <c r="B201" s="116" t="s">
        <v>218</v>
      </c>
      <c r="C201" s="30"/>
      <c r="D201" s="30" t="s">
        <v>140</v>
      </c>
      <c r="E201" s="30" t="s">
        <v>18</v>
      </c>
      <c r="F201" s="30" t="s">
        <v>141</v>
      </c>
      <c r="G201" s="30" t="s">
        <v>20</v>
      </c>
      <c r="H201" s="30" t="s">
        <v>1130</v>
      </c>
      <c r="I201" s="42">
        <v>19</v>
      </c>
      <c r="J201" s="108" t="str">
        <f t="shared" si="3"/>
        <v>город Нижний Тагил, г. Нижний Тагил, ул. Черных, д. 19</v>
      </c>
      <c r="K201" s="42">
        <v>1799.3</v>
      </c>
      <c r="L201" s="30">
        <v>24</v>
      </c>
      <c r="M201" s="42">
        <v>6</v>
      </c>
      <c r="N201" s="41" t="s">
        <v>2743</v>
      </c>
      <c r="O201" s="114">
        <v>43031</v>
      </c>
      <c r="P201" s="33" t="s">
        <v>1619</v>
      </c>
      <c r="Q201" s="187">
        <v>8335764.2599999998</v>
      </c>
      <c r="R201" s="183"/>
      <c r="S201" s="183"/>
      <c r="T201"/>
    </row>
    <row r="202" spans="1:20" ht="23.25" x14ac:dyDescent="0.25">
      <c r="A202" s="80">
        <v>201</v>
      </c>
      <c r="B202" s="116" t="s">
        <v>218</v>
      </c>
      <c r="C202" s="30"/>
      <c r="D202" s="30" t="s">
        <v>140</v>
      </c>
      <c r="E202" s="30" t="s">
        <v>18</v>
      </c>
      <c r="F202" s="30" t="s">
        <v>141</v>
      </c>
      <c r="G202" s="30" t="s">
        <v>20</v>
      </c>
      <c r="H202" s="30" t="s">
        <v>697</v>
      </c>
      <c r="I202" s="42" t="s">
        <v>938</v>
      </c>
      <c r="J202" s="108" t="str">
        <f t="shared" si="3"/>
        <v>город Нижний Тагил, г. Нижний Тагил, ул. Юности, д. 3КОРПУС 2</v>
      </c>
      <c r="K202" s="42">
        <v>4858.8</v>
      </c>
      <c r="L202" s="30">
        <v>194</v>
      </c>
      <c r="M202" s="42">
        <v>1</v>
      </c>
      <c r="N202" s="41" t="s">
        <v>2743</v>
      </c>
      <c r="O202" s="114">
        <v>43031</v>
      </c>
      <c r="P202" s="33" t="s">
        <v>1619</v>
      </c>
      <c r="Q202" s="187">
        <v>2118212.1</v>
      </c>
      <c r="R202" s="183"/>
      <c r="S202" s="183"/>
      <c r="T202"/>
    </row>
    <row r="203" spans="1:20" x14ac:dyDescent="0.25">
      <c r="A203" s="80">
        <v>202</v>
      </c>
      <c r="B203" s="116" t="s">
        <v>218</v>
      </c>
      <c r="C203" s="112"/>
      <c r="D203" s="112" t="s">
        <v>140</v>
      </c>
      <c r="E203" s="112" t="s">
        <v>18</v>
      </c>
      <c r="F203" s="112" t="s">
        <v>141</v>
      </c>
      <c r="G203" s="112" t="s">
        <v>20</v>
      </c>
      <c r="H203" s="112" t="s">
        <v>697</v>
      </c>
      <c r="I203" s="51">
        <v>45</v>
      </c>
      <c r="J203" s="108" t="str">
        <f t="shared" si="3"/>
        <v>город Нижний Тагил, г. Нижний Тагил, ул. Юности, д. 45</v>
      </c>
      <c r="K203" s="112">
        <v>12872.8</v>
      </c>
      <c r="L203" s="30">
        <v>251</v>
      </c>
      <c r="M203" s="112">
        <v>6</v>
      </c>
      <c r="N203" s="41" t="s">
        <v>1493</v>
      </c>
      <c r="O203" s="114">
        <v>43122</v>
      </c>
      <c r="P203" s="33" t="s">
        <v>1494</v>
      </c>
      <c r="Q203" s="187">
        <v>11255568.84</v>
      </c>
      <c r="R203" s="183"/>
      <c r="S203" s="183"/>
      <c r="T203"/>
    </row>
    <row r="204" spans="1:20" x14ac:dyDescent="0.25">
      <c r="A204" s="80">
        <v>203</v>
      </c>
      <c r="B204" s="116" t="s">
        <v>218</v>
      </c>
      <c r="C204" s="112"/>
      <c r="D204" s="112" t="s">
        <v>140</v>
      </c>
      <c r="E204" s="112" t="s">
        <v>18</v>
      </c>
      <c r="F204" s="112" t="s">
        <v>141</v>
      </c>
      <c r="G204" s="112" t="s">
        <v>20</v>
      </c>
      <c r="H204" s="112" t="s">
        <v>697</v>
      </c>
      <c r="I204" s="51">
        <v>53</v>
      </c>
      <c r="J204" s="108" t="str">
        <f t="shared" si="3"/>
        <v>город Нижний Тагил, г. Нижний Тагил, ул. Юности, д. 53</v>
      </c>
      <c r="K204" s="51">
        <v>17742.099999999999</v>
      </c>
      <c r="L204" s="30">
        <v>286</v>
      </c>
      <c r="M204" s="51">
        <v>8</v>
      </c>
      <c r="N204" s="41" t="s">
        <v>1493</v>
      </c>
      <c r="O204" s="114">
        <v>43122</v>
      </c>
      <c r="P204" s="33" t="s">
        <v>1494</v>
      </c>
      <c r="Q204" s="187">
        <v>15027203.1</v>
      </c>
      <c r="R204" s="183"/>
      <c r="S204" s="183"/>
      <c r="T204"/>
    </row>
    <row r="205" spans="1:20" ht="23.25" x14ac:dyDescent="0.25">
      <c r="A205" s="80">
        <v>204</v>
      </c>
      <c r="B205" s="105" t="s">
        <v>8</v>
      </c>
      <c r="C205" s="106"/>
      <c r="D205" s="91" t="s">
        <v>3023</v>
      </c>
      <c r="E205" s="30" t="s">
        <v>18</v>
      </c>
      <c r="F205" s="30" t="s">
        <v>80</v>
      </c>
      <c r="G205" s="30" t="s">
        <v>20</v>
      </c>
      <c r="H205" s="30" t="s">
        <v>1121</v>
      </c>
      <c r="I205" s="42">
        <v>1</v>
      </c>
      <c r="J205" s="108" t="str">
        <f t="shared" ref="J205:J236" si="4">C205&amp;""&amp;D205&amp;", "&amp;E205&amp;" "&amp;F205&amp;", "&amp;G205&amp;" "&amp;H205&amp;", д. "&amp;I205</f>
        <v>Городской округ «город Ирбит» Свердловской области, г. Ирбит, ул. Молодой Гвардии, д. 1</v>
      </c>
      <c r="K205" s="30">
        <v>1643.7</v>
      </c>
      <c r="L205" s="30">
        <v>24</v>
      </c>
      <c r="M205" s="30">
        <v>4</v>
      </c>
      <c r="N205" s="41" t="s">
        <v>2738</v>
      </c>
      <c r="O205" s="114">
        <v>43059</v>
      </c>
      <c r="P205" s="33" t="s">
        <v>1636</v>
      </c>
      <c r="Q205" s="187">
        <v>3794449.67</v>
      </c>
      <c r="R205" s="183"/>
      <c r="S205" s="183"/>
      <c r="T205"/>
    </row>
    <row r="206" spans="1:20" ht="23.25" x14ac:dyDescent="0.25">
      <c r="A206" s="80">
        <v>205</v>
      </c>
      <c r="B206" s="105" t="s">
        <v>8</v>
      </c>
      <c r="C206" s="106"/>
      <c r="D206" s="77" t="s">
        <v>3023</v>
      </c>
      <c r="E206" s="30" t="s">
        <v>18</v>
      </c>
      <c r="F206" s="30" t="s">
        <v>80</v>
      </c>
      <c r="G206" s="30" t="s">
        <v>20</v>
      </c>
      <c r="H206" s="30" t="s">
        <v>1121</v>
      </c>
      <c r="I206" s="42">
        <v>2</v>
      </c>
      <c r="J206" s="108" t="str">
        <f t="shared" si="4"/>
        <v>Городской округ «город Ирбит» Свердловской области, г. Ирбит, ул. Молодой Гвардии, д. 2</v>
      </c>
      <c r="K206" s="30">
        <v>1607.2</v>
      </c>
      <c r="L206" s="30">
        <v>24</v>
      </c>
      <c r="M206" s="30">
        <v>4</v>
      </c>
      <c r="N206" s="41" t="s">
        <v>2738</v>
      </c>
      <c r="O206" s="114">
        <v>43059</v>
      </c>
      <c r="P206" s="33" t="s">
        <v>1636</v>
      </c>
      <c r="Q206" s="187">
        <v>4095716.7399999998</v>
      </c>
      <c r="R206" s="183"/>
      <c r="S206" s="183"/>
      <c r="T206"/>
    </row>
    <row r="207" spans="1:20" ht="23.25" x14ac:dyDescent="0.25">
      <c r="A207" s="80">
        <v>206</v>
      </c>
      <c r="B207" s="105" t="s">
        <v>8</v>
      </c>
      <c r="C207" s="106"/>
      <c r="D207" s="77" t="s">
        <v>3023</v>
      </c>
      <c r="E207" s="30" t="s">
        <v>18</v>
      </c>
      <c r="F207" s="30" t="s">
        <v>80</v>
      </c>
      <c r="G207" s="30" t="s">
        <v>20</v>
      </c>
      <c r="H207" s="30" t="s">
        <v>1121</v>
      </c>
      <c r="I207" s="42">
        <v>3</v>
      </c>
      <c r="J207" s="108" t="str">
        <f t="shared" si="4"/>
        <v>Городской округ «город Ирбит» Свердловской области, г. Ирбит, ул. Молодой Гвардии, д. 3</v>
      </c>
      <c r="K207" s="30">
        <v>1849.2</v>
      </c>
      <c r="L207" s="30">
        <v>18</v>
      </c>
      <c r="M207" s="30">
        <v>4</v>
      </c>
      <c r="N207" s="41" t="s">
        <v>2738</v>
      </c>
      <c r="O207" s="114">
        <v>43059</v>
      </c>
      <c r="P207" s="33" t="s">
        <v>1636</v>
      </c>
      <c r="Q207" s="187">
        <v>4642873.9600000009</v>
      </c>
      <c r="R207" s="183"/>
      <c r="S207" s="183"/>
      <c r="T207"/>
    </row>
    <row r="208" spans="1:20" ht="23.25" x14ac:dyDescent="0.25">
      <c r="A208" s="80">
        <v>207</v>
      </c>
      <c r="B208" s="105" t="s">
        <v>8</v>
      </c>
      <c r="C208" s="106"/>
      <c r="D208" s="77" t="s">
        <v>3023</v>
      </c>
      <c r="E208" s="30" t="s">
        <v>18</v>
      </c>
      <c r="F208" s="30" t="s">
        <v>80</v>
      </c>
      <c r="G208" s="30" t="s">
        <v>20</v>
      </c>
      <c r="H208" s="30" t="s">
        <v>1121</v>
      </c>
      <c r="I208" s="42">
        <v>4</v>
      </c>
      <c r="J208" s="108" t="str">
        <f t="shared" si="4"/>
        <v>Городской округ «город Ирбит» Свердловской области, г. Ирбит, ул. Молодой Гвардии, д. 4</v>
      </c>
      <c r="K208" s="30">
        <v>1776.1</v>
      </c>
      <c r="L208" s="30">
        <v>20</v>
      </c>
      <c r="M208" s="30">
        <v>5</v>
      </c>
      <c r="N208" s="41" t="s">
        <v>2738</v>
      </c>
      <c r="O208" s="114">
        <v>43059</v>
      </c>
      <c r="P208" s="33" t="s">
        <v>1636</v>
      </c>
      <c r="Q208" s="187">
        <v>4970780.1300000008</v>
      </c>
      <c r="R208" s="183"/>
      <c r="S208" s="183"/>
      <c r="T208"/>
    </row>
    <row r="209" spans="1:20" ht="23.25" x14ac:dyDescent="0.25">
      <c r="A209" s="80">
        <v>208</v>
      </c>
      <c r="B209" s="105" t="s">
        <v>8</v>
      </c>
      <c r="C209" s="106"/>
      <c r="D209" s="77" t="s">
        <v>3023</v>
      </c>
      <c r="E209" s="30" t="s">
        <v>18</v>
      </c>
      <c r="F209" s="30" t="s">
        <v>80</v>
      </c>
      <c r="G209" s="30" t="s">
        <v>20</v>
      </c>
      <c r="H209" s="30" t="s">
        <v>56</v>
      </c>
      <c r="I209" s="42">
        <v>13</v>
      </c>
      <c r="J209" s="108" t="str">
        <f t="shared" si="4"/>
        <v>Городской округ «город Ирбит» Свердловской области, г. Ирбит, ул. Первомайская, д. 13</v>
      </c>
      <c r="K209" s="30">
        <v>391.7</v>
      </c>
      <c r="L209" s="30">
        <v>16</v>
      </c>
      <c r="M209" s="30">
        <v>4</v>
      </c>
      <c r="N209" s="41" t="s">
        <v>2738</v>
      </c>
      <c r="O209" s="114">
        <v>43059</v>
      </c>
      <c r="P209" s="33" t="s">
        <v>1636</v>
      </c>
      <c r="Q209" s="187">
        <v>1851166.6400000001</v>
      </c>
      <c r="R209" s="183"/>
      <c r="S209" s="183"/>
      <c r="T209"/>
    </row>
    <row r="210" spans="1:20" ht="34.5" x14ac:dyDescent="0.25">
      <c r="A210" s="80">
        <v>209</v>
      </c>
      <c r="B210" s="118" t="s">
        <v>327</v>
      </c>
      <c r="C210" s="30"/>
      <c r="D210" s="30" t="s">
        <v>2676</v>
      </c>
      <c r="E210" s="30" t="s">
        <v>18</v>
      </c>
      <c r="F210" s="30" t="s">
        <v>333</v>
      </c>
      <c r="G210" s="30" t="s">
        <v>143</v>
      </c>
      <c r="H210" s="30" t="s">
        <v>334</v>
      </c>
      <c r="I210" s="42">
        <v>1</v>
      </c>
      <c r="J210" s="108" t="str">
        <f t="shared" si="4"/>
        <v>Городской округ «Город Лесной» Свердловской области, г. Лесной, пр-кт Коммунистический, д. 1</v>
      </c>
      <c r="K210" s="30">
        <v>900.8</v>
      </c>
      <c r="L210" s="30">
        <v>14</v>
      </c>
      <c r="M210" s="30">
        <v>7</v>
      </c>
      <c r="N210" s="41" t="s">
        <v>2834</v>
      </c>
      <c r="O210" s="114" t="s">
        <v>3472</v>
      </c>
      <c r="P210" s="33" t="s">
        <v>3585</v>
      </c>
      <c r="Q210" s="187">
        <v>3659634</v>
      </c>
      <c r="R210" s="183"/>
      <c r="S210" s="183"/>
      <c r="T210"/>
    </row>
    <row r="211" spans="1:20" ht="23.25" x14ac:dyDescent="0.25">
      <c r="A211" s="80">
        <v>210</v>
      </c>
      <c r="B211" s="118" t="s">
        <v>327</v>
      </c>
      <c r="C211" s="114"/>
      <c r="D211" s="30" t="s">
        <v>2676</v>
      </c>
      <c r="E211" s="33" t="s">
        <v>18</v>
      </c>
      <c r="F211" s="33" t="s">
        <v>333</v>
      </c>
      <c r="G211" s="33" t="s">
        <v>143</v>
      </c>
      <c r="H211" s="33" t="s">
        <v>334</v>
      </c>
      <c r="I211" s="117" t="s">
        <v>991</v>
      </c>
      <c r="J211" s="108" t="str">
        <f t="shared" si="4"/>
        <v>Городской округ «Город Лесной» Свердловской области, г. Лесной, пр-кт Коммунистический, д. 28</v>
      </c>
      <c r="K211" s="33">
        <v>2470.4</v>
      </c>
      <c r="L211" s="30">
        <v>30</v>
      </c>
      <c r="M211" s="33">
        <v>3</v>
      </c>
      <c r="N211" s="41" t="s">
        <v>2846</v>
      </c>
      <c r="O211" s="114" t="s">
        <v>3357</v>
      </c>
      <c r="P211" s="33" t="s">
        <v>1711</v>
      </c>
      <c r="Q211" s="187">
        <v>5642256.0199999996</v>
      </c>
      <c r="R211" s="183"/>
      <c r="S211" s="183"/>
      <c r="T211"/>
    </row>
    <row r="212" spans="1:20" ht="23.25" x14ac:dyDescent="0.25">
      <c r="A212" s="80">
        <v>211</v>
      </c>
      <c r="B212" s="118" t="s">
        <v>327</v>
      </c>
      <c r="C212" s="30"/>
      <c r="D212" s="30" t="s">
        <v>2676</v>
      </c>
      <c r="E212" s="30" t="s">
        <v>18</v>
      </c>
      <c r="F212" s="30" t="s">
        <v>333</v>
      </c>
      <c r="G212" s="30" t="s">
        <v>143</v>
      </c>
      <c r="H212" s="30" t="s">
        <v>334</v>
      </c>
      <c r="I212" s="42">
        <v>29</v>
      </c>
      <c r="J212" s="108" t="str">
        <f t="shared" si="4"/>
        <v>Городской округ «Город Лесной» Свердловской области, г. Лесной, пр-кт Коммунистический, д. 29</v>
      </c>
      <c r="K212" s="30">
        <v>2088.3000000000002</v>
      </c>
      <c r="L212" s="30">
        <v>27</v>
      </c>
      <c r="M212" s="30">
        <v>5</v>
      </c>
      <c r="N212" s="41" t="s">
        <v>2813</v>
      </c>
      <c r="O212" s="114">
        <v>43112</v>
      </c>
      <c r="P212" s="33" t="s">
        <v>1619</v>
      </c>
      <c r="Q212" s="187">
        <v>2473145.48</v>
      </c>
      <c r="R212" s="183"/>
      <c r="S212" s="183"/>
      <c r="T212"/>
    </row>
    <row r="213" spans="1:20" ht="23.25" x14ac:dyDescent="0.25">
      <c r="A213" s="80">
        <v>212</v>
      </c>
      <c r="B213" s="118" t="s">
        <v>327</v>
      </c>
      <c r="C213" s="114"/>
      <c r="D213" s="30" t="s">
        <v>2676</v>
      </c>
      <c r="E213" s="33" t="s">
        <v>18</v>
      </c>
      <c r="F213" s="33" t="s">
        <v>333</v>
      </c>
      <c r="G213" s="33" t="s">
        <v>143</v>
      </c>
      <c r="H213" s="33" t="s">
        <v>334</v>
      </c>
      <c r="I213" s="117" t="s">
        <v>986</v>
      </c>
      <c r="J213" s="108" t="str">
        <f t="shared" si="4"/>
        <v>Городской округ «Город Лесной» Свердловской области, г. Лесной, пр-кт Коммунистический, д. 30</v>
      </c>
      <c r="K213" s="33">
        <v>2338.8000000000002</v>
      </c>
      <c r="L213" s="30">
        <v>27</v>
      </c>
      <c r="M213" s="33">
        <v>2</v>
      </c>
      <c r="N213" s="41" t="s">
        <v>2813</v>
      </c>
      <c r="O213" s="114">
        <v>43112</v>
      </c>
      <c r="P213" s="33" t="s">
        <v>1619</v>
      </c>
      <c r="Q213" s="187">
        <v>6171562.8399999999</v>
      </c>
      <c r="R213" s="183"/>
      <c r="S213" s="183"/>
      <c r="T213"/>
    </row>
    <row r="214" spans="1:20" ht="23.25" x14ac:dyDescent="0.25">
      <c r="A214" s="80">
        <v>213</v>
      </c>
      <c r="B214" s="118" t="s">
        <v>327</v>
      </c>
      <c r="C214" s="30"/>
      <c r="D214" s="30" t="s">
        <v>2676</v>
      </c>
      <c r="E214" s="30" t="s">
        <v>18</v>
      </c>
      <c r="F214" s="30" t="s">
        <v>333</v>
      </c>
      <c r="G214" s="30" t="s">
        <v>143</v>
      </c>
      <c r="H214" s="30" t="s">
        <v>334</v>
      </c>
      <c r="I214" s="42">
        <v>31</v>
      </c>
      <c r="J214" s="108" t="str">
        <f t="shared" si="4"/>
        <v>Городской округ «Город Лесной» Свердловской области, г. Лесной, пр-кт Коммунистический, д. 31</v>
      </c>
      <c r="K214" s="30">
        <v>1596.1</v>
      </c>
      <c r="L214" s="30">
        <v>24</v>
      </c>
      <c r="M214" s="30">
        <v>1</v>
      </c>
      <c r="N214" s="41" t="s">
        <v>2813</v>
      </c>
      <c r="O214" s="114">
        <v>43112</v>
      </c>
      <c r="P214" s="33" t="s">
        <v>1619</v>
      </c>
      <c r="Q214" s="187">
        <v>2174165.34</v>
      </c>
      <c r="R214" s="183"/>
      <c r="S214" s="183"/>
      <c r="T214"/>
    </row>
    <row r="215" spans="1:20" ht="23.25" x14ac:dyDescent="0.25">
      <c r="A215" s="80">
        <v>214</v>
      </c>
      <c r="B215" s="118" t="s">
        <v>327</v>
      </c>
      <c r="C215" s="30"/>
      <c r="D215" s="30" t="s">
        <v>2676</v>
      </c>
      <c r="E215" s="30" t="s">
        <v>18</v>
      </c>
      <c r="F215" s="30" t="s">
        <v>333</v>
      </c>
      <c r="G215" s="30" t="s">
        <v>143</v>
      </c>
      <c r="H215" s="30" t="s">
        <v>334</v>
      </c>
      <c r="I215" s="42">
        <v>33</v>
      </c>
      <c r="J215" s="108" t="str">
        <f t="shared" si="4"/>
        <v>Городской округ «Город Лесной» Свердловской области, г. Лесной, пр-кт Коммунистический, д. 33</v>
      </c>
      <c r="K215" s="30">
        <v>1706</v>
      </c>
      <c r="L215" s="30">
        <v>24</v>
      </c>
      <c r="M215" s="30">
        <v>5</v>
      </c>
      <c r="N215" s="41" t="s">
        <v>2813</v>
      </c>
      <c r="O215" s="114">
        <v>43112</v>
      </c>
      <c r="P215" s="33" t="s">
        <v>1619</v>
      </c>
      <c r="Q215" s="187">
        <v>2543027.44</v>
      </c>
      <c r="R215" s="183"/>
      <c r="S215" s="183"/>
      <c r="T215"/>
    </row>
    <row r="216" spans="1:20" ht="45.75" x14ac:dyDescent="0.25">
      <c r="A216" s="80">
        <v>215</v>
      </c>
      <c r="B216" s="118" t="s">
        <v>327</v>
      </c>
      <c r="C216" s="30"/>
      <c r="D216" s="30" t="s">
        <v>2676</v>
      </c>
      <c r="E216" s="30" t="s">
        <v>18</v>
      </c>
      <c r="F216" s="30" t="s">
        <v>333</v>
      </c>
      <c r="G216" s="30" t="s">
        <v>143</v>
      </c>
      <c r="H216" s="30" t="s">
        <v>334</v>
      </c>
      <c r="I216" s="42">
        <v>7</v>
      </c>
      <c r="J216" s="108" t="str">
        <f t="shared" si="4"/>
        <v>Городской округ «Город Лесной» Свердловской области, г. Лесной, пр-кт Коммунистический, д. 7</v>
      </c>
      <c r="K216" s="30">
        <v>916.6</v>
      </c>
      <c r="L216" s="30">
        <v>10</v>
      </c>
      <c r="M216" s="30">
        <v>8</v>
      </c>
      <c r="N216" s="41" t="s">
        <v>2835</v>
      </c>
      <c r="O216" s="114" t="s">
        <v>3473</v>
      </c>
      <c r="P216" s="33" t="s">
        <v>3585</v>
      </c>
      <c r="Q216" s="187">
        <v>3448848.7499999995</v>
      </c>
      <c r="R216" s="183"/>
      <c r="S216" s="183"/>
      <c r="T216"/>
    </row>
    <row r="217" spans="1:20" ht="23.25" x14ac:dyDescent="0.25">
      <c r="A217" s="80">
        <v>216</v>
      </c>
      <c r="B217" s="118" t="s">
        <v>327</v>
      </c>
      <c r="C217" s="30"/>
      <c r="D217" s="30" t="s">
        <v>2676</v>
      </c>
      <c r="E217" s="30" t="s">
        <v>18</v>
      </c>
      <c r="F217" s="30" t="s">
        <v>333</v>
      </c>
      <c r="G217" s="30" t="s">
        <v>143</v>
      </c>
      <c r="H217" s="30" t="s">
        <v>334</v>
      </c>
      <c r="I217" s="42" t="s">
        <v>120</v>
      </c>
      <c r="J217" s="108" t="str">
        <f t="shared" si="4"/>
        <v>Городской округ «Город Лесной» Свердловской области, г. Лесной, пр-кт Коммунистический, д. 7А</v>
      </c>
      <c r="K217" s="30">
        <v>883.61</v>
      </c>
      <c r="L217" s="30">
        <v>12</v>
      </c>
      <c r="M217" s="30">
        <v>1</v>
      </c>
      <c r="N217" s="41" t="s">
        <v>2813</v>
      </c>
      <c r="O217" s="114">
        <v>43112</v>
      </c>
      <c r="P217" s="33" t="s">
        <v>1619</v>
      </c>
      <c r="Q217" s="187">
        <v>3227478.1799999997</v>
      </c>
      <c r="R217" s="183"/>
      <c r="S217" s="183"/>
      <c r="T217"/>
    </row>
    <row r="218" spans="1:20" ht="45.75" x14ac:dyDescent="0.25">
      <c r="A218" s="80">
        <v>217</v>
      </c>
      <c r="B218" s="118" t="s">
        <v>327</v>
      </c>
      <c r="C218" s="30"/>
      <c r="D218" s="30" t="s">
        <v>2676</v>
      </c>
      <c r="E218" s="30" t="s">
        <v>18</v>
      </c>
      <c r="F218" s="30" t="s">
        <v>333</v>
      </c>
      <c r="G218" s="30" t="s">
        <v>143</v>
      </c>
      <c r="H218" s="30" t="s">
        <v>334</v>
      </c>
      <c r="I218" s="42" t="s">
        <v>1156</v>
      </c>
      <c r="J218" s="108" t="str">
        <f t="shared" si="4"/>
        <v>Городской округ «Город Лесной» Свердловской области, г. Лесной, пр-кт Коммунистический, д. 7Г</v>
      </c>
      <c r="K218" s="30">
        <v>819.8</v>
      </c>
      <c r="L218" s="30">
        <v>8</v>
      </c>
      <c r="M218" s="30">
        <v>4</v>
      </c>
      <c r="N218" s="41" t="s">
        <v>3474</v>
      </c>
      <c r="O218" s="114" t="s">
        <v>3475</v>
      </c>
      <c r="P218" s="33" t="s">
        <v>3584</v>
      </c>
      <c r="Q218" s="187">
        <v>2115649.5499999998</v>
      </c>
      <c r="R218" s="183"/>
      <c r="S218" s="183"/>
      <c r="T218"/>
    </row>
    <row r="219" spans="1:20" ht="23.25" x14ac:dyDescent="0.25">
      <c r="A219" s="80">
        <v>218</v>
      </c>
      <c r="B219" s="118" t="s">
        <v>327</v>
      </c>
      <c r="C219" s="30"/>
      <c r="D219" s="30" t="s">
        <v>2676</v>
      </c>
      <c r="E219" s="30" t="s">
        <v>18</v>
      </c>
      <c r="F219" s="30" t="s">
        <v>333</v>
      </c>
      <c r="G219" s="30" t="s">
        <v>143</v>
      </c>
      <c r="H219" s="30" t="s">
        <v>334</v>
      </c>
      <c r="I219" s="42" t="s">
        <v>411</v>
      </c>
      <c r="J219" s="108" t="str">
        <f t="shared" si="4"/>
        <v>Городской округ «Город Лесной» Свердловской области, г. Лесной, пр-кт Коммунистический, д. 8А</v>
      </c>
      <c r="K219" s="30">
        <v>1449</v>
      </c>
      <c r="L219" s="30">
        <v>12</v>
      </c>
      <c r="M219" s="30">
        <v>6</v>
      </c>
      <c r="N219" s="41" t="s">
        <v>3476</v>
      </c>
      <c r="O219" s="114" t="s">
        <v>3358</v>
      </c>
      <c r="P219" s="33" t="s">
        <v>2278</v>
      </c>
      <c r="Q219" s="187">
        <v>4533942.1099999994</v>
      </c>
      <c r="R219" s="183"/>
      <c r="S219" s="183"/>
      <c r="T219"/>
    </row>
    <row r="220" spans="1:20" ht="57" x14ac:dyDescent="0.25">
      <c r="A220" s="80">
        <v>219</v>
      </c>
      <c r="B220" s="118" t="s">
        <v>327</v>
      </c>
      <c r="C220" s="30"/>
      <c r="D220" s="30" t="s">
        <v>2676</v>
      </c>
      <c r="E220" s="30" t="s">
        <v>18</v>
      </c>
      <c r="F220" s="30" t="s">
        <v>333</v>
      </c>
      <c r="G220" s="30" t="s">
        <v>143</v>
      </c>
      <c r="H220" s="30" t="s">
        <v>334</v>
      </c>
      <c r="I220" s="42" t="s">
        <v>916</v>
      </c>
      <c r="J220" s="108" t="str">
        <f t="shared" si="4"/>
        <v>Городской округ «Город Лесной» Свердловской области, г. Лесной, пр-кт Коммунистический, д. 8Б</v>
      </c>
      <c r="K220" s="30">
        <v>929.6</v>
      </c>
      <c r="L220" s="30">
        <v>12</v>
      </c>
      <c r="M220" s="30">
        <v>6</v>
      </c>
      <c r="N220" s="41" t="s">
        <v>4897</v>
      </c>
      <c r="O220" s="114" t="s">
        <v>4898</v>
      </c>
      <c r="P220" s="33" t="s">
        <v>2390</v>
      </c>
      <c r="Q220" s="187">
        <v>3084068.06</v>
      </c>
      <c r="R220" s="183"/>
      <c r="S220" s="183"/>
      <c r="T220"/>
    </row>
    <row r="221" spans="1:20" ht="34.5" x14ac:dyDescent="0.25">
      <c r="A221" s="80">
        <v>220</v>
      </c>
      <c r="B221" s="118" t="s">
        <v>327</v>
      </c>
      <c r="C221" s="30"/>
      <c r="D221" s="30" t="s">
        <v>2676</v>
      </c>
      <c r="E221" s="30" t="s">
        <v>18</v>
      </c>
      <c r="F221" s="30" t="s">
        <v>333</v>
      </c>
      <c r="G221" s="30" t="s">
        <v>143</v>
      </c>
      <c r="H221" s="30" t="s">
        <v>334</v>
      </c>
      <c r="I221" s="42" t="s">
        <v>1060</v>
      </c>
      <c r="J221" s="108" t="str">
        <f t="shared" si="4"/>
        <v>Городской округ «Город Лесной» Свердловской области, г. Лесной, пр-кт Коммунистический, д. 8Г</v>
      </c>
      <c r="K221" s="30">
        <v>848.2</v>
      </c>
      <c r="L221" s="30">
        <v>8</v>
      </c>
      <c r="M221" s="30">
        <v>4</v>
      </c>
      <c r="N221" s="41" t="s">
        <v>2805</v>
      </c>
      <c r="O221" s="114" t="s">
        <v>3477</v>
      </c>
      <c r="P221" s="33" t="s">
        <v>3586</v>
      </c>
      <c r="Q221" s="187">
        <v>2250272.69</v>
      </c>
      <c r="R221" s="183"/>
      <c r="S221" s="183"/>
      <c r="T221"/>
    </row>
    <row r="222" spans="1:20" ht="23.25" x14ac:dyDescent="0.25">
      <c r="A222" s="80">
        <v>221</v>
      </c>
      <c r="B222" s="118" t="s">
        <v>327</v>
      </c>
      <c r="C222" s="30"/>
      <c r="D222" s="30" t="s">
        <v>2676</v>
      </c>
      <c r="E222" s="30" t="s">
        <v>18</v>
      </c>
      <c r="F222" s="30" t="s">
        <v>333</v>
      </c>
      <c r="G222" s="30" t="s">
        <v>20</v>
      </c>
      <c r="H222" s="30" t="s">
        <v>648</v>
      </c>
      <c r="I222" s="42">
        <v>1</v>
      </c>
      <c r="J222" s="108" t="str">
        <f t="shared" si="4"/>
        <v>Городской округ «Город Лесной» Свердловской области, г. Лесной, ул. 8 Марта, д. 1</v>
      </c>
      <c r="K222" s="30">
        <v>1039.8</v>
      </c>
      <c r="L222" s="30">
        <v>16</v>
      </c>
      <c r="M222" s="30">
        <v>1</v>
      </c>
      <c r="N222" s="41" t="s">
        <v>2813</v>
      </c>
      <c r="O222" s="114">
        <v>43112</v>
      </c>
      <c r="P222" s="33" t="s">
        <v>1619</v>
      </c>
      <c r="Q222" s="187">
        <v>3206852.96</v>
      </c>
      <c r="R222" s="183"/>
      <c r="S222" s="183"/>
      <c r="T222"/>
    </row>
    <row r="223" spans="1:20" ht="23.25" x14ac:dyDescent="0.25">
      <c r="A223" s="80">
        <v>222</v>
      </c>
      <c r="B223" s="118" t="s">
        <v>327</v>
      </c>
      <c r="C223" s="30"/>
      <c r="D223" s="30" t="s">
        <v>2676</v>
      </c>
      <c r="E223" s="30" t="s">
        <v>18</v>
      </c>
      <c r="F223" s="30" t="s">
        <v>333</v>
      </c>
      <c r="G223" s="30" t="s">
        <v>20</v>
      </c>
      <c r="H223" s="30" t="s">
        <v>648</v>
      </c>
      <c r="I223" s="42">
        <v>2</v>
      </c>
      <c r="J223" s="108" t="str">
        <f t="shared" si="4"/>
        <v>Городской округ «Город Лесной» Свердловской области, г. Лесной, ул. 8 Марта, д. 2</v>
      </c>
      <c r="K223" s="30">
        <v>1050.7</v>
      </c>
      <c r="L223" s="30">
        <v>16</v>
      </c>
      <c r="M223" s="30">
        <v>1</v>
      </c>
      <c r="N223" s="41" t="s">
        <v>2813</v>
      </c>
      <c r="O223" s="114">
        <v>43112</v>
      </c>
      <c r="P223" s="33" t="s">
        <v>1619</v>
      </c>
      <c r="Q223" s="187">
        <v>2968762</v>
      </c>
      <c r="R223" s="183"/>
      <c r="S223" s="183"/>
      <c r="T223"/>
    </row>
    <row r="224" spans="1:20" ht="34.5" x14ac:dyDescent="0.25">
      <c r="A224" s="80">
        <v>223</v>
      </c>
      <c r="B224" s="118" t="s">
        <v>327</v>
      </c>
      <c r="C224" s="30"/>
      <c r="D224" s="30" t="s">
        <v>2676</v>
      </c>
      <c r="E224" s="30" t="s">
        <v>18</v>
      </c>
      <c r="F224" s="30" t="s">
        <v>333</v>
      </c>
      <c r="G224" s="30" t="s">
        <v>20</v>
      </c>
      <c r="H224" s="30" t="s">
        <v>648</v>
      </c>
      <c r="I224" s="42">
        <v>7</v>
      </c>
      <c r="J224" s="108" t="str">
        <f t="shared" si="4"/>
        <v>Городской округ «Город Лесной» Свердловской области, г. Лесной, ул. 8 Марта, д. 7</v>
      </c>
      <c r="K224" s="30">
        <v>909.6</v>
      </c>
      <c r="L224" s="30">
        <v>10</v>
      </c>
      <c r="M224" s="30">
        <v>5</v>
      </c>
      <c r="N224" s="41" t="s">
        <v>2313</v>
      </c>
      <c r="O224" s="114" t="s">
        <v>3478</v>
      </c>
      <c r="P224" s="33" t="s">
        <v>2312</v>
      </c>
      <c r="Q224" s="187">
        <v>1150838.53</v>
      </c>
      <c r="R224" s="183"/>
      <c r="S224" s="183"/>
      <c r="T224"/>
    </row>
    <row r="225" spans="1:20" ht="34.5" x14ac:dyDescent="0.25">
      <c r="A225" s="80">
        <v>224</v>
      </c>
      <c r="B225" s="118" t="s">
        <v>327</v>
      </c>
      <c r="C225" s="30"/>
      <c r="D225" s="30" t="s">
        <v>2676</v>
      </c>
      <c r="E225" s="30" t="s">
        <v>18</v>
      </c>
      <c r="F225" s="30" t="s">
        <v>333</v>
      </c>
      <c r="G225" s="30" t="s">
        <v>20</v>
      </c>
      <c r="H225" s="30" t="s">
        <v>648</v>
      </c>
      <c r="I225" s="42">
        <v>8</v>
      </c>
      <c r="J225" s="108" t="str">
        <f t="shared" si="4"/>
        <v>Городской округ «Город Лесной» Свердловской области, г. Лесной, ул. 8 Марта, д. 8</v>
      </c>
      <c r="K225" s="30">
        <v>577.70000000000005</v>
      </c>
      <c r="L225" s="30">
        <v>10</v>
      </c>
      <c r="M225" s="30">
        <v>6</v>
      </c>
      <c r="N225" s="41" t="s">
        <v>2836</v>
      </c>
      <c r="O225" s="114" t="s">
        <v>3479</v>
      </c>
      <c r="P225" s="33" t="s">
        <v>2312</v>
      </c>
      <c r="Q225" s="187">
        <v>1820541.16</v>
      </c>
      <c r="R225" s="183"/>
      <c r="S225" s="183"/>
      <c r="T225"/>
    </row>
    <row r="226" spans="1:20" ht="23.25" x14ac:dyDescent="0.25">
      <c r="A226" s="80">
        <v>225</v>
      </c>
      <c r="B226" s="118" t="s">
        <v>327</v>
      </c>
      <c r="C226" s="30"/>
      <c r="D226" s="30" t="s">
        <v>2676</v>
      </c>
      <c r="E226" s="30" t="s">
        <v>18</v>
      </c>
      <c r="F226" s="30" t="s">
        <v>333</v>
      </c>
      <c r="G226" s="30" t="s">
        <v>20</v>
      </c>
      <c r="H226" s="30" t="s">
        <v>92</v>
      </c>
      <c r="I226" s="42">
        <v>10</v>
      </c>
      <c r="J226" s="108" t="str">
        <f t="shared" si="4"/>
        <v>Городской округ «Город Лесной» Свердловской области, г. Лесной, ул. Бажова, д. 10</v>
      </c>
      <c r="K226" s="30">
        <v>1036.7</v>
      </c>
      <c r="L226" s="30">
        <v>16</v>
      </c>
      <c r="M226" s="30">
        <v>1</v>
      </c>
      <c r="N226" s="41" t="s">
        <v>2827</v>
      </c>
      <c r="O226" s="114">
        <v>43112</v>
      </c>
      <c r="P226" s="33" t="s">
        <v>1711</v>
      </c>
      <c r="Q226" s="187">
        <v>2299079.8600000003</v>
      </c>
      <c r="R226" s="183"/>
      <c r="S226" s="183"/>
      <c r="T226"/>
    </row>
    <row r="227" spans="1:20" ht="23.25" x14ac:dyDescent="0.25">
      <c r="A227" s="80">
        <v>226</v>
      </c>
      <c r="B227" s="118" t="s">
        <v>327</v>
      </c>
      <c r="C227" s="30"/>
      <c r="D227" s="30" t="s">
        <v>2676</v>
      </c>
      <c r="E227" s="30" t="s">
        <v>18</v>
      </c>
      <c r="F227" s="30" t="s">
        <v>333</v>
      </c>
      <c r="G227" s="30" t="s">
        <v>20</v>
      </c>
      <c r="H227" s="30" t="s">
        <v>92</v>
      </c>
      <c r="I227" s="42">
        <v>9</v>
      </c>
      <c r="J227" s="108" t="str">
        <f t="shared" si="4"/>
        <v>Городской округ «Город Лесной» Свердловской области, г. Лесной, ул. Бажова, д. 9</v>
      </c>
      <c r="K227" s="30">
        <v>1039.3</v>
      </c>
      <c r="L227" s="30">
        <v>16</v>
      </c>
      <c r="M227" s="30">
        <v>1</v>
      </c>
      <c r="N227" s="41" t="s">
        <v>2827</v>
      </c>
      <c r="O227" s="114">
        <v>43112</v>
      </c>
      <c r="P227" s="33" t="s">
        <v>1711</v>
      </c>
      <c r="Q227" s="187">
        <v>2521854.1199999996</v>
      </c>
      <c r="R227" s="183"/>
      <c r="S227" s="183"/>
      <c r="T227"/>
    </row>
    <row r="228" spans="1:20" ht="45.75" x14ac:dyDescent="0.25">
      <c r="A228" s="80">
        <v>227</v>
      </c>
      <c r="B228" s="118" t="s">
        <v>327</v>
      </c>
      <c r="C228" s="114"/>
      <c r="D228" s="30" t="s">
        <v>2676</v>
      </c>
      <c r="E228" s="33" t="s">
        <v>18</v>
      </c>
      <c r="F228" s="33" t="s">
        <v>333</v>
      </c>
      <c r="G228" s="33" t="s">
        <v>20</v>
      </c>
      <c r="H228" s="33" t="s">
        <v>378</v>
      </c>
      <c r="I228" s="117" t="s">
        <v>943</v>
      </c>
      <c r="J228" s="108" t="str">
        <f t="shared" si="4"/>
        <v>Городской округ «Город Лесной» Свердловской области, г. Лесной, ул. Белинского, д. 3</v>
      </c>
      <c r="K228" s="33">
        <v>1772.2</v>
      </c>
      <c r="L228" s="30">
        <v>18</v>
      </c>
      <c r="M228" s="33">
        <v>7</v>
      </c>
      <c r="N228" s="41" t="s">
        <v>3620</v>
      </c>
      <c r="O228" s="114" t="s">
        <v>3621</v>
      </c>
      <c r="P228" s="33" t="s">
        <v>2312</v>
      </c>
      <c r="Q228" s="187">
        <v>5455445.0799999991</v>
      </c>
      <c r="R228" s="183"/>
      <c r="S228" s="183"/>
      <c r="T228"/>
    </row>
    <row r="229" spans="1:20" ht="23.25" x14ac:dyDescent="0.25">
      <c r="A229" s="80">
        <v>228</v>
      </c>
      <c r="B229" s="118" t="s">
        <v>327</v>
      </c>
      <c r="C229" s="30"/>
      <c r="D229" s="30" t="s">
        <v>2676</v>
      </c>
      <c r="E229" s="30" t="s">
        <v>18</v>
      </c>
      <c r="F229" s="30" t="s">
        <v>333</v>
      </c>
      <c r="G229" s="30" t="s">
        <v>20</v>
      </c>
      <c r="H229" s="30" t="s">
        <v>656</v>
      </c>
      <c r="I229" s="42">
        <v>3</v>
      </c>
      <c r="J229" s="108" t="str">
        <f t="shared" si="4"/>
        <v>Городской округ «Город Лесной» Свердловской области, г. Лесной, ул. Горького, д. 3</v>
      </c>
      <c r="K229" s="30">
        <v>917.6</v>
      </c>
      <c r="L229" s="30">
        <v>16</v>
      </c>
      <c r="M229" s="30">
        <v>1</v>
      </c>
      <c r="N229" s="41" t="s">
        <v>2813</v>
      </c>
      <c r="O229" s="114">
        <v>43112</v>
      </c>
      <c r="P229" s="33" t="s">
        <v>1619</v>
      </c>
      <c r="Q229" s="187">
        <v>2801114.68</v>
      </c>
      <c r="R229" s="183"/>
      <c r="S229" s="183"/>
      <c r="T229"/>
    </row>
    <row r="230" spans="1:20" ht="23.25" x14ac:dyDescent="0.25">
      <c r="A230" s="80">
        <v>229</v>
      </c>
      <c r="B230" s="118" t="s">
        <v>327</v>
      </c>
      <c r="C230" s="114"/>
      <c r="D230" s="30" t="s">
        <v>2676</v>
      </c>
      <c r="E230" s="33" t="s">
        <v>18</v>
      </c>
      <c r="F230" s="33" t="s">
        <v>333</v>
      </c>
      <c r="G230" s="33" t="s">
        <v>20</v>
      </c>
      <c r="H230" s="33" t="s">
        <v>656</v>
      </c>
      <c r="I230" s="117" t="s">
        <v>945</v>
      </c>
      <c r="J230" s="108" t="str">
        <f t="shared" si="4"/>
        <v>Городской округ «Город Лесной» Свердловской области, г. Лесной, ул. Горького, д. 7</v>
      </c>
      <c r="K230" s="33">
        <v>920.3</v>
      </c>
      <c r="L230" s="30">
        <v>16</v>
      </c>
      <c r="M230" s="33">
        <v>1</v>
      </c>
      <c r="N230" s="41" t="s">
        <v>2827</v>
      </c>
      <c r="O230" s="114">
        <v>43112</v>
      </c>
      <c r="P230" s="33" t="s">
        <v>1711</v>
      </c>
      <c r="Q230" s="187">
        <v>2404400.13</v>
      </c>
      <c r="R230" s="183"/>
      <c r="S230" s="183"/>
      <c r="T230"/>
    </row>
    <row r="231" spans="1:20" ht="23.25" x14ac:dyDescent="0.25">
      <c r="A231" s="80">
        <v>230</v>
      </c>
      <c r="B231" s="118" t="s">
        <v>327</v>
      </c>
      <c r="C231" s="30"/>
      <c r="D231" s="30" t="s">
        <v>2676</v>
      </c>
      <c r="E231" s="30" t="s">
        <v>18</v>
      </c>
      <c r="F231" s="30" t="s">
        <v>333</v>
      </c>
      <c r="G231" s="30" t="s">
        <v>20</v>
      </c>
      <c r="H231" s="30" t="s">
        <v>86</v>
      </c>
      <c r="I231" s="42">
        <v>41</v>
      </c>
      <c r="J231" s="108" t="str">
        <f t="shared" si="4"/>
        <v>Городской округ «Город Лесной» Свердловской области, г. Лесной, ул. Куйбышева, д. 41</v>
      </c>
      <c r="K231" s="30">
        <v>1457.9</v>
      </c>
      <c r="L231" s="30">
        <v>12</v>
      </c>
      <c r="M231" s="113">
        <v>2</v>
      </c>
      <c r="N231" s="41" t="s">
        <v>2814</v>
      </c>
      <c r="O231" s="114">
        <v>43223</v>
      </c>
      <c r="P231" s="33" t="s">
        <v>1619</v>
      </c>
      <c r="Q231" s="187">
        <v>1565819.88</v>
      </c>
      <c r="R231" s="183" t="s">
        <v>2348</v>
      </c>
      <c r="S231" s="183"/>
      <c r="T231"/>
    </row>
    <row r="232" spans="1:20" ht="45.75" x14ac:dyDescent="0.25">
      <c r="A232" s="80">
        <v>231</v>
      </c>
      <c r="B232" s="118" t="s">
        <v>327</v>
      </c>
      <c r="C232" s="30"/>
      <c r="D232" s="30" t="s">
        <v>2676</v>
      </c>
      <c r="E232" s="30" t="s">
        <v>18</v>
      </c>
      <c r="F232" s="30" t="s">
        <v>333</v>
      </c>
      <c r="G232" s="30" t="s">
        <v>20</v>
      </c>
      <c r="H232" s="30" t="s">
        <v>86</v>
      </c>
      <c r="I232" s="42">
        <v>43</v>
      </c>
      <c r="J232" s="108" t="str">
        <f t="shared" si="4"/>
        <v>Городской округ «Город Лесной» Свердловской области, г. Лесной, ул. Куйбышева, д. 43</v>
      </c>
      <c r="K232" s="30">
        <v>878.6</v>
      </c>
      <c r="L232" s="30">
        <v>8</v>
      </c>
      <c r="M232" s="30">
        <v>5</v>
      </c>
      <c r="N232" s="41" t="s">
        <v>3480</v>
      </c>
      <c r="O232" s="114" t="s">
        <v>3481</v>
      </c>
      <c r="P232" s="33" t="s">
        <v>3587</v>
      </c>
      <c r="Q232" s="187">
        <v>2830616.25</v>
      </c>
      <c r="R232" s="183"/>
      <c r="S232" s="183"/>
      <c r="T232"/>
    </row>
    <row r="233" spans="1:20" ht="23.25" x14ac:dyDescent="0.25">
      <c r="A233" s="80">
        <v>232</v>
      </c>
      <c r="B233" s="118" t="s">
        <v>327</v>
      </c>
      <c r="C233" s="30"/>
      <c r="D233" s="30" t="s">
        <v>2676</v>
      </c>
      <c r="E233" s="30" t="s">
        <v>18</v>
      </c>
      <c r="F233" s="30" t="s">
        <v>333</v>
      </c>
      <c r="G233" s="30" t="s">
        <v>20</v>
      </c>
      <c r="H233" s="30" t="s">
        <v>86</v>
      </c>
      <c r="I233" s="42">
        <v>52</v>
      </c>
      <c r="J233" s="108" t="str">
        <f t="shared" si="4"/>
        <v>Городской округ «Город Лесной» Свердловской области, г. Лесной, ул. Куйбышева, д. 52</v>
      </c>
      <c r="K233" s="30">
        <v>1562.4</v>
      </c>
      <c r="L233" s="30">
        <v>16</v>
      </c>
      <c r="M233" s="113">
        <v>1</v>
      </c>
      <c r="N233" s="41" t="s">
        <v>2826</v>
      </c>
      <c r="O233" s="114">
        <v>43346</v>
      </c>
      <c r="P233" s="33" t="s">
        <v>1716</v>
      </c>
      <c r="Q233" s="187">
        <v>1571391.84</v>
      </c>
      <c r="R233" s="183" t="s">
        <v>2348</v>
      </c>
      <c r="S233" s="183"/>
      <c r="T233"/>
    </row>
    <row r="234" spans="1:20" ht="34.5" x14ac:dyDescent="0.25">
      <c r="A234" s="80">
        <v>233</v>
      </c>
      <c r="B234" s="118" t="s">
        <v>327</v>
      </c>
      <c r="C234" s="114"/>
      <c r="D234" s="30" t="s">
        <v>2676</v>
      </c>
      <c r="E234" s="33" t="s">
        <v>18</v>
      </c>
      <c r="F234" s="33" t="s">
        <v>333</v>
      </c>
      <c r="G234" s="33" t="s">
        <v>20</v>
      </c>
      <c r="H234" s="33" t="s">
        <v>86</v>
      </c>
      <c r="I234" s="117" t="s">
        <v>1018</v>
      </c>
      <c r="J234" s="108" t="str">
        <f t="shared" si="4"/>
        <v>Городской округ «Город Лесной» Свердловской области, г. Лесной, ул. Куйбышева, д. 57</v>
      </c>
      <c r="K234" s="33">
        <v>657.3</v>
      </c>
      <c r="L234" s="30">
        <v>8</v>
      </c>
      <c r="M234" s="33">
        <v>6</v>
      </c>
      <c r="N234" s="41" t="s">
        <v>3482</v>
      </c>
      <c r="O234" s="114" t="s">
        <v>3483</v>
      </c>
      <c r="P234" s="33" t="s">
        <v>2312</v>
      </c>
      <c r="Q234" s="187">
        <v>3422409.46</v>
      </c>
      <c r="R234" s="183"/>
      <c r="S234" s="183"/>
      <c r="T234"/>
    </row>
    <row r="235" spans="1:20" ht="45.75" x14ac:dyDescent="0.25">
      <c r="A235" s="80">
        <v>234</v>
      </c>
      <c r="B235" s="118" t="s">
        <v>327</v>
      </c>
      <c r="C235" s="114"/>
      <c r="D235" s="30" t="s">
        <v>2676</v>
      </c>
      <c r="E235" s="33" t="s">
        <v>18</v>
      </c>
      <c r="F235" s="33" t="s">
        <v>333</v>
      </c>
      <c r="G235" s="33" t="s">
        <v>20</v>
      </c>
      <c r="H235" s="33" t="s">
        <v>86</v>
      </c>
      <c r="I235" s="117" t="s">
        <v>1019</v>
      </c>
      <c r="J235" s="108" t="str">
        <f t="shared" si="4"/>
        <v>Городской округ «Город Лесной» Свердловской области, г. Лесной, ул. Куйбышева, д. 58</v>
      </c>
      <c r="K235" s="33">
        <v>1593.1</v>
      </c>
      <c r="L235" s="30">
        <v>16</v>
      </c>
      <c r="M235" s="33">
        <v>4</v>
      </c>
      <c r="N235" s="41" t="s">
        <v>2853</v>
      </c>
      <c r="O235" s="114" t="s">
        <v>3484</v>
      </c>
      <c r="P235" s="33" t="s">
        <v>3592</v>
      </c>
      <c r="Q235" s="187">
        <v>2920370.58</v>
      </c>
      <c r="R235" s="183"/>
      <c r="S235" s="183"/>
      <c r="T235"/>
    </row>
    <row r="236" spans="1:20" ht="23.25" x14ac:dyDescent="0.25">
      <c r="A236" s="80">
        <v>235</v>
      </c>
      <c r="B236" s="118" t="s">
        <v>327</v>
      </c>
      <c r="C236" s="30"/>
      <c r="D236" s="30" t="s">
        <v>2676</v>
      </c>
      <c r="E236" s="30" t="s">
        <v>18</v>
      </c>
      <c r="F236" s="30" t="s">
        <v>333</v>
      </c>
      <c r="G236" s="30" t="s">
        <v>20</v>
      </c>
      <c r="H236" s="30" t="s">
        <v>36</v>
      </c>
      <c r="I236" s="42">
        <v>11</v>
      </c>
      <c r="J236" s="108" t="str">
        <f t="shared" si="4"/>
        <v>Городской округ «Город Лесной» Свердловской области, г. Лесной, ул. Ленина, д. 11</v>
      </c>
      <c r="K236" s="30">
        <v>2151.3000000000002</v>
      </c>
      <c r="L236" s="30">
        <v>18</v>
      </c>
      <c r="M236" s="113">
        <v>1</v>
      </c>
      <c r="N236" s="41" t="s">
        <v>2814</v>
      </c>
      <c r="O236" s="114">
        <v>43223</v>
      </c>
      <c r="P236" s="33" t="s">
        <v>1619</v>
      </c>
      <c r="Q236" s="187">
        <v>298831.46000000002</v>
      </c>
      <c r="R236" s="183" t="s">
        <v>2348</v>
      </c>
      <c r="S236" s="183"/>
      <c r="T236"/>
    </row>
    <row r="237" spans="1:20" ht="23.25" x14ac:dyDescent="0.25">
      <c r="A237" s="80">
        <v>236</v>
      </c>
      <c r="B237" s="118" t="s">
        <v>327</v>
      </c>
      <c r="C237" s="30"/>
      <c r="D237" s="30" t="s">
        <v>2676</v>
      </c>
      <c r="E237" s="30" t="s">
        <v>18</v>
      </c>
      <c r="F237" s="30" t="s">
        <v>333</v>
      </c>
      <c r="G237" s="30" t="s">
        <v>20</v>
      </c>
      <c r="H237" s="30" t="s">
        <v>36</v>
      </c>
      <c r="I237" s="42">
        <v>20</v>
      </c>
      <c r="J237" s="108" t="str">
        <f t="shared" ref="J237:J268" si="5">C237&amp;""&amp;D237&amp;", "&amp;E237&amp;" "&amp;F237&amp;", "&amp;G237&amp;" "&amp;H237&amp;", д. "&amp;I237</f>
        <v>Городской округ «Город Лесной» Свердловской области, г. Лесной, ул. Ленина, д. 20</v>
      </c>
      <c r="K237" s="84">
        <v>1601.5</v>
      </c>
      <c r="L237" s="30">
        <v>24</v>
      </c>
      <c r="M237" s="84">
        <v>1</v>
      </c>
      <c r="N237" s="41" t="s">
        <v>2813</v>
      </c>
      <c r="O237" s="114">
        <v>43112</v>
      </c>
      <c r="P237" s="33" t="s">
        <v>1619</v>
      </c>
      <c r="Q237" s="187">
        <v>4443471.7200000007</v>
      </c>
      <c r="R237" s="183"/>
      <c r="S237" s="183"/>
      <c r="T237"/>
    </row>
    <row r="238" spans="1:20" ht="23.25" x14ac:dyDescent="0.25">
      <c r="A238" s="80">
        <v>237</v>
      </c>
      <c r="B238" s="118" t="s">
        <v>327</v>
      </c>
      <c r="C238" s="30"/>
      <c r="D238" s="30" t="s">
        <v>2676</v>
      </c>
      <c r="E238" s="30" t="s">
        <v>18</v>
      </c>
      <c r="F238" s="30" t="s">
        <v>333</v>
      </c>
      <c r="G238" s="30" t="s">
        <v>20</v>
      </c>
      <c r="H238" s="30" t="s">
        <v>36</v>
      </c>
      <c r="I238" s="42">
        <v>29</v>
      </c>
      <c r="J238" s="108" t="str">
        <f t="shared" si="5"/>
        <v>Городской округ «Город Лесной» Свердловской области, г. Лесной, ул. Ленина, д. 29</v>
      </c>
      <c r="K238" s="30">
        <v>1581.1</v>
      </c>
      <c r="L238" s="30">
        <v>8</v>
      </c>
      <c r="M238" s="30">
        <v>3</v>
      </c>
      <c r="N238" s="41" t="s">
        <v>2803</v>
      </c>
      <c r="O238" s="114" t="s">
        <v>3485</v>
      </c>
      <c r="P238" s="33" t="s">
        <v>3587</v>
      </c>
      <c r="Q238" s="187">
        <v>926455.51</v>
      </c>
      <c r="R238" s="183"/>
      <c r="S238" s="183"/>
      <c r="T238"/>
    </row>
    <row r="239" spans="1:20" ht="45.75" x14ac:dyDescent="0.25">
      <c r="A239" s="80">
        <v>238</v>
      </c>
      <c r="B239" s="118" t="s">
        <v>327</v>
      </c>
      <c r="C239" s="30"/>
      <c r="D239" s="30" t="s">
        <v>2676</v>
      </c>
      <c r="E239" s="30" t="s">
        <v>18</v>
      </c>
      <c r="F239" s="30" t="s">
        <v>333</v>
      </c>
      <c r="G239" s="30" t="s">
        <v>20</v>
      </c>
      <c r="H239" s="30" t="s">
        <v>36</v>
      </c>
      <c r="I239" s="42">
        <v>31</v>
      </c>
      <c r="J239" s="108" t="str">
        <f t="shared" si="5"/>
        <v>Городской округ «Город Лесной» Свердловской области, г. Лесной, ул. Ленина, д. 31</v>
      </c>
      <c r="K239" s="30">
        <v>973</v>
      </c>
      <c r="L239" s="30">
        <v>11</v>
      </c>
      <c r="M239" s="30">
        <v>6</v>
      </c>
      <c r="N239" s="41" t="s">
        <v>3486</v>
      </c>
      <c r="O239" s="114" t="s">
        <v>3487</v>
      </c>
      <c r="P239" s="33" t="s">
        <v>3585</v>
      </c>
      <c r="Q239" s="187">
        <v>4605384.57</v>
      </c>
      <c r="R239" s="183"/>
      <c r="S239" s="183"/>
      <c r="T239"/>
    </row>
    <row r="240" spans="1:20" ht="57" x14ac:dyDescent="0.25">
      <c r="A240" s="80">
        <v>239</v>
      </c>
      <c r="B240" s="118" t="s">
        <v>327</v>
      </c>
      <c r="C240" s="30"/>
      <c r="D240" s="30" t="s">
        <v>2676</v>
      </c>
      <c r="E240" s="30" t="s">
        <v>18</v>
      </c>
      <c r="F240" s="30" t="s">
        <v>333</v>
      </c>
      <c r="G240" s="30" t="s">
        <v>20</v>
      </c>
      <c r="H240" s="30" t="s">
        <v>36</v>
      </c>
      <c r="I240" s="42">
        <v>40</v>
      </c>
      <c r="J240" s="108" t="str">
        <f t="shared" si="5"/>
        <v>Городской округ «Город Лесной» Свердловской области, г. Лесной, ул. Ленина, д. 40</v>
      </c>
      <c r="K240" s="30">
        <v>1445.1</v>
      </c>
      <c r="L240" s="30">
        <v>12</v>
      </c>
      <c r="M240" s="30">
        <v>6</v>
      </c>
      <c r="N240" s="41" t="s">
        <v>3488</v>
      </c>
      <c r="O240" s="114" t="s">
        <v>3489</v>
      </c>
      <c r="P240" s="33" t="s">
        <v>3588</v>
      </c>
      <c r="Q240" s="187">
        <v>4222670.2600000007</v>
      </c>
      <c r="R240" s="183"/>
      <c r="S240" s="183"/>
      <c r="T240"/>
    </row>
    <row r="241" spans="1:20" ht="23.25" x14ac:dyDescent="0.25">
      <c r="A241" s="80">
        <v>240</v>
      </c>
      <c r="B241" s="118" t="s">
        <v>327</v>
      </c>
      <c r="C241" s="112"/>
      <c r="D241" s="112" t="s">
        <v>2676</v>
      </c>
      <c r="E241" s="112" t="s">
        <v>18</v>
      </c>
      <c r="F241" s="112" t="s">
        <v>333</v>
      </c>
      <c r="G241" s="112" t="s">
        <v>20</v>
      </c>
      <c r="H241" s="112" t="s">
        <v>36</v>
      </c>
      <c r="I241" s="51">
        <v>57</v>
      </c>
      <c r="J241" s="108" t="str">
        <f t="shared" si="5"/>
        <v>Городской округ «Город Лесной» Свердловской области, г. Лесной, ул. Ленина, д. 57</v>
      </c>
      <c r="K241" s="112">
        <v>3213.1</v>
      </c>
      <c r="L241" s="30">
        <v>45</v>
      </c>
      <c r="M241" s="112">
        <v>1</v>
      </c>
      <c r="N241" s="41" t="s">
        <v>1489</v>
      </c>
      <c r="O241" s="114">
        <v>43122</v>
      </c>
      <c r="P241" s="33" t="s">
        <v>1494</v>
      </c>
      <c r="Q241" s="187">
        <v>2035149.87</v>
      </c>
      <c r="R241" s="183"/>
      <c r="S241" s="183"/>
      <c r="T241"/>
    </row>
    <row r="242" spans="1:20" ht="23.25" x14ac:dyDescent="0.25">
      <c r="A242" s="80">
        <v>241</v>
      </c>
      <c r="B242" s="118" t="s">
        <v>327</v>
      </c>
      <c r="C242" s="112"/>
      <c r="D242" s="112" t="s">
        <v>2676</v>
      </c>
      <c r="E242" s="112" t="s">
        <v>18</v>
      </c>
      <c r="F242" s="112" t="s">
        <v>333</v>
      </c>
      <c r="G242" s="112" t="s">
        <v>20</v>
      </c>
      <c r="H242" s="112" t="s">
        <v>36</v>
      </c>
      <c r="I242" s="51">
        <v>61</v>
      </c>
      <c r="J242" s="108" t="str">
        <f t="shared" si="5"/>
        <v>Городской округ «Город Лесной» Свердловской области, г. Лесной, ул. Ленина, д. 61</v>
      </c>
      <c r="K242" s="112">
        <v>3134.1</v>
      </c>
      <c r="L242" s="30">
        <v>43</v>
      </c>
      <c r="M242" s="112">
        <v>1</v>
      </c>
      <c r="N242" s="41" t="s">
        <v>1489</v>
      </c>
      <c r="O242" s="114">
        <v>43122</v>
      </c>
      <c r="P242" s="33" t="s">
        <v>1494</v>
      </c>
      <c r="Q242" s="187">
        <v>2044467.15</v>
      </c>
      <c r="R242" s="183"/>
      <c r="S242" s="183"/>
      <c r="T242"/>
    </row>
    <row r="243" spans="1:20" ht="23.25" x14ac:dyDescent="0.25">
      <c r="A243" s="80">
        <v>242</v>
      </c>
      <c r="B243" s="118" t="s">
        <v>327</v>
      </c>
      <c r="C243" s="112"/>
      <c r="D243" s="112" t="s">
        <v>2676</v>
      </c>
      <c r="E243" s="112" t="s">
        <v>18</v>
      </c>
      <c r="F243" s="112" t="s">
        <v>333</v>
      </c>
      <c r="G243" s="112" t="s">
        <v>20</v>
      </c>
      <c r="H243" s="112" t="s">
        <v>69</v>
      </c>
      <c r="I243" s="51">
        <v>10</v>
      </c>
      <c r="J243" s="108" t="str">
        <f t="shared" si="5"/>
        <v>Городской округ «Город Лесной» Свердловской области, г. Лесной, ул. Мира, д. 10</v>
      </c>
      <c r="K243" s="112">
        <v>7086.8</v>
      </c>
      <c r="L243" s="30">
        <v>72</v>
      </c>
      <c r="M243" s="113">
        <v>1</v>
      </c>
      <c r="N243" s="41" t="s">
        <v>1489</v>
      </c>
      <c r="O243" s="114">
        <v>43122</v>
      </c>
      <c r="P243" s="33" t="s">
        <v>1494</v>
      </c>
      <c r="Q243" s="187">
        <v>1971500.67</v>
      </c>
      <c r="R243" s="183" t="s">
        <v>2348</v>
      </c>
      <c r="S243" s="183"/>
      <c r="T243"/>
    </row>
    <row r="244" spans="1:20" ht="23.25" x14ac:dyDescent="0.25">
      <c r="A244" s="80">
        <v>243</v>
      </c>
      <c r="B244" s="118" t="s">
        <v>327</v>
      </c>
      <c r="C244" s="112"/>
      <c r="D244" s="112" t="s">
        <v>2676</v>
      </c>
      <c r="E244" s="112" t="s">
        <v>18</v>
      </c>
      <c r="F244" s="112" t="s">
        <v>333</v>
      </c>
      <c r="G244" s="112" t="s">
        <v>20</v>
      </c>
      <c r="H244" s="112" t="s">
        <v>69</v>
      </c>
      <c r="I244" s="51">
        <v>2</v>
      </c>
      <c r="J244" s="108" t="str">
        <f t="shared" si="5"/>
        <v>Городской округ «Город Лесной» Свердловской области, г. Лесной, ул. Мира, д. 2</v>
      </c>
      <c r="K244" s="112">
        <v>5772.6</v>
      </c>
      <c r="L244" s="30">
        <v>72</v>
      </c>
      <c r="M244" s="112">
        <v>2</v>
      </c>
      <c r="N244" s="41" t="s">
        <v>1489</v>
      </c>
      <c r="O244" s="114">
        <v>43122</v>
      </c>
      <c r="P244" s="33" t="s">
        <v>1494</v>
      </c>
      <c r="Q244" s="187">
        <v>3939342.16</v>
      </c>
      <c r="R244" s="183"/>
      <c r="S244" s="183"/>
      <c r="T244"/>
    </row>
    <row r="245" spans="1:20" ht="23.25" x14ac:dyDescent="0.25">
      <c r="A245" s="80">
        <v>244</v>
      </c>
      <c r="B245" s="118" t="s">
        <v>327</v>
      </c>
      <c r="C245" s="112"/>
      <c r="D245" s="112" t="s">
        <v>2676</v>
      </c>
      <c r="E245" s="112" t="s">
        <v>18</v>
      </c>
      <c r="F245" s="112" t="s">
        <v>333</v>
      </c>
      <c r="G245" s="112" t="s">
        <v>20</v>
      </c>
      <c r="H245" s="112" t="s">
        <v>69</v>
      </c>
      <c r="I245" s="51" t="s">
        <v>402</v>
      </c>
      <c r="J245" s="108" t="str">
        <f t="shared" si="5"/>
        <v>Городской округ «Город Лесной» Свердловской области, г. Лесной, ул. Мира, д. 2Б</v>
      </c>
      <c r="K245" s="112">
        <v>5247.1</v>
      </c>
      <c r="L245" s="30">
        <v>64</v>
      </c>
      <c r="M245" s="112">
        <v>2</v>
      </c>
      <c r="N245" s="41" t="s">
        <v>1489</v>
      </c>
      <c r="O245" s="114">
        <v>43122</v>
      </c>
      <c r="P245" s="33" t="s">
        <v>1494</v>
      </c>
      <c r="Q245" s="187">
        <v>3781121.95</v>
      </c>
      <c r="R245" s="183"/>
      <c r="S245" s="183"/>
      <c r="T245"/>
    </row>
    <row r="246" spans="1:20" ht="23.25" x14ac:dyDescent="0.25">
      <c r="A246" s="80">
        <v>245</v>
      </c>
      <c r="B246" s="118" t="s">
        <v>327</v>
      </c>
      <c r="C246" s="112"/>
      <c r="D246" s="112" t="s">
        <v>2676</v>
      </c>
      <c r="E246" s="112" t="s">
        <v>18</v>
      </c>
      <c r="F246" s="112" t="s">
        <v>333</v>
      </c>
      <c r="G246" s="112" t="s">
        <v>20</v>
      </c>
      <c r="H246" s="112" t="s">
        <v>69</v>
      </c>
      <c r="I246" s="51" t="s">
        <v>1073</v>
      </c>
      <c r="J246" s="108" t="str">
        <f t="shared" si="5"/>
        <v>Городской округ «Город Лесной» Свердловской области, г. Лесной, ул. Мира, д. 2Г</v>
      </c>
      <c r="K246" s="112">
        <v>3866.2</v>
      </c>
      <c r="L246" s="30">
        <v>45</v>
      </c>
      <c r="M246" s="112">
        <v>1</v>
      </c>
      <c r="N246" s="41" t="s">
        <v>1489</v>
      </c>
      <c r="O246" s="114">
        <v>43122</v>
      </c>
      <c r="P246" s="33" t="s">
        <v>1494</v>
      </c>
      <c r="Q246" s="187">
        <v>1978423.73</v>
      </c>
      <c r="R246" s="183"/>
      <c r="S246" s="183"/>
      <c r="T246"/>
    </row>
    <row r="247" spans="1:20" ht="34.5" x14ac:dyDescent="0.25">
      <c r="A247" s="80">
        <v>246</v>
      </c>
      <c r="B247" s="118" t="s">
        <v>327</v>
      </c>
      <c r="C247" s="30"/>
      <c r="D247" s="30" t="s">
        <v>2676</v>
      </c>
      <c r="E247" s="30" t="s">
        <v>18</v>
      </c>
      <c r="F247" s="30" t="s">
        <v>333</v>
      </c>
      <c r="G247" s="30" t="s">
        <v>20</v>
      </c>
      <c r="H247" s="30" t="s">
        <v>82</v>
      </c>
      <c r="I247" s="42">
        <v>24</v>
      </c>
      <c r="J247" s="108" t="str">
        <f t="shared" si="5"/>
        <v>Городской округ «Город Лесной» Свердловской области, г. Лесной, ул. Орджоникидзе, д. 24</v>
      </c>
      <c r="K247" s="30">
        <v>1504</v>
      </c>
      <c r="L247" s="30">
        <v>12</v>
      </c>
      <c r="M247" s="30">
        <v>6</v>
      </c>
      <c r="N247" s="41" t="s">
        <v>2837</v>
      </c>
      <c r="O247" s="114" t="s">
        <v>3472</v>
      </c>
      <c r="P247" s="33" t="s">
        <v>3585</v>
      </c>
      <c r="Q247" s="187">
        <v>5024253.26</v>
      </c>
      <c r="R247" s="183"/>
      <c r="S247" s="183"/>
      <c r="T247"/>
    </row>
    <row r="248" spans="1:20" ht="34.5" x14ac:dyDescent="0.25">
      <c r="A248" s="80">
        <v>247</v>
      </c>
      <c r="B248" s="118" t="s">
        <v>327</v>
      </c>
      <c r="C248" s="30"/>
      <c r="D248" s="30" t="s">
        <v>2676</v>
      </c>
      <c r="E248" s="30" t="s">
        <v>18</v>
      </c>
      <c r="F248" s="30" t="s">
        <v>333</v>
      </c>
      <c r="G248" s="30" t="s">
        <v>20</v>
      </c>
      <c r="H248" s="30" t="s">
        <v>82</v>
      </c>
      <c r="I248" s="42">
        <v>26</v>
      </c>
      <c r="J248" s="108" t="str">
        <f t="shared" si="5"/>
        <v>Городской округ «Город Лесной» Свердловской области, г. Лесной, ул. Орджоникидзе, д. 26</v>
      </c>
      <c r="K248" s="30">
        <v>1656.2</v>
      </c>
      <c r="L248" s="30">
        <v>12</v>
      </c>
      <c r="M248" s="30">
        <v>8</v>
      </c>
      <c r="N248" s="41" t="s">
        <v>3622</v>
      </c>
      <c r="O248" s="114" t="s">
        <v>3623</v>
      </c>
      <c r="P248" s="33" t="s">
        <v>3624</v>
      </c>
      <c r="Q248" s="187">
        <v>6185139.9199999999</v>
      </c>
      <c r="R248" s="183"/>
      <c r="S248" s="183"/>
      <c r="T248"/>
    </row>
    <row r="249" spans="1:20" ht="23.25" x14ac:dyDescent="0.25">
      <c r="A249" s="80">
        <v>248</v>
      </c>
      <c r="B249" s="118" t="s">
        <v>327</v>
      </c>
      <c r="C249" s="30"/>
      <c r="D249" s="30" t="s">
        <v>2676</v>
      </c>
      <c r="E249" s="30" t="s">
        <v>18</v>
      </c>
      <c r="F249" s="30" t="s">
        <v>333</v>
      </c>
      <c r="G249" s="30" t="s">
        <v>20</v>
      </c>
      <c r="H249" s="30" t="s">
        <v>82</v>
      </c>
      <c r="I249" s="42">
        <v>30</v>
      </c>
      <c r="J249" s="108" t="str">
        <f t="shared" si="5"/>
        <v>Городской округ «Город Лесной» Свердловской области, г. Лесной, ул. Орджоникидзе, д. 30</v>
      </c>
      <c r="K249" s="30">
        <v>1846.4</v>
      </c>
      <c r="L249" s="30">
        <v>24</v>
      </c>
      <c r="M249" s="30">
        <v>3</v>
      </c>
      <c r="N249" s="41" t="s">
        <v>2813</v>
      </c>
      <c r="O249" s="114">
        <v>43112</v>
      </c>
      <c r="P249" s="33" t="s">
        <v>1619</v>
      </c>
      <c r="Q249" s="187">
        <v>1576882.38</v>
      </c>
      <c r="R249" s="183"/>
      <c r="S249" s="183"/>
      <c r="T249"/>
    </row>
    <row r="250" spans="1:20" ht="23.25" x14ac:dyDescent="0.25">
      <c r="A250" s="80">
        <v>249</v>
      </c>
      <c r="B250" s="118" t="s">
        <v>327</v>
      </c>
      <c r="C250" s="30"/>
      <c r="D250" s="30" t="s">
        <v>2676</v>
      </c>
      <c r="E250" s="30" t="s">
        <v>18</v>
      </c>
      <c r="F250" s="30" t="s">
        <v>333</v>
      </c>
      <c r="G250" s="30" t="s">
        <v>20</v>
      </c>
      <c r="H250" s="30" t="s">
        <v>82</v>
      </c>
      <c r="I250" s="42">
        <v>32</v>
      </c>
      <c r="J250" s="108" t="str">
        <f t="shared" si="5"/>
        <v>Городской округ «Город Лесной» Свердловской области, г. Лесной, ул. Орджоникидзе, д. 32</v>
      </c>
      <c r="K250" s="30">
        <v>1255.5</v>
      </c>
      <c r="L250" s="30">
        <v>18</v>
      </c>
      <c r="M250" s="30">
        <v>1</v>
      </c>
      <c r="N250" s="41" t="s">
        <v>2813</v>
      </c>
      <c r="O250" s="114">
        <v>43112</v>
      </c>
      <c r="P250" s="33" t="s">
        <v>1619</v>
      </c>
      <c r="Q250" s="187">
        <v>3528941.04</v>
      </c>
      <c r="R250" s="183"/>
      <c r="S250" s="183"/>
      <c r="T250"/>
    </row>
    <row r="251" spans="1:20" ht="23.25" x14ac:dyDescent="0.25">
      <c r="A251" s="80">
        <v>250</v>
      </c>
      <c r="B251" s="118" t="s">
        <v>327</v>
      </c>
      <c r="C251" s="114"/>
      <c r="D251" s="30" t="s">
        <v>2676</v>
      </c>
      <c r="E251" s="33" t="s">
        <v>18</v>
      </c>
      <c r="F251" s="33" t="s">
        <v>333</v>
      </c>
      <c r="G251" s="33" t="s">
        <v>20</v>
      </c>
      <c r="H251" s="33" t="s">
        <v>108</v>
      </c>
      <c r="I251" s="117" t="s">
        <v>963</v>
      </c>
      <c r="J251" s="108" t="str">
        <f t="shared" si="5"/>
        <v>Городской округ «Город Лесной» Свердловской области, г. Лесной, ул. Пушкина, д. 16</v>
      </c>
      <c r="K251" s="33">
        <v>2240.3000000000002</v>
      </c>
      <c r="L251" s="30">
        <v>23</v>
      </c>
      <c r="M251" s="33">
        <v>1</v>
      </c>
      <c r="N251" s="41" t="s">
        <v>2813</v>
      </c>
      <c r="O251" s="114">
        <v>43112</v>
      </c>
      <c r="P251" s="33" t="s">
        <v>1619</v>
      </c>
      <c r="Q251" s="187">
        <v>5052214.84</v>
      </c>
      <c r="R251" s="183"/>
      <c r="S251" s="183"/>
      <c r="T251"/>
    </row>
    <row r="252" spans="1:20" ht="45.75" x14ac:dyDescent="0.25">
      <c r="A252" s="80">
        <v>251</v>
      </c>
      <c r="B252" s="118" t="s">
        <v>327</v>
      </c>
      <c r="C252" s="30"/>
      <c r="D252" s="30" t="s">
        <v>2676</v>
      </c>
      <c r="E252" s="30" t="s">
        <v>18</v>
      </c>
      <c r="F252" s="30" t="s">
        <v>333</v>
      </c>
      <c r="G252" s="30" t="s">
        <v>20</v>
      </c>
      <c r="H252" s="30" t="s">
        <v>108</v>
      </c>
      <c r="I252" s="42">
        <v>28</v>
      </c>
      <c r="J252" s="108" t="str">
        <f t="shared" si="5"/>
        <v>Городской округ «Город Лесной» Свердловской области, г. Лесной, ул. Пушкина, д. 28</v>
      </c>
      <c r="K252" s="30">
        <v>1502.8</v>
      </c>
      <c r="L252" s="30">
        <v>12</v>
      </c>
      <c r="M252" s="30">
        <v>6</v>
      </c>
      <c r="N252" s="41" t="s">
        <v>2838</v>
      </c>
      <c r="O252" s="114" t="s">
        <v>3490</v>
      </c>
      <c r="P252" s="33" t="s">
        <v>3576</v>
      </c>
      <c r="Q252" s="187">
        <v>2345025.1</v>
      </c>
      <c r="R252" s="183"/>
      <c r="S252" s="183"/>
      <c r="T252"/>
    </row>
    <row r="253" spans="1:20" ht="23.25" x14ac:dyDescent="0.25">
      <c r="A253" s="80">
        <v>252</v>
      </c>
      <c r="B253" s="118" t="s">
        <v>327</v>
      </c>
      <c r="C253" s="114"/>
      <c r="D253" s="30" t="s">
        <v>2676</v>
      </c>
      <c r="E253" s="33" t="s">
        <v>18</v>
      </c>
      <c r="F253" s="33" t="s">
        <v>333</v>
      </c>
      <c r="G253" s="33" t="s">
        <v>20</v>
      </c>
      <c r="H253" s="33" t="s">
        <v>108</v>
      </c>
      <c r="I253" s="117" t="s">
        <v>986</v>
      </c>
      <c r="J253" s="108" t="str">
        <f t="shared" si="5"/>
        <v>Городской округ «Город Лесной» Свердловской области, г. Лесной, ул. Пушкина, д. 30</v>
      </c>
      <c r="K253" s="33">
        <v>1610.6</v>
      </c>
      <c r="L253" s="30">
        <v>12</v>
      </c>
      <c r="M253" s="115">
        <v>1</v>
      </c>
      <c r="N253" s="41" t="s">
        <v>2814</v>
      </c>
      <c r="O253" s="114">
        <v>43223</v>
      </c>
      <c r="P253" s="33" t="s">
        <v>1619</v>
      </c>
      <c r="Q253" s="187">
        <v>239459.76</v>
      </c>
      <c r="R253" s="183" t="s">
        <v>2348</v>
      </c>
      <c r="S253" s="183"/>
      <c r="T253"/>
    </row>
    <row r="254" spans="1:20" ht="45.75" x14ac:dyDescent="0.25">
      <c r="A254" s="80">
        <v>253</v>
      </c>
      <c r="B254" s="118" t="s">
        <v>327</v>
      </c>
      <c r="C254" s="30"/>
      <c r="D254" s="30" t="s">
        <v>2676</v>
      </c>
      <c r="E254" s="30" t="s">
        <v>18</v>
      </c>
      <c r="F254" s="30" t="s">
        <v>333</v>
      </c>
      <c r="G254" s="30" t="s">
        <v>20</v>
      </c>
      <c r="H254" s="30" t="s">
        <v>77</v>
      </c>
      <c r="I254" s="42">
        <v>15</v>
      </c>
      <c r="J254" s="108" t="str">
        <f t="shared" si="5"/>
        <v>Городской округ «Город Лесной» Свердловской области, г. Лесной, ул. Свердлова, д. 15</v>
      </c>
      <c r="K254" s="30">
        <v>948.4</v>
      </c>
      <c r="L254" s="30">
        <v>12</v>
      </c>
      <c r="M254" s="30">
        <v>6</v>
      </c>
      <c r="N254" s="41" t="s">
        <v>2844</v>
      </c>
      <c r="O254" s="114" t="s">
        <v>3491</v>
      </c>
      <c r="P254" s="33" t="s">
        <v>3589</v>
      </c>
      <c r="Q254" s="187">
        <v>4851745.8900000006</v>
      </c>
      <c r="R254" s="183"/>
      <c r="S254" s="183"/>
      <c r="T254"/>
    </row>
    <row r="255" spans="1:20" ht="34.5" x14ac:dyDescent="0.25">
      <c r="A255" s="80">
        <v>254</v>
      </c>
      <c r="B255" s="118" t="s">
        <v>327</v>
      </c>
      <c r="C255" s="30"/>
      <c r="D255" s="30" t="s">
        <v>2676</v>
      </c>
      <c r="E255" s="30" t="s">
        <v>18</v>
      </c>
      <c r="F255" s="30" t="s">
        <v>333</v>
      </c>
      <c r="G255" s="30" t="s">
        <v>20</v>
      </c>
      <c r="H255" s="30" t="s">
        <v>77</v>
      </c>
      <c r="I255" s="42">
        <v>17</v>
      </c>
      <c r="J255" s="108" t="str">
        <f t="shared" si="5"/>
        <v>Городской округ «Город Лесной» Свердловской области, г. Лесной, ул. Свердлова, д. 17</v>
      </c>
      <c r="K255" s="30">
        <v>940.1</v>
      </c>
      <c r="L255" s="30">
        <v>12</v>
      </c>
      <c r="M255" s="30">
        <v>8</v>
      </c>
      <c r="N255" s="41" t="s">
        <v>3492</v>
      </c>
      <c r="O255" s="114" t="s">
        <v>3493</v>
      </c>
      <c r="P255" s="33" t="s">
        <v>3590</v>
      </c>
      <c r="Q255" s="187">
        <v>4730989.01</v>
      </c>
      <c r="R255" s="183"/>
      <c r="S255" s="183"/>
      <c r="T255"/>
    </row>
    <row r="256" spans="1:20" ht="57" x14ac:dyDescent="0.25">
      <c r="A256" s="80">
        <v>255</v>
      </c>
      <c r="B256" s="118" t="s">
        <v>327</v>
      </c>
      <c r="C256" s="30"/>
      <c r="D256" s="30" t="s">
        <v>2676</v>
      </c>
      <c r="E256" s="30" t="s">
        <v>18</v>
      </c>
      <c r="F256" s="30" t="s">
        <v>333</v>
      </c>
      <c r="G256" s="30" t="s">
        <v>20</v>
      </c>
      <c r="H256" s="30" t="s">
        <v>77</v>
      </c>
      <c r="I256" s="42">
        <v>25</v>
      </c>
      <c r="J256" s="108" t="str">
        <f t="shared" si="5"/>
        <v>Городской округ «Город Лесной» Свердловской области, г. Лесной, ул. Свердлова, д. 25</v>
      </c>
      <c r="K256" s="30">
        <v>1654.1</v>
      </c>
      <c r="L256" s="30">
        <v>12</v>
      </c>
      <c r="M256" s="30">
        <v>7</v>
      </c>
      <c r="N256" s="41" t="s">
        <v>3603</v>
      </c>
      <c r="O256" s="114" t="s">
        <v>3604</v>
      </c>
      <c r="P256" s="33" t="s">
        <v>3605</v>
      </c>
      <c r="Q256" s="187">
        <v>4978328.46</v>
      </c>
      <c r="R256" s="183"/>
      <c r="S256" s="183"/>
      <c r="T256"/>
    </row>
    <row r="257" spans="1:20" ht="23.25" x14ac:dyDescent="0.25">
      <c r="A257" s="80">
        <v>256</v>
      </c>
      <c r="B257" s="118" t="s">
        <v>327</v>
      </c>
      <c r="C257" s="112"/>
      <c r="D257" s="112" t="s">
        <v>2676</v>
      </c>
      <c r="E257" s="112" t="s">
        <v>18</v>
      </c>
      <c r="F257" s="112" t="s">
        <v>333</v>
      </c>
      <c r="G257" s="112" t="s">
        <v>20</v>
      </c>
      <c r="H257" s="112" t="s">
        <v>87</v>
      </c>
      <c r="I257" s="51">
        <v>2</v>
      </c>
      <c r="J257" s="108" t="str">
        <f t="shared" si="5"/>
        <v>Городской округ «Город Лесной» Свердловской области, г. Лесной, ул. Строителей, д. 2</v>
      </c>
      <c r="K257" s="112">
        <v>3801.9</v>
      </c>
      <c r="L257" s="30">
        <v>44</v>
      </c>
      <c r="M257" s="112">
        <v>1</v>
      </c>
      <c r="N257" s="41" t="s">
        <v>1489</v>
      </c>
      <c r="O257" s="114">
        <v>43122</v>
      </c>
      <c r="P257" s="33" t="s">
        <v>1494</v>
      </c>
      <c r="Q257" s="187">
        <v>2014869.21</v>
      </c>
      <c r="R257" s="183"/>
      <c r="S257" s="183"/>
      <c r="T257"/>
    </row>
    <row r="258" spans="1:20" ht="23.25" x14ac:dyDescent="0.25">
      <c r="A258" s="80">
        <v>257</v>
      </c>
      <c r="B258" s="118" t="s">
        <v>327</v>
      </c>
      <c r="C258" s="112"/>
      <c r="D258" s="112" t="s">
        <v>2676</v>
      </c>
      <c r="E258" s="112" t="s">
        <v>18</v>
      </c>
      <c r="F258" s="112" t="s">
        <v>333</v>
      </c>
      <c r="G258" s="112" t="s">
        <v>20</v>
      </c>
      <c r="H258" s="112" t="s">
        <v>132</v>
      </c>
      <c r="I258" s="51" t="s">
        <v>317</v>
      </c>
      <c r="J258" s="108" t="str">
        <f t="shared" si="5"/>
        <v>Городской округ «Город Лесной» Свердловской области, г. Лесной, ул. Энгельса, д. 6А</v>
      </c>
      <c r="K258" s="112">
        <v>3162.7</v>
      </c>
      <c r="L258" s="30">
        <v>45</v>
      </c>
      <c r="M258" s="112">
        <v>1</v>
      </c>
      <c r="N258" s="41" t="s">
        <v>1489</v>
      </c>
      <c r="O258" s="114">
        <v>43122</v>
      </c>
      <c r="P258" s="33" t="s">
        <v>1494</v>
      </c>
      <c r="Q258" s="187">
        <v>2012991.83</v>
      </c>
      <c r="R258" s="183"/>
      <c r="S258" s="183"/>
      <c r="T258"/>
    </row>
    <row r="259" spans="1:20" ht="23.25" x14ac:dyDescent="0.25">
      <c r="A259" s="80">
        <v>258</v>
      </c>
      <c r="B259" s="118" t="s">
        <v>327</v>
      </c>
      <c r="C259" s="112"/>
      <c r="D259" s="112" t="s">
        <v>2676</v>
      </c>
      <c r="E259" s="112" t="s">
        <v>18</v>
      </c>
      <c r="F259" s="112" t="s">
        <v>333</v>
      </c>
      <c r="G259" s="112" t="s">
        <v>20</v>
      </c>
      <c r="H259" s="112" t="s">
        <v>70</v>
      </c>
      <c r="I259" s="51">
        <v>22</v>
      </c>
      <c r="J259" s="108" t="str">
        <f t="shared" si="5"/>
        <v>Городской округ «Город Лесной» Свердловской области, г. Лесной, ул. Юбилейная, д. 22</v>
      </c>
      <c r="K259" s="112">
        <v>6545.2</v>
      </c>
      <c r="L259" s="30">
        <v>64</v>
      </c>
      <c r="M259" s="112">
        <v>2</v>
      </c>
      <c r="N259" s="41" t="s">
        <v>1489</v>
      </c>
      <c r="O259" s="114">
        <v>43122</v>
      </c>
      <c r="P259" s="33" t="s">
        <v>1494</v>
      </c>
      <c r="Q259" s="187">
        <v>3784774.05</v>
      </c>
      <c r="R259" s="183"/>
      <c r="S259" s="183"/>
      <c r="T259"/>
    </row>
    <row r="260" spans="1:20" ht="23.25" x14ac:dyDescent="0.25">
      <c r="A260" s="80">
        <v>259</v>
      </c>
      <c r="B260" s="116" t="s">
        <v>218</v>
      </c>
      <c r="C260" s="30"/>
      <c r="D260" s="30" t="s">
        <v>169</v>
      </c>
      <c r="E260" s="30" t="s">
        <v>18</v>
      </c>
      <c r="F260" s="30" t="s">
        <v>170</v>
      </c>
      <c r="G260" s="30" t="s">
        <v>20</v>
      </c>
      <c r="H260" s="30" t="s">
        <v>36</v>
      </c>
      <c r="I260" s="42">
        <v>102</v>
      </c>
      <c r="J260" s="108" t="str">
        <f t="shared" si="5"/>
        <v>городской округ Верхний Тагил, г. Верхний Тагил, ул. Ленина, д. 102</v>
      </c>
      <c r="K260" s="42">
        <v>961.3</v>
      </c>
      <c r="L260" s="30">
        <v>12</v>
      </c>
      <c r="M260" s="42">
        <v>8</v>
      </c>
      <c r="N260" s="41" t="s">
        <v>2742</v>
      </c>
      <c r="O260" s="114">
        <v>43032</v>
      </c>
      <c r="P260" s="33" t="s">
        <v>1716</v>
      </c>
      <c r="Q260" s="187">
        <v>6485462.9000000004</v>
      </c>
      <c r="R260" s="183"/>
      <c r="S260" s="183"/>
      <c r="T260"/>
    </row>
    <row r="261" spans="1:20" ht="23.25" x14ac:dyDescent="0.25">
      <c r="A261" s="80">
        <v>260</v>
      </c>
      <c r="B261" s="116" t="s">
        <v>218</v>
      </c>
      <c r="C261" s="30"/>
      <c r="D261" s="30" t="s">
        <v>169</v>
      </c>
      <c r="E261" s="30" t="s">
        <v>18</v>
      </c>
      <c r="F261" s="30" t="s">
        <v>170</v>
      </c>
      <c r="G261" s="30" t="s">
        <v>20</v>
      </c>
      <c r="H261" s="30" t="s">
        <v>36</v>
      </c>
      <c r="I261" s="42">
        <v>108</v>
      </c>
      <c r="J261" s="108" t="str">
        <f t="shared" si="5"/>
        <v>городской округ Верхний Тагил, г. Верхний Тагил, ул. Ленина, д. 108</v>
      </c>
      <c r="K261" s="42">
        <v>1015.4</v>
      </c>
      <c r="L261" s="30">
        <v>24</v>
      </c>
      <c r="M261" s="42">
        <v>1</v>
      </c>
      <c r="N261" s="41" t="s">
        <v>2742</v>
      </c>
      <c r="O261" s="114">
        <v>43032</v>
      </c>
      <c r="P261" s="33" t="s">
        <v>1716</v>
      </c>
      <c r="Q261" s="187">
        <v>1173788.48</v>
      </c>
      <c r="R261" s="183"/>
      <c r="S261" s="183"/>
      <c r="T261"/>
    </row>
    <row r="262" spans="1:20" ht="23.25" x14ac:dyDescent="0.25">
      <c r="A262" s="80">
        <v>261</v>
      </c>
      <c r="B262" s="116" t="s">
        <v>218</v>
      </c>
      <c r="C262" s="30"/>
      <c r="D262" s="30" t="s">
        <v>169</v>
      </c>
      <c r="E262" s="30" t="s">
        <v>18</v>
      </c>
      <c r="F262" s="30" t="s">
        <v>170</v>
      </c>
      <c r="G262" s="30" t="s">
        <v>20</v>
      </c>
      <c r="H262" s="30" t="s">
        <v>367</v>
      </c>
      <c r="I262" s="42">
        <v>21</v>
      </c>
      <c r="J262" s="108" t="str">
        <f t="shared" si="5"/>
        <v>городской округ Верхний Тагил, г. Верхний Тагил, ул. Лесная, д. 21</v>
      </c>
      <c r="K262" s="42">
        <v>3598.2</v>
      </c>
      <c r="L262" s="30">
        <v>60</v>
      </c>
      <c r="M262" s="42">
        <v>1</v>
      </c>
      <c r="N262" s="41" t="s">
        <v>2742</v>
      </c>
      <c r="O262" s="114">
        <v>43032</v>
      </c>
      <c r="P262" s="33" t="s">
        <v>1716</v>
      </c>
      <c r="Q262" s="187">
        <v>917099.54</v>
      </c>
      <c r="R262" s="183"/>
      <c r="S262" s="183"/>
      <c r="T262"/>
    </row>
    <row r="263" spans="1:20" ht="23.25" x14ac:dyDescent="0.25">
      <c r="A263" s="80">
        <v>262</v>
      </c>
      <c r="B263" s="116" t="s">
        <v>218</v>
      </c>
      <c r="C263" s="30"/>
      <c r="D263" s="30" t="s">
        <v>169</v>
      </c>
      <c r="E263" s="30" t="s">
        <v>18</v>
      </c>
      <c r="F263" s="30" t="s">
        <v>170</v>
      </c>
      <c r="G263" s="30" t="s">
        <v>20</v>
      </c>
      <c r="H263" s="30" t="s">
        <v>367</v>
      </c>
      <c r="I263" s="42">
        <v>7</v>
      </c>
      <c r="J263" s="108" t="str">
        <f t="shared" si="5"/>
        <v>городской округ Верхний Тагил, г. Верхний Тагил, ул. Лесная, д. 7</v>
      </c>
      <c r="K263" s="42">
        <v>3659.1</v>
      </c>
      <c r="L263" s="30">
        <v>60</v>
      </c>
      <c r="M263" s="42">
        <v>1</v>
      </c>
      <c r="N263" s="41" t="s">
        <v>2742</v>
      </c>
      <c r="O263" s="114">
        <v>43032</v>
      </c>
      <c r="P263" s="33" t="s">
        <v>1716</v>
      </c>
      <c r="Q263" s="187">
        <v>874518.05999999994</v>
      </c>
      <c r="R263" s="183"/>
      <c r="S263" s="183"/>
      <c r="T263"/>
    </row>
    <row r="264" spans="1:20" ht="23.25" x14ac:dyDescent="0.25">
      <c r="A264" s="80">
        <v>263</v>
      </c>
      <c r="B264" s="116" t="s">
        <v>218</v>
      </c>
      <c r="C264" s="30"/>
      <c r="D264" s="30" t="s">
        <v>169</v>
      </c>
      <c r="E264" s="30" t="s">
        <v>18</v>
      </c>
      <c r="F264" s="30" t="s">
        <v>170</v>
      </c>
      <c r="G264" s="30" t="s">
        <v>20</v>
      </c>
      <c r="H264" s="30" t="s">
        <v>41</v>
      </c>
      <c r="I264" s="42">
        <v>7</v>
      </c>
      <c r="J264" s="108" t="str">
        <f t="shared" si="5"/>
        <v>городской округ Верхний Тагил, г. Верхний Тагил, ул. Садовая, д. 7</v>
      </c>
      <c r="K264" s="42">
        <v>973.7</v>
      </c>
      <c r="L264" s="30">
        <v>12</v>
      </c>
      <c r="M264" s="42">
        <v>8</v>
      </c>
      <c r="N264" s="41" t="s">
        <v>2754</v>
      </c>
      <c r="O264" s="114" t="s">
        <v>3454</v>
      </c>
      <c r="P264" s="33" t="s">
        <v>1716</v>
      </c>
      <c r="Q264" s="187">
        <v>5484592.8000000007</v>
      </c>
      <c r="R264" s="183"/>
      <c r="S264" s="183"/>
      <c r="T264"/>
    </row>
    <row r="265" spans="1:20" ht="23.25" x14ac:dyDescent="0.25">
      <c r="A265" s="80">
        <v>264</v>
      </c>
      <c r="B265" s="116" t="s">
        <v>218</v>
      </c>
      <c r="C265" s="30"/>
      <c r="D265" s="30" t="s">
        <v>169</v>
      </c>
      <c r="E265" s="30" t="s">
        <v>18</v>
      </c>
      <c r="F265" s="30" t="s">
        <v>170</v>
      </c>
      <c r="G265" s="30" t="s">
        <v>20</v>
      </c>
      <c r="H265" s="30" t="s">
        <v>1085</v>
      </c>
      <c r="I265" s="42">
        <v>56</v>
      </c>
      <c r="J265" s="108" t="str">
        <f t="shared" si="5"/>
        <v>городской округ Верхний Тагил, г. Верхний Тагил, ул. Строительная, д. 56</v>
      </c>
      <c r="K265" s="42">
        <v>3629.7</v>
      </c>
      <c r="L265" s="30">
        <v>60</v>
      </c>
      <c r="M265" s="42">
        <v>1</v>
      </c>
      <c r="N265" s="41" t="s">
        <v>3339</v>
      </c>
      <c r="O265" s="114">
        <v>43241</v>
      </c>
      <c r="P265" s="33" t="s">
        <v>1716</v>
      </c>
      <c r="Q265" s="187">
        <v>1715245.64</v>
      </c>
      <c r="R265" s="183"/>
      <c r="S265" s="183"/>
      <c r="T265"/>
    </row>
    <row r="266" spans="1:20" ht="23.25" x14ac:dyDescent="0.25">
      <c r="A266" s="80">
        <v>265</v>
      </c>
      <c r="B266" s="111" t="s">
        <v>227</v>
      </c>
      <c r="C266" s="30"/>
      <c r="D266" s="30" t="s">
        <v>243</v>
      </c>
      <c r="E266" s="30" t="s">
        <v>18</v>
      </c>
      <c r="F266" s="30" t="s">
        <v>244</v>
      </c>
      <c r="G266" s="30" t="s">
        <v>20</v>
      </c>
      <c r="H266" s="30" t="s">
        <v>207</v>
      </c>
      <c r="I266" s="42">
        <v>9</v>
      </c>
      <c r="J266" s="108" t="str">
        <f t="shared" si="5"/>
        <v>городской округ Верхняя Пышма, г. Верхняя Пышма, ул. Красноармейская, д. 9</v>
      </c>
      <c r="K266" s="42">
        <v>1525.5</v>
      </c>
      <c r="L266" s="30">
        <v>33</v>
      </c>
      <c r="M266" s="121">
        <v>2</v>
      </c>
      <c r="N266" s="41" t="s">
        <v>2777</v>
      </c>
      <c r="O266" s="114">
        <v>43094</v>
      </c>
      <c r="P266" s="33" t="s">
        <v>1716</v>
      </c>
      <c r="Q266" s="187">
        <v>5437916.7199999997</v>
      </c>
      <c r="R266" s="183" t="s">
        <v>2348</v>
      </c>
      <c r="S266" s="183"/>
      <c r="T266"/>
    </row>
    <row r="267" spans="1:20" ht="23.25" x14ac:dyDescent="0.25">
      <c r="A267" s="80">
        <v>266</v>
      </c>
      <c r="B267" s="111" t="s">
        <v>227</v>
      </c>
      <c r="C267" s="30"/>
      <c r="D267" s="30" t="s">
        <v>243</v>
      </c>
      <c r="E267" s="30" t="s">
        <v>18</v>
      </c>
      <c r="F267" s="30" t="s">
        <v>244</v>
      </c>
      <c r="G267" s="30" t="s">
        <v>20</v>
      </c>
      <c r="H267" s="30" t="s">
        <v>245</v>
      </c>
      <c r="I267" s="42">
        <v>1</v>
      </c>
      <c r="J267" s="108" t="str">
        <f t="shared" si="5"/>
        <v>городской округ Верхняя Пышма, г. Верхняя Пышма, ул. Менделеева, д. 1</v>
      </c>
      <c r="K267" s="42">
        <v>1555.9</v>
      </c>
      <c r="L267" s="30">
        <v>36</v>
      </c>
      <c r="M267" s="121">
        <v>1</v>
      </c>
      <c r="N267" s="41" t="s">
        <v>2779</v>
      </c>
      <c r="O267" s="114">
        <v>43094</v>
      </c>
      <c r="P267" s="33" t="s">
        <v>2110</v>
      </c>
      <c r="Q267" s="187">
        <v>1652152.42</v>
      </c>
      <c r="R267" s="183" t="s">
        <v>2348</v>
      </c>
      <c r="S267" s="183"/>
      <c r="T267"/>
    </row>
    <row r="268" spans="1:20" ht="23.25" x14ac:dyDescent="0.25">
      <c r="A268" s="80">
        <v>267</v>
      </c>
      <c r="B268" s="111" t="s">
        <v>227</v>
      </c>
      <c r="C268" s="106"/>
      <c r="D268" s="30" t="s">
        <v>243</v>
      </c>
      <c r="E268" s="33" t="s">
        <v>18</v>
      </c>
      <c r="F268" s="33" t="s">
        <v>244</v>
      </c>
      <c r="G268" s="33" t="s">
        <v>20</v>
      </c>
      <c r="H268" s="33" t="s">
        <v>245</v>
      </c>
      <c r="I268" s="117" t="s">
        <v>983</v>
      </c>
      <c r="J268" s="108" t="str">
        <f t="shared" si="5"/>
        <v>городской округ Верхняя Пышма, г. Верхняя Пышма, ул. Менделеева, д. 4</v>
      </c>
      <c r="K268" s="33">
        <v>1678.3</v>
      </c>
      <c r="L268" s="30">
        <v>36</v>
      </c>
      <c r="M268" s="115">
        <v>3</v>
      </c>
      <c r="N268" s="41" t="s">
        <v>2797</v>
      </c>
      <c r="O268" s="114" t="s">
        <v>3359</v>
      </c>
      <c r="P268" s="33" t="s">
        <v>3340</v>
      </c>
      <c r="Q268" s="187">
        <v>3194734.3600000003</v>
      </c>
      <c r="R268" s="183" t="s">
        <v>2348</v>
      </c>
      <c r="S268" s="183"/>
      <c r="T268"/>
    </row>
    <row r="269" spans="1:20" ht="23.25" x14ac:dyDescent="0.25">
      <c r="A269" s="80">
        <v>268</v>
      </c>
      <c r="B269" s="111" t="s">
        <v>227</v>
      </c>
      <c r="C269" s="30"/>
      <c r="D269" s="30" t="s">
        <v>243</v>
      </c>
      <c r="E269" s="30" t="s">
        <v>18</v>
      </c>
      <c r="F269" s="30" t="s">
        <v>244</v>
      </c>
      <c r="G269" s="30" t="s">
        <v>20</v>
      </c>
      <c r="H269" s="30" t="s">
        <v>252</v>
      </c>
      <c r="I269" s="42">
        <v>15</v>
      </c>
      <c r="J269" s="108" t="str">
        <f t="shared" ref="J269:J277" si="6">C269&amp;""&amp;D269&amp;", "&amp;E269&amp;" "&amp;F269&amp;", "&amp;G269&amp;" "&amp;H269&amp;", д. "&amp;I269</f>
        <v>городской округ Верхняя Пышма, г. Верхняя Пышма, ул. Петрова, д. 15</v>
      </c>
      <c r="K269" s="42">
        <v>693.2</v>
      </c>
      <c r="L269" s="30">
        <v>12</v>
      </c>
      <c r="M269" s="42">
        <v>1</v>
      </c>
      <c r="N269" s="41" t="s">
        <v>2787</v>
      </c>
      <c r="O269" s="114">
        <v>43297</v>
      </c>
      <c r="P269" s="33" t="s">
        <v>3340</v>
      </c>
      <c r="Q269" s="187">
        <v>1062211.22</v>
      </c>
      <c r="R269" s="183" t="s">
        <v>2348</v>
      </c>
      <c r="S269" s="183"/>
      <c r="T269"/>
    </row>
    <row r="270" spans="1:20" ht="23.25" x14ac:dyDescent="0.25">
      <c r="A270" s="80">
        <v>269</v>
      </c>
      <c r="B270" s="111" t="s">
        <v>227</v>
      </c>
      <c r="C270" s="30"/>
      <c r="D270" s="30" t="s">
        <v>243</v>
      </c>
      <c r="E270" s="33" t="s">
        <v>18</v>
      </c>
      <c r="F270" s="33" t="s">
        <v>244</v>
      </c>
      <c r="G270" s="33" t="s">
        <v>20</v>
      </c>
      <c r="H270" s="33" t="s">
        <v>252</v>
      </c>
      <c r="I270" s="117" t="s">
        <v>1003</v>
      </c>
      <c r="J270" s="108" t="str">
        <f t="shared" si="6"/>
        <v>городской округ Верхняя Пышма, г. Верхняя Пышма, ул. Петрова, д. 45</v>
      </c>
      <c r="K270" s="33">
        <v>1906.4</v>
      </c>
      <c r="L270" s="30">
        <v>25</v>
      </c>
      <c r="M270" s="115">
        <v>6</v>
      </c>
      <c r="N270" s="41" t="s">
        <v>3360</v>
      </c>
      <c r="O270" s="114" t="s">
        <v>3361</v>
      </c>
      <c r="P270" s="33" t="s">
        <v>3598</v>
      </c>
      <c r="Q270" s="187">
        <v>7407445.5099999998</v>
      </c>
      <c r="R270" s="183" t="s">
        <v>2348</v>
      </c>
      <c r="S270" s="183"/>
      <c r="T270"/>
    </row>
    <row r="271" spans="1:20" ht="23.25" x14ac:dyDescent="0.25">
      <c r="A271" s="80">
        <v>270</v>
      </c>
      <c r="B271" s="111" t="s">
        <v>227</v>
      </c>
      <c r="C271" s="106"/>
      <c r="D271" s="30" t="s">
        <v>243</v>
      </c>
      <c r="E271" s="33" t="s">
        <v>18</v>
      </c>
      <c r="F271" s="33" t="s">
        <v>244</v>
      </c>
      <c r="G271" s="33" t="s">
        <v>20</v>
      </c>
      <c r="H271" s="33" t="s">
        <v>252</v>
      </c>
      <c r="I271" s="117" t="s">
        <v>733</v>
      </c>
      <c r="J271" s="108" t="str">
        <f t="shared" si="6"/>
        <v>городской округ Верхняя Пышма, г. Верхняя Пышма, ул. Петрова, д. 45А</v>
      </c>
      <c r="K271" s="33">
        <v>1498.4</v>
      </c>
      <c r="L271" s="30">
        <v>24</v>
      </c>
      <c r="M271" s="115">
        <v>6</v>
      </c>
      <c r="N271" s="41" t="s">
        <v>3362</v>
      </c>
      <c r="O271" s="114" t="s">
        <v>3361</v>
      </c>
      <c r="P271" s="33" t="s">
        <v>3340</v>
      </c>
      <c r="Q271" s="187">
        <v>5845056.5</v>
      </c>
      <c r="R271" s="183" t="s">
        <v>2348</v>
      </c>
      <c r="S271" s="183"/>
      <c r="T271"/>
    </row>
    <row r="272" spans="1:20" ht="23.25" x14ac:dyDescent="0.25">
      <c r="A272" s="80">
        <v>271</v>
      </c>
      <c r="B272" s="111" t="s">
        <v>227</v>
      </c>
      <c r="C272" s="106"/>
      <c r="D272" s="30" t="s">
        <v>243</v>
      </c>
      <c r="E272" s="30" t="s">
        <v>18</v>
      </c>
      <c r="F272" s="30" t="s">
        <v>244</v>
      </c>
      <c r="G272" s="30" t="s">
        <v>20</v>
      </c>
      <c r="H272" s="30" t="s">
        <v>252</v>
      </c>
      <c r="I272" s="42">
        <v>47</v>
      </c>
      <c r="J272" s="108" t="str">
        <f t="shared" si="6"/>
        <v>городской округ Верхняя Пышма, г. Верхняя Пышма, ул. Петрова, д. 47</v>
      </c>
      <c r="K272" s="42">
        <v>1291</v>
      </c>
      <c r="L272" s="30">
        <v>24</v>
      </c>
      <c r="M272" s="121">
        <v>1</v>
      </c>
      <c r="N272" s="41" t="s">
        <v>2796</v>
      </c>
      <c r="O272" s="114">
        <v>43214</v>
      </c>
      <c r="P272" s="33" t="s">
        <v>3340</v>
      </c>
      <c r="Q272" s="187">
        <v>2694580.74</v>
      </c>
      <c r="R272" s="183" t="s">
        <v>2348</v>
      </c>
      <c r="S272" s="183"/>
      <c r="T272"/>
    </row>
    <row r="273" spans="1:20" ht="23.25" x14ac:dyDescent="0.25">
      <c r="A273" s="80">
        <v>272</v>
      </c>
      <c r="B273" s="111" t="s">
        <v>227</v>
      </c>
      <c r="C273" s="106"/>
      <c r="D273" s="30" t="s">
        <v>243</v>
      </c>
      <c r="E273" s="33" t="s">
        <v>18</v>
      </c>
      <c r="F273" s="33" t="s">
        <v>244</v>
      </c>
      <c r="G273" s="33" t="s">
        <v>20</v>
      </c>
      <c r="H273" s="33" t="s">
        <v>252</v>
      </c>
      <c r="I273" s="117" t="s">
        <v>1215</v>
      </c>
      <c r="J273" s="108" t="str">
        <f t="shared" si="6"/>
        <v>городской округ Верхняя Пышма, г. Верхняя Пышма, ул. Петрова, д. 49</v>
      </c>
      <c r="K273" s="33">
        <v>1702.9</v>
      </c>
      <c r="L273" s="30">
        <v>36</v>
      </c>
      <c r="M273" s="33">
        <v>8</v>
      </c>
      <c r="N273" s="41" t="s">
        <v>3363</v>
      </c>
      <c r="O273" s="114" t="s">
        <v>3364</v>
      </c>
      <c r="P273" s="33" t="s">
        <v>2110</v>
      </c>
      <c r="Q273" s="187">
        <v>7269902.5300000012</v>
      </c>
      <c r="R273" s="183"/>
      <c r="S273" s="183"/>
      <c r="T273"/>
    </row>
    <row r="274" spans="1:20" ht="23.25" x14ac:dyDescent="0.25">
      <c r="A274" s="80">
        <v>273</v>
      </c>
      <c r="B274" s="111" t="s">
        <v>227</v>
      </c>
      <c r="C274" s="106"/>
      <c r="D274" s="30" t="s">
        <v>243</v>
      </c>
      <c r="E274" s="33" t="s">
        <v>18</v>
      </c>
      <c r="F274" s="33" t="s">
        <v>244</v>
      </c>
      <c r="G274" s="33" t="s">
        <v>20</v>
      </c>
      <c r="H274" s="33" t="s">
        <v>252</v>
      </c>
      <c r="I274" s="117" t="s">
        <v>1012</v>
      </c>
      <c r="J274" s="108" t="str">
        <f t="shared" si="6"/>
        <v>городской округ Верхняя Пышма, г. Верхняя Пышма, ул. Петрова, д. 51</v>
      </c>
      <c r="K274" s="33">
        <v>2183.4</v>
      </c>
      <c r="L274" s="30">
        <v>36</v>
      </c>
      <c r="M274" s="33">
        <v>8</v>
      </c>
      <c r="N274" s="41" t="s">
        <v>2774</v>
      </c>
      <c r="O274" s="114">
        <v>43094</v>
      </c>
      <c r="P274" s="33" t="s">
        <v>3340</v>
      </c>
      <c r="Q274" s="187">
        <v>8719416.2199999988</v>
      </c>
      <c r="R274" s="183"/>
      <c r="S274" s="183"/>
      <c r="T274"/>
    </row>
    <row r="275" spans="1:20" ht="23.25" x14ac:dyDescent="0.25">
      <c r="A275" s="80">
        <v>274</v>
      </c>
      <c r="B275" s="111" t="s">
        <v>227</v>
      </c>
      <c r="C275" s="106"/>
      <c r="D275" s="30" t="s">
        <v>243</v>
      </c>
      <c r="E275" s="30" t="s">
        <v>18</v>
      </c>
      <c r="F275" s="30" t="s">
        <v>244</v>
      </c>
      <c r="G275" s="30" t="s">
        <v>20</v>
      </c>
      <c r="H275" s="30" t="s">
        <v>252</v>
      </c>
      <c r="I275" s="42">
        <v>53</v>
      </c>
      <c r="J275" s="108" t="str">
        <f t="shared" si="6"/>
        <v>городской округ Верхняя Пышма, г. Верхняя Пышма, ул. Петрова, д. 53</v>
      </c>
      <c r="K275" s="42">
        <v>1380</v>
      </c>
      <c r="L275" s="30">
        <v>17</v>
      </c>
      <c r="M275" s="121">
        <v>5</v>
      </c>
      <c r="N275" s="41" t="s">
        <v>2777</v>
      </c>
      <c r="O275" s="114">
        <v>43094</v>
      </c>
      <c r="P275" s="33" t="s">
        <v>1716</v>
      </c>
      <c r="Q275" s="187">
        <v>3155135.2500000005</v>
      </c>
      <c r="R275" s="183" t="s">
        <v>2348</v>
      </c>
      <c r="S275" s="183"/>
      <c r="T275"/>
    </row>
    <row r="276" spans="1:20" ht="23.25" x14ac:dyDescent="0.25">
      <c r="A276" s="80">
        <v>275</v>
      </c>
      <c r="B276" s="111" t="s">
        <v>227</v>
      </c>
      <c r="C276" s="106"/>
      <c r="D276" s="30" t="s">
        <v>243</v>
      </c>
      <c r="E276" s="33" t="s">
        <v>18</v>
      </c>
      <c r="F276" s="33" t="s">
        <v>244</v>
      </c>
      <c r="G276" s="33" t="s">
        <v>20</v>
      </c>
      <c r="H276" s="33" t="s">
        <v>199</v>
      </c>
      <c r="I276" s="117" t="s">
        <v>981</v>
      </c>
      <c r="J276" s="108" t="str">
        <f t="shared" si="6"/>
        <v>городской округ Верхняя Пышма, г. Верхняя Пышма, ул. Победы, д. 2</v>
      </c>
      <c r="K276" s="33">
        <v>2116.9</v>
      </c>
      <c r="L276" s="30">
        <v>30</v>
      </c>
      <c r="M276" s="115">
        <v>6</v>
      </c>
      <c r="N276" s="41" t="s">
        <v>3362</v>
      </c>
      <c r="O276" s="114" t="s">
        <v>3361</v>
      </c>
      <c r="P276" s="33" t="s">
        <v>3340</v>
      </c>
      <c r="Q276" s="187">
        <v>6794091.8499999996</v>
      </c>
      <c r="R276" s="183" t="s">
        <v>2348</v>
      </c>
      <c r="S276" s="183"/>
      <c r="T276"/>
    </row>
    <row r="277" spans="1:20" ht="23.25" x14ac:dyDescent="0.25">
      <c r="A277" s="80">
        <v>276</v>
      </c>
      <c r="B277" s="111" t="s">
        <v>227</v>
      </c>
      <c r="C277" s="30"/>
      <c r="D277" s="30" t="s">
        <v>243</v>
      </c>
      <c r="E277" s="30" t="s">
        <v>18</v>
      </c>
      <c r="F277" s="30" t="s">
        <v>244</v>
      </c>
      <c r="G277" s="30" t="s">
        <v>20</v>
      </c>
      <c r="H277" s="30" t="s">
        <v>253</v>
      </c>
      <c r="I277" s="42">
        <v>17</v>
      </c>
      <c r="J277" s="108" t="str">
        <f t="shared" si="6"/>
        <v>городской округ Верхняя Пышма, г. Верхняя Пышма, ул. Уральских рабочих, д. 17</v>
      </c>
      <c r="K277" s="42">
        <v>580.4</v>
      </c>
      <c r="L277" s="30">
        <v>8</v>
      </c>
      <c r="M277" s="121">
        <v>1</v>
      </c>
      <c r="N277" s="41" t="s">
        <v>2774</v>
      </c>
      <c r="O277" s="114">
        <v>43094</v>
      </c>
      <c r="P277" s="33" t="s">
        <v>3340</v>
      </c>
      <c r="Q277" s="187">
        <v>431724.24</v>
      </c>
      <c r="R277" s="183" t="s">
        <v>2348</v>
      </c>
      <c r="S277" s="183"/>
      <c r="T277"/>
    </row>
    <row r="278" spans="1:20" ht="23.25" x14ac:dyDescent="0.25">
      <c r="A278" s="80">
        <v>277</v>
      </c>
      <c r="B278" s="111" t="s">
        <v>227</v>
      </c>
      <c r="C278" s="125"/>
      <c r="D278" s="112" t="s">
        <v>243</v>
      </c>
      <c r="E278" s="112" t="s">
        <v>18</v>
      </c>
      <c r="F278" s="112" t="s">
        <v>244</v>
      </c>
      <c r="G278" s="112" t="s">
        <v>20</v>
      </c>
      <c r="H278" s="112" t="s">
        <v>253</v>
      </c>
      <c r="I278" s="51" t="s">
        <v>4064</v>
      </c>
      <c r="J278" s="108" t="s">
        <v>3601</v>
      </c>
      <c r="K278" s="51">
        <v>6808.06</v>
      </c>
      <c r="L278" s="30">
        <v>107</v>
      </c>
      <c r="M278" s="51">
        <v>3</v>
      </c>
      <c r="N278" s="41" t="s">
        <v>1493</v>
      </c>
      <c r="O278" s="114">
        <v>43122</v>
      </c>
      <c r="P278" s="33" t="s">
        <v>1494</v>
      </c>
      <c r="Q278" s="187">
        <v>5676819</v>
      </c>
      <c r="R278" s="183"/>
      <c r="S278" s="183"/>
      <c r="T278"/>
    </row>
    <row r="279" spans="1:20" ht="23.25" x14ac:dyDescent="0.25">
      <c r="A279" s="80">
        <v>278</v>
      </c>
      <c r="B279" s="111" t="s">
        <v>227</v>
      </c>
      <c r="C279" s="112"/>
      <c r="D279" s="112" t="s">
        <v>243</v>
      </c>
      <c r="E279" s="112" t="s">
        <v>18</v>
      </c>
      <c r="F279" s="112" t="s">
        <v>244</v>
      </c>
      <c r="G279" s="112" t="s">
        <v>20</v>
      </c>
      <c r="H279" s="112" t="s">
        <v>253</v>
      </c>
      <c r="I279" s="51" t="s">
        <v>1072</v>
      </c>
      <c r="J279" s="108" t="str">
        <f>C279&amp;""&amp;D279&amp;", "&amp;E279&amp;" "&amp;F279&amp;", "&amp;G279&amp;" "&amp;H279&amp;", д. "&amp;I279</f>
        <v>городской округ Верхняя Пышма, г. Верхняя Пышма, ул. Уральских рабочих, д. 48А</v>
      </c>
      <c r="K279" s="51">
        <v>11022.83</v>
      </c>
      <c r="L279" s="30">
        <v>190</v>
      </c>
      <c r="M279" s="51">
        <v>5</v>
      </c>
      <c r="N279" s="41" t="s">
        <v>1493</v>
      </c>
      <c r="O279" s="114">
        <v>43122</v>
      </c>
      <c r="P279" s="33" t="s">
        <v>1494</v>
      </c>
      <c r="Q279" s="187">
        <v>9323585.8399999999</v>
      </c>
      <c r="R279" s="183"/>
      <c r="S279" s="183"/>
      <c r="T279"/>
    </row>
    <row r="280" spans="1:20" ht="23.25" x14ac:dyDescent="0.25">
      <c r="A280" s="80">
        <v>279</v>
      </c>
      <c r="B280" s="111" t="s">
        <v>227</v>
      </c>
      <c r="C280" s="125"/>
      <c r="D280" s="112" t="s">
        <v>243</v>
      </c>
      <c r="E280" s="112" t="s">
        <v>18</v>
      </c>
      <c r="F280" s="112" t="s">
        <v>244</v>
      </c>
      <c r="G280" s="112" t="s">
        <v>20</v>
      </c>
      <c r="H280" s="112" t="s">
        <v>253</v>
      </c>
      <c r="I280" s="51">
        <v>50</v>
      </c>
      <c r="J280" s="108" t="str">
        <f t="shared" ref="J280:J311" si="7">C280&amp;""&amp;D280&amp;", "&amp;E280&amp;" "&amp;F280&amp;", "&amp;G280&amp;" "&amp;H280&amp;", д. "&amp;I280</f>
        <v>городской округ Верхняя Пышма, г. Верхняя Пышма, ул. Уральских рабочих, д. 50</v>
      </c>
      <c r="K280" s="51">
        <v>21599.06</v>
      </c>
      <c r="L280" s="30">
        <v>230</v>
      </c>
      <c r="M280" s="51">
        <v>3</v>
      </c>
      <c r="N280" s="41" t="s">
        <v>1493</v>
      </c>
      <c r="O280" s="114">
        <v>43122</v>
      </c>
      <c r="P280" s="33" t="s">
        <v>1494</v>
      </c>
      <c r="Q280" s="187">
        <v>5717451.4299999997</v>
      </c>
      <c r="R280" s="183"/>
      <c r="S280" s="183"/>
      <c r="T280"/>
    </row>
    <row r="281" spans="1:20" ht="23.25" x14ac:dyDescent="0.25">
      <c r="A281" s="80">
        <v>280</v>
      </c>
      <c r="B281" s="111" t="s">
        <v>227</v>
      </c>
      <c r="C281" s="30"/>
      <c r="D281" s="30" t="s">
        <v>243</v>
      </c>
      <c r="E281" s="30" t="s">
        <v>18</v>
      </c>
      <c r="F281" s="30" t="s">
        <v>244</v>
      </c>
      <c r="G281" s="30" t="s">
        <v>20</v>
      </c>
      <c r="H281" s="30" t="s">
        <v>247</v>
      </c>
      <c r="I281" s="42">
        <v>27</v>
      </c>
      <c r="J281" s="108" t="str">
        <f t="shared" si="7"/>
        <v>городской округ Верхняя Пышма, г. Верхняя Пышма, ул. Чайковского, д. 27</v>
      </c>
      <c r="K281" s="42">
        <v>385.2</v>
      </c>
      <c r="L281" s="30">
        <v>6</v>
      </c>
      <c r="M281" s="121">
        <v>1</v>
      </c>
      <c r="N281" s="41" t="s">
        <v>2774</v>
      </c>
      <c r="O281" s="114">
        <v>43094</v>
      </c>
      <c r="P281" s="33" t="s">
        <v>3340</v>
      </c>
      <c r="Q281" s="187">
        <v>345409.60000000003</v>
      </c>
      <c r="R281" s="183" t="s">
        <v>2348</v>
      </c>
      <c r="S281" s="183"/>
      <c r="T281"/>
    </row>
    <row r="282" spans="1:20" ht="23.25" x14ac:dyDescent="0.25">
      <c r="A282" s="80">
        <v>281</v>
      </c>
      <c r="B282" s="111" t="s">
        <v>227</v>
      </c>
      <c r="C282" s="106"/>
      <c r="D282" s="30" t="s">
        <v>243</v>
      </c>
      <c r="E282" s="33" t="s">
        <v>18</v>
      </c>
      <c r="F282" s="33" t="s">
        <v>244</v>
      </c>
      <c r="G282" s="33" t="s">
        <v>20</v>
      </c>
      <c r="H282" s="33" t="s">
        <v>247</v>
      </c>
      <c r="I282" s="117" t="s">
        <v>946</v>
      </c>
      <c r="J282" s="108" t="str">
        <f t="shared" si="7"/>
        <v>городской округ Верхняя Пышма, г. Верхняя Пышма, ул. Чайковского, д. 29</v>
      </c>
      <c r="K282" s="33">
        <v>779.4</v>
      </c>
      <c r="L282" s="30">
        <v>12</v>
      </c>
      <c r="M282" s="115">
        <v>1</v>
      </c>
      <c r="N282" s="41" t="s">
        <v>2774</v>
      </c>
      <c r="O282" s="114">
        <v>43094</v>
      </c>
      <c r="P282" s="33" t="s">
        <v>3340</v>
      </c>
      <c r="Q282" s="187">
        <v>938599.14</v>
      </c>
      <c r="R282" s="183" t="s">
        <v>2348</v>
      </c>
      <c r="S282" s="183"/>
      <c r="T282"/>
    </row>
    <row r="283" spans="1:20" ht="23.25" x14ac:dyDescent="0.25">
      <c r="A283" s="80">
        <v>282</v>
      </c>
      <c r="B283" s="111" t="s">
        <v>227</v>
      </c>
      <c r="C283" s="30"/>
      <c r="D283" s="30" t="s">
        <v>243</v>
      </c>
      <c r="E283" s="30" t="s">
        <v>18</v>
      </c>
      <c r="F283" s="30" t="s">
        <v>244</v>
      </c>
      <c r="G283" s="30" t="s">
        <v>20</v>
      </c>
      <c r="H283" s="30" t="s">
        <v>247</v>
      </c>
      <c r="I283" s="42">
        <v>31</v>
      </c>
      <c r="J283" s="108" t="str">
        <f t="shared" si="7"/>
        <v>городской округ Верхняя Пышма, г. Верхняя Пышма, ул. Чайковского, д. 31</v>
      </c>
      <c r="K283" s="42">
        <v>1687.4</v>
      </c>
      <c r="L283" s="30">
        <v>36</v>
      </c>
      <c r="M283" s="121">
        <v>1</v>
      </c>
      <c r="N283" s="41" t="s">
        <v>2777</v>
      </c>
      <c r="O283" s="114">
        <v>43094</v>
      </c>
      <c r="P283" s="33" t="s">
        <v>1716</v>
      </c>
      <c r="Q283" s="187">
        <v>1996364.12</v>
      </c>
      <c r="R283" s="183" t="s">
        <v>2348</v>
      </c>
      <c r="S283" s="183"/>
      <c r="T283"/>
    </row>
    <row r="284" spans="1:20" ht="23.25" x14ac:dyDescent="0.25">
      <c r="A284" s="80">
        <v>283</v>
      </c>
      <c r="B284" s="111" t="s">
        <v>227</v>
      </c>
      <c r="C284" s="30"/>
      <c r="D284" s="30" t="s">
        <v>243</v>
      </c>
      <c r="E284" s="30" t="s">
        <v>18</v>
      </c>
      <c r="F284" s="30" t="s">
        <v>244</v>
      </c>
      <c r="G284" s="30" t="s">
        <v>20</v>
      </c>
      <c r="H284" s="30" t="s">
        <v>247</v>
      </c>
      <c r="I284" s="42">
        <v>33</v>
      </c>
      <c r="J284" s="108" t="str">
        <f t="shared" si="7"/>
        <v>городской округ Верхняя Пышма, г. Верхняя Пышма, ул. Чайковского, д. 33</v>
      </c>
      <c r="K284" s="42">
        <v>1127.7</v>
      </c>
      <c r="L284" s="30">
        <v>24</v>
      </c>
      <c r="M284" s="121">
        <v>1</v>
      </c>
      <c r="N284" s="41" t="s">
        <v>2777</v>
      </c>
      <c r="O284" s="114">
        <v>43094</v>
      </c>
      <c r="P284" s="33" t="s">
        <v>1716</v>
      </c>
      <c r="Q284" s="187">
        <v>1219127.6200000001</v>
      </c>
      <c r="R284" s="183" t="s">
        <v>2348</v>
      </c>
      <c r="S284" s="183"/>
      <c r="T284"/>
    </row>
    <row r="285" spans="1:20" ht="23.25" x14ac:dyDescent="0.25">
      <c r="A285" s="80">
        <v>284</v>
      </c>
      <c r="B285" s="111" t="s">
        <v>227</v>
      </c>
      <c r="C285" s="30"/>
      <c r="D285" s="30" t="s">
        <v>243</v>
      </c>
      <c r="E285" s="30" t="s">
        <v>18</v>
      </c>
      <c r="F285" s="30" t="s">
        <v>244</v>
      </c>
      <c r="G285" s="30" t="s">
        <v>20</v>
      </c>
      <c r="H285" s="30" t="s">
        <v>247</v>
      </c>
      <c r="I285" s="42">
        <v>35</v>
      </c>
      <c r="J285" s="108" t="str">
        <f t="shared" si="7"/>
        <v>городской округ Верхняя Пышма, г. Верхняя Пышма, ул. Чайковского, д. 35</v>
      </c>
      <c r="K285" s="42">
        <v>1053.8</v>
      </c>
      <c r="L285" s="30">
        <v>22</v>
      </c>
      <c r="M285" s="42">
        <v>8</v>
      </c>
      <c r="N285" s="41" t="s">
        <v>2777</v>
      </c>
      <c r="O285" s="114">
        <v>43094</v>
      </c>
      <c r="P285" s="33" t="s">
        <v>1716</v>
      </c>
      <c r="Q285" s="187">
        <v>6856804.5</v>
      </c>
      <c r="R285" s="183"/>
      <c r="S285" s="183"/>
      <c r="T285"/>
    </row>
    <row r="286" spans="1:20" ht="23.25" x14ac:dyDescent="0.25">
      <c r="A286" s="80">
        <v>285</v>
      </c>
      <c r="B286" s="111" t="s">
        <v>227</v>
      </c>
      <c r="C286" s="30"/>
      <c r="D286" s="30" t="s">
        <v>243</v>
      </c>
      <c r="E286" s="30" t="s">
        <v>18</v>
      </c>
      <c r="F286" s="30" t="s">
        <v>244</v>
      </c>
      <c r="G286" s="30" t="s">
        <v>20</v>
      </c>
      <c r="H286" s="30" t="s">
        <v>247</v>
      </c>
      <c r="I286" s="42">
        <v>37</v>
      </c>
      <c r="J286" s="108" t="str">
        <f t="shared" si="7"/>
        <v>городской округ Верхняя Пышма, г. Верхняя Пышма, ул. Чайковского, д. 37</v>
      </c>
      <c r="K286" s="42">
        <v>1416.6</v>
      </c>
      <c r="L286" s="30">
        <v>30</v>
      </c>
      <c r="M286" s="42">
        <v>8</v>
      </c>
      <c r="N286" s="41" t="s">
        <v>2777</v>
      </c>
      <c r="O286" s="114">
        <v>43094</v>
      </c>
      <c r="P286" s="33" t="s">
        <v>1716</v>
      </c>
      <c r="Q286" s="187">
        <v>7867732.8400000008</v>
      </c>
      <c r="R286" s="183"/>
      <c r="S286" s="183"/>
      <c r="T286"/>
    </row>
    <row r="287" spans="1:20" ht="23.25" x14ac:dyDescent="0.25">
      <c r="A287" s="80">
        <v>286</v>
      </c>
      <c r="B287" s="111" t="s">
        <v>227</v>
      </c>
      <c r="C287" s="106"/>
      <c r="D287" s="30" t="s">
        <v>243</v>
      </c>
      <c r="E287" s="30" t="s">
        <v>18</v>
      </c>
      <c r="F287" s="30" t="s">
        <v>244</v>
      </c>
      <c r="G287" s="30" t="s">
        <v>20</v>
      </c>
      <c r="H287" s="30" t="s">
        <v>247</v>
      </c>
      <c r="I287" s="42">
        <v>39</v>
      </c>
      <c r="J287" s="108" t="str">
        <f t="shared" si="7"/>
        <v>городской округ Верхняя Пышма, г. Верхняя Пышма, ул. Чайковского, д. 39</v>
      </c>
      <c r="K287" s="42">
        <v>2151</v>
      </c>
      <c r="L287" s="30">
        <v>48</v>
      </c>
      <c r="M287" s="42">
        <v>8</v>
      </c>
      <c r="N287" s="41" t="s">
        <v>2777</v>
      </c>
      <c r="O287" s="114">
        <v>43094</v>
      </c>
      <c r="P287" s="33" t="s">
        <v>1716</v>
      </c>
      <c r="Q287" s="187">
        <v>10272788.93</v>
      </c>
      <c r="R287" s="183"/>
      <c r="S287" s="183"/>
      <c r="T287"/>
    </row>
    <row r="288" spans="1:20" ht="23.25" x14ac:dyDescent="0.25">
      <c r="A288" s="80">
        <v>287</v>
      </c>
      <c r="B288" s="111" t="s">
        <v>227</v>
      </c>
      <c r="C288" s="30"/>
      <c r="D288" s="30" t="s">
        <v>243</v>
      </c>
      <c r="E288" s="30" t="s">
        <v>1500</v>
      </c>
      <c r="F288" s="30" t="s">
        <v>714</v>
      </c>
      <c r="G288" s="30" t="s">
        <v>20</v>
      </c>
      <c r="H288" s="30" t="s">
        <v>265</v>
      </c>
      <c r="I288" s="42">
        <v>25</v>
      </c>
      <c r="J288" s="108" t="str">
        <f t="shared" si="7"/>
        <v>городской округ Верхняя Пышма, пос. Исеть (г Верхняя Пышма), ул. Станционная, д. 25</v>
      </c>
      <c r="K288" s="42">
        <v>321.10000000000002</v>
      </c>
      <c r="L288" s="30">
        <v>8</v>
      </c>
      <c r="M288" s="42">
        <v>4</v>
      </c>
      <c r="N288" s="41" t="s">
        <v>3365</v>
      </c>
      <c r="O288" s="114" t="s">
        <v>3366</v>
      </c>
      <c r="P288" s="33" t="s">
        <v>1716</v>
      </c>
      <c r="Q288" s="187">
        <v>1267789.6400000001</v>
      </c>
      <c r="R288" s="183"/>
      <c r="S288" s="183"/>
      <c r="T288"/>
    </row>
    <row r="289" spans="1:20" ht="23.25" x14ac:dyDescent="0.25">
      <c r="A289" s="80">
        <v>288</v>
      </c>
      <c r="B289" s="116" t="s">
        <v>218</v>
      </c>
      <c r="C289" s="30"/>
      <c r="D289" s="30" t="s">
        <v>174</v>
      </c>
      <c r="E289" s="30" t="s">
        <v>18</v>
      </c>
      <c r="F289" s="30" t="s">
        <v>175</v>
      </c>
      <c r="G289" s="30" t="s">
        <v>20</v>
      </c>
      <c r="H289" s="30" t="s">
        <v>131</v>
      </c>
      <c r="I289" s="42">
        <v>176</v>
      </c>
      <c r="J289" s="108" t="str">
        <f t="shared" si="7"/>
        <v>городской округ Верхняя Тура, г. Верхняя Тура, ул. Карла Либкнехта, д. 176</v>
      </c>
      <c r="K289" s="42">
        <v>1014.5</v>
      </c>
      <c r="L289" s="30">
        <v>29</v>
      </c>
      <c r="M289" s="42">
        <v>1</v>
      </c>
      <c r="N289" s="41" t="s">
        <v>2748</v>
      </c>
      <c r="O289" s="114">
        <v>43060</v>
      </c>
      <c r="P289" s="33" t="s">
        <v>3340</v>
      </c>
      <c r="Q289" s="187">
        <v>967986.73</v>
      </c>
      <c r="R289" s="183"/>
      <c r="S289" s="183"/>
      <c r="T289"/>
    </row>
    <row r="290" spans="1:20" ht="23.25" x14ac:dyDescent="0.25">
      <c r="A290" s="80">
        <v>289</v>
      </c>
      <c r="B290" s="116" t="s">
        <v>218</v>
      </c>
      <c r="C290" s="30"/>
      <c r="D290" s="30" t="s">
        <v>174</v>
      </c>
      <c r="E290" s="30" t="s">
        <v>18</v>
      </c>
      <c r="F290" s="30" t="s">
        <v>175</v>
      </c>
      <c r="G290" s="30" t="s">
        <v>20</v>
      </c>
      <c r="H290" s="30" t="s">
        <v>176</v>
      </c>
      <c r="I290" s="42">
        <v>5</v>
      </c>
      <c r="J290" s="108" t="str">
        <f t="shared" si="7"/>
        <v>городской округ Верхняя Тура, г. Верхняя Тура, ул. Машиностроителей, д. 5</v>
      </c>
      <c r="K290" s="42">
        <v>685.2</v>
      </c>
      <c r="L290" s="30">
        <v>12</v>
      </c>
      <c r="M290" s="42">
        <v>1</v>
      </c>
      <c r="N290" s="41" t="s">
        <v>2748</v>
      </c>
      <c r="O290" s="114">
        <v>43060</v>
      </c>
      <c r="P290" s="33" t="s">
        <v>3340</v>
      </c>
      <c r="Q290" s="187">
        <v>1842565.6099999999</v>
      </c>
      <c r="R290" s="183"/>
      <c r="S290" s="183"/>
      <c r="T290"/>
    </row>
    <row r="291" spans="1:20" ht="23.25" x14ac:dyDescent="0.25">
      <c r="A291" s="80">
        <v>290</v>
      </c>
      <c r="B291" s="116" t="s">
        <v>218</v>
      </c>
      <c r="C291" s="30"/>
      <c r="D291" s="30" t="s">
        <v>174</v>
      </c>
      <c r="E291" s="30" t="s">
        <v>18</v>
      </c>
      <c r="F291" s="30" t="s">
        <v>175</v>
      </c>
      <c r="G291" s="30" t="s">
        <v>20</v>
      </c>
      <c r="H291" s="30" t="s">
        <v>176</v>
      </c>
      <c r="I291" s="42">
        <v>9</v>
      </c>
      <c r="J291" s="108" t="str">
        <f t="shared" si="7"/>
        <v>городской округ Верхняя Тура, г. Верхняя Тура, ул. Машиностроителей, д. 9</v>
      </c>
      <c r="K291" s="42">
        <v>787.5</v>
      </c>
      <c r="L291" s="30">
        <v>12</v>
      </c>
      <c r="M291" s="42">
        <v>1</v>
      </c>
      <c r="N291" s="41" t="s">
        <v>2748</v>
      </c>
      <c r="O291" s="114">
        <v>43060</v>
      </c>
      <c r="P291" s="33" t="s">
        <v>3340</v>
      </c>
      <c r="Q291" s="187">
        <v>1988465.15</v>
      </c>
      <c r="R291" s="183"/>
      <c r="S291" s="183"/>
      <c r="T291"/>
    </row>
    <row r="292" spans="1:20" x14ac:dyDescent="0.25">
      <c r="A292" s="80">
        <v>291</v>
      </c>
      <c r="B292" s="111" t="s">
        <v>227</v>
      </c>
      <c r="C292" s="106"/>
      <c r="D292" s="30" t="s">
        <v>256</v>
      </c>
      <c r="E292" s="33" t="s">
        <v>18</v>
      </c>
      <c r="F292" s="33" t="s">
        <v>257</v>
      </c>
      <c r="G292" s="33" t="s">
        <v>258</v>
      </c>
      <c r="H292" s="33" t="s">
        <v>36</v>
      </c>
      <c r="I292" s="117" t="s">
        <v>980</v>
      </c>
      <c r="J292" s="108" t="str">
        <f t="shared" si="7"/>
        <v>городской округ Дегтярск, г. Дегтярск, пл. Ленина, д. 1</v>
      </c>
      <c r="K292" s="33">
        <v>569.20000000000005</v>
      </c>
      <c r="L292" s="30">
        <v>8</v>
      </c>
      <c r="M292" s="33">
        <v>2</v>
      </c>
      <c r="N292" s="41" t="s">
        <v>2798</v>
      </c>
      <c r="O292" s="114">
        <v>43052</v>
      </c>
      <c r="P292" s="33" t="s">
        <v>1726</v>
      </c>
      <c r="Q292" s="187">
        <v>447850.12000000005</v>
      </c>
      <c r="R292" s="183" t="s">
        <v>2348</v>
      </c>
      <c r="S292" s="183"/>
      <c r="T292"/>
    </row>
    <row r="293" spans="1:20" x14ac:dyDescent="0.25">
      <c r="A293" s="80">
        <v>292</v>
      </c>
      <c r="B293" s="111" t="s">
        <v>227</v>
      </c>
      <c r="C293" s="106"/>
      <c r="D293" s="30" t="s">
        <v>256</v>
      </c>
      <c r="E293" s="33" t="s">
        <v>18</v>
      </c>
      <c r="F293" s="33" t="s">
        <v>257</v>
      </c>
      <c r="G293" s="33" t="s">
        <v>258</v>
      </c>
      <c r="H293" s="33" t="s">
        <v>36</v>
      </c>
      <c r="I293" s="117">
        <v>2</v>
      </c>
      <c r="J293" s="108" t="str">
        <f t="shared" si="7"/>
        <v>городской округ Дегтярск, г. Дегтярск, пл. Ленина, д. 2</v>
      </c>
      <c r="K293" s="33">
        <v>556.20000000000005</v>
      </c>
      <c r="L293" s="30">
        <v>8</v>
      </c>
      <c r="M293" s="33">
        <v>1</v>
      </c>
      <c r="N293" s="41" t="s">
        <v>2798</v>
      </c>
      <c r="O293" s="114">
        <v>43052</v>
      </c>
      <c r="P293" s="33" t="s">
        <v>1726</v>
      </c>
      <c r="Q293" s="187">
        <v>237982.40000000002</v>
      </c>
      <c r="R293" s="183" t="s">
        <v>2348</v>
      </c>
      <c r="S293" s="183"/>
      <c r="T293"/>
    </row>
    <row r="294" spans="1:20" x14ac:dyDescent="0.25">
      <c r="A294" s="80">
        <v>293</v>
      </c>
      <c r="B294" s="111" t="s">
        <v>227</v>
      </c>
      <c r="C294" s="106"/>
      <c r="D294" s="30" t="s">
        <v>256</v>
      </c>
      <c r="E294" s="33" t="s">
        <v>18</v>
      </c>
      <c r="F294" s="33" t="s">
        <v>257</v>
      </c>
      <c r="G294" s="33" t="s">
        <v>258</v>
      </c>
      <c r="H294" s="33" t="s">
        <v>36</v>
      </c>
      <c r="I294" s="117" t="s">
        <v>943</v>
      </c>
      <c r="J294" s="108" t="str">
        <f t="shared" si="7"/>
        <v>городской округ Дегтярск, г. Дегтярск, пл. Ленина, д. 3</v>
      </c>
      <c r="K294" s="33">
        <v>556.5</v>
      </c>
      <c r="L294" s="30">
        <v>8</v>
      </c>
      <c r="M294" s="115">
        <v>3</v>
      </c>
      <c r="N294" s="41" t="s">
        <v>2798</v>
      </c>
      <c r="O294" s="114">
        <v>43052</v>
      </c>
      <c r="P294" s="33" t="s">
        <v>1726</v>
      </c>
      <c r="Q294" s="187">
        <v>792333.41999999993</v>
      </c>
      <c r="R294" s="183" t="s">
        <v>2348</v>
      </c>
      <c r="S294" s="183"/>
      <c r="T294"/>
    </row>
    <row r="295" spans="1:20" x14ac:dyDescent="0.25">
      <c r="A295" s="80">
        <v>294</v>
      </c>
      <c r="B295" s="111" t="s">
        <v>227</v>
      </c>
      <c r="C295" s="106"/>
      <c r="D295" s="30" t="s">
        <v>256</v>
      </c>
      <c r="E295" s="33" t="s">
        <v>18</v>
      </c>
      <c r="F295" s="33" t="s">
        <v>257</v>
      </c>
      <c r="G295" s="33" t="s">
        <v>258</v>
      </c>
      <c r="H295" s="33" t="s">
        <v>36</v>
      </c>
      <c r="I295" s="117" t="s">
        <v>983</v>
      </c>
      <c r="J295" s="108" t="str">
        <f t="shared" si="7"/>
        <v>городской округ Дегтярск, г. Дегтярск, пл. Ленина, д. 4</v>
      </c>
      <c r="K295" s="33">
        <v>556</v>
      </c>
      <c r="L295" s="30">
        <v>8</v>
      </c>
      <c r="M295" s="33">
        <v>3</v>
      </c>
      <c r="N295" s="41" t="s">
        <v>2798</v>
      </c>
      <c r="O295" s="114">
        <v>43052</v>
      </c>
      <c r="P295" s="33" t="s">
        <v>1726</v>
      </c>
      <c r="Q295" s="187">
        <v>916042.26</v>
      </c>
      <c r="R295" s="183" t="s">
        <v>2348</v>
      </c>
      <c r="S295" s="183"/>
      <c r="T295"/>
    </row>
    <row r="296" spans="1:20" x14ac:dyDescent="0.25">
      <c r="A296" s="80">
        <v>295</v>
      </c>
      <c r="B296" s="111" t="s">
        <v>227</v>
      </c>
      <c r="C296" s="106"/>
      <c r="D296" s="30" t="s">
        <v>256</v>
      </c>
      <c r="E296" s="33" t="s">
        <v>18</v>
      </c>
      <c r="F296" s="33" t="s">
        <v>257</v>
      </c>
      <c r="G296" s="33" t="s">
        <v>258</v>
      </c>
      <c r="H296" s="33" t="s">
        <v>36</v>
      </c>
      <c r="I296" s="117" t="s">
        <v>944</v>
      </c>
      <c r="J296" s="108" t="str">
        <f t="shared" si="7"/>
        <v>городской округ Дегтярск, г. Дегтярск, пл. Ленина, д. 5</v>
      </c>
      <c r="K296" s="33">
        <v>547.79999999999995</v>
      </c>
      <c r="L296" s="30">
        <v>8</v>
      </c>
      <c r="M296" s="115">
        <v>3</v>
      </c>
      <c r="N296" s="41" t="s">
        <v>2798</v>
      </c>
      <c r="O296" s="114">
        <v>43052</v>
      </c>
      <c r="P296" s="33" t="s">
        <v>1726</v>
      </c>
      <c r="Q296" s="187">
        <v>776963.92</v>
      </c>
      <c r="R296" s="183" t="s">
        <v>2348</v>
      </c>
      <c r="S296" s="183"/>
      <c r="T296"/>
    </row>
    <row r="297" spans="1:20" ht="23.25" x14ac:dyDescent="0.25">
      <c r="A297" s="80">
        <v>296</v>
      </c>
      <c r="B297" s="111" t="s">
        <v>227</v>
      </c>
      <c r="C297" s="106"/>
      <c r="D297" s="30" t="s">
        <v>256</v>
      </c>
      <c r="E297" s="33" t="s">
        <v>18</v>
      </c>
      <c r="F297" s="33" t="s">
        <v>257</v>
      </c>
      <c r="G297" s="33" t="s">
        <v>20</v>
      </c>
      <c r="H297" s="33" t="s">
        <v>28</v>
      </c>
      <c r="I297" s="117" t="s">
        <v>990</v>
      </c>
      <c r="J297" s="108" t="str">
        <f t="shared" si="7"/>
        <v>городской округ Дегтярск, г. Дегтярск, ул. Калинина, д. 26</v>
      </c>
      <c r="K297" s="33">
        <v>1141</v>
      </c>
      <c r="L297" s="30">
        <v>12</v>
      </c>
      <c r="M297" s="33">
        <v>2</v>
      </c>
      <c r="N297" s="41" t="s">
        <v>2798</v>
      </c>
      <c r="O297" s="114">
        <v>43052</v>
      </c>
      <c r="P297" s="33" t="s">
        <v>1726</v>
      </c>
      <c r="Q297" s="187">
        <v>2105856.3199999998</v>
      </c>
      <c r="R297" s="183"/>
      <c r="S297" s="183"/>
      <c r="T297"/>
    </row>
    <row r="298" spans="1:20" ht="23.25" x14ac:dyDescent="0.25">
      <c r="A298" s="80">
        <v>297</v>
      </c>
      <c r="B298" s="109" t="s">
        <v>499</v>
      </c>
      <c r="C298" s="112"/>
      <c r="D298" s="112" t="s">
        <v>547</v>
      </c>
      <c r="E298" s="112" t="s">
        <v>18</v>
      </c>
      <c r="F298" s="112" t="s">
        <v>548</v>
      </c>
      <c r="G298" s="112" t="s">
        <v>20</v>
      </c>
      <c r="H298" s="112" t="s">
        <v>1074</v>
      </c>
      <c r="I298" s="119">
        <v>18</v>
      </c>
      <c r="J298" s="108" t="str">
        <f t="shared" si="7"/>
        <v>городской округ Заречный, г. Заречный, ул. Алещенкова, д. 18</v>
      </c>
      <c r="K298" s="112">
        <v>2125.5</v>
      </c>
      <c r="L298" s="30">
        <v>36</v>
      </c>
      <c r="M298" s="112">
        <v>1</v>
      </c>
      <c r="N298" s="41" t="s">
        <v>1493</v>
      </c>
      <c r="O298" s="114">
        <v>43122</v>
      </c>
      <c r="P298" s="33" t="s">
        <v>1494</v>
      </c>
      <c r="Q298" s="187">
        <v>1979495.22</v>
      </c>
      <c r="R298" s="183"/>
      <c r="S298" s="183"/>
      <c r="T298"/>
    </row>
    <row r="299" spans="1:20" ht="23.25" x14ac:dyDescent="0.25">
      <c r="A299" s="80">
        <v>298</v>
      </c>
      <c r="B299" s="109" t="s">
        <v>499</v>
      </c>
      <c r="C299" s="112"/>
      <c r="D299" s="112" t="s">
        <v>547</v>
      </c>
      <c r="E299" s="112" t="s">
        <v>18</v>
      </c>
      <c r="F299" s="112" t="s">
        <v>548</v>
      </c>
      <c r="G299" s="112" t="s">
        <v>20</v>
      </c>
      <c r="H299" s="112" t="s">
        <v>1074</v>
      </c>
      <c r="I299" s="119">
        <v>20</v>
      </c>
      <c r="J299" s="108" t="str">
        <f t="shared" si="7"/>
        <v>городской округ Заречный, г. Заречный, ул. Алещенкова, д. 20</v>
      </c>
      <c r="K299" s="112">
        <v>2160.8000000000002</v>
      </c>
      <c r="L299" s="30">
        <v>36</v>
      </c>
      <c r="M299" s="112">
        <v>1</v>
      </c>
      <c r="N299" s="41" t="s">
        <v>1493</v>
      </c>
      <c r="O299" s="114">
        <v>43122</v>
      </c>
      <c r="P299" s="33" t="s">
        <v>1494</v>
      </c>
      <c r="Q299" s="187">
        <v>2006656.46</v>
      </c>
      <c r="R299" s="183"/>
      <c r="S299" s="183"/>
      <c r="T299"/>
    </row>
    <row r="300" spans="1:20" ht="23.25" x14ac:dyDescent="0.25">
      <c r="A300" s="80">
        <v>299</v>
      </c>
      <c r="B300" s="109" t="s">
        <v>499</v>
      </c>
      <c r="C300" s="112"/>
      <c r="D300" s="112" t="s">
        <v>547</v>
      </c>
      <c r="E300" s="112" t="s">
        <v>18</v>
      </c>
      <c r="F300" s="112" t="s">
        <v>548</v>
      </c>
      <c r="G300" s="112" t="s">
        <v>20</v>
      </c>
      <c r="H300" s="112" t="s">
        <v>1074</v>
      </c>
      <c r="I300" s="119">
        <v>22</v>
      </c>
      <c r="J300" s="108" t="str">
        <f t="shared" si="7"/>
        <v>городской округ Заречный, г. Заречный, ул. Алещенкова, д. 22</v>
      </c>
      <c r="K300" s="112">
        <v>2101.8000000000002</v>
      </c>
      <c r="L300" s="30">
        <v>34</v>
      </c>
      <c r="M300" s="112">
        <v>1</v>
      </c>
      <c r="N300" s="41" t="s">
        <v>1493</v>
      </c>
      <c r="O300" s="114">
        <v>43122</v>
      </c>
      <c r="P300" s="33" t="s">
        <v>1494</v>
      </c>
      <c r="Q300" s="187">
        <v>2005384.42</v>
      </c>
      <c r="R300" s="183"/>
      <c r="S300" s="183"/>
      <c r="T300"/>
    </row>
    <row r="301" spans="1:20" ht="23.25" x14ac:dyDescent="0.25">
      <c r="A301" s="80">
        <v>300</v>
      </c>
      <c r="B301" s="109" t="s">
        <v>499</v>
      </c>
      <c r="C301" s="112"/>
      <c r="D301" s="112" t="s">
        <v>547</v>
      </c>
      <c r="E301" s="112" t="s">
        <v>18</v>
      </c>
      <c r="F301" s="112" t="s">
        <v>548</v>
      </c>
      <c r="G301" s="112" t="s">
        <v>20</v>
      </c>
      <c r="H301" s="112" t="s">
        <v>550</v>
      </c>
      <c r="I301" s="119">
        <v>33</v>
      </c>
      <c r="J301" s="108" t="str">
        <f t="shared" si="7"/>
        <v>городской округ Заречный, г. Заречный, ул. Курчатова, д. 33</v>
      </c>
      <c r="K301" s="112">
        <v>2165.1</v>
      </c>
      <c r="L301" s="30">
        <v>35</v>
      </c>
      <c r="M301" s="112">
        <v>1</v>
      </c>
      <c r="N301" s="41" t="s">
        <v>1493</v>
      </c>
      <c r="O301" s="114">
        <v>43122</v>
      </c>
      <c r="P301" s="33" t="s">
        <v>1494</v>
      </c>
      <c r="Q301" s="187">
        <v>2001282.74</v>
      </c>
      <c r="R301" s="183"/>
      <c r="S301" s="183"/>
      <c r="T301"/>
    </row>
    <row r="302" spans="1:20" ht="23.25" x14ac:dyDescent="0.25">
      <c r="A302" s="80">
        <v>301</v>
      </c>
      <c r="B302" s="109" t="s">
        <v>499</v>
      </c>
      <c r="C302" s="112"/>
      <c r="D302" s="112" t="s">
        <v>547</v>
      </c>
      <c r="E302" s="112" t="s">
        <v>18</v>
      </c>
      <c r="F302" s="112" t="s">
        <v>548</v>
      </c>
      <c r="G302" s="112" t="s">
        <v>20</v>
      </c>
      <c r="H302" s="112" t="s">
        <v>550</v>
      </c>
      <c r="I302" s="119">
        <v>4</v>
      </c>
      <c r="J302" s="108" t="str">
        <f t="shared" si="7"/>
        <v>городской округ Заречный, г. Заречный, ул. Курчатова, д. 4</v>
      </c>
      <c r="K302" s="112">
        <v>2498.6</v>
      </c>
      <c r="L302" s="30">
        <v>54</v>
      </c>
      <c r="M302" s="112">
        <v>1</v>
      </c>
      <c r="N302" s="41" t="s">
        <v>1493</v>
      </c>
      <c r="O302" s="114">
        <v>43122</v>
      </c>
      <c r="P302" s="33" t="s">
        <v>1494</v>
      </c>
      <c r="Q302" s="187">
        <v>1995104.26</v>
      </c>
      <c r="R302" s="183"/>
      <c r="S302" s="183"/>
      <c r="T302"/>
    </row>
    <row r="303" spans="1:20" ht="23.25" x14ac:dyDescent="0.25">
      <c r="A303" s="80">
        <v>302</v>
      </c>
      <c r="B303" s="109" t="s">
        <v>499</v>
      </c>
      <c r="C303" s="112"/>
      <c r="D303" s="112" t="s">
        <v>547</v>
      </c>
      <c r="E303" s="112" t="s">
        <v>18</v>
      </c>
      <c r="F303" s="112" t="s">
        <v>548</v>
      </c>
      <c r="G303" s="112" t="s">
        <v>20</v>
      </c>
      <c r="H303" s="112" t="s">
        <v>550</v>
      </c>
      <c r="I303" s="119">
        <v>6</v>
      </c>
      <c r="J303" s="108" t="str">
        <f t="shared" si="7"/>
        <v>городской округ Заречный, г. Заречный, ул. Курчатова, д. 6</v>
      </c>
      <c r="K303" s="112">
        <v>2515.4</v>
      </c>
      <c r="L303" s="30">
        <v>54</v>
      </c>
      <c r="M303" s="112">
        <v>1</v>
      </c>
      <c r="N303" s="41" t="s">
        <v>1493</v>
      </c>
      <c r="O303" s="114">
        <v>43122</v>
      </c>
      <c r="P303" s="33" t="s">
        <v>1494</v>
      </c>
      <c r="Q303" s="187">
        <v>1993546.66</v>
      </c>
      <c r="R303" s="183"/>
      <c r="S303" s="183"/>
      <c r="T303"/>
    </row>
    <row r="304" spans="1:20" x14ac:dyDescent="0.25">
      <c r="A304" s="80">
        <v>303</v>
      </c>
      <c r="B304" s="109" t="s">
        <v>499</v>
      </c>
      <c r="C304" s="30"/>
      <c r="D304" s="30" t="s">
        <v>547</v>
      </c>
      <c r="E304" s="30" t="s">
        <v>18</v>
      </c>
      <c r="F304" s="30" t="s">
        <v>548</v>
      </c>
      <c r="G304" s="30" t="s">
        <v>20</v>
      </c>
      <c r="H304" s="30" t="s">
        <v>36</v>
      </c>
      <c r="I304" s="35">
        <v>14</v>
      </c>
      <c r="J304" s="108" t="str">
        <f t="shared" si="7"/>
        <v>городской округ Заречный, г. Заречный, ул. Ленина, д. 14</v>
      </c>
      <c r="K304" s="30">
        <v>1006.2</v>
      </c>
      <c r="L304" s="30">
        <v>24</v>
      </c>
      <c r="M304" s="30">
        <v>8</v>
      </c>
      <c r="N304" s="41" t="s">
        <v>2855</v>
      </c>
      <c r="O304" s="114">
        <v>43032</v>
      </c>
      <c r="P304" s="33" t="s">
        <v>1608</v>
      </c>
      <c r="Q304" s="187">
        <v>7907850.2400000002</v>
      </c>
      <c r="R304" s="183"/>
      <c r="S304" s="183"/>
      <c r="T304"/>
    </row>
    <row r="305" spans="1:20" x14ac:dyDescent="0.25">
      <c r="A305" s="80">
        <v>304</v>
      </c>
      <c r="B305" s="109" t="s">
        <v>499</v>
      </c>
      <c r="C305" s="30"/>
      <c r="D305" s="30" t="s">
        <v>547</v>
      </c>
      <c r="E305" s="30" t="s">
        <v>18</v>
      </c>
      <c r="F305" s="30" t="s">
        <v>548</v>
      </c>
      <c r="G305" s="30" t="s">
        <v>20</v>
      </c>
      <c r="H305" s="30" t="s">
        <v>36</v>
      </c>
      <c r="I305" s="35">
        <v>16</v>
      </c>
      <c r="J305" s="108" t="str">
        <f t="shared" si="7"/>
        <v>городской округ Заречный, г. Заречный, ул. Ленина, д. 16</v>
      </c>
      <c r="K305" s="30">
        <v>1965.2</v>
      </c>
      <c r="L305" s="30">
        <v>36</v>
      </c>
      <c r="M305" s="30">
        <v>8</v>
      </c>
      <c r="N305" s="41" t="s">
        <v>2855</v>
      </c>
      <c r="O305" s="114">
        <v>43032</v>
      </c>
      <c r="P305" s="33" t="s">
        <v>1608</v>
      </c>
      <c r="Q305" s="187">
        <v>11515219.98</v>
      </c>
      <c r="R305" s="183"/>
      <c r="S305" s="183"/>
      <c r="T305"/>
    </row>
    <row r="306" spans="1:20" x14ac:dyDescent="0.25">
      <c r="A306" s="80">
        <v>305</v>
      </c>
      <c r="B306" s="109" t="s">
        <v>499</v>
      </c>
      <c r="C306" s="106"/>
      <c r="D306" s="30" t="s">
        <v>547</v>
      </c>
      <c r="E306" s="30" t="s">
        <v>18</v>
      </c>
      <c r="F306" s="30" t="s">
        <v>548</v>
      </c>
      <c r="G306" s="30" t="s">
        <v>20</v>
      </c>
      <c r="H306" s="30" t="s">
        <v>36</v>
      </c>
      <c r="I306" s="35">
        <v>18</v>
      </c>
      <c r="J306" s="108" t="str">
        <f t="shared" si="7"/>
        <v>городской округ Заречный, г. Заречный, ул. Ленина, д. 18</v>
      </c>
      <c r="K306" s="30">
        <v>993</v>
      </c>
      <c r="L306" s="30">
        <v>24</v>
      </c>
      <c r="M306" s="30">
        <v>8</v>
      </c>
      <c r="N306" s="41" t="s">
        <v>2855</v>
      </c>
      <c r="O306" s="114">
        <v>43032</v>
      </c>
      <c r="P306" s="33" t="s">
        <v>1608</v>
      </c>
      <c r="Q306" s="187">
        <v>8343472.0199999996</v>
      </c>
      <c r="R306" s="183"/>
      <c r="S306" s="183"/>
      <c r="T306"/>
    </row>
    <row r="307" spans="1:20" x14ac:dyDescent="0.25">
      <c r="A307" s="80">
        <v>306</v>
      </c>
      <c r="B307" s="109" t="s">
        <v>499</v>
      </c>
      <c r="C307" s="112"/>
      <c r="D307" s="112" t="s">
        <v>547</v>
      </c>
      <c r="E307" s="112" t="s">
        <v>18</v>
      </c>
      <c r="F307" s="112" t="s">
        <v>548</v>
      </c>
      <c r="G307" s="112" t="s">
        <v>20</v>
      </c>
      <c r="H307" s="112" t="s">
        <v>36</v>
      </c>
      <c r="I307" s="119">
        <v>24</v>
      </c>
      <c r="J307" s="108" t="str">
        <f t="shared" si="7"/>
        <v>городской округ Заречный, г. Заречный, ул. Ленина, д. 24</v>
      </c>
      <c r="K307" s="112">
        <v>2492.5</v>
      </c>
      <c r="L307" s="30">
        <v>54</v>
      </c>
      <c r="M307" s="112">
        <v>1</v>
      </c>
      <c r="N307" s="41" t="s">
        <v>1493</v>
      </c>
      <c r="O307" s="114">
        <v>43122</v>
      </c>
      <c r="P307" s="33" t="s">
        <v>1494</v>
      </c>
      <c r="Q307" s="187">
        <v>1995865.36</v>
      </c>
      <c r="R307" s="183"/>
      <c r="S307" s="183"/>
      <c r="T307"/>
    </row>
    <row r="308" spans="1:20" x14ac:dyDescent="0.25">
      <c r="A308" s="80">
        <v>307</v>
      </c>
      <c r="B308" s="109" t="s">
        <v>499</v>
      </c>
      <c r="C308" s="112"/>
      <c r="D308" s="112" t="s">
        <v>547</v>
      </c>
      <c r="E308" s="112" t="s">
        <v>18</v>
      </c>
      <c r="F308" s="112" t="s">
        <v>548</v>
      </c>
      <c r="G308" s="112" t="s">
        <v>20</v>
      </c>
      <c r="H308" s="112" t="s">
        <v>36</v>
      </c>
      <c r="I308" s="119">
        <v>25</v>
      </c>
      <c r="J308" s="108" t="str">
        <f t="shared" si="7"/>
        <v>городской округ Заречный, г. Заречный, ул. Ленина, д. 25</v>
      </c>
      <c r="K308" s="112">
        <v>2514.1999999999998</v>
      </c>
      <c r="L308" s="30">
        <v>54</v>
      </c>
      <c r="M308" s="112">
        <v>1</v>
      </c>
      <c r="N308" s="41" t="s">
        <v>1493</v>
      </c>
      <c r="O308" s="114">
        <v>43122</v>
      </c>
      <c r="P308" s="33" t="s">
        <v>1494</v>
      </c>
      <c r="Q308" s="187">
        <v>1995710.78</v>
      </c>
      <c r="R308" s="183"/>
      <c r="S308" s="183"/>
      <c r="T308"/>
    </row>
    <row r="309" spans="1:20" ht="23.25" x14ac:dyDescent="0.25">
      <c r="A309" s="80">
        <v>308</v>
      </c>
      <c r="B309" s="109" t="s">
        <v>499</v>
      </c>
      <c r="C309" s="112"/>
      <c r="D309" s="112" t="s">
        <v>547</v>
      </c>
      <c r="E309" s="112" t="s">
        <v>18</v>
      </c>
      <c r="F309" s="112" t="s">
        <v>548</v>
      </c>
      <c r="G309" s="112" t="s">
        <v>20</v>
      </c>
      <c r="H309" s="112" t="s">
        <v>1075</v>
      </c>
      <c r="I309" s="119">
        <v>10</v>
      </c>
      <c r="J309" s="108" t="str">
        <f t="shared" si="7"/>
        <v>городской округ Заречный, г. Заречный, ул. Энергетиков, д. 10</v>
      </c>
      <c r="K309" s="112">
        <v>10690.8</v>
      </c>
      <c r="L309" s="30">
        <v>180</v>
      </c>
      <c r="M309" s="112">
        <v>5</v>
      </c>
      <c r="N309" s="41" t="s">
        <v>1493</v>
      </c>
      <c r="O309" s="114">
        <v>43122</v>
      </c>
      <c r="P309" s="33" t="s">
        <v>1494</v>
      </c>
      <c r="Q309" s="187">
        <v>9882296.5800000001</v>
      </c>
      <c r="R309" s="183"/>
      <c r="S309" s="183"/>
      <c r="T309"/>
    </row>
    <row r="310" spans="1:20" ht="23.25" x14ac:dyDescent="0.25">
      <c r="A310" s="80">
        <v>309</v>
      </c>
      <c r="B310" s="109" t="s">
        <v>499</v>
      </c>
      <c r="C310" s="30"/>
      <c r="D310" s="30" t="s">
        <v>547</v>
      </c>
      <c r="E310" s="30" t="s">
        <v>1535</v>
      </c>
      <c r="F310" s="30" t="s">
        <v>974</v>
      </c>
      <c r="G310" s="30" t="s">
        <v>20</v>
      </c>
      <c r="H310" s="30" t="s">
        <v>70</v>
      </c>
      <c r="I310" s="35" t="s">
        <v>124</v>
      </c>
      <c r="J310" s="108" t="str">
        <f t="shared" si="7"/>
        <v>городской округ Заречный, дер. Курманка (г Заречный), ул. Юбилейная, д. 2А</v>
      </c>
      <c r="K310" s="30">
        <v>2442</v>
      </c>
      <c r="L310" s="30">
        <v>45</v>
      </c>
      <c r="M310" s="30">
        <v>1</v>
      </c>
      <c r="N310" s="41" t="s">
        <v>2855</v>
      </c>
      <c r="O310" s="114">
        <v>43032</v>
      </c>
      <c r="P310" s="33" t="s">
        <v>1608</v>
      </c>
      <c r="Q310" s="187">
        <v>2464314.3600000003</v>
      </c>
      <c r="R310" s="183"/>
      <c r="S310" s="183"/>
      <c r="T310"/>
    </row>
    <row r="311" spans="1:20" ht="23.25" x14ac:dyDescent="0.25">
      <c r="A311" s="80">
        <v>310</v>
      </c>
      <c r="B311" s="116" t="s">
        <v>218</v>
      </c>
      <c r="C311" s="30"/>
      <c r="D311" s="30" t="s">
        <v>3024</v>
      </c>
      <c r="E311" s="30" t="s">
        <v>637</v>
      </c>
      <c r="F311" s="30" t="s">
        <v>178</v>
      </c>
      <c r="G311" s="30" t="s">
        <v>20</v>
      </c>
      <c r="H311" s="30" t="s">
        <v>179</v>
      </c>
      <c r="I311" s="42">
        <v>4</v>
      </c>
      <c r="J311" s="108" t="str">
        <f t="shared" si="7"/>
        <v>Городской округ ЗАТО Свободный Свердловской области, п.г.т. Свободный, ул. Неделина, д. 4</v>
      </c>
      <c r="K311" s="42">
        <v>2698.28</v>
      </c>
      <c r="L311" s="30">
        <v>64</v>
      </c>
      <c r="M311" s="42">
        <v>7</v>
      </c>
      <c r="N311" s="41" t="s">
        <v>2744</v>
      </c>
      <c r="O311" s="114">
        <v>43035</v>
      </c>
      <c r="P311" s="33" t="s">
        <v>1619</v>
      </c>
      <c r="Q311" s="187">
        <v>13848732.52</v>
      </c>
      <c r="R311" s="183"/>
      <c r="S311" s="183"/>
      <c r="T311"/>
    </row>
    <row r="312" spans="1:20" x14ac:dyDescent="0.25">
      <c r="A312" s="80">
        <v>311</v>
      </c>
      <c r="B312" s="118" t="s">
        <v>327</v>
      </c>
      <c r="C312" s="30"/>
      <c r="D312" s="30" t="s">
        <v>339</v>
      </c>
      <c r="E312" s="30" t="s">
        <v>18</v>
      </c>
      <c r="F312" s="30" t="s">
        <v>340</v>
      </c>
      <c r="G312" s="30" t="s">
        <v>20</v>
      </c>
      <c r="H312" s="30" t="s">
        <v>309</v>
      </c>
      <c r="I312" s="42">
        <v>4</v>
      </c>
      <c r="J312" s="108" t="str">
        <f t="shared" ref="J312:J343" si="8">C312&amp;""&amp;D312&amp;", "&amp;E312&amp;" "&amp;F312&amp;", "&amp;G312&amp;" "&amp;H312&amp;", д. "&amp;I312</f>
        <v>городской округ Карпинск, г. Карпинск, ул. Клубная, д. 4</v>
      </c>
      <c r="K312" s="30">
        <v>326</v>
      </c>
      <c r="L312" s="30">
        <v>8</v>
      </c>
      <c r="M312" s="30">
        <v>4</v>
      </c>
      <c r="N312" s="41" t="s">
        <v>2828</v>
      </c>
      <c r="O312" s="114">
        <v>43109</v>
      </c>
      <c r="P312" s="33" t="s">
        <v>2046</v>
      </c>
      <c r="Q312" s="187">
        <v>723313.41999999993</v>
      </c>
      <c r="R312" s="183"/>
      <c r="S312" s="183"/>
      <c r="T312"/>
    </row>
    <row r="313" spans="1:20" ht="34.5" x14ac:dyDescent="0.25">
      <c r="A313" s="80">
        <v>312</v>
      </c>
      <c r="B313" s="118" t="s">
        <v>327</v>
      </c>
      <c r="C313" s="114"/>
      <c r="D313" s="30" t="s">
        <v>339</v>
      </c>
      <c r="E313" s="33" t="s">
        <v>18</v>
      </c>
      <c r="F313" s="33" t="s">
        <v>340</v>
      </c>
      <c r="G313" s="33" t="s">
        <v>20</v>
      </c>
      <c r="H313" s="33" t="s">
        <v>36</v>
      </c>
      <c r="I313" s="117" t="s">
        <v>1218</v>
      </c>
      <c r="J313" s="108" t="str">
        <f t="shared" si="8"/>
        <v>городской округ Карпинск, г. Карпинск, ул. Ленина, д. 100А</v>
      </c>
      <c r="K313" s="33">
        <v>671.68</v>
      </c>
      <c r="L313" s="30">
        <v>12</v>
      </c>
      <c r="M313" s="33">
        <v>4</v>
      </c>
      <c r="N313" s="41" t="s">
        <v>3625</v>
      </c>
      <c r="O313" s="114" t="s">
        <v>3626</v>
      </c>
      <c r="P313" s="33" t="s">
        <v>2046</v>
      </c>
      <c r="Q313" s="187">
        <v>3887423.82</v>
      </c>
      <c r="R313" s="183"/>
      <c r="S313" s="183"/>
      <c r="T313"/>
    </row>
    <row r="314" spans="1:20" ht="23.25" x14ac:dyDescent="0.25">
      <c r="A314" s="80">
        <v>313</v>
      </c>
      <c r="B314" s="118" t="s">
        <v>327</v>
      </c>
      <c r="C314" s="30"/>
      <c r="D314" s="30" t="s">
        <v>339</v>
      </c>
      <c r="E314" s="30" t="s">
        <v>18</v>
      </c>
      <c r="F314" s="30" t="s">
        <v>340</v>
      </c>
      <c r="G314" s="30" t="s">
        <v>20</v>
      </c>
      <c r="H314" s="30" t="s">
        <v>36</v>
      </c>
      <c r="I314" s="42">
        <v>101</v>
      </c>
      <c r="J314" s="108" t="str">
        <f t="shared" si="8"/>
        <v>городской округ Карпинск, г. Карпинск, ул. Ленина, д. 101</v>
      </c>
      <c r="K314" s="30">
        <v>412.9</v>
      </c>
      <c r="L314" s="30">
        <v>8</v>
      </c>
      <c r="M314" s="30">
        <v>4</v>
      </c>
      <c r="N314" s="41" t="s">
        <v>2828</v>
      </c>
      <c r="O314" s="114">
        <v>43109</v>
      </c>
      <c r="P314" s="33" t="s">
        <v>2046</v>
      </c>
      <c r="Q314" s="187">
        <v>1781379.51</v>
      </c>
      <c r="R314" s="183"/>
      <c r="S314" s="183"/>
      <c r="T314"/>
    </row>
    <row r="315" spans="1:20" ht="23.25" x14ac:dyDescent="0.25">
      <c r="A315" s="80">
        <v>314</v>
      </c>
      <c r="B315" s="118" t="s">
        <v>327</v>
      </c>
      <c r="C315" s="30"/>
      <c r="D315" s="30" t="s">
        <v>339</v>
      </c>
      <c r="E315" s="30" t="s">
        <v>18</v>
      </c>
      <c r="F315" s="30" t="s">
        <v>340</v>
      </c>
      <c r="G315" s="30" t="s">
        <v>20</v>
      </c>
      <c r="H315" s="30" t="s">
        <v>36</v>
      </c>
      <c r="I315" s="42">
        <v>115</v>
      </c>
      <c r="J315" s="108" t="str">
        <f t="shared" si="8"/>
        <v>городской округ Карпинск, г. Карпинск, ул. Ленина, д. 115</v>
      </c>
      <c r="K315" s="30">
        <v>510.3</v>
      </c>
      <c r="L315" s="30">
        <v>8</v>
      </c>
      <c r="M315" s="30">
        <v>4</v>
      </c>
      <c r="N315" s="41" t="s">
        <v>2828</v>
      </c>
      <c r="O315" s="114">
        <v>43109</v>
      </c>
      <c r="P315" s="33" t="s">
        <v>2046</v>
      </c>
      <c r="Q315" s="187">
        <v>1821785.32</v>
      </c>
      <c r="R315" s="183"/>
      <c r="S315" s="183"/>
      <c r="T315"/>
    </row>
    <row r="316" spans="1:20" ht="23.25" x14ac:dyDescent="0.25">
      <c r="A316" s="80">
        <v>315</v>
      </c>
      <c r="B316" s="118" t="s">
        <v>327</v>
      </c>
      <c r="C316" s="106"/>
      <c r="D316" s="30" t="s">
        <v>339</v>
      </c>
      <c r="E316" s="30" t="s">
        <v>18</v>
      </c>
      <c r="F316" s="30" t="s">
        <v>340</v>
      </c>
      <c r="G316" s="30" t="s">
        <v>20</v>
      </c>
      <c r="H316" s="30" t="s">
        <v>36</v>
      </c>
      <c r="I316" s="42">
        <v>117</v>
      </c>
      <c r="J316" s="108" t="str">
        <f t="shared" si="8"/>
        <v>городской округ Карпинск, г. Карпинск, ул. Ленина, д. 117</v>
      </c>
      <c r="K316" s="30">
        <v>391.9</v>
      </c>
      <c r="L316" s="30">
        <v>8</v>
      </c>
      <c r="M316" s="113">
        <v>1</v>
      </c>
      <c r="N316" s="41" t="s">
        <v>2809</v>
      </c>
      <c r="O316" s="114">
        <v>43227</v>
      </c>
      <c r="P316" s="33" t="s">
        <v>2046</v>
      </c>
      <c r="Q316" s="187">
        <v>172152.97</v>
      </c>
      <c r="R316" s="183" t="s">
        <v>2348</v>
      </c>
      <c r="S316" s="183"/>
      <c r="T316"/>
    </row>
    <row r="317" spans="1:20" ht="23.25" x14ac:dyDescent="0.25">
      <c r="A317" s="80">
        <v>316</v>
      </c>
      <c r="B317" s="118" t="s">
        <v>327</v>
      </c>
      <c r="C317" s="30"/>
      <c r="D317" s="30" t="s">
        <v>339</v>
      </c>
      <c r="E317" s="30" t="s">
        <v>18</v>
      </c>
      <c r="F317" s="30" t="s">
        <v>340</v>
      </c>
      <c r="G317" s="30" t="s">
        <v>20</v>
      </c>
      <c r="H317" s="30" t="s">
        <v>36</v>
      </c>
      <c r="I317" s="42">
        <v>119</v>
      </c>
      <c r="J317" s="108" t="str">
        <f t="shared" si="8"/>
        <v>городской округ Карпинск, г. Карпинск, ул. Ленина, д. 119</v>
      </c>
      <c r="K317" s="30">
        <v>676.5</v>
      </c>
      <c r="L317" s="30">
        <v>12</v>
      </c>
      <c r="M317" s="30">
        <v>4</v>
      </c>
      <c r="N317" s="41" t="s">
        <v>2828</v>
      </c>
      <c r="O317" s="114">
        <v>43109</v>
      </c>
      <c r="P317" s="33" t="s">
        <v>2046</v>
      </c>
      <c r="Q317" s="187">
        <v>3157727.3200000003</v>
      </c>
      <c r="R317" s="183"/>
      <c r="S317" s="183"/>
      <c r="T317"/>
    </row>
    <row r="318" spans="1:20" x14ac:dyDescent="0.25">
      <c r="A318" s="80">
        <v>317</v>
      </c>
      <c r="B318" s="118" t="s">
        <v>327</v>
      </c>
      <c r="C318" s="30"/>
      <c r="D318" s="30" t="s">
        <v>339</v>
      </c>
      <c r="E318" s="30" t="s">
        <v>18</v>
      </c>
      <c r="F318" s="30" t="s">
        <v>340</v>
      </c>
      <c r="G318" s="30" t="s">
        <v>20</v>
      </c>
      <c r="H318" s="30" t="s">
        <v>36</v>
      </c>
      <c r="I318" s="42">
        <v>46</v>
      </c>
      <c r="J318" s="108" t="str">
        <f t="shared" si="8"/>
        <v>городской округ Карпинск, г. Карпинск, ул. Ленина, д. 46</v>
      </c>
      <c r="K318" s="30">
        <v>673.3</v>
      </c>
      <c r="L318" s="30">
        <v>14</v>
      </c>
      <c r="M318" s="113">
        <v>1</v>
      </c>
      <c r="N318" s="41" t="s">
        <v>2828</v>
      </c>
      <c r="O318" s="114">
        <v>43109</v>
      </c>
      <c r="P318" s="33" t="s">
        <v>2046</v>
      </c>
      <c r="Q318" s="187">
        <v>179015.43</v>
      </c>
      <c r="R318" s="183" t="s">
        <v>2348</v>
      </c>
      <c r="S318" s="183"/>
      <c r="T318"/>
    </row>
    <row r="319" spans="1:20" x14ac:dyDescent="0.25">
      <c r="A319" s="80">
        <v>318</v>
      </c>
      <c r="B319" s="118" t="s">
        <v>327</v>
      </c>
      <c r="C319" s="30"/>
      <c r="D319" s="30" t="s">
        <v>339</v>
      </c>
      <c r="E319" s="30" t="s">
        <v>18</v>
      </c>
      <c r="F319" s="30" t="s">
        <v>340</v>
      </c>
      <c r="G319" s="30" t="s">
        <v>20</v>
      </c>
      <c r="H319" s="30" t="s">
        <v>36</v>
      </c>
      <c r="I319" s="42">
        <v>91</v>
      </c>
      <c r="J319" s="108" t="str">
        <f t="shared" si="8"/>
        <v>городской округ Карпинск, г. Карпинск, ул. Ленина, д. 91</v>
      </c>
      <c r="K319" s="30">
        <v>685.7</v>
      </c>
      <c r="L319" s="30">
        <v>12</v>
      </c>
      <c r="M319" s="30">
        <v>5</v>
      </c>
      <c r="N319" s="41" t="s">
        <v>2828</v>
      </c>
      <c r="O319" s="114">
        <v>43109</v>
      </c>
      <c r="P319" s="33" t="s">
        <v>2046</v>
      </c>
      <c r="Q319" s="187">
        <v>3071334.7699999996</v>
      </c>
      <c r="R319" s="183"/>
      <c r="S319" s="183"/>
      <c r="T319"/>
    </row>
    <row r="320" spans="1:20" x14ac:dyDescent="0.25">
      <c r="A320" s="80">
        <v>319</v>
      </c>
      <c r="B320" s="118" t="s">
        <v>327</v>
      </c>
      <c r="C320" s="30"/>
      <c r="D320" s="30" t="s">
        <v>339</v>
      </c>
      <c r="E320" s="30" t="s">
        <v>18</v>
      </c>
      <c r="F320" s="30" t="s">
        <v>340</v>
      </c>
      <c r="G320" s="30" t="s">
        <v>20</v>
      </c>
      <c r="H320" s="30" t="s">
        <v>36</v>
      </c>
      <c r="I320" s="42">
        <v>99</v>
      </c>
      <c r="J320" s="108" t="str">
        <f t="shared" si="8"/>
        <v>городской округ Карпинск, г. Карпинск, ул. Ленина, д. 99</v>
      </c>
      <c r="K320" s="30">
        <v>407.2</v>
      </c>
      <c r="L320" s="30">
        <v>8</v>
      </c>
      <c r="M320" s="30">
        <v>4</v>
      </c>
      <c r="N320" s="41" t="s">
        <v>2828</v>
      </c>
      <c r="O320" s="114">
        <v>43109</v>
      </c>
      <c r="P320" s="33" t="s">
        <v>2046</v>
      </c>
      <c r="Q320" s="187">
        <v>1524926.39</v>
      </c>
      <c r="R320" s="183"/>
      <c r="S320" s="183"/>
      <c r="T320"/>
    </row>
    <row r="321" spans="1:20" ht="23.25" x14ac:dyDescent="0.25">
      <c r="A321" s="80">
        <v>320</v>
      </c>
      <c r="B321" s="118" t="s">
        <v>327</v>
      </c>
      <c r="C321" s="106"/>
      <c r="D321" s="30" t="s">
        <v>339</v>
      </c>
      <c r="E321" s="30" t="s">
        <v>18</v>
      </c>
      <c r="F321" s="30" t="s">
        <v>340</v>
      </c>
      <c r="G321" s="30" t="s">
        <v>20</v>
      </c>
      <c r="H321" s="30" t="s">
        <v>490</v>
      </c>
      <c r="I321" s="42">
        <v>5</v>
      </c>
      <c r="J321" s="108" t="str">
        <f t="shared" si="8"/>
        <v>городской округ Карпинск, г. Карпинск, ул. Лермонтова, д. 5</v>
      </c>
      <c r="K321" s="30">
        <v>443</v>
      </c>
      <c r="L321" s="30">
        <v>8</v>
      </c>
      <c r="M321" s="113">
        <v>2</v>
      </c>
      <c r="N321" s="41" t="s">
        <v>2810</v>
      </c>
      <c r="O321" s="114" t="s">
        <v>3367</v>
      </c>
      <c r="P321" s="33" t="s">
        <v>2046</v>
      </c>
      <c r="Q321" s="187">
        <v>368290.39</v>
      </c>
      <c r="R321" s="183" t="s">
        <v>2348</v>
      </c>
      <c r="S321" s="183"/>
      <c r="T321"/>
    </row>
    <row r="322" spans="1:20" ht="23.25" x14ac:dyDescent="0.25">
      <c r="A322" s="80">
        <v>321</v>
      </c>
      <c r="B322" s="118" t="s">
        <v>327</v>
      </c>
      <c r="C322" s="30"/>
      <c r="D322" s="30" t="s">
        <v>339</v>
      </c>
      <c r="E322" s="30" t="s">
        <v>18</v>
      </c>
      <c r="F322" s="30" t="s">
        <v>340</v>
      </c>
      <c r="G322" s="30" t="s">
        <v>20</v>
      </c>
      <c r="H322" s="30" t="s">
        <v>490</v>
      </c>
      <c r="I322" s="42">
        <v>9</v>
      </c>
      <c r="J322" s="108" t="str">
        <f t="shared" si="8"/>
        <v>городской округ Карпинск, г. Карпинск, ул. Лермонтова, д. 9</v>
      </c>
      <c r="K322" s="30">
        <v>443</v>
      </c>
      <c r="L322" s="30">
        <v>8</v>
      </c>
      <c r="M322" s="113">
        <v>1</v>
      </c>
      <c r="N322" s="41" t="s">
        <v>2809</v>
      </c>
      <c r="O322" s="114">
        <v>43227</v>
      </c>
      <c r="P322" s="33" t="s">
        <v>2046</v>
      </c>
      <c r="Q322" s="187">
        <v>1129984.3799999999</v>
      </c>
      <c r="R322" s="183" t="s">
        <v>2348</v>
      </c>
      <c r="S322" s="183"/>
      <c r="T322"/>
    </row>
    <row r="323" spans="1:20" ht="23.25" x14ac:dyDescent="0.25">
      <c r="A323" s="80">
        <v>322</v>
      </c>
      <c r="B323" s="118" t="s">
        <v>327</v>
      </c>
      <c r="C323" s="30"/>
      <c r="D323" s="30" t="s">
        <v>339</v>
      </c>
      <c r="E323" s="30" t="s">
        <v>18</v>
      </c>
      <c r="F323" s="30" t="s">
        <v>340</v>
      </c>
      <c r="G323" s="30" t="s">
        <v>20</v>
      </c>
      <c r="H323" s="30" t="s">
        <v>203</v>
      </c>
      <c r="I323" s="42">
        <v>112</v>
      </c>
      <c r="J323" s="108" t="str">
        <f t="shared" si="8"/>
        <v>городской округ Карпинск, г. Карпинск, ул. Луначарского, д. 112</v>
      </c>
      <c r="K323" s="30">
        <v>515.4</v>
      </c>
      <c r="L323" s="30">
        <v>8</v>
      </c>
      <c r="M323" s="30">
        <v>4</v>
      </c>
      <c r="N323" s="41" t="s">
        <v>2828</v>
      </c>
      <c r="O323" s="114">
        <v>43109</v>
      </c>
      <c r="P323" s="33" t="s">
        <v>2046</v>
      </c>
      <c r="Q323" s="187">
        <v>1808022.3399999999</v>
      </c>
      <c r="R323" s="183"/>
      <c r="S323" s="183"/>
      <c r="T323"/>
    </row>
    <row r="324" spans="1:20" ht="23.25" x14ac:dyDescent="0.25">
      <c r="A324" s="80">
        <v>323</v>
      </c>
      <c r="B324" s="118" t="s">
        <v>327</v>
      </c>
      <c r="C324" s="30"/>
      <c r="D324" s="30" t="s">
        <v>339</v>
      </c>
      <c r="E324" s="30" t="s">
        <v>18</v>
      </c>
      <c r="F324" s="30" t="s">
        <v>340</v>
      </c>
      <c r="G324" s="30" t="s">
        <v>20</v>
      </c>
      <c r="H324" s="30" t="s">
        <v>203</v>
      </c>
      <c r="I324" s="42">
        <v>61</v>
      </c>
      <c r="J324" s="108" t="str">
        <f t="shared" si="8"/>
        <v>городской округ Карпинск, г. Карпинск, ул. Луначарского, д. 61</v>
      </c>
      <c r="K324" s="30">
        <v>862.6</v>
      </c>
      <c r="L324" s="30">
        <v>8</v>
      </c>
      <c r="M324" s="113">
        <v>1</v>
      </c>
      <c r="N324" s="41" t="s">
        <v>2828</v>
      </c>
      <c r="O324" s="114">
        <v>43109</v>
      </c>
      <c r="P324" s="33" t="s">
        <v>2046</v>
      </c>
      <c r="Q324" s="187">
        <v>129185.76000000001</v>
      </c>
      <c r="R324" s="183" t="s">
        <v>2348</v>
      </c>
      <c r="S324" s="183"/>
      <c r="T324"/>
    </row>
    <row r="325" spans="1:20" ht="23.25" x14ac:dyDescent="0.25">
      <c r="A325" s="80">
        <v>324</v>
      </c>
      <c r="B325" s="118" t="s">
        <v>327</v>
      </c>
      <c r="C325" s="114"/>
      <c r="D325" s="30" t="s">
        <v>339</v>
      </c>
      <c r="E325" s="33" t="s">
        <v>18</v>
      </c>
      <c r="F325" s="33" t="s">
        <v>340</v>
      </c>
      <c r="G325" s="33" t="s">
        <v>20</v>
      </c>
      <c r="H325" s="33" t="s">
        <v>203</v>
      </c>
      <c r="I325" s="117" t="s">
        <v>1031</v>
      </c>
      <c r="J325" s="108" t="str">
        <f t="shared" si="8"/>
        <v>городской округ Карпинск, г. Карпинск, ул. Луначарского, д. 65</v>
      </c>
      <c r="K325" s="33">
        <v>666.4</v>
      </c>
      <c r="L325" s="30">
        <v>17</v>
      </c>
      <c r="M325" s="33">
        <v>4</v>
      </c>
      <c r="N325" s="41" t="s">
        <v>2828</v>
      </c>
      <c r="O325" s="114">
        <v>43109</v>
      </c>
      <c r="P325" s="33" t="s">
        <v>2046</v>
      </c>
      <c r="Q325" s="187">
        <v>3125008.29</v>
      </c>
      <c r="R325" s="183"/>
      <c r="S325" s="183"/>
      <c r="T325"/>
    </row>
    <row r="326" spans="1:20" ht="23.25" x14ac:dyDescent="0.25">
      <c r="A326" s="80">
        <v>325</v>
      </c>
      <c r="B326" s="118" t="s">
        <v>327</v>
      </c>
      <c r="C326" s="106"/>
      <c r="D326" s="30" t="s">
        <v>339</v>
      </c>
      <c r="E326" s="30" t="s">
        <v>18</v>
      </c>
      <c r="F326" s="30" t="s">
        <v>340</v>
      </c>
      <c r="G326" s="30" t="s">
        <v>20</v>
      </c>
      <c r="H326" s="30" t="s">
        <v>203</v>
      </c>
      <c r="I326" s="42" t="s">
        <v>1158</v>
      </c>
      <c r="J326" s="108" t="str">
        <f t="shared" si="8"/>
        <v>городской округ Карпинск, г. Карпинск, ул. Луначарского, д. 65А</v>
      </c>
      <c r="K326" s="30">
        <v>490.5</v>
      </c>
      <c r="L326" s="30">
        <v>8</v>
      </c>
      <c r="M326" s="30">
        <v>4</v>
      </c>
      <c r="N326" s="41" t="s">
        <v>2828</v>
      </c>
      <c r="O326" s="114">
        <v>43109</v>
      </c>
      <c r="P326" s="33" t="s">
        <v>2046</v>
      </c>
      <c r="Q326" s="187">
        <v>2170962.44</v>
      </c>
      <c r="R326" s="183"/>
      <c r="S326" s="183"/>
      <c r="T326"/>
    </row>
    <row r="327" spans="1:20" ht="23.25" x14ac:dyDescent="0.25">
      <c r="A327" s="80">
        <v>326</v>
      </c>
      <c r="B327" s="118" t="s">
        <v>327</v>
      </c>
      <c r="C327" s="114"/>
      <c r="D327" s="30" t="s">
        <v>339</v>
      </c>
      <c r="E327" s="33" t="s">
        <v>18</v>
      </c>
      <c r="F327" s="33" t="s">
        <v>340</v>
      </c>
      <c r="G327" s="33" t="s">
        <v>20</v>
      </c>
      <c r="H327" s="33" t="s">
        <v>203</v>
      </c>
      <c r="I327" s="117" t="s">
        <v>1199</v>
      </c>
      <c r="J327" s="108" t="str">
        <f t="shared" si="8"/>
        <v>городской округ Карпинск, г. Карпинск, ул. Луначарского, д. 72</v>
      </c>
      <c r="K327" s="33">
        <v>709.3</v>
      </c>
      <c r="L327" s="30">
        <v>12</v>
      </c>
      <c r="M327" s="33">
        <v>4</v>
      </c>
      <c r="N327" s="41" t="s">
        <v>2848</v>
      </c>
      <c r="O327" s="114" t="s">
        <v>3368</v>
      </c>
      <c r="P327" s="33" t="s">
        <v>2046</v>
      </c>
      <c r="Q327" s="187">
        <v>3213670.8200000003</v>
      </c>
      <c r="R327" s="183"/>
      <c r="S327" s="183"/>
      <c r="T327"/>
    </row>
    <row r="328" spans="1:20" ht="23.25" x14ac:dyDescent="0.25">
      <c r="A328" s="80">
        <v>327</v>
      </c>
      <c r="B328" s="118" t="s">
        <v>327</v>
      </c>
      <c r="C328" s="188"/>
      <c r="D328" s="30" t="s">
        <v>339</v>
      </c>
      <c r="E328" s="33" t="s">
        <v>18</v>
      </c>
      <c r="F328" s="33" t="s">
        <v>340</v>
      </c>
      <c r="G328" s="33" t="s">
        <v>20</v>
      </c>
      <c r="H328" s="33" t="s">
        <v>203</v>
      </c>
      <c r="I328" s="117" t="s">
        <v>1013</v>
      </c>
      <c r="J328" s="108" t="str">
        <f t="shared" si="8"/>
        <v>городской округ Карпинск, г. Карпинск, ул. Луначарского, д. 74</v>
      </c>
      <c r="K328" s="33">
        <v>2308.6999999999998</v>
      </c>
      <c r="L328" s="30">
        <v>48</v>
      </c>
      <c r="M328" s="33">
        <v>6</v>
      </c>
      <c r="N328" s="41" t="s">
        <v>2839</v>
      </c>
      <c r="O328" s="114">
        <v>43257</v>
      </c>
      <c r="P328" s="33" t="s">
        <v>2046</v>
      </c>
      <c r="Q328" s="187">
        <v>5043509.34</v>
      </c>
      <c r="R328" s="183"/>
      <c r="S328" s="183"/>
      <c r="T328"/>
    </row>
    <row r="329" spans="1:20" ht="23.25" x14ac:dyDescent="0.25">
      <c r="A329" s="80">
        <v>328</v>
      </c>
      <c r="B329" s="118" t="s">
        <v>327</v>
      </c>
      <c r="C329" s="106"/>
      <c r="D329" s="30" t="s">
        <v>339</v>
      </c>
      <c r="E329" s="30" t="s">
        <v>18</v>
      </c>
      <c r="F329" s="30" t="s">
        <v>340</v>
      </c>
      <c r="G329" s="30" t="s">
        <v>20</v>
      </c>
      <c r="H329" s="30" t="s">
        <v>203</v>
      </c>
      <c r="I329" s="42" t="s">
        <v>575</v>
      </c>
      <c r="J329" s="108" t="str">
        <f t="shared" si="8"/>
        <v>городской округ Карпинск, г. Карпинск, ул. Луначарского, д. 74А</v>
      </c>
      <c r="K329" s="30">
        <v>2111.8000000000002</v>
      </c>
      <c r="L329" s="30">
        <v>48</v>
      </c>
      <c r="M329" s="30">
        <v>6</v>
      </c>
      <c r="N329" s="41" t="s">
        <v>2839</v>
      </c>
      <c r="O329" s="114">
        <v>43257</v>
      </c>
      <c r="P329" s="33" t="s">
        <v>2046</v>
      </c>
      <c r="Q329" s="187">
        <v>6034784.6300000008</v>
      </c>
      <c r="R329" s="183"/>
      <c r="S329" s="183"/>
      <c r="T329"/>
    </row>
    <row r="330" spans="1:20" ht="23.25" x14ac:dyDescent="0.25">
      <c r="A330" s="80">
        <v>329</v>
      </c>
      <c r="B330" s="118" t="s">
        <v>327</v>
      </c>
      <c r="C330" s="114"/>
      <c r="D330" s="30" t="s">
        <v>339</v>
      </c>
      <c r="E330" s="33" t="s">
        <v>18</v>
      </c>
      <c r="F330" s="33" t="s">
        <v>340</v>
      </c>
      <c r="G330" s="33" t="s">
        <v>20</v>
      </c>
      <c r="H330" s="33" t="s">
        <v>203</v>
      </c>
      <c r="I330" s="117" t="s">
        <v>1017</v>
      </c>
      <c r="J330" s="108" t="str">
        <f t="shared" si="8"/>
        <v>городской округ Карпинск, г. Карпинск, ул. Луначарского, д. 76</v>
      </c>
      <c r="K330" s="33">
        <v>843.2</v>
      </c>
      <c r="L330" s="30">
        <v>12</v>
      </c>
      <c r="M330" s="33">
        <v>2</v>
      </c>
      <c r="N330" s="41" t="s">
        <v>2839</v>
      </c>
      <c r="O330" s="114">
        <v>43257</v>
      </c>
      <c r="P330" s="33" t="s">
        <v>2046</v>
      </c>
      <c r="Q330" s="187">
        <v>1272715.97</v>
      </c>
      <c r="R330" s="183"/>
      <c r="S330" s="183"/>
      <c r="T330"/>
    </row>
    <row r="331" spans="1:20" ht="23.25" x14ac:dyDescent="0.25">
      <c r="A331" s="80">
        <v>330</v>
      </c>
      <c r="B331" s="118" t="s">
        <v>327</v>
      </c>
      <c r="C331" s="30"/>
      <c r="D331" s="30" t="s">
        <v>339</v>
      </c>
      <c r="E331" s="30" t="s">
        <v>18</v>
      </c>
      <c r="F331" s="30" t="s">
        <v>340</v>
      </c>
      <c r="G331" s="30" t="s">
        <v>20</v>
      </c>
      <c r="H331" s="123" t="s">
        <v>203</v>
      </c>
      <c r="I331" s="130">
        <v>77</v>
      </c>
      <c r="J331" s="108" t="str">
        <f t="shared" si="8"/>
        <v>городской округ Карпинск, г. Карпинск, ул. Луначарского, д. 77</v>
      </c>
      <c r="K331" s="30">
        <v>438.5</v>
      </c>
      <c r="L331" s="30">
        <v>8</v>
      </c>
      <c r="M331" s="113">
        <v>1</v>
      </c>
      <c r="N331" s="41" t="s">
        <v>2828</v>
      </c>
      <c r="O331" s="114">
        <v>43109</v>
      </c>
      <c r="P331" s="33" t="s">
        <v>2046</v>
      </c>
      <c r="Q331" s="187">
        <v>288581.58</v>
      </c>
      <c r="R331" s="183" t="s">
        <v>2348</v>
      </c>
      <c r="S331" s="183"/>
      <c r="T331"/>
    </row>
    <row r="332" spans="1:20" ht="23.25" x14ac:dyDescent="0.25">
      <c r="A332" s="80">
        <v>331</v>
      </c>
      <c r="B332" s="118" t="s">
        <v>327</v>
      </c>
      <c r="C332" s="114"/>
      <c r="D332" s="30" t="s">
        <v>339</v>
      </c>
      <c r="E332" s="33" t="s">
        <v>18</v>
      </c>
      <c r="F332" s="33" t="s">
        <v>340</v>
      </c>
      <c r="G332" s="33" t="s">
        <v>20</v>
      </c>
      <c r="H332" s="33" t="s">
        <v>203</v>
      </c>
      <c r="I332" s="117" t="s">
        <v>1219</v>
      </c>
      <c r="J332" s="108" t="str">
        <f t="shared" si="8"/>
        <v>городской округ Карпинск, г. Карпинск, ул. Луначарского, д. 78</v>
      </c>
      <c r="K332" s="33">
        <v>1646.4</v>
      </c>
      <c r="L332" s="30">
        <v>32</v>
      </c>
      <c r="M332" s="33">
        <v>4</v>
      </c>
      <c r="N332" s="41" t="s">
        <v>2839</v>
      </c>
      <c r="O332" s="114">
        <v>43257</v>
      </c>
      <c r="P332" s="33" t="s">
        <v>2046</v>
      </c>
      <c r="Q332" s="187">
        <v>3636969.6</v>
      </c>
      <c r="R332" s="183"/>
      <c r="S332" s="183"/>
      <c r="T332"/>
    </row>
    <row r="333" spans="1:20" ht="23.25" x14ac:dyDescent="0.25">
      <c r="A333" s="80">
        <v>332</v>
      </c>
      <c r="B333" s="118" t="s">
        <v>327</v>
      </c>
      <c r="C333" s="30"/>
      <c r="D333" s="30" t="s">
        <v>339</v>
      </c>
      <c r="E333" s="30" t="s">
        <v>18</v>
      </c>
      <c r="F333" s="30" t="s">
        <v>340</v>
      </c>
      <c r="G333" s="30" t="s">
        <v>20</v>
      </c>
      <c r="H333" s="30" t="s">
        <v>203</v>
      </c>
      <c r="I333" s="42">
        <v>79</v>
      </c>
      <c r="J333" s="108" t="str">
        <f t="shared" si="8"/>
        <v>городской округ Карпинск, г. Карпинск, ул. Луначарского, д. 79</v>
      </c>
      <c r="K333" s="30">
        <v>438.5</v>
      </c>
      <c r="L333" s="30">
        <v>8</v>
      </c>
      <c r="M333" s="30">
        <v>1</v>
      </c>
      <c r="N333" s="41" t="s">
        <v>2828</v>
      </c>
      <c r="O333" s="114">
        <v>43109</v>
      </c>
      <c r="P333" s="33" t="s">
        <v>2046</v>
      </c>
      <c r="Q333" s="187">
        <v>319932.15000000002</v>
      </c>
      <c r="R333" s="183" t="s">
        <v>2348</v>
      </c>
      <c r="S333" s="183"/>
      <c r="T333"/>
    </row>
    <row r="334" spans="1:20" ht="23.25" x14ac:dyDescent="0.25">
      <c r="A334" s="80">
        <v>333</v>
      </c>
      <c r="B334" s="118" t="s">
        <v>327</v>
      </c>
      <c r="C334" s="120"/>
      <c r="D334" s="30" t="s">
        <v>339</v>
      </c>
      <c r="E334" s="30" t="s">
        <v>18</v>
      </c>
      <c r="F334" s="30" t="s">
        <v>340</v>
      </c>
      <c r="G334" s="30" t="s">
        <v>20</v>
      </c>
      <c r="H334" s="120" t="s">
        <v>203</v>
      </c>
      <c r="I334" s="57" t="s">
        <v>765</v>
      </c>
      <c r="J334" s="108" t="str">
        <f t="shared" si="8"/>
        <v>городской округ Карпинск, г. Карпинск, ул. Луначарского, д. 79А</v>
      </c>
      <c r="K334" s="120">
        <v>662.38</v>
      </c>
      <c r="L334" s="30">
        <v>12</v>
      </c>
      <c r="M334" s="126">
        <v>2</v>
      </c>
      <c r="N334" s="41" t="s">
        <v>2810</v>
      </c>
      <c r="O334" s="114" t="s">
        <v>3367</v>
      </c>
      <c r="P334" s="33" t="s">
        <v>2046</v>
      </c>
      <c r="Q334" s="187">
        <v>590704.91999999993</v>
      </c>
      <c r="R334" s="183" t="s">
        <v>2348</v>
      </c>
      <c r="S334" s="183"/>
      <c r="T334"/>
    </row>
    <row r="335" spans="1:20" ht="23.25" x14ac:dyDescent="0.25">
      <c r="A335" s="80">
        <v>334</v>
      </c>
      <c r="B335" s="118" t="s">
        <v>327</v>
      </c>
      <c r="C335" s="114"/>
      <c r="D335" s="30" t="s">
        <v>339</v>
      </c>
      <c r="E335" s="33" t="s">
        <v>18</v>
      </c>
      <c r="F335" s="33" t="s">
        <v>340</v>
      </c>
      <c r="G335" s="33" t="s">
        <v>20</v>
      </c>
      <c r="H335" s="33" t="s">
        <v>203</v>
      </c>
      <c r="I335" s="117" t="s">
        <v>998</v>
      </c>
      <c r="J335" s="108" t="str">
        <f t="shared" si="8"/>
        <v>городской округ Карпинск, г. Карпинск, ул. Луначарского, д. 83</v>
      </c>
      <c r="K335" s="33">
        <v>430.2</v>
      </c>
      <c r="L335" s="30">
        <v>8</v>
      </c>
      <c r="M335" s="115">
        <v>1</v>
      </c>
      <c r="N335" s="41" t="s">
        <v>2828</v>
      </c>
      <c r="O335" s="114">
        <v>43109</v>
      </c>
      <c r="P335" s="33" t="s">
        <v>2046</v>
      </c>
      <c r="Q335" s="187">
        <v>215308.89</v>
      </c>
      <c r="R335" s="183" t="s">
        <v>2348</v>
      </c>
      <c r="S335" s="183"/>
      <c r="T335"/>
    </row>
    <row r="336" spans="1:20" ht="23.25" x14ac:dyDescent="0.25">
      <c r="A336" s="80">
        <v>335</v>
      </c>
      <c r="B336" s="118" t="s">
        <v>327</v>
      </c>
      <c r="C336" s="30"/>
      <c r="D336" s="30" t="s">
        <v>339</v>
      </c>
      <c r="E336" s="30" t="s">
        <v>18</v>
      </c>
      <c r="F336" s="30" t="s">
        <v>340</v>
      </c>
      <c r="G336" s="30" t="s">
        <v>20</v>
      </c>
      <c r="H336" s="30" t="s">
        <v>203</v>
      </c>
      <c r="I336" s="42" t="s">
        <v>770</v>
      </c>
      <c r="J336" s="108" t="str">
        <f t="shared" si="8"/>
        <v>городской округ Карпинск, г. Карпинск, ул. Луначарского, д. 90А</v>
      </c>
      <c r="K336" s="30">
        <v>627.1</v>
      </c>
      <c r="L336" s="30">
        <v>12</v>
      </c>
      <c r="M336" s="113">
        <v>1</v>
      </c>
      <c r="N336" s="41" t="s">
        <v>2828</v>
      </c>
      <c r="O336" s="114">
        <v>43109</v>
      </c>
      <c r="P336" s="33" t="s">
        <v>2046</v>
      </c>
      <c r="Q336" s="187">
        <v>91114.2</v>
      </c>
      <c r="R336" s="183" t="s">
        <v>2348</v>
      </c>
      <c r="S336" s="183"/>
      <c r="T336"/>
    </row>
    <row r="337" spans="1:20" ht="23.25" x14ac:dyDescent="0.25">
      <c r="A337" s="80">
        <v>336</v>
      </c>
      <c r="B337" s="118" t="s">
        <v>327</v>
      </c>
      <c r="C337" s="30"/>
      <c r="D337" s="30" t="s">
        <v>339</v>
      </c>
      <c r="E337" s="30" t="s">
        <v>18</v>
      </c>
      <c r="F337" s="30" t="s">
        <v>340</v>
      </c>
      <c r="G337" s="30" t="s">
        <v>20</v>
      </c>
      <c r="H337" s="30" t="s">
        <v>203</v>
      </c>
      <c r="I337" s="42">
        <v>92</v>
      </c>
      <c r="J337" s="108" t="str">
        <f t="shared" si="8"/>
        <v>городской округ Карпинск, г. Карпинск, ул. Луначарского, д. 92</v>
      </c>
      <c r="K337" s="30">
        <v>489.4</v>
      </c>
      <c r="L337" s="30">
        <v>8</v>
      </c>
      <c r="M337" s="113">
        <v>1</v>
      </c>
      <c r="N337" s="41" t="s">
        <v>2828</v>
      </c>
      <c r="O337" s="114">
        <v>43109</v>
      </c>
      <c r="P337" s="33" t="s">
        <v>2046</v>
      </c>
      <c r="Q337" s="187">
        <v>48980.81</v>
      </c>
      <c r="R337" s="183" t="s">
        <v>2348</v>
      </c>
      <c r="S337" s="183"/>
      <c r="T337"/>
    </row>
    <row r="338" spans="1:20" ht="23.25" x14ac:dyDescent="0.25">
      <c r="A338" s="80">
        <v>337</v>
      </c>
      <c r="B338" s="118" t="s">
        <v>327</v>
      </c>
      <c r="C338" s="114"/>
      <c r="D338" s="30" t="s">
        <v>339</v>
      </c>
      <c r="E338" s="33" t="s">
        <v>18</v>
      </c>
      <c r="F338" s="33" t="s">
        <v>340</v>
      </c>
      <c r="G338" s="33" t="s">
        <v>20</v>
      </c>
      <c r="H338" s="33" t="s">
        <v>203</v>
      </c>
      <c r="I338" s="117" t="s">
        <v>1220</v>
      </c>
      <c r="J338" s="108" t="str">
        <f t="shared" si="8"/>
        <v>городской округ Карпинск, г. Карпинск, ул. Луначарского, д. 94</v>
      </c>
      <c r="K338" s="33">
        <v>485.7</v>
      </c>
      <c r="L338" s="30">
        <v>8</v>
      </c>
      <c r="M338" s="33">
        <v>4</v>
      </c>
      <c r="N338" s="41" t="s">
        <v>2828</v>
      </c>
      <c r="O338" s="114">
        <v>43109</v>
      </c>
      <c r="P338" s="33" t="s">
        <v>2046</v>
      </c>
      <c r="Q338" s="187">
        <v>1949905.9200000002</v>
      </c>
      <c r="R338" s="183"/>
      <c r="S338" s="183"/>
      <c r="T338"/>
    </row>
    <row r="339" spans="1:20" ht="23.25" x14ac:dyDescent="0.25">
      <c r="A339" s="80">
        <v>338</v>
      </c>
      <c r="B339" s="118" t="s">
        <v>327</v>
      </c>
      <c r="C339" s="114"/>
      <c r="D339" s="30" t="s">
        <v>339</v>
      </c>
      <c r="E339" s="33" t="s">
        <v>18</v>
      </c>
      <c r="F339" s="33" t="s">
        <v>340</v>
      </c>
      <c r="G339" s="33" t="s">
        <v>20</v>
      </c>
      <c r="H339" s="33" t="s">
        <v>47</v>
      </c>
      <c r="I339" s="117" t="s">
        <v>124</v>
      </c>
      <c r="J339" s="108" t="str">
        <f t="shared" si="8"/>
        <v>городской округ Карпинск, г. Карпинск, ул. Максима Горького, д. 2А</v>
      </c>
      <c r="K339" s="33">
        <v>447</v>
      </c>
      <c r="L339" s="30">
        <v>8</v>
      </c>
      <c r="M339" s="115">
        <v>1</v>
      </c>
      <c r="N339" s="41" t="s">
        <v>2828</v>
      </c>
      <c r="O339" s="114">
        <v>43109</v>
      </c>
      <c r="P339" s="33" t="s">
        <v>2046</v>
      </c>
      <c r="Q339" s="187">
        <v>204074.44</v>
      </c>
      <c r="R339" s="183" t="s">
        <v>2348</v>
      </c>
      <c r="S339" s="183"/>
      <c r="T339"/>
    </row>
    <row r="340" spans="1:20" ht="23.25" x14ac:dyDescent="0.25">
      <c r="A340" s="80">
        <v>339</v>
      </c>
      <c r="B340" s="118" t="s">
        <v>327</v>
      </c>
      <c r="C340" s="30"/>
      <c r="D340" s="30" t="s">
        <v>339</v>
      </c>
      <c r="E340" s="30" t="s">
        <v>18</v>
      </c>
      <c r="F340" s="30" t="s">
        <v>340</v>
      </c>
      <c r="G340" s="30" t="s">
        <v>20</v>
      </c>
      <c r="H340" s="30" t="s">
        <v>77</v>
      </c>
      <c r="I340" s="42">
        <v>1</v>
      </c>
      <c r="J340" s="108" t="str">
        <f t="shared" si="8"/>
        <v>городской округ Карпинск, г. Карпинск, ул. Свердлова, д. 1</v>
      </c>
      <c r="K340" s="30">
        <v>517.54999999999995</v>
      </c>
      <c r="L340" s="30">
        <v>8</v>
      </c>
      <c r="M340" s="113">
        <v>1</v>
      </c>
      <c r="N340" s="41" t="s">
        <v>2828</v>
      </c>
      <c r="O340" s="114">
        <v>43109</v>
      </c>
      <c r="P340" s="33" t="s">
        <v>2046</v>
      </c>
      <c r="Q340" s="187">
        <v>57657.42</v>
      </c>
      <c r="R340" s="183" t="s">
        <v>2348</v>
      </c>
      <c r="S340" s="183"/>
      <c r="T340"/>
    </row>
    <row r="341" spans="1:20" ht="23.25" x14ac:dyDescent="0.25">
      <c r="A341" s="80">
        <v>340</v>
      </c>
      <c r="B341" s="118" t="s">
        <v>327</v>
      </c>
      <c r="C341" s="30"/>
      <c r="D341" s="30" t="s">
        <v>342</v>
      </c>
      <c r="E341" s="30" t="s">
        <v>18</v>
      </c>
      <c r="F341" s="30" t="s">
        <v>343</v>
      </c>
      <c r="G341" s="30" t="s">
        <v>20</v>
      </c>
      <c r="H341" s="30" t="s">
        <v>1149</v>
      </c>
      <c r="I341" s="42">
        <v>10</v>
      </c>
      <c r="J341" s="108" t="str">
        <f t="shared" si="8"/>
        <v>городской округ Краснотурьинск, г. Краснотурьинск, ул. Животноводов, д. 10</v>
      </c>
      <c r="K341" s="30">
        <v>1494.3</v>
      </c>
      <c r="L341" s="30">
        <v>24</v>
      </c>
      <c r="M341" s="30">
        <v>1</v>
      </c>
      <c r="N341" s="41" t="s">
        <v>2816</v>
      </c>
      <c r="O341" s="114">
        <v>43109</v>
      </c>
      <c r="P341" s="33" t="s">
        <v>1716</v>
      </c>
      <c r="Q341" s="187">
        <v>1529744.92</v>
      </c>
      <c r="R341" s="183"/>
      <c r="S341" s="183"/>
      <c r="T341"/>
    </row>
    <row r="342" spans="1:20" ht="23.25" x14ac:dyDescent="0.25">
      <c r="A342" s="80">
        <v>341</v>
      </c>
      <c r="B342" s="118" t="s">
        <v>327</v>
      </c>
      <c r="C342" s="106"/>
      <c r="D342" s="30" t="s">
        <v>342</v>
      </c>
      <c r="E342" s="30" t="s">
        <v>18</v>
      </c>
      <c r="F342" s="30" t="s">
        <v>343</v>
      </c>
      <c r="G342" s="30" t="s">
        <v>20</v>
      </c>
      <c r="H342" s="30" t="s">
        <v>75</v>
      </c>
      <c r="I342" s="42">
        <v>30</v>
      </c>
      <c r="J342" s="108" t="str">
        <f t="shared" si="8"/>
        <v>городской округ Краснотурьинск, г. Краснотурьинск, ул. Карла Маркса, д. 30</v>
      </c>
      <c r="K342" s="30">
        <v>438.9</v>
      </c>
      <c r="L342" s="30">
        <v>8</v>
      </c>
      <c r="M342" s="30">
        <v>4</v>
      </c>
      <c r="N342" s="41" t="s">
        <v>2840</v>
      </c>
      <c r="O342" s="114" t="s">
        <v>3369</v>
      </c>
      <c r="P342" s="33" t="s">
        <v>3340</v>
      </c>
      <c r="Q342" s="187">
        <v>1719044.37</v>
      </c>
      <c r="R342" s="183"/>
      <c r="S342" s="183"/>
      <c r="T342"/>
    </row>
    <row r="343" spans="1:20" ht="23.25" x14ac:dyDescent="0.25">
      <c r="A343" s="80">
        <v>342</v>
      </c>
      <c r="B343" s="118" t="s">
        <v>327</v>
      </c>
      <c r="C343" s="112"/>
      <c r="D343" s="112" t="s">
        <v>342</v>
      </c>
      <c r="E343" s="112" t="s">
        <v>18</v>
      </c>
      <c r="F343" s="112" t="s">
        <v>343</v>
      </c>
      <c r="G343" s="112" t="s">
        <v>20</v>
      </c>
      <c r="H343" s="112" t="s">
        <v>309</v>
      </c>
      <c r="I343" s="51">
        <v>15</v>
      </c>
      <c r="J343" s="108" t="str">
        <f t="shared" si="8"/>
        <v>городской округ Краснотурьинск, г. Краснотурьинск, ул. Клубная, д. 15</v>
      </c>
      <c r="K343" s="112">
        <v>9551.4</v>
      </c>
      <c r="L343" s="30">
        <v>180</v>
      </c>
      <c r="M343" s="112">
        <v>2</v>
      </c>
      <c r="N343" s="41" t="s">
        <v>1493</v>
      </c>
      <c r="O343" s="114">
        <v>43122</v>
      </c>
      <c r="P343" s="33" t="s">
        <v>1494</v>
      </c>
      <c r="Q343" s="187">
        <v>3935277.74</v>
      </c>
      <c r="R343" s="183"/>
      <c r="S343" s="183"/>
      <c r="T343"/>
    </row>
    <row r="344" spans="1:20" ht="23.25" x14ac:dyDescent="0.25">
      <c r="A344" s="80">
        <v>343</v>
      </c>
      <c r="B344" s="118" t="s">
        <v>327</v>
      </c>
      <c r="C344" s="106"/>
      <c r="D344" s="30" t="s">
        <v>342</v>
      </c>
      <c r="E344" s="30" t="s">
        <v>18</v>
      </c>
      <c r="F344" s="30" t="s">
        <v>343</v>
      </c>
      <c r="G344" s="30" t="s">
        <v>20</v>
      </c>
      <c r="H344" s="30" t="s">
        <v>36</v>
      </c>
      <c r="I344" s="42">
        <v>14</v>
      </c>
      <c r="J344" s="108" t="str">
        <f t="shared" ref="J344:J375" si="9">C344&amp;""&amp;D344&amp;", "&amp;E344&amp;" "&amp;F344&amp;", "&amp;G344&amp;" "&amp;H344&amp;", д. "&amp;I344</f>
        <v>городской округ Краснотурьинск, г. Краснотурьинск, ул. Ленина, д. 14</v>
      </c>
      <c r="K344" s="30">
        <v>394.72</v>
      </c>
      <c r="L344" s="30">
        <v>8</v>
      </c>
      <c r="M344" s="113">
        <v>1</v>
      </c>
      <c r="N344" s="41" t="s">
        <v>2816</v>
      </c>
      <c r="O344" s="114">
        <v>43109</v>
      </c>
      <c r="P344" s="33" t="s">
        <v>1716</v>
      </c>
      <c r="Q344" s="187">
        <v>532143.42000000004</v>
      </c>
      <c r="R344" s="183" t="s">
        <v>2348</v>
      </c>
      <c r="S344" s="183"/>
      <c r="T344"/>
    </row>
    <row r="345" spans="1:20" ht="23.25" x14ac:dyDescent="0.25">
      <c r="A345" s="80">
        <v>344</v>
      </c>
      <c r="B345" s="118" t="s">
        <v>327</v>
      </c>
      <c r="C345" s="106"/>
      <c r="D345" s="30" t="s">
        <v>342</v>
      </c>
      <c r="E345" s="30" t="s">
        <v>18</v>
      </c>
      <c r="F345" s="30" t="s">
        <v>343</v>
      </c>
      <c r="G345" s="30" t="s">
        <v>20</v>
      </c>
      <c r="H345" s="30" t="s">
        <v>36</v>
      </c>
      <c r="I345" s="42">
        <v>24</v>
      </c>
      <c r="J345" s="108" t="str">
        <f t="shared" si="9"/>
        <v>городской округ Краснотурьинск, г. Краснотурьинск, ул. Ленина, д. 24</v>
      </c>
      <c r="K345" s="30">
        <v>2511.1999999999998</v>
      </c>
      <c r="L345" s="30">
        <v>27</v>
      </c>
      <c r="M345" s="30">
        <v>1</v>
      </c>
      <c r="N345" s="41" t="s">
        <v>2816</v>
      </c>
      <c r="O345" s="114">
        <v>43109</v>
      </c>
      <c r="P345" s="33" t="s">
        <v>1716</v>
      </c>
      <c r="Q345" s="187">
        <v>2839163.7800000003</v>
      </c>
      <c r="R345" s="183"/>
      <c r="S345" s="183"/>
      <c r="T345"/>
    </row>
    <row r="346" spans="1:20" ht="23.25" x14ac:dyDescent="0.25">
      <c r="A346" s="80">
        <v>345</v>
      </c>
      <c r="B346" s="118" t="s">
        <v>327</v>
      </c>
      <c r="C346" s="106"/>
      <c r="D346" s="30" t="s">
        <v>342</v>
      </c>
      <c r="E346" s="30" t="s">
        <v>18</v>
      </c>
      <c r="F346" s="30" t="s">
        <v>343</v>
      </c>
      <c r="G346" s="30" t="s">
        <v>20</v>
      </c>
      <c r="H346" s="30" t="s">
        <v>36</v>
      </c>
      <c r="I346" s="42">
        <v>25</v>
      </c>
      <c r="J346" s="108" t="str">
        <f t="shared" si="9"/>
        <v>городской округ Краснотурьинск, г. Краснотурьинск, ул. Ленина, д. 25</v>
      </c>
      <c r="K346" s="30">
        <v>1948.6</v>
      </c>
      <c r="L346" s="30">
        <v>24</v>
      </c>
      <c r="M346" s="30">
        <v>2</v>
      </c>
      <c r="N346" s="41" t="s">
        <v>2816</v>
      </c>
      <c r="O346" s="114">
        <v>43109</v>
      </c>
      <c r="P346" s="33" t="s">
        <v>1716</v>
      </c>
      <c r="Q346" s="187">
        <v>5343723.2200000007</v>
      </c>
      <c r="R346" s="183"/>
      <c r="S346" s="183"/>
      <c r="T346"/>
    </row>
    <row r="347" spans="1:20" ht="23.25" x14ac:dyDescent="0.25">
      <c r="A347" s="80">
        <v>346</v>
      </c>
      <c r="B347" s="118" t="s">
        <v>327</v>
      </c>
      <c r="C347" s="114"/>
      <c r="D347" s="30" t="s">
        <v>342</v>
      </c>
      <c r="E347" s="33" t="s">
        <v>18</v>
      </c>
      <c r="F347" s="33" t="s">
        <v>343</v>
      </c>
      <c r="G347" s="33" t="s">
        <v>20</v>
      </c>
      <c r="H347" s="33" t="s">
        <v>36</v>
      </c>
      <c r="I347" s="117" t="s">
        <v>990</v>
      </c>
      <c r="J347" s="108" t="str">
        <f t="shared" si="9"/>
        <v>городской округ Краснотурьинск, г. Краснотурьинск, ул. Ленина, д. 26</v>
      </c>
      <c r="K347" s="33">
        <v>2400.5</v>
      </c>
      <c r="L347" s="30">
        <v>30</v>
      </c>
      <c r="M347" s="33">
        <v>2</v>
      </c>
      <c r="N347" s="41" t="s">
        <v>2815</v>
      </c>
      <c r="O347" s="114">
        <v>43109</v>
      </c>
      <c r="P347" s="30" t="s">
        <v>1711</v>
      </c>
      <c r="Q347" s="187">
        <v>3348392.33</v>
      </c>
      <c r="R347" s="183"/>
      <c r="S347" s="183"/>
      <c r="T347"/>
    </row>
    <row r="348" spans="1:20" ht="23.25" x14ac:dyDescent="0.25">
      <c r="A348" s="80">
        <v>347</v>
      </c>
      <c r="B348" s="118" t="s">
        <v>327</v>
      </c>
      <c r="C348" s="30"/>
      <c r="D348" s="30" t="s">
        <v>342</v>
      </c>
      <c r="E348" s="30" t="s">
        <v>18</v>
      </c>
      <c r="F348" s="30" t="s">
        <v>343</v>
      </c>
      <c r="G348" s="30" t="s">
        <v>20</v>
      </c>
      <c r="H348" s="30" t="s">
        <v>36</v>
      </c>
      <c r="I348" s="42">
        <v>30</v>
      </c>
      <c r="J348" s="108" t="str">
        <f t="shared" si="9"/>
        <v>городской округ Краснотурьинск, г. Краснотурьинск, ул. Ленина, д. 30</v>
      </c>
      <c r="K348" s="30">
        <v>705.72</v>
      </c>
      <c r="L348" s="30">
        <v>11</v>
      </c>
      <c r="M348" s="30">
        <v>1</v>
      </c>
      <c r="N348" s="41" t="s">
        <v>2816</v>
      </c>
      <c r="O348" s="114">
        <v>43109</v>
      </c>
      <c r="P348" s="33" t="s">
        <v>1716</v>
      </c>
      <c r="Q348" s="187">
        <v>1178824.72</v>
      </c>
      <c r="R348" s="183"/>
      <c r="S348" s="183"/>
      <c r="T348"/>
    </row>
    <row r="349" spans="1:20" ht="23.25" x14ac:dyDescent="0.25">
      <c r="A349" s="80">
        <v>348</v>
      </c>
      <c r="B349" s="118" t="s">
        <v>327</v>
      </c>
      <c r="C349" s="106"/>
      <c r="D349" s="30" t="s">
        <v>342</v>
      </c>
      <c r="E349" s="30" t="s">
        <v>18</v>
      </c>
      <c r="F349" s="30" t="s">
        <v>343</v>
      </c>
      <c r="G349" s="30" t="s">
        <v>20</v>
      </c>
      <c r="H349" s="30" t="s">
        <v>36</v>
      </c>
      <c r="I349" s="42">
        <v>31</v>
      </c>
      <c r="J349" s="108" t="str">
        <f t="shared" si="9"/>
        <v>городской округ Краснотурьинск, г. Краснотурьинск, ул. Ленина, д. 31</v>
      </c>
      <c r="K349" s="30">
        <v>1429.5</v>
      </c>
      <c r="L349" s="30">
        <v>20</v>
      </c>
      <c r="M349" s="30">
        <v>2</v>
      </c>
      <c r="N349" s="41" t="s">
        <v>2816</v>
      </c>
      <c r="O349" s="114">
        <v>43109</v>
      </c>
      <c r="P349" s="33" t="s">
        <v>1716</v>
      </c>
      <c r="Q349" s="187">
        <v>3960712.48</v>
      </c>
      <c r="R349" s="183"/>
      <c r="S349" s="183"/>
      <c r="T349"/>
    </row>
    <row r="350" spans="1:20" ht="23.25" x14ac:dyDescent="0.25">
      <c r="A350" s="80">
        <v>349</v>
      </c>
      <c r="B350" s="118" t="s">
        <v>327</v>
      </c>
      <c r="C350" s="114"/>
      <c r="D350" s="30" t="s">
        <v>342</v>
      </c>
      <c r="E350" s="33" t="s">
        <v>18</v>
      </c>
      <c r="F350" s="33" t="s">
        <v>343</v>
      </c>
      <c r="G350" s="33" t="s">
        <v>20</v>
      </c>
      <c r="H350" s="33" t="s">
        <v>36</v>
      </c>
      <c r="I350" s="117" t="s">
        <v>951</v>
      </c>
      <c r="J350" s="108" t="str">
        <f t="shared" si="9"/>
        <v>городской округ Краснотурьинск, г. Краснотурьинск, ул. Ленина, д. 32</v>
      </c>
      <c r="K350" s="33">
        <v>1195.92</v>
      </c>
      <c r="L350" s="30">
        <v>8</v>
      </c>
      <c r="M350" s="115">
        <v>1</v>
      </c>
      <c r="N350" s="41" t="s">
        <v>2816</v>
      </c>
      <c r="O350" s="114">
        <v>43109</v>
      </c>
      <c r="P350" s="33" t="s">
        <v>1716</v>
      </c>
      <c r="Q350" s="187">
        <v>1521298.48</v>
      </c>
      <c r="R350" s="183" t="s">
        <v>2348</v>
      </c>
      <c r="S350" s="183"/>
      <c r="T350"/>
    </row>
    <row r="351" spans="1:20" ht="23.25" x14ac:dyDescent="0.25">
      <c r="A351" s="80">
        <v>350</v>
      </c>
      <c r="B351" s="118" t="s">
        <v>327</v>
      </c>
      <c r="C351" s="114"/>
      <c r="D351" s="30" t="s">
        <v>342</v>
      </c>
      <c r="E351" s="33" t="s">
        <v>18</v>
      </c>
      <c r="F351" s="33" t="s">
        <v>343</v>
      </c>
      <c r="G351" s="33" t="s">
        <v>20</v>
      </c>
      <c r="H351" s="33" t="s">
        <v>36</v>
      </c>
      <c r="I351" s="117" t="s">
        <v>1231</v>
      </c>
      <c r="J351" s="108" t="str">
        <f t="shared" si="9"/>
        <v>городской округ Краснотурьинск, г. Краснотурьинск, ул. Ленина, д. 36</v>
      </c>
      <c r="K351" s="33">
        <v>2552.9</v>
      </c>
      <c r="L351" s="30">
        <v>34</v>
      </c>
      <c r="M351" s="115">
        <v>1</v>
      </c>
      <c r="N351" s="41" t="s">
        <v>2815</v>
      </c>
      <c r="O351" s="114">
        <v>43109</v>
      </c>
      <c r="P351" s="30" t="s">
        <v>1711</v>
      </c>
      <c r="Q351" s="187">
        <v>3001068.2199999997</v>
      </c>
      <c r="R351" s="183" t="s">
        <v>2348</v>
      </c>
      <c r="S351" s="183"/>
      <c r="T351"/>
    </row>
    <row r="352" spans="1:20" ht="23.25" x14ac:dyDescent="0.25">
      <c r="A352" s="80">
        <v>351</v>
      </c>
      <c r="B352" s="118" t="s">
        <v>327</v>
      </c>
      <c r="C352" s="106"/>
      <c r="D352" s="30" t="s">
        <v>342</v>
      </c>
      <c r="E352" s="30" t="s">
        <v>18</v>
      </c>
      <c r="F352" s="30" t="s">
        <v>343</v>
      </c>
      <c r="G352" s="30" t="s">
        <v>20</v>
      </c>
      <c r="H352" s="30" t="s">
        <v>36</v>
      </c>
      <c r="I352" s="42">
        <v>37</v>
      </c>
      <c r="J352" s="108" t="str">
        <f t="shared" si="9"/>
        <v>городской округ Краснотурьинск, г. Краснотурьинск, ул. Ленина, д. 37</v>
      </c>
      <c r="K352" s="30">
        <v>1423</v>
      </c>
      <c r="L352" s="30">
        <v>18</v>
      </c>
      <c r="M352" s="30">
        <v>1</v>
      </c>
      <c r="N352" s="41" t="s">
        <v>2816</v>
      </c>
      <c r="O352" s="114">
        <v>43109</v>
      </c>
      <c r="P352" s="33" t="s">
        <v>1716</v>
      </c>
      <c r="Q352" s="187">
        <v>1660414.58</v>
      </c>
      <c r="R352" s="183"/>
      <c r="S352" s="183"/>
      <c r="T352"/>
    </row>
    <row r="353" spans="1:20" ht="23.25" x14ac:dyDescent="0.25">
      <c r="A353" s="80">
        <v>352</v>
      </c>
      <c r="B353" s="118" t="s">
        <v>327</v>
      </c>
      <c r="C353" s="106"/>
      <c r="D353" s="30" t="s">
        <v>342</v>
      </c>
      <c r="E353" s="30" t="s">
        <v>18</v>
      </c>
      <c r="F353" s="30" t="s">
        <v>343</v>
      </c>
      <c r="G353" s="30" t="s">
        <v>20</v>
      </c>
      <c r="H353" s="30" t="s">
        <v>36</v>
      </c>
      <c r="I353" s="42">
        <v>39</v>
      </c>
      <c r="J353" s="108" t="str">
        <f t="shared" si="9"/>
        <v>городской округ Краснотурьинск, г. Краснотурьинск, ул. Ленина, д. 39</v>
      </c>
      <c r="K353" s="30">
        <v>2373.6</v>
      </c>
      <c r="L353" s="30">
        <v>26</v>
      </c>
      <c r="M353" s="30">
        <v>1</v>
      </c>
      <c r="N353" s="41" t="s">
        <v>2816</v>
      </c>
      <c r="O353" s="114">
        <v>43109</v>
      </c>
      <c r="P353" s="33" t="s">
        <v>1716</v>
      </c>
      <c r="Q353" s="187">
        <v>3047452.66</v>
      </c>
      <c r="R353" s="183"/>
      <c r="S353" s="183"/>
      <c r="T353"/>
    </row>
    <row r="354" spans="1:20" ht="23.25" x14ac:dyDescent="0.25">
      <c r="A354" s="80">
        <v>353</v>
      </c>
      <c r="B354" s="118" t="s">
        <v>327</v>
      </c>
      <c r="C354" s="106"/>
      <c r="D354" s="30" t="s">
        <v>342</v>
      </c>
      <c r="E354" s="30" t="s">
        <v>18</v>
      </c>
      <c r="F354" s="30" t="s">
        <v>343</v>
      </c>
      <c r="G354" s="30" t="s">
        <v>20</v>
      </c>
      <c r="H354" s="30" t="s">
        <v>36</v>
      </c>
      <c r="I354" s="42">
        <v>42</v>
      </c>
      <c r="J354" s="108" t="str">
        <f t="shared" si="9"/>
        <v>городской округ Краснотурьинск, г. Краснотурьинск, ул. Ленина, д. 42</v>
      </c>
      <c r="K354" s="30">
        <v>1762.69</v>
      </c>
      <c r="L354" s="30">
        <v>18</v>
      </c>
      <c r="M354" s="30">
        <v>1</v>
      </c>
      <c r="N354" s="41" t="s">
        <v>2816</v>
      </c>
      <c r="O354" s="114">
        <v>43109</v>
      </c>
      <c r="P354" s="33" t="s">
        <v>1716</v>
      </c>
      <c r="Q354" s="187">
        <v>1899250.1199999999</v>
      </c>
      <c r="R354" s="183"/>
      <c r="S354" s="183"/>
      <c r="T354"/>
    </row>
    <row r="355" spans="1:20" ht="23.25" x14ac:dyDescent="0.25">
      <c r="A355" s="80">
        <v>354</v>
      </c>
      <c r="B355" s="118" t="s">
        <v>327</v>
      </c>
      <c r="C355" s="106"/>
      <c r="D355" s="30" t="s">
        <v>342</v>
      </c>
      <c r="E355" s="30" t="s">
        <v>18</v>
      </c>
      <c r="F355" s="30" t="s">
        <v>343</v>
      </c>
      <c r="G355" s="30" t="s">
        <v>20</v>
      </c>
      <c r="H355" s="30" t="s">
        <v>36</v>
      </c>
      <c r="I355" s="42">
        <v>44</v>
      </c>
      <c r="J355" s="108" t="str">
        <f t="shared" si="9"/>
        <v>городской округ Краснотурьинск, г. Краснотурьинск, ул. Ленина, д. 44</v>
      </c>
      <c r="K355" s="30">
        <v>2955.81</v>
      </c>
      <c r="L355" s="30">
        <v>42</v>
      </c>
      <c r="M355" s="30">
        <v>1</v>
      </c>
      <c r="N355" s="41" t="s">
        <v>2816</v>
      </c>
      <c r="O355" s="114">
        <v>43109</v>
      </c>
      <c r="P355" s="33" t="s">
        <v>1716</v>
      </c>
      <c r="Q355" s="187">
        <v>4249976.5</v>
      </c>
      <c r="R355" s="183"/>
      <c r="S355" s="183"/>
      <c r="T355"/>
    </row>
    <row r="356" spans="1:20" ht="23.25" x14ac:dyDescent="0.25">
      <c r="A356" s="80">
        <v>355</v>
      </c>
      <c r="B356" s="118" t="s">
        <v>327</v>
      </c>
      <c r="C356" s="114"/>
      <c r="D356" s="30" t="s">
        <v>342</v>
      </c>
      <c r="E356" s="33" t="s">
        <v>18</v>
      </c>
      <c r="F356" s="33" t="s">
        <v>343</v>
      </c>
      <c r="G356" s="33" t="s">
        <v>20</v>
      </c>
      <c r="H356" s="33" t="s">
        <v>36</v>
      </c>
      <c r="I356" s="117" t="s">
        <v>952</v>
      </c>
      <c r="J356" s="108" t="str">
        <f t="shared" si="9"/>
        <v>городской округ Краснотурьинск, г. Краснотурьинск, ул. Ленина, д. 52</v>
      </c>
      <c r="K356" s="33">
        <v>694.6</v>
      </c>
      <c r="L356" s="30">
        <v>10</v>
      </c>
      <c r="M356" s="33">
        <v>1</v>
      </c>
      <c r="N356" s="41" t="s">
        <v>2816</v>
      </c>
      <c r="O356" s="114">
        <v>43109</v>
      </c>
      <c r="P356" s="33" t="s">
        <v>1716</v>
      </c>
      <c r="Q356" s="187">
        <v>1092598.58</v>
      </c>
      <c r="R356" s="183"/>
      <c r="S356" s="183"/>
      <c r="T356"/>
    </row>
    <row r="357" spans="1:20" ht="23.25" x14ac:dyDescent="0.25">
      <c r="A357" s="80">
        <v>356</v>
      </c>
      <c r="B357" s="118" t="s">
        <v>327</v>
      </c>
      <c r="C357" s="114"/>
      <c r="D357" s="30" t="s">
        <v>342</v>
      </c>
      <c r="E357" s="33" t="s">
        <v>18</v>
      </c>
      <c r="F357" s="33" t="s">
        <v>343</v>
      </c>
      <c r="G357" s="33" t="s">
        <v>20</v>
      </c>
      <c r="H357" s="33" t="s">
        <v>36</v>
      </c>
      <c r="I357" s="117" t="s">
        <v>1006</v>
      </c>
      <c r="J357" s="108" t="str">
        <f t="shared" si="9"/>
        <v>городской округ Краснотурьинск, г. Краснотурьинск, ул. Ленина, д. 56</v>
      </c>
      <c r="K357" s="33">
        <v>2703</v>
      </c>
      <c r="L357" s="30">
        <v>17</v>
      </c>
      <c r="M357" s="33">
        <v>2</v>
      </c>
      <c r="N357" s="41" t="s">
        <v>2816</v>
      </c>
      <c r="O357" s="114">
        <v>43109</v>
      </c>
      <c r="P357" s="33" t="s">
        <v>1716</v>
      </c>
      <c r="Q357" s="187">
        <v>4812332.6400000006</v>
      </c>
      <c r="R357" s="183"/>
      <c r="S357" s="183"/>
      <c r="T357"/>
    </row>
    <row r="358" spans="1:20" ht="23.25" x14ac:dyDescent="0.25">
      <c r="A358" s="80">
        <v>357</v>
      </c>
      <c r="B358" s="118" t="s">
        <v>327</v>
      </c>
      <c r="C358" s="106"/>
      <c r="D358" s="30" t="s">
        <v>342</v>
      </c>
      <c r="E358" s="30" t="s">
        <v>18</v>
      </c>
      <c r="F358" s="30" t="s">
        <v>343</v>
      </c>
      <c r="G358" s="30" t="s">
        <v>20</v>
      </c>
      <c r="H358" s="30" t="s">
        <v>36</v>
      </c>
      <c r="I358" s="42">
        <v>62</v>
      </c>
      <c r="J358" s="108" t="str">
        <f t="shared" si="9"/>
        <v>городской округ Краснотурьинск, г. Краснотурьинск, ул. Ленина, д. 62</v>
      </c>
      <c r="K358" s="30">
        <v>2640.6</v>
      </c>
      <c r="L358" s="30">
        <v>30</v>
      </c>
      <c r="M358" s="30">
        <v>1</v>
      </c>
      <c r="N358" s="41" t="s">
        <v>2816</v>
      </c>
      <c r="O358" s="114">
        <v>43109</v>
      </c>
      <c r="P358" s="33" t="s">
        <v>1716</v>
      </c>
      <c r="Q358" s="187">
        <v>2658888.1</v>
      </c>
      <c r="R358" s="183"/>
      <c r="S358" s="183"/>
      <c r="T358"/>
    </row>
    <row r="359" spans="1:20" ht="23.25" x14ac:dyDescent="0.25">
      <c r="A359" s="80">
        <v>358</v>
      </c>
      <c r="B359" s="118" t="s">
        <v>327</v>
      </c>
      <c r="C359" s="114"/>
      <c r="D359" s="30" t="s">
        <v>342</v>
      </c>
      <c r="E359" s="33" t="s">
        <v>18</v>
      </c>
      <c r="F359" s="33" t="s">
        <v>343</v>
      </c>
      <c r="G359" s="33" t="s">
        <v>20</v>
      </c>
      <c r="H359" s="33" t="s">
        <v>36</v>
      </c>
      <c r="I359" s="117" t="s">
        <v>1232</v>
      </c>
      <c r="J359" s="108" t="str">
        <f t="shared" si="9"/>
        <v>городской округ Краснотурьинск, г. Краснотурьинск, ул. Ленина, д. 68</v>
      </c>
      <c r="K359" s="33">
        <v>2901</v>
      </c>
      <c r="L359" s="30">
        <v>33</v>
      </c>
      <c r="M359" s="33">
        <v>2</v>
      </c>
      <c r="N359" s="41" t="s">
        <v>2815</v>
      </c>
      <c r="O359" s="114">
        <v>43109</v>
      </c>
      <c r="P359" s="33" t="s">
        <v>1711</v>
      </c>
      <c r="Q359" s="187">
        <v>6671201.4500000002</v>
      </c>
      <c r="R359" s="183"/>
      <c r="S359" s="183"/>
      <c r="T359"/>
    </row>
    <row r="360" spans="1:20" ht="23.25" x14ac:dyDescent="0.25">
      <c r="A360" s="80">
        <v>359</v>
      </c>
      <c r="B360" s="118" t="s">
        <v>327</v>
      </c>
      <c r="C360" s="112"/>
      <c r="D360" s="112" t="s">
        <v>342</v>
      </c>
      <c r="E360" s="112" t="s">
        <v>18</v>
      </c>
      <c r="F360" s="112" t="s">
        <v>343</v>
      </c>
      <c r="G360" s="112" t="s">
        <v>20</v>
      </c>
      <c r="H360" s="112" t="s">
        <v>36</v>
      </c>
      <c r="I360" s="51">
        <v>80</v>
      </c>
      <c r="J360" s="108" t="str">
        <f t="shared" si="9"/>
        <v>городской округ Краснотурьинск, г. Краснотурьинск, ул. Ленина, д. 80</v>
      </c>
      <c r="K360" s="112">
        <v>6616</v>
      </c>
      <c r="L360" s="30">
        <v>104</v>
      </c>
      <c r="M360" s="112">
        <v>2</v>
      </c>
      <c r="N360" s="41" t="s">
        <v>1493</v>
      </c>
      <c r="O360" s="114">
        <v>43122</v>
      </c>
      <c r="P360" s="33" t="s">
        <v>1494</v>
      </c>
      <c r="Q360" s="187">
        <v>3925309.1</v>
      </c>
      <c r="R360" s="183"/>
      <c r="S360" s="183"/>
      <c r="T360"/>
    </row>
    <row r="361" spans="1:20" ht="23.25" x14ac:dyDescent="0.25">
      <c r="A361" s="80">
        <v>360</v>
      </c>
      <c r="B361" s="118" t="s">
        <v>327</v>
      </c>
      <c r="C361" s="112"/>
      <c r="D361" s="112" t="s">
        <v>342</v>
      </c>
      <c r="E361" s="112" t="s">
        <v>18</v>
      </c>
      <c r="F361" s="112" t="s">
        <v>343</v>
      </c>
      <c r="G361" s="112" t="s">
        <v>20</v>
      </c>
      <c r="H361" s="112" t="s">
        <v>36</v>
      </c>
      <c r="I361" s="51">
        <v>88</v>
      </c>
      <c r="J361" s="108" t="str">
        <f t="shared" si="9"/>
        <v>городской округ Краснотурьинск, г. Краснотурьинск, ул. Ленина, д. 88</v>
      </c>
      <c r="K361" s="112">
        <v>6593.4</v>
      </c>
      <c r="L361" s="30">
        <v>108</v>
      </c>
      <c r="M361" s="112">
        <v>1</v>
      </c>
      <c r="N361" s="41" t="s">
        <v>1493</v>
      </c>
      <c r="O361" s="114">
        <v>43122</v>
      </c>
      <c r="P361" s="33" t="s">
        <v>1494</v>
      </c>
      <c r="Q361" s="187">
        <v>1967034.12</v>
      </c>
      <c r="R361" s="183"/>
      <c r="S361" s="183"/>
      <c r="T361"/>
    </row>
    <row r="362" spans="1:20" ht="23.25" x14ac:dyDescent="0.25">
      <c r="A362" s="80">
        <v>361</v>
      </c>
      <c r="B362" s="118" t="s">
        <v>327</v>
      </c>
      <c r="C362" s="112"/>
      <c r="D362" s="112" t="s">
        <v>342</v>
      </c>
      <c r="E362" s="112" t="s">
        <v>18</v>
      </c>
      <c r="F362" s="112" t="s">
        <v>343</v>
      </c>
      <c r="G362" s="112" t="s">
        <v>20</v>
      </c>
      <c r="H362" s="112" t="s">
        <v>36</v>
      </c>
      <c r="I362" s="51">
        <v>90</v>
      </c>
      <c r="J362" s="108" t="str">
        <f t="shared" si="9"/>
        <v>городской округ Краснотурьинск, г. Краснотурьинск, ул. Ленина, д. 90</v>
      </c>
      <c r="K362" s="112">
        <v>5706.5</v>
      </c>
      <c r="L362" s="30">
        <v>108</v>
      </c>
      <c r="M362" s="112">
        <v>1</v>
      </c>
      <c r="N362" s="41" t="s">
        <v>1493</v>
      </c>
      <c r="O362" s="114">
        <v>43122</v>
      </c>
      <c r="P362" s="33" t="s">
        <v>1494</v>
      </c>
      <c r="Q362" s="187">
        <v>1964844.04</v>
      </c>
      <c r="R362" s="183"/>
      <c r="S362" s="183"/>
      <c r="T362"/>
    </row>
    <row r="363" spans="1:20" ht="23.25" x14ac:dyDescent="0.25">
      <c r="A363" s="80">
        <v>362</v>
      </c>
      <c r="B363" s="118" t="s">
        <v>327</v>
      </c>
      <c r="C363" s="112"/>
      <c r="D363" s="112" t="s">
        <v>342</v>
      </c>
      <c r="E363" s="112" t="s">
        <v>18</v>
      </c>
      <c r="F363" s="112" t="s">
        <v>343</v>
      </c>
      <c r="G363" s="112" t="s">
        <v>20</v>
      </c>
      <c r="H363" s="112" t="s">
        <v>36</v>
      </c>
      <c r="I363" s="51">
        <v>92</v>
      </c>
      <c r="J363" s="108" t="str">
        <f t="shared" si="9"/>
        <v>городской округ Краснотурьинск, г. Краснотурьинск, ул. Ленина, д. 92</v>
      </c>
      <c r="K363" s="112">
        <v>6758.3</v>
      </c>
      <c r="L363" s="30">
        <v>106</v>
      </c>
      <c r="M363" s="112">
        <v>1</v>
      </c>
      <c r="N363" s="41" t="s">
        <v>1493</v>
      </c>
      <c r="O363" s="114">
        <v>43122</v>
      </c>
      <c r="P363" s="33" t="s">
        <v>1494</v>
      </c>
      <c r="Q363" s="187">
        <v>1969352.82</v>
      </c>
      <c r="R363" s="183"/>
      <c r="S363" s="183"/>
      <c r="T363"/>
    </row>
    <row r="364" spans="1:20" ht="23.25" x14ac:dyDescent="0.25">
      <c r="A364" s="80">
        <v>363</v>
      </c>
      <c r="B364" s="118" t="s">
        <v>327</v>
      </c>
      <c r="C364" s="30"/>
      <c r="D364" s="141" t="s">
        <v>342</v>
      </c>
      <c r="E364" s="30" t="s">
        <v>18</v>
      </c>
      <c r="F364" s="30" t="s">
        <v>343</v>
      </c>
      <c r="G364" s="30" t="s">
        <v>20</v>
      </c>
      <c r="H364" s="30" t="s">
        <v>96</v>
      </c>
      <c r="I364" s="42">
        <v>17</v>
      </c>
      <c r="J364" s="108" t="str">
        <f t="shared" si="9"/>
        <v>городской округ Краснотурьинск, г. Краснотурьинск, ул. Металлургов, д. 17</v>
      </c>
      <c r="K364" s="30">
        <v>432.8</v>
      </c>
      <c r="L364" s="30">
        <v>8</v>
      </c>
      <c r="M364" s="30">
        <v>2</v>
      </c>
      <c r="N364" s="41" t="s">
        <v>2050</v>
      </c>
      <c r="O364" s="114">
        <v>42832</v>
      </c>
      <c r="P364" s="33" t="s">
        <v>3340</v>
      </c>
      <c r="Q364" s="187">
        <v>723087.09</v>
      </c>
      <c r="R364" s="183"/>
      <c r="S364" s="183"/>
      <c r="T364"/>
    </row>
    <row r="365" spans="1:20" ht="34.5" x14ac:dyDescent="0.25">
      <c r="A365" s="80">
        <v>364</v>
      </c>
      <c r="B365" s="118" t="s">
        <v>327</v>
      </c>
      <c r="C365" s="114"/>
      <c r="D365" s="30" t="s">
        <v>342</v>
      </c>
      <c r="E365" s="33" t="s">
        <v>18</v>
      </c>
      <c r="F365" s="33" t="s">
        <v>343</v>
      </c>
      <c r="G365" s="33" t="s">
        <v>20</v>
      </c>
      <c r="H365" s="33" t="s">
        <v>96</v>
      </c>
      <c r="I365" s="117" t="s">
        <v>997</v>
      </c>
      <c r="J365" s="108" t="str">
        <f t="shared" si="9"/>
        <v>городской округ Краснотурьинск, г. Краснотурьинск, ул. Металлургов, д. 20</v>
      </c>
      <c r="K365" s="33">
        <v>751.9</v>
      </c>
      <c r="L365" s="30">
        <v>16</v>
      </c>
      <c r="M365" s="33">
        <v>4</v>
      </c>
      <c r="N365" s="41" t="s">
        <v>2849</v>
      </c>
      <c r="O365" s="114" t="s">
        <v>3494</v>
      </c>
      <c r="P365" s="33" t="s">
        <v>3340</v>
      </c>
      <c r="Q365" s="187">
        <v>4258159.99</v>
      </c>
      <c r="R365" s="183"/>
      <c r="S365" s="183"/>
      <c r="T365"/>
    </row>
    <row r="366" spans="1:20" ht="34.5" x14ac:dyDescent="0.25">
      <c r="A366" s="80">
        <v>365</v>
      </c>
      <c r="B366" s="118" t="s">
        <v>327</v>
      </c>
      <c r="C366" s="114"/>
      <c r="D366" s="30" t="s">
        <v>342</v>
      </c>
      <c r="E366" s="33" t="s">
        <v>18</v>
      </c>
      <c r="F366" s="33" t="s">
        <v>343</v>
      </c>
      <c r="G366" s="33" t="s">
        <v>20</v>
      </c>
      <c r="H366" s="33" t="s">
        <v>96</v>
      </c>
      <c r="I366" s="117" t="s">
        <v>1001</v>
      </c>
      <c r="J366" s="108" t="str">
        <f t="shared" si="9"/>
        <v>городской округ Краснотурьинск, г. Краснотурьинск, ул. Металлургов, д. 21</v>
      </c>
      <c r="K366" s="33">
        <v>443.1</v>
      </c>
      <c r="L366" s="30">
        <v>8</v>
      </c>
      <c r="M366" s="33">
        <v>4</v>
      </c>
      <c r="N366" s="41" t="s">
        <v>3495</v>
      </c>
      <c r="O366" s="114" t="s">
        <v>3496</v>
      </c>
      <c r="P366" s="33" t="s">
        <v>3340</v>
      </c>
      <c r="Q366" s="187">
        <v>2068440.35</v>
      </c>
      <c r="R366" s="183"/>
      <c r="S366" s="183"/>
      <c r="T366"/>
    </row>
    <row r="367" spans="1:20" ht="34.5" x14ac:dyDescent="0.25">
      <c r="A367" s="80">
        <v>366</v>
      </c>
      <c r="B367" s="118" t="s">
        <v>327</v>
      </c>
      <c r="C367" s="114"/>
      <c r="D367" s="30" t="s">
        <v>342</v>
      </c>
      <c r="E367" s="33" t="s">
        <v>18</v>
      </c>
      <c r="F367" s="33" t="s">
        <v>343</v>
      </c>
      <c r="G367" s="33" t="s">
        <v>20</v>
      </c>
      <c r="H367" s="33" t="s">
        <v>96</v>
      </c>
      <c r="I367" s="117" t="s">
        <v>731</v>
      </c>
      <c r="J367" s="108" t="str">
        <f t="shared" si="9"/>
        <v>городской округ Краснотурьинск, г. Краснотурьинск, ул. Металлургов, д. 23</v>
      </c>
      <c r="K367" s="33">
        <v>440.6</v>
      </c>
      <c r="L367" s="30">
        <v>8</v>
      </c>
      <c r="M367" s="33">
        <v>4</v>
      </c>
      <c r="N367" s="41" t="s">
        <v>2842</v>
      </c>
      <c r="O367" s="114" t="s">
        <v>3370</v>
      </c>
      <c r="P367" s="33" t="s">
        <v>3340</v>
      </c>
      <c r="Q367" s="187">
        <v>1867505.2500000002</v>
      </c>
      <c r="R367" s="183"/>
      <c r="S367" s="183"/>
      <c r="T367"/>
    </row>
    <row r="368" spans="1:20" ht="34.5" x14ac:dyDescent="0.25">
      <c r="A368" s="80">
        <v>367</v>
      </c>
      <c r="B368" s="118" t="s">
        <v>327</v>
      </c>
      <c r="C368" s="114"/>
      <c r="D368" s="30" t="s">
        <v>342</v>
      </c>
      <c r="E368" s="33" t="s">
        <v>18</v>
      </c>
      <c r="F368" s="33" t="s">
        <v>343</v>
      </c>
      <c r="G368" s="33" t="s">
        <v>20</v>
      </c>
      <c r="H368" s="33" t="s">
        <v>96</v>
      </c>
      <c r="I368" s="117" t="s">
        <v>949</v>
      </c>
      <c r="J368" s="108" t="str">
        <f t="shared" si="9"/>
        <v>городской округ Краснотурьинск, г. Краснотурьинск, ул. Металлургов, д. 25</v>
      </c>
      <c r="K368" s="33">
        <v>439.2</v>
      </c>
      <c r="L368" s="30">
        <v>8</v>
      </c>
      <c r="M368" s="33">
        <v>4</v>
      </c>
      <c r="N368" s="41" t="s">
        <v>2842</v>
      </c>
      <c r="O368" s="114" t="s">
        <v>3370</v>
      </c>
      <c r="P368" s="33" t="s">
        <v>3340</v>
      </c>
      <c r="Q368" s="187">
        <v>1826532.5999999999</v>
      </c>
      <c r="R368" s="183"/>
      <c r="S368" s="183"/>
      <c r="T368"/>
    </row>
    <row r="369" spans="1:20" ht="34.5" x14ac:dyDescent="0.25">
      <c r="A369" s="80">
        <v>368</v>
      </c>
      <c r="B369" s="118" t="s">
        <v>327</v>
      </c>
      <c r="C369" s="106"/>
      <c r="D369" s="30" t="s">
        <v>342</v>
      </c>
      <c r="E369" s="30" t="s">
        <v>18</v>
      </c>
      <c r="F369" s="30" t="s">
        <v>343</v>
      </c>
      <c r="G369" s="30" t="s">
        <v>20</v>
      </c>
      <c r="H369" s="30" t="s">
        <v>96</v>
      </c>
      <c r="I369" s="42">
        <v>27</v>
      </c>
      <c r="J369" s="108" t="str">
        <f t="shared" si="9"/>
        <v>городской округ Краснотурьинск, г. Краснотурьинск, ул. Металлургов, д. 27</v>
      </c>
      <c r="K369" s="30">
        <v>446.81</v>
      </c>
      <c r="L369" s="30">
        <v>8</v>
      </c>
      <c r="M369" s="30">
        <v>4</v>
      </c>
      <c r="N369" s="41" t="s">
        <v>2841</v>
      </c>
      <c r="O369" s="114" t="s">
        <v>3497</v>
      </c>
      <c r="P369" s="33" t="s">
        <v>3340</v>
      </c>
      <c r="Q369" s="187">
        <v>1660823.5</v>
      </c>
      <c r="R369" s="183"/>
      <c r="S369" s="183"/>
      <c r="T369"/>
    </row>
    <row r="370" spans="1:20" ht="23.25" x14ac:dyDescent="0.25">
      <c r="A370" s="80">
        <v>369</v>
      </c>
      <c r="B370" s="118" t="s">
        <v>327</v>
      </c>
      <c r="C370" s="114"/>
      <c r="D370" s="30" t="s">
        <v>342</v>
      </c>
      <c r="E370" s="33" t="s">
        <v>18</v>
      </c>
      <c r="F370" s="33" t="s">
        <v>343</v>
      </c>
      <c r="G370" s="33" t="s">
        <v>20</v>
      </c>
      <c r="H370" s="33" t="s">
        <v>96</v>
      </c>
      <c r="I370" s="117" t="s">
        <v>946</v>
      </c>
      <c r="J370" s="108" t="str">
        <f t="shared" si="9"/>
        <v>городской округ Краснотурьинск, г. Краснотурьинск, ул. Металлургов, д. 29</v>
      </c>
      <c r="K370" s="33">
        <v>444.43</v>
      </c>
      <c r="L370" s="30">
        <v>8</v>
      </c>
      <c r="M370" s="33">
        <v>4</v>
      </c>
      <c r="N370" s="41" t="s">
        <v>2840</v>
      </c>
      <c r="O370" s="114" t="s">
        <v>3369</v>
      </c>
      <c r="P370" s="33" t="s">
        <v>3340</v>
      </c>
      <c r="Q370" s="187">
        <v>1721059.73</v>
      </c>
      <c r="R370" s="183"/>
      <c r="S370" s="183"/>
      <c r="T370"/>
    </row>
    <row r="371" spans="1:20" ht="23.25" x14ac:dyDescent="0.25">
      <c r="A371" s="80">
        <v>370</v>
      </c>
      <c r="B371" s="118" t="s">
        <v>327</v>
      </c>
      <c r="C371" s="114"/>
      <c r="D371" s="30" t="s">
        <v>342</v>
      </c>
      <c r="E371" s="33" t="s">
        <v>18</v>
      </c>
      <c r="F371" s="33" t="s">
        <v>343</v>
      </c>
      <c r="G371" s="33" t="s">
        <v>20</v>
      </c>
      <c r="H371" s="33" t="s">
        <v>96</v>
      </c>
      <c r="I371" s="117" t="s">
        <v>1214</v>
      </c>
      <c r="J371" s="108" t="str">
        <f t="shared" si="9"/>
        <v>городской округ Краснотурьинск, г. Краснотурьинск, ул. Металлургов, д. 31</v>
      </c>
      <c r="K371" s="33">
        <v>444.57</v>
      </c>
      <c r="L371" s="30">
        <v>8</v>
      </c>
      <c r="M371" s="33">
        <v>4</v>
      </c>
      <c r="N371" s="41" t="s">
        <v>2840</v>
      </c>
      <c r="O371" s="114" t="s">
        <v>3369</v>
      </c>
      <c r="P371" s="33" t="s">
        <v>3340</v>
      </c>
      <c r="Q371" s="187">
        <v>1663099.47</v>
      </c>
      <c r="R371" s="183"/>
      <c r="S371" s="183"/>
      <c r="T371"/>
    </row>
    <row r="372" spans="1:20" ht="23.25" x14ac:dyDescent="0.25">
      <c r="A372" s="80">
        <v>371</v>
      </c>
      <c r="B372" s="118" t="s">
        <v>327</v>
      </c>
      <c r="C372" s="106"/>
      <c r="D372" s="30" t="s">
        <v>342</v>
      </c>
      <c r="E372" s="30" t="s">
        <v>18</v>
      </c>
      <c r="F372" s="30" t="s">
        <v>343</v>
      </c>
      <c r="G372" s="30" t="s">
        <v>20</v>
      </c>
      <c r="H372" s="30" t="s">
        <v>96</v>
      </c>
      <c r="I372" s="42">
        <v>33</v>
      </c>
      <c r="J372" s="108" t="str">
        <f t="shared" si="9"/>
        <v>городской округ Краснотурьинск, г. Краснотурьинск, ул. Металлургов, д. 33</v>
      </c>
      <c r="K372" s="30">
        <v>442.4</v>
      </c>
      <c r="L372" s="30">
        <v>8</v>
      </c>
      <c r="M372" s="30">
        <v>4</v>
      </c>
      <c r="N372" s="41" t="s">
        <v>2840</v>
      </c>
      <c r="O372" s="114" t="s">
        <v>3369</v>
      </c>
      <c r="P372" s="33" t="s">
        <v>3340</v>
      </c>
      <c r="Q372" s="187">
        <v>1703275.69</v>
      </c>
      <c r="R372" s="183"/>
      <c r="S372" s="183"/>
      <c r="T372"/>
    </row>
    <row r="373" spans="1:20" ht="34.5" x14ac:dyDescent="0.25">
      <c r="A373" s="80">
        <v>372</v>
      </c>
      <c r="B373" s="118" t="s">
        <v>327</v>
      </c>
      <c r="C373" s="106"/>
      <c r="D373" s="30" t="s">
        <v>342</v>
      </c>
      <c r="E373" s="30" t="s">
        <v>18</v>
      </c>
      <c r="F373" s="30" t="s">
        <v>343</v>
      </c>
      <c r="G373" s="30" t="s">
        <v>20</v>
      </c>
      <c r="H373" s="30" t="s">
        <v>96</v>
      </c>
      <c r="I373" s="42">
        <v>35</v>
      </c>
      <c r="J373" s="108" t="str">
        <f t="shared" si="9"/>
        <v>городской округ Краснотурьинск, г. Краснотурьинск, ул. Металлургов, д. 35</v>
      </c>
      <c r="K373" s="30">
        <v>674</v>
      </c>
      <c r="L373" s="30">
        <v>12</v>
      </c>
      <c r="M373" s="30">
        <v>4</v>
      </c>
      <c r="N373" s="41" t="s">
        <v>2842</v>
      </c>
      <c r="O373" s="114" t="s">
        <v>3370</v>
      </c>
      <c r="P373" s="33" t="s">
        <v>3340</v>
      </c>
      <c r="Q373" s="187">
        <v>2239232.9500000002</v>
      </c>
      <c r="R373" s="183"/>
      <c r="S373" s="183"/>
      <c r="T373"/>
    </row>
    <row r="374" spans="1:20" ht="23.25" x14ac:dyDescent="0.25">
      <c r="A374" s="80">
        <v>373</v>
      </c>
      <c r="B374" s="127" t="s">
        <v>327</v>
      </c>
      <c r="C374" s="106"/>
      <c r="D374" s="30" t="s">
        <v>342</v>
      </c>
      <c r="E374" s="30" t="s">
        <v>18</v>
      </c>
      <c r="F374" s="30" t="s">
        <v>343</v>
      </c>
      <c r="G374" s="30" t="s">
        <v>20</v>
      </c>
      <c r="H374" s="30" t="s">
        <v>96</v>
      </c>
      <c r="I374" s="42">
        <v>37</v>
      </c>
      <c r="J374" s="108" t="str">
        <f t="shared" si="9"/>
        <v>городской округ Краснотурьинск, г. Краснотурьинск, ул. Металлургов, д. 37</v>
      </c>
      <c r="K374" s="30">
        <v>443.6</v>
      </c>
      <c r="L374" s="30">
        <v>8</v>
      </c>
      <c r="M374" s="30">
        <v>4</v>
      </c>
      <c r="N374" s="41" t="s">
        <v>2840</v>
      </c>
      <c r="O374" s="114" t="s">
        <v>3369</v>
      </c>
      <c r="P374" s="33" t="s">
        <v>3340</v>
      </c>
      <c r="Q374" s="187">
        <v>1722501.76</v>
      </c>
      <c r="R374" s="183"/>
      <c r="S374" s="183"/>
      <c r="T374"/>
    </row>
    <row r="375" spans="1:20" ht="34.5" x14ac:dyDescent="0.25">
      <c r="A375" s="80">
        <v>374</v>
      </c>
      <c r="B375" s="118" t="s">
        <v>327</v>
      </c>
      <c r="C375" s="114"/>
      <c r="D375" s="30" t="s">
        <v>342</v>
      </c>
      <c r="E375" s="33" t="s">
        <v>18</v>
      </c>
      <c r="F375" s="33" t="s">
        <v>343</v>
      </c>
      <c r="G375" s="33" t="s">
        <v>20</v>
      </c>
      <c r="H375" s="33" t="s">
        <v>96</v>
      </c>
      <c r="I375" s="117" t="s">
        <v>1012</v>
      </c>
      <c r="J375" s="108" t="str">
        <f t="shared" si="9"/>
        <v>городской округ Краснотурьинск, г. Краснотурьинск, ул. Металлургов, д. 51</v>
      </c>
      <c r="K375" s="33">
        <v>467</v>
      </c>
      <c r="L375" s="30">
        <v>4</v>
      </c>
      <c r="M375" s="33">
        <v>4</v>
      </c>
      <c r="N375" s="41" t="s">
        <v>2842</v>
      </c>
      <c r="O375" s="114" t="s">
        <v>3370</v>
      </c>
      <c r="P375" s="33" t="s">
        <v>3340</v>
      </c>
      <c r="Q375" s="187">
        <v>1785321.4</v>
      </c>
      <c r="R375" s="183"/>
      <c r="S375" s="183"/>
      <c r="T375"/>
    </row>
    <row r="376" spans="1:20" ht="45.75" x14ac:dyDescent="0.25">
      <c r="A376" s="80">
        <v>375</v>
      </c>
      <c r="B376" s="118" t="s">
        <v>327</v>
      </c>
      <c r="C376" s="114"/>
      <c r="D376" s="30" t="s">
        <v>342</v>
      </c>
      <c r="E376" s="33" t="s">
        <v>18</v>
      </c>
      <c r="F376" s="33" t="s">
        <v>343</v>
      </c>
      <c r="G376" s="33" t="s">
        <v>20</v>
      </c>
      <c r="H376" s="33" t="s">
        <v>346</v>
      </c>
      <c r="I376" s="117" t="s">
        <v>984</v>
      </c>
      <c r="J376" s="108" t="str">
        <f t="shared" ref="J376:J407" si="10">C376&amp;""&amp;D376&amp;", "&amp;E376&amp;" "&amp;F376&amp;", "&amp;G376&amp;" "&amp;H376&amp;", д. "&amp;I376</f>
        <v>городской округ Краснотурьинск, г. Краснотурьинск, ул. Микова, д. 11</v>
      </c>
      <c r="K376" s="33">
        <v>437.3</v>
      </c>
      <c r="L376" s="30">
        <v>8</v>
      </c>
      <c r="M376" s="33">
        <v>8</v>
      </c>
      <c r="N376" s="41" t="s">
        <v>3627</v>
      </c>
      <c r="O376" s="114" t="s">
        <v>3628</v>
      </c>
      <c r="P376" s="33" t="s">
        <v>1711</v>
      </c>
      <c r="Q376" s="187">
        <v>2891494.86</v>
      </c>
      <c r="R376" s="183"/>
      <c r="S376" s="183"/>
      <c r="T376"/>
    </row>
    <row r="377" spans="1:20" ht="34.5" x14ac:dyDescent="0.25">
      <c r="A377" s="80">
        <v>376</v>
      </c>
      <c r="B377" s="118" t="s">
        <v>327</v>
      </c>
      <c r="C377" s="114"/>
      <c r="D377" s="30" t="s">
        <v>342</v>
      </c>
      <c r="E377" s="33" t="s">
        <v>18</v>
      </c>
      <c r="F377" s="33" t="s">
        <v>343</v>
      </c>
      <c r="G377" s="33" t="s">
        <v>20</v>
      </c>
      <c r="H377" s="33" t="s">
        <v>346</v>
      </c>
      <c r="I377" s="117" t="s">
        <v>981</v>
      </c>
      <c r="J377" s="108" t="str">
        <f t="shared" si="10"/>
        <v>городской округ Краснотурьинск, г. Краснотурьинск, ул. Микова, д. 2</v>
      </c>
      <c r="K377" s="33">
        <v>437.1</v>
      </c>
      <c r="L377" s="30">
        <v>8</v>
      </c>
      <c r="M377" s="33">
        <v>4</v>
      </c>
      <c r="N377" s="41" t="s">
        <v>2178</v>
      </c>
      <c r="O377" s="114" t="s">
        <v>2179</v>
      </c>
      <c r="P377" s="33" t="s">
        <v>1711</v>
      </c>
      <c r="Q377" s="187">
        <v>1441211.64</v>
      </c>
      <c r="R377" s="183"/>
      <c r="S377" s="183"/>
      <c r="T377"/>
    </row>
    <row r="378" spans="1:20" ht="34.5" x14ac:dyDescent="0.25">
      <c r="A378" s="80">
        <v>377</v>
      </c>
      <c r="B378" s="118" t="s">
        <v>327</v>
      </c>
      <c r="C378" s="30"/>
      <c r="D378" s="30" t="s">
        <v>342</v>
      </c>
      <c r="E378" s="30" t="s">
        <v>18</v>
      </c>
      <c r="F378" s="30" t="s">
        <v>343</v>
      </c>
      <c r="G378" s="30" t="s">
        <v>20</v>
      </c>
      <c r="H378" s="30" t="s">
        <v>346</v>
      </c>
      <c r="I378" s="42">
        <v>7</v>
      </c>
      <c r="J378" s="108" t="str">
        <f t="shared" si="10"/>
        <v>городской округ Краснотурьинск, г. Краснотурьинск, ул. Микова, д. 7</v>
      </c>
      <c r="K378" s="30">
        <v>437.9</v>
      </c>
      <c r="L378" s="30">
        <v>8</v>
      </c>
      <c r="M378" s="30">
        <v>4</v>
      </c>
      <c r="N378" s="41" t="s">
        <v>2178</v>
      </c>
      <c r="O378" s="114" t="s">
        <v>2179</v>
      </c>
      <c r="P378" s="30" t="s">
        <v>1711</v>
      </c>
      <c r="Q378" s="187">
        <v>1232124.1599999999</v>
      </c>
      <c r="R378" s="183"/>
      <c r="S378" s="183"/>
      <c r="T378"/>
    </row>
    <row r="379" spans="1:20" ht="34.5" x14ac:dyDescent="0.25">
      <c r="A379" s="80">
        <v>378</v>
      </c>
      <c r="B379" s="118" t="s">
        <v>327</v>
      </c>
      <c r="C379" s="30"/>
      <c r="D379" s="30" t="s">
        <v>342</v>
      </c>
      <c r="E379" s="30" t="s">
        <v>18</v>
      </c>
      <c r="F379" s="30" t="s">
        <v>343</v>
      </c>
      <c r="G379" s="30" t="s">
        <v>20</v>
      </c>
      <c r="H379" s="30" t="s">
        <v>346</v>
      </c>
      <c r="I379" s="42">
        <v>9</v>
      </c>
      <c r="J379" s="108" t="str">
        <f t="shared" si="10"/>
        <v>городской округ Краснотурьинск, г. Краснотурьинск, ул. Микова, д. 9</v>
      </c>
      <c r="K379" s="30">
        <v>439.8</v>
      </c>
      <c r="L379" s="30">
        <v>8</v>
      </c>
      <c r="M379" s="30">
        <v>7</v>
      </c>
      <c r="N379" s="41" t="s">
        <v>2178</v>
      </c>
      <c r="O379" s="114" t="s">
        <v>2179</v>
      </c>
      <c r="P379" s="30" t="s">
        <v>1711</v>
      </c>
      <c r="Q379" s="187">
        <v>1452990.43</v>
      </c>
      <c r="R379" s="183"/>
      <c r="S379" s="183"/>
      <c r="T379"/>
    </row>
    <row r="380" spans="1:20" ht="23.25" x14ac:dyDescent="0.25">
      <c r="A380" s="80">
        <v>379</v>
      </c>
      <c r="B380" s="118" t="s">
        <v>327</v>
      </c>
      <c r="C380" s="114"/>
      <c r="D380" s="30" t="s">
        <v>342</v>
      </c>
      <c r="E380" s="33" t="s">
        <v>18</v>
      </c>
      <c r="F380" s="33" t="s">
        <v>343</v>
      </c>
      <c r="G380" s="33" t="s">
        <v>20</v>
      </c>
      <c r="H380" s="33" t="s">
        <v>61</v>
      </c>
      <c r="I380" s="117" t="s">
        <v>1221</v>
      </c>
      <c r="J380" s="108" t="str">
        <f t="shared" si="10"/>
        <v>городской округ Краснотурьинск, г. Краснотурьинск, ул. Октябрьская, д. 67</v>
      </c>
      <c r="K380" s="33">
        <v>1678.13</v>
      </c>
      <c r="L380" s="30">
        <v>27</v>
      </c>
      <c r="M380" s="33">
        <v>1</v>
      </c>
      <c r="N380" s="41" t="s">
        <v>2816</v>
      </c>
      <c r="O380" s="114">
        <v>43109</v>
      </c>
      <c r="P380" s="33" t="s">
        <v>1716</v>
      </c>
      <c r="Q380" s="187">
        <v>5292186.7200000007</v>
      </c>
      <c r="R380" s="183"/>
      <c r="S380" s="183"/>
      <c r="T380"/>
    </row>
    <row r="381" spans="1:20" ht="23.25" x14ac:dyDescent="0.25">
      <c r="A381" s="80">
        <v>380</v>
      </c>
      <c r="B381" s="118" t="s">
        <v>327</v>
      </c>
      <c r="C381" s="30"/>
      <c r="D381" s="141" t="s">
        <v>342</v>
      </c>
      <c r="E381" s="30" t="s">
        <v>18</v>
      </c>
      <c r="F381" s="30" t="s">
        <v>343</v>
      </c>
      <c r="G381" s="30" t="s">
        <v>20</v>
      </c>
      <c r="H381" s="30" t="s">
        <v>108</v>
      </c>
      <c r="I381" s="42">
        <v>2</v>
      </c>
      <c r="J381" s="108" t="str">
        <f t="shared" si="10"/>
        <v>городской округ Краснотурьинск, г. Краснотурьинск, ул. Пушкина, д. 2</v>
      </c>
      <c r="K381" s="30">
        <v>1490.4</v>
      </c>
      <c r="L381" s="30">
        <v>24</v>
      </c>
      <c r="M381" s="30">
        <v>4</v>
      </c>
      <c r="N381" s="41" t="s">
        <v>2051</v>
      </c>
      <c r="O381" s="114">
        <v>42919</v>
      </c>
      <c r="P381" s="33" t="s">
        <v>1711</v>
      </c>
      <c r="Q381" s="187">
        <v>2796659.74</v>
      </c>
      <c r="R381" s="183"/>
      <c r="S381" s="183"/>
      <c r="T381"/>
    </row>
    <row r="382" spans="1:20" ht="23.25" x14ac:dyDescent="0.25">
      <c r="A382" s="80">
        <v>381</v>
      </c>
      <c r="B382" s="118" t="s">
        <v>327</v>
      </c>
      <c r="C382" s="112"/>
      <c r="D382" s="112" t="s">
        <v>342</v>
      </c>
      <c r="E382" s="112" t="s">
        <v>18</v>
      </c>
      <c r="F382" s="112" t="s">
        <v>343</v>
      </c>
      <c r="G382" s="112" t="s">
        <v>20</v>
      </c>
      <c r="H382" s="112" t="s">
        <v>349</v>
      </c>
      <c r="I382" s="51" t="s">
        <v>117</v>
      </c>
      <c r="J382" s="108" t="str">
        <f t="shared" si="10"/>
        <v>городской округ Краснотурьинск, г. Краснотурьинск, ул. Рюмина, д. 13А</v>
      </c>
      <c r="K382" s="112">
        <v>4469.8999999999996</v>
      </c>
      <c r="L382" s="30">
        <v>70</v>
      </c>
      <c r="M382" s="112">
        <v>2</v>
      </c>
      <c r="N382" s="41" t="s">
        <v>1493</v>
      </c>
      <c r="O382" s="114">
        <v>43122</v>
      </c>
      <c r="P382" s="33" t="s">
        <v>1494</v>
      </c>
      <c r="Q382" s="187">
        <v>3921697.12</v>
      </c>
      <c r="R382" s="183"/>
      <c r="S382" s="183"/>
      <c r="T382"/>
    </row>
    <row r="383" spans="1:20" ht="23.25" x14ac:dyDescent="0.25">
      <c r="A383" s="80">
        <v>382</v>
      </c>
      <c r="B383" s="118" t="s">
        <v>327</v>
      </c>
      <c r="C383" s="112"/>
      <c r="D383" s="112" t="s">
        <v>342</v>
      </c>
      <c r="E383" s="112" t="s">
        <v>18</v>
      </c>
      <c r="F383" s="112" t="s">
        <v>343</v>
      </c>
      <c r="G383" s="112" t="s">
        <v>20</v>
      </c>
      <c r="H383" s="112" t="s">
        <v>349</v>
      </c>
      <c r="I383" s="51">
        <v>29</v>
      </c>
      <c r="J383" s="108" t="str">
        <f t="shared" si="10"/>
        <v>городской округ Краснотурьинск, г. Краснотурьинск, ул. Рюмина, д. 29</v>
      </c>
      <c r="K383" s="112">
        <v>11827.5</v>
      </c>
      <c r="L383" s="30">
        <v>211</v>
      </c>
      <c r="M383" s="112">
        <v>2</v>
      </c>
      <c r="N383" s="41" t="s">
        <v>1493</v>
      </c>
      <c r="O383" s="114">
        <v>43122</v>
      </c>
      <c r="P383" s="33" t="s">
        <v>1494</v>
      </c>
      <c r="Q383" s="187">
        <v>3914496.76</v>
      </c>
      <c r="R383" s="183"/>
      <c r="S383" s="183"/>
      <c r="T383"/>
    </row>
    <row r="384" spans="1:20" ht="23.25" x14ac:dyDescent="0.25">
      <c r="A384" s="80">
        <v>383</v>
      </c>
      <c r="B384" s="118" t="s">
        <v>327</v>
      </c>
      <c r="C384" s="106"/>
      <c r="D384" s="30" t="s">
        <v>342</v>
      </c>
      <c r="E384" s="30" t="s">
        <v>18</v>
      </c>
      <c r="F384" s="30" t="s">
        <v>343</v>
      </c>
      <c r="G384" s="30" t="s">
        <v>20</v>
      </c>
      <c r="H384" s="30" t="s">
        <v>347</v>
      </c>
      <c r="I384" s="42">
        <v>18</v>
      </c>
      <c r="J384" s="108" t="str">
        <f t="shared" si="10"/>
        <v>городской округ Краснотурьинск, г. Краснотурьинск, ул. Серова, д. 18</v>
      </c>
      <c r="K384" s="30">
        <v>3347.2</v>
      </c>
      <c r="L384" s="30">
        <v>40</v>
      </c>
      <c r="M384" s="113">
        <v>3</v>
      </c>
      <c r="N384" s="41" t="s">
        <v>3629</v>
      </c>
      <c r="O384" s="114" t="s">
        <v>3630</v>
      </c>
      <c r="P384" s="33" t="s">
        <v>1711</v>
      </c>
      <c r="Q384" s="187">
        <v>9455171.9299999997</v>
      </c>
      <c r="R384" s="183" t="s">
        <v>2348</v>
      </c>
      <c r="S384" s="183"/>
      <c r="T384"/>
    </row>
    <row r="385" spans="1:20" ht="23.25" x14ac:dyDescent="0.25">
      <c r="A385" s="80">
        <v>384</v>
      </c>
      <c r="B385" s="118" t="s">
        <v>327</v>
      </c>
      <c r="C385" s="30"/>
      <c r="D385" s="141" t="s">
        <v>342</v>
      </c>
      <c r="E385" s="30" t="s">
        <v>18</v>
      </c>
      <c r="F385" s="30" t="s">
        <v>343</v>
      </c>
      <c r="G385" s="30" t="s">
        <v>20</v>
      </c>
      <c r="H385" s="30" t="s">
        <v>347</v>
      </c>
      <c r="I385" s="42">
        <v>20</v>
      </c>
      <c r="J385" s="108" t="str">
        <f t="shared" si="10"/>
        <v>городской округ Краснотурьинск, г. Краснотурьинск, ул. Серова, д. 20</v>
      </c>
      <c r="K385" s="30">
        <v>1336.9</v>
      </c>
      <c r="L385" s="30">
        <v>24</v>
      </c>
      <c r="M385" s="30">
        <v>5</v>
      </c>
      <c r="N385" s="41" t="s">
        <v>2051</v>
      </c>
      <c r="O385" s="114">
        <v>42919</v>
      </c>
      <c r="P385" s="30" t="s">
        <v>1711</v>
      </c>
      <c r="Q385" s="187">
        <v>2022649.13</v>
      </c>
      <c r="R385" s="183"/>
      <c r="S385" s="183"/>
      <c r="T385"/>
    </row>
    <row r="386" spans="1:20" ht="23.25" x14ac:dyDescent="0.25">
      <c r="A386" s="80">
        <v>385</v>
      </c>
      <c r="B386" s="118" t="s">
        <v>327</v>
      </c>
      <c r="C386" s="30"/>
      <c r="D386" s="141" t="s">
        <v>342</v>
      </c>
      <c r="E386" s="30" t="s">
        <v>18</v>
      </c>
      <c r="F386" s="30" t="s">
        <v>343</v>
      </c>
      <c r="G386" s="30" t="s">
        <v>20</v>
      </c>
      <c r="H386" s="30" t="s">
        <v>162</v>
      </c>
      <c r="I386" s="42">
        <v>31</v>
      </c>
      <c r="J386" s="108" t="str">
        <f t="shared" si="10"/>
        <v>городской округ Краснотурьинск, г. Краснотурьинск, ул. Фрунзе, д. 31</v>
      </c>
      <c r="K386" s="30">
        <v>474.4</v>
      </c>
      <c r="L386" s="30">
        <v>8</v>
      </c>
      <c r="M386" s="30">
        <v>4</v>
      </c>
      <c r="N386" s="41" t="s">
        <v>2051</v>
      </c>
      <c r="O386" s="114">
        <v>42919</v>
      </c>
      <c r="P386" s="30" t="s">
        <v>1711</v>
      </c>
      <c r="Q386" s="187">
        <v>1425473.44</v>
      </c>
      <c r="R386" s="183"/>
      <c r="S386" s="183"/>
      <c r="T386"/>
    </row>
    <row r="387" spans="1:20" ht="23.25" x14ac:dyDescent="0.25">
      <c r="A387" s="80">
        <v>386</v>
      </c>
      <c r="B387" s="118" t="s">
        <v>327</v>
      </c>
      <c r="C387" s="114"/>
      <c r="D387" s="30" t="s">
        <v>342</v>
      </c>
      <c r="E387" s="33" t="s">
        <v>18</v>
      </c>
      <c r="F387" s="33" t="s">
        <v>343</v>
      </c>
      <c r="G387" s="33" t="s">
        <v>20</v>
      </c>
      <c r="H387" s="33" t="s">
        <v>162</v>
      </c>
      <c r="I387" s="117" t="s">
        <v>951</v>
      </c>
      <c r="J387" s="108" t="str">
        <f t="shared" si="10"/>
        <v>городской округ Краснотурьинск, г. Краснотурьинск, ул. Фрунзе, д. 32</v>
      </c>
      <c r="K387" s="33">
        <v>1232.3</v>
      </c>
      <c r="L387" s="30">
        <v>18</v>
      </c>
      <c r="M387" s="33">
        <v>2</v>
      </c>
      <c r="N387" s="41" t="s">
        <v>2815</v>
      </c>
      <c r="O387" s="114">
        <v>43109</v>
      </c>
      <c r="P387" s="33" t="s">
        <v>1711</v>
      </c>
      <c r="Q387" s="187">
        <v>2505256.4500000002</v>
      </c>
      <c r="R387" s="183"/>
      <c r="S387" s="183"/>
      <c r="T387"/>
    </row>
    <row r="388" spans="1:20" ht="23.25" x14ac:dyDescent="0.25">
      <c r="A388" s="80">
        <v>387</v>
      </c>
      <c r="B388" s="118" t="s">
        <v>327</v>
      </c>
      <c r="C388" s="114"/>
      <c r="D388" s="30" t="s">
        <v>342</v>
      </c>
      <c r="E388" s="33" t="s">
        <v>18</v>
      </c>
      <c r="F388" s="33" t="s">
        <v>343</v>
      </c>
      <c r="G388" s="33" t="s">
        <v>20</v>
      </c>
      <c r="H388" s="33" t="s">
        <v>162</v>
      </c>
      <c r="I388" s="117" t="s">
        <v>1233</v>
      </c>
      <c r="J388" s="108" t="str">
        <f t="shared" si="10"/>
        <v>городской округ Краснотурьинск, г. Краснотурьинск, ул. Фрунзе, д. 34</v>
      </c>
      <c r="K388" s="33">
        <v>1651.6</v>
      </c>
      <c r="L388" s="30">
        <v>13</v>
      </c>
      <c r="M388" s="33">
        <v>2</v>
      </c>
      <c r="N388" s="41" t="s">
        <v>2815</v>
      </c>
      <c r="O388" s="114">
        <v>43109</v>
      </c>
      <c r="P388" s="33" t="s">
        <v>1711</v>
      </c>
      <c r="Q388" s="187">
        <v>3037210.38</v>
      </c>
      <c r="R388" s="183"/>
      <c r="S388" s="183"/>
      <c r="T388"/>
    </row>
    <row r="389" spans="1:20" ht="23.25" x14ac:dyDescent="0.25">
      <c r="A389" s="80">
        <v>388</v>
      </c>
      <c r="B389" s="118" t="s">
        <v>327</v>
      </c>
      <c r="C389" s="30"/>
      <c r="D389" s="141" t="s">
        <v>342</v>
      </c>
      <c r="E389" s="30" t="s">
        <v>18</v>
      </c>
      <c r="F389" s="30" t="s">
        <v>343</v>
      </c>
      <c r="G389" s="30" t="s">
        <v>20</v>
      </c>
      <c r="H389" s="30" t="s">
        <v>162</v>
      </c>
      <c r="I389" s="42">
        <v>35</v>
      </c>
      <c r="J389" s="108" t="str">
        <f t="shared" si="10"/>
        <v>городской округ Краснотурьинск, г. Краснотурьинск, ул. Фрунзе, д. 35</v>
      </c>
      <c r="K389" s="30">
        <v>668.7</v>
      </c>
      <c r="L389" s="30">
        <v>12</v>
      </c>
      <c r="M389" s="30">
        <v>6</v>
      </c>
      <c r="N389" s="41" t="s">
        <v>2051</v>
      </c>
      <c r="O389" s="114">
        <v>42919</v>
      </c>
      <c r="P389" s="30" t="s">
        <v>1711</v>
      </c>
      <c r="Q389" s="187">
        <v>2627016.87</v>
      </c>
      <c r="R389" s="183"/>
      <c r="S389" s="183"/>
      <c r="T389"/>
    </row>
    <row r="390" spans="1:20" ht="23.25" x14ac:dyDescent="0.25">
      <c r="A390" s="80">
        <v>389</v>
      </c>
      <c r="B390" s="118" t="s">
        <v>327</v>
      </c>
      <c r="C390" s="114"/>
      <c r="D390" s="30" t="s">
        <v>342</v>
      </c>
      <c r="E390" s="33" t="s">
        <v>18</v>
      </c>
      <c r="F390" s="33" t="s">
        <v>343</v>
      </c>
      <c r="G390" s="33" t="s">
        <v>20</v>
      </c>
      <c r="H390" s="33" t="s">
        <v>162</v>
      </c>
      <c r="I390" s="117" t="s">
        <v>1231</v>
      </c>
      <c r="J390" s="108" t="str">
        <f t="shared" si="10"/>
        <v>городской округ Краснотурьинск, г. Краснотурьинск, ул. Фрунзе, д. 36</v>
      </c>
      <c r="K390" s="33">
        <v>1253.7</v>
      </c>
      <c r="L390" s="30">
        <v>18</v>
      </c>
      <c r="M390" s="33">
        <v>2</v>
      </c>
      <c r="N390" s="41" t="s">
        <v>2815</v>
      </c>
      <c r="O390" s="114">
        <v>43109</v>
      </c>
      <c r="P390" s="33" t="s">
        <v>1711</v>
      </c>
      <c r="Q390" s="187">
        <v>3110975.21</v>
      </c>
      <c r="R390" s="183"/>
      <c r="S390" s="183"/>
      <c r="T390"/>
    </row>
    <row r="391" spans="1:20" ht="23.25" x14ac:dyDescent="0.25">
      <c r="A391" s="80">
        <v>390</v>
      </c>
      <c r="B391" s="118" t="s">
        <v>327</v>
      </c>
      <c r="C391" s="120"/>
      <c r="D391" s="30" t="s">
        <v>342</v>
      </c>
      <c r="E391" s="30" t="s">
        <v>18</v>
      </c>
      <c r="F391" s="30" t="s">
        <v>343</v>
      </c>
      <c r="G391" s="30" t="s">
        <v>20</v>
      </c>
      <c r="H391" s="120" t="s">
        <v>162</v>
      </c>
      <c r="I391" s="57">
        <v>37</v>
      </c>
      <c r="J391" s="108" t="str">
        <f t="shared" si="10"/>
        <v>городской округ Краснотурьинск, г. Краснотурьинск, ул. Фрунзе, д. 37</v>
      </c>
      <c r="K391" s="120">
        <v>1799.8</v>
      </c>
      <c r="L391" s="30">
        <v>32</v>
      </c>
      <c r="M391" s="120">
        <v>2</v>
      </c>
      <c r="N391" s="41" t="s">
        <v>2816</v>
      </c>
      <c r="O391" s="114">
        <v>43109</v>
      </c>
      <c r="P391" s="33" t="s">
        <v>1716</v>
      </c>
      <c r="Q391" s="187">
        <v>3222371.14</v>
      </c>
      <c r="R391" s="183"/>
      <c r="S391" s="183"/>
      <c r="T391"/>
    </row>
    <row r="392" spans="1:20" ht="23.25" x14ac:dyDescent="0.25">
      <c r="A392" s="80">
        <v>391</v>
      </c>
      <c r="B392" s="118" t="s">
        <v>327</v>
      </c>
      <c r="C392" s="30"/>
      <c r="D392" s="30" t="s">
        <v>342</v>
      </c>
      <c r="E392" s="30" t="s">
        <v>18</v>
      </c>
      <c r="F392" s="30" t="s">
        <v>343</v>
      </c>
      <c r="G392" s="30" t="s">
        <v>20</v>
      </c>
      <c r="H392" s="30" t="s">
        <v>162</v>
      </c>
      <c r="I392" s="42">
        <v>44</v>
      </c>
      <c r="J392" s="108" t="str">
        <f t="shared" si="10"/>
        <v>городской округ Краснотурьинск, г. Краснотурьинск, ул. Фрунзе, д. 44</v>
      </c>
      <c r="K392" s="30">
        <v>469</v>
      </c>
      <c r="L392" s="30">
        <v>8</v>
      </c>
      <c r="M392" s="30">
        <v>1</v>
      </c>
      <c r="N392" s="41" t="s">
        <v>2815</v>
      </c>
      <c r="O392" s="114">
        <v>43109</v>
      </c>
      <c r="P392" s="33" t="s">
        <v>1711</v>
      </c>
      <c r="Q392" s="187">
        <v>943069.73</v>
      </c>
      <c r="R392" s="183"/>
      <c r="S392" s="183"/>
      <c r="T392"/>
    </row>
    <row r="393" spans="1:20" ht="23.25" x14ac:dyDescent="0.25">
      <c r="A393" s="80">
        <v>392</v>
      </c>
      <c r="B393" s="118" t="s">
        <v>327</v>
      </c>
      <c r="C393" s="106"/>
      <c r="D393" s="30" t="s">
        <v>342</v>
      </c>
      <c r="E393" s="30" t="s">
        <v>18</v>
      </c>
      <c r="F393" s="30" t="s">
        <v>343</v>
      </c>
      <c r="G393" s="30" t="s">
        <v>20</v>
      </c>
      <c r="H393" s="30" t="s">
        <v>162</v>
      </c>
      <c r="I393" s="42">
        <v>46</v>
      </c>
      <c r="J393" s="108" t="str">
        <f t="shared" si="10"/>
        <v>городской округ Краснотурьинск, г. Краснотурьинск, ул. Фрунзе, д. 46</v>
      </c>
      <c r="K393" s="30">
        <v>1168.2</v>
      </c>
      <c r="L393" s="30">
        <v>14</v>
      </c>
      <c r="M393" s="30">
        <v>2</v>
      </c>
      <c r="N393" s="41" t="s">
        <v>2815</v>
      </c>
      <c r="O393" s="114">
        <v>43109</v>
      </c>
      <c r="P393" s="30" t="s">
        <v>1711</v>
      </c>
      <c r="Q393" s="187">
        <v>3929758.0700000003</v>
      </c>
      <c r="R393" s="183"/>
      <c r="S393" s="183"/>
      <c r="T393"/>
    </row>
    <row r="394" spans="1:20" ht="23.25" x14ac:dyDescent="0.25">
      <c r="A394" s="80">
        <v>393</v>
      </c>
      <c r="B394" s="118" t="s">
        <v>327</v>
      </c>
      <c r="C394" s="30"/>
      <c r="D394" s="141" t="s">
        <v>342</v>
      </c>
      <c r="E394" s="30" t="s">
        <v>18</v>
      </c>
      <c r="F394" s="30" t="s">
        <v>343</v>
      </c>
      <c r="G394" s="30" t="s">
        <v>20</v>
      </c>
      <c r="H394" s="30" t="s">
        <v>162</v>
      </c>
      <c r="I394" s="42">
        <v>52</v>
      </c>
      <c r="J394" s="108" t="str">
        <f t="shared" si="10"/>
        <v>городской округ Краснотурьинск, г. Краснотурьинск, ул. Фрунзе, д. 52</v>
      </c>
      <c r="K394" s="30">
        <v>1068.2</v>
      </c>
      <c r="L394" s="30">
        <v>18</v>
      </c>
      <c r="M394" s="30">
        <v>2</v>
      </c>
      <c r="N394" s="41" t="s">
        <v>2051</v>
      </c>
      <c r="O394" s="114">
        <v>42919</v>
      </c>
      <c r="P394" s="30" t="s">
        <v>1711</v>
      </c>
      <c r="Q394" s="187">
        <v>4022393.97</v>
      </c>
      <c r="R394" s="183" t="s">
        <v>2348</v>
      </c>
      <c r="S394" s="183"/>
      <c r="T394"/>
    </row>
    <row r="395" spans="1:20" ht="23.25" x14ac:dyDescent="0.25">
      <c r="A395" s="80">
        <v>394</v>
      </c>
      <c r="B395" s="118" t="s">
        <v>327</v>
      </c>
      <c r="C395" s="114"/>
      <c r="D395" s="30" t="s">
        <v>342</v>
      </c>
      <c r="E395" s="33" t="s">
        <v>18</v>
      </c>
      <c r="F395" s="33" t="s">
        <v>343</v>
      </c>
      <c r="G395" s="33" t="s">
        <v>20</v>
      </c>
      <c r="H395" s="33" t="s">
        <v>274</v>
      </c>
      <c r="I395" s="117" t="s">
        <v>980</v>
      </c>
      <c r="J395" s="108" t="str">
        <f t="shared" si="10"/>
        <v>городской округ Краснотурьинск, г. Краснотурьинск, ул. Чкалова, д. 1</v>
      </c>
      <c r="K395" s="33">
        <v>729.1</v>
      </c>
      <c r="L395" s="30">
        <v>18</v>
      </c>
      <c r="M395" s="33">
        <v>6</v>
      </c>
      <c r="N395" s="41" t="s">
        <v>2854</v>
      </c>
      <c r="O395" s="114" t="s">
        <v>3498</v>
      </c>
      <c r="P395" s="30" t="s">
        <v>1711</v>
      </c>
      <c r="Q395" s="187">
        <v>2749589.87</v>
      </c>
      <c r="R395" s="183"/>
      <c r="S395" s="183"/>
      <c r="T395"/>
    </row>
    <row r="396" spans="1:20" ht="34.5" x14ac:dyDescent="0.25">
      <c r="A396" s="80">
        <v>395</v>
      </c>
      <c r="B396" s="118" t="s">
        <v>327</v>
      </c>
      <c r="C396" s="114"/>
      <c r="D396" s="30" t="s">
        <v>342</v>
      </c>
      <c r="E396" s="33" t="s">
        <v>18</v>
      </c>
      <c r="F396" s="33" t="s">
        <v>343</v>
      </c>
      <c r="G396" s="33" t="s">
        <v>20</v>
      </c>
      <c r="H396" s="33" t="s">
        <v>274</v>
      </c>
      <c r="I396" s="117" t="s">
        <v>979</v>
      </c>
      <c r="J396" s="108" t="str">
        <f t="shared" si="10"/>
        <v>городской округ Краснотурьинск, г. Краснотурьинск, ул. Чкалова, д. 14</v>
      </c>
      <c r="K396" s="33">
        <v>816.6</v>
      </c>
      <c r="L396" s="30">
        <v>12</v>
      </c>
      <c r="M396" s="33">
        <v>7</v>
      </c>
      <c r="N396" s="41" t="s">
        <v>2178</v>
      </c>
      <c r="O396" s="114" t="s">
        <v>2179</v>
      </c>
      <c r="P396" s="30" t="s">
        <v>1711</v>
      </c>
      <c r="Q396" s="187">
        <v>3546014.7</v>
      </c>
      <c r="R396" s="183"/>
      <c r="S396" s="183"/>
      <c r="T396"/>
    </row>
    <row r="397" spans="1:20" ht="23.25" x14ac:dyDescent="0.25">
      <c r="A397" s="80">
        <v>396</v>
      </c>
      <c r="B397" s="118" t="s">
        <v>327</v>
      </c>
      <c r="C397" s="106"/>
      <c r="D397" s="30" t="s">
        <v>350</v>
      </c>
      <c r="E397" s="30" t="s">
        <v>18</v>
      </c>
      <c r="F397" s="30" t="s">
        <v>351</v>
      </c>
      <c r="G397" s="120" t="s">
        <v>20</v>
      </c>
      <c r="H397" s="30" t="s">
        <v>1154</v>
      </c>
      <c r="I397" s="42">
        <v>5</v>
      </c>
      <c r="J397" s="108" t="str">
        <f t="shared" si="10"/>
        <v>городской округ Красноуральск, г. Красноуральск, ул. 30 лет Октября, д. 5</v>
      </c>
      <c r="K397" s="30">
        <v>818.1</v>
      </c>
      <c r="L397" s="30">
        <v>12</v>
      </c>
      <c r="M397" s="30">
        <v>8</v>
      </c>
      <c r="N397" s="41" t="s">
        <v>2811</v>
      </c>
      <c r="O397" s="114">
        <v>43035</v>
      </c>
      <c r="P397" s="33" t="s">
        <v>3340</v>
      </c>
      <c r="Q397" s="187">
        <v>5598294.0599999996</v>
      </c>
      <c r="R397" s="183"/>
      <c r="S397" s="183"/>
      <c r="T397"/>
    </row>
    <row r="398" spans="1:20" ht="23.25" x14ac:dyDescent="0.25">
      <c r="A398" s="80">
        <v>397</v>
      </c>
      <c r="B398" s="118" t="s">
        <v>327</v>
      </c>
      <c r="C398" s="30"/>
      <c r="D398" s="30" t="s">
        <v>350</v>
      </c>
      <c r="E398" s="30" t="s">
        <v>18</v>
      </c>
      <c r="F398" s="30" t="s">
        <v>351</v>
      </c>
      <c r="G398" s="30" t="s">
        <v>20</v>
      </c>
      <c r="H398" s="30" t="s">
        <v>73</v>
      </c>
      <c r="I398" s="42">
        <v>17</v>
      </c>
      <c r="J398" s="108" t="str">
        <f t="shared" si="10"/>
        <v>городской округ Красноуральск, г. Красноуральск, ул. Вокзальная, д. 17</v>
      </c>
      <c r="K398" s="30">
        <v>377.9</v>
      </c>
      <c r="L398" s="30">
        <v>8</v>
      </c>
      <c r="M398" s="113">
        <v>1</v>
      </c>
      <c r="N398" s="41" t="s">
        <v>2806</v>
      </c>
      <c r="O398" s="114">
        <v>43248</v>
      </c>
      <c r="P398" s="33" t="s">
        <v>3340</v>
      </c>
      <c r="Q398" s="187">
        <v>1126215.6000000001</v>
      </c>
      <c r="R398" s="183" t="s">
        <v>2348</v>
      </c>
      <c r="S398" s="183"/>
      <c r="T398"/>
    </row>
    <row r="399" spans="1:20" ht="23.25" x14ac:dyDescent="0.25">
      <c r="A399" s="80">
        <v>398</v>
      </c>
      <c r="B399" s="118" t="s">
        <v>327</v>
      </c>
      <c r="C399" s="128"/>
      <c r="D399" s="30" t="s">
        <v>350</v>
      </c>
      <c r="E399" s="30" t="s">
        <v>18</v>
      </c>
      <c r="F399" s="30" t="s">
        <v>351</v>
      </c>
      <c r="G399" s="120" t="s">
        <v>20</v>
      </c>
      <c r="H399" s="120" t="s">
        <v>185</v>
      </c>
      <c r="I399" s="57">
        <v>24</v>
      </c>
      <c r="J399" s="108" t="str">
        <f t="shared" si="10"/>
        <v>городской округ Красноуральск, г. Красноуральск, ул. Декабристов, д. 24</v>
      </c>
      <c r="K399" s="120">
        <v>439.5</v>
      </c>
      <c r="L399" s="30">
        <v>8</v>
      </c>
      <c r="M399" s="120">
        <v>6</v>
      </c>
      <c r="N399" s="41" t="s">
        <v>2811</v>
      </c>
      <c r="O399" s="114">
        <v>43035</v>
      </c>
      <c r="P399" s="33" t="s">
        <v>3340</v>
      </c>
      <c r="Q399" s="187">
        <v>2832712.7199999997</v>
      </c>
      <c r="R399" s="183"/>
      <c r="S399" s="183"/>
      <c r="T399"/>
    </row>
    <row r="400" spans="1:20" ht="23.25" x14ac:dyDescent="0.25">
      <c r="A400" s="80">
        <v>399</v>
      </c>
      <c r="B400" s="118" t="s">
        <v>327</v>
      </c>
      <c r="C400" s="128"/>
      <c r="D400" s="30" t="s">
        <v>350</v>
      </c>
      <c r="E400" s="30" t="s">
        <v>18</v>
      </c>
      <c r="F400" s="30" t="s">
        <v>351</v>
      </c>
      <c r="G400" s="120" t="s">
        <v>20</v>
      </c>
      <c r="H400" s="120" t="s">
        <v>185</v>
      </c>
      <c r="I400" s="57" t="s">
        <v>727</v>
      </c>
      <c r="J400" s="108" t="str">
        <f t="shared" si="10"/>
        <v>городской округ Красноуральск, г. Красноуральск, ул. Декабристов, д. 24А</v>
      </c>
      <c r="K400" s="120">
        <v>443.4</v>
      </c>
      <c r="L400" s="30">
        <v>8</v>
      </c>
      <c r="M400" s="120">
        <v>6</v>
      </c>
      <c r="N400" s="41" t="s">
        <v>2811</v>
      </c>
      <c r="O400" s="114">
        <v>43035</v>
      </c>
      <c r="P400" s="33" t="s">
        <v>3340</v>
      </c>
      <c r="Q400" s="187">
        <v>3124111.3599999999</v>
      </c>
      <c r="R400" s="183"/>
      <c r="S400" s="183"/>
      <c r="T400"/>
    </row>
    <row r="401" spans="1:20" ht="23.25" x14ac:dyDescent="0.25">
      <c r="A401" s="80">
        <v>400</v>
      </c>
      <c r="B401" s="118" t="s">
        <v>327</v>
      </c>
      <c r="C401" s="114"/>
      <c r="D401" s="30" t="s">
        <v>350</v>
      </c>
      <c r="E401" s="33" t="s">
        <v>18</v>
      </c>
      <c r="F401" s="33" t="s">
        <v>351</v>
      </c>
      <c r="G401" s="33" t="s">
        <v>20</v>
      </c>
      <c r="H401" s="33" t="s">
        <v>75</v>
      </c>
      <c r="I401" s="117" t="s">
        <v>1001</v>
      </c>
      <c r="J401" s="108" t="str">
        <f t="shared" si="10"/>
        <v>городской округ Красноуральск, г. Красноуральск, ул. Карла Маркса, д. 21</v>
      </c>
      <c r="K401" s="33">
        <v>735.1</v>
      </c>
      <c r="L401" s="30">
        <v>12</v>
      </c>
      <c r="M401" s="33">
        <v>8</v>
      </c>
      <c r="N401" s="41" t="s">
        <v>2811</v>
      </c>
      <c r="O401" s="114">
        <v>43035</v>
      </c>
      <c r="P401" s="33" t="s">
        <v>3340</v>
      </c>
      <c r="Q401" s="187">
        <v>6102444.3400000008</v>
      </c>
      <c r="R401" s="183"/>
      <c r="S401" s="183"/>
      <c r="T401"/>
    </row>
    <row r="402" spans="1:20" ht="23.25" x14ac:dyDescent="0.25">
      <c r="A402" s="80">
        <v>401</v>
      </c>
      <c r="B402" s="118" t="s">
        <v>327</v>
      </c>
      <c r="C402" s="114"/>
      <c r="D402" s="30" t="s">
        <v>350</v>
      </c>
      <c r="E402" s="33" t="s">
        <v>18</v>
      </c>
      <c r="F402" s="33" t="s">
        <v>351</v>
      </c>
      <c r="G402" s="33" t="s">
        <v>20</v>
      </c>
      <c r="H402" s="33" t="s">
        <v>199</v>
      </c>
      <c r="I402" s="117" t="s">
        <v>981</v>
      </c>
      <c r="J402" s="108" t="str">
        <f t="shared" si="10"/>
        <v>городской округ Красноуральск, г. Красноуральск, ул. Победы, д. 2</v>
      </c>
      <c r="K402" s="33">
        <v>822.2</v>
      </c>
      <c r="L402" s="30">
        <v>12</v>
      </c>
      <c r="M402" s="33">
        <v>8</v>
      </c>
      <c r="N402" s="41" t="s">
        <v>2811</v>
      </c>
      <c r="O402" s="114">
        <v>43035</v>
      </c>
      <c r="P402" s="33" t="s">
        <v>3340</v>
      </c>
      <c r="Q402" s="187">
        <v>6148989.4399999995</v>
      </c>
      <c r="R402" s="183"/>
      <c r="S402" s="183"/>
      <c r="T402"/>
    </row>
    <row r="403" spans="1:20" ht="23.25" x14ac:dyDescent="0.25">
      <c r="A403" s="80">
        <v>402</v>
      </c>
      <c r="B403" s="118" t="s">
        <v>327</v>
      </c>
      <c r="C403" s="106"/>
      <c r="D403" s="30" t="s">
        <v>350</v>
      </c>
      <c r="E403" s="30" t="s">
        <v>18</v>
      </c>
      <c r="F403" s="30" t="s">
        <v>351</v>
      </c>
      <c r="G403" s="120" t="s">
        <v>20</v>
      </c>
      <c r="H403" s="30" t="s">
        <v>199</v>
      </c>
      <c r="I403" s="42">
        <v>3</v>
      </c>
      <c r="J403" s="108" t="str">
        <f t="shared" si="10"/>
        <v>городской округ Красноуральск, г. Красноуральск, ул. Победы, д. 3</v>
      </c>
      <c r="K403" s="30">
        <v>953.5</v>
      </c>
      <c r="L403" s="30">
        <v>16</v>
      </c>
      <c r="M403" s="30">
        <v>8</v>
      </c>
      <c r="N403" s="41" t="s">
        <v>2811</v>
      </c>
      <c r="O403" s="114">
        <v>43035</v>
      </c>
      <c r="P403" s="33" t="s">
        <v>3340</v>
      </c>
      <c r="Q403" s="187">
        <v>5727786.0800000001</v>
      </c>
      <c r="R403" s="183"/>
      <c r="S403" s="183"/>
      <c r="T403"/>
    </row>
    <row r="404" spans="1:20" ht="23.25" x14ac:dyDescent="0.25">
      <c r="A404" s="80">
        <v>403</v>
      </c>
      <c r="B404" s="118" t="s">
        <v>327</v>
      </c>
      <c r="C404" s="106"/>
      <c r="D404" s="30" t="s">
        <v>350</v>
      </c>
      <c r="E404" s="30" t="s">
        <v>18</v>
      </c>
      <c r="F404" s="30" t="s">
        <v>351</v>
      </c>
      <c r="G404" s="120" t="s">
        <v>20</v>
      </c>
      <c r="H404" s="30" t="s">
        <v>306</v>
      </c>
      <c r="I404" s="42">
        <v>5</v>
      </c>
      <c r="J404" s="108" t="str">
        <f t="shared" si="10"/>
        <v>городской округ Красноуральск, г. Красноуральск, ул. Розы Люксембург, д. 5</v>
      </c>
      <c r="K404" s="30">
        <v>408.6</v>
      </c>
      <c r="L404" s="30">
        <v>6</v>
      </c>
      <c r="M404" s="30">
        <v>5</v>
      </c>
      <c r="N404" s="41" t="s">
        <v>2811</v>
      </c>
      <c r="O404" s="114">
        <v>43035</v>
      </c>
      <c r="P404" s="33" t="s">
        <v>3340</v>
      </c>
      <c r="Q404" s="187">
        <v>1793263.7000000002</v>
      </c>
      <c r="R404" s="183"/>
      <c r="S404" s="183"/>
      <c r="T404"/>
    </row>
    <row r="405" spans="1:20" ht="23.25" x14ac:dyDescent="0.25">
      <c r="A405" s="80">
        <v>404</v>
      </c>
      <c r="B405" s="118" t="s">
        <v>327</v>
      </c>
      <c r="C405" s="30"/>
      <c r="D405" s="30" t="s">
        <v>350</v>
      </c>
      <c r="E405" s="30" t="s">
        <v>18</v>
      </c>
      <c r="F405" s="30" t="s">
        <v>351</v>
      </c>
      <c r="G405" s="120" t="s">
        <v>20</v>
      </c>
      <c r="H405" s="120" t="s">
        <v>162</v>
      </c>
      <c r="I405" s="57">
        <v>3</v>
      </c>
      <c r="J405" s="108" t="str">
        <f t="shared" si="10"/>
        <v>городской округ Красноуральск, г. Красноуральск, ул. Фрунзе, д. 3</v>
      </c>
      <c r="K405" s="30">
        <v>304.5</v>
      </c>
      <c r="L405" s="30">
        <v>4</v>
      </c>
      <c r="M405" s="113">
        <v>1</v>
      </c>
      <c r="N405" s="41" t="s">
        <v>2812</v>
      </c>
      <c r="O405" s="114">
        <v>43157</v>
      </c>
      <c r="P405" s="33" t="s">
        <v>3340</v>
      </c>
      <c r="Q405" s="187">
        <v>157138.32</v>
      </c>
      <c r="R405" s="183" t="s">
        <v>2348</v>
      </c>
      <c r="S405" s="183"/>
      <c r="T405"/>
    </row>
    <row r="406" spans="1:20" ht="23.25" x14ac:dyDescent="0.25">
      <c r="A406" s="80">
        <v>405</v>
      </c>
      <c r="B406" s="118" t="s">
        <v>327</v>
      </c>
      <c r="C406" s="106"/>
      <c r="D406" s="30" t="s">
        <v>350</v>
      </c>
      <c r="E406" s="30" t="s">
        <v>18</v>
      </c>
      <c r="F406" s="30" t="s">
        <v>351</v>
      </c>
      <c r="G406" s="120" t="s">
        <v>20</v>
      </c>
      <c r="H406" s="30" t="s">
        <v>162</v>
      </c>
      <c r="I406" s="42">
        <v>7</v>
      </c>
      <c r="J406" s="108" t="str">
        <f t="shared" si="10"/>
        <v>городской округ Красноуральск, г. Красноуральск, ул. Фрунзе, д. 7</v>
      </c>
      <c r="K406" s="30">
        <v>505</v>
      </c>
      <c r="L406" s="30">
        <v>8</v>
      </c>
      <c r="M406" s="30">
        <v>5</v>
      </c>
      <c r="N406" s="41" t="s">
        <v>2811</v>
      </c>
      <c r="O406" s="114">
        <v>43035</v>
      </c>
      <c r="P406" s="33" t="s">
        <v>3340</v>
      </c>
      <c r="Q406" s="187">
        <v>3188408.38</v>
      </c>
      <c r="R406" s="183"/>
      <c r="S406" s="183"/>
      <c r="T406"/>
    </row>
    <row r="407" spans="1:20" ht="23.25" x14ac:dyDescent="0.25">
      <c r="A407" s="80">
        <v>406</v>
      </c>
      <c r="B407" s="111" t="s">
        <v>227</v>
      </c>
      <c r="C407" s="30"/>
      <c r="D407" s="30" t="s">
        <v>2649</v>
      </c>
      <c r="E407" s="30" t="s">
        <v>18</v>
      </c>
      <c r="F407" s="30" t="s">
        <v>259</v>
      </c>
      <c r="G407" s="30" t="s">
        <v>64</v>
      </c>
      <c r="H407" s="30" t="s">
        <v>1197</v>
      </c>
      <c r="I407" s="42">
        <v>4</v>
      </c>
      <c r="J407" s="108" t="str">
        <f t="shared" si="10"/>
        <v>городской округ Красноуфимск Свердловской области, г. Красноуфимск, пер. Рылеева, д. 4</v>
      </c>
      <c r="K407" s="42">
        <v>748.6</v>
      </c>
      <c r="L407" s="30">
        <v>12</v>
      </c>
      <c r="M407" s="42">
        <v>7</v>
      </c>
      <c r="N407" s="41" t="s">
        <v>2784</v>
      </c>
      <c r="O407" s="114">
        <v>43073</v>
      </c>
      <c r="P407" s="33" t="s">
        <v>1605</v>
      </c>
      <c r="Q407" s="187">
        <v>4222198.04</v>
      </c>
      <c r="R407" s="183"/>
      <c r="S407" s="183"/>
      <c r="T407"/>
    </row>
    <row r="408" spans="1:20" ht="23.25" x14ac:dyDescent="0.25">
      <c r="A408" s="80">
        <v>407</v>
      </c>
      <c r="B408" s="111" t="s">
        <v>227</v>
      </c>
      <c r="C408" s="30"/>
      <c r="D408" s="30" t="s">
        <v>2649</v>
      </c>
      <c r="E408" s="30" t="s">
        <v>18</v>
      </c>
      <c r="F408" s="30" t="s">
        <v>259</v>
      </c>
      <c r="G408" s="30" t="s">
        <v>20</v>
      </c>
      <c r="H408" s="30" t="s">
        <v>707</v>
      </c>
      <c r="I408" s="42">
        <v>80</v>
      </c>
      <c r="J408" s="108" t="str">
        <f t="shared" ref="J408:J439" si="11">C408&amp;""&amp;D408&amp;", "&amp;E408&amp;" "&amp;F408&amp;", "&amp;G408&amp;" "&amp;H408&amp;", д. "&amp;I408</f>
        <v>городской округ Красноуфимск Свердловской области, г. Красноуфимск, ул. Октября, д. 80</v>
      </c>
      <c r="K408" s="42">
        <v>532.4</v>
      </c>
      <c r="L408" s="30">
        <v>8</v>
      </c>
      <c r="M408" s="42">
        <v>6</v>
      </c>
      <c r="N408" s="41" t="s">
        <v>2784</v>
      </c>
      <c r="O408" s="114">
        <v>43073</v>
      </c>
      <c r="P408" s="33" t="s">
        <v>1605</v>
      </c>
      <c r="Q408" s="187">
        <v>2473221.3200000003</v>
      </c>
      <c r="R408" s="183"/>
      <c r="S408" s="183"/>
      <c r="T408"/>
    </row>
    <row r="409" spans="1:20" ht="23.25" x14ac:dyDescent="0.25">
      <c r="A409" s="80">
        <v>408</v>
      </c>
      <c r="B409" s="111" t="s">
        <v>227</v>
      </c>
      <c r="C409" s="30"/>
      <c r="D409" s="30" t="s">
        <v>2649</v>
      </c>
      <c r="E409" s="30" t="s">
        <v>18</v>
      </c>
      <c r="F409" s="30" t="s">
        <v>259</v>
      </c>
      <c r="G409" s="30" t="s">
        <v>20</v>
      </c>
      <c r="H409" s="30" t="s">
        <v>84</v>
      </c>
      <c r="I409" s="42">
        <v>75</v>
      </c>
      <c r="J409" s="108" t="str">
        <f t="shared" si="11"/>
        <v>городской округ Красноуфимск Свердловской области, г. Красноуфимск, ул. Советская, д. 75</v>
      </c>
      <c r="K409" s="42">
        <v>285.60000000000002</v>
      </c>
      <c r="L409" s="30">
        <v>9</v>
      </c>
      <c r="M409" s="42">
        <v>1</v>
      </c>
      <c r="N409" s="41" t="s">
        <v>2773</v>
      </c>
      <c r="O409" s="114">
        <v>43224</v>
      </c>
      <c r="P409" s="33" t="s">
        <v>1605</v>
      </c>
      <c r="Q409" s="187">
        <v>593812.12999999989</v>
      </c>
      <c r="R409" s="183" t="s">
        <v>2348</v>
      </c>
      <c r="S409" s="183"/>
      <c r="T409"/>
    </row>
    <row r="410" spans="1:20" ht="23.25" x14ac:dyDescent="0.25">
      <c r="A410" s="80">
        <v>409</v>
      </c>
      <c r="B410" s="111" t="s">
        <v>227</v>
      </c>
      <c r="C410" s="30"/>
      <c r="D410" s="30" t="s">
        <v>2649</v>
      </c>
      <c r="E410" s="30" t="s">
        <v>18</v>
      </c>
      <c r="F410" s="30" t="s">
        <v>259</v>
      </c>
      <c r="G410" s="30" t="s">
        <v>20</v>
      </c>
      <c r="H410" s="30" t="s">
        <v>712</v>
      </c>
      <c r="I410" s="42">
        <v>30</v>
      </c>
      <c r="J410" s="108" t="str">
        <f t="shared" si="11"/>
        <v>городской округ Красноуфимск Свердловской области, г. Красноуфимск, ул. Сухобского, д. 30</v>
      </c>
      <c r="K410" s="42">
        <v>819.46</v>
      </c>
      <c r="L410" s="30">
        <v>12</v>
      </c>
      <c r="M410" s="42">
        <v>7</v>
      </c>
      <c r="N410" s="41" t="s">
        <v>2784</v>
      </c>
      <c r="O410" s="114">
        <v>43073</v>
      </c>
      <c r="P410" s="33" t="s">
        <v>1605</v>
      </c>
      <c r="Q410" s="187">
        <v>4880613.6099999994</v>
      </c>
      <c r="R410" s="183"/>
      <c r="S410" s="183"/>
      <c r="T410"/>
    </row>
    <row r="411" spans="1:20" ht="23.25" x14ac:dyDescent="0.25">
      <c r="A411" s="80">
        <v>410</v>
      </c>
      <c r="B411" s="111" t="s">
        <v>227</v>
      </c>
      <c r="C411" s="30"/>
      <c r="D411" s="30" t="s">
        <v>2649</v>
      </c>
      <c r="E411" s="30" t="s">
        <v>18</v>
      </c>
      <c r="F411" s="30" t="s">
        <v>259</v>
      </c>
      <c r="G411" s="30" t="s">
        <v>20</v>
      </c>
      <c r="H411" s="30" t="s">
        <v>712</v>
      </c>
      <c r="I411" s="42">
        <v>34</v>
      </c>
      <c r="J411" s="108" t="str">
        <f t="shared" si="11"/>
        <v>городской округ Красноуфимск Свердловской области, г. Красноуфимск, ул. Сухобского, д. 34</v>
      </c>
      <c r="K411" s="42">
        <v>1450.37</v>
      </c>
      <c r="L411" s="30">
        <v>44</v>
      </c>
      <c r="M411" s="42">
        <v>7</v>
      </c>
      <c r="N411" s="41" t="s">
        <v>2784</v>
      </c>
      <c r="O411" s="114">
        <v>43073</v>
      </c>
      <c r="P411" s="33" t="s">
        <v>1605</v>
      </c>
      <c r="Q411" s="187">
        <v>5924472.8599999994</v>
      </c>
      <c r="R411" s="183"/>
      <c r="S411" s="183"/>
      <c r="T411"/>
    </row>
    <row r="412" spans="1:20" ht="23.25" x14ac:dyDescent="0.25">
      <c r="A412" s="80">
        <v>411</v>
      </c>
      <c r="B412" s="111" t="s">
        <v>227</v>
      </c>
      <c r="C412" s="30"/>
      <c r="D412" s="30" t="s">
        <v>2649</v>
      </c>
      <c r="E412" s="30" t="s">
        <v>18</v>
      </c>
      <c r="F412" s="30" t="s">
        <v>259</v>
      </c>
      <c r="G412" s="30" t="s">
        <v>20</v>
      </c>
      <c r="H412" s="30" t="s">
        <v>712</v>
      </c>
      <c r="I412" s="42">
        <v>67</v>
      </c>
      <c r="J412" s="108" t="str">
        <f t="shared" si="11"/>
        <v>городской округ Красноуфимск Свердловской области, г. Красноуфимск, ул. Сухобского, д. 67</v>
      </c>
      <c r="K412" s="42">
        <v>481.88</v>
      </c>
      <c r="L412" s="30">
        <v>8</v>
      </c>
      <c r="M412" s="42">
        <v>7</v>
      </c>
      <c r="N412" s="41" t="s">
        <v>2784</v>
      </c>
      <c r="O412" s="114">
        <v>43073</v>
      </c>
      <c r="P412" s="33" t="s">
        <v>1605</v>
      </c>
      <c r="Q412" s="187">
        <v>2568414.38</v>
      </c>
      <c r="R412" s="183"/>
      <c r="S412" s="183"/>
      <c r="T412"/>
    </row>
    <row r="413" spans="1:20" ht="23.25" x14ac:dyDescent="0.25">
      <c r="A413" s="80">
        <v>412</v>
      </c>
      <c r="B413" s="111" t="s">
        <v>227</v>
      </c>
      <c r="C413" s="30"/>
      <c r="D413" s="30" t="s">
        <v>2649</v>
      </c>
      <c r="E413" s="30" t="s">
        <v>1500</v>
      </c>
      <c r="F413" s="30" t="s">
        <v>1141</v>
      </c>
      <c r="G413" s="30" t="s">
        <v>20</v>
      </c>
      <c r="H413" s="30" t="s">
        <v>215</v>
      </c>
      <c r="I413" s="42">
        <v>20</v>
      </c>
      <c r="J413" s="108" t="str">
        <f t="shared" si="11"/>
        <v>городской округ Красноуфимск Свердловской области, пос. Пудлинговый (г Красноуфимск), ул. Уральская, д. 20</v>
      </c>
      <c r="K413" s="42">
        <v>504</v>
      </c>
      <c r="L413" s="30">
        <v>12</v>
      </c>
      <c r="M413" s="42">
        <v>4</v>
      </c>
      <c r="N413" s="41" t="s">
        <v>2784</v>
      </c>
      <c r="O413" s="114">
        <v>43073</v>
      </c>
      <c r="P413" s="33" t="s">
        <v>1605</v>
      </c>
      <c r="Q413" s="187">
        <v>2571168.33</v>
      </c>
      <c r="R413" s="183"/>
      <c r="S413" s="183"/>
      <c r="T413"/>
    </row>
    <row r="414" spans="1:20" ht="23.25" x14ac:dyDescent="0.25">
      <c r="A414" s="80">
        <v>413</v>
      </c>
      <c r="B414" s="111" t="s">
        <v>227</v>
      </c>
      <c r="C414" s="30"/>
      <c r="D414" s="30" t="s">
        <v>2649</v>
      </c>
      <c r="E414" s="30" t="s">
        <v>1500</v>
      </c>
      <c r="F414" s="30" t="s">
        <v>1141</v>
      </c>
      <c r="G414" s="30" t="s">
        <v>20</v>
      </c>
      <c r="H414" s="30" t="s">
        <v>215</v>
      </c>
      <c r="I414" s="42">
        <v>22</v>
      </c>
      <c r="J414" s="108" t="str">
        <f t="shared" si="11"/>
        <v>городской округ Красноуфимск Свердловской области, пос. Пудлинговый (г Красноуфимск), ул. Уральская, д. 22</v>
      </c>
      <c r="K414" s="42">
        <v>510.6</v>
      </c>
      <c r="L414" s="30">
        <v>12</v>
      </c>
      <c r="M414" s="42">
        <v>6</v>
      </c>
      <c r="N414" s="41" t="s">
        <v>2784</v>
      </c>
      <c r="O414" s="114">
        <v>43073</v>
      </c>
      <c r="P414" s="33" t="s">
        <v>1605</v>
      </c>
      <c r="Q414" s="187">
        <v>2920619.51</v>
      </c>
      <c r="R414" s="183"/>
      <c r="S414" s="183"/>
      <c r="T414"/>
    </row>
    <row r="415" spans="1:20" ht="23.25" x14ac:dyDescent="0.25">
      <c r="A415" s="80">
        <v>414</v>
      </c>
      <c r="B415" s="116" t="s">
        <v>218</v>
      </c>
      <c r="C415" s="30"/>
      <c r="D415" s="30" t="s">
        <v>180</v>
      </c>
      <c r="E415" s="30" t="s">
        <v>18</v>
      </c>
      <c r="F415" s="30" t="s">
        <v>181</v>
      </c>
      <c r="G415" s="30" t="s">
        <v>20</v>
      </c>
      <c r="H415" s="30" t="s">
        <v>137</v>
      </c>
      <c r="I415" s="42">
        <v>46</v>
      </c>
      <c r="J415" s="108" t="str">
        <f t="shared" si="11"/>
        <v>городской округ Нижняя Салда, г. Нижняя Салда, ул. Ломоносова, д. 46</v>
      </c>
      <c r="K415" s="42">
        <v>1386.64</v>
      </c>
      <c r="L415" s="30">
        <v>32</v>
      </c>
      <c r="M415" s="42">
        <v>1</v>
      </c>
      <c r="N415" s="41" t="s">
        <v>2746</v>
      </c>
      <c r="O415" s="114">
        <v>43087</v>
      </c>
      <c r="P415" s="33" t="s">
        <v>1619</v>
      </c>
      <c r="Q415" s="187">
        <v>2437108.2799999998</v>
      </c>
      <c r="R415" s="183"/>
      <c r="S415" s="183"/>
      <c r="T415"/>
    </row>
    <row r="416" spans="1:20" ht="23.25" x14ac:dyDescent="0.25">
      <c r="A416" s="80">
        <v>415</v>
      </c>
      <c r="B416" s="116" t="s">
        <v>218</v>
      </c>
      <c r="C416" s="30"/>
      <c r="D416" s="30" t="s">
        <v>180</v>
      </c>
      <c r="E416" s="30" t="s">
        <v>18</v>
      </c>
      <c r="F416" s="30" t="s">
        <v>181</v>
      </c>
      <c r="G416" s="30" t="s">
        <v>20</v>
      </c>
      <c r="H416" s="30" t="s">
        <v>1048</v>
      </c>
      <c r="I416" s="42">
        <v>15</v>
      </c>
      <c r="J416" s="108" t="str">
        <f t="shared" si="11"/>
        <v>городской округ Нижняя Салда, г. Нижняя Салда, ул. Совхозная, д. 15</v>
      </c>
      <c r="K416" s="42">
        <v>394.9</v>
      </c>
      <c r="L416" s="30">
        <v>8</v>
      </c>
      <c r="M416" s="42">
        <v>2</v>
      </c>
      <c r="N416" s="41" t="s">
        <v>2746</v>
      </c>
      <c r="O416" s="114">
        <v>43087</v>
      </c>
      <c r="P416" s="33" t="s">
        <v>1619</v>
      </c>
      <c r="Q416" s="187">
        <v>1182940.56</v>
      </c>
      <c r="R416" s="183"/>
      <c r="S416" s="183"/>
      <c r="T416"/>
    </row>
    <row r="417" spans="1:20" ht="23.25" x14ac:dyDescent="0.25">
      <c r="A417" s="80">
        <v>416</v>
      </c>
      <c r="B417" s="116" t="s">
        <v>218</v>
      </c>
      <c r="C417" s="30"/>
      <c r="D417" s="30" t="s">
        <v>180</v>
      </c>
      <c r="E417" s="30" t="s">
        <v>18</v>
      </c>
      <c r="F417" s="30" t="s">
        <v>181</v>
      </c>
      <c r="G417" s="30" t="s">
        <v>20</v>
      </c>
      <c r="H417" s="30" t="s">
        <v>87</v>
      </c>
      <c r="I417" s="42">
        <v>41</v>
      </c>
      <c r="J417" s="108" t="str">
        <f t="shared" si="11"/>
        <v>городской округ Нижняя Салда, г. Нижняя Салда, ул. Строителей, д. 41</v>
      </c>
      <c r="K417" s="42">
        <v>450.1</v>
      </c>
      <c r="L417" s="30">
        <v>8</v>
      </c>
      <c r="M417" s="42">
        <v>4</v>
      </c>
      <c r="N417" s="41" t="s">
        <v>2746</v>
      </c>
      <c r="O417" s="114">
        <v>43087</v>
      </c>
      <c r="P417" s="33" t="s">
        <v>1619</v>
      </c>
      <c r="Q417" s="187">
        <v>1064788.3400000001</v>
      </c>
      <c r="R417" s="183"/>
      <c r="S417" s="183"/>
      <c r="T417"/>
    </row>
    <row r="418" spans="1:20" ht="23.25" x14ac:dyDescent="0.25">
      <c r="A418" s="80">
        <v>417</v>
      </c>
      <c r="B418" s="116" t="s">
        <v>218</v>
      </c>
      <c r="C418" s="30"/>
      <c r="D418" s="30" t="s">
        <v>180</v>
      </c>
      <c r="E418" s="30" t="s">
        <v>18</v>
      </c>
      <c r="F418" s="30" t="s">
        <v>181</v>
      </c>
      <c r="G418" s="30" t="s">
        <v>20</v>
      </c>
      <c r="H418" s="30" t="s">
        <v>87</v>
      </c>
      <c r="I418" s="42">
        <v>45</v>
      </c>
      <c r="J418" s="108" t="str">
        <f t="shared" si="11"/>
        <v>городской округ Нижняя Салда, г. Нижняя Салда, ул. Строителей, д. 45</v>
      </c>
      <c r="K418" s="42">
        <v>490.4</v>
      </c>
      <c r="L418" s="30">
        <v>8</v>
      </c>
      <c r="M418" s="42">
        <v>2</v>
      </c>
      <c r="N418" s="41" t="s">
        <v>2746</v>
      </c>
      <c r="O418" s="114">
        <v>43087</v>
      </c>
      <c r="P418" s="33" t="s">
        <v>1619</v>
      </c>
      <c r="Q418" s="187">
        <v>1635134.26</v>
      </c>
      <c r="R418" s="183"/>
      <c r="S418" s="183"/>
      <c r="T418"/>
    </row>
    <row r="419" spans="1:20" ht="23.25" x14ac:dyDescent="0.25">
      <c r="A419" s="80">
        <v>418</v>
      </c>
      <c r="B419" s="116" t="s">
        <v>218</v>
      </c>
      <c r="C419" s="30"/>
      <c r="D419" s="30" t="s">
        <v>180</v>
      </c>
      <c r="E419" s="30" t="s">
        <v>18</v>
      </c>
      <c r="F419" s="30" t="s">
        <v>181</v>
      </c>
      <c r="G419" s="30" t="s">
        <v>20</v>
      </c>
      <c r="H419" s="30" t="s">
        <v>87</v>
      </c>
      <c r="I419" s="42">
        <v>47</v>
      </c>
      <c r="J419" s="108" t="str">
        <f t="shared" si="11"/>
        <v>городской округ Нижняя Салда, г. Нижняя Салда, ул. Строителей, д. 47</v>
      </c>
      <c r="K419" s="42">
        <v>433.4</v>
      </c>
      <c r="L419" s="30">
        <v>8</v>
      </c>
      <c r="M419" s="42">
        <v>1</v>
      </c>
      <c r="N419" s="41" t="s">
        <v>2746</v>
      </c>
      <c r="O419" s="114">
        <v>43087</v>
      </c>
      <c r="P419" s="33" t="s">
        <v>1619</v>
      </c>
      <c r="Q419" s="187">
        <v>1392409.44</v>
      </c>
      <c r="R419" s="183"/>
      <c r="S419" s="183"/>
      <c r="T419"/>
    </row>
    <row r="420" spans="1:20" ht="23.25" x14ac:dyDescent="0.25">
      <c r="A420" s="80">
        <v>419</v>
      </c>
      <c r="B420" s="116" t="s">
        <v>218</v>
      </c>
      <c r="C420" s="30"/>
      <c r="D420" s="30" t="s">
        <v>180</v>
      </c>
      <c r="E420" s="30" t="s">
        <v>18</v>
      </c>
      <c r="F420" s="30" t="s">
        <v>181</v>
      </c>
      <c r="G420" s="30" t="s">
        <v>20</v>
      </c>
      <c r="H420" s="30" t="s">
        <v>87</v>
      </c>
      <c r="I420" s="42">
        <v>53</v>
      </c>
      <c r="J420" s="108" t="str">
        <f t="shared" si="11"/>
        <v>городской округ Нижняя Салда, г. Нижняя Салда, ул. Строителей, д. 53</v>
      </c>
      <c r="K420" s="42">
        <v>438</v>
      </c>
      <c r="L420" s="30">
        <v>8</v>
      </c>
      <c r="M420" s="42">
        <v>1</v>
      </c>
      <c r="N420" s="41" t="s">
        <v>2746</v>
      </c>
      <c r="O420" s="114">
        <v>43087</v>
      </c>
      <c r="P420" s="33" t="s">
        <v>1619</v>
      </c>
      <c r="Q420" s="187">
        <v>162822.30000000002</v>
      </c>
      <c r="R420" s="183"/>
      <c r="S420" s="183"/>
      <c r="T420"/>
    </row>
    <row r="421" spans="1:20" ht="23.25" x14ac:dyDescent="0.25">
      <c r="A421" s="80">
        <v>420</v>
      </c>
      <c r="B421" s="116" t="s">
        <v>218</v>
      </c>
      <c r="C421" s="30"/>
      <c r="D421" s="30" t="s">
        <v>180</v>
      </c>
      <c r="E421" s="30" t="s">
        <v>18</v>
      </c>
      <c r="F421" s="30" t="s">
        <v>181</v>
      </c>
      <c r="G421" s="30" t="s">
        <v>20</v>
      </c>
      <c r="H421" s="30" t="s">
        <v>87</v>
      </c>
      <c r="I421" s="42">
        <v>56</v>
      </c>
      <c r="J421" s="108" t="str">
        <f t="shared" si="11"/>
        <v>городской округ Нижняя Салда, г. Нижняя Салда, ул. Строителей, д. 56</v>
      </c>
      <c r="K421" s="42">
        <v>2179.5</v>
      </c>
      <c r="L421" s="30">
        <v>44</v>
      </c>
      <c r="M421" s="42">
        <v>5</v>
      </c>
      <c r="N421" s="41" t="s">
        <v>3371</v>
      </c>
      <c r="O421" s="114" t="s">
        <v>3372</v>
      </c>
      <c r="P421" s="33" t="s">
        <v>1619</v>
      </c>
      <c r="Q421" s="187">
        <v>5856871</v>
      </c>
      <c r="R421" s="183"/>
      <c r="S421" s="183"/>
      <c r="T421"/>
    </row>
    <row r="422" spans="1:20" ht="23.25" x14ac:dyDescent="0.25">
      <c r="A422" s="80">
        <v>421</v>
      </c>
      <c r="B422" s="118" t="s">
        <v>327</v>
      </c>
      <c r="C422" s="30"/>
      <c r="D422" s="30" t="s">
        <v>354</v>
      </c>
      <c r="E422" s="30" t="s">
        <v>637</v>
      </c>
      <c r="F422" s="30" t="s">
        <v>355</v>
      </c>
      <c r="G422" s="30" t="s">
        <v>20</v>
      </c>
      <c r="H422" s="30" t="s">
        <v>87</v>
      </c>
      <c r="I422" s="42">
        <v>1</v>
      </c>
      <c r="J422" s="108" t="str">
        <f t="shared" si="11"/>
        <v>городской округ Пелым, п.г.т. Пелым (г Ивдель), ул. Строителей, д. 1</v>
      </c>
      <c r="K422" s="30">
        <v>5009.1499999999996</v>
      </c>
      <c r="L422" s="30">
        <v>100</v>
      </c>
      <c r="M422" s="30">
        <v>1</v>
      </c>
      <c r="N422" s="41" t="s">
        <v>2807</v>
      </c>
      <c r="O422" s="114">
        <v>43032</v>
      </c>
      <c r="P422" s="33" t="s">
        <v>1711</v>
      </c>
      <c r="Q422" s="187">
        <v>3758219.98</v>
      </c>
      <c r="R422" s="183"/>
      <c r="S422" s="183"/>
      <c r="T422"/>
    </row>
    <row r="423" spans="1:20" ht="23.25" x14ac:dyDescent="0.25">
      <c r="A423" s="80">
        <v>422</v>
      </c>
      <c r="B423" s="111" t="s">
        <v>227</v>
      </c>
      <c r="C423" s="112"/>
      <c r="D423" s="112" t="s">
        <v>266</v>
      </c>
      <c r="E423" s="112" t="s">
        <v>18</v>
      </c>
      <c r="F423" s="112" t="s">
        <v>267</v>
      </c>
      <c r="G423" s="112" t="s">
        <v>190</v>
      </c>
      <c r="H423" s="112" t="s">
        <v>697</v>
      </c>
      <c r="I423" s="51">
        <v>13</v>
      </c>
      <c r="J423" s="108" t="str">
        <f t="shared" si="11"/>
        <v>городской округ Первоуральск, г. Первоуральск, б-р Юности, д. 13</v>
      </c>
      <c r="K423" s="112">
        <v>2436.1999999999998</v>
      </c>
      <c r="L423" s="30">
        <v>38</v>
      </c>
      <c r="M423" s="112">
        <v>1</v>
      </c>
      <c r="N423" s="41" t="s">
        <v>1493</v>
      </c>
      <c r="O423" s="114">
        <v>43122</v>
      </c>
      <c r="P423" s="33" t="s">
        <v>1494</v>
      </c>
      <c r="Q423" s="187">
        <v>1860991.99</v>
      </c>
      <c r="R423" s="183"/>
      <c r="S423" s="183"/>
      <c r="T423"/>
    </row>
    <row r="424" spans="1:20" ht="23.25" x14ac:dyDescent="0.25">
      <c r="A424" s="80">
        <v>423</v>
      </c>
      <c r="B424" s="111" t="s">
        <v>227</v>
      </c>
      <c r="C424" s="112"/>
      <c r="D424" s="112" t="s">
        <v>266</v>
      </c>
      <c r="E424" s="112" t="s">
        <v>18</v>
      </c>
      <c r="F424" s="112" t="s">
        <v>267</v>
      </c>
      <c r="G424" s="112" t="s">
        <v>190</v>
      </c>
      <c r="H424" s="112" t="s">
        <v>697</v>
      </c>
      <c r="I424" s="51">
        <v>15</v>
      </c>
      <c r="J424" s="108" t="str">
        <f t="shared" si="11"/>
        <v>городской округ Первоуральск, г. Первоуральск, б-р Юности, д. 15</v>
      </c>
      <c r="K424" s="112">
        <v>2468.9</v>
      </c>
      <c r="L424" s="30">
        <v>36</v>
      </c>
      <c r="M424" s="112">
        <v>1</v>
      </c>
      <c r="N424" s="41" t="s">
        <v>1493</v>
      </c>
      <c r="O424" s="114">
        <v>43122</v>
      </c>
      <c r="P424" s="33" t="s">
        <v>1494</v>
      </c>
      <c r="Q424" s="187">
        <v>1945575.82</v>
      </c>
      <c r="R424" s="183"/>
      <c r="S424" s="183"/>
      <c r="T424"/>
    </row>
    <row r="425" spans="1:20" ht="23.25" x14ac:dyDescent="0.25">
      <c r="A425" s="80">
        <v>424</v>
      </c>
      <c r="B425" s="111" t="s">
        <v>227</v>
      </c>
      <c r="C425" s="112"/>
      <c r="D425" s="112" t="s">
        <v>266</v>
      </c>
      <c r="E425" s="112" t="s">
        <v>18</v>
      </c>
      <c r="F425" s="112" t="s">
        <v>267</v>
      </c>
      <c r="G425" s="112" t="s">
        <v>190</v>
      </c>
      <c r="H425" s="112" t="s">
        <v>697</v>
      </c>
      <c r="I425" s="51">
        <v>16</v>
      </c>
      <c r="J425" s="108" t="str">
        <f t="shared" si="11"/>
        <v>городской округ Первоуральск, г. Первоуральск, б-р Юности, д. 16</v>
      </c>
      <c r="K425" s="112">
        <v>2329.4</v>
      </c>
      <c r="L425" s="30">
        <v>36</v>
      </c>
      <c r="M425" s="112">
        <v>1</v>
      </c>
      <c r="N425" s="41" t="s">
        <v>1493</v>
      </c>
      <c r="O425" s="114">
        <v>43122</v>
      </c>
      <c r="P425" s="33" t="s">
        <v>1494</v>
      </c>
      <c r="Q425" s="187">
        <v>1864954.43</v>
      </c>
      <c r="R425" s="183"/>
      <c r="S425" s="183"/>
      <c r="T425"/>
    </row>
    <row r="426" spans="1:20" ht="23.25" x14ac:dyDescent="0.25">
      <c r="A426" s="80">
        <v>425</v>
      </c>
      <c r="B426" s="111" t="s">
        <v>227</v>
      </c>
      <c r="C426" s="112"/>
      <c r="D426" s="112" t="s">
        <v>266</v>
      </c>
      <c r="E426" s="112" t="s">
        <v>18</v>
      </c>
      <c r="F426" s="112" t="s">
        <v>267</v>
      </c>
      <c r="G426" s="112" t="s">
        <v>190</v>
      </c>
      <c r="H426" s="112" t="s">
        <v>697</v>
      </c>
      <c r="I426" s="51">
        <v>18</v>
      </c>
      <c r="J426" s="108" t="str">
        <f t="shared" si="11"/>
        <v>городской округ Первоуральск, г. Первоуральск, б-р Юности, д. 18</v>
      </c>
      <c r="K426" s="112">
        <v>2692.2</v>
      </c>
      <c r="L426" s="30">
        <v>38</v>
      </c>
      <c r="M426" s="112">
        <v>1</v>
      </c>
      <c r="N426" s="41" t="s">
        <v>1493</v>
      </c>
      <c r="O426" s="114">
        <v>43122</v>
      </c>
      <c r="P426" s="33" t="s">
        <v>1494</v>
      </c>
      <c r="Q426" s="187">
        <v>1860816.17</v>
      </c>
      <c r="R426" s="183"/>
      <c r="S426" s="183"/>
      <c r="T426"/>
    </row>
    <row r="427" spans="1:20" ht="23.25" x14ac:dyDescent="0.25">
      <c r="A427" s="80">
        <v>426</v>
      </c>
      <c r="B427" s="111" t="s">
        <v>227</v>
      </c>
      <c r="C427" s="112"/>
      <c r="D427" s="112" t="s">
        <v>266</v>
      </c>
      <c r="E427" s="112" t="s">
        <v>18</v>
      </c>
      <c r="F427" s="112" t="s">
        <v>267</v>
      </c>
      <c r="G427" s="112" t="s">
        <v>190</v>
      </c>
      <c r="H427" s="112" t="s">
        <v>697</v>
      </c>
      <c r="I427" s="51">
        <v>7</v>
      </c>
      <c r="J427" s="108" t="str">
        <f t="shared" si="11"/>
        <v>городской округ Первоуральск, г. Первоуральск, б-р Юности, д. 7</v>
      </c>
      <c r="K427" s="112">
        <v>2439.6999999999998</v>
      </c>
      <c r="L427" s="30">
        <v>38</v>
      </c>
      <c r="M427" s="112">
        <v>1</v>
      </c>
      <c r="N427" s="41" t="s">
        <v>1493</v>
      </c>
      <c r="O427" s="114">
        <v>43122</v>
      </c>
      <c r="P427" s="33" t="s">
        <v>1494</v>
      </c>
      <c r="Q427" s="187">
        <v>1860991.99</v>
      </c>
      <c r="R427" s="183"/>
      <c r="S427" s="183"/>
      <c r="T427"/>
    </row>
    <row r="428" spans="1:20" ht="23.25" x14ac:dyDescent="0.25">
      <c r="A428" s="80">
        <v>427</v>
      </c>
      <c r="B428" s="111" t="s">
        <v>227</v>
      </c>
      <c r="C428" s="112"/>
      <c r="D428" s="112" t="s">
        <v>266</v>
      </c>
      <c r="E428" s="112" t="s">
        <v>18</v>
      </c>
      <c r="F428" s="112" t="s">
        <v>267</v>
      </c>
      <c r="G428" s="112" t="s">
        <v>190</v>
      </c>
      <c r="H428" s="112" t="s">
        <v>697</v>
      </c>
      <c r="I428" s="51">
        <v>9</v>
      </c>
      <c r="J428" s="108" t="str">
        <f t="shared" si="11"/>
        <v>городской округ Первоуральск, г. Первоуральск, б-р Юности, д. 9</v>
      </c>
      <c r="K428" s="112">
        <v>2475.1</v>
      </c>
      <c r="L428" s="30">
        <v>36</v>
      </c>
      <c r="M428" s="112">
        <v>1</v>
      </c>
      <c r="N428" s="41" t="s">
        <v>1493</v>
      </c>
      <c r="O428" s="114">
        <v>43122</v>
      </c>
      <c r="P428" s="33" t="s">
        <v>1494</v>
      </c>
      <c r="Q428" s="187">
        <v>1858558.83</v>
      </c>
      <c r="R428" s="183"/>
      <c r="S428" s="183"/>
      <c r="T428"/>
    </row>
    <row r="429" spans="1:20" ht="23.25" x14ac:dyDescent="0.25">
      <c r="A429" s="80">
        <v>428</v>
      </c>
      <c r="B429" s="111" t="s">
        <v>227</v>
      </c>
      <c r="C429" s="106"/>
      <c r="D429" s="30" t="s">
        <v>266</v>
      </c>
      <c r="E429" s="33" t="s">
        <v>18</v>
      </c>
      <c r="F429" s="33" t="s">
        <v>267</v>
      </c>
      <c r="G429" s="33" t="s">
        <v>64</v>
      </c>
      <c r="H429" s="33" t="s">
        <v>1472</v>
      </c>
      <c r="I429" s="117">
        <v>1</v>
      </c>
      <c r="J429" s="108" t="str">
        <f t="shared" si="11"/>
        <v>городской округ Первоуральск, г. Первоуральск, пер. Ивана Губко, д. 1</v>
      </c>
      <c r="K429" s="33">
        <v>429.4</v>
      </c>
      <c r="L429" s="30">
        <v>6</v>
      </c>
      <c r="M429" s="33">
        <v>7</v>
      </c>
      <c r="N429" s="41" t="s">
        <v>2785</v>
      </c>
      <c r="O429" s="114">
        <v>43073</v>
      </c>
      <c r="P429" s="33" t="s">
        <v>1716</v>
      </c>
      <c r="Q429" s="187">
        <v>4056725.54</v>
      </c>
      <c r="R429" s="183"/>
      <c r="S429" s="183"/>
      <c r="T429"/>
    </row>
    <row r="430" spans="1:20" ht="23.25" x14ac:dyDescent="0.25">
      <c r="A430" s="80">
        <v>429</v>
      </c>
      <c r="B430" s="111" t="s">
        <v>227</v>
      </c>
      <c r="C430" s="30"/>
      <c r="D430" s="30" t="s">
        <v>266</v>
      </c>
      <c r="E430" s="30" t="s">
        <v>18</v>
      </c>
      <c r="F430" s="30" t="s">
        <v>267</v>
      </c>
      <c r="G430" s="30" t="s">
        <v>64</v>
      </c>
      <c r="H430" s="33" t="s">
        <v>1472</v>
      </c>
      <c r="I430" s="42">
        <v>2</v>
      </c>
      <c r="J430" s="108" t="str">
        <f t="shared" si="11"/>
        <v>городской округ Первоуральск, г. Первоуральск, пер. Ивана Губко, д. 2</v>
      </c>
      <c r="K430" s="42">
        <v>422.3</v>
      </c>
      <c r="L430" s="30">
        <v>7</v>
      </c>
      <c r="M430" s="42">
        <v>6</v>
      </c>
      <c r="N430" s="41" t="s">
        <v>2785</v>
      </c>
      <c r="O430" s="114">
        <v>43073</v>
      </c>
      <c r="P430" s="33" t="s">
        <v>1716</v>
      </c>
      <c r="Q430" s="187">
        <v>3097694.7</v>
      </c>
      <c r="R430" s="183"/>
      <c r="S430" s="183"/>
      <c r="T430"/>
    </row>
    <row r="431" spans="1:20" ht="23.25" x14ac:dyDescent="0.25">
      <c r="A431" s="80">
        <v>430</v>
      </c>
      <c r="B431" s="111" t="s">
        <v>227</v>
      </c>
      <c r="C431" s="112"/>
      <c r="D431" s="112" t="s">
        <v>266</v>
      </c>
      <c r="E431" s="112" t="s">
        <v>18</v>
      </c>
      <c r="F431" s="112" t="s">
        <v>267</v>
      </c>
      <c r="G431" s="112" t="s">
        <v>20</v>
      </c>
      <c r="H431" s="112" t="s">
        <v>24</v>
      </c>
      <c r="I431" s="51">
        <v>26</v>
      </c>
      <c r="J431" s="108" t="str">
        <f t="shared" si="11"/>
        <v>городской округ Первоуральск, г. Первоуральск, ул. Береговая, д. 26</v>
      </c>
      <c r="K431" s="51">
        <v>7488.8</v>
      </c>
      <c r="L431" s="30">
        <v>112</v>
      </c>
      <c r="M431" s="51">
        <v>3</v>
      </c>
      <c r="N431" s="41" t="s">
        <v>1493</v>
      </c>
      <c r="O431" s="114">
        <v>43122</v>
      </c>
      <c r="P431" s="33" t="s">
        <v>1494</v>
      </c>
      <c r="Q431" s="187">
        <v>5755678.6600000001</v>
      </c>
      <c r="R431" s="183"/>
      <c r="S431" s="183"/>
      <c r="T431"/>
    </row>
    <row r="432" spans="1:20" ht="23.25" x14ac:dyDescent="0.25">
      <c r="A432" s="80">
        <v>431</v>
      </c>
      <c r="B432" s="111" t="s">
        <v>227</v>
      </c>
      <c r="C432" s="112"/>
      <c r="D432" s="112" t="s">
        <v>266</v>
      </c>
      <c r="E432" s="112" t="s">
        <v>18</v>
      </c>
      <c r="F432" s="112" t="s">
        <v>267</v>
      </c>
      <c r="G432" s="112" t="s">
        <v>20</v>
      </c>
      <c r="H432" s="112" t="s">
        <v>24</v>
      </c>
      <c r="I432" s="51">
        <v>28</v>
      </c>
      <c r="J432" s="108" t="str">
        <f t="shared" si="11"/>
        <v>городской округ Первоуральск, г. Первоуральск, ул. Береговая, д. 28</v>
      </c>
      <c r="K432" s="112">
        <v>4917.3999999999996</v>
      </c>
      <c r="L432" s="30">
        <v>72</v>
      </c>
      <c r="M432" s="112">
        <v>2</v>
      </c>
      <c r="N432" s="41" t="s">
        <v>1493</v>
      </c>
      <c r="O432" s="114">
        <v>43122</v>
      </c>
      <c r="P432" s="33" t="s">
        <v>1494</v>
      </c>
      <c r="Q432" s="187">
        <v>3794848.8899999997</v>
      </c>
      <c r="R432" s="183"/>
      <c r="S432" s="183"/>
      <c r="T432"/>
    </row>
    <row r="433" spans="1:20" ht="23.25" x14ac:dyDescent="0.25">
      <c r="A433" s="80">
        <v>432</v>
      </c>
      <c r="B433" s="111" t="s">
        <v>227</v>
      </c>
      <c r="C433" s="112"/>
      <c r="D433" s="112" t="s">
        <v>266</v>
      </c>
      <c r="E433" s="112" t="s">
        <v>18</v>
      </c>
      <c r="F433" s="112" t="s">
        <v>267</v>
      </c>
      <c r="G433" s="52" t="s">
        <v>20</v>
      </c>
      <c r="H433" s="112" t="s">
        <v>24</v>
      </c>
      <c r="I433" s="51">
        <v>30</v>
      </c>
      <c r="J433" s="108" t="str">
        <f t="shared" si="11"/>
        <v>городской округ Первоуральск, г. Первоуральск, ул. Береговая, д. 30</v>
      </c>
      <c r="K433" s="112">
        <v>4023.5</v>
      </c>
      <c r="L433" s="30">
        <v>60</v>
      </c>
      <c r="M433" s="112">
        <v>2</v>
      </c>
      <c r="N433" s="41" t="s">
        <v>1493</v>
      </c>
      <c r="O433" s="114">
        <v>43122</v>
      </c>
      <c r="P433" s="33" t="s">
        <v>1494</v>
      </c>
      <c r="Q433" s="187">
        <v>3493708.01</v>
      </c>
      <c r="R433" s="183"/>
      <c r="S433" s="183"/>
      <c r="T433"/>
    </row>
    <row r="434" spans="1:20" ht="23.25" x14ac:dyDescent="0.25">
      <c r="A434" s="80">
        <v>433</v>
      </c>
      <c r="B434" s="111" t="s">
        <v>227</v>
      </c>
      <c r="C434" s="131"/>
      <c r="D434" s="112" t="s">
        <v>266</v>
      </c>
      <c r="E434" s="52" t="s">
        <v>18</v>
      </c>
      <c r="F434" s="52" t="s">
        <v>267</v>
      </c>
      <c r="G434" s="52" t="s">
        <v>20</v>
      </c>
      <c r="H434" s="52" t="s">
        <v>24</v>
      </c>
      <c r="I434" s="132">
        <v>82</v>
      </c>
      <c r="J434" s="108" t="str">
        <f t="shared" si="11"/>
        <v>городской округ Первоуральск, г. Первоуральск, ул. Береговая, д. 82</v>
      </c>
      <c r="K434" s="52">
        <v>2141.1999999999998</v>
      </c>
      <c r="L434" s="30">
        <v>36</v>
      </c>
      <c r="M434" s="52">
        <v>1</v>
      </c>
      <c r="N434" s="41" t="s">
        <v>1493</v>
      </c>
      <c r="O434" s="114">
        <v>43122</v>
      </c>
      <c r="P434" s="33" t="s">
        <v>1494</v>
      </c>
      <c r="Q434" s="187">
        <v>1864701.91</v>
      </c>
      <c r="R434" s="183"/>
      <c r="S434" s="183"/>
      <c r="T434"/>
    </row>
    <row r="435" spans="1:20" ht="23.25" x14ac:dyDescent="0.25">
      <c r="A435" s="80">
        <v>434</v>
      </c>
      <c r="B435" s="111" t="s">
        <v>227</v>
      </c>
      <c r="C435" s="131"/>
      <c r="D435" s="112" t="s">
        <v>266</v>
      </c>
      <c r="E435" s="52" t="s">
        <v>18</v>
      </c>
      <c r="F435" s="52" t="s">
        <v>267</v>
      </c>
      <c r="G435" s="52" t="s">
        <v>20</v>
      </c>
      <c r="H435" s="52" t="s">
        <v>24</v>
      </c>
      <c r="I435" s="132" t="s">
        <v>1216</v>
      </c>
      <c r="J435" s="108" t="str">
        <f t="shared" si="11"/>
        <v>городской округ Первоуральск, г. Первоуральск, ул. Береговая, д. 84А</v>
      </c>
      <c r="K435" s="52">
        <v>2414.5</v>
      </c>
      <c r="L435" s="30">
        <v>40</v>
      </c>
      <c r="M435" s="52">
        <v>1</v>
      </c>
      <c r="N435" s="41" t="s">
        <v>1493</v>
      </c>
      <c r="O435" s="114">
        <v>43122</v>
      </c>
      <c r="P435" s="33" t="s">
        <v>1494</v>
      </c>
      <c r="Q435" s="187">
        <v>1944746.28</v>
      </c>
      <c r="R435" s="183"/>
      <c r="S435" s="183"/>
      <c r="T435"/>
    </row>
    <row r="436" spans="1:20" ht="23.25" x14ac:dyDescent="0.25">
      <c r="A436" s="80">
        <v>435</v>
      </c>
      <c r="B436" s="111" t="s">
        <v>227</v>
      </c>
      <c r="C436" s="106"/>
      <c r="D436" s="30" t="s">
        <v>266</v>
      </c>
      <c r="E436" s="30" t="s">
        <v>18</v>
      </c>
      <c r="F436" s="30" t="s">
        <v>267</v>
      </c>
      <c r="G436" s="30" t="s">
        <v>20</v>
      </c>
      <c r="H436" s="30" t="s">
        <v>270</v>
      </c>
      <c r="I436" s="42">
        <v>28</v>
      </c>
      <c r="J436" s="108" t="str">
        <f t="shared" si="11"/>
        <v>городской округ Первоуральск, г. Первоуральск, ул. Ватутина, д. 28</v>
      </c>
      <c r="K436" s="42">
        <v>2078</v>
      </c>
      <c r="L436" s="30">
        <v>18</v>
      </c>
      <c r="M436" s="42">
        <v>8</v>
      </c>
      <c r="N436" s="41" t="s">
        <v>2785</v>
      </c>
      <c r="O436" s="114">
        <v>43073</v>
      </c>
      <c r="P436" s="33" t="s">
        <v>1716</v>
      </c>
      <c r="Q436" s="187">
        <v>10304053.059999999</v>
      </c>
      <c r="R436" s="183"/>
      <c r="S436" s="183"/>
      <c r="T436"/>
    </row>
    <row r="437" spans="1:20" ht="23.25" x14ac:dyDescent="0.25">
      <c r="A437" s="80">
        <v>436</v>
      </c>
      <c r="B437" s="111" t="s">
        <v>227</v>
      </c>
      <c r="C437" s="106"/>
      <c r="D437" s="30" t="s">
        <v>266</v>
      </c>
      <c r="E437" s="33" t="s">
        <v>18</v>
      </c>
      <c r="F437" s="33" t="s">
        <v>267</v>
      </c>
      <c r="G437" s="33" t="s">
        <v>20</v>
      </c>
      <c r="H437" s="33" t="s">
        <v>270</v>
      </c>
      <c r="I437" s="117" t="s">
        <v>1214</v>
      </c>
      <c r="J437" s="108" t="str">
        <f t="shared" si="11"/>
        <v>городской округ Первоуральск, г. Первоуральск, ул. Ватутина, д. 31</v>
      </c>
      <c r="K437" s="33">
        <v>4867.1000000000004</v>
      </c>
      <c r="L437" s="30">
        <v>64</v>
      </c>
      <c r="M437" s="33">
        <v>8</v>
      </c>
      <c r="N437" s="41" t="s">
        <v>2785</v>
      </c>
      <c r="O437" s="114">
        <v>43073</v>
      </c>
      <c r="P437" s="33" t="s">
        <v>1716</v>
      </c>
      <c r="Q437" s="187">
        <v>18611002.050000001</v>
      </c>
      <c r="R437" s="183"/>
      <c r="S437" s="183"/>
      <c r="T437"/>
    </row>
    <row r="438" spans="1:20" ht="23.25" x14ac:dyDescent="0.25">
      <c r="A438" s="80">
        <v>437</v>
      </c>
      <c r="B438" s="111" t="s">
        <v>227</v>
      </c>
      <c r="C438" s="30"/>
      <c r="D438" s="30" t="s">
        <v>266</v>
      </c>
      <c r="E438" s="30" t="s">
        <v>18</v>
      </c>
      <c r="F438" s="30" t="s">
        <v>267</v>
      </c>
      <c r="G438" s="30" t="s">
        <v>20</v>
      </c>
      <c r="H438" s="30" t="s">
        <v>81</v>
      </c>
      <c r="I438" s="42">
        <v>7</v>
      </c>
      <c r="J438" s="108" t="str">
        <f t="shared" si="11"/>
        <v>городской округ Первоуральск, г. Первоуральск, ул. Володарского, д. 7</v>
      </c>
      <c r="K438" s="42">
        <v>924.1</v>
      </c>
      <c r="L438" s="30">
        <v>16</v>
      </c>
      <c r="M438" s="42">
        <v>8</v>
      </c>
      <c r="N438" s="41" t="s">
        <v>2785</v>
      </c>
      <c r="O438" s="114">
        <v>43073</v>
      </c>
      <c r="P438" s="33" t="s">
        <v>1716</v>
      </c>
      <c r="Q438" s="187">
        <v>6646004.2599999998</v>
      </c>
      <c r="R438" s="183"/>
      <c r="S438" s="183"/>
      <c r="T438"/>
    </row>
    <row r="439" spans="1:20" ht="23.25" x14ac:dyDescent="0.25">
      <c r="A439" s="80">
        <v>438</v>
      </c>
      <c r="B439" s="111" t="s">
        <v>227</v>
      </c>
      <c r="C439" s="30"/>
      <c r="D439" s="30" t="s">
        <v>266</v>
      </c>
      <c r="E439" s="30" t="s">
        <v>18</v>
      </c>
      <c r="F439" s="30" t="s">
        <v>267</v>
      </c>
      <c r="G439" s="30" t="s">
        <v>20</v>
      </c>
      <c r="H439" s="30" t="s">
        <v>74</v>
      </c>
      <c r="I439" s="42">
        <v>28</v>
      </c>
      <c r="J439" s="108" t="str">
        <f t="shared" si="11"/>
        <v>городской округ Первоуральск, г. Первоуральск, ул. Гагарина, д. 28</v>
      </c>
      <c r="K439" s="42">
        <v>1258.5999999999999</v>
      </c>
      <c r="L439" s="30">
        <v>12</v>
      </c>
      <c r="M439" s="42">
        <v>8</v>
      </c>
      <c r="N439" s="41" t="s">
        <v>2778</v>
      </c>
      <c r="O439" s="114">
        <v>43073</v>
      </c>
      <c r="P439" s="33" t="s">
        <v>1619</v>
      </c>
      <c r="Q439" s="187">
        <v>5561918.2000000002</v>
      </c>
      <c r="R439" s="183"/>
      <c r="S439" s="183"/>
      <c r="T439"/>
    </row>
    <row r="440" spans="1:20" ht="23.25" x14ac:dyDescent="0.25">
      <c r="A440" s="80">
        <v>439</v>
      </c>
      <c r="B440" s="111" t="s">
        <v>227</v>
      </c>
      <c r="C440" s="30"/>
      <c r="D440" s="30" t="s">
        <v>266</v>
      </c>
      <c r="E440" s="30" t="s">
        <v>18</v>
      </c>
      <c r="F440" s="30" t="s">
        <v>267</v>
      </c>
      <c r="G440" s="30" t="s">
        <v>20</v>
      </c>
      <c r="H440" s="30" t="s">
        <v>74</v>
      </c>
      <c r="I440" s="42">
        <v>30</v>
      </c>
      <c r="J440" s="108" t="str">
        <f t="shared" ref="J440:J471" si="12">C440&amp;""&amp;D440&amp;", "&amp;E440&amp;" "&amp;F440&amp;", "&amp;G440&amp;" "&amp;H440&amp;", д. "&amp;I440</f>
        <v>городской округ Первоуральск, г. Первоуральск, ул. Гагарина, д. 30</v>
      </c>
      <c r="K440" s="42">
        <v>548.5</v>
      </c>
      <c r="L440" s="30">
        <v>6</v>
      </c>
      <c r="M440" s="42">
        <v>8</v>
      </c>
      <c r="N440" s="41" t="s">
        <v>2778</v>
      </c>
      <c r="O440" s="114">
        <v>43073</v>
      </c>
      <c r="P440" s="33" t="s">
        <v>1619</v>
      </c>
      <c r="Q440" s="187">
        <v>2688170.98</v>
      </c>
      <c r="R440" s="183"/>
      <c r="S440" s="183"/>
      <c r="T440"/>
    </row>
    <row r="441" spans="1:20" ht="23.25" x14ac:dyDescent="0.25">
      <c r="A441" s="80">
        <v>440</v>
      </c>
      <c r="B441" s="111" t="s">
        <v>227</v>
      </c>
      <c r="C441" s="30"/>
      <c r="D441" s="30" t="s">
        <v>266</v>
      </c>
      <c r="E441" s="30" t="s">
        <v>18</v>
      </c>
      <c r="F441" s="30" t="s">
        <v>267</v>
      </c>
      <c r="G441" s="30" t="s">
        <v>20</v>
      </c>
      <c r="H441" s="30" t="s">
        <v>74</v>
      </c>
      <c r="I441" s="42">
        <v>32</v>
      </c>
      <c r="J441" s="108" t="str">
        <f t="shared" si="12"/>
        <v>городской округ Первоуральск, г. Первоуральск, ул. Гагарина, д. 32</v>
      </c>
      <c r="K441" s="42">
        <v>1550.7</v>
      </c>
      <c r="L441" s="30">
        <v>12</v>
      </c>
      <c r="M441" s="42">
        <v>8</v>
      </c>
      <c r="N441" s="41" t="s">
        <v>2778</v>
      </c>
      <c r="O441" s="114">
        <v>43073</v>
      </c>
      <c r="P441" s="33" t="s">
        <v>1619</v>
      </c>
      <c r="Q441" s="187">
        <v>5673454.1599999992</v>
      </c>
      <c r="R441" s="183"/>
      <c r="S441" s="183"/>
      <c r="T441"/>
    </row>
    <row r="442" spans="1:20" ht="23.25" x14ac:dyDescent="0.25">
      <c r="A442" s="80">
        <v>441</v>
      </c>
      <c r="B442" s="111" t="s">
        <v>227</v>
      </c>
      <c r="C442" s="106"/>
      <c r="D442" s="91" t="s">
        <v>266</v>
      </c>
      <c r="E442" s="107" t="s">
        <v>18</v>
      </c>
      <c r="F442" s="107" t="s">
        <v>267</v>
      </c>
      <c r="G442" s="107" t="s">
        <v>20</v>
      </c>
      <c r="H442" s="30" t="s">
        <v>74</v>
      </c>
      <c r="I442" s="58" t="s">
        <v>1203</v>
      </c>
      <c r="J442" s="108" t="str">
        <f t="shared" si="12"/>
        <v>городской округ Первоуральск, г. Первоуральск, ул. Гагарина, д. 34А</v>
      </c>
      <c r="K442" s="42">
        <v>404.8</v>
      </c>
      <c r="L442" s="30">
        <v>6</v>
      </c>
      <c r="M442" s="42">
        <v>8</v>
      </c>
      <c r="N442" s="41" t="s">
        <v>2778</v>
      </c>
      <c r="O442" s="114">
        <v>43073</v>
      </c>
      <c r="P442" s="33" t="s">
        <v>1619</v>
      </c>
      <c r="Q442" s="187">
        <v>2620446.0600000005</v>
      </c>
      <c r="R442" s="183"/>
      <c r="S442" s="183"/>
      <c r="T442"/>
    </row>
    <row r="443" spans="1:20" ht="23.25" x14ac:dyDescent="0.25">
      <c r="A443" s="80">
        <v>442</v>
      </c>
      <c r="B443" s="111" t="s">
        <v>227</v>
      </c>
      <c r="C443" s="106"/>
      <c r="D443" s="91" t="s">
        <v>266</v>
      </c>
      <c r="E443" s="107" t="s">
        <v>18</v>
      </c>
      <c r="F443" s="107" t="s">
        <v>267</v>
      </c>
      <c r="G443" s="107" t="s">
        <v>20</v>
      </c>
      <c r="H443" s="30" t="s">
        <v>74</v>
      </c>
      <c r="I443" s="42">
        <v>71</v>
      </c>
      <c r="J443" s="108" t="str">
        <f t="shared" si="12"/>
        <v>городской округ Первоуральск, г. Первоуральск, ул. Гагарина, д. 71</v>
      </c>
      <c r="K443" s="42">
        <v>418.8</v>
      </c>
      <c r="L443" s="30">
        <v>6</v>
      </c>
      <c r="M443" s="42">
        <v>8</v>
      </c>
      <c r="N443" s="41" t="s">
        <v>2778</v>
      </c>
      <c r="O443" s="114">
        <v>43073</v>
      </c>
      <c r="P443" s="33" t="s">
        <v>1619</v>
      </c>
      <c r="Q443" s="187">
        <v>2844399.4400000004</v>
      </c>
      <c r="R443" s="183"/>
      <c r="S443" s="183"/>
      <c r="T443"/>
    </row>
    <row r="444" spans="1:20" ht="23.25" x14ac:dyDescent="0.25">
      <c r="A444" s="80">
        <v>443</v>
      </c>
      <c r="B444" s="111" t="s">
        <v>227</v>
      </c>
      <c r="C444" s="30"/>
      <c r="D444" s="30" t="s">
        <v>266</v>
      </c>
      <c r="E444" s="30" t="s">
        <v>18</v>
      </c>
      <c r="F444" s="30" t="s">
        <v>267</v>
      </c>
      <c r="G444" s="30" t="s">
        <v>20</v>
      </c>
      <c r="H444" s="30" t="s">
        <v>74</v>
      </c>
      <c r="I444" s="42">
        <v>73</v>
      </c>
      <c r="J444" s="108" t="str">
        <f t="shared" si="12"/>
        <v>городской округ Первоуральск, г. Первоуральск, ул. Гагарина, д. 73</v>
      </c>
      <c r="K444" s="42">
        <v>1161.05</v>
      </c>
      <c r="L444" s="30">
        <v>12</v>
      </c>
      <c r="M444" s="42">
        <v>8</v>
      </c>
      <c r="N444" s="41" t="s">
        <v>2778</v>
      </c>
      <c r="O444" s="114">
        <v>43073</v>
      </c>
      <c r="P444" s="33" t="s">
        <v>1619</v>
      </c>
      <c r="Q444" s="187">
        <v>5677066.1399999987</v>
      </c>
      <c r="R444" s="183"/>
      <c r="S444" s="183"/>
      <c r="T444"/>
    </row>
    <row r="445" spans="1:20" ht="23.25" x14ac:dyDescent="0.25">
      <c r="A445" s="80">
        <v>444</v>
      </c>
      <c r="B445" s="111" t="s">
        <v>227</v>
      </c>
      <c r="C445" s="30"/>
      <c r="D445" s="112" t="s">
        <v>266</v>
      </c>
      <c r="E445" s="112" t="s">
        <v>18</v>
      </c>
      <c r="F445" s="112" t="s">
        <v>267</v>
      </c>
      <c r="G445" s="112" t="s">
        <v>20</v>
      </c>
      <c r="H445" s="112" t="s">
        <v>1198</v>
      </c>
      <c r="I445" s="51">
        <v>9</v>
      </c>
      <c r="J445" s="108" t="str">
        <f t="shared" si="12"/>
        <v>городской округ Первоуральск, г. Первоуральск, ул. Емлина, д. 9</v>
      </c>
      <c r="K445" s="51">
        <v>3827.5</v>
      </c>
      <c r="L445" s="30">
        <v>72</v>
      </c>
      <c r="M445" s="51">
        <v>2</v>
      </c>
      <c r="N445" s="41" t="s">
        <v>1493</v>
      </c>
      <c r="O445" s="114">
        <v>43122</v>
      </c>
      <c r="P445" s="33" t="s">
        <v>1494</v>
      </c>
      <c r="Q445" s="187">
        <v>3901639.48</v>
      </c>
      <c r="R445" s="183"/>
      <c r="S445" s="183"/>
      <c r="T445"/>
    </row>
    <row r="446" spans="1:20" ht="23.25" x14ac:dyDescent="0.25">
      <c r="A446" s="80">
        <v>445</v>
      </c>
      <c r="B446" s="111" t="s">
        <v>227</v>
      </c>
      <c r="C446" s="30"/>
      <c r="D446" s="30" t="s">
        <v>266</v>
      </c>
      <c r="E446" s="30" t="s">
        <v>18</v>
      </c>
      <c r="F446" s="30" t="s">
        <v>267</v>
      </c>
      <c r="G446" s="30" t="s">
        <v>20</v>
      </c>
      <c r="H446" s="30" t="s">
        <v>152</v>
      </c>
      <c r="I446" s="42" t="s">
        <v>316</v>
      </c>
      <c r="J446" s="108" t="str">
        <f t="shared" si="12"/>
        <v>городской округ Первоуральск, г. Первоуральск, ул. Ильича, д. 11А</v>
      </c>
      <c r="K446" s="42">
        <v>2232.6</v>
      </c>
      <c r="L446" s="30">
        <v>25</v>
      </c>
      <c r="M446" s="42">
        <v>5</v>
      </c>
      <c r="N446" s="41" t="s">
        <v>2785</v>
      </c>
      <c r="O446" s="114">
        <v>43073</v>
      </c>
      <c r="P446" s="33" t="s">
        <v>1716</v>
      </c>
      <c r="Q446" s="187">
        <v>3556892.88</v>
      </c>
      <c r="R446" s="183"/>
      <c r="S446" s="183"/>
      <c r="T446"/>
    </row>
    <row r="447" spans="1:20" ht="23.25" x14ac:dyDescent="0.25">
      <c r="A447" s="80">
        <v>446</v>
      </c>
      <c r="B447" s="111" t="s">
        <v>227</v>
      </c>
      <c r="C447" s="106"/>
      <c r="D447" s="30" t="s">
        <v>266</v>
      </c>
      <c r="E447" s="30" t="s">
        <v>18</v>
      </c>
      <c r="F447" s="30" t="s">
        <v>267</v>
      </c>
      <c r="G447" s="30" t="s">
        <v>20</v>
      </c>
      <c r="H447" s="30" t="s">
        <v>152</v>
      </c>
      <c r="I447" s="42" t="s">
        <v>403</v>
      </c>
      <c r="J447" s="108" t="str">
        <f t="shared" si="12"/>
        <v>городской округ Первоуральск, г. Первоуральск, ул. Ильича, д. 23А</v>
      </c>
      <c r="K447" s="42">
        <v>592.4</v>
      </c>
      <c r="L447" s="30">
        <v>4</v>
      </c>
      <c r="M447" s="42">
        <v>7</v>
      </c>
      <c r="N447" s="41" t="s">
        <v>2785</v>
      </c>
      <c r="O447" s="114">
        <v>43073</v>
      </c>
      <c r="P447" s="33" t="s">
        <v>1716</v>
      </c>
      <c r="Q447" s="187">
        <v>3274976.72</v>
      </c>
      <c r="R447" s="183"/>
      <c r="S447" s="183"/>
      <c r="T447"/>
    </row>
    <row r="448" spans="1:20" ht="23.25" x14ac:dyDescent="0.25">
      <c r="A448" s="80">
        <v>447</v>
      </c>
      <c r="B448" s="111" t="s">
        <v>227</v>
      </c>
      <c r="C448" s="106"/>
      <c r="D448" s="30" t="s">
        <v>266</v>
      </c>
      <c r="E448" s="30" t="s">
        <v>18</v>
      </c>
      <c r="F448" s="30" t="s">
        <v>267</v>
      </c>
      <c r="G448" s="30" t="s">
        <v>20</v>
      </c>
      <c r="H448" s="30" t="s">
        <v>152</v>
      </c>
      <c r="I448" s="42">
        <v>24</v>
      </c>
      <c r="J448" s="108" t="str">
        <f t="shared" si="12"/>
        <v>городской округ Первоуральск, г. Первоуральск, ул. Ильича, д. 24</v>
      </c>
      <c r="K448" s="42">
        <v>2872.5</v>
      </c>
      <c r="L448" s="30">
        <v>58</v>
      </c>
      <c r="M448" s="42">
        <v>6</v>
      </c>
      <c r="N448" s="41" t="s">
        <v>2785</v>
      </c>
      <c r="O448" s="114">
        <v>43073</v>
      </c>
      <c r="P448" s="33" t="s">
        <v>1716</v>
      </c>
      <c r="Q448" s="187">
        <v>4189074.34</v>
      </c>
      <c r="R448" s="183"/>
      <c r="S448" s="183"/>
      <c r="T448"/>
    </row>
    <row r="449" spans="1:20" ht="23.25" x14ac:dyDescent="0.25">
      <c r="A449" s="80">
        <v>448</v>
      </c>
      <c r="B449" s="111" t="s">
        <v>227</v>
      </c>
      <c r="C449" s="106"/>
      <c r="D449" s="30" t="s">
        <v>266</v>
      </c>
      <c r="E449" s="30" t="s">
        <v>18</v>
      </c>
      <c r="F449" s="30" t="s">
        <v>267</v>
      </c>
      <c r="G449" s="30" t="s">
        <v>20</v>
      </c>
      <c r="H449" s="30" t="s">
        <v>152</v>
      </c>
      <c r="I449" s="42" t="s">
        <v>1147</v>
      </c>
      <c r="J449" s="108" t="str">
        <f t="shared" si="12"/>
        <v>городской округ Первоуральск, г. Первоуральск, ул. Ильича, д. 24Б</v>
      </c>
      <c r="K449" s="42">
        <v>974.1</v>
      </c>
      <c r="L449" s="30">
        <v>12</v>
      </c>
      <c r="M449" s="42">
        <v>7</v>
      </c>
      <c r="N449" s="41" t="s">
        <v>2785</v>
      </c>
      <c r="O449" s="114">
        <v>43073</v>
      </c>
      <c r="P449" s="33" t="s">
        <v>1716</v>
      </c>
      <c r="Q449" s="187">
        <v>5880165.3800000008</v>
      </c>
      <c r="R449" s="183"/>
      <c r="S449" s="183"/>
      <c r="T449"/>
    </row>
    <row r="450" spans="1:20" ht="23.25" x14ac:dyDescent="0.25">
      <c r="A450" s="80">
        <v>449</v>
      </c>
      <c r="B450" s="111" t="s">
        <v>227</v>
      </c>
      <c r="C450" s="112"/>
      <c r="D450" s="112" t="s">
        <v>266</v>
      </c>
      <c r="E450" s="112" t="s">
        <v>18</v>
      </c>
      <c r="F450" s="112" t="s">
        <v>267</v>
      </c>
      <c r="G450" s="112" t="s">
        <v>20</v>
      </c>
      <c r="H450" s="112" t="s">
        <v>114</v>
      </c>
      <c r="I450" s="51">
        <v>2</v>
      </c>
      <c r="J450" s="108" t="str">
        <f t="shared" si="12"/>
        <v>городской округ Первоуральск, г. Первоуральск, ул. Крылова, д. 2</v>
      </c>
      <c r="K450" s="112">
        <v>6927.9</v>
      </c>
      <c r="L450" s="30">
        <v>108</v>
      </c>
      <c r="M450" s="112">
        <v>3</v>
      </c>
      <c r="N450" s="41" t="s">
        <v>1493</v>
      </c>
      <c r="O450" s="114">
        <v>43122</v>
      </c>
      <c r="P450" s="33" t="s">
        <v>1494</v>
      </c>
      <c r="Q450" s="187">
        <v>5684988.1099999994</v>
      </c>
      <c r="R450" s="183"/>
      <c r="S450" s="183"/>
      <c r="T450"/>
    </row>
    <row r="451" spans="1:20" ht="23.25" x14ac:dyDescent="0.25">
      <c r="A451" s="80">
        <v>450</v>
      </c>
      <c r="B451" s="111" t="s">
        <v>227</v>
      </c>
      <c r="C451" s="112"/>
      <c r="D451" s="112" t="s">
        <v>266</v>
      </c>
      <c r="E451" s="112" t="s">
        <v>18</v>
      </c>
      <c r="F451" s="112" t="s">
        <v>267</v>
      </c>
      <c r="G451" s="52" t="s">
        <v>20</v>
      </c>
      <c r="H451" s="112" t="s">
        <v>114</v>
      </c>
      <c r="I451" s="51">
        <v>6</v>
      </c>
      <c r="J451" s="108" t="str">
        <f t="shared" si="12"/>
        <v>городской округ Первоуральск, г. Первоуральск, ул. Крылова, д. 6</v>
      </c>
      <c r="K451" s="112">
        <v>4507.04</v>
      </c>
      <c r="L451" s="30">
        <v>72</v>
      </c>
      <c r="M451" s="112">
        <v>2</v>
      </c>
      <c r="N451" s="41" t="s">
        <v>1493</v>
      </c>
      <c r="O451" s="114">
        <v>43122</v>
      </c>
      <c r="P451" s="33" t="s">
        <v>1494</v>
      </c>
      <c r="Q451" s="187">
        <v>3707373.84</v>
      </c>
      <c r="R451" s="183"/>
      <c r="S451" s="183"/>
      <c r="T451"/>
    </row>
    <row r="452" spans="1:20" ht="23.25" x14ac:dyDescent="0.25">
      <c r="A452" s="80">
        <v>451</v>
      </c>
      <c r="B452" s="111" t="s">
        <v>227</v>
      </c>
      <c r="C452" s="112"/>
      <c r="D452" s="112" t="s">
        <v>266</v>
      </c>
      <c r="E452" s="112" t="s">
        <v>18</v>
      </c>
      <c r="F452" s="112" t="s">
        <v>267</v>
      </c>
      <c r="G452" s="112" t="s">
        <v>20</v>
      </c>
      <c r="H452" s="112" t="s">
        <v>36</v>
      </c>
      <c r="I452" s="51" t="s">
        <v>733</v>
      </c>
      <c r="J452" s="108" t="str">
        <f t="shared" si="12"/>
        <v>городской округ Первоуральск, г. Первоуральск, ул. Ленина, д. 45А</v>
      </c>
      <c r="K452" s="112">
        <v>7994.2</v>
      </c>
      <c r="L452" s="30">
        <v>144</v>
      </c>
      <c r="M452" s="112">
        <v>4</v>
      </c>
      <c r="N452" s="41" t="s">
        <v>1493</v>
      </c>
      <c r="O452" s="114">
        <v>43122</v>
      </c>
      <c r="P452" s="33" t="s">
        <v>1494</v>
      </c>
      <c r="Q452" s="187">
        <v>7441954.8799999999</v>
      </c>
      <c r="R452" s="183"/>
      <c r="S452" s="183"/>
      <c r="T452"/>
    </row>
    <row r="453" spans="1:20" ht="23.25" x14ac:dyDescent="0.25">
      <c r="A453" s="80">
        <v>452</v>
      </c>
      <c r="B453" s="111" t="s">
        <v>227</v>
      </c>
      <c r="C453" s="112"/>
      <c r="D453" s="112" t="s">
        <v>266</v>
      </c>
      <c r="E453" s="112" t="s">
        <v>18</v>
      </c>
      <c r="F453" s="112" t="s">
        <v>267</v>
      </c>
      <c r="G453" s="112" t="s">
        <v>20</v>
      </c>
      <c r="H453" s="112" t="s">
        <v>36</v>
      </c>
      <c r="I453" s="51" t="s">
        <v>1148</v>
      </c>
      <c r="J453" s="108" t="str">
        <f t="shared" si="12"/>
        <v>городской округ Первоуральск, г. Первоуральск, ул. Ленина, д. 45В</v>
      </c>
      <c r="K453" s="112">
        <v>3834.4</v>
      </c>
      <c r="L453" s="30">
        <v>72</v>
      </c>
      <c r="M453" s="112">
        <v>2</v>
      </c>
      <c r="N453" s="41" t="s">
        <v>1493</v>
      </c>
      <c r="O453" s="114">
        <v>43122</v>
      </c>
      <c r="P453" s="33" t="s">
        <v>1494</v>
      </c>
      <c r="Q453" s="187">
        <v>3725034.2800000003</v>
      </c>
      <c r="R453" s="183"/>
      <c r="S453" s="183"/>
      <c r="T453"/>
    </row>
    <row r="454" spans="1:20" ht="23.25" x14ac:dyDescent="0.25">
      <c r="A454" s="80">
        <v>453</v>
      </c>
      <c r="B454" s="111" t="s">
        <v>227</v>
      </c>
      <c r="C454" s="112"/>
      <c r="D454" s="112" t="s">
        <v>266</v>
      </c>
      <c r="E454" s="112" t="s">
        <v>18</v>
      </c>
      <c r="F454" s="112" t="s">
        <v>267</v>
      </c>
      <c r="G454" s="112" t="s">
        <v>20</v>
      </c>
      <c r="H454" s="112" t="s">
        <v>36</v>
      </c>
      <c r="I454" s="51" t="s">
        <v>725</v>
      </c>
      <c r="J454" s="108" t="str">
        <f t="shared" si="12"/>
        <v>городской округ Первоуральск, г. Первоуральск, ул. Ленина, д. 47А</v>
      </c>
      <c r="K454" s="112">
        <v>3874.2</v>
      </c>
      <c r="L454" s="30">
        <v>72</v>
      </c>
      <c r="M454" s="112">
        <v>2</v>
      </c>
      <c r="N454" s="41" t="s">
        <v>1493</v>
      </c>
      <c r="O454" s="114">
        <v>43122</v>
      </c>
      <c r="P454" s="33" t="s">
        <v>1494</v>
      </c>
      <c r="Q454" s="187">
        <v>3730338.38</v>
      </c>
      <c r="R454" s="183"/>
      <c r="S454" s="183"/>
      <c r="T454"/>
    </row>
    <row r="455" spans="1:20" ht="23.25" x14ac:dyDescent="0.25">
      <c r="A455" s="80">
        <v>454</v>
      </c>
      <c r="B455" s="111" t="s">
        <v>227</v>
      </c>
      <c r="C455" s="30"/>
      <c r="D455" s="30" t="s">
        <v>266</v>
      </c>
      <c r="E455" s="30" t="s">
        <v>18</v>
      </c>
      <c r="F455" s="30" t="s">
        <v>267</v>
      </c>
      <c r="G455" s="30" t="s">
        <v>20</v>
      </c>
      <c r="H455" s="30" t="s">
        <v>276</v>
      </c>
      <c r="I455" s="42">
        <v>3</v>
      </c>
      <c r="J455" s="108" t="str">
        <f t="shared" si="12"/>
        <v>городской округ Первоуральск, г. Первоуральск, ул. Медиков, д. 3</v>
      </c>
      <c r="K455" s="42">
        <v>602.6</v>
      </c>
      <c r="L455" s="30">
        <v>8</v>
      </c>
      <c r="M455" s="42">
        <v>7</v>
      </c>
      <c r="N455" s="41" t="s">
        <v>2785</v>
      </c>
      <c r="O455" s="114">
        <v>43073</v>
      </c>
      <c r="P455" s="33" t="s">
        <v>1716</v>
      </c>
      <c r="Q455" s="187">
        <v>2781148.29</v>
      </c>
      <c r="R455" s="183"/>
      <c r="S455" s="183"/>
      <c r="T455"/>
    </row>
    <row r="456" spans="1:20" ht="23.25" x14ac:dyDescent="0.25">
      <c r="A456" s="80">
        <v>455</v>
      </c>
      <c r="B456" s="111" t="s">
        <v>227</v>
      </c>
      <c r="C456" s="30"/>
      <c r="D456" s="30" t="s">
        <v>266</v>
      </c>
      <c r="E456" s="30" t="s">
        <v>18</v>
      </c>
      <c r="F456" s="30" t="s">
        <v>267</v>
      </c>
      <c r="G456" s="30" t="s">
        <v>20</v>
      </c>
      <c r="H456" s="30" t="s">
        <v>276</v>
      </c>
      <c r="I456" s="42">
        <v>5</v>
      </c>
      <c r="J456" s="108" t="str">
        <f t="shared" si="12"/>
        <v>городской округ Первоуральск, г. Первоуральск, ул. Медиков, д. 5</v>
      </c>
      <c r="K456" s="42">
        <v>627.20000000000005</v>
      </c>
      <c r="L456" s="30">
        <v>8</v>
      </c>
      <c r="M456" s="42">
        <v>8</v>
      </c>
      <c r="N456" s="41" t="s">
        <v>2785</v>
      </c>
      <c r="O456" s="114">
        <v>43073</v>
      </c>
      <c r="P456" s="33" t="s">
        <v>1716</v>
      </c>
      <c r="Q456" s="187">
        <v>2672384.41</v>
      </c>
      <c r="R456" s="183"/>
      <c r="S456" s="183"/>
      <c r="T456"/>
    </row>
    <row r="457" spans="1:20" ht="23.25" x14ac:dyDescent="0.25">
      <c r="A457" s="80">
        <v>456</v>
      </c>
      <c r="B457" s="111" t="s">
        <v>227</v>
      </c>
      <c r="C457" s="106"/>
      <c r="D457" s="91" t="s">
        <v>266</v>
      </c>
      <c r="E457" s="107" t="s">
        <v>18</v>
      </c>
      <c r="F457" s="107" t="s">
        <v>267</v>
      </c>
      <c r="G457" s="107" t="s">
        <v>20</v>
      </c>
      <c r="H457" s="30" t="s">
        <v>276</v>
      </c>
      <c r="I457" s="42" t="s">
        <v>224</v>
      </c>
      <c r="J457" s="108" t="str">
        <f t="shared" si="12"/>
        <v>городской округ Первоуральск, г. Первоуральск, ул. Медиков, д. 9А</v>
      </c>
      <c r="K457" s="42">
        <v>607</v>
      </c>
      <c r="L457" s="30">
        <v>8</v>
      </c>
      <c r="M457" s="42">
        <v>5</v>
      </c>
      <c r="N457" s="41" t="s">
        <v>2785</v>
      </c>
      <c r="O457" s="114">
        <v>43073</v>
      </c>
      <c r="P457" s="33" t="s">
        <v>1716</v>
      </c>
      <c r="Q457" s="187">
        <v>2351652.6800000002</v>
      </c>
      <c r="R457" s="183"/>
      <c r="S457" s="183"/>
      <c r="T457"/>
    </row>
    <row r="458" spans="1:20" ht="23.25" x14ac:dyDescent="0.25">
      <c r="A458" s="80">
        <v>457</v>
      </c>
      <c r="B458" s="111" t="s">
        <v>227</v>
      </c>
      <c r="C458" s="30"/>
      <c r="D458" s="30" t="s">
        <v>266</v>
      </c>
      <c r="E458" s="30" t="s">
        <v>18</v>
      </c>
      <c r="F458" s="30" t="s">
        <v>267</v>
      </c>
      <c r="G458" s="30" t="s">
        <v>20</v>
      </c>
      <c r="H458" s="30" t="s">
        <v>96</v>
      </c>
      <c r="I458" s="42">
        <v>10</v>
      </c>
      <c r="J458" s="108" t="str">
        <f t="shared" si="12"/>
        <v>городской округ Первоуральск, г. Первоуральск, ул. Металлургов, д. 10</v>
      </c>
      <c r="K458" s="42">
        <v>1074.5999999999999</v>
      </c>
      <c r="L458" s="30">
        <v>12</v>
      </c>
      <c r="M458" s="42">
        <v>8</v>
      </c>
      <c r="N458" s="41" t="s">
        <v>2778</v>
      </c>
      <c r="O458" s="114">
        <v>43073</v>
      </c>
      <c r="P458" s="33" t="s">
        <v>1619</v>
      </c>
      <c r="Q458" s="187">
        <v>5488867.9400000004</v>
      </c>
      <c r="R458" s="183"/>
      <c r="S458" s="183"/>
      <c r="T458"/>
    </row>
    <row r="459" spans="1:20" ht="23.25" x14ac:dyDescent="0.25">
      <c r="A459" s="80">
        <v>458</v>
      </c>
      <c r="B459" s="111" t="s">
        <v>227</v>
      </c>
      <c r="C459" s="30"/>
      <c r="D459" s="30" t="s">
        <v>266</v>
      </c>
      <c r="E459" s="30" t="s">
        <v>18</v>
      </c>
      <c r="F459" s="30" t="s">
        <v>267</v>
      </c>
      <c r="G459" s="30" t="s">
        <v>20</v>
      </c>
      <c r="H459" s="30" t="s">
        <v>96</v>
      </c>
      <c r="I459" s="42">
        <v>12</v>
      </c>
      <c r="J459" s="108" t="str">
        <f t="shared" si="12"/>
        <v>городской округ Первоуральск, г. Первоуральск, ул. Металлургов, д. 12</v>
      </c>
      <c r="K459" s="42">
        <v>1075.8</v>
      </c>
      <c r="L459" s="30">
        <v>12</v>
      </c>
      <c r="M459" s="42">
        <v>8</v>
      </c>
      <c r="N459" s="41" t="s">
        <v>2778</v>
      </c>
      <c r="O459" s="114">
        <v>43073</v>
      </c>
      <c r="P459" s="33" t="s">
        <v>1619</v>
      </c>
      <c r="Q459" s="187">
        <v>5391733.8799999999</v>
      </c>
      <c r="R459" s="183"/>
      <c r="S459" s="183"/>
      <c r="T459"/>
    </row>
    <row r="460" spans="1:20" ht="23.25" x14ac:dyDescent="0.25">
      <c r="A460" s="80">
        <v>459</v>
      </c>
      <c r="B460" s="111" t="s">
        <v>227</v>
      </c>
      <c r="C460" s="30"/>
      <c r="D460" s="30" t="s">
        <v>266</v>
      </c>
      <c r="E460" s="30" t="s">
        <v>18</v>
      </c>
      <c r="F460" s="30" t="s">
        <v>267</v>
      </c>
      <c r="G460" s="30" t="s">
        <v>20</v>
      </c>
      <c r="H460" s="30" t="s">
        <v>96</v>
      </c>
      <c r="I460" s="42">
        <v>14</v>
      </c>
      <c r="J460" s="108" t="str">
        <f t="shared" si="12"/>
        <v>городской округ Первоуральск, г. Первоуральск, ул. Металлургов, д. 14</v>
      </c>
      <c r="K460" s="42">
        <v>815.3</v>
      </c>
      <c r="L460" s="30">
        <v>12</v>
      </c>
      <c r="M460" s="42">
        <v>8</v>
      </c>
      <c r="N460" s="41" t="s">
        <v>2778</v>
      </c>
      <c r="O460" s="114">
        <v>43073</v>
      </c>
      <c r="P460" s="33" t="s">
        <v>1619</v>
      </c>
      <c r="Q460" s="187">
        <v>5302249.76</v>
      </c>
      <c r="R460" s="183"/>
      <c r="S460" s="183"/>
      <c r="T460"/>
    </row>
    <row r="461" spans="1:20" ht="23.25" x14ac:dyDescent="0.25">
      <c r="A461" s="80">
        <v>460</v>
      </c>
      <c r="B461" s="111" t="s">
        <v>227</v>
      </c>
      <c r="C461" s="30"/>
      <c r="D461" s="30" t="s">
        <v>266</v>
      </c>
      <c r="E461" s="30" t="s">
        <v>18</v>
      </c>
      <c r="F461" s="30" t="s">
        <v>267</v>
      </c>
      <c r="G461" s="30" t="s">
        <v>20</v>
      </c>
      <c r="H461" s="30" t="s">
        <v>96</v>
      </c>
      <c r="I461" s="42">
        <v>6</v>
      </c>
      <c r="J461" s="108" t="str">
        <f t="shared" si="12"/>
        <v>городской округ Первоуральск, г. Первоуральск, ул. Металлургов, д. 6</v>
      </c>
      <c r="K461" s="42">
        <v>1215.5</v>
      </c>
      <c r="L461" s="30">
        <v>18</v>
      </c>
      <c r="M461" s="42">
        <v>8</v>
      </c>
      <c r="N461" s="41" t="s">
        <v>2778</v>
      </c>
      <c r="O461" s="114">
        <v>43073</v>
      </c>
      <c r="P461" s="33" t="s">
        <v>1619</v>
      </c>
      <c r="Q461" s="187">
        <v>8048539.2800000003</v>
      </c>
      <c r="R461" s="183"/>
      <c r="S461" s="183"/>
      <c r="T461"/>
    </row>
    <row r="462" spans="1:20" ht="23.25" x14ac:dyDescent="0.25">
      <c r="A462" s="80">
        <v>461</v>
      </c>
      <c r="B462" s="111" t="s">
        <v>227</v>
      </c>
      <c r="C462" s="106"/>
      <c r="D462" s="30" t="s">
        <v>266</v>
      </c>
      <c r="E462" s="33" t="s">
        <v>18</v>
      </c>
      <c r="F462" s="33" t="s">
        <v>267</v>
      </c>
      <c r="G462" s="33" t="s">
        <v>20</v>
      </c>
      <c r="H462" s="33" t="s">
        <v>96</v>
      </c>
      <c r="I462" s="117" t="s">
        <v>992</v>
      </c>
      <c r="J462" s="108" t="str">
        <f t="shared" si="12"/>
        <v>городской округ Первоуральск, г. Первоуральск, ул. Металлургов, д. 8</v>
      </c>
      <c r="K462" s="33">
        <v>815.3</v>
      </c>
      <c r="L462" s="30">
        <v>12</v>
      </c>
      <c r="M462" s="33">
        <v>7</v>
      </c>
      <c r="N462" s="41" t="s">
        <v>2778</v>
      </c>
      <c r="O462" s="114">
        <v>43073</v>
      </c>
      <c r="P462" s="33" t="s">
        <v>1619</v>
      </c>
      <c r="Q462" s="187">
        <v>2887546.1399999997</v>
      </c>
      <c r="R462" s="183"/>
      <c r="S462" s="183"/>
      <c r="T462"/>
    </row>
    <row r="463" spans="1:20" ht="23.25" x14ac:dyDescent="0.25">
      <c r="A463" s="80">
        <v>462</v>
      </c>
      <c r="B463" s="111" t="s">
        <v>227</v>
      </c>
      <c r="C463" s="106"/>
      <c r="D463" s="30" t="s">
        <v>266</v>
      </c>
      <c r="E463" s="30" t="s">
        <v>18</v>
      </c>
      <c r="F463" s="30" t="s">
        <v>267</v>
      </c>
      <c r="G463" s="30" t="s">
        <v>20</v>
      </c>
      <c r="H463" s="30" t="s">
        <v>277</v>
      </c>
      <c r="I463" s="42">
        <v>27</v>
      </c>
      <c r="J463" s="108" t="str">
        <f t="shared" si="12"/>
        <v>городской округ Первоуральск, г. Первоуральск, ул. Папанинцев, д. 27</v>
      </c>
      <c r="K463" s="42">
        <v>631.9</v>
      </c>
      <c r="L463" s="30">
        <v>12</v>
      </c>
      <c r="M463" s="42">
        <v>8</v>
      </c>
      <c r="N463" s="41" t="s">
        <v>3373</v>
      </c>
      <c r="O463" s="114" t="s">
        <v>3374</v>
      </c>
      <c r="P463" s="33" t="s">
        <v>1619</v>
      </c>
      <c r="Q463" s="187">
        <v>6302612.709999999</v>
      </c>
      <c r="R463" s="183"/>
      <c r="S463" s="183"/>
      <c r="T463"/>
    </row>
    <row r="464" spans="1:20" ht="23.25" x14ac:dyDescent="0.25">
      <c r="A464" s="80">
        <v>463</v>
      </c>
      <c r="B464" s="111" t="s">
        <v>227</v>
      </c>
      <c r="C464" s="30"/>
      <c r="D464" s="30" t="s">
        <v>266</v>
      </c>
      <c r="E464" s="30" t="s">
        <v>18</v>
      </c>
      <c r="F464" s="30" t="s">
        <v>267</v>
      </c>
      <c r="G464" s="30" t="s">
        <v>20</v>
      </c>
      <c r="H464" s="30" t="s">
        <v>1143</v>
      </c>
      <c r="I464" s="42">
        <v>10</v>
      </c>
      <c r="J464" s="108" t="str">
        <f t="shared" si="12"/>
        <v>городской округ Первоуральск, г. Первоуральск, ул. Прокатчиков, д. 10</v>
      </c>
      <c r="K464" s="42">
        <v>703.6</v>
      </c>
      <c r="L464" s="30">
        <v>12</v>
      </c>
      <c r="M464" s="42">
        <v>8</v>
      </c>
      <c r="N464" s="41" t="s">
        <v>2778</v>
      </c>
      <c r="O464" s="114">
        <v>43073</v>
      </c>
      <c r="P464" s="33" t="s">
        <v>1619</v>
      </c>
      <c r="Q464" s="187">
        <v>4860071.9000000004</v>
      </c>
      <c r="R464" s="183"/>
      <c r="S464" s="183"/>
      <c r="T464"/>
    </row>
    <row r="465" spans="1:20" ht="23.25" x14ac:dyDescent="0.25">
      <c r="A465" s="80">
        <v>464</v>
      </c>
      <c r="B465" s="111" t="s">
        <v>227</v>
      </c>
      <c r="C465" s="106"/>
      <c r="D465" s="91" t="s">
        <v>266</v>
      </c>
      <c r="E465" s="107" t="s">
        <v>18</v>
      </c>
      <c r="F465" s="107" t="s">
        <v>267</v>
      </c>
      <c r="G465" s="107" t="s">
        <v>20</v>
      </c>
      <c r="H465" s="30" t="s">
        <v>1143</v>
      </c>
      <c r="I465" s="58" t="s">
        <v>1202</v>
      </c>
      <c r="J465" s="108" t="str">
        <f t="shared" si="12"/>
        <v>городской округ Первоуральск, г. Первоуральск, ул. Прокатчиков, д. 12/69</v>
      </c>
      <c r="K465" s="42">
        <v>813.5</v>
      </c>
      <c r="L465" s="30">
        <v>12</v>
      </c>
      <c r="M465" s="42">
        <v>8</v>
      </c>
      <c r="N465" s="41" t="s">
        <v>2778</v>
      </c>
      <c r="O465" s="114">
        <v>43073</v>
      </c>
      <c r="P465" s="33" t="s">
        <v>1619</v>
      </c>
      <c r="Q465" s="187">
        <v>5762820.2800000003</v>
      </c>
      <c r="R465" s="183"/>
      <c r="S465" s="183"/>
      <c r="T465"/>
    </row>
    <row r="466" spans="1:20" ht="23.25" x14ac:dyDescent="0.25">
      <c r="A466" s="80">
        <v>465</v>
      </c>
      <c r="B466" s="111" t="s">
        <v>227</v>
      </c>
      <c r="C466" s="30"/>
      <c r="D466" s="112" t="s">
        <v>266</v>
      </c>
      <c r="E466" s="112" t="s">
        <v>18</v>
      </c>
      <c r="F466" s="112" t="s">
        <v>267</v>
      </c>
      <c r="G466" s="112" t="s">
        <v>20</v>
      </c>
      <c r="H466" s="112" t="s">
        <v>306</v>
      </c>
      <c r="I466" s="51">
        <v>12</v>
      </c>
      <c r="J466" s="108" t="str">
        <f t="shared" si="12"/>
        <v>городской округ Первоуральск, г. Первоуральск, ул. Розы Люксембург, д. 12</v>
      </c>
      <c r="K466" s="51">
        <v>2631</v>
      </c>
      <c r="L466" s="30">
        <v>44</v>
      </c>
      <c r="M466" s="51">
        <v>1</v>
      </c>
      <c r="N466" s="41" t="s">
        <v>1493</v>
      </c>
      <c r="O466" s="114">
        <v>43122</v>
      </c>
      <c r="P466" s="33" t="s">
        <v>1494</v>
      </c>
      <c r="Q466" s="187">
        <v>1897229.79</v>
      </c>
      <c r="R466" s="183"/>
      <c r="S466" s="183"/>
      <c r="T466"/>
    </row>
    <row r="467" spans="1:20" ht="23.25" x14ac:dyDescent="0.25">
      <c r="A467" s="80">
        <v>466</v>
      </c>
      <c r="B467" s="111" t="s">
        <v>227</v>
      </c>
      <c r="C467" s="30"/>
      <c r="D467" s="30" t="s">
        <v>266</v>
      </c>
      <c r="E467" s="30" t="s">
        <v>18</v>
      </c>
      <c r="F467" s="30" t="s">
        <v>267</v>
      </c>
      <c r="G467" s="30" t="s">
        <v>20</v>
      </c>
      <c r="H467" s="30" t="s">
        <v>275</v>
      </c>
      <c r="I467" s="42" t="s">
        <v>410</v>
      </c>
      <c r="J467" s="108" t="str">
        <f t="shared" si="12"/>
        <v>городской округ Первоуральск, г. Первоуральск, ул. Трубников, д. 10А</v>
      </c>
      <c r="K467" s="42">
        <v>829.6</v>
      </c>
      <c r="L467" s="30">
        <v>16</v>
      </c>
      <c r="M467" s="42">
        <v>8</v>
      </c>
      <c r="N467" s="41" t="s">
        <v>2778</v>
      </c>
      <c r="O467" s="114">
        <v>43073</v>
      </c>
      <c r="P467" s="33" t="s">
        <v>1619</v>
      </c>
      <c r="Q467" s="187">
        <v>6250967.0099999998</v>
      </c>
      <c r="R467" s="183"/>
      <c r="S467" s="183"/>
      <c r="T467"/>
    </row>
    <row r="468" spans="1:20" ht="23.25" x14ac:dyDescent="0.25">
      <c r="A468" s="80">
        <v>467</v>
      </c>
      <c r="B468" s="111" t="s">
        <v>227</v>
      </c>
      <c r="C468" s="106"/>
      <c r="D468" s="30" t="s">
        <v>266</v>
      </c>
      <c r="E468" s="30" t="s">
        <v>18</v>
      </c>
      <c r="F468" s="30" t="s">
        <v>267</v>
      </c>
      <c r="G468" s="30" t="s">
        <v>20</v>
      </c>
      <c r="H468" s="30" t="s">
        <v>275</v>
      </c>
      <c r="I468" s="42">
        <v>22</v>
      </c>
      <c r="J468" s="108" t="str">
        <f t="shared" si="12"/>
        <v>городской округ Первоуральск, г. Первоуральск, ул. Трубников, д. 22</v>
      </c>
      <c r="K468" s="42">
        <v>825.1</v>
      </c>
      <c r="L468" s="30">
        <v>12</v>
      </c>
      <c r="M468" s="42">
        <v>8</v>
      </c>
      <c r="N468" s="41" t="s">
        <v>2778</v>
      </c>
      <c r="O468" s="114">
        <v>43073</v>
      </c>
      <c r="P468" s="33" t="s">
        <v>1619</v>
      </c>
      <c r="Q468" s="187">
        <v>5410505.0800000001</v>
      </c>
      <c r="R468" s="183"/>
      <c r="S468" s="183"/>
      <c r="T468"/>
    </row>
    <row r="469" spans="1:20" ht="23.25" x14ac:dyDescent="0.25">
      <c r="A469" s="80">
        <v>468</v>
      </c>
      <c r="B469" s="111" t="s">
        <v>227</v>
      </c>
      <c r="C469" s="106"/>
      <c r="D469" s="91" t="s">
        <v>266</v>
      </c>
      <c r="E469" s="107" t="s">
        <v>18</v>
      </c>
      <c r="F469" s="107" t="s">
        <v>267</v>
      </c>
      <c r="G469" s="107" t="s">
        <v>20</v>
      </c>
      <c r="H469" s="30" t="s">
        <v>275</v>
      </c>
      <c r="I469" s="42">
        <v>23</v>
      </c>
      <c r="J469" s="108" t="str">
        <f t="shared" si="12"/>
        <v>городской округ Первоуральск, г. Первоуральск, ул. Трубников, д. 23</v>
      </c>
      <c r="K469" s="42">
        <v>387.5</v>
      </c>
      <c r="L469" s="30">
        <v>6</v>
      </c>
      <c r="M469" s="42">
        <v>8</v>
      </c>
      <c r="N469" s="41" t="s">
        <v>2778</v>
      </c>
      <c r="O469" s="114">
        <v>43073</v>
      </c>
      <c r="P469" s="33" t="s">
        <v>1619</v>
      </c>
      <c r="Q469" s="187">
        <v>3035233.7599999993</v>
      </c>
      <c r="R469" s="183"/>
      <c r="S469" s="183"/>
      <c r="T469"/>
    </row>
    <row r="470" spans="1:20" ht="23.25" x14ac:dyDescent="0.25">
      <c r="A470" s="80">
        <v>469</v>
      </c>
      <c r="B470" s="111" t="s">
        <v>227</v>
      </c>
      <c r="C470" s="106"/>
      <c r="D470" s="30" t="s">
        <v>266</v>
      </c>
      <c r="E470" s="33" t="s">
        <v>18</v>
      </c>
      <c r="F470" s="33" t="s">
        <v>267</v>
      </c>
      <c r="G470" s="33" t="s">
        <v>20</v>
      </c>
      <c r="H470" s="33" t="s">
        <v>275</v>
      </c>
      <c r="I470" s="117" t="s">
        <v>1002</v>
      </c>
      <c r="J470" s="108" t="str">
        <f t="shared" si="12"/>
        <v>городской округ Первоуральск, г. Первоуральск, ул. Трубников, д. 24</v>
      </c>
      <c r="K470" s="33">
        <v>852.5</v>
      </c>
      <c r="L470" s="30">
        <v>7</v>
      </c>
      <c r="M470" s="33">
        <v>8</v>
      </c>
      <c r="N470" s="41" t="s">
        <v>2778</v>
      </c>
      <c r="O470" s="114">
        <v>43073</v>
      </c>
      <c r="P470" s="33" t="s">
        <v>1619</v>
      </c>
      <c r="Q470" s="187">
        <v>4434207.2000000011</v>
      </c>
      <c r="R470" s="183"/>
      <c r="S470" s="183"/>
      <c r="T470"/>
    </row>
    <row r="471" spans="1:20" ht="23.25" x14ac:dyDescent="0.25">
      <c r="A471" s="80">
        <v>470</v>
      </c>
      <c r="B471" s="111" t="s">
        <v>227</v>
      </c>
      <c r="C471" s="106"/>
      <c r="D471" s="30" t="s">
        <v>266</v>
      </c>
      <c r="E471" s="30" t="s">
        <v>18</v>
      </c>
      <c r="F471" s="30" t="s">
        <v>267</v>
      </c>
      <c r="G471" s="30" t="s">
        <v>20</v>
      </c>
      <c r="H471" s="30" t="s">
        <v>275</v>
      </c>
      <c r="I471" s="42" t="s">
        <v>727</v>
      </c>
      <c r="J471" s="108" t="str">
        <f t="shared" si="12"/>
        <v>городской округ Первоуральск, г. Первоуральск, ул. Трубников, д. 24А</v>
      </c>
      <c r="K471" s="42">
        <v>744</v>
      </c>
      <c r="L471" s="30">
        <v>8</v>
      </c>
      <c r="M471" s="42">
        <v>8</v>
      </c>
      <c r="N471" s="41" t="s">
        <v>2778</v>
      </c>
      <c r="O471" s="114">
        <v>43073</v>
      </c>
      <c r="P471" s="33" t="s">
        <v>1619</v>
      </c>
      <c r="Q471" s="187">
        <v>4830925.08</v>
      </c>
      <c r="R471" s="183"/>
      <c r="S471" s="183"/>
      <c r="T471"/>
    </row>
    <row r="472" spans="1:20" ht="23.25" x14ac:dyDescent="0.25">
      <c r="A472" s="80">
        <v>471</v>
      </c>
      <c r="B472" s="111" t="s">
        <v>227</v>
      </c>
      <c r="C472" s="30"/>
      <c r="D472" s="141" t="s">
        <v>266</v>
      </c>
      <c r="E472" s="30" t="s">
        <v>18</v>
      </c>
      <c r="F472" s="30" t="s">
        <v>267</v>
      </c>
      <c r="G472" s="30" t="s">
        <v>20</v>
      </c>
      <c r="H472" s="30" t="s">
        <v>273</v>
      </c>
      <c r="I472" s="42">
        <v>7</v>
      </c>
      <c r="J472" s="108" t="str">
        <f>C472&amp;""&amp;D472&amp;", "&amp;E472&amp;" "&amp;F472&amp;", "&amp;G472&amp;" "&amp;H472&amp;", д. "&amp;I472</f>
        <v>городской округ Первоуральск, г. Первоуральск, ул. Физкультурников, д. 7</v>
      </c>
      <c r="K472" s="42">
        <v>2524.9</v>
      </c>
      <c r="L472" s="30">
        <v>36</v>
      </c>
      <c r="M472" s="42">
        <v>8</v>
      </c>
      <c r="N472" s="41" t="s">
        <v>2775</v>
      </c>
      <c r="O472" s="114">
        <v>42937</v>
      </c>
      <c r="P472" s="33" t="s">
        <v>1716</v>
      </c>
      <c r="Q472" s="187">
        <v>11040521.57</v>
      </c>
      <c r="R472" s="183"/>
      <c r="S472" s="183"/>
      <c r="T472"/>
    </row>
    <row r="473" spans="1:20" ht="23.25" x14ac:dyDescent="0.25">
      <c r="A473" s="80">
        <v>472</v>
      </c>
      <c r="B473" s="111" t="s">
        <v>227</v>
      </c>
      <c r="C473" s="106"/>
      <c r="D473" s="30" t="s">
        <v>266</v>
      </c>
      <c r="E473" s="33" t="s">
        <v>18</v>
      </c>
      <c r="F473" s="33" t="s">
        <v>267</v>
      </c>
      <c r="G473" s="33" t="s">
        <v>20</v>
      </c>
      <c r="H473" s="33" t="s">
        <v>518</v>
      </c>
      <c r="I473" s="117" t="s">
        <v>731</v>
      </c>
      <c r="J473" s="108" t="str">
        <f>C473&amp;""&amp;D473&amp;", "&amp;E473&amp;" "&amp;F473&amp;", "&amp;G473&amp;" "&amp;H473&amp;", д. "&amp;I473</f>
        <v>городской округ Первоуральск, г. Первоуральск, ул. Циолковского, д. 23</v>
      </c>
      <c r="K473" s="33">
        <v>507.4</v>
      </c>
      <c r="L473" s="30">
        <v>8</v>
      </c>
      <c r="M473" s="33">
        <v>7</v>
      </c>
      <c r="N473" s="41" t="s">
        <v>2785</v>
      </c>
      <c r="O473" s="114">
        <v>43073</v>
      </c>
      <c r="P473" s="33" t="s">
        <v>1716</v>
      </c>
      <c r="Q473" s="187">
        <v>3260537.0599999996</v>
      </c>
      <c r="R473" s="183"/>
      <c r="S473" s="183"/>
      <c r="T473"/>
    </row>
    <row r="474" spans="1:20" ht="23.25" x14ac:dyDescent="0.25">
      <c r="A474" s="80">
        <v>473</v>
      </c>
      <c r="B474" s="111" t="s">
        <v>227</v>
      </c>
      <c r="C474" s="30"/>
      <c r="D474" s="30" t="s">
        <v>266</v>
      </c>
      <c r="E474" s="30" t="s">
        <v>18</v>
      </c>
      <c r="F474" s="30" t="s">
        <v>267</v>
      </c>
      <c r="G474" s="30" t="s">
        <v>20</v>
      </c>
      <c r="H474" s="30" t="s">
        <v>274</v>
      </c>
      <c r="I474" s="42">
        <v>35</v>
      </c>
      <c r="J474" s="108" t="str">
        <f>C474&amp;""&amp;D474&amp;", "&amp;E474&amp;" "&amp;F474&amp;", "&amp;G474&amp;" "&amp;H474&amp;", д. "&amp;I474</f>
        <v>городской округ Первоуральск, г. Первоуральск, ул. Чкалова, д. 35</v>
      </c>
      <c r="K474" s="42">
        <v>1765.8</v>
      </c>
      <c r="L474" s="30">
        <v>27</v>
      </c>
      <c r="M474" s="121">
        <v>1</v>
      </c>
      <c r="N474" s="41" t="s">
        <v>2767</v>
      </c>
      <c r="O474" s="114">
        <v>43213</v>
      </c>
      <c r="P474" s="33" t="s">
        <v>1716</v>
      </c>
      <c r="Q474" s="187">
        <v>5061542.74</v>
      </c>
      <c r="R474" s="183" t="s">
        <v>2348</v>
      </c>
      <c r="S474" s="183"/>
      <c r="T474"/>
    </row>
    <row r="475" spans="1:20" ht="23.25" x14ac:dyDescent="0.25">
      <c r="A475" s="80">
        <v>474</v>
      </c>
      <c r="B475" s="111" t="s">
        <v>227</v>
      </c>
      <c r="C475" s="30"/>
      <c r="D475" s="30" t="s">
        <v>266</v>
      </c>
      <c r="E475" s="30" t="s">
        <v>18</v>
      </c>
      <c r="F475" s="30" t="s">
        <v>267</v>
      </c>
      <c r="G475" s="30" t="s">
        <v>20</v>
      </c>
      <c r="H475" s="30" t="s">
        <v>274</v>
      </c>
      <c r="I475" s="42">
        <v>37</v>
      </c>
      <c r="J475" s="108" t="str">
        <f>C475&amp;""&amp;D475&amp;", "&amp;E475&amp;" "&amp;F475&amp;", "&amp;G475&amp;" "&amp;H475&amp;", д. "&amp;I475</f>
        <v>городской округ Первоуральск, г. Первоуральск, ул. Чкалова, д. 37</v>
      </c>
      <c r="K475" s="42">
        <v>2245.4</v>
      </c>
      <c r="L475" s="30">
        <v>18</v>
      </c>
      <c r="M475" s="121">
        <v>1</v>
      </c>
      <c r="N475" s="41" t="s">
        <v>2767</v>
      </c>
      <c r="O475" s="114">
        <v>43213</v>
      </c>
      <c r="P475" s="33" t="s">
        <v>1716</v>
      </c>
      <c r="Q475" s="187">
        <v>4856812.7399999993</v>
      </c>
      <c r="R475" s="183" t="s">
        <v>2348</v>
      </c>
      <c r="S475" s="183"/>
      <c r="T475"/>
    </row>
    <row r="476" spans="1:20" ht="23.25" x14ac:dyDescent="0.25">
      <c r="A476" s="80">
        <v>475</v>
      </c>
      <c r="B476" s="111" t="s">
        <v>227</v>
      </c>
      <c r="C476" s="30"/>
      <c r="D476" s="30" t="s">
        <v>266</v>
      </c>
      <c r="E476" s="30" t="s">
        <v>18</v>
      </c>
      <c r="F476" s="30" t="s">
        <v>267</v>
      </c>
      <c r="G476" s="30" t="s">
        <v>20</v>
      </c>
      <c r="H476" s="30" t="s">
        <v>274</v>
      </c>
      <c r="I476" s="42" t="s">
        <v>3026</v>
      </c>
      <c r="J476" s="108" t="s">
        <v>3602</v>
      </c>
      <c r="K476" s="42">
        <v>1624.6</v>
      </c>
      <c r="L476" s="30">
        <v>24</v>
      </c>
      <c r="M476" s="121">
        <v>1</v>
      </c>
      <c r="N476" s="41" t="s">
        <v>2767</v>
      </c>
      <c r="O476" s="114">
        <v>43213</v>
      </c>
      <c r="P476" s="33" t="s">
        <v>1716</v>
      </c>
      <c r="Q476" s="187">
        <v>4847199.28</v>
      </c>
      <c r="R476" s="183" t="s">
        <v>2348</v>
      </c>
      <c r="S476" s="183"/>
      <c r="T476"/>
    </row>
    <row r="477" spans="1:20" ht="23.25" x14ac:dyDescent="0.25">
      <c r="A477" s="80">
        <v>476</v>
      </c>
      <c r="B477" s="111" t="s">
        <v>227</v>
      </c>
      <c r="C477" s="106"/>
      <c r="D477" s="30" t="s">
        <v>266</v>
      </c>
      <c r="E477" s="30" t="s">
        <v>1500</v>
      </c>
      <c r="F477" s="30" t="s">
        <v>1145</v>
      </c>
      <c r="G477" s="30" t="s">
        <v>20</v>
      </c>
      <c r="H477" s="30" t="s">
        <v>87</v>
      </c>
      <c r="I477" s="42">
        <v>45</v>
      </c>
      <c r="J477" s="108" t="str">
        <f t="shared" ref="J477:J540" si="13">C477&amp;""&amp;D477&amp;", "&amp;E477&amp;" "&amp;F477&amp;", "&amp;G477&amp;" "&amp;H477&amp;", д. "&amp;I477</f>
        <v>городской округ Первоуральск, пос. Новоуткинск (г Первоуральск), ул. Строителей, д. 45</v>
      </c>
      <c r="K477" s="42">
        <v>440</v>
      </c>
      <c r="L477" s="30">
        <v>8</v>
      </c>
      <c r="M477" s="42">
        <v>8</v>
      </c>
      <c r="N477" s="41" t="s">
        <v>2785</v>
      </c>
      <c r="O477" s="114">
        <v>43073</v>
      </c>
      <c r="P477" s="33" t="s">
        <v>1716</v>
      </c>
      <c r="Q477" s="187">
        <v>3259358.2399999998</v>
      </c>
      <c r="R477" s="183"/>
      <c r="S477" s="183"/>
      <c r="T477"/>
    </row>
    <row r="478" spans="1:20" x14ac:dyDescent="0.25">
      <c r="A478" s="80">
        <v>477</v>
      </c>
      <c r="B478" s="111" t="s">
        <v>227</v>
      </c>
      <c r="C478" s="30"/>
      <c r="D478" s="30" t="s">
        <v>279</v>
      </c>
      <c r="E478" s="30" t="s">
        <v>18</v>
      </c>
      <c r="F478" s="30" t="s">
        <v>280</v>
      </c>
      <c r="G478" s="30" t="s">
        <v>20</v>
      </c>
      <c r="H478" s="30" t="s">
        <v>171</v>
      </c>
      <c r="I478" s="42">
        <v>11</v>
      </c>
      <c r="J478" s="108" t="str">
        <f t="shared" si="13"/>
        <v>городской округ Ревда, г. Ревда, ул. Жуковского, д. 11</v>
      </c>
      <c r="K478" s="42">
        <v>848.1</v>
      </c>
      <c r="L478" s="30">
        <v>16</v>
      </c>
      <c r="M478" s="42">
        <v>8</v>
      </c>
      <c r="N478" s="41" t="s">
        <v>2780</v>
      </c>
      <c r="O478" s="114">
        <v>43035</v>
      </c>
      <c r="P478" s="33" t="s">
        <v>3340</v>
      </c>
      <c r="Q478" s="187">
        <v>6335598.1799999997</v>
      </c>
      <c r="R478" s="183"/>
      <c r="S478" s="183"/>
      <c r="T478"/>
    </row>
    <row r="479" spans="1:20" x14ac:dyDescent="0.25">
      <c r="A479" s="80">
        <v>478</v>
      </c>
      <c r="B479" s="111" t="s">
        <v>227</v>
      </c>
      <c r="C479" s="106"/>
      <c r="D479" s="30" t="s">
        <v>279</v>
      </c>
      <c r="E479" s="33" t="s">
        <v>18</v>
      </c>
      <c r="F479" s="33" t="s">
        <v>280</v>
      </c>
      <c r="G479" s="33" t="s">
        <v>20</v>
      </c>
      <c r="H479" s="33" t="s">
        <v>171</v>
      </c>
      <c r="I479" s="117" t="s">
        <v>979</v>
      </c>
      <c r="J479" s="108" t="str">
        <f t="shared" si="13"/>
        <v>городской округ Ревда, г. Ревда, ул. Жуковского, д. 14</v>
      </c>
      <c r="K479" s="33">
        <v>892</v>
      </c>
      <c r="L479" s="30">
        <v>16</v>
      </c>
      <c r="M479" s="33">
        <v>7</v>
      </c>
      <c r="N479" s="41" t="s">
        <v>2780</v>
      </c>
      <c r="O479" s="114">
        <v>43035</v>
      </c>
      <c r="P479" s="33" t="s">
        <v>3340</v>
      </c>
      <c r="Q479" s="187">
        <v>5457824.5000000009</v>
      </c>
      <c r="R479" s="183"/>
      <c r="S479" s="183"/>
      <c r="T479"/>
    </row>
    <row r="480" spans="1:20" x14ac:dyDescent="0.25">
      <c r="A480" s="80">
        <v>479</v>
      </c>
      <c r="B480" s="111" t="s">
        <v>227</v>
      </c>
      <c r="C480" s="30"/>
      <c r="D480" s="30" t="s">
        <v>279</v>
      </c>
      <c r="E480" s="30" t="s">
        <v>18</v>
      </c>
      <c r="F480" s="30" t="s">
        <v>280</v>
      </c>
      <c r="G480" s="30" t="s">
        <v>20</v>
      </c>
      <c r="H480" s="30" t="s">
        <v>171</v>
      </c>
      <c r="I480" s="42">
        <v>5</v>
      </c>
      <c r="J480" s="108" t="str">
        <f t="shared" si="13"/>
        <v>городской округ Ревда, г. Ревда, ул. Жуковского, д. 5</v>
      </c>
      <c r="K480" s="42">
        <v>833.3</v>
      </c>
      <c r="L480" s="30">
        <v>16</v>
      </c>
      <c r="M480" s="121">
        <v>1</v>
      </c>
      <c r="N480" s="41" t="s">
        <v>2783</v>
      </c>
      <c r="O480" s="114">
        <v>43305</v>
      </c>
      <c r="P480" s="33" t="s">
        <v>3340</v>
      </c>
      <c r="Q480" s="187">
        <v>264520.59999999998</v>
      </c>
      <c r="R480" s="183" t="s">
        <v>2348</v>
      </c>
      <c r="S480" s="183"/>
      <c r="T480"/>
    </row>
    <row r="481" spans="1:20" x14ac:dyDescent="0.25">
      <c r="A481" s="80">
        <v>480</v>
      </c>
      <c r="B481" s="111" t="s">
        <v>227</v>
      </c>
      <c r="C481" s="30"/>
      <c r="D481" s="30" t="s">
        <v>279</v>
      </c>
      <c r="E481" s="30" t="s">
        <v>18</v>
      </c>
      <c r="F481" s="30" t="s">
        <v>280</v>
      </c>
      <c r="G481" s="30" t="s">
        <v>20</v>
      </c>
      <c r="H481" s="30" t="s">
        <v>171</v>
      </c>
      <c r="I481" s="42">
        <v>6</v>
      </c>
      <c r="J481" s="108" t="str">
        <f t="shared" si="13"/>
        <v>городской округ Ревда, г. Ревда, ул. Жуковского, д. 6</v>
      </c>
      <c r="K481" s="42">
        <v>845.2</v>
      </c>
      <c r="L481" s="30">
        <v>12</v>
      </c>
      <c r="M481" s="42">
        <v>7</v>
      </c>
      <c r="N481" s="41" t="s">
        <v>2780</v>
      </c>
      <c r="O481" s="114">
        <v>43035</v>
      </c>
      <c r="P481" s="33" t="s">
        <v>3340</v>
      </c>
      <c r="Q481" s="187">
        <v>6320849.3599999994</v>
      </c>
      <c r="R481" s="183"/>
      <c r="S481" s="183"/>
      <c r="T481"/>
    </row>
    <row r="482" spans="1:20" ht="23.25" x14ac:dyDescent="0.25">
      <c r="A482" s="80">
        <v>481</v>
      </c>
      <c r="B482" s="111" t="s">
        <v>227</v>
      </c>
      <c r="C482" s="106"/>
      <c r="D482" s="30" t="s">
        <v>279</v>
      </c>
      <c r="E482" s="33" t="s">
        <v>18</v>
      </c>
      <c r="F482" s="33" t="s">
        <v>280</v>
      </c>
      <c r="G482" s="33" t="s">
        <v>20</v>
      </c>
      <c r="H482" s="33" t="s">
        <v>131</v>
      </c>
      <c r="I482" s="117" t="s">
        <v>998</v>
      </c>
      <c r="J482" s="108" t="str">
        <f t="shared" si="13"/>
        <v>городской округ Ревда, г. Ревда, ул. Карла Либкнехта, д. 83</v>
      </c>
      <c r="K482" s="33">
        <v>865.6</v>
      </c>
      <c r="L482" s="30">
        <v>16</v>
      </c>
      <c r="M482" s="33">
        <v>8</v>
      </c>
      <c r="N482" s="41" t="s">
        <v>2780</v>
      </c>
      <c r="O482" s="114">
        <v>43035</v>
      </c>
      <c r="P482" s="33" t="s">
        <v>3340</v>
      </c>
      <c r="Q482" s="187">
        <v>5912214.9600000009</v>
      </c>
      <c r="R482" s="183"/>
      <c r="S482" s="183"/>
      <c r="T482"/>
    </row>
    <row r="483" spans="1:20" ht="23.25" x14ac:dyDescent="0.25">
      <c r="A483" s="80">
        <v>482</v>
      </c>
      <c r="B483" s="111" t="s">
        <v>227</v>
      </c>
      <c r="C483" s="30"/>
      <c r="D483" s="30" t="s">
        <v>279</v>
      </c>
      <c r="E483" s="30" t="s">
        <v>18</v>
      </c>
      <c r="F483" s="30" t="s">
        <v>280</v>
      </c>
      <c r="G483" s="30" t="s">
        <v>20</v>
      </c>
      <c r="H483" s="30" t="s">
        <v>131</v>
      </c>
      <c r="I483" s="42">
        <v>85</v>
      </c>
      <c r="J483" s="108" t="str">
        <f t="shared" si="13"/>
        <v>городской округ Ревда, г. Ревда, ул. Карла Либкнехта, д. 85</v>
      </c>
      <c r="K483" s="42">
        <v>873</v>
      </c>
      <c r="L483" s="30">
        <v>16</v>
      </c>
      <c r="M483" s="42">
        <v>7</v>
      </c>
      <c r="N483" s="41" t="s">
        <v>2780</v>
      </c>
      <c r="O483" s="114">
        <v>43035</v>
      </c>
      <c r="P483" s="33" t="s">
        <v>3340</v>
      </c>
      <c r="Q483" s="187">
        <v>5921817.0199999996</v>
      </c>
      <c r="R483" s="183"/>
      <c r="S483" s="183"/>
      <c r="T483"/>
    </row>
    <row r="484" spans="1:20" ht="23.25" x14ac:dyDescent="0.25">
      <c r="A484" s="80">
        <v>483</v>
      </c>
      <c r="B484" s="111" t="s">
        <v>227</v>
      </c>
      <c r="C484" s="30"/>
      <c r="D484" s="30" t="s">
        <v>279</v>
      </c>
      <c r="E484" s="30" t="s">
        <v>18</v>
      </c>
      <c r="F484" s="30" t="s">
        <v>280</v>
      </c>
      <c r="G484" s="30" t="s">
        <v>20</v>
      </c>
      <c r="H484" s="30" t="s">
        <v>131</v>
      </c>
      <c r="I484" s="42">
        <v>87</v>
      </c>
      <c r="J484" s="108" t="str">
        <f t="shared" si="13"/>
        <v>городской округ Ревда, г. Ревда, ул. Карла Либкнехта, д. 87</v>
      </c>
      <c r="K484" s="42">
        <v>561</v>
      </c>
      <c r="L484" s="30">
        <v>12</v>
      </c>
      <c r="M484" s="42">
        <v>7</v>
      </c>
      <c r="N484" s="41" t="s">
        <v>2780</v>
      </c>
      <c r="O484" s="114">
        <v>43035</v>
      </c>
      <c r="P484" s="33" t="s">
        <v>3340</v>
      </c>
      <c r="Q484" s="187">
        <v>3966389.4600000004</v>
      </c>
      <c r="R484" s="183"/>
      <c r="S484" s="183"/>
      <c r="T484"/>
    </row>
    <row r="485" spans="1:20" ht="23.25" x14ac:dyDescent="0.25">
      <c r="A485" s="80">
        <v>484</v>
      </c>
      <c r="B485" s="111" t="s">
        <v>227</v>
      </c>
      <c r="C485" s="129"/>
      <c r="D485" s="129" t="s">
        <v>279</v>
      </c>
      <c r="E485" s="129" t="s">
        <v>18</v>
      </c>
      <c r="F485" s="129" t="s">
        <v>280</v>
      </c>
      <c r="G485" s="30" t="s">
        <v>20</v>
      </c>
      <c r="H485" s="30" t="s">
        <v>47</v>
      </c>
      <c r="I485" s="159">
        <v>14</v>
      </c>
      <c r="J485" s="108" t="str">
        <f t="shared" si="13"/>
        <v>городской округ Ревда, г. Ревда, ул. Максима Горького, д. 14</v>
      </c>
      <c r="K485" s="42">
        <v>1107.2</v>
      </c>
      <c r="L485" s="30">
        <v>20</v>
      </c>
      <c r="M485" s="42">
        <v>5</v>
      </c>
      <c r="N485" s="41" t="s">
        <v>2780</v>
      </c>
      <c r="O485" s="114">
        <v>43035</v>
      </c>
      <c r="P485" s="33" t="s">
        <v>3340</v>
      </c>
      <c r="Q485" s="187">
        <v>5887978.1600000001</v>
      </c>
      <c r="R485" s="183"/>
      <c r="S485" s="183"/>
      <c r="T485"/>
    </row>
    <row r="486" spans="1:20" ht="23.25" x14ac:dyDescent="0.25">
      <c r="A486" s="80">
        <v>485</v>
      </c>
      <c r="B486" s="111" t="s">
        <v>227</v>
      </c>
      <c r="C486" s="30"/>
      <c r="D486" s="30" t="s">
        <v>279</v>
      </c>
      <c r="E486" s="30" t="s">
        <v>18</v>
      </c>
      <c r="F486" s="30" t="s">
        <v>280</v>
      </c>
      <c r="G486" s="30" t="s">
        <v>20</v>
      </c>
      <c r="H486" s="30" t="s">
        <v>47</v>
      </c>
      <c r="I486" s="42">
        <v>9</v>
      </c>
      <c r="J486" s="108" t="str">
        <f t="shared" si="13"/>
        <v>городской округ Ревда, г. Ревда, ул. Максима Горького, д. 9</v>
      </c>
      <c r="K486" s="42">
        <v>786.3</v>
      </c>
      <c r="L486" s="30">
        <v>16</v>
      </c>
      <c r="M486" s="42">
        <v>7</v>
      </c>
      <c r="N486" s="41" t="s">
        <v>2780</v>
      </c>
      <c r="O486" s="114">
        <v>43035</v>
      </c>
      <c r="P486" s="33" t="s">
        <v>3340</v>
      </c>
      <c r="Q486" s="187">
        <v>4456607.66</v>
      </c>
      <c r="R486" s="183"/>
      <c r="S486" s="183"/>
      <c r="T486"/>
    </row>
    <row r="487" spans="1:20" x14ac:dyDescent="0.25">
      <c r="A487" s="80">
        <v>486</v>
      </c>
      <c r="B487" s="111" t="s">
        <v>227</v>
      </c>
      <c r="C487" s="112"/>
      <c r="D487" s="112" t="s">
        <v>279</v>
      </c>
      <c r="E487" s="112" t="s">
        <v>18</v>
      </c>
      <c r="F487" s="112" t="s">
        <v>280</v>
      </c>
      <c r="G487" s="112" t="s">
        <v>20</v>
      </c>
      <c r="H487" s="112" t="s">
        <v>69</v>
      </c>
      <c r="I487" s="51">
        <v>36</v>
      </c>
      <c r="J487" s="108" t="str">
        <f t="shared" si="13"/>
        <v>городской округ Ревда, г. Ревда, ул. Мира, д. 36</v>
      </c>
      <c r="K487" s="51">
        <v>4513.7</v>
      </c>
      <c r="L487" s="30">
        <v>71</v>
      </c>
      <c r="M487" s="51">
        <v>2</v>
      </c>
      <c r="N487" s="41" t="s">
        <v>1493</v>
      </c>
      <c r="O487" s="114">
        <v>43122</v>
      </c>
      <c r="P487" s="33" t="s">
        <v>1494</v>
      </c>
      <c r="Q487" s="187">
        <v>3735728.06</v>
      </c>
      <c r="R487" s="183"/>
      <c r="S487" s="183"/>
      <c r="T487"/>
    </row>
    <row r="488" spans="1:20" x14ac:dyDescent="0.25">
      <c r="A488" s="80">
        <v>487</v>
      </c>
      <c r="B488" s="111" t="s">
        <v>227</v>
      </c>
      <c r="C488" s="112"/>
      <c r="D488" s="112" t="s">
        <v>279</v>
      </c>
      <c r="E488" s="112" t="s">
        <v>18</v>
      </c>
      <c r="F488" s="112" t="s">
        <v>280</v>
      </c>
      <c r="G488" s="112" t="s">
        <v>20</v>
      </c>
      <c r="H488" s="112" t="s">
        <v>69</v>
      </c>
      <c r="I488" s="51">
        <v>40</v>
      </c>
      <c r="J488" s="108" t="str">
        <f t="shared" si="13"/>
        <v>городской округ Ревда, г. Ревда, ул. Мира, д. 40</v>
      </c>
      <c r="K488" s="51">
        <v>4545.8</v>
      </c>
      <c r="L488" s="30">
        <v>72</v>
      </c>
      <c r="M488" s="51">
        <v>2</v>
      </c>
      <c r="N488" s="41" t="s">
        <v>1493</v>
      </c>
      <c r="O488" s="114">
        <v>43122</v>
      </c>
      <c r="P488" s="33" t="s">
        <v>1494</v>
      </c>
      <c r="Q488" s="187">
        <v>3735728.06</v>
      </c>
      <c r="R488" s="183"/>
      <c r="S488" s="183"/>
      <c r="T488"/>
    </row>
    <row r="489" spans="1:20" ht="23.25" x14ac:dyDescent="0.25">
      <c r="A489" s="80">
        <v>488</v>
      </c>
      <c r="B489" s="111" t="s">
        <v>227</v>
      </c>
      <c r="C489" s="112"/>
      <c r="D489" s="112" t="s">
        <v>279</v>
      </c>
      <c r="E489" s="112" t="s">
        <v>18</v>
      </c>
      <c r="F489" s="112" t="s">
        <v>280</v>
      </c>
      <c r="G489" s="112" t="s">
        <v>20</v>
      </c>
      <c r="H489" s="112" t="s">
        <v>283</v>
      </c>
      <c r="I489" s="51" t="s">
        <v>1146</v>
      </c>
      <c r="J489" s="108" t="str">
        <f t="shared" si="13"/>
        <v>городской округ Ревда, г. Ревда, ул. Павла Зыкина, д. 44КОРПУС 2</v>
      </c>
      <c r="K489" s="51">
        <v>2436.3000000000002</v>
      </c>
      <c r="L489" s="30">
        <v>36</v>
      </c>
      <c r="M489" s="51">
        <v>1</v>
      </c>
      <c r="N489" s="41" t="s">
        <v>1493</v>
      </c>
      <c r="O489" s="114">
        <v>43122</v>
      </c>
      <c r="P489" s="33" t="s">
        <v>1494</v>
      </c>
      <c r="Q489" s="187">
        <v>1868954.35</v>
      </c>
      <c r="R489" s="183"/>
      <c r="S489" s="183"/>
      <c r="T489"/>
    </row>
    <row r="490" spans="1:20" x14ac:dyDescent="0.25">
      <c r="A490" s="80">
        <v>489</v>
      </c>
      <c r="B490" s="111" t="s">
        <v>227</v>
      </c>
      <c r="C490" s="30"/>
      <c r="D490" s="30" t="s">
        <v>279</v>
      </c>
      <c r="E490" s="30" t="s">
        <v>18</v>
      </c>
      <c r="F490" s="30" t="s">
        <v>280</v>
      </c>
      <c r="G490" s="30" t="s">
        <v>20</v>
      </c>
      <c r="H490" s="30" t="s">
        <v>1144</v>
      </c>
      <c r="I490" s="42">
        <v>14</v>
      </c>
      <c r="J490" s="108" t="str">
        <f t="shared" si="13"/>
        <v>городской округ Ревда, г. Ревда, ул. Цветников, д. 14</v>
      </c>
      <c r="K490" s="42">
        <v>772</v>
      </c>
      <c r="L490" s="30">
        <v>16</v>
      </c>
      <c r="M490" s="42">
        <v>8</v>
      </c>
      <c r="N490" s="41" t="s">
        <v>2780</v>
      </c>
      <c r="O490" s="114">
        <v>43035</v>
      </c>
      <c r="P490" s="33" t="s">
        <v>3340</v>
      </c>
      <c r="Q490" s="187">
        <v>4991119.74</v>
      </c>
      <c r="R490" s="183"/>
      <c r="S490" s="183"/>
      <c r="T490"/>
    </row>
    <row r="491" spans="1:20" x14ac:dyDescent="0.25">
      <c r="A491" s="80">
        <v>490</v>
      </c>
      <c r="B491" s="111" t="s">
        <v>227</v>
      </c>
      <c r="C491" s="30"/>
      <c r="D491" s="30" t="s">
        <v>279</v>
      </c>
      <c r="E491" s="30" t="s">
        <v>18</v>
      </c>
      <c r="F491" s="30" t="s">
        <v>280</v>
      </c>
      <c r="G491" s="30" t="s">
        <v>20</v>
      </c>
      <c r="H491" s="30" t="s">
        <v>1144</v>
      </c>
      <c r="I491" s="42">
        <v>16</v>
      </c>
      <c r="J491" s="108" t="str">
        <f t="shared" si="13"/>
        <v>городской округ Ревда, г. Ревда, ул. Цветников, д. 16</v>
      </c>
      <c r="K491" s="42">
        <v>774.5</v>
      </c>
      <c r="L491" s="30">
        <v>16</v>
      </c>
      <c r="M491" s="42">
        <v>8</v>
      </c>
      <c r="N491" s="41" t="s">
        <v>2780</v>
      </c>
      <c r="O491" s="114">
        <v>43035</v>
      </c>
      <c r="P491" s="33" t="s">
        <v>3340</v>
      </c>
      <c r="Q491" s="187">
        <v>5066043.6899999995</v>
      </c>
      <c r="R491" s="183"/>
      <c r="S491" s="183"/>
      <c r="T491"/>
    </row>
    <row r="492" spans="1:20" x14ac:dyDescent="0.25">
      <c r="A492" s="80">
        <v>491</v>
      </c>
      <c r="B492" s="111" t="s">
        <v>227</v>
      </c>
      <c r="C492" s="163"/>
      <c r="D492" s="30" t="s">
        <v>279</v>
      </c>
      <c r="E492" s="33" t="s">
        <v>18</v>
      </c>
      <c r="F492" s="33" t="s">
        <v>280</v>
      </c>
      <c r="G492" s="33" t="s">
        <v>20</v>
      </c>
      <c r="H492" s="33" t="s">
        <v>1144</v>
      </c>
      <c r="I492" s="124" t="s">
        <v>996</v>
      </c>
      <c r="J492" s="108" t="str">
        <f t="shared" si="13"/>
        <v>городской округ Ревда, г. Ревда, ул. Цветников, д. 18</v>
      </c>
      <c r="K492" s="33">
        <v>787.8</v>
      </c>
      <c r="L492" s="30">
        <v>16</v>
      </c>
      <c r="M492" s="33">
        <v>7</v>
      </c>
      <c r="N492" s="41" t="s">
        <v>2780</v>
      </c>
      <c r="O492" s="114">
        <v>43035</v>
      </c>
      <c r="P492" s="33" t="s">
        <v>3340</v>
      </c>
      <c r="Q492" s="187">
        <v>4729600.4799999995</v>
      </c>
      <c r="R492" s="183"/>
      <c r="S492" s="183"/>
      <c r="T492"/>
    </row>
    <row r="493" spans="1:20" x14ac:dyDescent="0.25">
      <c r="A493" s="80">
        <v>492</v>
      </c>
      <c r="B493" s="111" t="s">
        <v>227</v>
      </c>
      <c r="C493" s="163"/>
      <c r="D493" s="30" t="s">
        <v>279</v>
      </c>
      <c r="E493" s="33" t="s">
        <v>18</v>
      </c>
      <c r="F493" s="33" t="s">
        <v>280</v>
      </c>
      <c r="G493" s="33" t="s">
        <v>20</v>
      </c>
      <c r="H493" s="33" t="s">
        <v>1144</v>
      </c>
      <c r="I493" s="117" t="s">
        <v>997</v>
      </c>
      <c r="J493" s="108" t="str">
        <f t="shared" si="13"/>
        <v>городской округ Ревда, г. Ревда, ул. Цветников, д. 20</v>
      </c>
      <c r="K493" s="33">
        <v>1558.9</v>
      </c>
      <c r="L493" s="30">
        <v>40</v>
      </c>
      <c r="M493" s="33">
        <v>8</v>
      </c>
      <c r="N493" s="41" t="s">
        <v>2799</v>
      </c>
      <c r="O493" s="114">
        <v>43109</v>
      </c>
      <c r="P493" s="33" t="s">
        <v>3340</v>
      </c>
      <c r="Q493" s="187">
        <v>6271727.3600000003</v>
      </c>
      <c r="R493" s="183"/>
      <c r="S493" s="183"/>
      <c r="T493"/>
    </row>
    <row r="494" spans="1:20" x14ac:dyDescent="0.25">
      <c r="A494" s="80">
        <v>493</v>
      </c>
      <c r="B494" s="111" t="s">
        <v>227</v>
      </c>
      <c r="C494" s="30"/>
      <c r="D494" s="30" t="s">
        <v>279</v>
      </c>
      <c r="E494" s="30" t="s">
        <v>18</v>
      </c>
      <c r="F494" s="30" t="s">
        <v>280</v>
      </c>
      <c r="G494" s="30" t="s">
        <v>20</v>
      </c>
      <c r="H494" s="30" t="s">
        <v>1144</v>
      </c>
      <c r="I494" s="42">
        <v>9</v>
      </c>
      <c r="J494" s="108" t="str">
        <f t="shared" si="13"/>
        <v>городской округ Ревда, г. Ревда, ул. Цветников, д. 9</v>
      </c>
      <c r="K494" s="42">
        <v>661.6</v>
      </c>
      <c r="L494" s="30">
        <v>17</v>
      </c>
      <c r="M494" s="42">
        <v>7</v>
      </c>
      <c r="N494" s="41" t="s">
        <v>2780</v>
      </c>
      <c r="O494" s="114">
        <v>43035</v>
      </c>
      <c r="P494" s="33" t="s">
        <v>3340</v>
      </c>
      <c r="Q494" s="187">
        <v>4505677.49</v>
      </c>
      <c r="R494" s="183"/>
      <c r="S494" s="183"/>
      <c r="T494"/>
    </row>
    <row r="495" spans="1:20" ht="23.25" x14ac:dyDescent="0.25">
      <c r="A495" s="80">
        <v>494</v>
      </c>
      <c r="B495" s="109" t="s">
        <v>499</v>
      </c>
      <c r="C495" s="123"/>
      <c r="D495" s="30" t="s">
        <v>551</v>
      </c>
      <c r="E495" s="30" t="s">
        <v>637</v>
      </c>
      <c r="F495" s="30" t="s">
        <v>782</v>
      </c>
      <c r="G495" s="30" t="s">
        <v>20</v>
      </c>
      <c r="H495" s="30" t="s">
        <v>74</v>
      </c>
      <c r="I495" s="35">
        <v>11</v>
      </c>
      <c r="J495" s="108" t="str">
        <f t="shared" si="13"/>
        <v>городской округ Рефтинский, п.г.т. Рефтинский, ул. Гагарина, д. 11</v>
      </c>
      <c r="K495" s="30">
        <v>3490.6</v>
      </c>
      <c r="L495" s="30">
        <v>64</v>
      </c>
      <c r="M495" s="30">
        <v>1</v>
      </c>
      <c r="N495" s="41" t="s">
        <v>2859</v>
      </c>
      <c r="O495" s="114">
        <v>43046</v>
      </c>
      <c r="P495" s="33" t="s">
        <v>3065</v>
      </c>
      <c r="Q495" s="187">
        <v>4704085.96</v>
      </c>
      <c r="R495" s="183"/>
      <c r="S495" s="183"/>
      <c r="T495"/>
    </row>
    <row r="496" spans="1:20" ht="23.25" x14ac:dyDescent="0.25">
      <c r="A496" s="80">
        <v>495</v>
      </c>
      <c r="B496" s="109" t="s">
        <v>499</v>
      </c>
      <c r="C496" s="123"/>
      <c r="D496" s="30" t="s">
        <v>551</v>
      </c>
      <c r="E496" s="30" t="s">
        <v>637</v>
      </c>
      <c r="F496" s="30" t="s">
        <v>782</v>
      </c>
      <c r="G496" s="30" t="s">
        <v>20</v>
      </c>
      <c r="H496" s="30" t="s">
        <v>74</v>
      </c>
      <c r="I496" s="35">
        <v>2</v>
      </c>
      <c r="J496" s="108" t="str">
        <f t="shared" si="13"/>
        <v>городской округ Рефтинский, п.г.т. Рефтинский, ул. Гагарина, д. 2</v>
      </c>
      <c r="K496" s="30">
        <v>5189.8</v>
      </c>
      <c r="L496" s="30">
        <v>120</v>
      </c>
      <c r="M496" s="30">
        <v>1</v>
      </c>
      <c r="N496" s="41" t="s">
        <v>2859</v>
      </c>
      <c r="O496" s="114">
        <v>43046</v>
      </c>
      <c r="P496" s="33" t="s">
        <v>3065</v>
      </c>
      <c r="Q496" s="187">
        <v>6815487.71</v>
      </c>
      <c r="R496" s="183"/>
      <c r="S496" s="183"/>
      <c r="T496"/>
    </row>
    <row r="497" spans="1:20" ht="23.25" x14ac:dyDescent="0.25">
      <c r="A497" s="80">
        <v>496</v>
      </c>
      <c r="B497" s="111" t="s">
        <v>227</v>
      </c>
      <c r="C497" s="123"/>
      <c r="D497" s="30" t="s">
        <v>284</v>
      </c>
      <c r="E497" s="30" t="s">
        <v>18</v>
      </c>
      <c r="F497" s="30" t="s">
        <v>285</v>
      </c>
      <c r="G497" s="30" t="s">
        <v>20</v>
      </c>
      <c r="H497" s="30" t="s">
        <v>28</v>
      </c>
      <c r="I497" s="42">
        <v>27</v>
      </c>
      <c r="J497" s="108" t="str">
        <f t="shared" si="13"/>
        <v>городской округ Среднеуральск, г. Среднеуральск, ул. Калинина, д. 27</v>
      </c>
      <c r="K497" s="42">
        <v>723.7</v>
      </c>
      <c r="L497" s="30">
        <v>16</v>
      </c>
      <c r="M497" s="42">
        <v>1</v>
      </c>
      <c r="N497" s="41" t="s">
        <v>2768</v>
      </c>
      <c r="O497" s="114">
        <v>43049</v>
      </c>
      <c r="P497" s="33" t="s">
        <v>1847</v>
      </c>
      <c r="Q497" s="187">
        <v>177977.03999999998</v>
      </c>
      <c r="R497" s="183"/>
      <c r="S497" s="183"/>
      <c r="T497"/>
    </row>
    <row r="498" spans="1:20" ht="23.25" x14ac:dyDescent="0.25">
      <c r="A498" s="80">
        <v>497</v>
      </c>
      <c r="B498" s="111" t="s">
        <v>227</v>
      </c>
      <c r="C498" s="123"/>
      <c r="D498" s="30" t="s">
        <v>284</v>
      </c>
      <c r="E498" s="30" t="s">
        <v>18</v>
      </c>
      <c r="F498" s="30" t="s">
        <v>285</v>
      </c>
      <c r="G498" s="30" t="s">
        <v>20</v>
      </c>
      <c r="H498" s="30" t="s">
        <v>28</v>
      </c>
      <c r="I498" s="42">
        <v>29</v>
      </c>
      <c r="J498" s="108" t="str">
        <f t="shared" si="13"/>
        <v>городской округ Среднеуральск, г. Среднеуральск, ул. Калинина, д. 29</v>
      </c>
      <c r="K498" s="42">
        <v>717</v>
      </c>
      <c r="L498" s="30">
        <v>16</v>
      </c>
      <c r="M498" s="42">
        <v>1</v>
      </c>
      <c r="N498" s="41" t="s">
        <v>2768</v>
      </c>
      <c r="O498" s="114">
        <v>43049</v>
      </c>
      <c r="P498" s="33" t="s">
        <v>1847</v>
      </c>
      <c r="Q498" s="187">
        <v>50234.96</v>
      </c>
      <c r="R498" s="183"/>
      <c r="S498" s="183"/>
      <c r="T498"/>
    </row>
    <row r="499" spans="1:20" ht="23.25" x14ac:dyDescent="0.25">
      <c r="A499" s="80">
        <v>498</v>
      </c>
      <c r="B499" s="111" t="s">
        <v>227</v>
      </c>
      <c r="C499" s="123"/>
      <c r="D499" s="30" t="s">
        <v>284</v>
      </c>
      <c r="E499" s="30" t="s">
        <v>18</v>
      </c>
      <c r="F499" s="30" t="s">
        <v>285</v>
      </c>
      <c r="G499" s="30" t="s">
        <v>20</v>
      </c>
      <c r="H499" s="30" t="s">
        <v>28</v>
      </c>
      <c r="I499" s="42">
        <v>8</v>
      </c>
      <c r="J499" s="108" t="str">
        <f t="shared" si="13"/>
        <v>городской округ Среднеуральск, г. Среднеуральск, ул. Калинина, д. 8</v>
      </c>
      <c r="K499" s="42">
        <v>1052.78</v>
      </c>
      <c r="L499" s="30">
        <v>18</v>
      </c>
      <c r="M499" s="42">
        <v>8</v>
      </c>
      <c r="N499" s="41" t="s">
        <v>2768</v>
      </c>
      <c r="O499" s="114">
        <v>43049</v>
      </c>
      <c r="P499" s="33" t="s">
        <v>1847</v>
      </c>
      <c r="Q499" s="187">
        <v>5438277.7999999998</v>
      </c>
      <c r="R499" s="183"/>
      <c r="S499" s="183"/>
      <c r="T499"/>
    </row>
    <row r="500" spans="1:20" ht="23.25" x14ac:dyDescent="0.25">
      <c r="A500" s="80">
        <v>499</v>
      </c>
      <c r="B500" s="111" t="s">
        <v>227</v>
      </c>
      <c r="C500" s="123"/>
      <c r="D500" s="30" t="s">
        <v>284</v>
      </c>
      <c r="E500" s="30" t="s">
        <v>18</v>
      </c>
      <c r="F500" s="30" t="s">
        <v>285</v>
      </c>
      <c r="G500" s="30" t="s">
        <v>20</v>
      </c>
      <c r="H500" s="30" t="s">
        <v>34</v>
      </c>
      <c r="I500" s="42">
        <v>15</v>
      </c>
      <c r="J500" s="108" t="str">
        <f t="shared" si="13"/>
        <v>городской округ Среднеуральск, г. Среднеуральск, ул. Кирова, д. 15</v>
      </c>
      <c r="K500" s="42">
        <v>488</v>
      </c>
      <c r="L500" s="30">
        <v>8</v>
      </c>
      <c r="M500" s="121">
        <v>1</v>
      </c>
      <c r="N500" s="41" t="s">
        <v>2768</v>
      </c>
      <c r="O500" s="114">
        <v>43049</v>
      </c>
      <c r="P500" s="33" t="s">
        <v>1847</v>
      </c>
      <c r="Q500" s="187">
        <v>176327.4</v>
      </c>
      <c r="R500" s="183" t="s">
        <v>2348</v>
      </c>
      <c r="S500" s="183"/>
      <c r="T500"/>
    </row>
    <row r="501" spans="1:20" ht="23.25" x14ac:dyDescent="0.25">
      <c r="A501" s="80">
        <v>500</v>
      </c>
      <c r="B501" s="111" t="s">
        <v>227</v>
      </c>
      <c r="C501" s="30"/>
      <c r="D501" s="30" t="s">
        <v>284</v>
      </c>
      <c r="E501" s="30" t="s">
        <v>18</v>
      </c>
      <c r="F501" s="30" t="s">
        <v>285</v>
      </c>
      <c r="G501" s="30" t="s">
        <v>20</v>
      </c>
      <c r="H501" s="30" t="s">
        <v>34</v>
      </c>
      <c r="I501" s="42">
        <v>17</v>
      </c>
      <c r="J501" s="108" t="str">
        <f t="shared" si="13"/>
        <v>городской округ Среднеуральск, г. Среднеуральск, ул. Кирова, д. 17</v>
      </c>
      <c r="K501" s="42">
        <v>488</v>
      </c>
      <c r="L501" s="30">
        <v>8</v>
      </c>
      <c r="M501" s="121">
        <v>1</v>
      </c>
      <c r="N501" s="41" t="s">
        <v>2768</v>
      </c>
      <c r="O501" s="114">
        <v>43049</v>
      </c>
      <c r="P501" s="33" t="s">
        <v>1847</v>
      </c>
      <c r="Q501" s="187">
        <v>176339.20000000001</v>
      </c>
      <c r="R501" s="183" t="s">
        <v>2348</v>
      </c>
      <c r="S501" s="183"/>
      <c r="T501"/>
    </row>
    <row r="502" spans="1:20" ht="23.25" x14ac:dyDescent="0.25">
      <c r="A502" s="80">
        <v>501</v>
      </c>
      <c r="B502" s="111" t="s">
        <v>227</v>
      </c>
      <c r="C502" s="30"/>
      <c r="D502" s="30" t="s">
        <v>284</v>
      </c>
      <c r="E502" s="30" t="s">
        <v>18</v>
      </c>
      <c r="F502" s="30" t="s">
        <v>285</v>
      </c>
      <c r="G502" s="30" t="s">
        <v>20</v>
      </c>
      <c r="H502" s="30" t="s">
        <v>34</v>
      </c>
      <c r="I502" s="42">
        <v>19</v>
      </c>
      <c r="J502" s="108" t="str">
        <f t="shared" si="13"/>
        <v>городской округ Среднеуральск, г. Среднеуральск, ул. Кирова, д. 19</v>
      </c>
      <c r="K502" s="42">
        <v>488</v>
      </c>
      <c r="L502" s="30">
        <v>8</v>
      </c>
      <c r="M502" s="121">
        <v>1</v>
      </c>
      <c r="N502" s="41" t="s">
        <v>2768</v>
      </c>
      <c r="O502" s="114">
        <v>43049</v>
      </c>
      <c r="P502" s="33" t="s">
        <v>1847</v>
      </c>
      <c r="Q502" s="187">
        <v>176339.20000000001</v>
      </c>
      <c r="R502" s="183" t="s">
        <v>2348</v>
      </c>
      <c r="S502" s="183"/>
      <c r="T502"/>
    </row>
    <row r="503" spans="1:20" ht="23.25" x14ac:dyDescent="0.25">
      <c r="A503" s="80">
        <v>502</v>
      </c>
      <c r="B503" s="111" t="s">
        <v>227</v>
      </c>
      <c r="C503" s="91"/>
      <c r="D503" s="30" t="s">
        <v>284</v>
      </c>
      <c r="E503" s="30" t="s">
        <v>18</v>
      </c>
      <c r="F503" s="30" t="s">
        <v>285</v>
      </c>
      <c r="G503" s="30" t="s">
        <v>20</v>
      </c>
      <c r="H503" s="30" t="s">
        <v>86</v>
      </c>
      <c r="I503" s="42">
        <v>11</v>
      </c>
      <c r="J503" s="108" t="str">
        <f t="shared" si="13"/>
        <v>городской округ Среднеуральск, г. Среднеуральск, ул. Куйбышева, д. 11</v>
      </c>
      <c r="K503" s="42">
        <v>1259.3</v>
      </c>
      <c r="L503" s="30">
        <v>18</v>
      </c>
      <c r="M503" s="42">
        <v>8</v>
      </c>
      <c r="N503" s="41" t="s">
        <v>2768</v>
      </c>
      <c r="O503" s="114">
        <v>43049</v>
      </c>
      <c r="P503" s="33" t="s">
        <v>1847</v>
      </c>
      <c r="Q503" s="187">
        <v>6909032.1599999992</v>
      </c>
      <c r="R503" s="183"/>
      <c r="S503" s="183"/>
      <c r="T503"/>
    </row>
    <row r="504" spans="1:20" ht="23.25" x14ac:dyDescent="0.25">
      <c r="A504" s="80">
        <v>503</v>
      </c>
      <c r="B504" s="111" t="s">
        <v>227</v>
      </c>
      <c r="C504" s="91"/>
      <c r="D504" s="30" t="s">
        <v>284</v>
      </c>
      <c r="E504" s="30" t="s">
        <v>18</v>
      </c>
      <c r="F504" s="30" t="s">
        <v>285</v>
      </c>
      <c r="G504" s="30" t="s">
        <v>20</v>
      </c>
      <c r="H504" s="30" t="s">
        <v>86</v>
      </c>
      <c r="I504" s="42">
        <v>14</v>
      </c>
      <c r="J504" s="108" t="str">
        <f t="shared" si="13"/>
        <v>городской округ Среднеуральск, г. Среднеуральск, ул. Куйбышева, д. 14</v>
      </c>
      <c r="K504" s="42">
        <v>942.7</v>
      </c>
      <c r="L504" s="30">
        <v>18</v>
      </c>
      <c r="M504" s="42">
        <v>7</v>
      </c>
      <c r="N504" s="41" t="s">
        <v>2768</v>
      </c>
      <c r="O504" s="114">
        <v>43049</v>
      </c>
      <c r="P504" s="102" t="s">
        <v>1847</v>
      </c>
      <c r="Q504" s="187">
        <v>4352986.96</v>
      </c>
      <c r="R504" s="183"/>
      <c r="S504" s="183"/>
      <c r="T504"/>
    </row>
    <row r="505" spans="1:20" ht="23.25" x14ac:dyDescent="0.25">
      <c r="A505" s="80">
        <v>504</v>
      </c>
      <c r="B505" s="111" t="s">
        <v>227</v>
      </c>
      <c r="C505" s="91"/>
      <c r="D505" s="30" t="s">
        <v>284</v>
      </c>
      <c r="E505" s="30" t="s">
        <v>18</v>
      </c>
      <c r="F505" s="30" t="s">
        <v>285</v>
      </c>
      <c r="G505" s="30" t="s">
        <v>20</v>
      </c>
      <c r="H505" s="30" t="s">
        <v>86</v>
      </c>
      <c r="I505" s="42">
        <v>7</v>
      </c>
      <c r="J505" s="108" t="str">
        <f t="shared" si="13"/>
        <v>городской округ Среднеуральск, г. Среднеуральск, ул. Куйбышева, д. 7</v>
      </c>
      <c r="K505" s="42">
        <v>2343.1999999999998</v>
      </c>
      <c r="L505" s="30">
        <v>18</v>
      </c>
      <c r="M505" s="42">
        <v>8</v>
      </c>
      <c r="N505" s="41" t="s">
        <v>2768</v>
      </c>
      <c r="O505" s="114">
        <v>43049</v>
      </c>
      <c r="P505" s="102" t="s">
        <v>1847</v>
      </c>
      <c r="Q505" s="187">
        <v>6315449.7699999996</v>
      </c>
      <c r="R505" s="183"/>
      <c r="S505" s="183"/>
      <c r="T505"/>
    </row>
    <row r="506" spans="1:20" ht="23.25" x14ac:dyDescent="0.25">
      <c r="A506" s="80">
        <v>505</v>
      </c>
      <c r="B506" s="111" t="s">
        <v>227</v>
      </c>
      <c r="C506" s="30"/>
      <c r="D506" s="30" t="s">
        <v>284</v>
      </c>
      <c r="E506" s="30" t="s">
        <v>18</v>
      </c>
      <c r="F506" s="30" t="s">
        <v>285</v>
      </c>
      <c r="G506" s="30" t="s">
        <v>20</v>
      </c>
      <c r="H506" s="30" t="s">
        <v>86</v>
      </c>
      <c r="I506" s="42">
        <v>9</v>
      </c>
      <c r="J506" s="108" t="str">
        <f t="shared" si="13"/>
        <v>городской округ Среднеуральск, г. Среднеуральск, ул. Куйбышева, д. 9</v>
      </c>
      <c r="K506" s="42">
        <v>1988.07</v>
      </c>
      <c r="L506" s="30">
        <v>20</v>
      </c>
      <c r="M506" s="42">
        <v>8</v>
      </c>
      <c r="N506" s="41" t="s">
        <v>2768</v>
      </c>
      <c r="O506" s="114">
        <v>43049</v>
      </c>
      <c r="P506" s="33" t="s">
        <v>1847</v>
      </c>
      <c r="Q506" s="187">
        <v>9368831.8399999999</v>
      </c>
      <c r="R506" s="183"/>
      <c r="S506" s="183"/>
      <c r="T506"/>
    </row>
    <row r="507" spans="1:20" ht="23.25" x14ac:dyDescent="0.25">
      <c r="A507" s="80">
        <v>506</v>
      </c>
      <c r="B507" s="118" t="s">
        <v>327</v>
      </c>
      <c r="C507" s="114"/>
      <c r="D507" s="30" t="s">
        <v>357</v>
      </c>
      <c r="E507" s="33" t="s">
        <v>18</v>
      </c>
      <c r="F507" s="33" t="s">
        <v>358</v>
      </c>
      <c r="G507" s="33" t="s">
        <v>20</v>
      </c>
      <c r="H507" s="33" t="s">
        <v>292</v>
      </c>
      <c r="I507" s="117">
        <v>11</v>
      </c>
      <c r="J507" s="108" t="str">
        <f t="shared" si="13"/>
        <v>Ивдельский городской округ, г. Ивдель, ул. 50 лет Октября, д. 11</v>
      </c>
      <c r="K507" s="33">
        <v>1396.3</v>
      </c>
      <c r="L507" s="30">
        <v>30</v>
      </c>
      <c r="M507" s="33">
        <v>8</v>
      </c>
      <c r="N507" s="41" t="s">
        <v>2845</v>
      </c>
      <c r="O507" s="114" t="s">
        <v>3375</v>
      </c>
      <c r="P507" s="33" t="s">
        <v>3591</v>
      </c>
      <c r="Q507" s="187">
        <v>6648165.0499999998</v>
      </c>
      <c r="R507" s="183"/>
      <c r="S507" s="183"/>
      <c r="T507"/>
    </row>
    <row r="508" spans="1:20" ht="23.25" x14ac:dyDescent="0.25">
      <c r="A508" s="80">
        <v>507</v>
      </c>
      <c r="B508" s="118" t="s">
        <v>327</v>
      </c>
      <c r="C508" s="114"/>
      <c r="D508" s="30" t="s">
        <v>357</v>
      </c>
      <c r="E508" s="33" t="s">
        <v>18</v>
      </c>
      <c r="F508" s="33" t="s">
        <v>358</v>
      </c>
      <c r="G508" s="33" t="s">
        <v>20</v>
      </c>
      <c r="H508" s="33" t="s">
        <v>292</v>
      </c>
      <c r="I508" s="117" t="s">
        <v>945</v>
      </c>
      <c r="J508" s="108" t="str">
        <f t="shared" si="13"/>
        <v>Ивдельский городской округ, г. Ивдель, ул. 50 лет Октября, д. 7</v>
      </c>
      <c r="K508" s="33">
        <v>1378.8</v>
      </c>
      <c r="L508" s="30">
        <v>24</v>
      </c>
      <c r="M508" s="33">
        <v>8</v>
      </c>
      <c r="N508" s="41" t="s">
        <v>2845</v>
      </c>
      <c r="O508" s="114" t="s">
        <v>3375</v>
      </c>
      <c r="P508" s="102" t="s">
        <v>3591</v>
      </c>
      <c r="Q508" s="187">
        <v>7800069.9199999999</v>
      </c>
      <c r="R508" s="183"/>
      <c r="S508" s="183"/>
      <c r="T508"/>
    </row>
    <row r="509" spans="1:20" ht="23.25" x14ac:dyDescent="0.25">
      <c r="A509" s="80">
        <v>508</v>
      </c>
      <c r="B509" s="118" t="s">
        <v>327</v>
      </c>
      <c r="C509" s="30"/>
      <c r="D509" s="141" t="s">
        <v>357</v>
      </c>
      <c r="E509" s="30" t="s">
        <v>18</v>
      </c>
      <c r="F509" s="30" t="s">
        <v>358</v>
      </c>
      <c r="G509" s="30" t="s">
        <v>20</v>
      </c>
      <c r="H509" s="30" t="s">
        <v>73</v>
      </c>
      <c r="I509" s="42">
        <v>4</v>
      </c>
      <c r="J509" s="108" t="str">
        <f t="shared" si="13"/>
        <v>Ивдельский городской округ, г. Ивдель, ул. Вокзальная, д. 4</v>
      </c>
      <c r="K509" s="30">
        <v>462.2</v>
      </c>
      <c r="L509" s="30">
        <v>8</v>
      </c>
      <c r="M509" s="30">
        <v>3</v>
      </c>
      <c r="N509" s="41" t="s">
        <v>2067</v>
      </c>
      <c r="O509" s="114">
        <v>42681</v>
      </c>
      <c r="P509" s="30" t="s">
        <v>2068</v>
      </c>
      <c r="Q509" s="187">
        <v>4315992.8899999997</v>
      </c>
      <c r="R509" s="183"/>
      <c r="S509" s="183"/>
      <c r="T509"/>
    </row>
    <row r="510" spans="1:20" x14ac:dyDescent="0.25">
      <c r="A510" s="80">
        <v>509</v>
      </c>
      <c r="B510" s="118" t="s">
        <v>327</v>
      </c>
      <c r="C510" s="30"/>
      <c r="D510" s="141" t="s">
        <v>357</v>
      </c>
      <c r="E510" s="30" t="s">
        <v>18</v>
      </c>
      <c r="F510" s="30" t="s">
        <v>358</v>
      </c>
      <c r="G510" s="30" t="s">
        <v>20</v>
      </c>
      <c r="H510" s="30" t="s">
        <v>108</v>
      </c>
      <c r="I510" s="42">
        <v>21</v>
      </c>
      <c r="J510" s="108" t="str">
        <f t="shared" si="13"/>
        <v>Ивдельский городской округ, г. Ивдель, ул. Пушкина, д. 21</v>
      </c>
      <c r="K510" s="30">
        <v>545</v>
      </c>
      <c r="L510" s="30">
        <v>16</v>
      </c>
      <c r="M510" s="113">
        <v>1</v>
      </c>
      <c r="N510" s="41" t="s">
        <v>2067</v>
      </c>
      <c r="O510" s="114">
        <v>42681</v>
      </c>
      <c r="P510" s="30" t="s">
        <v>2068</v>
      </c>
      <c r="Q510" s="187">
        <v>122862.95</v>
      </c>
      <c r="R510" s="183" t="s">
        <v>2348</v>
      </c>
      <c r="S510" s="183"/>
      <c r="T510"/>
    </row>
    <row r="511" spans="1:20" ht="23.25" x14ac:dyDescent="0.25">
      <c r="A511" s="80">
        <v>510</v>
      </c>
      <c r="B511" s="118" t="s">
        <v>327</v>
      </c>
      <c r="C511" s="30"/>
      <c r="D511" s="141" t="s">
        <v>357</v>
      </c>
      <c r="E511" s="30" t="s">
        <v>18</v>
      </c>
      <c r="F511" s="30" t="s">
        <v>358</v>
      </c>
      <c r="G511" s="30" t="s">
        <v>20</v>
      </c>
      <c r="H511" s="30" t="s">
        <v>84</v>
      </c>
      <c r="I511" s="42">
        <v>18</v>
      </c>
      <c r="J511" s="108" t="str">
        <f t="shared" si="13"/>
        <v>Ивдельский городской округ, г. Ивдель, ул. Советская, д. 18</v>
      </c>
      <c r="K511" s="30">
        <v>2451.0100000000002</v>
      </c>
      <c r="L511" s="30">
        <v>55</v>
      </c>
      <c r="M511" s="30">
        <v>5</v>
      </c>
      <c r="N511" s="41" t="s">
        <v>2817</v>
      </c>
      <c r="O511" s="114" t="s">
        <v>3376</v>
      </c>
      <c r="P511" s="33" t="s">
        <v>1711</v>
      </c>
      <c r="Q511" s="187">
        <v>3494119.8</v>
      </c>
      <c r="R511" s="183"/>
      <c r="S511" s="183"/>
      <c r="T511"/>
    </row>
    <row r="512" spans="1:20" x14ac:dyDescent="0.25">
      <c r="A512" s="80">
        <v>511</v>
      </c>
      <c r="B512" s="118" t="s">
        <v>327</v>
      </c>
      <c r="C512" s="106"/>
      <c r="D512" s="141" t="s">
        <v>357</v>
      </c>
      <c r="E512" s="30" t="s">
        <v>18</v>
      </c>
      <c r="F512" s="30" t="s">
        <v>358</v>
      </c>
      <c r="G512" s="30" t="s">
        <v>20</v>
      </c>
      <c r="H512" s="30" t="s">
        <v>1153</v>
      </c>
      <c r="I512" s="42">
        <v>26</v>
      </c>
      <c r="J512" s="108" t="str">
        <f t="shared" si="13"/>
        <v>Ивдельский городской округ, г. Ивдель, ул. Трошева, д. 26</v>
      </c>
      <c r="K512" s="30">
        <v>1161.42</v>
      </c>
      <c r="L512" s="30">
        <v>24</v>
      </c>
      <c r="M512" s="30">
        <v>5</v>
      </c>
      <c r="N512" s="41" t="s">
        <v>2833</v>
      </c>
      <c r="O512" s="114">
        <v>42968</v>
      </c>
      <c r="P512" s="33" t="s">
        <v>1711</v>
      </c>
      <c r="Q512" s="187">
        <v>3528509.69</v>
      </c>
      <c r="R512" s="183"/>
      <c r="S512" s="183"/>
      <c r="T512"/>
    </row>
    <row r="513" spans="1:20" ht="23.25" x14ac:dyDescent="0.25">
      <c r="A513" s="80">
        <v>512</v>
      </c>
      <c r="B513" s="118" t="s">
        <v>327</v>
      </c>
      <c r="C513" s="30"/>
      <c r="D513" s="141" t="s">
        <v>357</v>
      </c>
      <c r="E513" s="30" t="s">
        <v>1500</v>
      </c>
      <c r="F513" s="30" t="s">
        <v>359</v>
      </c>
      <c r="G513" s="30" t="s">
        <v>20</v>
      </c>
      <c r="H513" s="30" t="s">
        <v>360</v>
      </c>
      <c r="I513" s="42">
        <v>8</v>
      </c>
      <c r="J513" s="108" t="str">
        <f t="shared" si="13"/>
        <v>Ивдельский городской округ, пос. Полуночное (г Ивдель), ул. Трудовая, д. 8</v>
      </c>
      <c r="K513" s="30">
        <v>350.75</v>
      </c>
      <c r="L513" s="30">
        <v>8</v>
      </c>
      <c r="M513" s="30">
        <v>1</v>
      </c>
      <c r="N513" s="41" t="s">
        <v>2067</v>
      </c>
      <c r="O513" s="114">
        <v>42681</v>
      </c>
      <c r="P513" s="30" t="s">
        <v>2068</v>
      </c>
      <c r="Q513" s="187">
        <v>75015.25</v>
      </c>
      <c r="R513" s="183" t="s">
        <v>2348</v>
      </c>
      <c r="S513" s="183"/>
      <c r="T513"/>
    </row>
    <row r="514" spans="1:20" ht="23.25" x14ac:dyDescent="0.25">
      <c r="A514" s="80">
        <v>513</v>
      </c>
      <c r="B514" s="105" t="s">
        <v>8</v>
      </c>
      <c r="C514" s="30" t="s">
        <v>628</v>
      </c>
      <c r="D514" s="91" t="s">
        <v>11</v>
      </c>
      <c r="E514" s="30" t="s">
        <v>1535</v>
      </c>
      <c r="F514" s="30" t="s">
        <v>60</v>
      </c>
      <c r="G514" s="30" t="s">
        <v>20</v>
      </c>
      <c r="H514" s="30" t="s">
        <v>648</v>
      </c>
      <c r="I514" s="42">
        <v>14</v>
      </c>
      <c r="J514" s="108" t="str">
        <f t="shared" si="13"/>
        <v>Ирбитский р-н, Ирбитское муниципальное образование, дер. Бердюгина, ул. 8 Марта, д. 14</v>
      </c>
      <c r="K514" s="30">
        <v>829.9</v>
      </c>
      <c r="L514" s="30">
        <v>16</v>
      </c>
      <c r="M514" s="30">
        <v>6</v>
      </c>
      <c r="N514" s="41" t="s">
        <v>2729</v>
      </c>
      <c r="O514" s="114">
        <v>43077</v>
      </c>
      <c r="P514" s="33" t="s">
        <v>1630</v>
      </c>
      <c r="Q514" s="187">
        <v>2515483.29</v>
      </c>
      <c r="R514" s="183"/>
      <c r="S514" s="183"/>
      <c r="T514"/>
    </row>
    <row r="515" spans="1:20" ht="23.25" x14ac:dyDescent="0.25">
      <c r="A515" s="80">
        <v>514</v>
      </c>
      <c r="B515" s="105" t="s">
        <v>8</v>
      </c>
      <c r="C515" s="106" t="s">
        <v>628</v>
      </c>
      <c r="D515" s="91" t="s">
        <v>11</v>
      </c>
      <c r="E515" s="30" t="s">
        <v>1535</v>
      </c>
      <c r="F515" s="30" t="s">
        <v>1124</v>
      </c>
      <c r="G515" s="30" t="s">
        <v>20</v>
      </c>
      <c r="H515" s="30" t="s">
        <v>682</v>
      </c>
      <c r="I515" s="42">
        <v>24</v>
      </c>
      <c r="J515" s="108" t="str">
        <f t="shared" si="13"/>
        <v>Ирбитский р-н, Ирбитское муниципальное образование, дер. Гаева, ул. Новая, д. 24</v>
      </c>
      <c r="K515" s="30">
        <v>741.8</v>
      </c>
      <c r="L515" s="30">
        <v>16</v>
      </c>
      <c r="M515" s="30">
        <v>7</v>
      </c>
      <c r="N515" s="41" t="s">
        <v>2729</v>
      </c>
      <c r="O515" s="114">
        <v>43077</v>
      </c>
      <c r="P515" s="33" t="s">
        <v>1630</v>
      </c>
      <c r="Q515" s="187">
        <v>2849660.11</v>
      </c>
      <c r="R515" s="183"/>
      <c r="S515" s="183"/>
      <c r="T515"/>
    </row>
    <row r="516" spans="1:20" ht="23.25" x14ac:dyDescent="0.25">
      <c r="A516" s="80">
        <v>515</v>
      </c>
      <c r="B516" s="105" t="s">
        <v>8</v>
      </c>
      <c r="C516" s="106" t="s">
        <v>628</v>
      </c>
      <c r="D516" s="91" t="s">
        <v>11</v>
      </c>
      <c r="E516" s="30" t="s">
        <v>1535</v>
      </c>
      <c r="F516" s="30" t="s">
        <v>1120</v>
      </c>
      <c r="G516" s="30" t="s">
        <v>20</v>
      </c>
      <c r="H516" s="30" t="s">
        <v>25</v>
      </c>
      <c r="I516" s="42">
        <v>6</v>
      </c>
      <c r="J516" s="108" t="str">
        <f t="shared" si="13"/>
        <v>Ирбитский р-н, Ирбитское муниципальное образование, дер. Новгородова, ул. Школьная, д. 6</v>
      </c>
      <c r="K516" s="30">
        <v>598.5</v>
      </c>
      <c r="L516" s="30">
        <v>16</v>
      </c>
      <c r="M516" s="30">
        <v>5</v>
      </c>
      <c r="N516" s="41" t="s">
        <v>2729</v>
      </c>
      <c r="O516" s="114">
        <v>43077</v>
      </c>
      <c r="P516" s="33" t="s">
        <v>1630</v>
      </c>
      <c r="Q516" s="187">
        <v>1995236.65</v>
      </c>
      <c r="R516" s="183"/>
      <c r="S516" s="183"/>
      <c r="T516"/>
    </row>
    <row r="517" spans="1:20" ht="23.25" x14ac:dyDescent="0.25">
      <c r="A517" s="80">
        <v>516</v>
      </c>
      <c r="B517" s="105" t="s">
        <v>8</v>
      </c>
      <c r="C517" s="106" t="s">
        <v>628</v>
      </c>
      <c r="D517" s="91" t="s">
        <v>11</v>
      </c>
      <c r="E517" s="30" t="s">
        <v>637</v>
      </c>
      <c r="F517" s="30" t="s">
        <v>68</v>
      </c>
      <c r="G517" s="30" t="s">
        <v>20</v>
      </c>
      <c r="H517" s="30" t="s">
        <v>69</v>
      </c>
      <c r="I517" s="42">
        <v>22</v>
      </c>
      <c r="J517" s="108" t="str">
        <f t="shared" si="13"/>
        <v>Ирбитский р-н, Ирбитское муниципальное образование, п.г.т. Пионерский, ул. Мира, д. 22</v>
      </c>
      <c r="K517" s="30">
        <v>1310.3</v>
      </c>
      <c r="L517" s="30">
        <v>16</v>
      </c>
      <c r="M517" s="30">
        <v>7</v>
      </c>
      <c r="N517" s="41" t="s">
        <v>2729</v>
      </c>
      <c r="O517" s="114">
        <v>43077</v>
      </c>
      <c r="P517" s="33" t="s">
        <v>1630</v>
      </c>
      <c r="Q517" s="187">
        <v>2515824.0699999998</v>
      </c>
      <c r="R517" s="183"/>
      <c r="S517" s="183"/>
      <c r="T517"/>
    </row>
    <row r="518" spans="1:20" ht="23.25" x14ac:dyDescent="0.25">
      <c r="A518" s="80">
        <v>517</v>
      </c>
      <c r="B518" s="105" t="s">
        <v>8</v>
      </c>
      <c r="C518" s="106" t="s">
        <v>628</v>
      </c>
      <c r="D518" s="91" t="s">
        <v>11</v>
      </c>
      <c r="E518" s="30" t="s">
        <v>1500</v>
      </c>
      <c r="F518" s="30" t="s">
        <v>71</v>
      </c>
      <c r="G518" s="30" t="s">
        <v>20</v>
      </c>
      <c r="H518" s="30" t="s">
        <v>39</v>
      </c>
      <c r="I518" s="42">
        <v>2</v>
      </c>
      <c r="J518" s="108" t="str">
        <f t="shared" si="13"/>
        <v>Ирбитский р-н, Ирбитское муниципальное образование, пос. Рябиновый, ул. Центральная, д. 2</v>
      </c>
      <c r="K518" s="30">
        <v>769.7</v>
      </c>
      <c r="L518" s="30">
        <v>16</v>
      </c>
      <c r="M518" s="113">
        <v>1</v>
      </c>
      <c r="N518" s="41" t="s">
        <v>2739</v>
      </c>
      <c r="O518" s="114">
        <v>43297</v>
      </c>
      <c r="P518" s="33" t="s">
        <v>1630</v>
      </c>
      <c r="Q518" s="187">
        <v>529987.44999999995</v>
      </c>
      <c r="R518" s="183" t="s">
        <v>2348</v>
      </c>
      <c r="S518" s="183"/>
      <c r="T518"/>
    </row>
    <row r="519" spans="1:20" ht="23.25" x14ac:dyDescent="0.25">
      <c r="A519" s="80">
        <v>518</v>
      </c>
      <c r="B519" s="105" t="s">
        <v>8</v>
      </c>
      <c r="C519" s="30" t="s">
        <v>628</v>
      </c>
      <c r="D519" s="91" t="s">
        <v>11</v>
      </c>
      <c r="E519" s="30" t="s">
        <v>29</v>
      </c>
      <c r="F519" s="30" t="s">
        <v>1063</v>
      </c>
      <c r="G519" s="30" t="s">
        <v>20</v>
      </c>
      <c r="H519" s="30" t="s">
        <v>36</v>
      </c>
      <c r="I519" s="42">
        <v>30</v>
      </c>
      <c r="J519" s="108" t="str">
        <f t="shared" si="13"/>
        <v>Ирбитский р-н, Ирбитское муниципальное образование, с. Килачевское, ул. Ленина, д. 30</v>
      </c>
      <c r="K519" s="30">
        <v>359.3</v>
      </c>
      <c r="L519" s="30">
        <v>8</v>
      </c>
      <c r="M519" s="30">
        <v>6</v>
      </c>
      <c r="N519" s="41" t="s">
        <v>2729</v>
      </c>
      <c r="O519" s="114">
        <v>43077</v>
      </c>
      <c r="P519" s="33" t="s">
        <v>1630</v>
      </c>
      <c r="Q519" s="187">
        <v>1189031.56</v>
      </c>
      <c r="R519" s="183"/>
      <c r="S519" s="183"/>
      <c r="T519"/>
    </row>
    <row r="520" spans="1:20" ht="23.25" x14ac:dyDescent="0.25">
      <c r="A520" s="80">
        <v>519</v>
      </c>
      <c r="B520" s="105" t="s">
        <v>8</v>
      </c>
      <c r="C520" s="30" t="s">
        <v>628</v>
      </c>
      <c r="D520" s="91" t="s">
        <v>11</v>
      </c>
      <c r="E520" s="30" t="s">
        <v>29</v>
      </c>
      <c r="F520" s="30" t="s">
        <v>1063</v>
      </c>
      <c r="G520" s="30" t="s">
        <v>20</v>
      </c>
      <c r="H520" s="30" t="s">
        <v>36</v>
      </c>
      <c r="I520" s="42">
        <v>34</v>
      </c>
      <c r="J520" s="108" t="str">
        <f t="shared" si="13"/>
        <v>Ирбитский р-н, Ирбитское муниципальное образование, с. Килачевское, ул. Ленина, д. 34</v>
      </c>
      <c r="K520" s="30">
        <v>518.1</v>
      </c>
      <c r="L520" s="30">
        <v>12</v>
      </c>
      <c r="M520" s="30">
        <v>7</v>
      </c>
      <c r="N520" s="41" t="s">
        <v>2729</v>
      </c>
      <c r="O520" s="114">
        <v>43077</v>
      </c>
      <c r="P520" s="33" t="s">
        <v>1630</v>
      </c>
      <c r="Q520" s="187">
        <v>1868553.04</v>
      </c>
      <c r="R520" s="183"/>
      <c r="S520" s="183"/>
      <c r="T520"/>
    </row>
    <row r="521" spans="1:20" ht="23.25" x14ac:dyDescent="0.25">
      <c r="A521" s="80">
        <v>520</v>
      </c>
      <c r="B521" s="105" t="s">
        <v>8</v>
      </c>
      <c r="C521" s="106" t="s">
        <v>628</v>
      </c>
      <c r="D521" s="91" t="s">
        <v>11</v>
      </c>
      <c r="E521" s="30" t="s">
        <v>29</v>
      </c>
      <c r="F521" s="30" t="s">
        <v>66</v>
      </c>
      <c r="G521" s="30" t="s">
        <v>20</v>
      </c>
      <c r="H521" s="30" t="s">
        <v>67</v>
      </c>
      <c r="I521" s="42">
        <v>8</v>
      </c>
      <c r="J521" s="108" t="str">
        <f t="shared" si="13"/>
        <v>Ирбитский р-н, Ирбитское муниципальное образование, с. Ключи, ул. Урицкого, д. 8</v>
      </c>
      <c r="K521" s="30">
        <v>460</v>
      </c>
      <c r="L521" s="30">
        <v>8</v>
      </c>
      <c r="M521" s="113">
        <v>1</v>
      </c>
      <c r="N521" s="41" t="s">
        <v>2729</v>
      </c>
      <c r="O521" s="114">
        <v>43077</v>
      </c>
      <c r="P521" s="33" t="s">
        <v>1630</v>
      </c>
      <c r="Q521" s="187">
        <v>93459.520000000004</v>
      </c>
      <c r="R521" s="183" t="s">
        <v>2348</v>
      </c>
      <c r="S521" s="183"/>
      <c r="T521"/>
    </row>
    <row r="522" spans="1:20" ht="23.25" x14ac:dyDescent="0.25">
      <c r="A522" s="80">
        <v>521</v>
      </c>
      <c r="B522" s="105" t="s">
        <v>8</v>
      </c>
      <c r="C522" s="30" t="s">
        <v>628</v>
      </c>
      <c r="D522" s="91" t="s">
        <v>11</v>
      </c>
      <c r="E522" s="30" t="s">
        <v>29</v>
      </c>
      <c r="F522" s="30" t="s">
        <v>663</v>
      </c>
      <c r="G522" s="30" t="s">
        <v>20</v>
      </c>
      <c r="H522" s="30" t="s">
        <v>39</v>
      </c>
      <c r="I522" s="42">
        <v>52</v>
      </c>
      <c r="J522" s="108" t="str">
        <f t="shared" si="13"/>
        <v>Ирбитский р-н, Ирбитское муниципальное образование, с. Ницинское, ул. Центральная, д. 52</v>
      </c>
      <c r="K522" s="30">
        <v>383.7</v>
      </c>
      <c r="L522" s="30">
        <v>8</v>
      </c>
      <c r="M522" s="30">
        <v>6</v>
      </c>
      <c r="N522" s="41" t="s">
        <v>2729</v>
      </c>
      <c r="O522" s="114">
        <v>43077</v>
      </c>
      <c r="P522" s="33" t="s">
        <v>1630</v>
      </c>
      <c r="Q522" s="187">
        <v>1178119.71</v>
      </c>
      <c r="R522" s="183"/>
      <c r="S522" s="183"/>
      <c r="T522"/>
    </row>
    <row r="523" spans="1:20" ht="23.25" x14ac:dyDescent="0.25">
      <c r="A523" s="80">
        <v>522</v>
      </c>
      <c r="B523" s="109" t="s">
        <v>499</v>
      </c>
      <c r="C523" s="30" t="s">
        <v>793</v>
      </c>
      <c r="D523" s="30" t="s">
        <v>557</v>
      </c>
      <c r="E523" s="30" t="s">
        <v>637</v>
      </c>
      <c r="F523" s="30" t="s">
        <v>797</v>
      </c>
      <c r="G523" s="30" t="s">
        <v>20</v>
      </c>
      <c r="H523" s="30" t="s">
        <v>74</v>
      </c>
      <c r="I523" s="35">
        <v>1</v>
      </c>
      <c r="J523" s="108" t="str">
        <f t="shared" si="13"/>
        <v>Каменский р-н, Каменский городской округ, п.г.т. Мартюш, ул. Гагарина, д. 1</v>
      </c>
      <c r="K523" s="30">
        <v>346.1</v>
      </c>
      <c r="L523" s="30">
        <v>8</v>
      </c>
      <c r="M523" s="30">
        <v>3</v>
      </c>
      <c r="N523" s="41" t="s">
        <v>2855</v>
      </c>
      <c r="O523" s="114">
        <v>43032</v>
      </c>
      <c r="P523" s="33" t="s">
        <v>1608</v>
      </c>
      <c r="Q523" s="187">
        <v>752896.64000000013</v>
      </c>
      <c r="R523" s="183"/>
      <c r="S523" s="183"/>
      <c r="T523"/>
    </row>
    <row r="524" spans="1:20" ht="23.25" x14ac:dyDescent="0.25">
      <c r="A524" s="80">
        <v>523</v>
      </c>
      <c r="B524" s="109" t="s">
        <v>499</v>
      </c>
      <c r="C524" s="30" t="s">
        <v>793</v>
      </c>
      <c r="D524" s="30" t="s">
        <v>557</v>
      </c>
      <c r="E524" s="30" t="s">
        <v>637</v>
      </c>
      <c r="F524" s="30" t="s">
        <v>797</v>
      </c>
      <c r="G524" s="30" t="s">
        <v>20</v>
      </c>
      <c r="H524" s="30" t="s">
        <v>380</v>
      </c>
      <c r="I524" s="35">
        <v>3</v>
      </c>
      <c r="J524" s="108" t="str">
        <f t="shared" si="13"/>
        <v>Каменский р-н, Каменский городской округ, п.г.т. Мартюш, ул. Молодежная, д. 3</v>
      </c>
      <c r="K524" s="30">
        <v>486.8</v>
      </c>
      <c r="L524" s="30">
        <v>12</v>
      </c>
      <c r="M524" s="30">
        <v>2</v>
      </c>
      <c r="N524" s="41" t="s">
        <v>2869</v>
      </c>
      <c r="O524" s="114">
        <v>43171</v>
      </c>
      <c r="P524" s="33" t="s">
        <v>1608</v>
      </c>
      <c r="Q524" s="187">
        <v>1140750.8400000001</v>
      </c>
      <c r="R524" s="183"/>
      <c r="S524" s="183"/>
      <c r="T524"/>
    </row>
    <row r="525" spans="1:20" ht="23.25" x14ac:dyDescent="0.25">
      <c r="A525" s="80">
        <v>524</v>
      </c>
      <c r="B525" s="109" t="s">
        <v>499</v>
      </c>
      <c r="C525" s="30" t="s">
        <v>793</v>
      </c>
      <c r="D525" s="30" t="s">
        <v>557</v>
      </c>
      <c r="E525" s="30" t="s">
        <v>1500</v>
      </c>
      <c r="F525" s="30" t="s">
        <v>558</v>
      </c>
      <c r="G525" s="30" t="s">
        <v>20</v>
      </c>
      <c r="H525" s="30" t="s">
        <v>74</v>
      </c>
      <c r="I525" s="35">
        <v>3</v>
      </c>
      <c r="J525" s="108" t="str">
        <f t="shared" si="13"/>
        <v>Каменский р-н, Каменский городской округ, пос. Новый Быт, ул. Гагарина, д. 3</v>
      </c>
      <c r="K525" s="30">
        <v>1100</v>
      </c>
      <c r="L525" s="30">
        <v>24</v>
      </c>
      <c r="M525" s="30">
        <v>1</v>
      </c>
      <c r="N525" s="41" t="s">
        <v>2855</v>
      </c>
      <c r="O525" s="114">
        <v>43032</v>
      </c>
      <c r="P525" s="33" t="s">
        <v>1608</v>
      </c>
      <c r="Q525" s="187">
        <v>3401193.06</v>
      </c>
      <c r="R525" s="183"/>
      <c r="S525" s="183"/>
      <c r="T525"/>
    </row>
    <row r="526" spans="1:20" ht="23.25" x14ac:dyDescent="0.25">
      <c r="A526" s="80">
        <v>525</v>
      </c>
      <c r="B526" s="109" t="s">
        <v>499</v>
      </c>
      <c r="C526" s="30" t="s">
        <v>793</v>
      </c>
      <c r="D526" s="30" t="s">
        <v>557</v>
      </c>
      <c r="E526" s="30" t="s">
        <v>29</v>
      </c>
      <c r="F526" s="30" t="s">
        <v>1051</v>
      </c>
      <c r="G526" s="30" t="s">
        <v>20</v>
      </c>
      <c r="H526" s="30" t="s">
        <v>69</v>
      </c>
      <c r="I526" s="35">
        <v>21</v>
      </c>
      <c r="J526" s="108" t="str">
        <f t="shared" si="13"/>
        <v>Каменский р-н, Каменский городской округ, с. Клевакинское, ул. Мира, д. 21</v>
      </c>
      <c r="K526" s="30">
        <v>772.5</v>
      </c>
      <c r="L526" s="30">
        <v>16</v>
      </c>
      <c r="M526" s="30">
        <v>2</v>
      </c>
      <c r="N526" s="41" t="s">
        <v>2855</v>
      </c>
      <c r="O526" s="114">
        <v>43032</v>
      </c>
      <c r="P526" s="33" t="s">
        <v>1608</v>
      </c>
      <c r="Q526" s="187">
        <v>2720152.52</v>
      </c>
      <c r="R526" s="183"/>
      <c r="S526" s="183"/>
      <c r="T526"/>
    </row>
    <row r="527" spans="1:20" ht="23.25" x14ac:dyDescent="0.25">
      <c r="A527" s="80">
        <v>526</v>
      </c>
      <c r="B527" s="109" t="s">
        <v>499</v>
      </c>
      <c r="C527" s="30" t="s">
        <v>793</v>
      </c>
      <c r="D527" s="30" t="s">
        <v>557</v>
      </c>
      <c r="E527" s="30" t="s">
        <v>29</v>
      </c>
      <c r="F527" s="30" t="s">
        <v>559</v>
      </c>
      <c r="G527" s="30" t="s">
        <v>20</v>
      </c>
      <c r="H527" s="30" t="s">
        <v>535</v>
      </c>
      <c r="I527" s="35">
        <v>6</v>
      </c>
      <c r="J527" s="108" t="str">
        <f t="shared" si="13"/>
        <v>Каменский р-н, Каменский городской округ, с. Колчедан, ул. Беляева, д. 6</v>
      </c>
      <c r="K527" s="30">
        <v>933.2</v>
      </c>
      <c r="L527" s="30">
        <v>18</v>
      </c>
      <c r="M527" s="30">
        <v>1</v>
      </c>
      <c r="N527" s="41" t="s">
        <v>2855</v>
      </c>
      <c r="O527" s="114">
        <v>43032</v>
      </c>
      <c r="P527" s="33" t="s">
        <v>1608</v>
      </c>
      <c r="Q527" s="187">
        <v>2847675.12</v>
      </c>
      <c r="R527" s="183"/>
      <c r="S527" s="183"/>
      <c r="T527"/>
    </row>
    <row r="528" spans="1:20" ht="23.25" x14ac:dyDescent="0.25">
      <c r="A528" s="80">
        <v>527</v>
      </c>
      <c r="B528" s="109" t="s">
        <v>499</v>
      </c>
      <c r="C528" s="30" t="s">
        <v>793</v>
      </c>
      <c r="D528" s="30" t="s">
        <v>557</v>
      </c>
      <c r="E528" s="30" t="s">
        <v>29</v>
      </c>
      <c r="F528" s="30" t="s">
        <v>559</v>
      </c>
      <c r="G528" s="30" t="s">
        <v>20</v>
      </c>
      <c r="H528" s="30" t="s">
        <v>689</v>
      </c>
      <c r="I528" s="35">
        <v>14</v>
      </c>
      <c r="J528" s="108" t="str">
        <f t="shared" si="13"/>
        <v>Каменский р-н, Каменский городской округ, с. Колчедан, ул. Набережная, д. 14</v>
      </c>
      <c r="K528" s="30">
        <v>403.9</v>
      </c>
      <c r="L528" s="30">
        <v>8</v>
      </c>
      <c r="M528" s="30">
        <v>6</v>
      </c>
      <c r="N528" s="41" t="s">
        <v>2855</v>
      </c>
      <c r="O528" s="114">
        <v>43032</v>
      </c>
      <c r="P528" s="33" t="s">
        <v>1608</v>
      </c>
      <c r="Q528" s="187">
        <v>1385801.4400000002</v>
      </c>
      <c r="R528" s="183"/>
      <c r="S528" s="183"/>
      <c r="T528"/>
    </row>
    <row r="529" spans="1:20" ht="23.25" x14ac:dyDescent="0.25">
      <c r="A529" s="80">
        <v>528</v>
      </c>
      <c r="B529" s="109" t="s">
        <v>499</v>
      </c>
      <c r="C529" s="30" t="s">
        <v>793</v>
      </c>
      <c r="D529" s="30" t="s">
        <v>557</v>
      </c>
      <c r="E529" s="30" t="s">
        <v>29</v>
      </c>
      <c r="F529" s="30" t="s">
        <v>1043</v>
      </c>
      <c r="G529" s="30" t="s">
        <v>20</v>
      </c>
      <c r="H529" s="30" t="s">
        <v>348</v>
      </c>
      <c r="I529" s="35">
        <v>5</v>
      </c>
      <c r="J529" s="108" t="str">
        <f t="shared" si="13"/>
        <v>Каменский р-н, Каменский городской округ, с. Маминское, ул. Фурманова, д. 5</v>
      </c>
      <c r="K529" s="30">
        <v>363.2</v>
      </c>
      <c r="L529" s="30">
        <v>8</v>
      </c>
      <c r="M529" s="30">
        <v>1</v>
      </c>
      <c r="N529" s="41" t="s">
        <v>2855</v>
      </c>
      <c r="O529" s="114">
        <v>43032</v>
      </c>
      <c r="P529" s="33" t="s">
        <v>1608</v>
      </c>
      <c r="Q529" s="187">
        <v>1145856.7</v>
      </c>
      <c r="R529" s="183"/>
      <c r="S529" s="183"/>
      <c r="T529"/>
    </row>
    <row r="530" spans="1:20" ht="23.25" x14ac:dyDescent="0.25">
      <c r="A530" s="80">
        <v>529</v>
      </c>
      <c r="B530" s="109" t="s">
        <v>499</v>
      </c>
      <c r="C530" s="30" t="s">
        <v>793</v>
      </c>
      <c r="D530" s="30" t="s">
        <v>557</v>
      </c>
      <c r="E530" s="30" t="s">
        <v>29</v>
      </c>
      <c r="F530" s="30" t="s">
        <v>1050</v>
      </c>
      <c r="G530" s="30" t="s">
        <v>20</v>
      </c>
      <c r="H530" s="30" t="s">
        <v>90</v>
      </c>
      <c r="I530" s="35">
        <v>14</v>
      </c>
      <c r="J530" s="108" t="str">
        <f t="shared" si="13"/>
        <v>Каменский р-н, Каменский городской округ, с. Травянское, ул. Ворошилова, д. 14</v>
      </c>
      <c r="K530" s="30">
        <v>706.2</v>
      </c>
      <c r="L530" s="30">
        <v>16</v>
      </c>
      <c r="M530" s="30">
        <v>2</v>
      </c>
      <c r="N530" s="41" t="s">
        <v>2855</v>
      </c>
      <c r="O530" s="114">
        <v>43032</v>
      </c>
      <c r="P530" s="33" t="s">
        <v>1608</v>
      </c>
      <c r="Q530" s="187">
        <v>2462883.0199999996</v>
      </c>
      <c r="R530" s="183"/>
      <c r="S530" s="183"/>
      <c r="T530"/>
    </row>
    <row r="531" spans="1:20" ht="34.5" x14ac:dyDescent="0.25">
      <c r="A531" s="80">
        <v>530</v>
      </c>
      <c r="B531" s="109" t="s">
        <v>499</v>
      </c>
      <c r="C531" s="112"/>
      <c r="D531" s="112" t="s">
        <v>2504</v>
      </c>
      <c r="E531" s="112" t="s">
        <v>18</v>
      </c>
      <c r="F531" s="112" t="s">
        <v>526</v>
      </c>
      <c r="G531" s="112" t="s">
        <v>190</v>
      </c>
      <c r="H531" s="112" t="s">
        <v>685</v>
      </c>
      <c r="I531" s="119">
        <v>39</v>
      </c>
      <c r="J531" s="108" t="str">
        <f t="shared" si="13"/>
        <v>Каменск-Уральский городской округ Свердловской области, г. Каменск-Уральский, б-р Парижской Коммуны, д. 39</v>
      </c>
      <c r="K531" s="112">
        <v>3362.9</v>
      </c>
      <c r="L531" s="30">
        <v>36</v>
      </c>
      <c r="M531" s="112">
        <f>4+2</f>
        <v>6</v>
      </c>
      <c r="N531" s="41" t="s">
        <v>3377</v>
      </c>
      <c r="O531" s="114" t="s">
        <v>3378</v>
      </c>
      <c r="P531" s="33" t="s">
        <v>3600</v>
      </c>
      <c r="Q531" s="187">
        <v>12322272.98</v>
      </c>
      <c r="R531" s="183"/>
      <c r="S531" s="183"/>
      <c r="T531"/>
    </row>
    <row r="532" spans="1:20" ht="23.25" x14ac:dyDescent="0.25">
      <c r="A532" s="80">
        <v>531</v>
      </c>
      <c r="B532" s="109" t="s">
        <v>499</v>
      </c>
      <c r="C532" s="30"/>
      <c r="D532" s="30" t="s">
        <v>2504</v>
      </c>
      <c r="E532" s="30" t="s">
        <v>18</v>
      </c>
      <c r="F532" s="30" t="s">
        <v>526</v>
      </c>
      <c r="G532" s="30" t="s">
        <v>64</v>
      </c>
      <c r="H532" s="30" t="s">
        <v>674</v>
      </c>
      <c r="I532" s="35">
        <v>6</v>
      </c>
      <c r="J532" s="108" t="str">
        <f t="shared" si="13"/>
        <v>Каменск-Уральский городской округ Свердловской области, г. Каменск-Уральский, пер. Ленинградский, д. 6</v>
      </c>
      <c r="K532" s="30">
        <v>529.70000000000005</v>
      </c>
      <c r="L532" s="30">
        <v>8</v>
      </c>
      <c r="M532" s="30">
        <v>4</v>
      </c>
      <c r="N532" s="41" t="s">
        <v>2856</v>
      </c>
      <c r="O532" s="114">
        <v>43039</v>
      </c>
      <c r="P532" s="33" t="s">
        <v>2397</v>
      </c>
      <c r="Q532" s="187">
        <v>1146275.5999999999</v>
      </c>
      <c r="R532" s="183"/>
      <c r="S532" s="183"/>
      <c r="T532"/>
    </row>
    <row r="533" spans="1:20" ht="23.25" x14ac:dyDescent="0.25">
      <c r="A533" s="80">
        <v>532</v>
      </c>
      <c r="B533" s="109" t="s">
        <v>499</v>
      </c>
      <c r="C533" s="30"/>
      <c r="D533" s="30" t="s">
        <v>2504</v>
      </c>
      <c r="E533" s="30" t="s">
        <v>18</v>
      </c>
      <c r="F533" s="30" t="s">
        <v>526</v>
      </c>
      <c r="G533" s="30" t="s">
        <v>143</v>
      </c>
      <c r="H533" s="30" t="s">
        <v>199</v>
      </c>
      <c r="I533" s="35">
        <v>37</v>
      </c>
      <c r="J533" s="108" t="str">
        <f t="shared" si="13"/>
        <v>Каменск-Уральский городской округ Свердловской области, г. Каменск-Уральский, пр-кт Победы, д. 37</v>
      </c>
      <c r="K533" s="30">
        <v>3493.1</v>
      </c>
      <c r="L533" s="30">
        <v>159</v>
      </c>
      <c r="M533" s="30">
        <v>5</v>
      </c>
      <c r="N533" s="41" t="s">
        <v>2856</v>
      </c>
      <c r="O533" s="114">
        <v>43039</v>
      </c>
      <c r="P533" s="33" t="s">
        <v>2397</v>
      </c>
      <c r="Q533" s="187">
        <v>5138130.6400000006</v>
      </c>
      <c r="R533" s="183"/>
      <c r="S533" s="183"/>
      <c r="T533"/>
    </row>
    <row r="534" spans="1:20" ht="23.25" x14ac:dyDescent="0.25">
      <c r="A534" s="80">
        <v>533</v>
      </c>
      <c r="B534" s="109" t="s">
        <v>499</v>
      </c>
      <c r="C534" s="30"/>
      <c r="D534" s="30" t="s">
        <v>2504</v>
      </c>
      <c r="E534" s="30" t="s">
        <v>18</v>
      </c>
      <c r="F534" s="30" t="s">
        <v>526</v>
      </c>
      <c r="G534" s="30" t="s">
        <v>143</v>
      </c>
      <c r="H534" s="30" t="s">
        <v>199</v>
      </c>
      <c r="I534" s="35">
        <v>41</v>
      </c>
      <c r="J534" s="108" t="str">
        <f t="shared" si="13"/>
        <v>Каменск-Уральский городской округ Свердловской области, г. Каменск-Уральский, пр-кт Победы, д. 41</v>
      </c>
      <c r="K534" s="30">
        <v>7956.9</v>
      </c>
      <c r="L534" s="30">
        <v>125</v>
      </c>
      <c r="M534" s="30">
        <v>2</v>
      </c>
      <c r="N534" s="41" t="s">
        <v>2856</v>
      </c>
      <c r="O534" s="114">
        <v>43039</v>
      </c>
      <c r="P534" s="33" t="s">
        <v>2397</v>
      </c>
      <c r="Q534" s="187">
        <v>3099619.2800000003</v>
      </c>
      <c r="R534" s="183"/>
      <c r="S534" s="183"/>
      <c r="T534"/>
    </row>
    <row r="535" spans="1:20" ht="34.5" x14ac:dyDescent="0.25">
      <c r="A535" s="80">
        <v>534</v>
      </c>
      <c r="B535" s="109" t="s">
        <v>499</v>
      </c>
      <c r="C535" s="30"/>
      <c r="D535" s="30" t="s">
        <v>2504</v>
      </c>
      <c r="E535" s="30" t="s">
        <v>18</v>
      </c>
      <c r="F535" s="30" t="s">
        <v>526</v>
      </c>
      <c r="G535" s="30" t="s">
        <v>20</v>
      </c>
      <c r="H535" s="30" t="s">
        <v>1159</v>
      </c>
      <c r="I535" s="35">
        <v>29</v>
      </c>
      <c r="J535" s="108" t="str">
        <f t="shared" si="13"/>
        <v>Каменск-Уральский городской округ Свердловской области, г. Каменск-Уральский, ул. 1-е Мая, д. 29</v>
      </c>
      <c r="K535" s="30">
        <v>4076.6</v>
      </c>
      <c r="L535" s="30">
        <v>152</v>
      </c>
      <c r="M535" s="30">
        <v>2</v>
      </c>
      <c r="N535" s="41" t="s">
        <v>1710</v>
      </c>
      <c r="O535" s="114">
        <v>43042</v>
      </c>
      <c r="P535" s="33" t="s">
        <v>1615</v>
      </c>
      <c r="Q535" s="187">
        <v>2837718.28</v>
      </c>
      <c r="R535" s="183"/>
      <c r="S535" s="183"/>
      <c r="T535"/>
    </row>
    <row r="536" spans="1:20" ht="34.5" x14ac:dyDescent="0.25">
      <c r="A536" s="80">
        <v>535</v>
      </c>
      <c r="B536" s="109" t="s">
        <v>499</v>
      </c>
      <c r="C536" s="30"/>
      <c r="D536" s="30" t="s">
        <v>2504</v>
      </c>
      <c r="E536" s="30" t="s">
        <v>18</v>
      </c>
      <c r="F536" s="30" t="s">
        <v>526</v>
      </c>
      <c r="G536" s="30" t="s">
        <v>20</v>
      </c>
      <c r="H536" s="30" t="s">
        <v>1088</v>
      </c>
      <c r="I536" s="35">
        <v>15</v>
      </c>
      <c r="J536" s="108" t="str">
        <f t="shared" si="13"/>
        <v>Каменск-Уральский городской округ Свердловской области, г. Каменск-Уральский, ул. 4-й Проезд, д. 15</v>
      </c>
      <c r="K536" s="30">
        <v>740.8</v>
      </c>
      <c r="L536" s="30">
        <v>11</v>
      </c>
      <c r="M536" s="30">
        <v>1</v>
      </c>
      <c r="N536" s="41" t="s">
        <v>1710</v>
      </c>
      <c r="O536" s="114">
        <v>43042</v>
      </c>
      <c r="P536" s="33" t="s">
        <v>1615</v>
      </c>
      <c r="Q536" s="187">
        <v>573231.02</v>
      </c>
      <c r="R536" s="183"/>
      <c r="S536" s="183"/>
      <c r="T536"/>
    </row>
    <row r="537" spans="1:20" ht="34.5" x14ac:dyDescent="0.25">
      <c r="A537" s="80">
        <v>536</v>
      </c>
      <c r="B537" s="109" t="s">
        <v>499</v>
      </c>
      <c r="C537" s="30"/>
      <c r="D537" s="30" t="s">
        <v>2504</v>
      </c>
      <c r="E537" s="30" t="s">
        <v>18</v>
      </c>
      <c r="F537" s="30" t="s">
        <v>526</v>
      </c>
      <c r="G537" s="30" t="s">
        <v>20</v>
      </c>
      <c r="H537" s="30" t="s">
        <v>1088</v>
      </c>
      <c r="I537" s="35">
        <v>2</v>
      </c>
      <c r="J537" s="108" t="str">
        <f t="shared" si="13"/>
        <v>Каменск-Уральский городской округ Свердловской области, г. Каменск-Уральский, ул. 4-й Проезд, д. 2</v>
      </c>
      <c r="K537" s="30">
        <v>484.8</v>
      </c>
      <c r="L537" s="30">
        <v>7</v>
      </c>
      <c r="M537" s="30">
        <v>3</v>
      </c>
      <c r="N537" s="41" t="s">
        <v>1710</v>
      </c>
      <c r="O537" s="114">
        <v>43042</v>
      </c>
      <c r="P537" s="33" t="s">
        <v>1615</v>
      </c>
      <c r="Q537" s="187">
        <v>914708.86</v>
      </c>
      <c r="R537" s="183"/>
      <c r="S537" s="183"/>
      <c r="T537"/>
    </row>
    <row r="538" spans="1:20" ht="34.5" x14ac:dyDescent="0.25">
      <c r="A538" s="80">
        <v>537</v>
      </c>
      <c r="B538" s="109" t="s">
        <v>499</v>
      </c>
      <c r="C538" s="30"/>
      <c r="D538" s="30" t="s">
        <v>2504</v>
      </c>
      <c r="E538" s="30" t="s">
        <v>18</v>
      </c>
      <c r="F538" s="30" t="s">
        <v>526</v>
      </c>
      <c r="G538" s="30" t="s">
        <v>20</v>
      </c>
      <c r="H538" s="30" t="s">
        <v>1088</v>
      </c>
      <c r="I538" s="35">
        <v>4</v>
      </c>
      <c r="J538" s="108" t="str">
        <f t="shared" si="13"/>
        <v>Каменск-Уральский городской округ Свердловской области, г. Каменск-Уральский, ул. 4-й Проезд, д. 4</v>
      </c>
      <c r="K538" s="30">
        <v>480.6</v>
      </c>
      <c r="L538" s="30">
        <v>4</v>
      </c>
      <c r="M538" s="30">
        <v>3</v>
      </c>
      <c r="N538" s="41" t="s">
        <v>1710</v>
      </c>
      <c r="O538" s="114">
        <v>43042</v>
      </c>
      <c r="P538" s="33" t="s">
        <v>1615</v>
      </c>
      <c r="Q538" s="187">
        <v>673487.35999999999</v>
      </c>
      <c r="R538" s="183"/>
      <c r="S538" s="183"/>
      <c r="T538"/>
    </row>
    <row r="539" spans="1:20" ht="34.5" x14ac:dyDescent="0.25">
      <c r="A539" s="80">
        <v>538</v>
      </c>
      <c r="B539" s="109" t="s">
        <v>499</v>
      </c>
      <c r="C539" s="30"/>
      <c r="D539" s="30" t="s">
        <v>2504</v>
      </c>
      <c r="E539" s="30" t="s">
        <v>18</v>
      </c>
      <c r="F539" s="30" t="s">
        <v>526</v>
      </c>
      <c r="G539" s="30" t="s">
        <v>20</v>
      </c>
      <c r="H539" s="30" t="s">
        <v>529</v>
      </c>
      <c r="I539" s="35">
        <v>23</v>
      </c>
      <c r="J539" s="108" t="str">
        <f t="shared" si="13"/>
        <v>Каменск-Уральский городской округ Свердловской области, г. Каменск-Уральский, ул. Алюминиевая, д. 23</v>
      </c>
      <c r="K539" s="30">
        <v>2031.7</v>
      </c>
      <c r="L539" s="30">
        <v>22</v>
      </c>
      <c r="M539" s="30">
        <v>6</v>
      </c>
      <c r="N539" s="41" t="s">
        <v>1710</v>
      </c>
      <c r="O539" s="114">
        <v>43042</v>
      </c>
      <c r="P539" s="33" t="s">
        <v>1615</v>
      </c>
      <c r="Q539" s="187">
        <v>7155797.3000000007</v>
      </c>
      <c r="R539" s="183"/>
      <c r="S539" s="183"/>
      <c r="T539"/>
    </row>
    <row r="540" spans="1:20" ht="34.5" x14ac:dyDescent="0.25">
      <c r="A540" s="80">
        <v>539</v>
      </c>
      <c r="B540" s="109" t="s">
        <v>499</v>
      </c>
      <c r="C540" s="30"/>
      <c r="D540" s="30" t="s">
        <v>2504</v>
      </c>
      <c r="E540" s="30" t="s">
        <v>18</v>
      </c>
      <c r="F540" s="30" t="s">
        <v>526</v>
      </c>
      <c r="G540" s="30" t="s">
        <v>20</v>
      </c>
      <c r="H540" s="30" t="s">
        <v>529</v>
      </c>
      <c r="I540" s="35">
        <v>25</v>
      </c>
      <c r="J540" s="108" t="str">
        <f t="shared" si="13"/>
        <v>Каменск-Уральский городской округ Свердловской области, г. Каменск-Уральский, ул. Алюминиевая, д. 25</v>
      </c>
      <c r="K540" s="30">
        <v>1672.6</v>
      </c>
      <c r="L540" s="30">
        <v>27</v>
      </c>
      <c r="M540" s="30">
        <v>6</v>
      </c>
      <c r="N540" s="41" t="s">
        <v>1710</v>
      </c>
      <c r="O540" s="114">
        <v>43042</v>
      </c>
      <c r="P540" s="33" t="s">
        <v>1615</v>
      </c>
      <c r="Q540" s="187">
        <v>6487611.6800000006</v>
      </c>
      <c r="R540" s="183"/>
      <c r="S540" s="183"/>
      <c r="T540"/>
    </row>
    <row r="541" spans="1:20" ht="34.5" x14ac:dyDescent="0.25">
      <c r="A541" s="80">
        <v>540</v>
      </c>
      <c r="B541" s="109" t="s">
        <v>499</v>
      </c>
      <c r="C541" s="30"/>
      <c r="D541" s="30" t="s">
        <v>2504</v>
      </c>
      <c r="E541" s="30" t="s">
        <v>18</v>
      </c>
      <c r="F541" s="30" t="s">
        <v>526</v>
      </c>
      <c r="G541" s="30" t="s">
        <v>20</v>
      </c>
      <c r="H541" s="30" t="s">
        <v>529</v>
      </c>
      <c r="I541" s="35">
        <v>29</v>
      </c>
      <c r="J541" s="108" t="str">
        <f t="shared" ref="J541:J604" si="14">C541&amp;""&amp;D541&amp;", "&amp;E541&amp;" "&amp;F541&amp;", "&amp;G541&amp;" "&amp;H541&amp;", д. "&amp;I541</f>
        <v>Каменск-Уральский городской округ Свердловской области, г. Каменск-Уральский, ул. Алюминиевая, д. 29</v>
      </c>
      <c r="K541" s="30">
        <v>1788.2</v>
      </c>
      <c r="L541" s="30">
        <v>27</v>
      </c>
      <c r="M541" s="30">
        <v>6</v>
      </c>
      <c r="N541" s="41" t="s">
        <v>1710</v>
      </c>
      <c r="O541" s="114">
        <v>43042</v>
      </c>
      <c r="P541" s="33" t="s">
        <v>1615</v>
      </c>
      <c r="Q541" s="187">
        <v>6105764.8600000003</v>
      </c>
      <c r="R541" s="183"/>
      <c r="S541" s="183"/>
      <c r="T541"/>
    </row>
    <row r="542" spans="1:20" ht="34.5" x14ac:dyDescent="0.25">
      <c r="A542" s="80">
        <v>541</v>
      </c>
      <c r="B542" s="109" t="s">
        <v>499</v>
      </c>
      <c r="C542" s="30"/>
      <c r="D542" s="30" t="s">
        <v>2504</v>
      </c>
      <c r="E542" s="30" t="s">
        <v>18</v>
      </c>
      <c r="F542" s="30" t="s">
        <v>526</v>
      </c>
      <c r="G542" s="30" t="s">
        <v>20</v>
      </c>
      <c r="H542" s="30" t="s">
        <v>529</v>
      </c>
      <c r="I542" s="35">
        <v>31</v>
      </c>
      <c r="J542" s="108" t="str">
        <f t="shared" si="14"/>
        <v>Каменск-Уральский городской округ Свердловской области, г. Каменск-Уральский, ул. Алюминиевая, д. 31</v>
      </c>
      <c r="K542" s="30">
        <v>2027.4</v>
      </c>
      <c r="L542" s="30">
        <v>22</v>
      </c>
      <c r="M542" s="30">
        <v>3</v>
      </c>
      <c r="N542" s="41" t="s">
        <v>1710</v>
      </c>
      <c r="O542" s="114">
        <v>43042</v>
      </c>
      <c r="P542" s="33" t="s">
        <v>1615</v>
      </c>
      <c r="Q542" s="187">
        <v>6747664.7999999998</v>
      </c>
      <c r="R542" s="183"/>
      <c r="S542" s="183"/>
      <c r="T542"/>
    </row>
    <row r="543" spans="1:20" ht="34.5" x14ac:dyDescent="0.25">
      <c r="A543" s="80">
        <v>542</v>
      </c>
      <c r="B543" s="109" t="s">
        <v>499</v>
      </c>
      <c r="C543" s="30"/>
      <c r="D543" s="30" t="s">
        <v>2504</v>
      </c>
      <c r="E543" s="30" t="s">
        <v>18</v>
      </c>
      <c r="F543" s="30" t="s">
        <v>526</v>
      </c>
      <c r="G543" s="30" t="s">
        <v>20</v>
      </c>
      <c r="H543" s="30" t="s">
        <v>529</v>
      </c>
      <c r="I543" s="35">
        <v>33</v>
      </c>
      <c r="J543" s="108" t="str">
        <f t="shared" si="14"/>
        <v>Каменск-Уральский городской округ Свердловской области, г. Каменск-Уральский, ул. Алюминиевая, д. 33</v>
      </c>
      <c r="K543" s="30">
        <v>1993</v>
      </c>
      <c r="L543" s="30">
        <v>22</v>
      </c>
      <c r="M543" s="30">
        <v>6</v>
      </c>
      <c r="N543" s="41" t="s">
        <v>1710</v>
      </c>
      <c r="O543" s="114">
        <v>43042</v>
      </c>
      <c r="P543" s="33" t="s">
        <v>1615</v>
      </c>
      <c r="Q543" s="187">
        <v>6555556.0800000001</v>
      </c>
      <c r="R543" s="183"/>
      <c r="S543" s="183"/>
      <c r="T543"/>
    </row>
    <row r="544" spans="1:20" ht="34.5" x14ac:dyDescent="0.25">
      <c r="A544" s="80">
        <v>543</v>
      </c>
      <c r="B544" s="109" t="s">
        <v>499</v>
      </c>
      <c r="C544" s="30"/>
      <c r="D544" s="30" t="s">
        <v>2504</v>
      </c>
      <c r="E544" s="30" t="s">
        <v>18</v>
      </c>
      <c r="F544" s="30" t="s">
        <v>526</v>
      </c>
      <c r="G544" s="30" t="s">
        <v>20</v>
      </c>
      <c r="H544" s="30" t="s">
        <v>529</v>
      </c>
      <c r="I544" s="35">
        <v>35</v>
      </c>
      <c r="J544" s="108" t="str">
        <f t="shared" si="14"/>
        <v>Каменск-Уральский городской округ Свердловской области, г. Каменск-Уральский, ул. Алюминиевая, д. 35</v>
      </c>
      <c r="K544" s="30">
        <v>1743.6</v>
      </c>
      <c r="L544" s="30">
        <v>27</v>
      </c>
      <c r="M544" s="30">
        <v>6</v>
      </c>
      <c r="N544" s="41" t="s">
        <v>1710</v>
      </c>
      <c r="O544" s="114">
        <v>43042</v>
      </c>
      <c r="P544" s="33" t="s">
        <v>1615</v>
      </c>
      <c r="Q544" s="187">
        <v>6308320.1199999992</v>
      </c>
      <c r="R544" s="183"/>
      <c r="S544" s="183"/>
      <c r="T544"/>
    </row>
    <row r="545" spans="1:20" ht="34.5" x14ac:dyDescent="0.25">
      <c r="A545" s="80">
        <v>544</v>
      </c>
      <c r="B545" s="109" t="s">
        <v>499</v>
      </c>
      <c r="C545" s="30"/>
      <c r="D545" s="30" t="s">
        <v>2504</v>
      </c>
      <c r="E545" s="30" t="s">
        <v>18</v>
      </c>
      <c r="F545" s="30" t="s">
        <v>526</v>
      </c>
      <c r="G545" s="30" t="s">
        <v>20</v>
      </c>
      <c r="H545" s="30" t="s">
        <v>529</v>
      </c>
      <c r="I545" s="35">
        <v>36</v>
      </c>
      <c r="J545" s="108" t="str">
        <f t="shared" si="14"/>
        <v>Каменск-Уральский городской округ Свердловской области, г. Каменск-Уральский, ул. Алюминиевая, д. 36</v>
      </c>
      <c r="K545" s="30">
        <v>1766.3</v>
      </c>
      <c r="L545" s="30">
        <v>27</v>
      </c>
      <c r="M545" s="30">
        <v>6</v>
      </c>
      <c r="N545" s="41" t="s">
        <v>1710</v>
      </c>
      <c r="O545" s="114">
        <v>43042</v>
      </c>
      <c r="P545" s="33" t="s">
        <v>1615</v>
      </c>
      <c r="Q545" s="187">
        <v>5954737.8399999999</v>
      </c>
      <c r="R545" s="183"/>
      <c r="S545" s="183"/>
      <c r="T545"/>
    </row>
    <row r="546" spans="1:20" ht="34.5" x14ac:dyDescent="0.25">
      <c r="A546" s="80">
        <v>545</v>
      </c>
      <c r="B546" s="109" t="s">
        <v>499</v>
      </c>
      <c r="C546" s="30"/>
      <c r="D546" s="30" t="s">
        <v>2504</v>
      </c>
      <c r="E546" s="30" t="s">
        <v>18</v>
      </c>
      <c r="F546" s="30" t="s">
        <v>526</v>
      </c>
      <c r="G546" s="30" t="s">
        <v>20</v>
      </c>
      <c r="H546" s="30" t="s">
        <v>529</v>
      </c>
      <c r="I546" s="35">
        <v>69</v>
      </c>
      <c r="J546" s="108" t="str">
        <f t="shared" si="14"/>
        <v>Каменск-Уральский городской округ Свердловской области, г. Каменск-Уральский, ул. Алюминиевая, д. 69</v>
      </c>
      <c r="K546" s="30">
        <v>3376.8</v>
      </c>
      <c r="L546" s="30">
        <v>67</v>
      </c>
      <c r="M546" s="30">
        <v>2</v>
      </c>
      <c r="N546" s="41" t="s">
        <v>1710</v>
      </c>
      <c r="O546" s="114">
        <v>43042</v>
      </c>
      <c r="P546" s="33" t="s">
        <v>1615</v>
      </c>
      <c r="Q546" s="187">
        <v>2079224.9</v>
      </c>
      <c r="R546" s="183"/>
      <c r="S546" s="183"/>
      <c r="T546"/>
    </row>
    <row r="547" spans="1:20" ht="34.5" x14ac:dyDescent="0.25">
      <c r="A547" s="80">
        <v>546</v>
      </c>
      <c r="B547" s="109" t="s">
        <v>499</v>
      </c>
      <c r="C547" s="30"/>
      <c r="D547" s="30" t="s">
        <v>2504</v>
      </c>
      <c r="E547" s="30" t="s">
        <v>18</v>
      </c>
      <c r="F547" s="30" t="s">
        <v>526</v>
      </c>
      <c r="G547" s="30" t="s">
        <v>20</v>
      </c>
      <c r="H547" s="30" t="s">
        <v>529</v>
      </c>
      <c r="I547" s="35">
        <v>75</v>
      </c>
      <c r="J547" s="108" t="str">
        <f t="shared" si="14"/>
        <v>Каменск-Уральский городской округ Свердловской области, г. Каменск-Уральский, ул. Алюминиевая, д. 75</v>
      </c>
      <c r="K547" s="30">
        <v>4979.1000000000004</v>
      </c>
      <c r="L547" s="30">
        <v>89</v>
      </c>
      <c r="M547" s="30">
        <v>1</v>
      </c>
      <c r="N547" s="41" t="s">
        <v>1710</v>
      </c>
      <c r="O547" s="114">
        <v>43042</v>
      </c>
      <c r="P547" s="33" t="s">
        <v>1615</v>
      </c>
      <c r="Q547" s="187">
        <v>2422365.3600000003</v>
      </c>
      <c r="R547" s="183"/>
      <c r="S547" s="183"/>
      <c r="T547"/>
    </row>
    <row r="548" spans="1:20" ht="23.25" x14ac:dyDescent="0.25">
      <c r="A548" s="80">
        <v>547</v>
      </c>
      <c r="B548" s="109" t="s">
        <v>499</v>
      </c>
      <c r="C548" s="30"/>
      <c r="D548" s="30" t="s">
        <v>2504</v>
      </c>
      <c r="E548" s="30" t="s">
        <v>18</v>
      </c>
      <c r="F548" s="30" t="s">
        <v>526</v>
      </c>
      <c r="G548" s="30" t="s">
        <v>20</v>
      </c>
      <c r="H548" s="30" t="s">
        <v>92</v>
      </c>
      <c r="I548" s="35">
        <v>4</v>
      </c>
      <c r="J548" s="108" t="str">
        <f t="shared" si="14"/>
        <v>Каменск-Уральский городской округ Свердловской области, г. Каменск-Уральский, ул. Бажова, д. 4</v>
      </c>
      <c r="K548" s="30">
        <v>1126.9000000000001</v>
      </c>
      <c r="L548" s="30">
        <v>18</v>
      </c>
      <c r="M548" s="30">
        <v>8</v>
      </c>
      <c r="N548" s="41" t="s">
        <v>2856</v>
      </c>
      <c r="O548" s="114">
        <v>43039</v>
      </c>
      <c r="P548" s="33" t="s">
        <v>2397</v>
      </c>
      <c r="Q548" s="187">
        <v>5232137.7</v>
      </c>
      <c r="R548" s="183"/>
      <c r="S548" s="183"/>
      <c r="T548"/>
    </row>
    <row r="549" spans="1:20" ht="23.25" x14ac:dyDescent="0.25">
      <c r="A549" s="80">
        <v>548</v>
      </c>
      <c r="B549" s="109" t="s">
        <v>499</v>
      </c>
      <c r="C549" s="30"/>
      <c r="D549" s="30" t="s">
        <v>2504</v>
      </c>
      <c r="E549" s="30" t="s">
        <v>18</v>
      </c>
      <c r="F549" s="30" t="s">
        <v>526</v>
      </c>
      <c r="G549" s="30" t="s">
        <v>20</v>
      </c>
      <c r="H549" s="30" t="s">
        <v>92</v>
      </c>
      <c r="I549" s="35">
        <v>7</v>
      </c>
      <c r="J549" s="108" t="str">
        <f t="shared" si="14"/>
        <v>Каменск-Уральский городской округ Свердловской области, г. Каменск-Уральский, ул. Бажова, д. 7</v>
      </c>
      <c r="K549" s="30">
        <v>2059.1</v>
      </c>
      <c r="L549" s="30">
        <v>24</v>
      </c>
      <c r="M549" s="30">
        <v>7</v>
      </c>
      <c r="N549" s="41" t="s">
        <v>2856</v>
      </c>
      <c r="O549" s="114">
        <v>43039</v>
      </c>
      <c r="P549" s="33" t="s">
        <v>2397</v>
      </c>
      <c r="Q549" s="187">
        <v>4168977.7600000002</v>
      </c>
      <c r="R549" s="183"/>
      <c r="S549" s="183"/>
      <c r="T549"/>
    </row>
    <row r="550" spans="1:20" ht="23.25" x14ac:dyDescent="0.25">
      <c r="A550" s="80">
        <v>549</v>
      </c>
      <c r="B550" s="109" t="s">
        <v>499</v>
      </c>
      <c r="C550" s="30"/>
      <c r="D550" s="30" t="s">
        <v>2504</v>
      </c>
      <c r="E550" s="30" t="s">
        <v>18</v>
      </c>
      <c r="F550" s="30" t="s">
        <v>526</v>
      </c>
      <c r="G550" s="30" t="s">
        <v>20</v>
      </c>
      <c r="H550" s="30" t="s">
        <v>92</v>
      </c>
      <c r="I550" s="35">
        <v>8</v>
      </c>
      <c r="J550" s="108" t="str">
        <f t="shared" si="14"/>
        <v>Каменск-Уральский городской округ Свердловской области, г. Каменск-Уральский, ул. Бажова, д. 8</v>
      </c>
      <c r="K550" s="30">
        <v>1127.5</v>
      </c>
      <c r="L550" s="30">
        <v>18</v>
      </c>
      <c r="M550" s="30">
        <v>4</v>
      </c>
      <c r="N550" s="41" t="s">
        <v>2856</v>
      </c>
      <c r="O550" s="114">
        <v>43039</v>
      </c>
      <c r="P550" s="33" t="s">
        <v>2397</v>
      </c>
      <c r="Q550" s="187">
        <v>3641249.9000000004</v>
      </c>
      <c r="R550" s="183"/>
      <c r="S550" s="183"/>
      <c r="T550"/>
    </row>
    <row r="551" spans="1:20" ht="23.25" x14ac:dyDescent="0.25">
      <c r="A551" s="80">
        <v>550</v>
      </c>
      <c r="B551" s="109" t="s">
        <v>499</v>
      </c>
      <c r="C551" s="30"/>
      <c r="D551" s="30" t="s">
        <v>2504</v>
      </c>
      <c r="E551" s="30" t="s">
        <v>18</v>
      </c>
      <c r="F551" s="30" t="s">
        <v>526</v>
      </c>
      <c r="G551" s="30" t="s">
        <v>20</v>
      </c>
      <c r="H551" s="30" t="s">
        <v>535</v>
      </c>
      <c r="I551" s="35">
        <v>18</v>
      </c>
      <c r="J551" s="108" t="str">
        <f t="shared" si="14"/>
        <v>Каменск-Уральский городской округ Свердловской области, г. Каменск-Уральский, ул. Беляева, д. 18</v>
      </c>
      <c r="K551" s="30">
        <v>2064.8000000000002</v>
      </c>
      <c r="L551" s="30">
        <v>24</v>
      </c>
      <c r="M551" s="30">
        <v>7</v>
      </c>
      <c r="N551" s="41" t="s">
        <v>2856</v>
      </c>
      <c r="O551" s="114">
        <v>43039</v>
      </c>
      <c r="P551" s="33" t="s">
        <v>2397</v>
      </c>
      <c r="Q551" s="187">
        <v>7153079.7599999998</v>
      </c>
      <c r="R551" s="183"/>
      <c r="S551" s="183"/>
      <c r="T551"/>
    </row>
    <row r="552" spans="1:20" ht="23.25" x14ac:dyDescent="0.25">
      <c r="A552" s="80">
        <v>551</v>
      </c>
      <c r="B552" s="109" t="s">
        <v>499</v>
      </c>
      <c r="C552" s="30"/>
      <c r="D552" s="30" t="s">
        <v>2504</v>
      </c>
      <c r="E552" s="30" t="s">
        <v>18</v>
      </c>
      <c r="F552" s="30" t="s">
        <v>526</v>
      </c>
      <c r="G552" s="30" t="s">
        <v>20</v>
      </c>
      <c r="H552" s="30" t="s">
        <v>535</v>
      </c>
      <c r="I552" s="35">
        <v>8</v>
      </c>
      <c r="J552" s="108" t="str">
        <f t="shared" si="14"/>
        <v>Каменск-Уральский городской округ Свердловской области, г. Каменск-Уральский, ул. Беляева, д. 8</v>
      </c>
      <c r="K552" s="30">
        <v>2879.8</v>
      </c>
      <c r="L552" s="30">
        <v>70</v>
      </c>
      <c r="M552" s="30">
        <v>1</v>
      </c>
      <c r="N552" s="41" t="s">
        <v>2856</v>
      </c>
      <c r="O552" s="114">
        <v>43039</v>
      </c>
      <c r="P552" s="33" t="s">
        <v>2397</v>
      </c>
      <c r="Q552" s="187">
        <v>1014978.1799999999</v>
      </c>
      <c r="R552" s="183"/>
      <c r="S552" s="183"/>
      <c r="T552"/>
    </row>
    <row r="553" spans="1:20" ht="34.5" x14ac:dyDescent="0.25">
      <c r="A553" s="80">
        <v>552</v>
      </c>
      <c r="B553" s="109" t="s">
        <v>499</v>
      </c>
      <c r="C553" s="30"/>
      <c r="D553" s="30" t="s">
        <v>2504</v>
      </c>
      <c r="E553" s="30" t="s">
        <v>18</v>
      </c>
      <c r="F553" s="30" t="s">
        <v>526</v>
      </c>
      <c r="G553" s="30" t="s">
        <v>20</v>
      </c>
      <c r="H553" s="30" t="s">
        <v>530</v>
      </c>
      <c r="I553" s="35">
        <v>6</v>
      </c>
      <c r="J553" s="108" t="str">
        <f t="shared" si="14"/>
        <v>Каменск-Уральский городской округ Свердловской области, г. Каменск-Уральский, ул. Бугарева, д. 6</v>
      </c>
      <c r="K553" s="30">
        <v>2081.1999999999998</v>
      </c>
      <c r="L553" s="30">
        <v>33</v>
      </c>
      <c r="M553" s="30">
        <v>5</v>
      </c>
      <c r="N553" s="41" t="s">
        <v>1710</v>
      </c>
      <c r="O553" s="114">
        <v>43042</v>
      </c>
      <c r="P553" s="33" t="s">
        <v>1615</v>
      </c>
      <c r="Q553" s="187">
        <v>2977741.8000000003</v>
      </c>
      <c r="R553" s="183"/>
      <c r="S553" s="183"/>
      <c r="T553"/>
    </row>
    <row r="554" spans="1:20" ht="34.5" x14ac:dyDescent="0.25">
      <c r="A554" s="80">
        <v>553</v>
      </c>
      <c r="B554" s="109" t="s">
        <v>499</v>
      </c>
      <c r="C554" s="30"/>
      <c r="D554" s="30" t="s">
        <v>2504</v>
      </c>
      <c r="E554" s="30" t="s">
        <v>18</v>
      </c>
      <c r="F554" s="30" t="s">
        <v>526</v>
      </c>
      <c r="G554" s="30" t="s">
        <v>20</v>
      </c>
      <c r="H554" s="30" t="s">
        <v>74</v>
      </c>
      <c r="I554" s="35">
        <v>26</v>
      </c>
      <c r="J554" s="108" t="str">
        <f t="shared" si="14"/>
        <v>Каменск-Уральский городской округ Свердловской области, г. Каменск-Уральский, ул. Гагарина, д. 26</v>
      </c>
      <c r="K554" s="30">
        <v>718</v>
      </c>
      <c r="L554" s="30">
        <v>12</v>
      </c>
      <c r="M554" s="30">
        <v>2</v>
      </c>
      <c r="N554" s="41" t="s">
        <v>1710</v>
      </c>
      <c r="O554" s="114">
        <v>43042</v>
      </c>
      <c r="P554" s="33" t="s">
        <v>1615</v>
      </c>
      <c r="Q554" s="187">
        <v>2216955.6800000002</v>
      </c>
      <c r="R554" s="183"/>
      <c r="S554" s="183"/>
      <c r="T554"/>
    </row>
    <row r="555" spans="1:20" ht="34.5" x14ac:dyDescent="0.25">
      <c r="A555" s="80">
        <v>554</v>
      </c>
      <c r="B555" s="109" t="s">
        <v>499</v>
      </c>
      <c r="C555" s="30"/>
      <c r="D555" s="30" t="s">
        <v>2504</v>
      </c>
      <c r="E555" s="30" t="s">
        <v>18</v>
      </c>
      <c r="F555" s="30" t="s">
        <v>526</v>
      </c>
      <c r="G555" s="30" t="s">
        <v>20</v>
      </c>
      <c r="H555" s="30" t="s">
        <v>74</v>
      </c>
      <c r="I555" s="35">
        <v>28</v>
      </c>
      <c r="J555" s="108" t="str">
        <f t="shared" si="14"/>
        <v>Каменск-Уральский городской округ Свердловской области, г. Каменск-Уральский, ул. Гагарина, д. 28</v>
      </c>
      <c r="K555" s="30">
        <v>996.5</v>
      </c>
      <c r="L555" s="30">
        <v>12</v>
      </c>
      <c r="M555" s="30">
        <v>2</v>
      </c>
      <c r="N555" s="41" t="s">
        <v>1710</v>
      </c>
      <c r="O555" s="114">
        <v>43042</v>
      </c>
      <c r="P555" s="33" t="s">
        <v>1615</v>
      </c>
      <c r="Q555" s="187">
        <v>3489355.58</v>
      </c>
      <c r="R555" s="183"/>
      <c r="S555" s="183"/>
      <c r="T555"/>
    </row>
    <row r="556" spans="1:20" ht="34.5" x14ac:dyDescent="0.25">
      <c r="A556" s="80">
        <v>555</v>
      </c>
      <c r="B556" s="109" t="s">
        <v>499</v>
      </c>
      <c r="C556" s="30"/>
      <c r="D556" s="30" t="s">
        <v>2504</v>
      </c>
      <c r="E556" s="30" t="s">
        <v>18</v>
      </c>
      <c r="F556" s="30" t="s">
        <v>526</v>
      </c>
      <c r="G556" s="30" t="s">
        <v>20</v>
      </c>
      <c r="H556" s="30" t="s">
        <v>74</v>
      </c>
      <c r="I556" s="35">
        <v>30</v>
      </c>
      <c r="J556" s="108" t="str">
        <f t="shared" si="14"/>
        <v>Каменск-Уральский городской округ Свердловской области, г. Каменск-Уральский, ул. Гагарина, д. 30</v>
      </c>
      <c r="K556" s="30">
        <v>1557.4</v>
      </c>
      <c r="L556" s="30">
        <v>18</v>
      </c>
      <c r="M556" s="30">
        <v>3</v>
      </c>
      <c r="N556" s="41" t="s">
        <v>1710</v>
      </c>
      <c r="O556" s="114">
        <v>43042</v>
      </c>
      <c r="P556" s="33" t="s">
        <v>1615</v>
      </c>
      <c r="Q556" s="187">
        <v>1236511.3800000001</v>
      </c>
      <c r="R556" s="183"/>
      <c r="S556" s="183"/>
      <c r="T556"/>
    </row>
    <row r="557" spans="1:20" ht="34.5" x14ac:dyDescent="0.25">
      <c r="A557" s="80">
        <v>556</v>
      </c>
      <c r="B557" s="109" t="s">
        <v>499</v>
      </c>
      <c r="C557" s="30"/>
      <c r="D557" s="30" t="s">
        <v>2504</v>
      </c>
      <c r="E557" s="30" t="s">
        <v>18</v>
      </c>
      <c r="F557" s="30" t="s">
        <v>526</v>
      </c>
      <c r="G557" s="30" t="s">
        <v>20</v>
      </c>
      <c r="H557" s="30" t="s">
        <v>74</v>
      </c>
      <c r="I557" s="35">
        <v>32</v>
      </c>
      <c r="J557" s="108" t="str">
        <f t="shared" si="14"/>
        <v>Каменск-Уральский городской округ Свердловской области, г. Каменск-Уральский, ул. Гагарина, д. 32</v>
      </c>
      <c r="K557" s="30">
        <v>973.2</v>
      </c>
      <c r="L557" s="30">
        <v>12</v>
      </c>
      <c r="M557" s="30">
        <v>6</v>
      </c>
      <c r="N557" s="41" t="s">
        <v>1710</v>
      </c>
      <c r="O557" s="114">
        <v>43042</v>
      </c>
      <c r="P557" s="33" t="s">
        <v>1615</v>
      </c>
      <c r="Q557" s="187">
        <v>3894639.5600000005</v>
      </c>
      <c r="R557" s="183"/>
      <c r="S557" s="183"/>
      <c r="T557"/>
    </row>
    <row r="558" spans="1:20" ht="34.5" x14ac:dyDescent="0.25">
      <c r="A558" s="80">
        <v>557</v>
      </c>
      <c r="B558" s="109" t="s">
        <v>499</v>
      </c>
      <c r="C558" s="30"/>
      <c r="D558" s="30" t="s">
        <v>2504</v>
      </c>
      <c r="E558" s="30" t="s">
        <v>18</v>
      </c>
      <c r="F558" s="30" t="s">
        <v>526</v>
      </c>
      <c r="G558" s="30" t="s">
        <v>20</v>
      </c>
      <c r="H558" s="30" t="s">
        <v>74</v>
      </c>
      <c r="I558" s="35">
        <v>36</v>
      </c>
      <c r="J558" s="108" t="str">
        <f t="shared" si="14"/>
        <v>Каменск-Уральский городской округ Свердловской области, г. Каменск-Уральский, ул. Гагарина, д. 36</v>
      </c>
      <c r="K558" s="30">
        <v>1006.2</v>
      </c>
      <c r="L558" s="30">
        <v>12</v>
      </c>
      <c r="M558" s="30">
        <v>6</v>
      </c>
      <c r="N558" s="41" t="s">
        <v>1710</v>
      </c>
      <c r="O558" s="114">
        <v>43042</v>
      </c>
      <c r="P558" s="33" t="s">
        <v>1615</v>
      </c>
      <c r="Q558" s="187">
        <v>4221451.18</v>
      </c>
      <c r="R558" s="183"/>
      <c r="S558" s="183"/>
      <c r="T558"/>
    </row>
    <row r="559" spans="1:20" ht="34.5" x14ac:dyDescent="0.25">
      <c r="A559" s="80">
        <v>558</v>
      </c>
      <c r="B559" s="109" t="s">
        <v>499</v>
      </c>
      <c r="C559" s="30"/>
      <c r="D559" s="30" t="s">
        <v>2504</v>
      </c>
      <c r="E559" s="30" t="s">
        <v>18</v>
      </c>
      <c r="F559" s="30" t="s">
        <v>526</v>
      </c>
      <c r="G559" s="30" t="s">
        <v>20</v>
      </c>
      <c r="H559" s="30" t="s">
        <v>74</v>
      </c>
      <c r="I559" s="35">
        <v>50</v>
      </c>
      <c r="J559" s="108" t="str">
        <f t="shared" si="14"/>
        <v>Каменск-Уральский городской округ Свердловской области, г. Каменск-Уральский, ул. Гагарина, д. 50</v>
      </c>
      <c r="K559" s="30">
        <v>1737.5</v>
      </c>
      <c r="L559" s="30">
        <v>27</v>
      </c>
      <c r="M559" s="30">
        <v>8</v>
      </c>
      <c r="N559" s="41" t="s">
        <v>1710</v>
      </c>
      <c r="O559" s="114">
        <v>43042</v>
      </c>
      <c r="P559" s="33" t="s">
        <v>1615</v>
      </c>
      <c r="Q559" s="187">
        <v>8434583.3599999994</v>
      </c>
      <c r="R559" s="183"/>
      <c r="S559" s="183"/>
      <c r="T559"/>
    </row>
    <row r="560" spans="1:20" ht="34.5" x14ac:dyDescent="0.25">
      <c r="A560" s="80">
        <v>559</v>
      </c>
      <c r="B560" s="109" t="s">
        <v>499</v>
      </c>
      <c r="C560" s="30"/>
      <c r="D560" s="30" t="s">
        <v>2504</v>
      </c>
      <c r="E560" s="30" t="s">
        <v>18</v>
      </c>
      <c r="F560" s="30" t="s">
        <v>526</v>
      </c>
      <c r="G560" s="30" t="s">
        <v>20</v>
      </c>
      <c r="H560" s="30" t="s">
        <v>150</v>
      </c>
      <c r="I560" s="35">
        <v>25</v>
      </c>
      <c r="J560" s="108" t="str">
        <f t="shared" si="14"/>
        <v>Каменск-Уральский городской округ Свердловской области, г. Каменск-Уральский, ул. Гвардейская, д. 25</v>
      </c>
      <c r="K560" s="30">
        <v>1555.9</v>
      </c>
      <c r="L560" s="30">
        <v>18</v>
      </c>
      <c r="M560" s="30">
        <v>2</v>
      </c>
      <c r="N560" s="41" t="s">
        <v>1710</v>
      </c>
      <c r="O560" s="114">
        <v>43042</v>
      </c>
      <c r="P560" s="33" t="s">
        <v>1615</v>
      </c>
      <c r="Q560" s="187">
        <v>1021403.28</v>
      </c>
      <c r="R560" s="183"/>
      <c r="S560" s="183"/>
      <c r="T560"/>
    </row>
    <row r="561" spans="1:20" ht="34.5" x14ac:dyDescent="0.25">
      <c r="A561" s="80">
        <v>560</v>
      </c>
      <c r="B561" s="109" t="s">
        <v>499</v>
      </c>
      <c r="C561" s="30"/>
      <c r="D561" s="30" t="s">
        <v>2504</v>
      </c>
      <c r="E561" s="30" t="s">
        <v>18</v>
      </c>
      <c r="F561" s="30" t="s">
        <v>526</v>
      </c>
      <c r="G561" s="30" t="s">
        <v>20</v>
      </c>
      <c r="H561" s="30" t="s">
        <v>150</v>
      </c>
      <c r="I561" s="35">
        <v>31</v>
      </c>
      <c r="J561" s="108" t="str">
        <f t="shared" si="14"/>
        <v>Каменск-Уральский городской округ Свердловской области, г. Каменск-Уральский, ул. Гвардейская, д. 31</v>
      </c>
      <c r="K561" s="30">
        <v>1034.4000000000001</v>
      </c>
      <c r="L561" s="30">
        <v>12</v>
      </c>
      <c r="M561" s="30">
        <v>2</v>
      </c>
      <c r="N561" s="41" t="s">
        <v>1710</v>
      </c>
      <c r="O561" s="114">
        <v>43042</v>
      </c>
      <c r="P561" s="33" t="s">
        <v>1615</v>
      </c>
      <c r="Q561" s="187">
        <v>715921.34</v>
      </c>
      <c r="R561" s="183"/>
      <c r="S561" s="183"/>
      <c r="T561"/>
    </row>
    <row r="562" spans="1:20" ht="34.5" x14ac:dyDescent="0.25">
      <c r="A562" s="80">
        <v>561</v>
      </c>
      <c r="B562" s="109" t="s">
        <v>499</v>
      </c>
      <c r="C562" s="30"/>
      <c r="D562" s="30" t="s">
        <v>2504</v>
      </c>
      <c r="E562" s="30" t="s">
        <v>18</v>
      </c>
      <c r="F562" s="30" t="s">
        <v>526</v>
      </c>
      <c r="G562" s="30" t="s">
        <v>20</v>
      </c>
      <c r="H562" s="30" t="s">
        <v>150</v>
      </c>
      <c r="I562" s="35">
        <v>33</v>
      </c>
      <c r="J562" s="108" t="str">
        <f t="shared" si="14"/>
        <v>Каменск-Уральский городской округ Свердловской области, г. Каменск-Уральский, ул. Гвардейская, д. 33</v>
      </c>
      <c r="K562" s="30">
        <v>1578.4</v>
      </c>
      <c r="L562" s="30">
        <v>18</v>
      </c>
      <c r="M562" s="30">
        <v>2</v>
      </c>
      <c r="N562" s="41" t="s">
        <v>1710</v>
      </c>
      <c r="O562" s="114">
        <v>43042</v>
      </c>
      <c r="P562" s="33" t="s">
        <v>1615</v>
      </c>
      <c r="Q562" s="187">
        <v>883837.7</v>
      </c>
      <c r="R562" s="183"/>
      <c r="S562" s="183"/>
      <c r="T562"/>
    </row>
    <row r="563" spans="1:20" ht="34.5" x14ac:dyDescent="0.25">
      <c r="A563" s="80">
        <v>562</v>
      </c>
      <c r="B563" s="109" t="s">
        <v>499</v>
      </c>
      <c r="C563" s="30"/>
      <c r="D563" s="30" t="s">
        <v>2504</v>
      </c>
      <c r="E563" s="30" t="s">
        <v>18</v>
      </c>
      <c r="F563" s="30" t="s">
        <v>526</v>
      </c>
      <c r="G563" s="30" t="s">
        <v>20</v>
      </c>
      <c r="H563" s="30" t="s">
        <v>513</v>
      </c>
      <c r="I563" s="35">
        <v>16</v>
      </c>
      <c r="J563" s="108" t="str">
        <f t="shared" si="14"/>
        <v>Каменск-Уральский городской округ Свердловской области, г. Каменск-Уральский, ул. Железнодорожная, д. 16</v>
      </c>
      <c r="K563" s="30">
        <v>733.9</v>
      </c>
      <c r="L563" s="30">
        <v>30</v>
      </c>
      <c r="M563" s="30">
        <v>5</v>
      </c>
      <c r="N563" s="41" t="s">
        <v>1710</v>
      </c>
      <c r="O563" s="114">
        <v>43042</v>
      </c>
      <c r="P563" s="33" t="s">
        <v>1615</v>
      </c>
      <c r="Q563" s="187">
        <v>2082211.4800000002</v>
      </c>
      <c r="R563" s="183"/>
      <c r="S563" s="183"/>
      <c r="T563"/>
    </row>
    <row r="564" spans="1:20" ht="34.5" x14ac:dyDescent="0.25">
      <c r="A564" s="80">
        <v>563</v>
      </c>
      <c r="B564" s="109" t="s">
        <v>499</v>
      </c>
      <c r="C564" s="30"/>
      <c r="D564" s="30" t="s">
        <v>2504</v>
      </c>
      <c r="E564" s="30" t="s">
        <v>18</v>
      </c>
      <c r="F564" s="30" t="s">
        <v>526</v>
      </c>
      <c r="G564" s="30" t="s">
        <v>20</v>
      </c>
      <c r="H564" s="30" t="s">
        <v>513</v>
      </c>
      <c r="I564" s="35">
        <v>42</v>
      </c>
      <c r="J564" s="108" t="str">
        <f t="shared" si="14"/>
        <v>Каменск-Уральский городской округ Свердловской области, г. Каменск-Уральский, ул. Железнодорожная, д. 42</v>
      </c>
      <c r="K564" s="30">
        <v>1584.1</v>
      </c>
      <c r="L564" s="30">
        <v>18</v>
      </c>
      <c r="M564" s="30">
        <v>2</v>
      </c>
      <c r="N564" s="41" t="s">
        <v>1710</v>
      </c>
      <c r="O564" s="114">
        <v>43042</v>
      </c>
      <c r="P564" s="33" t="s">
        <v>1615</v>
      </c>
      <c r="Q564" s="187">
        <v>1156621.8399999999</v>
      </c>
      <c r="R564" s="183"/>
      <c r="S564" s="183"/>
      <c r="T564"/>
    </row>
    <row r="565" spans="1:20" ht="34.5" x14ac:dyDescent="0.25">
      <c r="A565" s="80">
        <v>564</v>
      </c>
      <c r="B565" s="109" t="s">
        <v>499</v>
      </c>
      <c r="C565" s="30"/>
      <c r="D565" s="30" t="s">
        <v>2504</v>
      </c>
      <c r="E565" s="30" t="s">
        <v>18</v>
      </c>
      <c r="F565" s="30" t="s">
        <v>526</v>
      </c>
      <c r="G565" s="30" t="s">
        <v>20</v>
      </c>
      <c r="H565" s="30" t="s">
        <v>513</v>
      </c>
      <c r="I565" s="35">
        <v>44</v>
      </c>
      <c r="J565" s="108" t="str">
        <f t="shared" si="14"/>
        <v>Каменск-Уральский городской округ Свердловской области, г. Каменск-Уральский, ул. Железнодорожная, д. 44</v>
      </c>
      <c r="K565" s="30">
        <v>995.7</v>
      </c>
      <c r="L565" s="30">
        <v>12</v>
      </c>
      <c r="M565" s="30">
        <v>3</v>
      </c>
      <c r="N565" s="41" t="s">
        <v>1710</v>
      </c>
      <c r="O565" s="114">
        <v>43042</v>
      </c>
      <c r="P565" s="33" t="s">
        <v>1615</v>
      </c>
      <c r="Q565" s="187">
        <v>3509640.96</v>
      </c>
      <c r="R565" s="183"/>
      <c r="S565" s="183"/>
      <c r="T565"/>
    </row>
    <row r="566" spans="1:20" ht="34.5" x14ac:dyDescent="0.25">
      <c r="A566" s="80">
        <v>565</v>
      </c>
      <c r="B566" s="109" t="s">
        <v>499</v>
      </c>
      <c r="C566" s="30"/>
      <c r="D566" s="30" t="s">
        <v>2504</v>
      </c>
      <c r="E566" s="30" t="s">
        <v>18</v>
      </c>
      <c r="F566" s="30" t="s">
        <v>526</v>
      </c>
      <c r="G566" s="30" t="s">
        <v>20</v>
      </c>
      <c r="H566" s="30" t="s">
        <v>513</v>
      </c>
      <c r="I566" s="35">
        <v>48</v>
      </c>
      <c r="J566" s="108" t="str">
        <f t="shared" si="14"/>
        <v>Каменск-Уральский городской округ Свердловской области, г. Каменск-Уральский, ул. Железнодорожная, д. 48</v>
      </c>
      <c r="K566" s="30">
        <v>983.8</v>
      </c>
      <c r="L566" s="30">
        <v>12</v>
      </c>
      <c r="M566" s="30">
        <v>2</v>
      </c>
      <c r="N566" s="41" t="s">
        <v>1710</v>
      </c>
      <c r="O566" s="114">
        <v>43042</v>
      </c>
      <c r="P566" s="33" t="s">
        <v>1615</v>
      </c>
      <c r="Q566" s="187">
        <v>1006536.46</v>
      </c>
      <c r="R566" s="183"/>
      <c r="S566" s="183"/>
      <c r="T566"/>
    </row>
    <row r="567" spans="1:20" ht="34.5" x14ac:dyDescent="0.25">
      <c r="A567" s="80">
        <v>566</v>
      </c>
      <c r="B567" s="109" t="s">
        <v>499</v>
      </c>
      <c r="C567" s="30"/>
      <c r="D567" s="30" t="s">
        <v>2504</v>
      </c>
      <c r="E567" s="30" t="s">
        <v>18</v>
      </c>
      <c r="F567" s="30" t="s">
        <v>526</v>
      </c>
      <c r="G567" s="30" t="s">
        <v>20</v>
      </c>
      <c r="H567" s="30" t="s">
        <v>513</v>
      </c>
      <c r="I567" s="35">
        <v>50</v>
      </c>
      <c r="J567" s="108" t="str">
        <f t="shared" si="14"/>
        <v>Каменск-Уральский городской округ Свердловской области, г. Каменск-Уральский, ул. Железнодорожная, д. 50</v>
      </c>
      <c r="K567" s="30">
        <v>1556.9</v>
      </c>
      <c r="L567" s="30">
        <v>18</v>
      </c>
      <c r="M567" s="30">
        <v>7</v>
      </c>
      <c r="N567" s="41" t="s">
        <v>1710</v>
      </c>
      <c r="O567" s="114">
        <v>43042</v>
      </c>
      <c r="P567" s="33" t="s">
        <v>1615</v>
      </c>
      <c r="Q567" s="187">
        <v>7317561.1399999997</v>
      </c>
      <c r="R567" s="183"/>
      <c r="S567" s="183"/>
      <c r="T567"/>
    </row>
    <row r="568" spans="1:20" ht="34.5" x14ac:dyDescent="0.25">
      <c r="A568" s="80">
        <v>567</v>
      </c>
      <c r="B568" s="109" t="s">
        <v>499</v>
      </c>
      <c r="C568" s="30"/>
      <c r="D568" s="30" t="s">
        <v>2504</v>
      </c>
      <c r="E568" s="30" t="s">
        <v>18</v>
      </c>
      <c r="F568" s="30" t="s">
        <v>526</v>
      </c>
      <c r="G568" s="30" t="s">
        <v>20</v>
      </c>
      <c r="H568" s="30" t="s">
        <v>513</v>
      </c>
      <c r="I568" s="35">
        <v>8</v>
      </c>
      <c r="J568" s="108" t="str">
        <f t="shared" si="14"/>
        <v>Каменск-Уральский городской округ Свердловской области, г. Каменск-Уральский, ул. Железнодорожная, д. 8</v>
      </c>
      <c r="K568" s="30">
        <v>1426.3</v>
      </c>
      <c r="L568" s="30">
        <v>18</v>
      </c>
      <c r="M568" s="30">
        <v>6</v>
      </c>
      <c r="N568" s="41" t="s">
        <v>1710</v>
      </c>
      <c r="O568" s="114">
        <v>43042</v>
      </c>
      <c r="P568" s="33" t="s">
        <v>1615</v>
      </c>
      <c r="Q568" s="187">
        <v>6223324.7200000007</v>
      </c>
      <c r="R568" s="183"/>
      <c r="S568" s="183"/>
      <c r="T568"/>
    </row>
    <row r="569" spans="1:20" ht="34.5" x14ac:dyDescent="0.25">
      <c r="A569" s="80">
        <v>568</v>
      </c>
      <c r="B569" s="109" t="s">
        <v>499</v>
      </c>
      <c r="C569" s="30"/>
      <c r="D569" s="30" t="s">
        <v>2504</v>
      </c>
      <c r="E569" s="30" t="s">
        <v>18</v>
      </c>
      <c r="F569" s="30" t="s">
        <v>526</v>
      </c>
      <c r="G569" s="30" t="s">
        <v>20</v>
      </c>
      <c r="H569" s="30" t="s">
        <v>532</v>
      </c>
      <c r="I569" s="35">
        <v>10</v>
      </c>
      <c r="J569" s="108" t="str">
        <f t="shared" si="14"/>
        <v>Каменск-Уральский городской округ Свердловской области, г. Каменск-Уральский, ул. Исетская, д. 10</v>
      </c>
      <c r="K569" s="30">
        <v>2185</v>
      </c>
      <c r="L569" s="30">
        <v>32</v>
      </c>
      <c r="M569" s="113">
        <v>1</v>
      </c>
      <c r="N569" s="41" t="s">
        <v>2870</v>
      </c>
      <c r="O569" s="114">
        <v>43060</v>
      </c>
      <c r="P569" s="33" t="s">
        <v>1615</v>
      </c>
      <c r="Q569" s="187">
        <v>846784.52</v>
      </c>
      <c r="R569" s="183" t="s">
        <v>2348</v>
      </c>
      <c r="S569" s="183"/>
      <c r="T569"/>
    </row>
    <row r="570" spans="1:20" ht="34.5" x14ac:dyDescent="0.25">
      <c r="A570" s="80">
        <v>569</v>
      </c>
      <c r="B570" s="109" t="s">
        <v>499</v>
      </c>
      <c r="C570" s="30"/>
      <c r="D570" s="30" t="s">
        <v>2504</v>
      </c>
      <c r="E570" s="30" t="s">
        <v>18</v>
      </c>
      <c r="F570" s="30" t="s">
        <v>526</v>
      </c>
      <c r="G570" s="30" t="s">
        <v>20</v>
      </c>
      <c r="H570" s="120" t="s">
        <v>532</v>
      </c>
      <c r="I570" s="75">
        <v>19</v>
      </c>
      <c r="J570" s="108" t="str">
        <f t="shared" si="14"/>
        <v>Каменск-Уральский городской округ Свердловской области, г. Каменск-Уральский, ул. Исетская, д. 19</v>
      </c>
      <c r="K570" s="120">
        <v>3113.9</v>
      </c>
      <c r="L570" s="30">
        <v>44</v>
      </c>
      <c r="M570" s="120">
        <v>5</v>
      </c>
      <c r="N570" s="41" t="s">
        <v>1710</v>
      </c>
      <c r="O570" s="114">
        <v>43042</v>
      </c>
      <c r="P570" s="33" t="s">
        <v>1615</v>
      </c>
      <c r="Q570" s="187">
        <v>4048479.7</v>
      </c>
      <c r="R570" s="183"/>
      <c r="S570" s="183"/>
      <c r="T570"/>
    </row>
    <row r="571" spans="1:20" ht="34.5" x14ac:dyDescent="0.25">
      <c r="A571" s="80">
        <v>570</v>
      </c>
      <c r="B571" s="109" t="s">
        <v>499</v>
      </c>
      <c r="C571" s="30"/>
      <c r="D571" s="30" t="s">
        <v>2504</v>
      </c>
      <c r="E571" s="30" t="s">
        <v>18</v>
      </c>
      <c r="F571" s="30" t="s">
        <v>526</v>
      </c>
      <c r="G571" s="30" t="s">
        <v>20</v>
      </c>
      <c r="H571" s="30" t="s">
        <v>532</v>
      </c>
      <c r="I571" s="35">
        <v>28</v>
      </c>
      <c r="J571" s="108" t="str">
        <f t="shared" si="14"/>
        <v>Каменск-Уральский городской округ Свердловской области, г. Каменск-Уральский, ул. Исетская, д. 28</v>
      </c>
      <c r="K571" s="30">
        <v>864.68</v>
      </c>
      <c r="L571" s="30">
        <v>12</v>
      </c>
      <c r="M571" s="30">
        <v>1</v>
      </c>
      <c r="N571" s="41" t="s">
        <v>2870</v>
      </c>
      <c r="O571" s="114">
        <v>43060</v>
      </c>
      <c r="P571" s="33" t="s">
        <v>1615</v>
      </c>
      <c r="Q571" s="187">
        <v>1141594.54</v>
      </c>
      <c r="R571" s="183" t="s">
        <v>2348</v>
      </c>
      <c r="S571" s="183"/>
      <c r="T571"/>
    </row>
    <row r="572" spans="1:20" ht="34.5" x14ac:dyDescent="0.25">
      <c r="A572" s="80">
        <v>571</v>
      </c>
      <c r="B572" s="109" t="s">
        <v>499</v>
      </c>
      <c r="C572" s="30"/>
      <c r="D572" s="30" t="s">
        <v>2504</v>
      </c>
      <c r="E572" s="30" t="s">
        <v>18</v>
      </c>
      <c r="F572" s="30" t="s">
        <v>526</v>
      </c>
      <c r="G572" s="30" t="s">
        <v>20</v>
      </c>
      <c r="H572" s="30" t="s">
        <v>533</v>
      </c>
      <c r="I572" s="35">
        <v>16</v>
      </c>
      <c r="J572" s="108" t="str">
        <f t="shared" si="14"/>
        <v>Каменск-Уральский городской округ Свердловской области, г. Каменск-Уральский, ул. Каменская, д. 16</v>
      </c>
      <c r="K572" s="30">
        <v>5828</v>
      </c>
      <c r="L572" s="30">
        <v>64</v>
      </c>
      <c r="M572" s="30">
        <v>6</v>
      </c>
      <c r="N572" s="41" t="s">
        <v>1710</v>
      </c>
      <c r="O572" s="114">
        <v>43042</v>
      </c>
      <c r="P572" s="33" t="s">
        <v>1615</v>
      </c>
      <c r="Q572" s="187">
        <v>7815936.5</v>
      </c>
      <c r="R572" s="183"/>
      <c r="S572" s="183"/>
      <c r="T572"/>
    </row>
    <row r="573" spans="1:20" ht="34.5" x14ac:dyDescent="0.25">
      <c r="A573" s="80">
        <v>572</v>
      </c>
      <c r="B573" s="109" t="s">
        <v>499</v>
      </c>
      <c r="C573" s="30"/>
      <c r="D573" s="30" t="s">
        <v>2504</v>
      </c>
      <c r="E573" s="30" t="s">
        <v>18</v>
      </c>
      <c r="F573" s="30" t="s">
        <v>526</v>
      </c>
      <c r="G573" s="30" t="s">
        <v>20</v>
      </c>
      <c r="H573" s="30" t="s">
        <v>533</v>
      </c>
      <c r="I573" s="35">
        <v>22</v>
      </c>
      <c r="J573" s="108" t="str">
        <f t="shared" si="14"/>
        <v>Каменск-Уральский городской округ Свердловской области, г. Каменск-Уральский, ул. Каменская, д. 22</v>
      </c>
      <c r="K573" s="30">
        <v>2317.3000000000002</v>
      </c>
      <c r="L573" s="30">
        <v>26</v>
      </c>
      <c r="M573" s="30">
        <v>4</v>
      </c>
      <c r="N573" s="41" t="s">
        <v>1710</v>
      </c>
      <c r="O573" s="114">
        <v>43042</v>
      </c>
      <c r="P573" s="33" t="s">
        <v>1615</v>
      </c>
      <c r="Q573" s="187">
        <v>1693710.64</v>
      </c>
      <c r="R573" s="183"/>
      <c r="S573" s="183"/>
      <c r="T573"/>
    </row>
    <row r="574" spans="1:20" ht="23.25" x14ac:dyDescent="0.25">
      <c r="A574" s="80">
        <v>573</v>
      </c>
      <c r="B574" s="109" t="s">
        <v>499</v>
      </c>
      <c r="C574" s="123"/>
      <c r="D574" s="30" t="s">
        <v>2504</v>
      </c>
      <c r="E574" s="30" t="s">
        <v>18</v>
      </c>
      <c r="F574" s="30" t="s">
        <v>526</v>
      </c>
      <c r="G574" s="30" t="s">
        <v>20</v>
      </c>
      <c r="H574" s="30" t="s">
        <v>75</v>
      </c>
      <c r="I574" s="35">
        <v>71</v>
      </c>
      <c r="J574" s="108" t="str">
        <f t="shared" si="14"/>
        <v>Каменск-Уральский городской округ Свердловской области, г. Каменск-Уральский, ул. Карла Маркса, д. 71</v>
      </c>
      <c r="K574" s="30">
        <v>2471.1</v>
      </c>
      <c r="L574" s="30">
        <v>35</v>
      </c>
      <c r="M574" s="30">
        <v>5</v>
      </c>
      <c r="N574" s="41" t="s">
        <v>2856</v>
      </c>
      <c r="O574" s="114">
        <v>43039</v>
      </c>
      <c r="P574" s="33" t="s">
        <v>2397</v>
      </c>
      <c r="Q574" s="187">
        <v>3759190.8999999994</v>
      </c>
      <c r="R574" s="183"/>
      <c r="S574" s="183"/>
      <c r="T574"/>
    </row>
    <row r="575" spans="1:20" ht="23.25" x14ac:dyDescent="0.25">
      <c r="A575" s="80">
        <v>574</v>
      </c>
      <c r="B575" s="109" t="s">
        <v>499</v>
      </c>
      <c r="C575" s="123"/>
      <c r="D575" s="30" t="s">
        <v>2504</v>
      </c>
      <c r="E575" s="30" t="s">
        <v>18</v>
      </c>
      <c r="F575" s="30" t="s">
        <v>526</v>
      </c>
      <c r="G575" s="30" t="s">
        <v>20</v>
      </c>
      <c r="H575" s="30" t="s">
        <v>75</v>
      </c>
      <c r="I575" s="35">
        <v>79</v>
      </c>
      <c r="J575" s="108" t="str">
        <f t="shared" si="14"/>
        <v>Каменск-Уральский городской округ Свердловской области, г. Каменск-Уральский, ул. Карла Маркса, д. 79</v>
      </c>
      <c r="K575" s="30">
        <v>1536.6</v>
      </c>
      <c r="L575" s="30">
        <v>30</v>
      </c>
      <c r="M575" s="30">
        <v>4</v>
      </c>
      <c r="N575" s="41" t="s">
        <v>2856</v>
      </c>
      <c r="O575" s="114">
        <v>43039</v>
      </c>
      <c r="P575" s="33" t="s">
        <v>2397</v>
      </c>
      <c r="Q575" s="187">
        <v>2035476.4000000001</v>
      </c>
      <c r="R575" s="183"/>
      <c r="S575" s="183"/>
      <c r="T575"/>
    </row>
    <row r="576" spans="1:20" ht="23.25" x14ac:dyDescent="0.25">
      <c r="A576" s="80">
        <v>575</v>
      </c>
      <c r="B576" s="109" t="s">
        <v>499</v>
      </c>
      <c r="C576" s="30"/>
      <c r="D576" s="30" t="s">
        <v>2504</v>
      </c>
      <c r="E576" s="30" t="s">
        <v>18</v>
      </c>
      <c r="F576" s="30" t="s">
        <v>526</v>
      </c>
      <c r="G576" s="30" t="s">
        <v>20</v>
      </c>
      <c r="H576" s="30" t="s">
        <v>36</v>
      </c>
      <c r="I576" s="35">
        <v>18</v>
      </c>
      <c r="J576" s="108" t="str">
        <f t="shared" si="14"/>
        <v>Каменск-Уральский городской округ Свердловской области, г. Каменск-Уральский, ул. Ленина, д. 18</v>
      </c>
      <c r="K576" s="30">
        <v>2440.1999999999998</v>
      </c>
      <c r="L576" s="30">
        <v>38</v>
      </c>
      <c r="M576" s="30">
        <v>8</v>
      </c>
      <c r="N576" s="41" t="s">
        <v>2856</v>
      </c>
      <c r="O576" s="114">
        <v>43039</v>
      </c>
      <c r="P576" s="33" t="s">
        <v>2397</v>
      </c>
      <c r="Q576" s="187">
        <v>10671745.359999999</v>
      </c>
      <c r="R576" s="183"/>
      <c r="S576" s="183"/>
      <c r="T576"/>
    </row>
    <row r="577" spans="1:20" ht="23.25" x14ac:dyDescent="0.25">
      <c r="A577" s="80">
        <v>576</v>
      </c>
      <c r="B577" s="109" t="s">
        <v>499</v>
      </c>
      <c r="C577" s="30"/>
      <c r="D577" s="30" t="s">
        <v>2504</v>
      </c>
      <c r="E577" s="30" t="s">
        <v>18</v>
      </c>
      <c r="F577" s="30" t="s">
        <v>526</v>
      </c>
      <c r="G577" s="30" t="s">
        <v>20</v>
      </c>
      <c r="H577" s="30" t="s">
        <v>36</v>
      </c>
      <c r="I577" s="35">
        <v>20</v>
      </c>
      <c r="J577" s="108" t="str">
        <f t="shared" si="14"/>
        <v>Каменск-Уральский городской округ Свердловской области, г. Каменск-Уральский, ул. Ленина, д. 20</v>
      </c>
      <c r="K577" s="30">
        <v>2343.9</v>
      </c>
      <c r="L577" s="30">
        <v>20</v>
      </c>
      <c r="M577" s="30">
        <v>4</v>
      </c>
      <c r="N577" s="41" t="s">
        <v>2856</v>
      </c>
      <c r="O577" s="114">
        <v>43039</v>
      </c>
      <c r="P577" s="33" t="s">
        <v>2397</v>
      </c>
      <c r="Q577" s="187">
        <v>7177864.4800000004</v>
      </c>
      <c r="R577" s="183"/>
      <c r="S577" s="183"/>
      <c r="T577"/>
    </row>
    <row r="578" spans="1:20" ht="23.25" x14ac:dyDescent="0.25">
      <c r="A578" s="80">
        <v>577</v>
      </c>
      <c r="B578" s="109" t="s">
        <v>499</v>
      </c>
      <c r="C578" s="30"/>
      <c r="D578" s="30" t="s">
        <v>2504</v>
      </c>
      <c r="E578" s="30" t="s">
        <v>18</v>
      </c>
      <c r="F578" s="30" t="s">
        <v>526</v>
      </c>
      <c r="G578" s="30" t="s">
        <v>20</v>
      </c>
      <c r="H578" s="30" t="s">
        <v>36</v>
      </c>
      <c r="I578" s="35">
        <v>22</v>
      </c>
      <c r="J578" s="108" t="str">
        <f t="shared" si="14"/>
        <v>Каменск-Уральский городской округ Свердловской области, г. Каменск-Уральский, ул. Ленина, д. 22</v>
      </c>
      <c r="K578" s="30">
        <v>2521.1999999999998</v>
      </c>
      <c r="L578" s="30">
        <v>28</v>
      </c>
      <c r="M578" s="30">
        <v>7</v>
      </c>
      <c r="N578" s="41" t="s">
        <v>2856</v>
      </c>
      <c r="O578" s="114">
        <v>43039</v>
      </c>
      <c r="P578" s="33" t="s">
        <v>2397</v>
      </c>
      <c r="Q578" s="187">
        <v>8632177.9000000004</v>
      </c>
      <c r="R578" s="183"/>
      <c r="S578" s="183"/>
      <c r="T578"/>
    </row>
    <row r="579" spans="1:20" ht="23.25" x14ac:dyDescent="0.25">
      <c r="A579" s="80">
        <v>578</v>
      </c>
      <c r="B579" s="109" t="s">
        <v>499</v>
      </c>
      <c r="C579" s="30"/>
      <c r="D579" s="30" t="s">
        <v>2504</v>
      </c>
      <c r="E579" s="30" t="s">
        <v>18</v>
      </c>
      <c r="F579" s="30" t="s">
        <v>526</v>
      </c>
      <c r="G579" s="30" t="s">
        <v>20</v>
      </c>
      <c r="H579" s="30" t="s">
        <v>36</v>
      </c>
      <c r="I579" s="35" t="s">
        <v>406</v>
      </c>
      <c r="J579" s="108" t="str">
        <f t="shared" si="14"/>
        <v>Каменск-Уральский городской округ Свердловской области, г. Каменск-Уральский, ул. Ленина, д. 22А</v>
      </c>
      <c r="K579" s="30">
        <v>2952</v>
      </c>
      <c r="L579" s="30">
        <v>40</v>
      </c>
      <c r="M579" s="30">
        <v>8</v>
      </c>
      <c r="N579" s="41" t="s">
        <v>2856</v>
      </c>
      <c r="O579" s="114">
        <v>43039</v>
      </c>
      <c r="P579" s="33" t="s">
        <v>2397</v>
      </c>
      <c r="Q579" s="187">
        <v>10084082.940000001</v>
      </c>
      <c r="R579" s="183"/>
      <c r="S579" s="183"/>
      <c r="T579"/>
    </row>
    <row r="580" spans="1:20" ht="23.25" x14ac:dyDescent="0.25">
      <c r="A580" s="80">
        <v>579</v>
      </c>
      <c r="B580" s="109" t="s">
        <v>499</v>
      </c>
      <c r="C580" s="30"/>
      <c r="D580" s="30" t="s">
        <v>2504</v>
      </c>
      <c r="E580" s="30" t="s">
        <v>18</v>
      </c>
      <c r="F580" s="30" t="s">
        <v>526</v>
      </c>
      <c r="G580" s="30" t="s">
        <v>20</v>
      </c>
      <c r="H580" s="30" t="s">
        <v>36</v>
      </c>
      <c r="I580" s="35">
        <v>24</v>
      </c>
      <c r="J580" s="108" t="str">
        <f t="shared" si="14"/>
        <v>Каменск-Уральский городской округ Свердловской области, г. Каменск-Уральский, ул. Ленина, д. 24</v>
      </c>
      <c r="K580" s="30">
        <v>2441.6</v>
      </c>
      <c r="L580" s="30">
        <v>38</v>
      </c>
      <c r="M580" s="30">
        <v>7</v>
      </c>
      <c r="N580" s="41" t="s">
        <v>2856</v>
      </c>
      <c r="O580" s="114">
        <v>43039</v>
      </c>
      <c r="P580" s="33" t="s">
        <v>2397</v>
      </c>
      <c r="Q580" s="187">
        <v>6855201.7400000002</v>
      </c>
      <c r="R580" s="183"/>
      <c r="S580" s="183"/>
      <c r="T580"/>
    </row>
    <row r="581" spans="1:20" ht="23.25" x14ac:dyDescent="0.25">
      <c r="A581" s="80">
        <v>580</v>
      </c>
      <c r="B581" s="109" t="s">
        <v>499</v>
      </c>
      <c r="C581" s="30"/>
      <c r="D581" s="30" t="s">
        <v>2504</v>
      </c>
      <c r="E581" s="30" t="s">
        <v>18</v>
      </c>
      <c r="F581" s="30" t="s">
        <v>526</v>
      </c>
      <c r="G581" s="30" t="s">
        <v>20</v>
      </c>
      <c r="H581" s="30" t="s">
        <v>534</v>
      </c>
      <c r="I581" s="35">
        <v>25</v>
      </c>
      <c r="J581" s="108" t="str">
        <f t="shared" si="14"/>
        <v>Каменск-Уральский городской округ Свердловской области, г. Каменск-Уральский, ул. Ленинградская, д. 25</v>
      </c>
      <c r="K581" s="30">
        <v>1561.7</v>
      </c>
      <c r="L581" s="30">
        <v>18</v>
      </c>
      <c r="M581" s="30">
        <v>2</v>
      </c>
      <c r="N581" s="41" t="s">
        <v>2856</v>
      </c>
      <c r="O581" s="114">
        <v>43039</v>
      </c>
      <c r="P581" s="33" t="s">
        <v>2397</v>
      </c>
      <c r="Q581" s="187">
        <v>5669053.9399999995</v>
      </c>
      <c r="R581" s="183"/>
      <c r="S581" s="183"/>
      <c r="T581"/>
    </row>
    <row r="582" spans="1:20" ht="23.25" x14ac:dyDescent="0.25">
      <c r="A582" s="80">
        <v>581</v>
      </c>
      <c r="B582" s="109" t="s">
        <v>499</v>
      </c>
      <c r="C582" s="30"/>
      <c r="D582" s="30" t="s">
        <v>2504</v>
      </c>
      <c r="E582" s="30" t="s">
        <v>18</v>
      </c>
      <c r="F582" s="30" t="s">
        <v>526</v>
      </c>
      <c r="G582" s="30" t="s">
        <v>20</v>
      </c>
      <c r="H582" s="30" t="s">
        <v>534</v>
      </c>
      <c r="I582" s="35">
        <v>29</v>
      </c>
      <c r="J582" s="108" t="str">
        <f t="shared" si="14"/>
        <v>Каменск-Уральский городской округ Свердловской области, г. Каменск-Уральский, ул. Ленинградская, д. 29</v>
      </c>
      <c r="K582" s="30">
        <v>977.5</v>
      </c>
      <c r="L582" s="30">
        <v>12</v>
      </c>
      <c r="M582" s="30">
        <v>2</v>
      </c>
      <c r="N582" s="41" t="s">
        <v>2856</v>
      </c>
      <c r="O582" s="114">
        <v>43039</v>
      </c>
      <c r="P582" s="33" t="s">
        <v>2397</v>
      </c>
      <c r="Q582" s="187">
        <v>3626242.6599999997</v>
      </c>
      <c r="R582" s="183"/>
      <c r="S582" s="183"/>
      <c r="T582"/>
    </row>
    <row r="583" spans="1:20" ht="23.25" x14ac:dyDescent="0.25">
      <c r="A583" s="80">
        <v>582</v>
      </c>
      <c r="B583" s="109" t="s">
        <v>499</v>
      </c>
      <c r="C583" s="30"/>
      <c r="D583" s="30" t="s">
        <v>2504</v>
      </c>
      <c r="E583" s="30" t="s">
        <v>18</v>
      </c>
      <c r="F583" s="30" t="s">
        <v>526</v>
      </c>
      <c r="G583" s="30" t="s">
        <v>20</v>
      </c>
      <c r="H583" s="30" t="s">
        <v>490</v>
      </c>
      <c r="I583" s="35">
        <v>51</v>
      </c>
      <c r="J583" s="108" t="str">
        <f t="shared" si="14"/>
        <v>Каменск-Уральский городской округ Свердловской области, г. Каменск-Уральский, ул. Лермонтова, д. 51</v>
      </c>
      <c r="K583" s="30">
        <v>1530.2</v>
      </c>
      <c r="L583" s="30">
        <v>18</v>
      </c>
      <c r="M583" s="30">
        <v>3</v>
      </c>
      <c r="N583" s="41" t="s">
        <v>2856</v>
      </c>
      <c r="O583" s="114">
        <v>43039</v>
      </c>
      <c r="P583" s="33" t="s">
        <v>2397</v>
      </c>
      <c r="Q583" s="187">
        <v>3103171.0799999996</v>
      </c>
      <c r="R583" s="183"/>
      <c r="S583" s="183"/>
      <c r="T583"/>
    </row>
    <row r="584" spans="1:20" ht="23.25" x14ac:dyDescent="0.25">
      <c r="A584" s="80">
        <v>583</v>
      </c>
      <c r="B584" s="109" t="s">
        <v>499</v>
      </c>
      <c r="C584" s="30"/>
      <c r="D584" s="30" t="s">
        <v>2504</v>
      </c>
      <c r="E584" s="30" t="s">
        <v>18</v>
      </c>
      <c r="F584" s="30" t="s">
        <v>526</v>
      </c>
      <c r="G584" s="30" t="s">
        <v>20</v>
      </c>
      <c r="H584" s="30" t="s">
        <v>490</v>
      </c>
      <c r="I584" s="35">
        <v>55</v>
      </c>
      <c r="J584" s="108" t="str">
        <f t="shared" si="14"/>
        <v>Каменск-Уральский городской округ Свердловской области, г. Каменск-Уральский, ул. Лермонтова, д. 55</v>
      </c>
      <c r="K584" s="30">
        <v>535.29999999999995</v>
      </c>
      <c r="L584" s="30">
        <v>4</v>
      </c>
      <c r="M584" s="30">
        <v>2</v>
      </c>
      <c r="N584" s="41" t="s">
        <v>2856</v>
      </c>
      <c r="O584" s="114">
        <v>43039</v>
      </c>
      <c r="P584" s="33" t="s">
        <v>2397</v>
      </c>
      <c r="Q584" s="187">
        <v>925933.02</v>
      </c>
      <c r="R584" s="183"/>
      <c r="S584" s="183"/>
      <c r="T584"/>
    </row>
    <row r="585" spans="1:20" ht="23.25" x14ac:dyDescent="0.25">
      <c r="A585" s="80">
        <v>584</v>
      </c>
      <c r="B585" s="109" t="s">
        <v>499</v>
      </c>
      <c r="C585" s="30"/>
      <c r="D585" s="30" t="s">
        <v>2504</v>
      </c>
      <c r="E585" s="30" t="s">
        <v>18</v>
      </c>
      <c r="F585" s="30" t="s">
        <v>526</v>
      </c>
      <c r="G585" s="30" t="s">
        <v>20</v>
      </c>
      <c r="H585" s="30" t="s">
        <v>490</v>
      </c>
      <c r="I585" s="35">
        <v>57</v>
      </c>
      <c r="J585" s="108" t="str">
        <f t="shared" si="14"/>
        <v>Каменск-Уральский городской округ Свердловской области, г. Каменск-Уральский, ул. Лермонтова, д. 57</v>
      </c>
      <c r="K585" s="30">
        <v>980.5</v>
      </c>
      <c r="L585" s="30">
        <v>12</v>
      </c>
      <c r="M585" s="30">
        <v>5</v>
      </c>
      <c r="N585" s="41" t="s">
        <v>2856</v>
      </c>
      <c r="O585" s="114">
        <v>43039</v>
      </c>
      <c r="P585" s="33" t="s">
        <v>2397</v>
      </c>
      <c r="Q585" s="187">
        <v>5237192.82</v>
      </c>
      <c r="R585" s="183"/>
      <c r="S585" s="183"/>
      <c r="T585"/>
    </row>
    <row r="586" spans="1:20" ht="23.25" x14ac:dyDescent="0.25">
      <c r="A586" s="80">
        <v>585</v>
      </c>
      <c r="B586" s="109" t="s">
        <v>499</v>
      </c>
      <c r="C586" s="30"/>
      <c r="D586" s="30" t="s">
        <v>2504</v>
      </c>
      <c r="E586" s="30" t="s">
        <v>18</v>
      </c>
      <c r="F586" s="30" t="s">
        <v>526</v>
      </c>
      <c r="G586" s="30" t="s">
        <v>20</v>
      </c>
      <c r="H586" s="30" t="s">
        <v>490</v>
      </c>
      <c r="I586" s="35">
        <v>59</v>
      </c>
      <c r="J586" s="108" t="str">
        <f t="shared" si="14"/>
        <v>Каменск-Уральский городской округ Свердловской области, г. Каменск-Уральский, ул. Лермонтова, д. 59</v>
      </c>
      <c r="K586" s="30">
        <v>560.9</v>
      </c>
      <c r="L586" s="30">
        <v>8</v>
      </c>
      <c r="M586" s="30">
        <v>6</v>
      </c>
      <c r="N586" s="41" t="s">
        <v>2856</v>
      </c>
      <c r="O586" s="114">
        <v>43039</v>
      </c>
      <c r="P586" s="33" t="s">
        <v>2397</v>
      </c>
      <c r="Q586" s="187">
        <v>3492265.46</v>
      </c>
      <c r="R586" s="183"/>
      <c r="S586" s="183"/>
      <c r="T586"/>
    </row>
    <row r="587" spans="1:20" ht="23.25" x14ac:dyDescent="0.25">
      <c r="A587" s="80">
        <v>586</v>
      </c>
      <c r="B587" s="109" t="s">
        <v>499</v>
      </c>
      <c r="C587" s="30"/>
      <c r="D587" s="30" t="s">
        <v>2504</v>
      </c>
      <c r="E587" s="30" t="s">
        <v>18</v>
      </c>
      <c r="F587" s="30" t="s">
        <v>526</v>
      </c>
      <c r="G587" s="30" t="s">
        <v>20</v>
      </c>
      <c r="H587" s="30" t="s">
        <v>490</v>
      </c>
      <c r="I587" s="35">
        <v>61</v>
      </c>
      <c r="J587" s="108" t="str">
        <f t="shared" si="14"/>
        <v>Каменск-Уральский городской округ Свердловской области, г. Каменск-Уральский, ул. Лермонтова, д. 61</v>
      </c>
      <c r="K587" s="30">
        <v>1568.5</v>
      </c>
      <c r="L587" s="30">
        <v>18</v>
      </c>
      <c r="M587" s="30">
        <v>5</v>
      </c>
      <c r="N587" s="41" t="s">
        <v>2856</v>
      </c>
      <c r="O587" s="114">
        <v>43039</v>
      </c>
      <c r="P587" s="33" t="s">
        <v>2397</v>
      </c>
      <c r="Q587" s="187">
        <v>7719993.0599999996</v>
      </c>
      <c r="R587" s="183"/>
      <c r="S587" s="183"/>
      <c r="T587"/>
    </row>
    <row r="588" spans="1:20" ht="23.25" x14ac:dyDescent="0.25">
      <c r="A588" s="80">
        <v>587</v>
      </c>
      <c r="B588" s="109" t="s">
        <v>499</v>
      </c>
      <c r="C588" s="30"/>
      <c r="D588" s="30" t="s">
        <v>2504</v>
      </c>
      <c r="E588" s="30" t="s">
        <v>18</v>
      </c>
      <c r="F588" s="30" t="s">
        <v>526</v>
      </c>
      <c r="G588" s="30" t="s">
        <v>20</v>
      </c>
      <c r="H588" s="30" t="s">
        <v>490</v>
      </c>
      <c r="I588" s="35">
        <v>63</v>
      </c>
      <c r="J588" s="108" t="str">
        <f t="shared" si="14"/>
        <v>Каменск-Уральский городской округ Свердловской области, г. Каменск-Уральский, ул. Лермонтова, д. 63</v>
      </c>
      <c r="K588" s="30">
        <v>573.4</v>
      </c>
      <c r="L588" s="30">
        <v>8</v>
      </c>
      <c r="M588" s="30">
        <v>4</v>
      </c>
      <c r="N588" s="41" t="s">
        <v>2856</v>
      </c>
      <c r="O588" s="114">
        <v>43039</v>
      </c>
      <c r="P588" s="33" t="s">
        <v>2397</v>
      </c>
      <c r="Q588" s="187">
        <v>3067433.6000000006</v>
      </c>
      <c r="R588" s="183"/>
      <c r="S588" s="183"/>
      <c r="T588"/>
    </row>
    <row r="589" spans="1:20" ht="23.25" x14ac:dyDescent="0.25">
      <c r="A589" s="80">
        <v>588</v>
      </c>
      <c r="B589" s="109" t="s">
        <v>499</v>
      </c>
      <c r="C589" s="30"/>
      <c r="D589" s="30" t="s">
        <v>2504</v>
      </c>
      <c r="E589" s="30" t="s">
        <v>18</v>
      </c>
      <c r="F589" s="30" t="s">
        <v>526</v>
      </c>
      <c r="G589" s="30" t="s">
        <v>20</v>
      </c>
      <c r="H589" s="30" t="s">
        <v>490</v>
      </c>
      <c r="I589" s="35">
        <v>87</v>
      </c>
      <c r="J589" s="108" t="str">
        <f t="shared" si="14"/>
        <v>Каменск-Уральский городской округ Свердловской области, г. Каменск-Уральский, ул. Лермонтова, д. 87</v>
      </c>
      <c r="K589" s="30">
        <v>4603.5</v>
      </c>
      <c r="L589" s="30">
        <v>76</v>
      </c>
      <c r="M589" s="30">
        <v>1</v>
      </c>
      <c r="N589" s="41" t="s">
        <v>2856</v>
      </c>
      <c r="O589" s="114">
        <v>43039</v>
      </c>
      <c r="P589" s="33" t="s">
        <v>2397</v>
      </c>
      <c r="Q589" s="187">
        <v>1778215.16</v>
      </c>
      <c r="R589" s="183"/>
      <c r="S589" s="183"/>
      <c r="T589"/>
    </row>
    <row r="590" spans="1:20" ht="23.25" x14ac:dyDescent="0.25">
      <c r="A590" s="80">
        <v>589</v>
      </c>
      <c r="B590" s="109" t="s">
        <v>499</v>
      </c>
      <c r="C590" s="30"/>
      <c r="D590" s="30" t="s">
        <v>2504</v>
      </c>
      <c r="E590" s="30" t="s">
        <v>18</v>
      </c>
      <c r="F590" s="30" t="s">
        <v>526</v>
      </c>
      <c r="G590" s="30" t="s">
        <v>20</v>
      </c>
      <c r="H590" s="30" t="s">
        <v>367</v>
      </c>
      <c r="I590" s="35">
        <v>4</v>
      </c>
      <c r="J590" s="108" t="str">
        <f t="shared" si="14"/>
        <v>Каменск-Уральский городской округ Свердловской области, г. Каменск-Уральский, ул. Лесная, д. 4</v>
      </c>
      <c r="K590" s="30">
        <v>538.70000000000005</v>
      </c>
      <c r="L590" s="30">
        <v>8</v>
      </c>
      <c r="M590" s="30">
        <v>3</v>
      </c>
      <c r="N590" s="41" t="s">
        <v>2856</v>
      </c>
      <c r="O590" s="114">
        <v>43039</v>
      </c>
      <c r="P590" s="33" t="s">
        <v>2397</v>
      </c>
      <c r="Q590" s="187">
        <v>2400130.62</v>
      </c>
      <c r="R590" s="183"/>
      <c r="S590" s="183"/>
      <c r="T590"/>
    </row>
    <row r="591" spans="1:20" ht="34.5" x14ac:dyDescent="0.25">
      <c r="A591" s="80">
        <v>590</v>
      </c>
      <c r="B591" s="109" t="s">
        <v>499</v>
      </c>
      <c r="C591" s="30"/>
      <c r="D591" s="30" t="s">
        <v>2504</v>
      </c>
      <c r="E591" s="30" t="s">
        <v>18</v>
      </c>
      <c r="F591" s="30" t="s">
        <v>526</v>
      </c>
      <c r="G591" s="30" t="s">
        <v>20</v>
      </c>
      <c r="H591" s="30" t="s">
        <v>1061</v>
      </c>
      <c r="I591" s="35" t="s">
        <v>115</v>
      </c>
      <c r="J591" s="108" t="str">
        <f t="shared" si="14"/>
        <v>Каменск-Уральский городской округ Свердловской области, г. Каменск-Уральский, ул. Механизаторов, д. 1А</v>
      </c>
      <c r="K591" s="30">
        <v>4817.7</v>
      </c>
      <c r="L591" s="30">
        <v>84</v>
      </c>
      <c r="M591" s="30">
        <v>4</v>
      </c>
      <c r="N591" s="41" t="s">
        <v>2867</v>
      </c>
      <c r="O591" s="114" t="s">
        <v>3379</v>
      </c>
      <c r="P591" s="33" t="s">
        <v>1615</v>
      </c>
      <c r="Q591" s="187">
        <v>4907861.9000000004</v>
      </c>
      <c r="R591" s="183"/>
      <c r="S591" s="183"/>
      <c r="T591"/>
    </row>
    <row r="592" spans="1:20" ht="23.25" x14ac:dyDescent="0.25">
      <c r="A592" s="80">
        <v>591</v>
      </c>
      <c r="B592" s="109" t="s">
        <v>499</v>
      </c>
      <c r="C592" s="30"/>
      <c r="D592" s="30" t="s">
        <v>2504</v>
      </c>
      <c r="E592" s="30" t="s">
        <v>18</v>
      </c>
      <c r="F592" s="30" t="s">
        <v>526</v>
      </c>
      <c r="G592" s="30" t="s">
        <v>20</v>
      </c>
      <c r="H592" s="30" t="s">
        <v>217</v>
      </c>
      <c r="I592" s="35">
        <v>28</v>
      </c>
      <c r="J592" s="108" t="str">
        <f t="shared" si="14"/>
        <v>Каменск-Уральский городской округ Свердловской области, г. Каменск-Уральский, ул. Мичурина, д. 28</v>
      </c>
      <c r="K592" s="30">
        <v>3310.8</v>
      </c>
      <c r="L592" s="30">
        <v>76</v>
      </c>
      <c r="M592" s="30">
        <v>6</v>
      </c>
      <c r="N592" s="41" t="s">
        <v>2856</v>
      </c>
      <c r="O592" s="114">
        <v>43039</v>
      </c>
      <c r="P592" s="33" t="s">
        <v>2397</v>
      </c>
      <c r="Q592" s="187">
        <v>5936564.6600000001</v>
      </c>
      <c r="R592" s="183"/>
      <c r="S592" s="183"/>
      <c r="T592"/>
    </row>
    <row r="593" spans="1:20" ht="34.5" x14ac:dyDescent="0.25">
      <c r="A593" s="80">
        <v>592</v>
      </c>
      <c r="B593" s="109" t="s">
        <v>499</v>
      </c>
      <c r="C593" s="30"/>
      <c r="D593" s="30" t="s">
        <v>2504</v>
      </c>
      <c r="E593" s="30" t="s">
        <v>18</v>
      </c>
      <c r="F593" s="30" t="s">
        <v>526</v>
      </c>
      <c r="G593" s="30" t="s">
        <v>20</v>
      </c>
      <c r="H593" s="30" t="s">
        <v>689</v>
      </c>
      <c r="I593" s="35">
        <v>1</v>
      </c>
      <c r="J593" s="108" t="str">
        <f t="shared" si="14"/>
        <v>Каменск-Уральский городской округ Свердловской области, г. Каменск-Уральский, ул. Набережная, д. 1</v>
      </c>
      <c r="K593" s="30">
        <v>1743.5</v>
      </c>
      <c r="L593" s="30">
        <v>40</v>
      </c>
      <c r="M593" s="30">
        <v>6</v>
      </c>
      <c r="N593" s="41" t="s">
        <v>1710</v>
      </c>
      <c r="O593" s="114">
        <v>43042</v>
      </c>
      <c r="P593" s="33" t="s">
        <v>1615</v>
      </c>
      <c r="Q593" s="187">
        <v>2758176.8400000003</v>
      </c>
      <c r="R593" s="183"/>
      <c r="S593" s="183"/>
      <c r="T593"/>
    </row>
    <row r="594" spans="1:20" ht="34.5" x14ac:dyDescent="0.25">
      <c r="A594" s="80">
        <v>593</v>
      </c>
      <c r="B594" s="109" t="s">
        <v>499</v>
      </c>
      <c r="C594" s="30"/>
      <c r="D594" s="30" t="s">
        <v>2504</v>
      </c>
      <c r="E594" s="30" t="s">
        <v>18</v>
      </c>
      <c r="F594" s="30" t="s">
        <v>526</v>
      </c>
      <c r="G594" s="30" t="s">
        <v>20</v>
      </c>
      <c r="H594" s="30" t="s">
        <v>689</v>
      </c>
      <c r="I594" s="35">
        <v>7</v>
      </c>
      <c r="J594" s="108" t="str">
        <f t="shared" si="14"/>
        <v>Каменск-Уральский городской округ Свердловской области, г. Каменск-Уральский, ул. Набережная, д. 7</v>
      </c>
      <c r="K594" s="30">
        <v>3392</v>
      </c>
      <c r="L594" s="30">
        <v>80</v>
      </c>
      <c r="M594" s="30">
        <v>2</v>
      </c>
      <c r="N594" s="41" t="s">
        <v>1710</v>
      </c>
      <c r="O594" s="114">
        <v>43042</v>
      </c>
      <c r="P594" s="33" t="s">
        <v>1615</v>
      </c>
      <c r="Q594" s="187">
        <v>1969436.52</v>
      </c>
      <c r="R594" s="183"/>
      <c r="S594" s="183"/>
      <c r="T594"/>
    </row>
    <row r="595" spans="1:20" ht="23.25" x14ac:dyDescent="0.25">
      <c r="A595" s="80">
        <v>594</v>
      </c>
      <c r="B595" s="109" t="s">
        <v>499</v>
      </c>
      <c r="C595" s="30"/>
      <c r="D595" s="30" t="s">
        <v>2504</v>
      </c>
      <c r="E595" s="30" t="s">
        <v>18</v>
      </c>
      <c r="F595" s="30" t="s">
        <v>526</v>
      </c>
      <c r="G595" s="30" t="s">
        <v>20</v>
      </c>
      <c r="H595" s="30" t="s">
        <v>97</v>
      </c>
      <c r="I595" s="35">
        <v>4</v>
      </c>
      <c r="J595" s="108" t="str">
        <f t="shared" si="14"/>
        <v>Каменск-Уральский городской округ Свердловской области, г. Каменск-Уральский, ул. О.Кошевого, д. 4</v>
      </c>
      <c r="K595" s="30">
        <v>1143.2</v>
      </c>
      <c r="L595" s="30">
        <v>18</v>
      </c>
      <c r="M595" s="30">
        <v>7</v>
      </c>
      <c r="N595" s="41" t="s">
        <v>2856</v>
      </c>
      <c r="O595" s="114">
        <v>43039</v>
      </c>
      <c r="P595" s="33" t="s">
        <v>2397</v>
      </c>
      <c r="Q595" s="187">
        <v>6561345.9800000004</v>
      </c>
      <c r="R595" s="183"/>
      <c r="S595" s="183"/>
      <c r="T595"/>
    </row>
    <row r="596" spans="1:20" ht="23.25" x14ac:dyDescent="0.25">
      <c r="A596" s="80">
        <v>595</v>
      </c>
      <c r="B596" s="109" t="s">
        <v>499</v>
      </c>
      <c r="C596" s="30"/>
      <c r="D596" s="30" t="s">
        <v>2504</v>
      </c>
      <c r="E596" s="30" t="s">
        <v>18</v>
      </c>
      <c r="F596" s="30" t="s">
        <v>526</v>
      </c>
      <c r="G596" s="30" t="s">
        <v>20</v>
      </c>
      <c r="H596" s="30" t="s">
        <v>97</v>
      </c>
      <c r="I596" s="35">
        <v>5</v>
      </c>
      <c r="J596" s="108" t="str">
        <f t="shared" si="14"/>
        <v>Каменск-Уральский городской округ Свердловской области, г. Каменск-Уральский, ул. О.Кошевого, д. 5</v>
      </c>
      <c r="K596" s="30">
        <v>1710.3</v>
      </c>
      <c r="L596" s="30">
        <v>27</v>
      </c>
      <c r="M596" s="30">
        <v>5</v>
      </c>
      <c r="N596" s="41" t="s">
        <v>2856</v>
      </c>
      <c r="O596" s="114">
        <v>43039</v>
      </c>
      <c r="P596" s="33" t="s">
        <v>2397</v>
      </c>
      <c r="Q596" s="187">
        <v>3176207.18</v>
      </c>
      <c r="R596" s="183"/>
      <c r="S596" s="183"/>
      <c r="T596"/>
    </row>
    <row r="597" spans="1:20" ht="34.5" x14ac:dyDescent="0.25">
      <c r="A597" s="80">
        <v>596</v>
      </c>
      <c r="B597" s="109" t="s">
        <v>499</v>
      </c>
      <c r="C597" s="30"/>
      <c r="D597" s="30" t="s">
        <v>2504</v>
      </c>
      <c r="E597" s="30" t="s">
        <v>18</v>
      </c>
      <c r="F597" s="30" t="s">
        <v>526</v>
      </c>
      <c r="G597" s="30" t="s">
        <v>20</v>
      </c>
      <c r="H597" s="30" t="s">
        <v>61</v>
      </c>
      <c r="I597" s="35">
        <v>12</v>
      </c>
      <c r="J597" s="108" t="str">
        <f t="shared" si="14"/>
        <v>Каменск-Уральский городской округ Свердловской области, г. Каменск-Уральский, ул. Октябрьская, д. 12</v>
      </c>
      <c r="K597" s="30">
        <v>1682.6</v>
      </c>
      <c r="L597" s="30">
        <v>24</v>
      </c>
      <c r="M597" s="30">
        <v>2</v>
      </c>
      <c r="N597" s="41" t="s">
        <v>1710</v>
      </c>
      <c r="O597" s="114">
        <v>43042</v>
      </c>
      <c r="P597" s="33" t="s">
        <v>1615</v>
      </c>
      <c r="Q597" s="187">
        <v>653442.69999999995</v>
      </c>
      <c r="R597" s="183"/>
      <c r="S597" s="183"/>
      <c r="T597"/>
    </row>
    <row r="598" spans="1:20" ht="34.5" x14ac:dyDescent="0.25">
      <c r="A598" s="80">
        <v>597</v>
      </c>
      <c r="B598" s="109" t="s">
        <v>499</v>
      </c>
      <c r="C598" s="30"/>
      <c r="D598" s="30" t="s">
        <v>2504</v>
      </c>
      <c r="E598" s="30" t="s">
        <v>18</v>
      </c>
      <c r="F598" s="30" t="s">
        <v>526</v>
      </c>
      <c r="G598" s="30" t="s">
        <v>20</v>
      </c>
      <c r="H598" s="30" t="s">
        <v>61</v>
      </c>
      <c r="I598" s="35">
        <v>14</v>
      </c>
      <c r="J598" s="108" t="str">
        <f t="shared" si="14"/>
        <v>Каменск-Уральский городской округ Свердловской области, г. Каменск-Уральский, ул. Октябрьская, д. 14</v>
      </c>
      <c r="K598" s="30">
        <v>5283.9</v>
      </c>
      <c r="L598" s="30">
        <v>80</v>
      </c>
      <c r="M598" s="30">
        <v>5</v>
      </c>
      <c r="N598" s="41" t="s">
        <v>1710</v>
      </c>
      <c r="O598" s="114">
        <v>43042</v>
      </c>
      <c r="P598" s="33" t="s">
        <v>1615</v>
      </c>
      <c r="Q598" s="187">
        <v>6550159.9399999995</v>
      </c>
      <c r="R598" s="183"/>
      <c r="S598" s="183"/>
      <c r="T598"/>
    </row>
    <row r="599" spans="1:20" ht="34.5" x14ac:dyDescent="0.25">
      <c r="A599" s="80">
        <v>598</v>
      </c>
      <c r="B599" s="109" t="s">
        <v>499</v>
      </c>
      <c r="C599" s="30"/>
      <c r="D599" s="30" t="s">
        <v>2504</v>
      </c>
      <c r="E599" s="30" t="s">
        <v>18</v>
      </c>
      <c r="F599" s="30" t="s">
        <v>526</v>
      </c>
      <c r="G599" s="30" t="s">
        <v>20</v>
      </c>
      <c r="H599" s="30" t="s">
        <v>61</v>
      </c>
      <c r="I599" s="35">
        <v>23</v>
      </c>
      <c r="J599" s="108" t="str">
        <f t="shared" si="14"/>
        <v>Каменск-Уральский городской округ Свердловской области, г. Каменск-Уральский, ул. Октябрьская, д. 23</v>
      </c>
      <c r="K599" s="30">
        <v>1546</v>
      </c>
      <c r="L599" s="30">
        <v>16</v>
      </c>
      <c r="M599" s="30">
        <v>3</v>
      </c>
      <c r="N599" s="41" t="s">
        <v>1710</v>
      </c>
      <c r="O599" s="114">
        <v>43042</v>
      </c>
      <c r="P599" s="33" t="s">
        <v>1615</v>
      </c>
      <c r="Q599" s="187">
        <v>2988716.98</v>
      </c>
      <c r="R599" s="183"/>
      <c r="S599" s="183"/>
      <c r="T599"/>
    </row>
    <row r="600" spans="1:20" ht="23.25" x14ac:dyDescent="0.25">
      <c r="A600" s="80">
        <v>599</v>
      </c>
      <c r="B600" s="109" t="s">
        <v>499</v>
      </c>
      <c r="C600" s="30"/>
      <c r="D600" s="30" t="s">
        <v>2504</v>
      </c>
      <c r="E600" s="30" t="s">
        <v>18</v>
      </c>
      <c r="F600" s="30" t="s">
        <v>526</v>
      </c>
      <c r="G600" s="30" t="s">
        <v>20</v>
      </c>
      <c r="H600" s="30" t="s">
        <v>187</v>
      </c>
      <c r="I600" s="35">
        <v>15</v>
      </c>
      <c r="J600" s="108" t="str">
        <f t="shared" si="14"/>
        <v>Каменск-Уральский городской округ Свердловской области, г. Каменск-Уральский, ул. Парковая, д. 15</v>
      </c>
      <c r="K600" s="30">
        <v>827.1</v>
      </c>
      <c r="L600" s="30">
        <v>16</v>
      </c>
      <c r="M600" s="30">
        <v>5</v>
      </c>
      <c r="N600" s="41" t="s">
        <v>2856</v>
      </c>
      <c r="O600" s="114">
        <v>43039</v>
      </c>
      <c r="P600" s="33" t="s">
        <v>2397</v>
      </c>
      <c r="Q600" s="187">
        <v>1214500.8399999999</v>
      </c>
      <c r="R600" s="183"/>
      <c r="S600" s="183"/>
      <c r="T600"/>
    </row>
    <row r="601" spans="1:20" ht="23.25" x14ac:dyDescent="0.25">
      <c r="A601" s="80">
        <v>600</v>
      </c>
      <c r="B601" s="109" t="s">
        <v>499</v>
      </c>
      <c r="C601" s="30"/>
      <c r="D601" s="30" t="s">
        <v>2504</v>
      </c>
      <c r="E601" s="30" t="s">
        <v>18</v>
      </c>
      <c r="F601" s="30" t="s">
        <v>526</v>
      </c>
      <c r="G601" s="30" t="s">
        <v>20</v>
      </c>
      <c r="H601" s="30" t="s">
        <v>187</v>
      </c>
      <c r="I601" s="35">
        <v>17</v>
      </c>
      <c r="J601" s="108" t="str">
        <f t="shared" si="14"/>
        <v>Каменск-Уральский городской округ Свердловской области, г. Каменск-Уральский, ул. Парковая, д. 17</v>
      </c>
      <c r="K601" s="30">
        <v>828.7</v>
      </c>
      <c r="L601" s="30">
        <v>9</v>
      </c>
      <c r="M601" s="30">
        <v>3</v>
      </c>
      <c r="N601" s="41" t="s">
        <v>2856</v>
      </c>
      <c r="O601" s="114">
        <v>43039</v>
      </c>
      <c r="P601" s="33" t="s">
        <v>2397</v>
      </c>
      <c r="Q601" s="187">
        <v>316288.38</v>
      </c>
      <c r="R601" s="183"/>
      <c r="S601" s="183"/>
      <c r="T601"/>
    </row>
    <row r="602" spans="1:20" ht="23.25" x14ac:dyDescent="0.25">
      <c r="A602" s="80">
        <v>601</v>
      </c>
      <c r="B602" s="109" t="s">
        <v>499</v>
      </c>
      <c r="C602" s="30"/>
      <c r="D602" s="30" t="s">
        <v>2504</v>
      </c>
      <c r="E602" s="30" t="s">
        <v>18</v>
      </c>
      <c r="F602" s="30" t="s">
        <v>526</v>
      </c>
      <c r="G602" s="30" t="s">
        <v>20</v>
      </c>
      <c r="H602" s="30" t="s">
        <v>486</v>
      </c>
      <c r="I602" s="35" t="s">
        <v>1091</v>
      </c>
      <c r="J602" s="108" t="str">
        <f t="shared" si="14"/>
        <v>Каменск-Уральский городской округ Свердловской области, г. Каменск-Уральский, ул. Репина, д. 15Б</v>
      </c>
      <c r="K602" s="30">
        <v>760.3</v>
      </c>
      <c r="L602" s="30">
        <v>27</v>
      </c>
      <c r="M602" s="30">
        <v>8</v>
      </c>
      <c r="N602" s="41" t="s">
        <v>2856</v>
      </c>
      <c r="O602" s="114">
        <v>43039</v>
      </c>
      <c r="P602" s="33" t="s">
        <v>2397</v>
      </c>
      <c r="Q602" s="187">
        <v>3196347.42</v>
      </c>
      <c r="R602" s="183"/>
      <c r="S602" s="183"/>
      <c r="T602"/>
    </row>
    <row r="603" spans="1:20" ht="23.25" x14ac:dyDescent="0.25">
      <c r="A603" s="80">
        <v>602</v>
      </c>
      <c r="B603" s="109" t="s">
        <v>499</v>
      </c>
      <c r="C603" s="30"/>
      <c r="D603" s="30" t="s">
        <v>2504</v>
      </c>
      <c r="E603" s="30" t="s">
        <v>18</v>
      </c>
      <c r="F603" s="30" t="s">
        <v>526</v>
      </c>
      <c r="G603" s="30" t="s">
        <v>20</v>
      </c>
      <c r="H603" s="30" t="s">
        <v>486</v>
      </c>
      <c r="I603" s="35">
        <v>6</v>
      </c>
      <c r="J603" s="108" t="str">
        <f t="shared" si="14"/>
        <v>Каменск-Уральский городской округ Свердловской области, г. Каменск-Уральский, ул. Репина, д. 6</v>
      </c>
      <c r="K603" s="30">
        <v>637.20000000000005</v>
      </c>
      <c r="L603" s="30">
        <v>8</v>
      </c>
      <c r="M603" s="30">
        <v>8</v>
      </c>
      <c r="N603" s="41" t="s">
        <v>2856</v>
      </c>
      <c r="O603" s="114">
        <v>43039</v>
      </c>
      <c r="P603" s="33" t="s">
        <v>2397</v>
      </c>
      <c r="Q603" s="187">
        <v>3709393.6900000004</v>
      </c>
      <c r="R603" s="183"/>
      <c r="S603" s="183"/>
      <c r="T603"/>
    </row>
    <row r="604" spans="1:20" ht="23.25" x14ac:dyDescent="0.25">
      <c r="A604" s="80">
        <v>603</v>
      </c>
      <c r="B604" s="109" t="s">
        <v>499</v>
      </c>
      <c r="C604" s="30"/>
      <c r="D604" s="30" t="s">
        <v>2504</v>
      </c>
      <c r="E604" s="30" t="s">
        <v>18</v>
      </c>
      <c r="F604" s="30" t="s">
        <v>526</v>
      </c>
      <c r="G604" s="30" t="s">
        <v>20</v>
      </c>
      <c r="H604" s="30" t="s">
        <v>1068</v>
      </c>
      <c r="I604" s="35">
        <v>22</v>
      </c>
      <c r="J604" s="108" t="str">
        <f t="shared" si="14"/>
        <v>Каменск-Уральский городской округ Свердловской области, г. Каменск-Уральский, ул. Спиридонова, д. 22</v>
      </c>
      <c r="K604" s="30">
        <v>977.1</v>
      </c>
      <c r="L604" s="30">
        <v>11</v>
      </c>
      <c r="M604" s="30">
        <v>1</v>
      </c>
      <c r="N604" s="41" t="s">
        <v>2856</v>
      </c>
      <c r="O604" s="114">
        <v>43039</v>
      </c>
      <c r="P604" s="33" t="s">
        <v>2397</v>
      </c>
      <c r="Q604" s="187">
        <v>2917118.12</v>
      </c>
      <c r="R604" s="183"/>
      <c r="S604" s="183"/>
      <c r="T604"/>
    </row>
    <row r="605" spans="1:20" ht="34.5" x14ac:dyDescent="0.25">
      <c r="A605" s="80">
        <v>604</v>
      </c>
      <c r="B605" s="109" t="s">
        <v>499</v>
      </c>
      <c r="C605" s="30"/>
      <c r="D605" s="30" t="s">
        <v>2504</v>
      </c>
      <c r="E605" s="30" t="s">
        <v>18</v>
      </c>
      <c r="F605" s="30" t="s">
        <v>526</v>
      </c>
      <c r="G605" s="30" t="s">
        <v>20</v>
      </c>
      <c r="H605" s="30" t="s">
        <v>597</v>
      </c>
      <c r="I605" s="75">
        <v>1</v>
      </c>
      <c r="J605" s="108" t="str">
        <f t="shared" ref="J605:J668" si="15">C605&amp;""&amp;D605&amp;", "&amp;E605&amp;" "&amp;F605&amp;", "&amp;G605&amp;" "&amp;H605&amp;", д. "&amp;I605</f>
        <v>Каменск-Уральский городской округ Свердловской области, г. Каменск-Уральский, ул. Стахановская, д. 1</v>
      </c>
      <c r="K605" s="120">
        <v>1954.9</v>
      </c>
      <c r="L605" s="30">
        <v>21</v>
      </c>
      <c r="M605" s="120">
        <v>5</v>
      </c>
      <c r="N605" s="41" t="s">
        <v>1710</v>
      </c>
      <c r="O605" s="114">
        <v>43042</v>
      </c>
      <c r="P605" s="33" t="s">
        <v>1615</v>
      </c>
      <c r="Q605" s="187">
        <v>7037010.2400000012</v>
      </c>
      <c r="R605" s="183"/>
      <c r="S605" s="183"/>
      <c r="T605"/>
    </row>
    <row r="606" spans="1:20" ht="34.5" x14ac:dyDescent="0.25">
      <c r="A606" s="80">
        <v>605</v>
      </c>
      <c r="B606" s="109" t="s">
        <v>499</v>
      </c>
      <c r="C606" s="30"/>
      <c r="D606" s="30" t="s">
        <v>2504</v>
      </c>
      <c r="E606" s="30" t="s">
        <v>18</v>
      </c>
      <c r="F606" s="30" t="s">
        <v>526</v>
      </c>
      <c r="G606" s="30" t="s">
        <v>20</v>
      </c>
      <c r="H606" s="30" t="s">
        <v>597</v>
      </c>
      <c r="I606" s="35">
        <v>10</v>
      </c>
      <c r="J606" s="108" t="str">
        <f t="shared" si="15"/>
        <v>Каменск-Уральский городской округ Свердловской области, г. Каменск-Уральский, ул. Стахановская, д. 10</v>
      </c>
      <c r="K606" s="30">
        <v>1950.2</v>
      </c>
      <c r="L606" s="30">
        <v>23</v>
      </c>
      <c r="M606" s="30">
        <v>5</v>
      </c>
      <c r="N606" s="41" t="s">
        <v>1710</v>
      </c>
      <c r="O606" s="114">
        <v>43042</v>
      </c>
      <c r="P606" s="33" t="s">
        <v>1615</v>
      </c>
      <c r="Q606" s="187">
        <v>7175729.8599999994</v>
      </c>
      <c r="R606" s="183"/>
      <c r="S606" s="183"/>
      <c r="T606"/>
    </row>
    <row r="607" spans="1:20" ht="34.5" x14ac:dyDescent="0.25">
      <c r="A607" s="80">
        <v>606</v>
      </c>
      <c r="B607" s="109" t="s">
        <v>499</v>
      </c>
      <c r="C607" s="30"/>
      <c r="D607" s="30" t="s">
        <v>2504</v>
      </c>
      <c r="E607" s="30" t="s">
        <v>18</v>
      </c>
      <c r="F607" s="30" t="s">
        <v>526</v>
      </c>
      <c r="G607" s="30" t="s">
        <v>20</v>
      </c>
      <c r="H607" s="30" t="s">
        <v>597</v>
      </c>
      <c r="I607" s="35">
        <v>13</v>
      </c>
      <c r="J607" s="108" t="str">
        <f t="shared" si="15"/>
        <v>Каменск-Уральский городской округ Свердловской области, г. Каменск-Уральский, ул. Стахановская, д. 13</v>
      </c>
      <c r="K607" s="30">
        <v>1939.6</v>
      </c>
      <c r="L607" s="30">
        <v>27</v>
      </c>
      <c r="M607" s="30">
        <v>5</v>
      </c>
      <c r="N607" s="41" t="s">
        <v>1710</v>
      </c>
      <c r="O607" s="114">
        <v>43042</v>
      </c>
      <c r="P607" s="33" t="s">
        <v>1615</v>
      </c>
      <c r="Q607" s="187">
        <v>2738944.02</v>
      </c>
      <c r="R607" s="183"/>
      <c r="S607" s="183"/>
      <c r="T607"/>
    </row>
    <row r="608" spans="1:20" ht="34.5" x14ac:dyDescent="0.25">
      <c r="A608" s="80">
        <v>607</v>
      </c>
      <c r="B608" s="109" t="s">
        <v>499</v>
      </c>
      <c r="C608" s="30"/>
      <c r="D608" s="30" t="s">
        <v>2504</v>
      </c>
      <c r="E608" s="30" t="s">
        <v>18</v>
      </c>
      <c r="F608" s="30" t="s">
        <v>526</v>
      </c>
      <c r="G608" s="30" t="s">
        <v>20</v>
      </c>
      <c r="H608" s="30" t="s">
        <v>597</v>
      </c>
      <c r="I608" s="35">
        <v>3</v>
      </c>
      <c r="J608" s="108" t="str">
        <f t="shared" si="15"/>
        <v>Каменск-Уральский городской округ Свердловской области, г. Каменск-Уральский, ул. Стахановская, д. 3</v>
      </c>
      <c r="K608" s="30">
        <v>1718.1</v>
      </c>
      <c r="L608" s="30">
        <v>26</v>
      </c>
      <c r="M608" s="30">
        <v>5</v>
      </c>
      <c r="N608" s="41" t="s">
        <v>1710</v>
      </c>
      <c r="O608" s="114">
        <v>43042</v>
      </c>
      <c r="P608" s="33" t="s">
        <v>1615</v>
      </c>
      <c r="Q608" s="187">
        <v>2234102.2599999998</v>
      </c>
      <c r="R608" s="183"/>
      <c r="S608" s="183"/>
      <c r="T608"/>
    </row>
    <row r="609" spans="1:20" ht="34.5" x14ac:dyDescent="0.25">
      <c r="A609" s="80">
        <v>608</v>
      </c>
      <c r="B609" s="109" t="s">
        <v>499</v>
      </c>
      <c r="C609" s="30"/>
      <c r="D609" s="30" t="s">
        <v>2504</v>
      </c>
      <c r="E609" s="30" t="s">
        <v>18</v>
      </c>
      <c r="F609" s="30" t="s">
        <v>526</v>
      </c>
      <c r="G609" s="30" t="s">
        <v>20</v>
      </c>
      <c r="H609" s="30" t="s">
        <v>597</v>
      </c>
      <c r="I609" s="35">
        <v>4</v>
      </c>
      <c r="J609" s="108" t="str">
        <f t="shared" si="15"/>
        <v>Каменск-Уральский городской округ Свердловской области, г. Каменск-Уральский, ул. Стахановская, д. 4</v>
      </c>
      <c r="K609" s="30">
        <v>1740.8</v>
      </c>
      <c r="L609" s="30">
        <v>27</v>
      </c>
      <c r="M609" s="30">
        <v>1</v>
      </c>
      <c r="N609" s="41" t="s">
        <v>1710</v>
      </c>
      <c r="O609" s="114">
        <v>43042</v>
      </c>
      <c r="P609" s="33" t="s">
        <v>1615</v>
      </c>
      <c r="Q609" s="187">
        <v>3497004.34</v>
      </c>
      <c r="R609" s="183"/>
      <c r="S609" s="183"/>
      <c r="T609"/>
    </row>
    <row r="610" spans="1:20" ht="34.5" x14ac:dyDescent="0.25">
      <c r="A610" s="80">
        <v>609</v>
      </c>
      <c r="B610" s="109" t="s">
        <v>499</v>
      </c>
      <c r="C610" s="30"/>
      <c r="D610" s="30" t="s">
        <v>2504</v>
      </c>
      <c r="E610" s="30" t="s">
        <v>18</v>
      </c>
      <c r="F610" s="30" t="s">
        <v>526</v>
      </c>
      <c r="G610" s="30" t="s">
        <v>20</v>
      </c>
      <c r="H610" s="30" t="s">
        <v>87</v>
      </c>
      <c r="I610" s="35">
        <v>33</v>
      </c>
      <c r="J610" s="108" t="str">
        <f t="shared" si="15"/>
        <v>Каменск-Уральский городской округ Свердловской области, г. Каменск-Уральский, ул. Строителей, д. 33</v>
      </c>
      <c r="K610" s="30">
        <v>2156.6999999999998</v>
      </c>
      <c r="L610" s="30">
        <v>33</v>
      </c>
      <c r="M610" s="30">
        <v>1</v>
      </c>
      <c r="N610" s="41" t="s">
        <v>1710</v>
      </c>
      <c r="O610" s="114">
        <v>43042</v>
      </c>
      <c r="P610" s="33" t="s">
        <v>1615</v>
      </c>
      <c r="Q610" s="187">
        <v>2506368.38</v>
      </c>
      <c r="R610" s="183" t="s">
        <v>2348</v>
      </c>
      <c r="S610" s="183"/>
      <c r="T610"/>
    </row>
    <row r="611" spans="1:20" ht="34.5" x14ac:dyDescent="0.25">
      <c r="A611" s="80">
        <v>610</v>
      </c>
      <c r="B611" s="109" t="s">
        <v>499</v>
      </c>
      <c r="C611" s="30"/>
      <c r="D611" s="30" t="s">
        <v>2504</v>
      </c>
      <c r="E611" s="30" t="s">
        <v>18</v>
      </c>
      <c r="F611" s="30" t="s">
        <v>526</v>
      </c>
      <c r="G611" s="30" t="s">
        <v>20</v>
      </c>
      <c r="H611" s="30" t="s">
        <v>87</v>
      </c>
      <c r="I611" s="35">
        <v>41</v>
      </c>
      <c r="J611" s="108" t="str">
        <f t="shared" si="15"/>
        <v>Каменск-Уральский городской округ Свердловской области, г. Каменск-Уральский, ул. Строителей, д. 41</v>
      </c>
      <c r="K611" s="30">
        <v>683.7</v>
      </c>
      <c r="L611" s="30">
        <v>12</v>
      </c>
      <c r="M611" s="30">
        <v>8</v>
      </c>
      <c r="N611" s="41" t="s">
        <v>1710</v>
      </c>
      <c r="O611" s="114">
        <v>43042</v>
      </c>
      <c r="P611" s="33" t="s">
        <v>1615</v>
      </c>
      <c r="Q611" s="187">
        <v>4196019.82</v>
      </c>
      <c r="R611" s="183"/>
      <c r="S611" s="183"/>
      <c r="T611"/>
    </row>
    <row r="612" spans="1:20" ht="34.5" x14ac:dyDescent="0.25">
      <c r="A612" s="80">
        <v>611</v>
      </c>
      <c r="B612" s="109" t="s">
        <v>499</v>
      </c>
      <c r="C612" s="30"/>
      <c r="D612" s="30" t="s">
        <v>2504</v>
      </c>
      <c r="E612" s="30" t="s">
        <v>18</v>
      </c>
      <c r="F612" s="30" t="s">
        <v>526</v>
      </c>
      <c r="G612" s="30" t="s">
        <v>20</v>
      </c>
      <c r="H612" s="30" t="s">
        <v>87</v>
      </c>
      <c r="I612" s="35">
        <v>43</v>
      </c>
      <c r="J612" s="108" t="str">
        <f t="shared" si="15"/>
        <v>Каменск-Уральский городской округ Свердловской области, г. Каменск-Уральский, ул. Строителей, д. 43</v>
      </c>
      <c r="K612" s="30">
        <v>1003.9</v>
      </c>
      <c r="L612" s="30">
        <v>12</v>
      </c>
      <c r="M612" s="30">
        <v>8</v>
      </c>
      <c r="N612" s="41" t="s">
        <v>1710</v>
      </c>
      <c r="O612" s="114">
        <v>43042</v>
      </c>
      <c r="P612" s="33" t="s">
        <v>1615</v>
      </c>
      <c r="Q612" s="187">
        <v>5887126.1999999993</v>
      </c>
      <c r="R612" s="183"/>
      <c r="S612" s="183"/>
      <c r="T612"/>
    </row>
    <row r="613" spans="1:20" ht="23.25" x14ac:dyDescent="0.25">
      <c r="A613" s="80">
        <v>612</v>
      </c>
      <c r="B613" s="109" t="s">
        <v>499</v>
      </c>
      <c r="C613" s="30"/>
      <c r="D613" s="30" t="s">
        <v>2504</v>
      </c>
      <c r="E613" s="30" t="s">
        <v>18</v>
      </c>
      <c r="F613" s="30" t="s">
        <v>526</v>
      </c>
      <c r="G613" s="30" t="s">
        <v>20</v>
      </c>
      <c r="H613" s="30" t="s">
        <v>295</v>
      </c>
      <c r="I613" s="35">
        <v>3</v>
      </c>
      <c r="J613" s="108" t="str">
        <f t="shared" si="15"/>
        <v>Каменск-Уральский городской округ Свердловской области, г. Каменск-Уральский, ул. Титова, д. 3</v>
      </c>
      <c r="K613" s="30">
        <v>1449.1</v>
      </c>
      <c r="L613" s="30">
        <v>24</v>
      </c>
      <c r="M613" s="30">
        <v>6</v>
      </c>
      <c r="N613" s="41" t="s">
        <v>2856</v>
      </c>
      <c r="O613" s="114">
        <v>43039</v>
      </c>
      <c r="P613" s="33" t="s">
        <v>2397</v>
      </c>
      <c r="Q613" s="187">
        <v>5336852.08</v>
      </c>
      <c r="R613" s="183"/>
      <c r="S613" s="183"/>
      <c r="T613"/>
    </row>
    <row r="614" spans="1:20" ht="34.5" x14ac:dyDescent="0.25">
      <c r="A614" s="80">
        <v>613</v>
      </c>
      <c r="B614" s="109" t="s">
        <v>499</v>
      </c>
      <c r="C614" s="30"/>
      <c r="D614" s="30" t="s">
        <v>2504</v>
      </c>
      <c r="E614" s="30" t="s">
        <v>18</v>
      </c>
      <c r="F614" s="30" t="s">
        <v>526</v>
      </c>
      <c r="G614" s="30" t="s">
        <v>20</v>
      </c>
      <c r="H614" s="30" t="s">
        <v>215</v>
      </c>
      <c r="I614" s="35">
        <v>24</v>
      </c>
      <c r="J614" s="108" t="str">
        <f t="shared" si="15"/>
        <v>Каменск-Уральский городской округ Свердловской области, г. Каменск-Уральский, ул. Уральская, д. 24</v>
      </c>
      <c r="K614" s="30">
        <v>1613</v>
      </c>
      <c r="L614" s="30">
        <v>27</v>
      </c>
      <c r="M614" s="30">
        <v>4</v>
      </c>
      <c r="N614" s="41" t="s">
        <v>1710</v>
      </c>
      <c r="O614" s="114">
        <v>43042</v>
      </c>
      <c r="P614" s="33" t="s">
        <v>1615</v>
      </c>
      <c r="Q614" s="187">
        <v>1983971.76</v>
      </c>
      <c r="R614" s="183"/>
      <c r="S614" s="183"/>
      <c r="T614"/>
    </row>
    <row r="615" spans="1:20" ht="34.5" x14ac:dyDescent="0.25">
      <c r="A615" s="80">
        <v>614</v>
      </c>
      <c r="B615" s="109" t="s">
        <v>499</v>
      </c>
      <c r="C615" s="30"/>
      <c r="D615" s="30" t="s">
        <v>2504</v>
      </c>
      <c r="E615" s="30" t="s">
        <v>18</v>
      </c>
      <c r="F615" s="30" t="s">
        <v>526</v>
      </c>
      <c r="G615" s="30" t="s">
        <v>20</v>
      </c>
      <c r="H615" s="30" t="s">
        <v>1160</v>
      </c>
      <c r="I615" s="35">
        <v>4</v>
      </c>
      <c r="J615" s="108" t="str">
        <f t="shared" si="15"/>
        <v>Каменск-Уральский городской округ Свердловской области, г. Каменск-Уральский, ул. Шестакова, д. 4</v>
      </c>
      <c r="K615" s="30">
        <v>922</v>
      </c>
      <c r="L615" s="30">
        <v>12</v>
      </c>
      <c r="M615" s="30">
        <v>4</v>
      </c>
      <c r="N615" s="41" t="s">
        <v>1710</v>
      </c>
      <c r="O615" s="114">
        <v>43042</v>
      </c>
      <c r="P615" s="33" t="s">
        <v>1615</v>
      </c>
      <c r="Q615" s="187">
        <v>925820.92</v>
      </c>
      <c r="R615" s="183"/>
      <c r="S615" s="183"/>
      <c r="T615"/>
    </row>
    <row r="616" spans="1:20" ht="23.25" x14ac:dyDescent="0.25">
      <c r="A616" s="80">
        <v>615</v>
      </c>
      <c r="B616" s="105" t="s">
        <v>8</v>
      </c>
      <c r="C616" s="106"/>
      <c r="D616" s="91" t="s">
        <v>3021</v>
      </c>
      <c r="E616" s="30" t="s">
        <v>18</v>
      </c>
      <c r="F616" s="30" t="s">
        <v>72</v>
      </c>
      <c r="G616" s="30" t="s">
        <v>20</v>
      </c>
      <c r="H616" s="30" t="s">
        <v>74</v>
      </c>
      <c r="I616" s="42">
        <v>1</v>
      </c>
      <c r="J616" s="108" t="str">
        <f t="shared" si="15"/>
        <v>Камышловский городской округ Свердловской области, г. Камышлов, ул. Гагарина, д. 1</v>
      </c>
      <c r="K616" s="30">
        <v>830.3</v>
      </c>
      <c r="L616" s="30">
        <v>12</v>
      </c>
      <c r="M616" s="30">
        <v>6</v>
      </c>
      <c r="N616" s="41" t="s">
        <v>2736</v>
      </c>
      <c r="O616" s="114">
        <v>43112</v>
      </c>
      <c r="P616" s="33" t="s">
        <v>1846</v>
      </c>
      <c r="Q616" s="187">
        <v>2226078.2600000002</v>
      </c>
      <c r="R616" s="183"/>
      <c r="S616" s="183"/>
      <c r="T616"/>
    </row>
    <row r="617" spans="1:20" ht="23.25" x14ac:dyDescent="0.25">
      <c r="A617" s="80">
        <v>616</v>
      </c>
      <c r="B617" s="105" t="s">
        <v>8</v>
      </c>
      <c r="C617" s="106"/>
      <c r="D617" s="91" t="s">
        <v>3021</v>
      </c>
      <c r="E617" s="30" t="s">
        <v>18</v>
      </c>
      <c r="F617" s="30" t="s">
        <v>72</v>
      </c>
      <c r="G617" s="30" t="s">
        <v>20</v>
      </c>
      <c r="H617" s="30" t="s">
        <v>75</v>
      </c>
      <c r="I617" s="42">
        <v>26</v>
      </c>
      <c r="J617" s="108" t="str">
        <f t="shared" si="15"/>
        <v>Камышловский городской округ Свердловской области, г. Камышлов, ул. Карла Маркса, д. 26</v>
      </c>
      <c r="K617" s="30">
        <v>527.12</v>
      </c>
      <c r="L617" s="30">
        <v>15</v>
      </c>
      <c r="M617" s="30">
        <v>7</v>
      </c>
      <c r="N617" s="41" t="s">
        <v>2736</v>
      </c>
      <c r="O617" s="114">
        <v>43112</v>
      </c>
      <c r="P617" s="33" t="s">
        <v>1846</v>
      </c>
      <c r="Q617" s="187">
        <v>3452120.6799999997</v>
      </c>
      <c r="R617" s="183"/>
      <c r="S617" s="183"/>
      <c r="T617"/>
    </row>
    <row r="618" spans="1:20" ht="23.25" x14ac:dyDescent="0.25">
      <c r="A618" s="80">
        <v>617</v>
      </c>
      <c r="B618" s="111" t="s">
        <v>227</v>
      </c>
      <c r="C618" s="106"/>
      <c r="D618" s="91" t="s">
        <v>3021</v>
      </c>
      <c r="E618" s="30" t="s">
        <v>18</v>
      </c>
      <c r="F618" s="30" t="s">
        <v>72</v>
      </c>
      <c r="G618" s="30" t="s">
        <v>20</v>
      </c>
      <c r="H618" s="30" t="s">
        <v>75</v>
      </c>
      <c r="I618" s="42">
        <v>45</v>
      </c>
      <c r="J618" s="108" t="str">
        <f t="shared" si="15"/>
        <v>Камышловский городской округ Свердловской области, г. Камышлов, ул. Карла Маркса, д. 45</v>
      </c>
      <c r="K618" s="30">
        <v>864.2</v>
      </c>
      <c r="L618" s="30">
        <v>14</v>
      </c>
      <c r="M618" s="30">
        <v>3</v>
      </c>
      <c r="N618" s="41" t="s">
        <v>2736</v>
      </c>
      <c r="O618" s="114">
        <v>43112</v>
      </c>
      <c r="P618" s="33" t="s">
        <v>1846</v>
      </c>
      <c r="Q618" s="187">
        <v>1373862.1999999997</v>
      </c>
      <c r="R618" s="183"/>
      <c r="S618" s="183"/>
      <c r="T618"/>
    </row>
    <row r="619" spans="1:20" ht="23.25" x14ac:dyDescent="0.25">
      <c r="A619" s="80">
        <v>618</v>
      </c>
      <c r="B619" s="105" t="s">
        <v>8</v>
      </c>
      <c r="C619" s="106"/>
      <c r="D619" s="91" t="s">
        <v>3021</v>
      </c>
      <c r="E619" s="30" t="s">
        <v>18</v>
      </c>
      <c r="F619" s="30" t="s">
        <v>72</v>
      </c>
      <c r="G619" s="30" t="s">
        <v>20</v>
      </c>
      <c r="H619" s="30" t="s">
        <v>75</v>
      </c>
      <c r="I619" s="42">
        <v>53</v>
      </c>
      <c r="J619" s="108" t="str">
        <f t="shared" si="15"/>
        <v>Камышловский городской округ Свердловской области, г. Камышлов, ул. Карла Маркса, д. 53</v>
      </c>
      <c r="K619" s="30">
        <v>732.2</v>
      </c>
      <c r="L619" s="30">
        <v>12</v>
      </c>
      <c r="M619" s="30">
        <v>4</v>
      </c>
      <c r="N619" s="41" t="s">
        <v>2736</v>
      </c>
      <c r="O619" s="114">
        <v>43112</v>
      </c>
      <c r="P619" s="33" t="s">
        <v>1846</v>
      </c>
      <c r="Q619" s="187">
        <v>1865798.3000000003</v>
      </c>
      <c r="R619" s="183"/>
      <c r="S619" s="183"/>
      <c r="T619"/>
    </row>
    <row r="620" spans="1:20" ht="34.5" x14ac:dyDescent="0.25">
      <c r="A620" s="80">
        <v>619</v>
      </c>
      <c r="B620" s="105" t="s">
        <v>8</v>
      </c>
      <c r="C620" s="106"/>
      <c r="D620" s="91" t="s">
        <v>3021</v>
      </c>
      <c r="E620" s="30" t="s">
        <v>18</v>
      </c>
      <c r="F620" s="30" t="s">
        <v>72</v>
      </c>
      <c r="G620" s="30" t="s">
        <v>20</v>
      </c>
      <c r="H620" s="30" t="s">
        <v>1061</v>
      </c>
      <c r="I620" s="42">
        <v>26</v>
      </c>
      <c r="J620" s="108" t="str">
        <f t="shared" si="15"/>
        <v>Камышловский городской округ Свердловской области, г. Камышлов, ул. Механизаторов, д. 26</v>
      </c>
      <c r="K620" s="30">
        <v>555.05999999999995</v>
      </c>
      <c r="L620" s="30">
        <v>12</v>
      </c>
      <c r="M620" s="30">
        <v>7</v>
      </c>
      <c r="N620" s="41" t="s">
        <v>2740</v>
      </c>
      <c r="O620" s="114" t="s">
        <v>3499</v>
      </c>
      <c r="P620" s="33" t="s">
        <v>2343</v>
      </c>
      <c r="Q620" s="187">
        <v>3436436.25</v>
      </c>
      <c r="R620" s="183"/>
      <c r="S620" s="183"/>
      <c r="T620"/>
    </row>
    <row r="621" spans="1:20" ht="23.25" x14ac:dyDescent="0.25">
      <c r="A621" s="80">
        <v>620</v>
      </c>
      <c r="B621" s="105" t="s">
        <v>8</v>
      </c>
      <c r="C621" s="106"/>
      <c r="D621" s="91" t="s">
        <v>3021</v>
      </c>
      <c r="E621" s="30" t="s">
        <v>18</v>
      </c>
      <c r="F621" s="30" t="s">
        <v>72</v>
      </c>
      <c r="G621" s="30" t="s">
        <v>20</v>
      </c>
      <c r="H621" s="30" t="s">
        <v>77</v>
      </c>
      <c r="I621" s="42">
        <v>61</v>
      </c>
      <c r="J621" s="108" t="str">
        <f t="shared" si="15"/>
        <v>Камышловский городской округ Свердловской области, г. Камышлов, ул. Свердлова, д. 61</v>
      </c>
      <c r="K621" s="30">
        <v>328</v>
      </c>
      <c r="L621" s="30">
        <v>9</v>
      </c>
      <c r="M621" s="30">
        <v>4</v>
      </c>
      <c r="N621" s="41" t="s">
        <v>2736</v>
      </c>
      <c r="O621" s="114">
        <v>43112</v>
      </c>
      <c r="P621" s="33" t="s">
        <v>1846</v>
      </c>
      <c r="Q621" s="187">
        <v>925901.16</v>
      </c>
      <c r="R621" s="183"/>
      <c r="S621" s="183"/>
      <c r="T621"/>
    </row>
    <row r="622" spans="1:20" ht="23.25" x14ac:dyDescent="0.25">
      <c r="A622" s="80">
        <v>621</v>
      </c>
      <c r="B622" s="105" t="s">
        <v>8</v>
      </c>
      <c r="C622" s="106"/>
      <c r="D622" s="91" t="s">
        <v>3021</v>
      </c>
      <c r="E622" s="30" t="s">
        <v>18</v>
      </c>
      <c r="F622" s="30" t="s">
        <v>72</v>
      </c>
      <c r="G622" s="30" t="s">
        <v>20</v>
      </c>
      <c r="H622" s="30" t="s">
        <v>592</v>
      </c>
      <c r="I622" s="42">
        <v>10</v>
      </c>
      <c r="J622" s="108" t="str">
        <f t="shared" si="15"/>
        <v>Камышловский городской округ Свердловской области, г. Камышлов, ул. Черепанова, д. 10</v>
      </c>
      <c r="K622" s="30">
        <v>875.8</v>
      </c>
      <c r="L622" s="30">
        <v>12</v>
      </c>
      <c r="M622" s="30">
        <v>6</v>
      </c>
      <c r="N622" s="41" t="s">
        <v>2736</v>
      </c>
      <c r="O622" s="114">
        <v>43112</v>
      </c>
      <c r="P622" s="33" t="s">
        <v>1846</v>
      </c>
      <c r="Q622" s="187">
        <v>3940116.76</v>
      </c>
      <c r="R622" s="183"/>
      <c r="S622" s="183"/>
      <c r="T622"/>
    </row>
    <row r="623" spans="1:20" ht="23.25" x14ac:dyDescent="0.25">
      <c r="A623" s="80">
        <v>622</v>
      </c>
      <c r="B623" s="105" t="s">
        <v>8</v>
      </c>
      <c r="C623" s="106"/>
      <c r="D623" s="91" t="s">
        <v>3021</v>
      </c>
      <c r="E623" s="30" t="s">
        <v>18</v>
      </c>
      <c r="F623" s="30" t="s">
        <v>72</v>
      </c>
      <c r="G623" s="30" t="s">
        <v>20</v>
      </c>
      <c r="H623" s="30" t="s">
        <v>592</v>
      </c>
      <c r="I623" s="42">
        <v>8</v>
      </c>
      <c r="J623" s="108" t="str">
        <f t="shared" si="15"/>
        <v>Камышловский городской округ Свердловской области, г. Камышлов, ул. Черепанова, д. 8</v>
      </c>
      <c r="K623" s="30">
        <v>888.3</v>
      </c>
      <c r="L623" s="30">
        <v>12</v>
      </c>
      <c r="M623" s="30">
        <v>6</v>
      </c>
      <c r="N623" s="41" t="s">
        <v>2736</v>
      </c>
      <c r="O623" s="114">
        <v>43112</v>
      </c>
      <c r="P623" s="33" t="s">
        <v>1846</v>
      </c>
      <c r="Q623" s="187">
        <v>3845971.6400000006</v>
      </c>
      <c r="R623" s="183"/>
      <c r="S623" s="183"/>
      <c r="T623"/>
    </row>
    <row r="624" spans="1:20" ht="34.5" x14ac:dyDescent="0.25">
      <c r="A624" s="80">
        <v>623</v>
      </c>
      <c r="B624" s="105" t="s">
        <v>8</v>
      </c>
      <c r="C624" s="106" t="s">
        <v>634</v>
      </c>
      <c r="D624" s="91" t="s">
        <v>3022</v>
      </c>
      <c r="E624" s="30" t="s">
        <v>29</v>
      </c>
      <c r="F624" s="30" t="s">
        <v>1119</v>
      </c>
      <c r="G624" s="30" t="s">
        <v>20</v>
      </c>
      <c r="H624" s="30" t="s">
        <v>613</v>
      </c>
      <c r="I624" s="42">
        <v>6</v>
      </c>
      <c r="J624" s="108" t="str">
        <f t="shared" si="15"/>
        <v>Камышловский р-н, Галкинское сельское поселение Камышловского муниципального района Свердловской области, с. Квашнинское, ул. 30 лет Победы, д. 6</v>
      </c>
      <c r="K624" s="30">
        <v>1356.4</v>
      </c>
      <c r="L624" s="30">
        <v>24</v>
      </c>
      <c r="M624" s="30">
        <v>2</v>
      </c>
      <c r="N624" s="41" t="s">
        <v>2727</v>
      </c>
      <c r="O624" s="114">
        <v>43073</v>
      </c>
      <c r="P624" s="33" t="s">
        <v>1630</v>
      </c>
      <c r="Q624" s="187">
        <v>3606038.52</v>
      </c>
      <c r="R624" s="183"/>
      <c r="S624" s="183"/>
      <c r="T624"/>
    </row>
    <row r="625" spans="1:20" ht="45.75" x14ac:dyDescent="0.25">
      <c r="A625" s="80">
        <v>624</v>
      </c>
      <c r="B625" s="105" t="s">
        <v>8</v>
      </c>
      <c r="C625" s="106" t="s">
        <v>634</v>
      </c>
      <c r="D625" s="91" t="s">
        <v>3029</v>
      </c>
      <c r="E625" s="30" t="s">
        <v>1500</v>
      </c>
      <c r="F625" s="30" t="s">
        <v>1117</v>
      </c>
      <c r="G625" s="30" t="s">
        <v>20</v>
      </c>
      <c r="H625" s="30" t="s">
        <v>36</v>
      </c>
      <c r="I625" s="42">
        <v>13</v>
      </c>
      <c r="J625" s="108" t="str">
        <f t="shared" si="15"/>
        <v>Камышловский р-н, Муниципальное образование «Зареченское сельское поселение» Камышловского муниципального района Свердловской области, пос. Новый, ул. Ленина, д. 13</v>
      </c>
      <c r="K625" s="30">
        <v>577.9</v>
      </c>
      <c r="L625" s="30">
        <v>12</v>
      </c>
      <c r="M625" s="30">
        <v>5</v>
      </c>
      <c r="N625" s="41" t="s">
        <v>2725</v>
      </c>
      <c r="O625" s="114">
        <v>43046</v>
      </c>
      <c r="P625" s="33" t="s">
        <v>1630</v>
      </c>
      <c r="Q625" s="187">
        <v>3808278.16</v>
      </c>
      <c r="R625" s="183"/>
      <c r="S625" s="183"/>
      <c r="T625"/>
    </row>
    <row r="626" spans="1:20" ht="23.25" x14ac:dyDescent="0.25">
      <c r="A626" s="80">
        <v>625</v>
      </c>
      <c r="B626" s="118" t="s">
        <v>327</v>
      </c>
      <c r="C626" s="112"/>
      <c r="D626" s="112" t="s">
        <v>2501</v>
      </c>
      <c r="E626" s="112" t="s">
        <v>18</v>
      </c>
      <c r="F626" s="112" t="s">
        <v>361</v>
      </c>
      <c r="G626" s="112" t="s">
        <v>362</v>
      </c>
      <c r="H626" s="112" t="s">
        <v>368</v>
      </c>
      <c r="I626" s="51">
        <v>34</v>
      </c>
      <c r="J626" s="108" t="str">
        <f t="shared" si="15"/>
        <v>Качканарский городской округ Свердловской области, г. Качканар, мкр. 10-й, д. 34</v>
      </c>
      <c r="K626" s="112">
        <v>3722</v>
      </c>
      <c r="L626" s="30">
        <v>63</v>
      </c>
      <c r="M626" s="112">
        <v>1</v>
      </c>
      <c r="N626" s="41" t="s">
        <v>1493</v>
      </c>
      <c r="O626" s="114">
        <v>43122</v>
      </c>
      <c r="P626" s="33" t="s">
        <v>1494</v>
      </c>
      <c r="Q626" s="187">
        <v>1990252.1</v>
      </c>
      <c r="R626" s="183"/>
      <c r="S626" s="183"/>
      <c r="T626"/>
    </row>
    <row r="627" spans="1:20" ht="23.25" x14ac:dyDescent="0.25">
      <c r="A627" s="80">
        <v>626</v>
      </c>
      <c r="B627" s="118" t="s">
        <v>327</v>
      </c>
      <c r="C627" s="106"/>
      <c r="D627" s="30" t="s">
        <v>2501</v>
      </c>
      <c r="E627" s="30" t="s">
        <v>18</v>
      </c>
      <c r="F627" s="30" t="s">
        <v>361</v>
      </c>
      <c r="G627" s="30" t="s">
        <v>362</v>
      </c>
      <c r="H627" s="30" t="s">
        <v>363</v>
      </c>
      <c r="I627" s="42">
        <v>4</v>
      </c>
      <c r="J627" s="108" t="str">
        <f t="shared" si="15"/>
        <v>Качканарский городской округ Свердловской области, г. Качканар, мкр. 2-й, д. 4</v>
      </c>
      <c r="K627" s="30">
        <v>1617</v>
      </c>
      <c r="L627" s="30">
        <v>36</v>
      </c>
      <c r="M627" s="30">
        <v>8</v>
      </c>
      <c r="N627" s="41" t="s">
        <v>2829</v>
      </c>
      <c r="O627" s="114">
        <v>43049</v>
      </c>
      <c r="P627" s="33" t="s">
        <v>1716</v>
      </c>
      <c r="Q627" s="187">
        <v>7168269.8999999994</v>
      </c>
      <c r="R627" s="183"/>
      <c r="S627" s="183"/>
      <c r="T627"/>
    </row>
    <row r="628" spans="1:20" ht="23.25" x14ac:dyDescent="0.25">
      <c r="A628" s="80">
        <v>627</v>
      </c>
      <c r="B628" s="118" t="s">
        <v>327</v>
      </c>
      <c r="C628" s="106"/>
      <c r="D628" s="30" t="s">
        <v>2501</v>
      </c>
      <c r="E628" s="30" t="s">
        <v>18</v>
      </c>
      <c r="F628" s="30" t="s">
        <v>361</v>
      </c>
      <c r="G628" s="30" t="s">
        <v>362</v>
      </c>
      <c r="H628" s="30" t="s">
        <v>364</v>
      </c>
      <c r="I628" s="42">
        <v>51</v>
      </c>
      <c r="J628" s="108" t="str">
        <f t="shared" si="15"/>
        <v>Качканарский городской округ Свердловской области, г. Качканар, мкр. 4-й, д. 51</v>
      </c>
      <c r="K628" s="30">
        <v>2714.4</v>
      </c>
      <c r="L628" s="30">
        <v>64</v>
      </c>
      <c r="M628" s="30">
        <v>4</v>
      </c>
      <c r="N628" s="41" t="s">
        <v>2829</v>
      </c>
      <c r="O628" s="114">
        <v>43049</v>
      </c>
      <c r="P628" s="33" t="s">
        <v>1716</v>
      </c>
      <c r="Q628" s="187">
        <v>7424213.0799999991</v>
      </c>
      <c r="R628" s="183"/>
      <c r="S628" s="183"/>
      <c r="T628"/>
    </row>
    <row r="629" spans="1:20" ht="23.25" x14ac:dyDescent="0.25">
      <c r="A629" s="80">
        <v>628</v>
      </c>
      <c r="B629" s="118" t="s">
        <v>327</v>
      </c>
      <c r="C629" s="106"/>
      <c r="D629" s="30" t="s">
        <v>2501</v>
      </c>
      <c r="E629" s="30" t="s">
        <v>18</v>
      </c>
      <c r="F629" s="30" t="s">
        <v>361</v>
      </c>
      <c r="G629" s="30" t="s">
        <v>362</v>
      </c>
      <c r="H629" s="30" t="s">
        <v>364</v>
      </c>
      <c r="I629" s="42">
        <v>52</v>
      </c>
      <c r="J629" s="108" t="str">
        <f t="shared" si="15"/>
        <v>Качканарский городской округ Свердловской области, г. Качканар, мкр. 4-й, д. 52</v>
      </c>
      <c r="K629" s="30">
        <v>2701.3</v>
      </c>
      <c r="L629" s="30">
        <v>64</v>
      </c>
      <c r="M629" s="30">
        <v>6</v>
      </c>
      <c r="N629" s="41" t="s">
        <v>2829</v>
      </c>
      <c r="O629" s="114">
        <v>43049</v>
      </c>
      <c r="P629" s="33" t="s">
        <v>1716</v>
      </c>
      <c r="Q629" s="187">
        <v>9226143.879999999</v>
      </c>
      <c r="R629" s="183"/>
      <c r="S629" s="183"/>
      <c r="T629"/>
    </row>
    <row r="630" spans="1:20" ht="23.25" x14ac:dyDescent="0.25">
      <c r="A630" s="80">
        <v>629</v>
      </c>
      <c r="B630" s="118" t="s">
        <v>327</v>
      </c>
      <c r="C630" s="112"/>
      <c r="D630" s="112" t="s">
        <v>2501</v>
      </c>
      <c r="E630" s="112" t="s">
        <v>18</v>
      </c>
      <c r="F630" s="112" t="s">
        <v>361</v>
      </c>
      <c r="G630" s="112" t="s">
        <v>362</v>
      </c>
      <c r="H630" s="112" t="s">
        <v>1150</v>
      </c>
      <c r="I630" s="51">
        <v>11</v>
      </c>
      <c r="J630" s="108" t="str">
        <f t="shared" si="15"/>
        <v>Качканарский городской округ Свердловской области, г. Качканар, мкр. 9-й, д. 11</v>
      </c>
      <c r="K630" s="112">
        <v>2504.4</v>
      </c>
      <c r="L630" s="30">
        <v>54</v>
      </c>
      <c r="M630" s="112">
        <v>1</v>
      </c>
      <c r="N630" s="41" t="s">
        <v>1493</v>
      </c>
      <c r="O630" s="114">
        <v>43122</v>
      </c>
      <c r="P630" s="33" t="s">
        <v>1494</v>
      </c>
      <c r="Q630" s="187">
        <v>1993097.96</v>
      </c>
      <c r="R630" s="183"/>
      <c r="S630" s="183"/>
      <c r="T630"/>
    </row>
    <row r="631" spans="1:20" ht="23.25" x14ac:dyDescent="0.25">
      <c r="A631" s="80">
        <v>630</v>
      </c>
      <c r="B631" s="118" t="s">
        <v>327</v>
      </c>
      <c r="C631" s="112"/>
      <c r="D631" s="112" t="s">
        <v>2501</v>
      </c>
      <c r="E631" s="112" t="s">
        <v>18</v>
      </c>
      <c r="F631" s="112" t="s">
        <v>361</v>
      </c>
      <c r="G631" s="112" t="s">
        <v>362</v>
      </c>
      <c r="H631" s="112" t="s">
        <v>1150</v>
      </c>
      <c r="I631" s="51">
        <v>12</v>
      </c>
      <c r="J631" s="108" t="str">
        <f t="shared" si="15"/>
        <v>Качканарский городской округ Свердловской области, г. Качканар, мкр. 9-й, д. 12</v>
      </c>
      <c r="K631" s="112">
        <v>2496.3000000000002</v>
      </c>
      <c r="L631" s="30">
        <v>54</v>
      </c>
      <c r="M631" s="112">
        <v>1</v>
      </c>
      <c r="N631" s="41" t="s">
        <v>1493</v>
      </c>
      <c r="O631" s="114">
        <v>43122</v>
      </c>
      <c r="P631" s="33" t="s">
        <v>1494</v>
      </c>
      <c r="Q631" s="187">
        <v>1993383.52</v>
      </c>
      <c r="R631" s="183"/>
      <c r="S631" s="183"/>
      <c r="T631"/>
    </row>
    <row r="632" spans="1:20" ht="23.25" x14ac:dyDescent="0.25">
      <c r="A632" s="80">
        <v>631</v>
      </c>
      <c r="B632" s="118" t="s">
        <v>327</v>
      </c>
      <c r="C632" s="112"/>
      <c r="D632" s="112" t="s">
        <v>2501</v>
      </c>
      <c r="E632" s="112" t="s">
        <v>18</v>
      </c>
      <c r="F632" s="112" t="s">
        <v>361</v>
      </c>
      <c r="G632" s="112" t="s">
        <v>362</v>
      </c>
      <c r="H632" s="112" t="s">
        <v>1150</v>
      </c>
      <c r="I632" s="51">
        <v>17</v>
      </c>
      <c r="J632" s="108" t="str">
        <f t="shared" si="15"/>
        <v>Качканарский городской округ Свердловской области, г. Качканар, мкр. 9-й, д. 17</v>
      </c>
      <c r="K632" s="112">
        <v>2465.4</v>
      </c>
      <c r="L632" s="30">
        <v>54</v>
      </c>
      <c r="M632" s="112">
        <v>1</v>
      </c>
      <c r="N632" s="41" t="s">
        <v>1493</v>
      </c>
      <c r="O632" s="114">
        <v>43122</v>
      </c>
      <c r="P632" s="33" t="s">
        <v>1494</v>
      </c>
      <c r="Q632" s="187">
        <v>2017554.64</v>
      </c>
      <c r="R632" s="183"/>
      <c r="S632" s="183"/>
      <c r="T632"/>
    </row>
    <row r="633" spans="1:20" ht="23.25" x14ac:dyDescent="0.25">
      <c r="A633" s="80">
        <v>632</v>
      </c>
      <c r="B633" s="118" t="s">
        <v>327</v>
      </c>
      <c r="C633" s="112"/>
      <c r="D633" s="112" t="s">
        <v>2501</v>
      </c>
      <c r="E633" s="112" t="s">
        <v>18</v>
      </c>
      <c r="F633" s="112" t="s">
        <v>361</v>
      </c>
      <c r="G633" s="112" t="s">
        <v>362</v>
      </c>
      <c r="H633" s="112" t="s">
        <v>1150</v>
      </c>
      <c r="I633" s="51">
        <v>18</v>
      </c>
      <c r="J633" s="108" t="str">
        <f t="shared" si="15"/>
        <v>Качканарский городской округ Свердловской области, г. Качканар, мкр. 9-й, д. 18</v>
      </c>
      <c r="K633" s="112">
        <v>2523.8000000000002</v>
      </c>
      <c r="L633" s="30">
        <v>54</v>
      </c>
      <c r="M633" s="112">
        <v>1</v>
      </c>
      <c r="N633" s="41" t="s">
        <v>1493</v>
      </c>
      <c r="O633" s="114">
        <v>43122</v>
      </c>
      <c r="P633" s="33" t="s">
        <v>1494</v>
      </c>
      <c r="Q633" s="187">
        <v>1996065.66</v>
      </c>
      <c r="R633" s="183"/>
      <c r="S633" s="183"/>
      <c r="T633"/>
    </row>
    <row r="634" spans="1:20" ht="23.25" x14ac:dyDescent="0.25">
      <c r="A634" s="80">
        <v>633</v>
      </c>
      <c r="B634" s="118" t="s">
        <v>327</v>
      </c>
      <c r="C634" s="112"/>
      <c r="D634" s="112" t="s">
        <v>2501</v>
      </c>
      <c r="E634" s="112" t="s">
        <v>18</v>
      </c>
      <c r="F634" s="112" t="s">
        <v>361</v>
      </c>
      <c r="G634" s="112" t="s">
        <v>362</v>
      </c>
      <c r="H634" s="112" t="s">
        <v>1150</v>
      </c>
      <c r="I634" s="51">
        <v>7</v>
      </c>
      <c r="J634" s="108" t="str">
        <f t="shared" si="15"/>
        <v>Качканарский городской округ Свердловской области, г. Качканар, мкр. 9-й, д. 7</v>
      </c>
      <c r="K634" s="112">
        <v>2524.8000000000002</v>
      </c>
      <c r="L634" s="30">
        <v>54</v>
      </c>
      <c r="M634" s="112">
        <v>1</v>
      </c>
      <c r="N634" s="41" t="s">
        <v>1493</v>
      </c>
      <c r="O634" s="114">
        <v>43122</v>
      </c>
      <c r="P634" s="33" t="s">
        <v>1494</v>
      </c>
      <c r="Q634" s="187">
        <v>1994214.24</v>
      </c>
      <c r="R634" s="183"/>
      <c r="S634" s="183"/>
      <c r="T634"/>
    </row>
    <row r="635" spans="1:20" ht="23.25" x14ac:dyDescent="0.25">
      <c r="A635" s="80">
        <v>634</v>
      </c>
      <c r="B635" s="118" t="s">
        <v>327</v>
      </c>
      <c r="C635" s="106"/>
      <c r="D635" s="30" t="s">
        <v>2501</v>
      </c>
      <c r="E635" s="30" t="s">
        <v>18</v>
      </c>
      <c r="F635" s="30" t="s">
        <v>361</v>
      </c>
      <c r="G635" s="30" t="s">
        <v>20</v>
      </c>
      <c r="H635" s="30" t="s">
        <v>77</v>
      </c>
      <c r="I635" s="42">
        <v>25</v>
      </c>
      <c r="J635" s="108" t="str">
        <f t="shared" si="15"/>
        <v>Качканарский городской округ Свердловской области, г. Качканар, ул. Свердлова, д. 25</v>
      </c>
      <c r="K635" s="30">
        <v>2811.7</v>
      </c>
      <c r="L635" s="30">
        <v>64</v>
      </c>
      <c r="M635" s="30">
        <v>8</v>
      </c>
      <c r="N635" s="41" t="s">
        <v>2829</v>
      </c>
      <c r="O635" s="114">
        <v>43049</v>
      </c>
      <c r="P635" s="33" t="s">
        <v>1716</v>
      </c>
      <c r="Q635" s="187">
        <v>9102012.5999999978</v>
      </c>
      <c r="R635" s="183"/>
      <c r="S635" s="183"/>
      <c r="T635"/>
    </row>
    <row r="636" spans="1:20" ht="23.25" x14ac:dyDescent="0.25">
      <c r="A636" s="80">
        <v>635</v>
      </c>
      <c r="B636" s="118" t="s">
        <v>327</v>
      </c>
      <c r="C636" s="106"/>
      <c r="D636" s="30" t="s">
        <v>2501</v>
      </c>
      <c r="E636" s="30" t="s">
        <v>18</v>
      </c>
      <c r="F636" s="30" t="s">
        <v>361</v>
      </c>
      <c r="G636" s="30" t="s">
        <v>20</v>
      </c>
      <c r="H636" s="30" t="s">
        <v>77</v>
      </c>
      <c r="I636" s="42">
        <v>37</v>
      </c>
      <c r="J636" s="108" t="str">
        <f t="shared" si="15"/>
        <v>Качканарский городской округ Свердловской области, г. Качканар, ул. Свердлова, д. 37</v>
      </c>
      <c r="K636" s="30">
        <v>2800.6</v>
      </c>
      <c r="L636" s="30">
        <v>62</v>
      </c>
      <c r="M636" s="30">
        <v>4</v>
      </c>
      <c r="N636" s="41" t="s">
        <v>2829</v>
      </c>
      <c r="O636" s="114">
        <v>43049</v>
      </c>
      <c r="P636" s="33" t="s">
        <v>1716</v>
      </c>
      <c r="Q636" s="187">
        <v>3145403.2800000003</v>
      </c>
      <c r="R636" s="183"/>
      <c r="S636" s="183"/>
      <c r="T636"/>
    </row>
    <row r="637" spans="1:20" ht="23.25" x14ac:dyDescent="0.25">
      <c r="A637" s="80">
        <v>636</v>
      </c>
      <c r="B637" s="118" t="s">
        <v>327</v>
      </c>
      <c r="C637" s="106"/>
      <c r="D637" s="30" t="s">
        <v>2501</v>
      </c>
      <c r="E637" s="30" t="s">
        <v>18</v>
      </c>
      <c r="F637" s="30" t="s">
        <v>361</v>
      </c>
      <c r="G637" s="30" t="s">
        <v>20</v>
      </c>
      <c r="H637" s="30" t="s">
        <v>77</v>
      </c>
      <c r="I637" s="42">
        <v>4</v>
      </c>
      <c r="J637" s="108" t="str">
        <f t="shared" si="15"/>
        <v>Качканарский городской округ Свердловской области, г. Качканар, ул. Свердлова, д. 4</v>
      </c>
      <c r="K637" s="30">
        <v>2351.1</v>
      </c>
      <c r="L637" s="30">
        <v>37</v>
      </c>
      <c r="M637" s="30">
        <v>8</v>
      </c>
      <c r="N637" s="41" t="s">
        <v>2829</v>
      </c>
      <c r="O637" s="114">
        <v>43049</v>
      </c>
      <c r="P637" s="33" t="s">
        <v>1716</v>
      </c>
      <c r="Q637" s="187">
        <v>7505066.6800000006</v>
      </c>
      <c r="R637" s="183"/>
      <c r="S637" s="183"/>
      <c r="T637"/>
    </row>
    <row r="638" spans="1:20" ht="23.25" x14ac:dyDescent="0.25">
      <c r="A638" s="80">
        <v>637</v>
      </c>
      <c r="B638" s="116" t="s">
        <v>218</v>
      </c>
      <c r="C638" s="30"/>
      <c r="D638" s="30" t="s">
        <v>183</v>
      </c>
      <c r="E638" s="30" t="s">
        <v>18</v>
      </c>
      <c r="F638" s="30" t="s">
        <v>184</v>
      </c>
      <c r="G638" s="30" t="s">
        <v>20</v>
      </c>
      <c r="H638" s="30" t="s">
        <v>240</v>
      </c>
      <c r="I638" s="42">
        <v>6</v>
      </c>
      <c r="J638" s="108" t="str">
        <f t="shared" si="15"/>
        <v>Кировградский городской округ, г. Кировград, ул. 40 лет Октября, д. 6</v>
      </c>
      <c r="K638" s="42">
        <v>1566</v>
      </c>
      <c r="L638" s="30">
        <v>27</v>
      </c>
      <c r="M638" s="42">
        <v>2</v>
      </c>
      <c r="N638" s="41" t="s">
        <v>2756</v>
      </c>
      <c r="O638" s="114">
        <v>43241</v>
      </c>
      <c r="P638" s="33" t="s">
        <v>1494</v>
      </c>
      <c r="Q638" s="187">
        <v>2101443.12</v>
      </c>
      <c r="R638" s="183" t="s">
        <v>2348</v>
      </c>
      <c r="S638" s="183"/>
      <c r="T638"/>
    </row>
    <row r="639" spans="1:20" ht="23.25" x14ac:dyDescent="0.25">
      <c r="A639" s="80">
        <v>638</v>
      </c>
      <c r="B639" s="116" t="s">
        <v>218</v>
      </c>
      <c r="C639" s="30"/>
      <c r="D639" s="30" t="s">
        <v>183</v>
      </c>
      <c r="E639" s="30" t="s">
        <v>18</v>
      </c>
      <c r="F639" s="30" t="s">
        <v>184</v>
      </c>
      <c r="G639" s="30" t="s">
        <v>20</v>
      </c>
      <c r="H639" s="30" t="s">
        <v>146</v>
      </c>
      <c r="I639" s="42">
        <v>3</v>
      </c>
      <c r="J639" s="108" t="str">
        <f t="shared" si="15"/>
        <v>Кировградский городской округ, г. Кировград, ул. Дзержинского, д. 3</v>
      </c>
      <c r="K639" s="42">
        <v>1021.4</v>
      </c>
      <c r="L639" s="30">
        <v>24</v>
      </c>
      <c r="M639" s="42">
        <v>3</v>
      </c>
      <c r="N639" s="41" t="s">
        <v>2745</v>
      </c>
      <c r="O639" s="114">
        <v>43095</v>
      </c>
      <c r="P639" s="33" t="s">
        <v>1494</v>
      </c>
      <c r="Q639" s="187">
        <v>2908075.7800000003</v>
      </c>
      <c r="R639" s="183"/>
      <c r="S639" s="183"/>
      <c r="T639"/>
    </row>
    <row r="640" spans="1:20" ht="23.25" x14ac:dyDescent="0.25">
      <c r="A640" s="80">
        <v>639</v>
      </c>
      <c r="B640" s="116" t="s">
        <v>218</v>
      </c>
      <c r="C640" s="30"/>
      <c r="D640" s="30" t="s">
        <v>183</v>
      </c>
      <c r="E640" s="30" t="s">
        <v>18</v>
      </c>
      <c r="F640" s="30" t="s">
        <v>184</v>
      </c>
      <c r="G640" s="30" t="s">
        <v>20</v>
      </c>
      <c r="H640" s="30" t="s">
        <v>146</v>
      </c>
      <c r="I640" s="42">
        <v>7</v>
      </c>
      <c r="J640" s="108" t="str">
        <f t="shared" si="15"/>
        <v>Кировградский городской округ, г. Кировград, ул. Дзержинского, д. 7</v>
      </c>
      <c r="K640" s="42">
        <v>1371.1</v>
      </c>
      <c r="L640" s="30">
        <v>32</v>
      </c>
      <c r="M640" s="42">
        <v>3</v>
      </c>
      <c r="N640" s="41" t="s">
        <v>2745</v>
      </c>
      <c r="O640" s="114">
        <v>43095</v>
      </c>
      <c r="P640" s="33" t="s">
        <v>1494</v>
      </c>
      <c r="Q640" s="187">
        <v>2656551.7000000002</v>
      </c>
      <c r="R640" s="183"/>
      <c r="S640" s="183"/>
      <c r="T640"/>
    </row>
    <row r="641" spans="1:20" ht="23.25" x14ac:dyDescent="0.25">
      <c r="A641" s="80">
        <v>640</v>
      </c>
      <c r="B641" s="116" t="s">
        <v>218</v>
      </c>
      <c r="C641" s="106"/>
      <c r="D641" s="30" t="s">
        <v>183</v>
      </c>
      <c r="E641" s="33" t="s">
        <v>18</v>
      </c>
      <c r="F641" s="33" t="s">
        <v>184</v>
      </c>
      <c r="G641" s="33" t="s">
        <v>20</v>
      </c>
      <c r="H641" s="33" t="s">
        <v>186</v>
      </c>
      <c r="I641" s="117" t="s">
        <v>1214</v>
      </c>
      <c r="J641" s="108" t="str">
        <f t="shared" si="15"/>
        <v>Кировградский городской округ, г. Кировград, ул. Кировградская, д. 31</v>
      </c>
      <c r="K641" s="33">
        <v>933.7</v>
      </c>
      <c r="L641" s="30">
        <v>12</v>
      </c>
      <c r="M641" s="115">
        <v>3</v>
      </c>
      <c r="N641" s="41" t="s">
        <v>2745</v>
      </c>
      <c r="O641" s="114">
        <v>43095</v>
      </c>
      <c r="P641" s="33" t="s">
        <v>1494</v>
      </c>
      <c r="Q641" s="187">
        <v>3050242.1799999997</v>
      </c>
      <c r="R641" s="183" t="s">
        <v>2348</v>
      </c>
      <c r="S641" s="183"/>
      <c r="T641"/>
    </row>
    <row r="642" spans="1:20" ht="23.25" x14ac:dyDescent="0.25">
      <c r="A642" s="80">
        <v>641</v>
      </c>
      <c r="B642" s="116" t="s">
        <v>218</v>
      </c>
      <c r="C642" s="30"/>
      <c r="D642" s="30" t="s">
        <v>183</v>
      </c>
      <c r="E642" s="30" t="s">
        <v>18</v>
      </c>
      <c r="F642" s="30" t="s">
        <v>184</v>
      </c>
      <c r="G642" s="30" t="s">
        <v>20</v>
      </c>
      <c r="H642" s="30" t="s">
        <v>688</v>
      </c>
      <c r="I642" s="42">
        <v>11</v>
      </c>
      <c r="J642" s="108" t="str">
        <f t="shared" si="15"/>
        <v>Кировградский городской округ, г. Кировград, ул. Мамина-Сибиряка, д. 11</v>
      </c>
      <c r="K642" s="42">
        <v>4807.1000000000004</v>
      </c>
      <c r="L642" s="30">
        <v>90</v>
      </c>
      <c r="M642" s="42">
        <v>1</v>
      </c>
      <c r="N642" s="41" t="s">
        <v>2745</v>
      </c>
      <c r="O642" s="114">
        <v>43095</v>
      </c>
      <c r="P642" s="33" t="s">
        <v>1494</v>
      </c>
      <c r="Q642" s="187">
        <v>6330126.5199999996</v>
      </c>
      <c r="R642" s="183"/>
      <c r="S642" s="183"/>
      <c r="T642"/>
    </row>
    <row r="643" spans="1:20" ht="23.25" x14ac:dyDescent="0.25">
      <c r="A643" s="80">
        <v>642</v>
      </c>
      <c r="B643" s="116" t="s">
        <v>218</v>
      </c>
      <c r="C643" s="30"/>
      <c r="D643" s="30" t="s">
        <v>183</v>
      </c>
      <c r="E643" s="30" t="s">
        <v>18</v>
      </c>
      <c r="F643" s="30" t="s">
        <v>184</v>
      </c>
      <c r="G643" s="30" t="s">
        <v>20</v>
      </c>
      <c r="H643" s="30" t="s">
        <v>688</v>
      </c>
      <c r="I643" s="42">
        <v>3</v>
      </c>
      <c r="J643" s="108" t="str">
        <f t="shared" si="15"/>
        <v>Кировградский городской округ, г. Кировград, ул. Мамина-Сибиряка, д. 3</v>
      </c>
      <c r="K643" s="42">
        <v>3961.1</v>
      </c>
      <c r="L643" s="30">
        <v>80</v>
      </c>
      <c r="M643" s="42">
        <v>1</v>
      </c>
      <c r="N643" s="41" t="s">
        <v>2745</v>
      </c>
      <c r="O643" s="114">
        <v>43095</v>
      </c>
      <c r="P643" s="33" t="s">
        <v>1494</v>
      </c>
      <c r="Q643" s="187">
        <v>2269058.58</v>
      </c>
      <c r="R643" s="183"/>
      <c r="S643" s="183"/>
      <c r="T643"/>
    </row>
    <row r="644" spans="1:20" ht="23.25" x14ac:dyDescent="0.25">
      <c r="A644" s="80">
        <v>643</v>
      </c>
      <c r="B644" s="116" t="s">
        <v>218</v>
      </c>
      <c r="C644" s="30"/>
      <c r="D644" s="30" t="s">
        <v>183</v>
      </c>
      <c r="E644" s="30" t="s">
        <v>18</v>
      </c>
      <c r="F644" s="30" t="s">
        <v>184</v>
      </c>
      <c r="G644" s="30" t="s">
        <v>20</v>
      </c>
      <c r="H644" s="30" t="s">
        <v>688</v>
      </c>
      <c r="I644" s="42">
        <v>7</v>
      </c>
      <c r="J644" s="108" t="str">
        <f t="shared" si="15"/>
        <v>Кировградский городской округ, г. Кировград, ул. Мамина-Сибиряка, д. 7</v>
      </c>
      <c r="K644" s="42">
        <v>4453.2</v>
      </c>
      <c r="L644" s="30">
        <v>80</v>
      </c>
      <c r="M644" s="42">
        <v>1</v>
      </c>
      <c r="N644" s="41" t="s">
        <v>2756</v>
      </c>
      <c r="O644" s="114">
        <v>43241</v>
      </c>
      <c r="P644" s="33" t="s">
        <v>1494</v>
      </c>
      <c r="Q644" s="187">
        <v>2041656.06</v>
      </c>
      <c r="R644" s="183"/>
      <c r="S644" s="183"/>
      <c r="T644"/>
    </row>
    <row r="645" spans="1:20" ht="23.25" x14ac:dyDescent="0.25">
      <c r="A645" s="80">
        <v>644</v>
      </c>
      <c r="B645" s="116" t="s">
        <v>218</v>
      </c>
      <c r="C645" s="30"/>
      <c r="D645" s="30" t="s">
        <v>183</v>
      </c>
      <c r="E645" s="30" t="s">
        <v>18</v>
      </c>
      <c r="F645" s="30" t="s">
        <v>184</v>
      </c>
      <c r="G645" s="30" t="s">
        <v>20</v>
      </c>
      <c r="H645" s="30" t="s">
        <v>77</v>
      </c>
      <c r="I645" s="42">
        <v>61</v>
      </c>
      <c r="J645" s="108" t="str">
        <f t="shared" si="15"/>
        <v>Кировградский городской округ, г. Кировград, ул. Свердлова, д. 61</v>
      </c>
      <c r="K645" s="42">
        <v>2152.6999999999998</v>
      </c>
      <c r="L645" s="30">
        <v>48</v>
      </c>
      <c r="M645" s="42">
        <v>2</v>
      </c>
      <c r="N645" s="41" t="s">
        <v>2745</v>
      </c>
      <c r="O645" s="114">
        <v>43095</v>
      </c>
      <c r="P645" s="33" t="s">
        <v>1494</v>
      </c>
      <c r="Q645" s="187">
        <v>3618164.38</v>
      </c>
      <c r="R645" s="183"/>
      <c r="S645" s="183"/>
      <c r="T645"/>
    </row>
    <row r="646" spans="1:20" ht="23.25" x14ac:dyDescent="0.25">
      <c r="A646" s="80">
        <v>645</v>
      </c>
      <c r="B646" s="116" t="s">
        <v>218</v>
      </c>
      <c r="C646" s="30"/>
      <c r="D646" s="30" t="s">
        <v>183</v>
      </c>
      <c r="E646" s="30" t="s">
        <v>18</v>
      </c>
      <c r="F646" s="30" t="s">
        <v>184</v>
      </c>
      <c r="G646" s="30" t="s">
        <v>20</v>
      </c>
      <c r="H646" s="30" t="s">
        <v>77</v>
      </c>
      <c r="I646" s="42" t="s">
        <v>1139</v>
      </c>
      <c r="J646" s="108" t="str">
        <f t="shared" si="15"/>
        <v>Кировградский городской округ, г. Кировград, ул. Свердлова, д. 68А</v>
      </c>
      <c r="K646" s="42">
        <v>3221.1</v>
      </c>
      <c r="L646" s="30">
        <v>64</v>
      </c>
      <c r="M646" s="42">
        <v>1</v>
      </c>
      <c r="N646" s="41" t="s">
        <v>2756</v>
      </c>
      <c r="O646" s="114">
        <v>43241</v>
      </c>
      <c r="P646" s="33" t="s">
        <v>1494</v>
      </c>
      <c r="Q646" s="187">
        <v>3555727.04</v>
      </c>
      <c r="R646" s="183"/>
      <c r="S646" s="183"/>
      <c r="T646"/>
    </row>
    <row r="647" spans="1:20" ht="23.25" x14ac:dyDescent="0.25">
      <c r="A647" s="80">
        <v>646</v>
      </c>
      <c r="B647" s="116" t="s">
        <v>218</v>
      </c>
      <c r="C647" s="30"/>
      <c r="D647" s="30" t="s">
        <v>183</v>
      </c>
      <c r="E647" s="30" t="s">
        <v>1500</v>
      </c>
      <c r="F647" s="30" t="s">
        <v>684</v>
      </c>
      <c r="G647" s="30" t="s">
        <v>20</v>
      </c>
      <c r="H647" s="30" t="s">
        <v>1132</v>
      </c>
      <c r="I647" s="42">
        <v>3</v>
      </c>
      <c r="J647" s="108" t="str">
        <f t="shared" si="15"/>
        <v>Кировградский городской округ, пос. Карпушиха (г Кировград), ул. Дарвина, д. 3</v>
      </c>
      <c r="K647" s="42">
        <v>480</v>
      </c>
      <c r="L647" s="30">
        <v>8</v>
      </c>
      <c r="M647" s="42">
        <v>1</v>
      </c>
      <c r="N647" s="41" t="s">
        <v>2756</v>
      </c>
      <c r="O647" s="114">
        <v>43241</v>
      </c>
      <c r="P647" s="33" t="s">
        <v>1494</v>
      </c>
      <c r="Q647" s="187">
        <v>741071.86</v>
      </c>
      <c r="R647" s="183"/>
      <c r="S647" s="183"/>
      <c r="T647"/>
    </row>
    <row r="648" spans="1:20" ht="23.25" x14ac:dyDescent="0.25">
      <c r="A648" s="80">
        <v>647</v>
      </c>
      <c r="B648" s="116" t="s">
        <v>218</v>
      </c>
      <c r="C648" s="30"/>
      <c r="D648" s="30" t="s">
        <v>183</v>
      </c>
      <c r="E648" s="30" t="s">
        <v>1500</v>
      </c>
      <c r="F648" s="30" t="s">
        <v>684</v>
      </c>
      <c r="G648" s="30" t="s">
        <v>20</v>
      </c>
      <c r="H648" s="30" t="s">
        <v>36</v>
      </c>
      <c r="I648" s="42">
        <v>4</v>
      </c>
      <c r="J648" s="108" t="str">
        <f t="shared" si="15"/>
        <v>Кировградский городской округ, пос. Карпушиха (г Кировград), ул. Ленина, д. 4</v>
      </c>
      <c r="K648" s="42">
        <v>503.8</v>
      </c>
      <c r="L648" s="30">
        <v>12</v>
      </c>
      <c r="M648" s="42">
        <v>4</v>
      </c>
      <c r="N648" s="41" t="s">
        <v>2756</v>
      </c>
      <c r="O648" s="114">
        <v>43241</v>
      </c>
      <c r="P648" s="33" t="s">
        <v>1494</v>
      </c>
      <c r="Q648" s="187">
        <v>1202920.32</v>
      </c>
      <c r="R648" s="183"/>
      <c r="S648" s="183"/>
      <c r="T648"/>
    </row>
    <row r="649" spans="1:20" ht="23.25" x14ac:dyDescent="0.25">
      <c r="A649" s="80">
        <v>648</v>
      </c>
      <c r="B649" s="116" t="s">
        <v>218</v>
      </c>
      <c r="C649" s="123"/>
      <c r="D649" s="30" t="s">
        <v>183</v>
      </c>
      <c r="E649" s="30" t="s">
        <v>1500</v>
      </c>
      <c r="F649" s="30" t="s">
        <v>684</v>
      </c>
      <c r="G649" s="30" t="s">
        <v>20</v>
      </c>
      <c r="H649" s="30" t="s">
        <v>36</v>
      </c>
      <c r="I649" s="42">
        <v>9</v>
      </c>
      <c r="J649" s="108" t="str">
        <f t="shared" si="15"/>
        <v>Кировградский городской округ, пос. Карпушиха (г Кировград), ул. Ленина, д. 9</v>
      </c>
      <c r="K649" s="42">
        <v>462.1</v>
      </c>
      <c r="L649" s="30">
        <v>8</v>
      </c>
      <c r="M649" s="42">
        <v>4</v>
      </c>
      <c r="N649" s="41" t="s">
        <v>2756</v>
      </c>
      <c r="O649" s="114">
        <v>43241</v>
      </c>
      <c r="P649" s="33" t="s">
        <v>1494</v>
      </c>
      <c r="Q649" s="187">
        <v>1148646.2200000002</v>
      </c>
      <c r="R649" s="183"/>
      <c r="S649" s="183"/>
      <c r="T649"/>
    </row>
    <row r="650" spans="1:20" ht="23.25" x14ac:dyDescent="0.25">
      <c r="A650" s="80">
        <v>649</v>
      </c>
      <c r="B650" s="116" t="s">
        <v>218</v>
      </c>
      <c r="C650" s="30"/>
      <c r="D650" s="30" t="s">
        <v>183</v>
      </c>
      <c r="E650" s="30" t="s">
        <v>1500</v>
      </c>
      <c r="F650" s="30" t="s">
        <v>683</v>
      </c>
      <c r="G650" s="30" t="s">
        <v>20</v>
      </c>
      <c r="H650" s="30" t="s">
        <v>188</v>
      </c>
      <c r="I650" s="42">
        <v>12</v>
      </c>
      <c r="J650" s="108" t="str">
        <f t="shared" si="15"/>
        <v>Кировградский городской округ, пос. Левиха (г Кировград), ул. Малышева, д. 12</v>
      </c>
      <c r="K650" s="42">
        <v>686.42</v>
      </c>
      <c r="L650" s="30">
        <v>12</v>
      </c>
      <c r="M650" s="121">
        <v>3</v>
      </c>
      <c r="N650" s="41" t="s">
        <v>2745</v>
      </c>
      <c r="O650" s="114">
        <v>43095</v>
      </c>
      <c r="P650" s="33" t="s">
        <v>1494</v>
      </c>
      <c r="Q650" s="187">
        <v>1499093.24</v>
      </c>
      <c r="R650" s="183" t="s">
        <v>2348</v>
      </c>
      <c r="S650" s="183"/>
      <c r="T650"/>
    </row>
    <row r="651" spans="1:20" ht="23.25" x14ac:dyDescent="0.25">
      <c r="A651" s="80">
        <v>650</v>
      </c>
      <c r="B651" s="116" t="s">
        <v>218</v>
      </c>
      <c r="C651" s="30"/>
      <c r="D651" s="30" t="s">
        <v>183</v>
      </c>
      <c r="E651" s="30" t="s">
        <v>1500</v>
      </c>
      <c r="F651" s="30" t="s">
        <v>683</v>
      </c>
      <c r="G651" s="30" t="s">
        <v>20</v>
      </c>
      <c r="H651" s="30" t="s">
        <v>188</v>
      </c>
      <c r="I651" s="42">
        <v>19</v>
      </c>
      <c r="J651" s="108" t="str">
        <f t="shared" si="15"/>
        <v>Кировградский городской округ, пос. Левиха (г Кировград), ул. Малышева, д. 19</v>
      </c>
      <c r="K651" s="42">
        <v>1082</v>
      </c>
      <c r="L651" s="30">
        <v>19</v>
      </c>
      <c r="M651" s="42">
        <v>2</v>
      </c>
      <c r="N651" s="41" t="s">
        <v>2756</v>
      </c>
      <c r="O651" s="114">
        <v>43241</v>
      </c>
      <c r="P651" s="33" t="s">
        <v>1494</v>
      </c>
      <c r="Q651" s="187">
        <v>4083794.48</v>
      </c>
      <c r="R651" s="183"/>
      <c r="S651" s="183"/>
      <c r="T651"/>
    </row>
    <row r="652" spans="1:20" ht="23.25" x14ac:dyDescent="0.25">
      <c r="A652" s="80">
        <v>651</v>
      </c>
      <c r="B652" s="116" t="s">
        <v>218</v>
      </c>
      <c r="C652" s="30"/>
      <c r="D652" s="30" t="s">
        <v>183</v>
      </c>
      <c r="E652" s="30" t="s">
        <v>1500</v>
      </c>
      <c r="F652" s="30" t="s">
        <v>683</v>
      </c>
      <c r="G652" s="30" t="s">
        <v>20</v>
      </c>
      <c r="H652" s="30" t="s">
        <v>188</v>
      </c>
      <c r="I652" s="42">
        <v>25</v>
      </c>
      <c r="J652" s="108" t="str">
        <f t="shared" si="15"/>
        <v>Кировградский городской округ, пос. Левиха (г Кировград), ул. Малышева, д. 25</v>
      </c>
      <c r="K652" s="42">
        <v>679.3</v>
      </c>
      <c r="L652" s="30">
        <v>16</v>
      </c>
      <c r="M652" s="42">
        <v>1</v>
      </c>
      <c r="N652" s="41" t="s">
        <v>2745</v>
      </c>
      <c r="O652" s="114">
        <v>43095</v>
      </c>
      <c r="P652" s="33" t="s">
        <v>1494</v>
      </c>
      <c r="Q652" s="187">
        <v>862595.34000000008</v>
      </c>
      <c r="R652" s="183"/>
      <c r="S652" s="183"/>
      <c r="T652"/>
    </row>
    <row r="653" spans="1:20" ht="23.25" x14ac:dyDescent="0.25">
      <c r="A653" s="80">
        <v>652</v>
      </c>
      <c r="B653" s="116" t="s">
        <v>218</v>
      </c>
      <c r="C653" s="30"/>
      <c r="D653" s="30" t="s">
        <v>183</v>
      </c>
      <c r="E653" s="30" t="s">
        <v>1500</v>
      </c>
      <c r="F653" s="30" t="s">
        <v>693</v>
      </c>
      <c r="G653" s="30" t="s">
        <v>20</v>
      </c>
      <c r="H653" s="30" t="s">
        <v>1133</v>
      </c>
      <c r="I653" s="42">
        <v>19</v>
      </c>
      <c r="J653" s="108" t="str">
        <f t="shared" si="15"/>
        <v>Кировградский городской округ, пос. Нейво-Рудянка (г Кировград), ул. Молодцова, д. 19</v>
      </c>
      <c r="K653" s="42">
        <v>533.5</v>
      </c>
      <c r="L653" s="30">
        <v>12</v>
      </c>
      <c r="M653" s="42">
        <v>3</v>
      </c>
      <c r="N653" s="41" t="s">
        <v>2745</v>
      </c>
      <c r="O653" s="114">
        <v>43095</v>
      </c>
      <c r="P653" s="33" t="s">
        <v>1494</v>
      </c>
      <c r="Q653" s="187">
        <v>1556480.1800000002</v>
      </c>
      <c r="R653" s="183"/>
      <c r="S653" s="183"/>
      <c r="T653"/>
    </row>
    <row r="654" spans="1:20" ht="34.5" x14ac:dyDescent="0.25">
      <c r="A654" s="80">
        <v>653</v>
      </c>
      <c r="B654" s="111" t="s">
        <v>227</v>
      </c>
      <c r="C654" s="30" t="s">
        <v>705</v>
      </c>
      <c r="D654" s="30" t="s">
        <v>288</v>
      </c>
      <c r="E654" s="30" t="s">
        <v>1535</v>
      </c>
      <c r="F654" s="30" t="s">
        <v>1277</v>
      </c>
      <c r="G654" s="30" t="s">
        <v>20</v>
      </c>
      <c r="H654" s="30" t="s">
        <v>307</v>
      </c>
      <c r="I654" s="42">
        <v>1</v>
      </c>
      <c r="J654" s="108" t="str">
        <f t="shared" si="15"/>
        <v>Красноуфимский р-н, муниципальное образование Красноуфимский округ, дер. Красная Поляна, ул. Трактовая, д. 1</v>
      </c>
      <c r="K654" s="42">
        <v>646.9</v>
      </c>
      <c r="L654" s="30">
        <v>16</v>
      </c>
      <c r="M654" s="42">
        <v>2</v>
      </c>
      <c r="N654" s="41" t="s">
        <v>2792</v>
      </c>
      <c r="O654" s="114">
        <v>43087</v>
      </c>
      <c r="P654" s="33" t="s">
        <v>1605</v>
      </c>
      <c r="Q654" s="187">
        <v>1933040.48</v>
      </c>
      <c r="R654" s="183"/>
      <c r="S654" s="183"/>
      <c r="T654"/>
    </row>
    <row r="655" spans="1:20" ht="23.25" x14ac:dyDescent="0.25">
      <c r="A655" s="80">
        <v>654</v>
      </c>
      <c r="B655" s="111" t="s">
        <v>227</v>
      </c>
      <c r="C655" s="30" t="s">
        <v>705</v>
      </c>
      <c r="D655" s="30" t="s">
        <v>288</v>
      </c>
      <c r="E655" s="30" t="s">
        <v>1500</v>
      </c>
      <c r="F655" s="30" t="s">
        <v>718</v>
      </c>
      <c r="G655" s="30" t="s">
        <v>20</v>
      </c>
      <c r="H655" s="30" t="s">
        <v>719</v>
      </c>
      <c r="I655" s="42">
        <v>2</v>
      </c>
      <c r="J655" s="108" t="str">
        <f t="shared" si="15"/>
        <v>Красноуфимский р-н, муниципальное образование Красноуфимский округ, пос. Сарана, ул. Патрина, д. 2</v>
      </c>
      <c r="K655" s="42">
        <v>564.4</v>
      </c>
      <c r="L655" s="30">
        <v>16</v>
      </c>
      <c r="M655" s="42">
        <v>1</v>
      </c>
      <c r="N655" s="41" t="s">
        <v>2770</v>
      </c>
      <c r="O655" s="114">
        <v>43210</v>
      </c>
      <c r="P655" s="33" t="s">
        <v>1605</v>
      </c>
      <c r="Q655" s="187">
        <v>190428.72999999998</v>
      </c>
      <c r="R655" s="183" t="s">
        <v>2348</v>
      </c>
      <c r="S655" s="183"/>
      <c r="T655"/>
    </row>
    <row r="656" spans="1:20" ht="23.25" x14ac:dyDescent="0.25">
      <c r="A656" s="80">
        <v>655</v>
      </c>
      <c r="B656" s="111" t="s">
        <v>227</v>
      </c>
      <c r="C656" s="30" t="s">
        <v>705</v>
      </c>
      <c r="D656" s="30" t="s">
        <v>288</v>
      </c>
      <c r="E656" s="30" t="s">
        <v>1500</v>
      </c>
      <c r="F656" s="30" t="s">
        <v>718</v>
      </c>
      <c r="G656" s="30" t="s">
        <v>20</v>
      </c>
      <c r="H656" s="30" t="s">
        <v>719</v>
      </c>
      <c r="I656" s="42">
        <v>4</v>
      </c>
      <c r="J656" s="108" t="str">
        <f t="shared" si="15"/>
        <v>Красноуфимский р-н, муниципальное образование Красноуфимский округ, пос. Сарана, ул. Патрина, д. 4</v>
      </c>
      <c r="K656" s="117">
        <v>543.79999999999995</v>
      </c>
      <c r="L656" s="30">
        <v>12</v>
      </c>
      <c r="M656" s="117">
        <v>3</v>
      </c>
      <c r="N656" s="41" t="s">
        <v>3341</v>
      </c>
      <c r="O656" s="114">
        <v>43297</v>
      </c>
      <c r="P656" s="33" t="s">
        <v>1605</v>
      </c>
      <c r="Q656" s="187">
        <v>2351699.85</v>
      </c>
      <c r="R656" s="183"/>
      <c r="S656" s="183"/>
      <c r="T656"/>
    </row>
    <row r="657" spans="1:20" ht="23.25" x14ac:dyDescent="0.25">
      <c r="A657" s="80">
        <v>656</v>
      </c>
      <c r="B657" s="111" t="s">
        <v>227</v>
      </c>
      <c r="C657" s="30" t="s">
        <v>705</v>
      </c>
      <c r="D657" s="30" t="s">
        <v>288</v>
      </c>
      <c r="E657" s="107" t="s">
        <v>29</v>
      </c>
      <c r="F657" s="107" t="s">
        <v>290</v>
      </c>
      <c r="G657" s="107" t="s">
        <v>20</v>
      </c>
      <c r="H657" s="107" t="s">
        <v>36</v>
      </c>
      <c r="I657" s="84" t="s">
        <v>1199</v>
      </c>
      <c r="J657" s="108" t="str">
        <f t="shared" si="15"/>
        <v>Красноуфимский р-н, муниципальное образование Красноуфимский округ, с. Крылово, ул. Ленина, д. 72</v>
      </c>
      <c r="K657" s="84">
        <v>435.4</v>
      </c>
      <c r="L657" s="30">
        <v>8</v>
      </c>
      <c r="M657" s="84">
        <v>4</v>
      </c>
      <c r="N657" s="41" t="s">
        <v>3380</v>
      </c>
      <c r="O657" s="114" t="s">
        <v>3381</v>
      </c>
      <c r="P657" s="33" t="s">
        <v>1605</v>
      </c>
      <c r="Q657" s="187">
        <v>2533139.38</v>
      </c>
      <c r="R657" s="183"/>
      <c r="S657" s="183"/>
      <c r="T657"/>
    </row>
    <row r="658" spans="1:20" ht="23.25" x14ac:dyDescent="0.25">
      <c r="A658" s="80">
        <v>657</v>
      </c>
      <c r="B658" s="111" t="s">
        <v>227</v>
      </c>
      <c r="C658" s="30" t="s">
        <v>705</v>
      </c>
      <c r="D658" s="30" t="s">
        <v>288</v>
      </c>
      <c r="E658" s="107" t="s">
        <v>29</v>
      </c>
      <c r="F658" s="107" t="s">
        <v>290</v>
      </c>
      <c r="G658" s="107" t="s">
        <v>20</v>
      </c>
      <c r="H658" s="107" t="s">
        <v>36</v>
      </c>
      <c r="I658" s="84" t="s">
        <v>1200</v>
      </c>
      <c r="J658" s="108" t="str">
        <f t="shared" si="15"/>
        <v>Красноуфимский р-н, муниципальное образование Красноуфимский округ, с. Крылово, ул. Ленина, д. 97</v>
      </c>
      <c r="K658" s="84">
        <v>400.7</v>
      </c>
      <c r="L658" s="30">
        <v>9</v>
      </c>
      <c r="M658" s="84">
        <v>3</v>
      </c>
      <c r="N658" s="41" t="s">
        <v>2792</v>
      </c>
      <c r="O658" s="114">
        <v>43087</v>
      </c>
      <c r="P658" s="33" t="s">
        <v>1605</v>
      </c>
      <c r="Q658" s="187">
        <v>1144361.69</v>
      </c>
      <c r="R658" s="183"/>
      <c r="S658" s="183"/>
      <c r="T658"/>
    </row>
    <row r="659" spans="1:20" ht="23.25" x14ac:dyDescent="0.25">
      <c r="A659" s="80">
        <v>658</v>
      </c>
      <c r="B659" s="116" t="s">
        <v>218</v>
      </c>
      <c r="C659" s="30"/>
      <c r="D659" s="30" t="s">
        <v>192</v>
      </c>
      <c r="E659" s="30" t="s">
        <v>18</v>
      </c>
      <c r="F659" s="30" t="s">
        <v>193</v>
      </c>
      <c r="G659" s="30" t="s">
        <v>20</v>
      </c>
      <c r="H659" s="30" t="s">
        <v>22</v>
      </c>
      <c r="I659" s="42">
        <v>21</v>
      </c>
      <c r="J659" s="108" t="str">
        <f t="shared" si="15"/>
        <v>Кушвинский городской округ, г. Кушва, ул. Горняков, д. 21</v>
      </c>
      <c r="K659" s="42">
        <v>676.74</v>
      </c>
      <c r="L659" s="30">
        <v>12</v>
      </c>
      <c r="M659" s="42">
        <v>7</v>
      </c>
      <c r="N659" s="41" t="s">
        <v>2757</v>
      </c>
      <c r="O659" s="114">
        <v>43035</v>
      </c>
      <c r="P659" s="33" t="s">
        <v>3340</v>
      </c>
      <c r="Q659" s="187">
        <v>5217331.0599999996</v>
      </c>
      <c r="R659" s="183"/>
      <c r="S659" s="183"/>
      <c r="T659"/>
    </row>
    <row r="660" spans="1:20" ht="23.25" x14ac:dyDescent="0.25">
      <c r="A660" s="80">
        <v>659</v>
      </c>
      <c r="B660" s="116" t="s">
        <v>218</v>
      </c>
      <c r="C660" s="30"/>
      <c r="D660" s="30" t="s">
        <v>192</v>
      </c>
      <c r="E660" s="30" t="s">
        <v>18</v>
      </c>
      <c r="F660" s="30" t="s">
        <v>193</v>
      </c>
      <c r="G660" s="30" t="s">
        <v>20</v>
      </c>
      <c r="H660" s="30" t="s">
        <v>195</v>
      </c>
      <c r="I660" s="42">
        <v>2</v>
      </c>
      <c r="J660" s="108" t="str">
        <f t="shared" si="15"/>
        <v>Кушвинский городской округ, г. Кушва, ул. Магистральная, д. 2</v>
      </c>
      <c r="K660" s="42">
        <v>2058.6</v>
      </c>
      <c r="L660" s="30">
        <v>23</v>
      </c>
      <c r="M660" s="42">
        <v>3</v>
      </c>
      <c r="N660" s="41" t="s">
        <v>2757</v>
      </c>
      <c r="O660" s="114">
        <v>43035</v>
      </c>
      <c r="P660" s="33" t="s">
        <v>3340</v>
      </c>
      <c r="Q660" s="187">
        <v>7422597.6600000001</v>
      </c>
      <c r="R660" s="183"/>
      <c r="S660" s="183"/>
      <c r="T660"/>
    </row>
    <row r="661" spans="1:20" ht="23.25" x14ac:dyDescent="0.25">
      <c r="A661" s="80">
        <v>660</v>
      </c>
      <c r="B661" s="116" t="s">
        <v>218</v>
      </c>
      <c r="C661" s="30"/>
      <c r="D661" s="30" t="s">
        <v>192</v>
      </c>
      <c r="E661" s="30" t="s">
        <v>18</v>
      </c>
      <c r="F661" s="30" t="s">
        <v>193</v>
      </c>
      <c r="G661" s="30" t="s">
        <v>20</v>
      </c>
      <c r="H661" s="30" t="s">
        <v>195</v>
      </c>
      <c r="I661" s="42">
        <v>4</v>
      </c>
      <c r="J661" s="108" t="str">
        <f t="shared" si="15"/>
        <v>Кушвинский городской округ, г. Кушва, ул. Магистральная, д. 4</v>
      </c>
      <c r="K661" s="42">
        <v>1070</v>
      </c>
      <c r="L661" s="30">
        <v>15</v>
      </c>
      <c r="M661" s="42">
        <v>3</v>
      </c>
      <c r="N661" s="41" t="s">
        <v>2757</v>
      </c>
      <c r="O661" s="114">
        <v>43035</v>
      </c>
      <c r="P661" s="33" t="s">
        <v>3340</v>
      </c>
      <c r="Q661" s="187">
        <v>4663236.1000000006</v>
      </c>
      <c r="R661" s="183"/>
      <c r="S661" s="183"/>
      <c r="T661"/>
    </row>
    <row r="662" spans="1:20" ht="23.25" x14ac:dyDescent="0.25">
      <c r="A662" s="80">
        <v>661</v>
      </c>
      <c r="B662" s="116" t="s">
        <v>218</v>
      </c>
      <c r="C662" s="30"/>
      <c r="D662" s="30" t="s">
        <v>192</v>
      </c>
      <c r="E662" s="30" t="s">
        <v>18</v>
      </c>
      <c r="F662" s="30" t="s">
        <v>193</v>
      </c>
      <c r="G662" s="30" t="s">
        <v>20</v>
      </c>
      <c r="H662" s="30" t="s">
        <v>172</v>
      </c>
      <c r="I662" s="42">
        <v>4</v>
      </c>
      <c r="J662" s="108" t="str">
        <f t="shared" si="15"/>
        <v>Кушвинский городской округ, г. Кушва, ул. Маяковского, д. 4</v>
      </c>
      <c r="K662" s="42">
        <v>924.7</v>
      </c>
      <c r="L662" s="30">
        <v>12</v>
      </c>
      <c r="M662" s="42">
        <v>1</v>
      </c>
      <c r="N662" s="41" t="s">
        <v>2757</v>
      </c>
      <c r="O662" s="114">
        <v>43035</v>
      </c>
      <c r="P662" s="33" t="s">
        <v>3340</v>
      </c>
      <c r="Q662" s="187">
        <v>326830.5</v>
      </c>
      <c r="R662" s="183" t="s">
        <v>2348</v>
      </c>
      <c r="S662" s="183"/>
      <c r="T662"/>
    </row>
    <row r="663" spans="1:20" ht="23.25" x14ac:dyDescent="0.25">
      <c r="A663" s="80">
        <v>662</v>
      </c>
      <c r="B663" s="116" t="s">
        <v>218</v>
      </c>
      <c r="C663" s="30"/>
      <c r="D663" s="30" t="s">
        <v>192</v>
      </c>
      <c r="E663" s="30" t="s">
        <v>18</v>
      </c>
      <c r="F663" s="30" t="s">
        <v>193</v>
      </c>
      <c r="G663" s="30" t="s">
        <v>20</v>
      </c>
      <c r="H663" s="30" t="s">
        <v>172</v>
      </c>
      <c r="I663" s="42">
        <v>6</v>
      </c>
      <c r="J663" s="108" t="str">
        <f t="shared" si="15"/>
        <v>Кушвинский городской округ, г. Кушва, ул. Маяковского, д. 6</v>
      </c>
      <c r="K663" s="42">
        <v>1440.24</v>
      </c>
      <c r="L663" s="30">
        <v>15</v>
      </c>
      <c r="M663" s="42">
        <v>1</v>
      </c>
      <c r="N663" s="41" t="s">
        <v>2747</v>
      </c>
      <c r="O663" s="114">
        <v>43213</v>
      </c>
      <c r="P663" s="33" t="s">
        <v>3340</v>
      </c>
      <c r="Q663" s="187">
        <v>1026515.04</v>
      </c>
      <c r="R663" s="183" t="s">
        <v>2348</v>
      </c>
      <c r="S663" s="183"/>
      <c r="T663"/>
    </row>
    <row r="664" spans="1:20" x14ac:dyDescent="0.25">
      <c r="A664" s="80">
        <v>663</v>
      </c>
      <c r="B664" s="116" t="s">
        <v>218</v>
      </c>
      <c r="C664" s="30"/>
      <c r="D664" s="30" t="s">
        <v>192</v>
      </c>
      <c r="E664" s="30" t="s">
        <v>18</v>
      </c>
      <c r="F664" s="30" t="s">
        <v>193</v>
      </c>
      <c r="G664" s="30" t="s">
        <v>20</v>
      </c>
      <c r="H664" s="30" t="s">
        <v>208</v>
      </c>
      <c r="I664" s="42">
        <v>4</v>
      </c>
      <c r="J664" s="108" t="str">
        <f t="shared" si="15"/>
        <v>Кушвинский городской округ, г. Кушва, ул. Осипенко, д. 4</v>
      </c>
      <c r="K664" s="42">
        <v>410.8</v>
      </c>
      <c r="L664" s="30">
        <v>8</v>
      </c>
      <c r="M664" s="42">
        <v>7</v>
      </c>
      <c r="N664" s="41" t="s">
        <v>2757</v>
      </c>
      <c r="O664" s="114">
        <v>43035</v>
      </c>
      <c r="P664" s="33" t="s">
        <v>3340</v>
      </c>
      <c r="Q664" s="187">
        <v>3306808.4</v>
      </c>
      <c r="R664" s="183"/>
      <c r="S664" s="183"/>
      <c r="T664"/>
    </row>
    <row r="665" spans="1:20" ht="23.25" x14ac:dyDescent="0.25">
      <c r="A665" s="80">
        <v>664</v>
      </c>
      <c r="B665" s="116" t="s">
        <v>218</v>
      </c>
      <c r="C665" s="30"/>
      <c r="D665" s="30" t="s">
        <v>192</v>
      </c>
      <c r="E665" s="30" t="s">
        <v>18</v>
      </c>
      <c r="F665" s="30" t="s">
        <v>193</v>
      </c>
      <c r="G665" s="30" t="s">
        <v>20</v>
      </c>
      <c r="H665" s="30" t="s">
        <v>202</v>
      </c>
      <c r="I665" s="42">
        <v>33</v>
      </c>
      <c r="J665" s="108" t="str">
        <f t="shared" si="15"/>
        <v>Кушвинский городской округ, г. Кушва, ул. Фадеевых, д. 33</v>
      </c>
      <c r="K665" s="42">
        <v>1002.2</v>
      </c>
      <c r="L665" s="30">
        <v>24</v>
      </c>
      <c r="M665" s="42">
        <v>7</v>
      </c>
      <c r="N665" s="41" t="s">
        <v>2757</v>
      </c>
      <c r="O665" s="114">
        <v>43035</v>
      </c>
      <c r="P665" s="33" t="s">
        <v>3340</v>
      </c>
      <c r="Q665" s="187">
        <v>6276132.0800000001</v>
      </c>
      <c r="R665" s="183"/>
      <c r="S665" s="183"/>
      <c r="T665"/>
    </row>
    <row r="666" spans="1:20" ht="23.25" x14ac:dyDescent="0.25">
      <c r="A666" s="80">
        <v>665</v>
      </c>
      <c r="B666" s="116" t="s">
        <v>218</v>
      </c>
      <c r="C666" s="30"/>
      <c r="D666" s="30" t="s">
        <v>192</v>
      </c>
      <c r="E666" s="30" t="s">
        <v>18</v>
      </c>
      <c r="F666" s="30" t="s">
        <v>193</v>
      </c>
      <c r="G666" s="30" t="s">
        <v>20</v>
      </c>
      <c r="H666" s="30" t="s">
        <v>202</v>
      </c>
      <c r="I666" s="42">
        <v>43</v>
      </c>
      <c r="J666" s="108" t="str">
        <f t="shared" si="15"/>
        <v>Кушвинский городской округ, г. Кушва, ул. Фадеевых, д. 43</v>
      </c>
      <c r="K666" s="42">
        <v>409.7</v>
      </c>
      <c r="L666" s="30">
        <v>8</v>
      </c>
      <c r="M666" s="121">
        <v>3</v>
      </c>
      <c r="N666" s="41" t="s">
        <v>2757</v>
      </c>
      <c r="O666" s="114">
        <v>43035</v>
      </c>
      <c r="P666" s="33" t="s">
        <v>3340</v>
      </c>
      <c r="Q666" s="187">
        <v>1007157.1399999999</v>
      </c>
      <c r="R666" s="183" t="s">
        <v>2348</v>
      </c>
      <c r="S666" s="183"/>
      <c r="T666"/>
    </row>
    <row r="667" spans="1:20" ht="23.25" x14ac:dyDescent="0.25">
      <c r="A667" s="80">
        <v>666</v>
      </c>
      <c r="B667" s="116" t="s">
        <v>218</v>
      </c>
      <c r="C667" s="30"/>
      <c r="D667" s="30" t="s">
        <v>192</v>
      </c>
      <c r="E667" s="30" t="s">
        <v>18</v>
      </c>
      <c r="F667" s="30" t="s">
        <v>193</v>
      </c>
      <c r="G667" s="30" t="s">
        <v>20</v>
      </c>
      <c r="H667" s="30" t="s">
        <v>39</v>
      </c>
      <c r="I667" s="42">
        <v>6</v>
      </c>
      <c r="J667" s="108" t="str">
        <f t="shared" si="15"/>
        <v>Кушвинский городской округ, г. Кушва, ул. Центральная, д. 6</v>
      </c>
      <c r="K667" s="42">
        <v>1615.8</v>
      </c>
      <c r="L667" s="30">
        <v>24</v>
      </c>
      <c r="M667" s="42">
        <v>7</v>
      </c>
      <c r="N667" s="41" t="s">
        <v>2757</v>
      </c>
      <c r="O667" s="114">
        <v>43035</v>
      </c>
      <c r="P667" s="33" t="s">
        <v>3340</v>
      </c>
      <c r="Q667" s="187">
        <v>8533128.7000000011</v>
      </c>
      <c r="R667" s="183"/>
      <c r="S667" s="183"/>
      <c r="T667"/>
    </row>
    <row r="668" spans="1:20" ht="23.25" x14ac:dyDescent="0.25">
      <c r="A668" s="80">
        <v>667</v>
      </c>
      <c r="B668" s="116" t="s">
        <v>218</v>
      </c>
      <c r="C668" s="30"/>
      <c r="D668" s="30" t="s">
        <v>192</v>
      </c>
      <c r="E668" s="30" t="s">
        <v>1500</v>
      </c>
      <c r="F668" s="30" t="s">
        <v>198</v>
      </c>
      <c r="G668" s="30" t="s">
        <v>64</v>
      </c>
      <c r="H668" s="30" t="s">
        <v>1134</v>
      </c>
      <c r="I668" s="42">
        <v>1</v>
      </c>
      <c r="J668" s="108" t="str">
        <f t="shared" si="15"/>
        <v>Кушвинский городской округ, пос. Баранчинский (г Кушва), пер. Квартальный, д. 1</v>
      </c>
      <c r="K668" s="42">
        <v>299.5</v>
      </c>
      <c r="L668" s="30">
        <v>8</v>
      </c>
      <c r="M668" s="42">
        <v>4</v>
      </c>
      <c r="N668" s="41" t="s">
        <v>2757</v>
      </c>
      <c r="O668" s="114">
        <v>43035</v>
      </c>
      <c r="P668" s="33" t="s">
        <v>3340</v>
      </c>
      <c r="Q668" s="187">
        <v>1021600.3399999999</v>
      </c>
      <c r="R668" s="183"/>
      <c r="S668" s="183"/>
      <c r="T668"/>
    </row>
    <row r="669" spans="1:20" ht="23.25" x14ac:dyDescent="0.25">
      <c r="A669" s="80">
        <v>668</v>
      </c>
      <c r="B669" s="109" t="s">
        <v>499</v>
      </c>
      <c r="C669" s="30"/>
      <c r="D669" s="30" t="s">
        <v>560</v>
      </c>
      <c r="E669" s="30" t="s">
        <v>637</v>
      </c>
      <c r="F669" s="30" t="s">
        <v>188</v>
      </c>
      <c r="G669" s="30" t="s">
        <v>20</v>
      </c>
      <c r="H669" s="30" t="s">
        <v>561</v>
      </c>
      <c r="I669" s="35">
        <v>23</v>
      </c>
      <c r="J669" s="108" t="str">
        <f t="shared" ref="J669:J732" si="16">C669&amp;""&amp;D669&amp;", "&amp;E669&amp;" "&amp;F669&amp;", "&amp;G669&amp;" "&amp;H669&amp;", д. "&amp;I669</f>
        <v>Малышевский городской округ, п.г.т. Малышева, ул. Мопра, д. 23</v>
      </c>
      <c r="K669" s="30">
        <v>647</v>
      </c>
      <c r="L669" s="30">
        <v>12</v>
      </c>
      <c r="M669" s="30">
        <v>7</v>
      </c>
      <c r="N669" s="41" t="s">
        <v>2855</v>
      </c>
      <c r="O669" s="114">
        <v>43032</v>
      </c>
      <c r="P669" s="33" t="s">
        <v>1608</v>
      </c>
      <c r="Q669" s="187">
        <v>3332771.9400000004</v>
      </c>
      <c r="R669" s="183"/>
      <c r="S669" s="183"/>
      <c r="T669"/>
    </row>
    <row r="670" spans="1:20" ht="23.25" x14ac:dyDescent="0.25">
      <c r="A670" s="80">
        <v>669</v>
      </c>
      <c r="B670" s="109" t="s">
        <v>499</v>
      </c>
      <c r="C670" s="30"/>
      <c r="D670" s="30" t="s">
        <v>560</v>
      </c>
      <c r="E670" s="30" t="s">
        <v>637</v>
      </c>
      <c r="F670" s="30" t="s">
        <v>188</v>
      </c>
      <c r="G670" s="30" t="s">
        <v>20</v>
      </c>
      <c r="H670" s="30" t="s">
        <v>561</v>
      </c>
      <c r="I670" s="35">
        <v>7</v>
      </c>
      <c r="J670" s="108" t="str">
        <f t="shared" si="16"/>
        <v>Малышевский городской округ, п.г.т. Малышева, ул. Мопра, д. 7</v>
      </c>
      <c r="K670" s="30">
        <v>394.1</v>
      </c>
      <c r="L670" s="30">
        <v>8</v>
      </c>
      <c r="M670" s="30">
        <v>8</v>
      </c>
      <c r="N670" s="41" t="s">
        <v>2855</v>
      </c>
      <c r="O670" s="114">
        <v>43032</v>
      </c>
      <c r="P670" s="33" t="s">
        <v>1608</v>
      </c>
      <c r="Q670" s="187">
        <v>2640377.44</v>
      </c>
      <c r="R670" s="183"/>
      <c r="S670" s="183"/>
      <c r="T670"/>
    </row>
    <row r="671" spans="1:20" ht="23.25" x14ac:dyDescent="0.25">
      <c r="A671" s="80">
        <v>670</v>
      </c>
      <c r="B671" s="109" t="s">
        <v>499</v>
      </c>
      <c r="C671" s="30"/>
      <c r="D671" s="30" t="s">
        <v>560</v>
      </c>
      <c r="E671" s="30" t="s">
        <v>637</v>
      </c>
      <c r="F671" s="30" t="s">
        <v>188</v>
      </c>
      <c r="G671" s="30" t="s">
        <v>20</v>
      </c>
      <c r="H671" s="30" t="s">
        <v>84</v>
      </c>
      <c r="I671" s="35">
        <v>13</v>
      </c>
      <c r="J671" s="108" t="str">
        <f t="shared" si="16"/>
        <v>Малышевский городской округ, п.г.т. Малышева, ул. Советская, д. 13</v>
      </c>
      <c r="K671" s="30">
        <v>648.4</v>
      </c>
      <c r="L671" s="30">
        <v>12</v>
      </c>
      <c r="M671" s="30">
        <v>8</v>
      </c>
      <c r="N671" s="41" t="s">
        <v>2855</v>
      </c>
      <c r="O671" s="114">
        <v>43032</v>
      </c>
      <c r="P671" s="33" t="s">
        <v>1608</v>
      </c>
      <c r="Q671" s="187">
        <v>4175040.6</v>
      </c>
      <c r="R671" s="183"/>
      <c r="S671" s="183"/>
      <c r="T671"/>
    </row>
    <row r="672" spans="1:20" ht="23.25" x14ac:dyDescent="0.25">
      <c r="A672" s="80">
        <v>671</v>
      </c>
      <c r="B672" s="109" t="s">
        <v>499</v>
      </c>
      <c r="C672" s="30"/>
      <c r="D672" s="30" t="s">
        <v>560</v>
      </c>
      <c r="E672" s="30" t="s">
        <v>637</v>
      </c>
      <c r="F672" s="30" t="s">
        <v>188</v>
      </c>
      <c r="G672" s="30" t="s">
        <v>20</v>
      </c>
      <c r="H672" s="30" t="s">
        <v>84</v>
      </c>
      <c r="I672" s="35">
        <v>5</v>
      </c>
      <c r="J672" s="108" t="str">
        <f t="shared" si="16"/>
        <v>Малышевский городской округ, п.г.т. Малышева, ул. Советская, д. 5</v>
      </c>
      <c r="K672" s="30">
        <v>729.1</v>
      </c>
      <c r="L672" s="30">
        <v>12</v>
      </c>
      <c r="M672" s="30">
        <v>7</v>
      </c>
      <c r="N672" s="41" t="s">
        <v>2855</v>
      </c>
      <c r="O672" s="114">
        <v>43032</v>
      </c>
      <c r="P672" s="33" t="s">
        <v>1608</v>
      </c>
      <c r="Q672" s="187">
        <v>3533272.8200000003</v>
      </c>
      <c r="R672" s="183"/>
      <c r="S672" s="183"/>
      <c r="T672"/>
    </row>
    <row r="673" spans="1:20" ht="23.25" x14ac:dyDescent="0.25">
      <c r="A673" s="80">
        <v>672</v>
      </c>
      <c r="B673" s="133" t="s">
        <v>495</v>
      </c>
      <c r="C673" s="30"/>
      <c r="D673" s="112" t="s">
        <v>415</v>
      </c>
      <c r="E673" s="52" t="s">
        <v>18</v>
      </c>
      <c r="F673" s="52" t="s">
        <v>416</v>
      </c>
      <c r="G673" s="52" t="s">
        <v>190</v>
      </c>
      <c r="H673" s="112" t="s">
        <v>1076</v>
      </c>
      <c r="I673" s="51">
        <v>5</v>
      </c>
      <c r="J673" s="108" t="str">
        <f t="shared" si="16"/>
        <v>муниципальное образование «город Екатеринбург», г. Екатеринбург, б-р Денисова-Уральского, д. 5</v>
      </c>
      <c r="K673" s="112">
        <v>8870.7000000000007</v>
      </c>
      <c r="L673" s="30">
        <v>131</v>
      </c>
      <c r="M673" s="112">
        <v>4</v>
      </c>
      <c r="N673" s="41" t="s">
        <v>1492</v>
      </c>
      <c r="O673" s="114">
        <v>43122</v>
      </c>
      <c r="P673" s="33" t="s">
        <v>1494</v>
      </c>
      <c r="Q673" s="187">
        <v>7512082.1800000006</v>
      </c>
      <c r="R673" s="183"/>
      <c r="S673" s="183"/>
      <c r="T673"/>
    </row>
    <row r="674" spans="1:20" ht="23.25" x14ac:dyDescent="0.25">
      <c r="A674" s="80">
        <v>673</v>
      </c>
      <c r="B674" s="133" t="s">
        <v>495</v>
      </c>
      <c r="C674" s="30"/>
      <c r="D674" s="134" t="s">
        <v>415</v>
      </c>
      <c r="E674" s="134" t="s">
        <v>18</v>
      </c>
      <c r="F674" s="134" t="s">
        <v>416</v>
      </c>
      <c r="G674" s="134" t="s">
        <v>190</v>
      </c>
      <c r="H674" s="134" t="s">
        <v>1173</v>
      </c>
      <c r="I674" s="70">
        <v>12</v>
      </c>
      <c r="J674" s="108" t="str">
        <f t="shared" si="16"/>
        <v>муниципальное образование «город Екатеринбург», г. Екатеринбург, б-р Сергея Есенина, д. 12</v>
      </c>
      <c r="K674" s="134">
        <v>4103.3999999999996</v>
      </c>
      <c r="L674" s="30">
        <v>71</v>
      </c>
      <c r="M674" s="134">
        <v>2</v>
      </c>
      <c r="N674" s="41" t="s">
        <v>1491</v>
      </c>
      <c r="O674" s="114">
        <v>43122</v>
      </c>
      <c r="P674" s="33" t="s">
        <v>1494</v>
      </c>
      <c r="Q674" s="187">
        <v>3724040.4699999997</v>
      </c>
      <c r="R674" s="183"/>
      <c r="S674" s="183"/>
      <c r="T674"/>
    </row>
    <row r="675" spans="1:20" ht="23.25" x14ac:dyDescent="0.25">
      <c r="A675" s="80">
        <v>674</v>
      </c>
      <c r="B675" s="133" t="s">
        <v>495</v>
      </c>
      <c r="C675" s="30"/>
      <c r="D675" s="112" t="s">
        <v>415</v>
      </c>
      <c r="E675" s="52" t="s">
        <v>18</v>
      </c>
      <c r="F675" s="52" t="s">
        <v>416</v>
      </c>
      <c r="G675" s="52" t="s">
        <v>190</v>
      </c>
      <c r="H675" s="112" t="s">
        <v>1173</v>
      </c>
      <c r="I675" s="51">
        <v>13</v>
      </c>
      <c r="J675" s="108" t="str">
        <f t="shared" si="16"/>
        <v>муниципальное образование «город Екатеринбург», г. Екатеринбург, б-р Сергея Есенина, д. 13</v>
      </c>
      <c r="K675" s="112">
        <v>11133.6</v>
      </c>
      <c r="L675" s="30">
        <v>143</v>
      </c>
      <c r="M675" s="112">
        <v>4</v>
      </c>
      <c r="N675" s="41" t="s">
        <v>1491</v>
      </c>
      <c r="O675" s="114">
        <v>43122</v>
      </c>
      <c r="P675" s="33" t="s">
        <v>1494</v>
      </c>
      <c r="Q675" s="187">
        <v>7471375.6399999997</v>
      </c>
      <c r="R675" s="183"/>
      <c r="S675" s="183"/>
      <c r="T675"/>
    </row>
    <row r="676" spans="1:20" ht="23.25" x14ac:dyDescent="0.25">
      <c r="A676" s="80">
        <v>675</v>
      </c>
      <c r="B676" s="133" t="s">
        <v>495</v>
      </c>
      <c r="C676" s="30"/>
      <c r="D676" s="134" t="s">
        <v>415</v>
      </c>
      <c r="E676" s="134" t="s">
        <v>18</v>
      </c>
      <c r="F676" s="134" t="s">
        <v>416</v>
      </c>
      <c r="G676" s="134" t="s">
        <v>190</v>
      </c>
      <c r="H676" s="134" t="s">
        <v>1173</v>
      </c>
      <c r="I676" s="70">
        <v>16</v>
      </c>
      <c r="J676" s="108" t="str">
        <f t="shared" si="16"/>
        <v>муниципальное образование «город Екатеринбург», г. Екатеринбург, б-р Сергея Есенина, д. 16</v>
      </c>
      <c r="K676" s="134">
        <v>4100.3</v>
      </c>
      <c r="L676" s="30">
        <v>71</v>
      </c>
      <c r="M676" s="134">
        <v>2</v>
      </c>
      <c r="N676" s="41" t="s">
        <v>1491</v>
      </c>
      <c r="O676" s="114">
        <v>43122</v>
      </c>
      <c r="P676" s="33" t="s">
        <v>1494</v>
      </c>
      <c r="Q676" s="187">
        <v>3727272.4400000004</v>
      </c>
      <c r="R676" s="183"/>
      <c r="S676" s="183"/>
      <c r="T676"/>
    </row>
    <row r="677" spans="1:20" ht="23.25" x14ac:dyDescent="0.25">
      <c r="A677" s="80">
        <v>676</v>
      </c>
      <c r="B677" s="133" t="s">
        <v>495</v>
      </c>
      <c r="C677" s="30"/>
      <c r="D677" s="112" t="s">
        <v>415</v>
      </c>
      <c r="E677" s="52" t="s">
        <v>18</v>
      </c>
      <c r="F677" s="52" t="s">
        <v>416</v>
      </c>
      <c r="G677" s="52" t="s">
        <v>190</v>
      </c>
      <c r="H677" s="112" t="s">
        <v>1173</v>
      </c>
      <c r="I677" s="51">
        <v>20</v>
      </c>
      <c r="J677" s="108" t="str">
        <f t="shared" si="16"/>
        <v>муниципальное образование «город Екатеринбург», г. Екатеринбург, б-р Сергея Есенина, д. 20</v>
      </c>
      <c r="K677" s="112">
        <v>4094</v>
      </c>
      <c r="L677" s="30">
        <v>71</v>
      </c>
      <c r="M677" s="112">
        <v>2</v>
      </c>
      <c r="N677" s="41" t="s">
        <v>1293</v>
      </c>
      <c r="O677" s="114">
        <v>43297</v>
      </c>
      <c r="P677" s="33" t="s">
        <v>3619</v>
      </c>
      <c r="Q677" s="187">
        <v>3618242.12</v>
      </c>
      <c r="R677" s="183"/>
      <c r="S677" s="183"/>
      <c r="T677"/>
    </row>
    <row r="678" spans="1:20" ht="23.25" x14ac:dyDescent="0.25">
      <c r="A678" s="80">
        <v>677</v>
      </c>
      <c r="B678" s="133" t="s">
        <v>495</v>
      </c>
      <c r="C678" s="30"/>
      <c r="D678" s="112" t="s">
        <v>415</v>
      </c>
      <c r="E678" s="52" t="s">
        <v>18</v>
      </c>
      <c r="F678" s="52" t="s">
        <v>416</v>
      </c>
      <c r="G678" s="52" t="s">
        <v>190</v>
      </c>
      <c r="H678" s="112" t="s">
        <v>1173</v>
      </c>
      <c r="I678" s="51">
        <v>3</v>
      </c>
      <c r="J678" s="108" t="str">
        <f t="shared" si="16"/>
        <v>муниципальное образование «город Екатеринбург», г. Екатеринбург, б-р Сергея Есенина, д. 3</v>
      </c>
      <c r="K678" s="112">
        <v>11144.7</v>
      </c>
      <c r="L678" s="30">
        <v>143</v>
      </c>
      <c r="M678" s="112">
        <v>4</v>
      </c>
      <c r="N678" s="41" t="s">
        <v>1491</v>
      </c>
      <c r="O678" s="114">
        <v>43122</v>
      </c>
      <c r="P678" s="33" t="s">
        <v>1494</v>
      </c>
      <c r="Q678" s="187">
        <v>7477515.1799999997</v>
      </c>
      <c r="R678" s="183"/>
      <c r="S678" s="183"/>
      <c r="T678"/>
    </row>
    <row r="679" spans="1:20" ht="23.25" x14ac:dyDescent="0.25">
      <c r="A679" s="80">
        <v>678</v>
      </c>
      <c r="B679" s="133" t="s">
        <v>495</v>
      </c>
      <c r="C679" s="30"/>
      <c r="D679" s="141" t="s">
        <v>415</v>
      </c>
      <c r="E679" s="33" t="s">
        <v>18</v>
      </c>
      <c r="F679" s="33" t="s">
        <v>416</v>
      </c>
      <c r="G679" s="33" t="s">
        <v>64</v>
      </c>
      <c r="H679" s="30" t="s">
        <v>848</v>
      </c>
      <c r="I679" s="42">
        <v>10</v>
      </c>
      <c r="J679" s="108" t="str">
        <f t="shared" si="16"/>
        <v>муниципальное образование «город Екатеринбург», г. Екатеринбург, пер. Банковский, д. 10</v>
      </c>
      <c r="K679" s="30">
        <v>3917.9</v>
      </c>
      <c r="L679" s="30">
        <v>34</v>
      </c>
      <c r="M679" s="30">
        <v>8</v>
      </c>
      <c r="N679" s="41" t="s">
        <v>3606</v>
      </c>
      <c r="O679" s="114" t="s">
        <v>3607</v>
      </c>
      <c r="P679" s="33" t="s">
        <v>3551</v>
      </c>
      <c r="Q679" s="187">
        <v>11184815.520000003</v>
      </c>
      <c r="R679" s="183"/>
      <c r="S679" s="183"/>
      <c r="T679"/>
    </row>
    <row r="680" spans="1:20" ht="23.25" x14ac:dyDescent="0.25">
      <c r="A680" s="80">
        <v>679</v>
      </c>
      <c r="B680" s="133" t="s">
        <v>495</v>
      </c>
      <c r="C680" s="30"/>
      <c r="D680" s="30" t="s">
        <v>415</v>
      </c>
      <c r="E680" s="30" t="s">
        <v>18</v>
      </c>
      <c r="F680" s="30" t="s">
        <v>416</v>
      </c>
      <c r="G680" s="30" t="s">
        <v>64</v>
      </c>
      <c r="H680" s="30" t="s">
        <v>1169</v>
      </c>
      <c r="I680" s="42">
        <v>26</v>
      </c>
      <c r="J680" s="108" t="str">
        <f t="shared" si="16"/>
        <v>муниципальное образование «город Екатеринбург», г. Екатеринбург, пер. Буторина, д. 26</v>
      </c>
      <c r="K680" s="30">
        <v>2437</v>
      </c>
      <c r="L680" s="30">
        <v>34</v>
      </c>
      <c r="M680" s="30">
        <v>5</v>
      </c>
      <c r="N680" s="41" t="s">
        <v>2944</v>
      </c>
      <c r="O680" s="114" t="s">
        <v>3382</v>
      </c>
      <c r="P680" s="33" t="s">
        <v>2110</v>
      </c>
      <c r="Q680" s="187">
        <v>7265237.8599999994</v>
      </c>
      <c r="R680" s="183"/>
      <c r="S680" s="183"/>
      <c r="T680"/>
    </row>
    <row r="681" spans="1:20" ht="45.75" x14ac:dyDescent="0.25">
      <c r="A681" s="80">
        <v>680</v>
      </c>
      <c r="B681" s="133" t="s">
        <v>495</v>
      </c>
      <c r="C681" s="30"/>
      <c r="D681" s="141" t="s">
        <v>415</v>
      </c>
      <c r="E681" s="30" t="s">
        <v>18</v>
      </c>
      <c r="F681" s="30" t="s">
        <v>416</v>
      </c>
      <c r="G681" s="30" t="s">
        <v>64</v>
      </c>
      <c r="H681" s="30" t="s">
        <v>862</v>
      </c>
      <c r="I681" s="42">
        <v>6</v>
      </c>
      <c r="J681" s="108" t="str">
        <f t="shared" si="16"/>
        <v>муниципальное образование «город Екатеринбург», г. Екатеринбург, пер. Вечерний, д. 6</v>
      </c>
      <c r="K681" s="30">
        <v>980</v>
      </c>
      <c r="L681" s="30">
        <v>12</v>
      </c>
      <c r="M681" s="30">
        <v>8</v>
      </c>
      <c r="N681" s="41" t="s">
        <v>2906</v>
      </c>
      <c r="O681" s="114" t="s">
        <v>3428</v>
      </c>
      <c r="P681" s="33" t="s">
        <v>3595</v>
      </c>
      <c r="Q681" s="187">
        <v>5823919.5000000019</v>
      </c>
      <c r="R681" s="183"/>
      <c r="S681" s="183"/>
      <c r="T681"/>
    </row>
    <row r="682" spans="1:20" ht="23.25" x14ac:dyDescent="0.25">
      <c r="A682" s="80">
        <v>681</v>
      </c>
      <c r="B682" s="133" t="s">
        <v>495</v>
      </c>
      <c r="C682" s="30"/>
      <c r="D682" s="30" t="s">
        <v>415</v>
      </c>
      <c r="E682" s="30" t="s">
        <v>18</v>
      </c>
      <c r="F682" s="30" t="s">
        <v>416</v>
      </c>
      <c r="G682" s="30" t="s">
        <v>64</v>
      </c>
      <c r="H682" s="33" t="s">
        <v>1207</v>
      </c>
      <c r="I682" s="117">
        <v>2</v>
      </c>
      <c r="J682" s="108" t="str">
        <f t="shared" si="16"/>
        <v>муниципальное образование «город Екатеринбург», г. Екатеринбург, пер. Виражный, д. 2</v>
      </c>
      <c r="K682" s="117">
        <v>809.6</v>
      </c>
      <c r="L682" s="30">
        <v>12</v>
      </c>
      <c r="M682" s="117">
        <v>5</v>
      </c>
      <c r="N682" s="41" t="s">
        <v>3384</v>
      </c>
      <c r="O682" s="114" t="s">
        <v>3385</v>
      </c>
      <c r="P682" s="33" t="s">
        <v>1626</v>
      </c>
      <c r="Q682" s="187">
        <v>2578820.38</v>
      </c>
      <c r="R682" s="183"/>
      <c r="S682" s="183"/>
      <c r="T682"/>
    </row>
    <row r="683" spans="1:20" ht="23.25" x14ac:dyDescent="0.25">
      <c r="A683" s="80">
        <v>682</v>
      </c>
      <c r="B683" s="133" t="s">
        <v>495</v>
      </c>
      <c r="C683" s="30"/>
      <c r="D683" s="30" t="s">
        <v>415</v>
      </c>
      <c r="E683" s="30" t="s">
        <v>18</v>
      </c>
      <c r="F683" s="30" t="s">
        <v>416</v>
      </c>
      <c r="G683" s="30" t="s">
        <v>64</v>
      </c>
      <c r="H683" s="30" t="s">
        <v>585</v>
      </c>
      <c r="I683" s="42">
        <v>10</v>
      </c>
      <c r="J683" s="108" t="str">
        <f t="shared" si="16"/>
        <v>муниципальное образование «город Екатеринбург», г. Екатеринбург, пер. Гаринский, д. 10</v>
      </c>
      <c r="K683" s="30">
        <v>1399</v>
      </c>
      <c r="L683" s="30">
        <v>12</v>
      </c>
      <c r="M683" s="30">
        <v>2</v>
      </c>
      <c r="N683" s="41" t="s">
        <v>2921</v>
      </c>
      <c r="O683" s="114">
        <v>43109</v>
      </c>
      <c r="P683" s="33" t="s">
        <v>2098</v>
      </c>
      <c r="Q683" s="187">
        <v>960747.94</v>
      </c>
      <c r="R683" s="183"/>
      <c r="S683" s="183"/>
      <c r="T683"/>
    </row>
    <row r="684" spans="1:20" ht="23.25" x14ac:dyDescent="0.25">
      <c r="A684" s="80">
        <v>683</v>
      </c>
      <c r="B684" s="133" t="s">
        <v>495</v>
      </c>
      <c r="C684" s="30"/>
      <c r="D684" s="112" t="s">
        <v>415</v>
      </c>
      <c r="E684" s="112" t="s">
        <v>18</v>
      </c>
      <c r="F684" s="112" t="s">
        <v>416</v>
      </c>
      <c r="G684" s="112" t="s">
        <v>64</v>
      </c>
      <c r="H684" s="112" t="s">
        <v>417</v>
      </c>
      <c r="I684" s="51">
        <v>44</v>
      </c>
      <c r="J684" s="108" t="str">
        <f t="shared" si="16"/>
        <v>муниципальное образование «город Екатеринбург», г. Екатеринбург, пер. Замятина, д. 44</v>
      </c>
      <c r="K684" s="112">
        <v>4642.7</v>
      </c>
      <c r="L684" s="30">
        <v>72</v>
      </c>
      <c r="M684" s="112">
        <v>2</v>
      </c>
      <c r="N684" s="41" t="s">
        <v>1492</v>
      </c>
      <c r="O684" s="114">
        <v>43122</v>
      </c>
      <c r="P684" s="33" t="s">
        <v>1494</v>
      </c>
      <c r="Q684" s="187">
        <v>3717200.34</v>
      </c>
      <c r="R684" s="183"/>
      <c r="S684" s="183"/>
      <c r="T684"/>
    </row>
    <row r="685" spans="1:20" ht="23.25" x14ac:dyDescent="0.25">
      <c r="A685" s="80">
        <v>684</v>
      </c>
      <c r="B685" s="133" t="s">
        <v>495</v>
      </c>
      <c r="C685" s="30"/>
      <c r="D685" s="30" t="s">
        <v>415</v>
      </c>
      <c r="E685" s="33" t="s">
        <v>18</v>
      </c>
      <c r="F685" s="33" t="s">
        <v>416</v>
      </c>
      <c r="G685" s="33" t="s">
        <v>64</v>
      </c>
      <c r="H685" s="33" t="s">
        <v>857</v>
      </c>
      <c r="I685" s="117" t="s">
        <v>977</v>
      </c>
      <c r="J685" s="108" t="str">
        <f t="shared" si="16"/>
        <v>муниципальное образование «город Екатеринбург», г. Екатеринбург, пер. Красный, д. 13</v>
      </c>
      <c r="K685" s="117">
        <v>5145.1000000000004</v>
      </c>
      <c r="L685" s="30">
        <v>157</v>
      </c>
      <c r="M685" s="117">
        <v>8</v>
      </c>
      <c r="N685" s="41" t="s">
        <v>2976</v>
      </c>
      <c r="O685" s="114">
        <v>43080</v>
      </c>
      <c r="P685" s="33" t="s">
        <v>2098</v>
      </c>
      <c r="Q685" s="187">
        <v>14583481.640000001</v>
      </c>
      <c r="R685" s="183"/>
      <c r="S685" s="183"/>
      <c r="T685"/>
    </row>
    <row r="686" spans="1:20" ht="23.25" x14ac:dyDescent="0.25">
      <c r="A686" s="80">
        <v>685</v>
      </c>
      <c r="B686" s="133" t="s">
        <v>495</v>
      </c>
      <c r="C686" s="30"/>
      <c r="D686" s="30" t="s">
        <v>415</v>
      </c>
      <c r="E686" s="33" t="s">
        <v>18</v>
      </c>
      <c r="F686" s="33" t="s">
        <v>416</v>
      </c>
      <c r="G686" s="33" t="s">
        <v>64</v>
      </c>
      <c r="H686" s="33" t="s">
        <v>1236</v>
      </c>
      <c r="I686" s="117" t="s">
        <v>944</v>
      </c>
      <c r="J686" s="108" t="str">
        <f t="shared" si="16"/>
        <v>муниципальное образование «город Екатеринбург», г. Екатеринбург, пер. Курьинский, д. 5</v>
      </c>
      <c r="K686" s="117">
        <v>2636.9</v>
      </c>
      <c r="L686" s="30">
        <v>24</v>
      </c>
      <c r="M686" s="117">
        <v>8</v>
      </c>
      <c r="N686" s="41" t="s">
        <v>2977</v>
      </c>
      <c r="O686" s="114">
        <v>43091</v>
      </c>
      <c r="P686" s="33" t="s">
        <v>3340</v>
      </c>
      <c r="Q686" s="187">
        <v>9150531.8399999999</v>
      </c>
      <c r="R686" s="183"/>
      <c r="S686" s="183"/>
      <c r="T686"/>
    </row>
    <row r="687" spans="1:20" ht="23.25" x14ac:dyDescent="0.25">
      <c r="A687" s="80">
        <v>686</v>
      </c>
      <c r="B687" s="133" t="s">
        <v>495</v>
      </c>
      <c r="C687" s="30"/>
      <c r="D687" s="30" t="s">
        <v>415</v>
      </c>
      <c r="E687" s="33" t="s">
        <v>18</v>
      </c>
      <c r="F687" s="33" t="s">
        <v>416</v>
      </c>
      <c r="G687" s="33" t="s">
        <v>64</v>
      </c>
      <c r="H687" s="33" t="s">
        <v>1236</v>
      </c>
      <c r="I687" s="117" t="s">
        <v>945</v>
      </c>
      <c r="J687" s="108" t="str">
        <f t="shared" si="16"/>
        <v>муниципальное образование «город Екатеринбург», г. Екатеринбург, пер. Курьинский, д. 7</v>
      </c>
      <c r="K687" s="117">
        <v>2013.2</v>
      </c>
      <c r="L687" s="30">
        <v>24</v>
      </c>
      <c r="M687" s="117">
        <v>8</v>
      </c>
      <c r="N687" s="41" t="s">
        <v>2977</v>
      </c>
      <c r="O687" s="114">
        <v>43091</v>
      </c>
      <c r="P687" s="33" t="s">
        <v>3340</v>
      </c>
      <c r="Q687" s="187">
        <v>9923207.6400000006</v>
      </c>
      <c r="R687" s="183"/>
      <c r="S687" s="183"/>
      <c r="T687"/>
    </row>
    <row r="688" spans="1:20" ht="23.25" x14ac:dyDescent="0.25">
      <c r="A688" s="80">
        <v>687</v>
      </c>
      <c r="B688" s="133" t="s">
        <v>495</v>
      </c>
      <c r="C688" s="30"/>
      <c r="D688" s="30" t="s">
        <v>415</v>
      </c>
      <c r="E688" s="33" t="s">
        <v>18</v>
      </c>
      <c r="F688" s="33" t="s">
        <v>416</v>
      </c>
      <c r="G688" s="33" t="s">
        <v>64</v>
      </c>
      <c r="H688" s="33" t="s">
        <v>1237</v>
      </c>
      <c r="I688" s="117" t="s">
        <v>943</v>
      </c>
      <c r="J688" s="108" t="str">
        <f t="shared" si="16"/>
        <v>муниципальное образование «город Екатеринбург», г. Екатеринбург, пер. Лобачевского, д. 3</v>
      </c>
      <c r="K688" s="117">
        <v>823.8</v>
      </c>
      <c r="L688" s="30">
        <v>16</v>
      </c>
      <c r="M688" s="117">
        <v>5</v>
      </c>
      <c r="N688" s="41" t="s">
        <v>2975</v>
      </c>
      <c r="O688" s="114">
        <v>42898</v>
      </c>
      <c r="P688" s="33" t="s">
        <v>1726</v>
      </c>
      <c r="Q688" s="187">
        <v>4191549.9799999995</v>
      </c>
      <c r="R688" s="183"/>
      <c r="S688" s="183"/>
      <c r="T688"/>
    </row>
    <row r="689" spans="1:20" ht="23.25" x14ac:dyDescent="0.25">
      <c r="A689" s="80">
        <v>688</v>
      </c>
      <c r="B689" s="133" t="s">
        <v>495</v>
      </c>
      <c r="C689" s="30"/>
      <c r="D689" s="141" t="s">
        <v>415</v>
      </c>
      <c r="E689" s="33" t="s">
        <v>18</v>
      </c>
      <c r="F689" s="33" t="s">
        <v>416</v>
      </c>
      <c r="G689" s="33" t="s">
        <v>64</v>
      </c>
      <c r="H689" s="33" t="s">
        <v>1032</v>
      </c>
      <c r="I689" s="117" t="s">
        <v>944</v>
      </c>
      <c r="J689" s="108" t="str">
        <f t="shared" si="16"/>
        <v>муниципальное образование «город Екатеринбург», г. Екатеринбург, пер. Мордвинский, д. 5</v>
      </c>
      <c r="K689" s="117">
        <v>1404.3</v>
      </c>
      <c r="L689" s="30">
        <v>32</v>
      </c>
      <c r="M689" s="117">
        <v>5</v>
      </c>
      <c r="N689" s="41" t="s">
        <v>2250</v>
      </c>
      <c r="O689" s="114">
        <v>42237</v>
      </c>
      <c r="P689" s="33" t="s">
        <v>1662</v>
      </c>
      <c r="Q689" s="187">
        <v>4231386.78</v>
      </c>
      <c r="R689" s="183"/>
      <c r="S689" s="183"/>
      <c r="T689"/>
    </row>
    <row r="690" spans="1:20" ht="23.25" x14ac:dyDescent="0.25">
      <c r="A690" s="80">
        <v>689</v>
      </c>
      <c r="B690" s="133" t="s">
        <v>495</v>
      </c>
      <c r="C690" s="30"/>
      <c r="D690" s="30" t="s">
        <v>415</v>
      </c>
      <c r="E690" s="33" t="s">
        <v>18</v>
      </c>
      <c r="F690" s="33" t="s">
        <v>416</v>
      </c>
      <c r="G690" s="30" t="s">
        <v>64</v>
      </c>
      <c r="H690" s="30" t="s">
        <v>1163</v>
      </c>
      <c r="I690" s="42">
        <v>29</v>
      </c>
      <c r="J690" s="108" t="str">
        <f t="shared" si="16"/>
        <v>муниципальное образование «город Екатеринбург», г. Екатеринбург, пер. Обходной, д. 29</v>
      </c>
      <c r="K690" s="30">
        <v>714.6</v>
      </c>
      <c r="L690" s="30">
        <v>8</v>
      </c>
      <c r="M690" s="30">
        <v>7</v>
      </c>
      <c r="N690" s="41" t="s">
        <v>2100</v>
      </c>
      <c r="O690" s="114">
        <v>42865</v>
      </c>
      <c r="P690" s="33" t="s">
        <v>1666</v>
      </c>
      <c r="Q690" s="187">
        <v>2596457.84</v>
      </c>
      <c r="R690" s="183"/>
      <c r="S690" s="183"/>
      <c r="T690"/>
    </row>
    <row r="691" spans="1:20" ht="45.75" x14ac:dyDescent="0.25">
      <c r="A691" s="80">
        <v>690</v>
      </c>
      <c r="B691" s="133" t="s">
        <v>495</v>
      </c>
      <c r="C691" s="30"/>
      <c r="D691" s="30" t="s">
        <v>415</v>
      </c>
      <c r="E691" s="30" t="s">
        <v>18</v>
      </c>
      <c r="F691" s="30" t="s">
        <v>416</v>
      </c>
      <c r="G691" s="30" t="s">
        <v>64</v>
      </c>
      <c r="H691" s="30" t="s">
        <v>473</v>
      </c>
      <c r="I691" s="42">
        <v>100</v>
      </c>
      <c r="J691" s="108" t="str">
        <f t="shared" si="16"/>
        <v>муниципальное образование «город Екатеринбург», г. Екатеринбург, пер. Осоавиахима, д. 100</v>
      </c>
      <c r="K691" s="30">
        <v>584.70000000000005</v>
      </c>
      <c r="L691" s="30">
        <v>8</v>
      </c>
      <c r="M691" s="30">
        <v>8</v>
      </c>
      <c r="N691" s="41" t="s">
        <v>2418</v>
      </c>
      <c r="O691" s="114" t="s">
        <v>2419</v>
      </c>
      <c r="P691" s="33" t="s">
        <v>2420</v>
      </c>
      <c r="Q691" s="187">
        <v>1898665.5999999999</v>
      </c>
      <c r="R691" s="183"/>
      <c r="S691" s="183"/>
      <c r="T691"/>
    </row>
    <row r="692" spans="1:20" ht="45.75" x14ac:dyDescent="0.25">
      <c r="A692" s="80">
        <v>691</v>
      </c>
      <c r="B692" s="133" t="s">
        <v>495</v>
      </c>
      <c r="C692" s="30"/>
      <c r="D692" s="30" t="s">
        <v>415</v>
      </c>
      <c r="E692" s="30" t="s">
        <v>18</v>
      </c>
      <c r="F692" s="30" t="s">
        <v>416</v>
      </c>
      <c r="G692" s="30" t="s">
        <v>64</v>
      </c>
      <c r="H692" s="30" t="s">
        <v>473</v>
      </c>
      <c r="I692" s="42">
        <v>102</v>
      </c>
      <c r="J692" s="108" t="str">
        <f t="shared" si="16"/>
        <v>муниципальное образование «город Екатеринбург», г. Екатеринбург, пер. Осоавиахима, д. 102</v>
      </c>
      <c r="K692" s="30">
        <v>1193.74</v>
      </c>
      <c r="L692" s="30">
        <v>42</v>
      </c>
      <c r="M692" s="30">
        <v>7</v>
      </c>
      <c r="N692" s="41" t="s">
        <v>2418</v>
      </c>
      <c r="O692" s="114" t="s">
        <v>2419</v>
      </c>
      <c r="P692" s="33" t="s">
        <v>2420</v>
      </c>
      <c r="Q692" s="187">
        <v>3677119.28</v>
      </c>
      <c r="R692" s="183"/>
      <c r="S692" s="183"/>
      <c r="T692"/>
    </row>
    <row r="693" spans="1:20" ht="23.25" x14ac:dyDescent="0.25">
      <c r="A693" s="80">
        <v>692</v>
      </c>
      <c r="B693" s="133" t="s">
        <v>495</v>
      </c>
      <c r="C693" s="30"/>
      <c r="D693" s="141" t="s">
        <v>415</v>
      </c>
      <c r="E693" s="33" t="s">
        <v>18</v>
      </c>
      <c r="F693" s="33" t="s">
        <v>416</v>
      </c>
      <c r="G693" s="33" t="s">
        <v>64</v>
      </c>
      <c r="H693" s="33" t="s">
        <v>1238</v>
      </c>
      <c r="I693" s="117" t="s">
        <v>943</v>
      </c>
      <c r="J693" s="108" t="str">
        <f t="shared" si="16"/>
        <v>муниципальное образование «город Екатеринбург», г. Екатеринбург, пер. Переходный, д. 3</v>
      </c>
      <c r="K693" s="117">
        <v>975.5</v>
      </c>
      <c r="L693" s="30">
        <v>24</v>
      </c>
      <c r="M693" s="117">
        <v>6</v>
      </c>
      <c r="N693" s="41" t="s">
        <v>2250</v>
      </c>
      <c r="O693" s="114">
        <v>42237</v>
      </c>
      <c r="P693" s="33" t="s">
        <v>1662</v>
      </c>
      <c r="Q693" s="187">
        <v>3457958.14</v>
      </c>
      <c r="R693" s="183"/>
      <c r="S693" s="183"/>
      <c r="T693"/>
    </row>
    <row r="694" spans="1:20" ht="23.25" x14ac:dyDescent="0.25">
      <c r="A694" s="80">
        <v>693</v>
      </c>
      <c r="B694" s="133" t="s">
        <v>495</v>
      </c>
      <c r="C694" s="30"/>
      <c r="D694" s="141" t="s">
        <v>415</v>
      </c>
      <c r="E694" s="30" t="s">
        <v>18</v>
      </c>
      <c r="F694" s="30" t="s">
        <v>416</v>
      </c>
      <c r="G694" s="30" t="s">
        <v>64</v>
      </c>
      <c r="H694" s="30" t="s">
        <v>449</v>
      </c>
      <c r="I694" s="42">
        <v>11</v>
      </c>
      <c r="J694" s="108" t="str">
        <f t="shared" si="16"/>
        <v>муниципальное образование «город Екатеринбург», г. Екатеринбург, пер. Ремесленный, д. 11</v>
      </c>
      <c r="K694" s="30">
        <v>513.79999999999995</v>
      </c>
      <c r="L694" s="30">
        <v>8</v>
      </c>
      <c r="M694" s="30">
        <v>8</v>
      </c>
      <c r="N694" s="41" t="s">
        <v>3608</v>
      </c>
      <c r="O694" s="114" t="s">
        <v>3609</v>
      </c>
      <c r="P694" s="33" t="s">
        <v>3565</v>
      </c>
      <c r="Q694" s="187">
        <v>2577848.06</v>
      </c>
      <c r="R694" s="183"/>
      <c r="S694" s="183"/>
      <c r="T694"/>
    </row>
    <row r="695" spans="1:20" ht="23.25" x14ac:dyDescent="0.25">
      <c r="A695" s="80">
        <v>694</v>
      </c>
      <c r="B695" s="133" t="s">
        <v>495</v>
      </c>
      <c r="C695" s="30"/>
      <c r="D695" s="141" t="s">
        <v>415</v>
      </c>
      <c r="E695" s="33" t="s">
        <v>18</v>
      </c>
      <c r="F695" s="33" t="s">
        <v>416</v>
      </c>
      <c r="G695" s="33" t="s">
        <v>64</v>
      </c>
      <c r="H695" s="30" t="s">
        <v>1053</v>
      </c>
      <c r="I695" s="42">
        <v>10</v>
      </c>
      <c r="J695" s="108" t="str">
        <f t="shared" si="16"/>
        <v>муниципальное образование «город Екатеринбург», г. Екатеринбург, пер. Рижский, д. 10</v>
      </c>
      <c r="K695" s="30">
        <v>398.7</v>
      </c>
      <c r="L695" s="30">
        <v>8</v>
      </c>
      <c r="M695" s="30">
        <v>8</v>
      </c>
      <c r="N695" s="41" t="s">
        <v>2100</v>
      </c>
      <c r="O695" s="114">
        <v>42865</v>
      </c>
      <c r="P695" s="33" t="s">
        <v>1666</v>
      </c>
      <c r="Q695" s="187">
        <v>2520798.6</v>
      </c>
      <c r="R695" s="183"/>
      <c r="S695" s="183"/>
      <c r="T695"/>
    </row>
    <row r="696" spans="1:20" ht="23.25" x14ac:dyDescent="0.25">
      <c r="A696" s="80">
        <v>695</v>
      </c>
      <c r="B696" s="133" t="s">
        <v>495</v>
      </c>
      <c r="C696" s="30"/>
      <c r="D696" s="30" t="s">
        <v>415</v>
      </c>
      <c r="E696" s="33" t="s">
        <v>18</v>
      </c>
      <c r="F696" s="33" t="s">
        <v>416</v>
      </c>
      <c r="G696" s="33" t="s">
        <v>64</v>
      </c>
      <c r="H696" s="30" t="s">
        <v>1053</v>
      </c>
      <c r="I696" s="42" t="s">
        <v>1097</v>
      </c>
      <c r="J696" s="108" t="str">
        <f t="shared" si="16"/>
        <v>муниципальное образование «город Екатеринбург», г. Екатеринбург, пер. Рижский, д. 10КОРПУС А</v>
      </c>
      <c r="K696" s="30">
        <v>398.7</v>
      </c>
      <c r="L696" s="30">
        <v>8</v>
      </c>
      <c r="M696" s="30">
        <v>8</v>
      </c>
      <c r="N696" s="41" t="s">
        <v>2100</v>
      </c>
      <c r="O696" s="114">
        <v>42865</v>
      </c>
      <c r="P696" s="33" t="s">
        <v>1666</v>
      </c>
      <c r="Q696" s="187">
        <v>2475496.04</v>
      </c>
      <c r="R696" s="183"/>
      <c r="S696" s="183"/>
      <c r="T696"/>
    </row>
    <row r="697" spans="1:20" ht="23.25" x14ac:dyDescent="0.25">
      <c r="A697" s="80">
        <v>696</v>
      </c>
      <c r="B697" s="133" t="s">
        <v>495</v>
      </c>
      <c r="C697" s="30"/>
      <c r="D697" s="30" t="s">
        <v>415</v>
      </c>
      <c r="E697" s="30" t="s">
        <v>18</v>
      </c>
      <c r="F697" s="30" t="s">
        <v>416</v>
      </c>
      <c r="G697" s="30" t="s">
        <v>64</v>
      </c>
      <c r="H697" s="30" t="s">
        <v>1053</v>
      </c>
      <c r="I697" s="42">
        <v>12</v>
      </c>
      <c r="J697" s="108" t="str">
        <f t="shared" si="16"/>
        <v>муниципальное образование «город Екатеринбург», г. Екатеринбург, пер. Рижский, д. 12</v>
      </c>
      <c r="K697" s="30">
        <v>413.5</v>
      </c>
      <c r="L697" s="30">
        <v>8</v>
      </c>
      <c r="M697" s="30">
        <v>8</v>
      </c>
      <c r="N697" s="41" t="s">
        <v>2100</v>
      </c>
      <c r="O697" s="114">
        <v>42865</v>
      </c>
      <c r="P697" s="33" t="s">
        <v>1666</v>
      </c>
      <c r="Q697" s="187">
        <v>2635348.2799999998</v>
      </c>
      <c r="R697" s="183"/>
      <c r="S697" s="183"/>
      <c r="T697"/>
    </row>
    <row r="698" spans="1:20" ht="23.25" x14ac:dyDescent="0.25">
      <c r="A698" s="80">
        <v>697</v>
      </c>
      <c r="B698" s="133" t="s">
        <v>495</v>
      </c>
      <c r="C698" s="30"/>
      <c r="D698" s="30" t="s">
        <v>415</v>
      </c>
      <c r="E698" s="30" t="s">
        <v>18</v>
      </c>
      <c r="F698" s="30" t="s">
        <v>416</v>
      </c>
      <c r="G698" s="30" t="s">
        <v>64</v>
      </c>
      <c r="H698" s="30" t="s">
        <v>1053</v>
      </c>
      <c r="I698" s="42" t="s">
        <v>917</v>
      </c>
      <c r="J698" s="108" t="str">
        <f t="shared" si="16"/>
        <v>муниципальное образование «город Екатеринбург», г. Екатеринбург, пер. Рижский, д. 6КОРПУС А</v>
      </c>
      <c r="K698" s="30">
        <v>537</v>
      </c>
      <c r="L698" s="30">
        <v>8</v>
      </c>
      <c r="M698" s="30">
        <v>8</v>
      </c>
      <c r="N698" s="41" t="s">
        <v>2100</v>
      </c>
      <c r="O698" s="114">
        <v>42865</v>
      </c>
      <c r="P698" s="33" t="s">
        <v>1666</v>
      </c>
      <c r="Q698" s="187">
        <v>3188646.74</v>
      </c>
      <c r="R698" s="183"/>
      <c r="S698" s="183"/>
      <c r="T698"/>
    </row>
    <row r="699" spans="1:20" ht="23.25" x14ac:dyDescent="0.25">
      <c r="A699" s="80">
        <v>698</v>
      </c>
      <c r="B699" s="133" t="s">
        <v>495</v>
      </c>
      <c r="C699" s="30"/>
      <c r="D699" s="141" t="s">
        <v>415</v>
      </c>
      <c r="E699" s="33" t="s">
        <v>18</v>
      </c>
      <c r="F699" s="33" t="s">
        <v>416</v>
      </c>
      <c r="G699" s="33" t="s">
        <v>64</v>
      </c>
      <c r="H699" s="30" t="s">
        <v>1053</v>
      </c>
      <c r="I699" s="42">
        <v>8</v>
      </c>
      <c r="J699" s="108" t="str">
        <f t="shared" si="16"/>
        <v>муниципальное образование «город Екатеринбург», г. Екатеринбург, пер. Рижский, д. 8</v>
      </c>
      <c r="K699" s="30">
        <v>413.1</v>
      </c>
      <c r="L699" s="30">
        <v>8</v>
      </c>
      <c r="M699" s="30">
        <v>8</v>
      </c>
      <c r="N699" s="41" t="s">
        <v>2100</v>
      </c>
      <c r="O699" s="114">
        <v>42865</v>
      </c>
      <c r="P699" s="33" t="s">
        <v>1666</v>
      </c>
      <c r="Q699" s="187">
        <v>2501578.7599999998</v>
      </c>
      <c r="R699" s="183"/>
      <c r="S699" s="183"/>
      <c r="T699"/>
    </row>
    <row r="700" spans="1:20" ht="23.25" x14ac:dyDescent="0.25">
      <c r="A700" s="80">
        <v>699</v>
      </c>
      <c r="B700" s="133" t="s">
        <v>495</v>
      </c>
      <c r="C700" s="30"/>
      <c r="D700" s="30" t="s">
        <v>415</v>
      </c>
      <c r="E700" s="33" t="s">
        <v>18</v>
      </c>
      <c r="F700" s="33" t="s">
        <v>416</v>
      </c>
      <c r="G700" s="33" t="s">
        <v>64</v>
      </c>
      <c r="H700" s="30" t="s">
        <v>1053</v>
      </c>
      <c r="I700" s="42" t="s">
        <v>1056</v>
      </c>
      <c r="J700" s="108" t="str">
        <f t="shared" si="16"/>
        <v>муниципальное образование «город Екатеринбург», г. Екатеринбург, пер. Рижский, д. 8КОРПУС А</v>
      </c>
      <c r="K700" s="30">
        <v>519.20000000000005</v>
      </c>
      <c r="L700" s="30">
        <v>8</v>
      </c>
      <c r="M700" s="30">
        <v>8</v>
      </c>
      <c r="N700" s="41" t="s">
        <v>2100</v>
      </c>
      <c r="O700" s="114">
        <v>42865</v>
      </c>
      <c r="P700" s="33" t="s">
        <v>1666</v>
      </c>
      <c r="Q700" s="187">
        <v>3132007.92</v>
      </c>
      <c r="R700" s="183"/>
      <c r="S700" s="183"/>
      <c r="T700"/>
    </row>
    <row r="701" spans="1:20" ht="23.25" x14ac:dyDescent="0.25">
      <c r="A701" s="80">
        <v>700</v>
      </c>
      <c r="B701" s="133" t="s">
        <v>495</v>
      </c>
      <c r="C701" s="30"/>
      <c r="D701" s="30" t="s">
        <v>415</v>
      </c>
      <c r="E701" s="33" t="s">
        <v>18</v>
      </c>
      <c r="F701" s="33" t="s">
        <v>416</v>
      </c>
      <c r="G701" s="33" t="s">
        <v>64</v>
      </c>
      <c r="H701" s="30" t="s">
        <v>881</v>
      </c>
      <c r="I701" s="42">
        <v>3</v>
      </c>
      <c r="J701" s="108" t="str">
        <f t="shared" si="16"/>
        <v>муниципальное образование «город Екатеринбург», г. Екатеринбург, пер. Симбирский, д. 3</v>
      </c>
      <c r="K701" s="30">
        <v>1454</v>
      </c>
      <c r="L701" s="30">
        <v>18</v>
      </c>
      <c r="M701" s="30">
        <v>6</v>
      </c>
      <c r="N701" s="41" t="s">
        <v>2108</v>
      </c>
      <c r="O701" s="114">
        <v>42877</v>
      </c>
      <c r="P701" s="33" t="s">
        <v>1626</v>
      </c>
      <c r="Q701" s="187">
        <v>6212957.9199999999</v>
      </c>
      <c r="R701" s="183"/>
      <c r="S701" s="183"/>
      <c r="T701"/>
    </row>
    <row r="702" spans="1:20" ht="23.25" x14ac:dyDescent="0.25">
      <c r="A702" s="80">
        <v>701</v>
      </c>
      <c r="B702" s="133" t="s">
        <v>495</v>
      </c>
      <c r="C702" s="30"/>
      <c r="D702" s="30" t="s">
        <v>415</v>
      </c>
      <c r="E702" s="33" t="s">
        <v>18</v>
      </c>
      <c r="F702" s="33" t="s">
        <v>416</v>
      </c>
      <c r="G702" s="33" t="s">
        <v>64</v>
      </c>
      <c r="H702" s="30" t="s">
        <v>881</v>
      </c>
      <c r="I702" s="42">
        <v>5</v>
      </c>
      <c r="J702" s="108" t="str">
        <f t="shared" si="16"/>
        <v>муниципальное образование «город Екатеринбург», г. Екатеринбург, пер. Симбирский, д. 5</v>
      </c>
      <c r="K702" s="30">
        <v>1446</v>
      </c>
      <c r="L702" s="30">
        <v>18</v>
      </c>
      <c r="M702" s="30">
        <v>5</v>
      </c>
      <c r="N702" s="41" t="s">
        <v>2245</v>
      </c>
      <c r="O702" s="114" t="s">
        <v>3610</v>
      </c>
      <c r="P702" s="33" t="s">
        <v>3611</v>
      </c>
      <c r="Q702" s="187">
        <v>6222310.8100000005</v>
      </c>
      <c r="R702" s="183"/>
      <c r="S702" s="183"/>
      <c r="T702"/>
    </row>
    <row r="703" spans="1:20" ht="23.25" x14ac:dyDescent="0.25">
      <c r="A703" s="80">
        <v>702</v>
      </c>
      <c r="B703" s="133" t="s">
        <v>495</v>
      </c>
      <c r="C703" s="30"/>
      <c r="D703" s="141" t="s">
        <v>415</v>
      </c>
      <c r="E703" s="33" t="s">
        <v>18</v>
      </c>
      <c r="F703" s="33" t="s">
        <v>416</v>
      </c>
      <c r="G703" s="33" t="s">
        <v>64</v>
      </c>
      <c r="H703" s="30" t="s">
        <v>881</v>
      </c>
      <c r="I703" s="42">
        <v>7</v>
      </c>
      <c r="J703" s="108" t="str">
        <f t="shared" si="16"/>
        <v>муниципальное образование «город Екатеринбург», г. Екатеринбург, пер. Симбирский, д. 7</v>
      </c>
      <c r="K703" s="30">
        <v>3631.6</v>
      </c>
      <c r="L703" s="30">
        <v>38</v>
      </c>
      <c r="M703" s="30">
        <v>5</v>
      </c>
      <c r="N703" s="41" t="s">
        <v>2108</v>
      </c>
      <c r="O703" s="114">
        <v>42877</v>
      </c>
      <c r="P703" s="33" t="s">
        <v>1626</v>
      </c>
      <c r="Q703" s="187">
        <v>5950568.8899999997</v>
      </c>
      <c r="R703" s="183"/>
      <c r="S703" s="183"/>
      <c r="T703"/>
    </row>
    <row r="704" spans="1:20" ht="23.25" x14ac:dyDescent="0.25">
      <c r="A704" s="80">
        <v>703</v>
      </c>
      <c r="B704" s="133" t="s">
        <v>495</v>
      </c>
      <c r="C704" s="30"/>
      <c r="D704" s="30" t="s">
        <v>415</v>
      </c>
      <c r="E704" s="30" t="s">
        <v>18</v>
      </c>
      <c r="F704" s="30" t="s">
        <v>416</v>
      </c>
      <c r="G704" s="30" t="s">
        <v>64</v>
      </c>
      <c r="H704" s="30" t="s">
        <v>876</v>
      </c>
      <c r="I704" s="42">
        <v>11</v>
      </c>
      <c r="J704" s="108" t="str">
        <f t="shared" si="16"/>
        <v>муниципальное образование «город Екатеринбург», г. Екатеринбург, пер. Суворовский, д. 11</v>
      </c>
      <c r="K704" s="30">
        <v>3295.4</v>
      </c>
      <c r="L704" s="30">
        <v>56</v>
      </c>
      <c r="M704" s="30">
        <v>8</v>
      </c>
      <c r="N704" s="41" t="s">
        <v>2930</v>
      </c>
      <c r="O704" s="114">
        <v>43070</v>
      </c>
      <c r="P704" s="33" t="s">
        <v>1692</v>
      </c>
      <c r="Q704" s="187">
        <v>12355834.279999999</v>
      </c>
      <c r="R704" s="183"/>
      <c r="S704" s="183"/>
      <c r="T704"/>
    </row>
    <row r="705" spans="1:20" ht="23.25" x14ac:dyDescent="0.25">
      <c r="A705" s="80">
        <v>704</v>
      </c>
      <c r="B705" s="133" t="s">
        <v>495</v>
      </c>
      <c r="C705" s="30"/>
      <c r="D705" s="30" t="s">
        <v>415</v>
      </c>
      <c r="E705" s="30" t="s">
        <v>18</v>
      </c>
      <c r="F705" s="30" t="s">
        <v>416</v>
      </c>
      <c r="G705" s="30" t="s">
        <v>64</v>
      </c>
      <c r="H705" s="30" t="s">
        <v>876</v>
      </c>
      <c r="I705" s="42">
        <v>12</v>
      </c>
      <c r="J705" s="108" t="str">
        <f t="shared" si="16"/>
        <v>муниципальное образование «город Екатеринбург», г. Екатеринбург, пер. Суворовский, д. 12</v>
      </c>
      <c r="K705" s="30">
        <v>2154.9</v>
      </c>
      <c r="L705" s="30">
        <v>21</v>
      </c>
      <c r="M705" s="30">
        <v>4</v>
      </c>
      <c r="N705" s="41" t="s">
        <v>2930</v>
      </c>
      <c r="O705" s="114">
        <v>43070</v>
      </c>
      <c r="P705" s="33" t="s">
        <v>1692</v>
      </c>
      <c r="Q705" s="187">
        <v>3646433.64</v>
      </c>
      <c r="R705" s="183"/>
      <c r="S705" s="183"/>
      <c r="T705"/>
    </row>
    <row r="706" spans="1:20" ht="23.25" x14ac:dyDescent="0.25">
      <c r="A706" s="80">
        <v>705</v>
      </c>
      <c r="B706" s="133" t="s">
        <v>495</v>
      </c>
      <c r="C706" s="30"/>
      <c r="D706" s="30" t="s">
        <v>415</v>
      </c>
      <c r="E706" s="30" t="s">
        <v>18</v>
      </c>
      <c r="F706" s="30" t="s">
        <v>416</v>
      </c>
      <c r="G706" s="30" t="s">
        <v>64</v>
      </c>
      <c r="H706" s="30" t="s">
        <v>876</v>
      </c>
      <c r="I706" s="42">
        <v>14</v>
      </c>
      <c r="J706" s="108" t="str">
        <f t="shared" si="16"/>
        <v>муниципальное образование «город Екатеринбург», г. Екатеринбург, пер. Суворовский, д. 14</v>
      </c>
      <c r="K706" s="30">
        <v>831.6</v>
      </c>
      <c r="L706" s="30">
        <v>12</v>
      </c>
      <c r="M706" s="30">
        <v>8</v>
      </c>
      <c r="N706" s="41" t="s">
        <v>2955</v>
      </c>
      <c r="O706" s="114" t="s">
        <v>3386</v>
      </c>
      <c r="P706" s="33" t="s">
        <v>1692</v>
      </c>
      <c r="Q706" s="187">
        <v>6677542.4799999995</v>
      </c>
      <c r="R706" s="183"/>
      <c r="S706" s="183"/>
      <c r="T706"/>
    </row>
    <row r="707" spans="1:20" ht="23.25" x14ac:dyDescent="0.25">
      <c r="A707" s="80">
        <v>706</v>
      </c>
      <c r="B707" s="133" t="s">
        <v>495</v>
      </c>
      <c r="C707" s="30"/>
      <c r="D707" s="30" t="s">
        <v>415</v>
      </c>
      <c r="E707" s="30" t="s">
        <v>18</v>
      </c>
      <c r="F707" s="30" t="s">
        <v>416</v>
      </c>
      <c r="G707" s="30" t="s">
        <v>64</v>
      </c>
      <c r="H707" s="30" t="s">
        <v>876</v>
      </c>
      <c r="I707" s="42" t="s">
        <v>903</v>
      </c>
      <c r="J707" s="108" t="str">
        <f t="shared" si="16"/>
        <v>муниципальное образование «город Екатеринбург», г. Екатеринбург, пер. Суворовский, д. 16КОРПУС А</v>
      </c>
      <c r="K707" s="30">
        <v>811.9</v>
      </c>
      <c r="L707" s="30">
        <v>12</v>
      </c>
      <c r="M707" s="30">
        <v>4</v>
      </c>
      <c r="N707" s="41" t="s">
        <v>2930</v>
      </c>
      <c r="O707" s="114">
        <v>43070</v>
      </c>
      <c r="P707" s="33" t="s">
        <v>1692</v>
      </c>
      <c r="Q707" s="187">
        <v>1808167.1</v>
      </c>
      <c r="R707" s="183"/>
      <c r="S707" s="183"/>
      <c r="T707"/>
    </row>
    <row r="708" spans="1:20" ht="23.25" x14ac:dyDescent="0.25">
      <c r="A708" s="80">
        <v>707</v>
      </c>
      <c r="B708" s="133" t="s">
        <v>495</v>
      </c>
      <c r="C708" s="30"/>
      <c r="D708" s="30" t="s">
        <v>415</v>
      </c>
      <c r="E708" s="30" t="s">
        <v>18</v>
      </c>
      <c r="F708" s="30" t="s">
        <v>416</v>
      </c>
      <c r="G708" s="33" t="s">
        <v>64</v>
      </c>
      <c r="H708" s="33" t="s">
        <v>876</v>
      </c>
      <c r="I708" s="117">
        <v>20</v>
      </c>
      <c r="J708" s="108" t="str">
        <f t="shared" si="16"/>
        <v>муниципальное образование «город Екатеринбург», г. Екатеринбург, пер. Суворовский, д. 20</v>
      </c>
      <c r="K708" s="117">
        <v>810.1</v>
      </c>
      <c r="L708" s="30">
        <v>12</v>
      </c>
      <c r="M708" s="117">
        <v>8</v>
      </c>
      <c r="N708" s="41" t="s">
        <v>2957</v>
      </c>
      <c r="O708" s="114" t="s">
        <v>3387</v>
      </c>
      <c r="P708" s="33" t="s">
        <v>1692</v>
      </c>
      <c r="Q708" s="187">
        <v>6386606.04</v>
      </c>
      <c r="R708" s="183"/>
      <c r="S708" s="183"/>
      <c r="T708"/>
    </row>
    <row r="709" spans="1:20" ht="23.25" x14ac:dyDescent="0.25">
      <c r="A709" s="80">
        <v>708</v>
      </c>
      <c r="B709" s="133" t="s">
        <v>495</v>
      </c>
      <c r="C709" s="30"/>
      <c r="D709" s="30" t="s">
        <v>415</v>
      </c>
      <c r="E709" s="30" t="s">
        <v>18</v>
      </c>
      <c r="F709" s="30" t="s">
        <v>416</v>
      </c>
      <c r="G709" s="30" t="s">
        <v>64</v>
      </c>
      <c r="H709" s="30" t="s">
        <v>876</v>
      </c>
      <c r="I709" s="42" t="s">
        <v>1178</v>
      </c>
      <c r="J709" s="108" t="str">
        <f t="shared" si="16"/>
        <v>муниципальное образование «город Екатеринбург», г. Екатеринбург, пер. Суворовский, д. 20КОРПУС А</v>
      </c>
      <c r="K709" s="30">
        <v>821.2</v>
      </c>
      <c r="L709" s="30">
        <v>12</v>
      </c>
      <c r="M709" s="30">
        <v>7</v>
      </c>
      <c r="N709" s="41" t="s">
        <v>2930</v>
      </c>
      <c r="O709" s="114">
        <v>43070</v>
      </c>
      <c r="P709" s="33" t="s">
        <v>1692</v>
      </c>
      <c r="Q709" s="187">
        <v>3363619.5</v>
      </c>
      <c r="R709" s="183"/>
      <c r="S709" s="183"/>
      <c r="T709"/>
    </row>
    <row r="710" spans="1:20" ht="23.25" x14ac:dyDescent="0.25">
      <c r="A710" s="80">
        <v>709</v>
      </c>
      <c r="B710" s="133" t="s">
        <v>495</v>
      </c>
      <c r="C710" s="30"/>
      <c r="D710" s="30" t="s">
        <v>415</v>
      </c>
      <c r="E710" s="30" t="s">
        <v>18</v>
      </c>
      <c r="F710" s="30" t="s">
        <v>416</v>
      </c>
      <c r="G710" s="30" t="s">
        <v>64</v>
      </c>
      <c r="H710" s="30" t="s">
        <v>876</v>
      </c>
      <c r="I710" s="42">
        <v>22</v>
      </c>
      <c r="J710" s="108" t="str">
        <f t="shared" si="16"/>
        <v>муниципальное образование «город Екатеринбург», г. Екатеринбург, пер. Суворовский, д. 22</v>
      </c>
      <c r="K710" s="30">
        <v>824.1</v>
      </c>
      <c r="L710" s="30">
        <v>12</v>
      </c>
      <c r="M710" s="30">
        <v>6</v>
      </c>
      <c r="N710" s="41" t="s">
        <v>2930</v>
      </c>
      <c r="O710" s="114">
        <v>43070</v>
      </c>
      <c r="P710" s="33" t="s">
        <v>1692</v>
      </c>
      <c r="Q710" s="187">
        <v>2463819.9400000004</v>
      </c>
      <c r="R710" s="183"/>
      <c r="S710" s="183"/>
      <c r="T710"/>
    </row>
    <row r="711" spans="1:20" ht="23.25" x14ac:dyDescent="0.25">
      <c r="A711" s="80">
        <v>710</v>
      </c>
      <c r="B711" s="133" t="s">
        <v>495</v>
      </c>
      <c r="C711" s="30"/>
      <c r="D711" s="141" t="s">
        <v>415</v>
      </c>
      <c r="E711" s="33" t="s">
        <v>18</v>
      </c>
      <c r="F711" s="33" t="s">
        <v>416</v>
      </c>
      <c r="G711" s="33" t="s">
        <v>64</v>
      </c>
      <c r="H711" s="33" t="s">
        <v>1239</v>
      </c>
      <c r="I711" s="117" t="s">
        <v>943</v>
      </c>
      <c r="J711" s="108" t="str">
        <f t="shared" si="16"/>
        <v>муниципальное образование «город Екатеринбург», г. Екатеринбург, пер. Сухумский, д. 3</v>
      </c>
      <c r="K711" s="117">
        <v>804.3</v>
      </c>
      <c r="L711" s="30">
        <v>7</v>
      </c>
      <c r="M711" s="117">
        <v>7</v>
      </c>
      <c r="N711" s="41" t="s">
        <v>2978</v>
      </c>
      <c r="O711" s="114">
        <v>42919</v>
      </c>
      <c r="P711" s="33" t="s">
        <v>2104</v>
      </c>
      <c r="Q711" s="187">
        <v>3343947.81</v>
      </c>
      <c r="R711" s="183"/>
      <c r="S711" s="183"/>
      <c r="T711"/>
    </row>
    <row r="712" spans="1:20" ht="23.25" x14ac:dyDescent="0.25">
      <c r="A712" s="80">
        <v>711</v>
      </c>
      <c r="B712" s="133" t="s">
        <v>495</v>
      </c>
      <c r="C712" s="30"/>
      <c r="D712" s="141" t="s">
        <v>415</v>
      </c>
      <c r="E712" s="33" t="s">
        <v>18</v>
      </c>
      <c r="F712" s="33" t="s">
        <v>416</v>
      </c>
      <c r="G712" s="33" t="s">
        <v>64</v>
      </c>
      <c r="H712" s="33" t="s">
        <v>451</v>
      </c>
      <c r="I712" s="117" t="s">
        <v>943</v>
      </c>
      <c r="J712" s="108" t="str">
        <f t="shared" si="16"/>
        <v>муниципальное образование «город Екатеринбург», г. Екатеринбург, пер. Таллинский, д. 3</v>
      </c>
      <c r="K712" s="117">
        <v>1338.5</v>
      </c>
      <c r="L712" s="30">
        <v>24</v>
      </c>
      <c r="M712" s="117">
        <v>5</v>
      </c>
      <c r="N712" s="41" t="s">
        <v>2979</v>
      </c>
      <c r="O712" s="114" t="s">
        <v>3500</v>
      </c>
      <c r="P712" s="33" t="s">
        <v>3565</v>
      </c>
      <c r="Q712" s="187">
        <v>4506423.54</v>
      </c>
      <c r="R712" s="183"/>
      <c r="S712" s="183"/>
      <c r="T712"/>
    </row>
    <row r="713" spans="1:20" ht="23.25" x14ac:dyDescent="0.25">
      <c r="A713" s="80">
        <v>712</v>
      </c>
      <c r="B713" s="133" t="s">
        <v>495</v>
      </c>
      <c r="C713" s="30"/>
      <c r="D713" s="141" t="s">
        <v>415</v>
      </c>
      <c r="E713" s="33" t="s">
        <v>18</v>
      </c>
      <c r="F713" s="33" t="s">
        <v>416</v>
      </c>
      <c r="G713" s="33" t="s">
        <v>64</v>
      </c>
      <c r="H713" s="33" t="s">
        <v>451</v>
      </c>
      <c r="I713" s="117" t="s">
        <v>983</v>
      </c>
      <c r="J713" s="108" t="str">
        <f t="shared" si="16"/>
        <v>муниципальное образование «город Екатеринбург», г. Екатеринбург, пер. Таллинский, д. 4</v>
      </c>
      <c r="K713" s="33">
        <v>1309.5999999999999</v>
      </c>
      <c r="L713" s="30">
        <v>24</v>
      </c>
      <c r="M713" s="33">
        <v>5</v>
      </c>
      <c r="N713" s="41" t="s">
        <v>2979</v>
      </c>
      <c r="O713" s="114" t="s">
        <v>3500</v>
      </c>
      <c r="P713" s="33" t="s">
        <v>3565</v>
      </c>
      <c r="Q713" s="187">
        <v>4519895.5999999987</v>
      </c>
      <c r="R713" s="183"/>
      <c r="S713" s="183"/>
      <c r="T713"/>
    </row>
    <row r="714" spans="1:20" ht="23.25" x14ac:dyDescent="0.25">
      <c r="A714" s="80">
        <v>713</v>
      </c>
      <c r="B714" s="133" t="s">
        <v>495</v>
      </c>
      <c r="C714" s="30"/>
      <c r="D714" s="30" t="s">
        <v>415</v>
      </c>
      <c r="E714" s="30" t="s">
        <v>18</v>
      </c>
      <c r="F714" s="30" t="s">
        <v>416</v>
      </c>
      <c r="G714" s="30" t="s">
        <v>64</v>
      </c>
      <c r="H714" s="30" t="s">
        <v>1094</v>
      </c>
      <c r="I714" s="42">
        <v>10</v>
      </c>
      <c r="J714" s="108" t="str">
        <f t="shared" si="16"/>
        <v>муниципальное образование «город Екатеринбург», г. Екатеринбург, пер. Теплогорский, д. 10</v>
      </c>
      <c r="K714" s="30">
        <v>458</v>
      </c>
      <c r="L714" s="30">
        <v>8</v>
      </c>
      <c r="M714" s="30">
        <v>6</v>
      </c>
      <c r="N714" s="41" t="s">
        <v>2910</v>
      </c>
      <c r="O714" s="114">
        <v>43073</v>
      </c>
      <c r="P714" s="33" t="s">
        <v>1847</v>
      </c>
      <c r="Q714" s="187">
        <v>1766083.58</v>
      </c>
      <c r="R714" s="183"/>
      <c r="S714" s="183"/>
      <c r="T714"/>
    </row>
    <row r="715" spans="1:20" ht="23.25" x14ac:dyDescent="0.25">
      <c r="A715" s="80">
        <v>714</v>
      </c>
      <c r="B715" s="133" t="s">
        <v>495</v>
      </c>
      <c r="C715" s="30"/>
      <c r="D715" s="30" t="s">
        <v>415</v>
      </c>
      <c r="E715" s="30" t="s">
        <v>18</v>
      </c>
      <c r="F715" s="30" t="s">
        <v>416</v>
      </c>
      <c r="G715" s="30" t="s">
        <v>64</v>
      </c>
      <c r="H715" s="30" t="s">
        <v>1094</v>
      </c>
      <c r="I715" s="42">
        <v>4</v>
      </c>
      <c r="J715" s="108" t="str">
        <f t="shared" si="16"/>
        <v>муниципальное образование «город Екатеринбург», г. Екатеринбург, пер. Теплогорский, д. 4</v>
      </c>
      <c r="K715" s="30">
        <v>415.2</v>
      </c>
      <c r="L715" s="30">
        <v>8</v>
      </c>
      <c r="M715" s="30">
        <v>7</v>
      </c>
      <c r="N715" s="41" t="s">
        <v>2909</v>
      </c>
      <c r="O715" s="114" t="s">
        <v>3419</v>
      </c>
      <c r="P715" s="33" t="s">
        <v>2769</v>
      </c>
      <c r="Q715" s="187">
        <v>3125409.36</v>
      </c>
      <c r="R715" s="183"/>
      <c r="S715" s="183"/>
      <c r="T715"/>
    </row>
    <row r="716" spans="1:20" ht="23.25" x14ac:dyDescent="0.25">
      <c r="A716" s="80">
        <v>715</v>
      </c>
      <c r="B716" s="133" t="s">
        <v>495</v>
      </c>
      <c r="C716" s="30"/>
      <c r="D716" s="30" t="s">
        <v>415</v>
      </c>
      <c r="E716" s="30" t="s">
        <v>18</v>
      </c>
      <c r="F716" s="30" t="s">
        <v>416</v>
      </c>
      <c r="G716" s="30" t="s">
        <v>64</v>
      </c>
      <c r="H716" s="30" t="s">
        <v>1094</v>
      </c>
      <c r="I716" s="42">
        <v>6</v>
      </c>
      <c r="J716" s="108" t="str">
        <f t="shared" si="16"/>
        <v>муниципальное образование «город Екатеринбург», г. Екатеринбург, пер. Теплогорский, д. 6</v>
      </c>
      <c r="K716" s="30">
        <v>458.4</v>
      </c>
      <c r="L716" s="30">
        <v>8</v>
      </c>
      <c r="M716" s="30">
        <v>7</v>
      </c>
      <c r="N716" s="41" t="s">
        <v>2910</v>
      </c>
      <c r="O716" s="114">
        <v>43073</v>
      </c>
      <c r="P716" s="33" t="s">
        <v>1847</v>
      </c>
      <c r="Q716" s="187">
        <v>2901565.7200000007</v>
      </c>
      <c r="R716" s="183"/>
      <c r="S716" s="183"/>
      <c r="T716"/>
    </row>
    <row r="717" spans="1:20" ht="23.25" x14ac:dyDescent="0.25">
      <c r="A717" s="80">
        <v>716</v>
      </c>
      <c r="B717" s="133" t="s">
        <v>495</v>
      </c>
      <c r="C717" s="30"/>
      <c r="D717" s="30" t="s">
        <v>415</v>
      </c>
      <c r="E717" s="30" t="s">
        <v>18</v>
      </c>
      <c r="F717" s="30" t="s">
        <v>416</v>
      </c>
      <c r="G717" s="30" t="s">
        <v>64</v>
      </c>
      <c r="H717" s="30" t="s">
        <v>1094</v>
      </c>
      <c r="I717" s="42">
        <v>8</v>
      </c>
      <c r="J717" s="108" t="str">
        <f t="shared" si="16"/>
        <v>муниципальное образование «город Екатеринбург», г. Екатеринбург, пер. Теплогорский, д. 8</v>
      </c>
      <c r="K717" s="30">
        <v>456</v>
      </c>
      <c r="L717" s="30">
        <v>8</v>
      </c>
      <c r="M717" s="30">
        <v>6</v>
      </c>
      <c r="N717" s="41" t="s">
        <v>2910</v>
      </c>
      <c r="O717" s="114">
        <v>43073</v>
      </c>
      <c r="P717" s="33" t="s">
        <v>1847</v>
      </c>
      <c r="Q717" s="187">
        <v>3053333.78</v>
      </c>
      <c r="R717" s="183"/>
      <c r="S717" s="183"/>
      <c r="T717"/>
    </row>
    <row r="718" spans="1:20" ht="34.5" x14ac:dyDescent="0.25">
      <c r="A718" s="80">
        <v>717</v>
      </c>
      <c r="B718" s="133" t="s">
        <v>495</v>
      </c>
      <c r="C718" s="30"/>
      <c r="D718" s="30" t="s">
        <v>415</v>
      </c>
      <c r="E718" s="30" t="s">
        <v>18</v>
      </c>
      <c r="F718" s="30" t="s">
        <v>416</v>
      </c>
      <c r="G718" s="30" t="s">
        <v>64</v>
      </c>
      <c r="H718" s="30" t="s">
        <v>1095</v>
      </c>
      <c r="I718" s="42">
        <v>3</v>
      </c>
      <c r="J718" s="108" t="str">
        <f t="shared" si="16"/>
        <v>муниципальное образование «город Екатеринбург», г. Екатеринбург, пер. Трамвайный, д. 3</v>
      </c>
      <c r="K718" s="30">
        <v>235.4</v>
      </c>
      <c r="L718" s="30">
        <v>4</v>
      </c>
      <c r="M718" s="30">
        <v>8</v>
      </c>
      <c r="N718" s="41" t="s">
        <v>2892</v>
      </c>
      <c r="O718" s="114">
        <v>42898</v>
      </c>
      <c r="P718" s="33" t="s">
        <v>3593</v>
      </c>
      <c r="Q718" s="187">
        <v>1826957.89</v>
      </c>
      <c r="R718" s="183"/>
      <c r="S718" s="183"/>
      <c r="T718"/>
    </row>
    <row r="719" spans="1:20" ht="34.5" x14ac:dyDescent="0.25">
      <c r="A719" s="80">
        <v>718</v>
      </c>
      <c r="B719" s="133" t="s">
        <v>495</v>
      </c>
      <c r="C719" s="30"/>
      <c r="D719" s="141" t="s">
        <v>415</v>
      </c>
      <c r="E719" s="30" t="s">
        <v>18</v>
      </c>
      <c r="F719" s="30" t="s">
        <v>416</v>
      </c>
      <c r="G719" s="30" t="s">
        <v>64</v>
      </c>
      <c r="H719" s="30" t="s">
        <v>1093</v>
      </c>
      <c r="I719" s="42">
        <v>5</v>
      </c>
      <c r="J719" s="108" t="str">
        <f t="shared" si="16"/>
        <v>муниципальное образование «город Екатеринбург», г. Екатеринбург, пер. Утренний, д. 5</v>
      </c>
      <c r="K719" s="30">
        <v>891.5</v>
      </c>
      <c r="L719" s="30">
        <v>12</v>
      </c>
      <c r="M719" s="30">
        <v>7</v>
      </c>
      <c r="N719" s="41" t="s">
        <v>2913</v>
      </c>
      <c r="O719" s="114">
        <v>42541</v>
      </c>
      <c r="P719" s="33" t="s">
        <v>1678</v>
      </c>
      <c r="Q719" s="187">
        <v>5035171.22</v>
      </c>
      <c r="R719" s="183"/>
      <c r="S719" s="183"/>
      <c r="T719"/>
    </row>
    <row r="720" spans="1:20" ht="23.25" x14ac:dyDescent="0.25">
      <c r="A720" s="80">
        <v>719</v>
      </c>
      <c r="B720" s="133" t="s">
        <v>495</v>
      </c>
      <c r="C720" s="30"/>
      <c r="D720" s="30" t="s">
        <v>415</v>
      </c>
      <c r="E720" s="30" t="s">
        <v>18</v>
      </c>
      <c r="F720" s="30" t="s">
        <v>416</v>
      </c>
      <c r="G720" s="30" t="s">
        <v>64</v>
      </c>
      <c r="H720" s="30" t="s">
        <v>1167</v>
      </c>
      <c r="I720" s="42">
        <v>4</v>
      </c>
      <c r="J720" s="108" t="str">
        <f t="shared" si="16"/>
        <v>муниципальное образование «город Екатеринбург», г. Екатеринбург, пер. Химиков, д. 4</v>
      </c>
      <c r="K720" s="30">
        <v>1862</v>
      </c>
      <c r="L720" s="30">
        <v>30</v>
      </c>
      <c r="M720" s="30">
        <v>3</v>
      </c>
      <c r="N720" s="41" t="s">
        <v>2941</v>
      </c>
      <c r="O720" s="114">
        <v>43098</v>
      </c>
      <c r="P720" s="33" t="s">
        <v>1644</v>
      </c>
      <c r="Q720" s="187">
        <v>4188112.3400000003</v>
      </c>
      <c r="R720" s="183"/>
      <c r="S720" s="183"/>
      <c r="T720"/>
    </row>
    <row r="721" spans="1:20" ht="23.25" x14ac:dyDescent="0.25">
      <c r="A721" s="80">
        <v>720</v>
      </c>
      <c r="B721" s="133" t="s">
        <v>495</v>
      </c>
      <c r="C721" s="30"/>
      <c r="D721" s="30" t="s">
        <v>415</v>
      </c>
      <c r="E721" s="30" t="s">
        <v>18</v>
      </c>
      <c r="F721" s="30" t="s">
        <v>416</v>
      </c>
      <c r="G721" s="30" t="s">
        <v>64</v>
      </c>
      <c r="H721" s="30" t="s">
        <v>1166</v>
      </c>
      <c r="I721" s="42" t="s">
        <v>408</v>
      </c>
      <c r="J721" s="108" t="str">
        <f t="shared" si="16"/>
        <v>муниципальное образование «город Екатеринбург», г. Екатеринбург, пер. Чаадаева, д. 3А</v>
      </c>
      <c r="K721" s="30">
        <v>412.3</v>
      </c>
      <c r="L721" s="30">
        <v>8</v>
      </c>
      <c r="M721" s="30">
        <v>8</v>
      </c>
      <c r="N721" s="41" t="s">
        <v>2933</v>
      </c>
      <c r="O721" s="114">
        <v>43113</v>
      </c>
      <c r="P721" s="33" t="s">
        <v>3278</v>
      </c>
      <c r="Q721" s="187">
        <v>2782730.84</v>
      </c>
      <c r="R721" s="183"/>
      <c r="S721" s="183"/>
      <c r="T721"/>
    </row>
    <row r="722" spans="1:20" ht="23.25" x14ac:dyDescent="0.25">
      <c r="A722" s="80">
        <v>721</v>
      </c>
      <c r="B722" s="133" t="s">
        <v>495</v>
      </c>
      <c r="C722" s="30"/>
      <c r="D722" s="30" t="s">
        <v>415</v>
      </c>
      <c r="E722" s="30" t="s">
        <v>18</v>
      </c>
      <c r="F722" s="30" t="s">
        <v>416</v>
      </c>
      <c r="G722" s="30" t="s">
        <v>64</v>
      </c>
      <c r="H722" s="30" t="s">
        <v>1166</v>
      </c>
      <c r="I722" s="42" t="s">
        <v>883</v>
      </c>
      <c r="J722" s="108" t="str">
        <f t="shared" si="16"/>
        <v>муниципальное образование «город Екатеринбург», г. Екатеринбург, пер. Чаадаева, д. 3Б</v>
      </c>
      <c r="K722" s="30">
        <v>410.2</v>
      </c>
      <c r="L722" s="30">
        <v>8</v>
      </c>
      <c r="M722" s="30">
        <v>8</v>
      </c>
      <c r="N722" s="41" t="s">
        <v>2933</v>
      </c>
      <c r="O722" s="114">
        <v>43113</v>
      </c>
      <c r="P722" s="33" t="s">
        <v>3278</v>
      </c>
      <c r="Q722" s="187">
        <v>2660690.19</v>
      </c>
      <c r="R722" s="183"/>
      <c r="S722" s="183"/>
      <c r="T722"/>
    </row>
    <row r="723" spans="1:20" ht="23.25" x14ac:dyDescent="0.25">
      <c r="A723" s="80">
        <v>722</v>
      </c>
      <c r="B723" s="133" t="s">
        <v>495</v>
      </c>
      <c r="C723" s="30"/>
      <c r="D723" s="30" t="s">
        <v>415</v>
      </c>
      <c r="E723" s="30" t="s">
        <v>18</v>
      </c>
      <c r="F723" s="30" t="s">
        <v>416</v>
      </c>
      <c r="G723" s="33" t="s">
        <v>64</v>
      </c>
      <c r="H723" s="33" t="s">
        <v>477</v>
      </c>
      <c r="I723" s="117">
        <v>23</v>
      </c>
      <c r="J723" s="108" t="str">
        <f t="shared" si="16"/>
        <v>муниципальное образование «город Екатеринбург», г. Екатеринбург, пер. Черниговский, д. 23</v>
      </c>
      <c r="K723" s="117">
        <v>3302.2</v>
      </c>
      <c r="L723" s="30">
        <v>21</v>
      </c>
      <c r="M723" s="117">
        <v>6</v>
      </c>
      <c r="N723" s="41" t="s">
        <v>2930</v>
      </c>
      <c r="O723" s="114">
        <v>43070</v>
      </c>
      <c r="P723" s="33" t="s">
        <v>1692</v>
      </c>
      <c r="Q723" s="187">
        <v>4485476.9000000004</v>
      </c>
      <c r="R723" s="183"/>
      <c r="S723" s="183"/>
      <c r="T723"/>
    </row>
    <row r="724" spans="1:20" ht="23.25" x14ac:dyDescent="0.25">
      <c r="A724" s="80">
        <v>723</v>
      </c>
      <c r="B724" s="133" t="s">
        <v>495</v>
      </c>
      <c r="C724" s="30"/>
      <c r="D724" s="30" t="s">
        <v>415</v>
      </c>
      <c r="E724" s="30" t="s">
        <v>18</v>
      </c>
      <c r="F724" s="30" t="s">
        <v>416</v>
      </c>
      <c r="G724" s="30" t="s">
        <v>64</v>
      </c>
      <c r="H724" s="30" t="s">
        <v>477</v>
      </c>
      <c r="I724" s="42">
        <v>31</v>
      </c>
      <c r="J724" s="108" t="str">
        <f t="shared" si="16"/>
        <v>муниципальное образование «город Екатеринбург», г. Екатеринбург, пер. Черниговский, д. 31</v>
      </c>
      <c r="K724" s="30">
        <v>1017.5</v>
      </c>
      <c r="L724" s="30">
        <v>17</v>
      </c>
      <c r="M724" s="30">
        <v>3</v>
      </c>
      <c r="N724" s="41" t="s">
        <v>2930</v>
      </c>
      <c r="O724" s="114">
        <v>43070</v>
      </c>
      <c r="P724" s="33" t="s">
        <v>1692</v>
      </c>
      <c r="Q724" s="187">
        <v>1491258.04</v>
      </c>
      <c r="R724" s="183"/>
      <c r="S724" s="183"/>
      <c r="T724"/>
    </row>
    <row r="725" spans="1:20" ht="23.25" x14ac:dyDescent="0.25">
      <c r="A725" s="80">
        <v>724</v>
      </c>
      <c r="B725" s="133" t="s">
        <v>495</v>
      </c>
      <c r="C725" s="30"/>
      <c r="D725" s="30" t="s">
        <v>415</v>
      </c>
      <c r="E725" s="30" t="s">
        <v>18</v>
      </c>
      <c r="F725" s="30" t="s">
        <v>416</v>
      </c>
      <c r="G725" s="30" t="s">
        <v>143</v>
      </c>
      <c r="H725" s="30" t="s">
        <v>278</v>
      </c>
      <c r="I725" s="42">
        <v>38</v>
      </c>
      <c r="J725" s="108" t="str">
        <f t="shared" si="16"/>
        <v>муниципальное образование «город Екатеринбург», г. Екатеринбург, пр-кт Космонавтов, д. 38</v>
      </c>
      <c r="K725" s="30">
        <v>3866.4</v>
      </c>
      <c r="L725" s="30">
        <v>53</v>
      </c>
      <c r="M725" s="30">
        <v>3</v>
      </c>
      <c r="N725" s="41" t="s">
        <v>3388</v>
      </c>
      <c r="O725" s="114" t="s">
        <v>3389</v>
      </c>
      <c r="P725" s="33" t="s">
        <v>2769</v>
      </c>
      <c r="Q725" s="187">
        <v>4699106.92</v>
      </c>
      <c r="R725" s="183"/>
      <c r="S725" s="183"/>
      <c r="T725"/>
    </row>
    <row r="726" spans="1:20" ht="23.25" x14ac:dyDescent="0.25">
      <c r="A726" s="80">
        <v>725</v>
      </c>
      <c r="B726" s="133" t="s">
        <v>495</v>
      </c>
      <c r="C726" s="30"/>
      <c r="D726" s="30" t="s">
        <v>415</v>
      </c>
      <c r="E726" s="30" t="s">
        <v>18</v>
      </c>
      <c r="F726" s="30" t="s">
        <v>416</v>
      </c>
      <c r="G726" s="30" t="s">
        <v>143</v>
      </c>
      <c r="H726" s="30" t="s">
        <v>36</v>
      </c>
      <c r="I726" s="42" t="s">
        <v>1240</v>
      </c>
      <c r="J726" s="108" t="str">
        <f t="shared" si="16"/>
        <v>муниципальное образование «город Екатеринбург», г. Екатеринбург, пр-кт Ленина, д. 62/5</v>
      </c>
      <c r="K726" s="30">
        <v>2709.7</v>
      </c>
      <c r="L726" s="30">
        <v>59</v>
      </c>
      <c r="M726" s="30">
        <v>3</v>
      </c>
      <c r="N726" s="41" t="s">
        <v>2936</v>
      </c>
      <c r="O726" s="114">
        <v>43087</v>
      </c>
      <c r="P726" s="33" t="s">
        <v>1632</v>
      </c>
      <c r="Q726" s="187">
        <v>5871938.4199999999</v>
      </c>
      <c r="R726" s="183"/>
      <c r="S726" s="183"/>
      <c r="T726"/>
    </row>
    <row r="727" spans="1:20" ht="23.25" x14ac:dyDescent="0.25">
      <c r="A727" s="80">
        <v>726</v>
      </c>
      <c r="B727" s="133" t="s">
        <v>495</v>
      </c>
      <c r="C727" s="30"/>
      <c r="D727" s="30" t="s">
        <v>415</v>
      </c>
      <c r="E727" s="30" t="s">
        <v>18</v>
      </c>
      <c r="F727" s="30" t="s">
        <v>416</v>
      </c>
      <c r="G727" s="30" t="s">
        <v>143</v>
      </c>
      <c r="H727" s="30" t="s">
        <v>36</v>
      </c>
      <c r="I727" s="42" t="s">
        <v>1183</v>
      </c>
      <c r="J727" s="108" t="str">
        <f t="shared" si="16"/>
        <v>муниципальное образование «город Екатеринбург», г. Екатеринбург, пр-кт Ленина, д. 62/6</v>
      </c>
      <c r="K727" s="30">
        <v>2775</v>
      </c>
      <c r="L727" s="30">
        <v>60</v>
      </c>
      <c r="M727" s="30">
        <v>1</v>
      </c>
      <c r="N727" s="41" t="s">
        <v>2936</v>
      </c>
      <c r="O727" s="114">
        <v>43087</v>
      </c>
      <c r="P727" s="33" t="s">
        <v>1632</v>
      </c>
      <c r="Q727" s="187">
        <v>2633909.86</v>
      </c>
      <c r="R727" s="183"/>
      <c r="S727" s="183"/>
      <c r="T727"/>
    </row>
    <row r="728" spans="1:20" ht="23.25" x14ac:dyDescent="0.25">
      <c r="A728" s="80">
        <v>727</v>
      </c>
      <c r="B728" s="133" t="s">
        <v>495</v>
      </c>
      <c r="C728" s="30"/>
      <c r="D728" s="30" t="s">
        <v>415</v>
      </c>
      <c r="E728" s="33" t="s">
        <v>18</v>
      </c>
      <c r="F728" s="33" t="s">
        <v>416</v>
      </c>
      <c r="G728" s="33" t="s">
        <v>143</v>
      </c>
      <c r="H728" s="33" t="s">
        <v>36</v>
      </c>
      <c r="I728" s="117" t="s">
        <v>1245</v>
      </c>
      <c r="J728" s="108" t="str">
        <f t="shared" si="16"/>
        <v>муниципальное образование «город Екатеринбург», г. Екатеринбург, пр-кт Ленина, д. 62/7</v>
      </c>
      <c r="K728" s="33">
        <v>2772</v>
      </c>
      <c r="L728" s="30">
        <v>60</v>
      </c>
      <c r="M728" s="33">
        <v>8</v>
      </c>
      <c r="N728" s="41" t="s">
        <v>2936</v>
      </c>
      <c r="O728" s="114">
        <v>43087</v>
      </c>
      <c r="P728" s="33" t="s">
        <v>1632</v>
      </c>
      <c r="Q728" s="187">
        <v>12231812.740000002</v>
      </c>
      <c r="R728" s="183"/>
      <c r="S728" s="183"/>
      <c r="T728"/>
    </row>
    <row r="729" spans="1:20" ht="23.25" x14ac:dyDescent="0.25">
      <c r="A729" s="80">
        <v>728</v>
      </c>
      <c r="B729" s="133" t="s">
        <v>495</v>
      </c>
      <c r="C729" s="30"/>
      <c r="D729" s="30" t="s">
        <v>415</v>
      </c>
      <c r="E729" s="30" t="s">
        <v>18</v>
      </c>
      <c r="F729" s="30" t="s">
        <v>416</v>
      </c>
      <c r="G729" s="30" t="s">
        <v>143</v>
      </c>
      <c r="H729" s="30" t="s">
        <v>36</v>
      </c>
      <c r="I729" s="42" t="s">
        <v>1241</v>
      </c>
      <c r="J729" s="108" t="str">
        <f t="shared" si="16"/>
        <v>муниципальное образование «город Екатеринбург», г. Екатеринбург, пр-кт Ленина, д. 62/8</v>
      </c>
      <c r="K729" s="30">
        <v>2730.1</v>
      </c>
      <c r="L729" s="30">
        <v>59</v>
      </c>
      <c r="M729" s="30">
        <v>7</v>
      </c>
      <c r="N729" s="41" t="s">
        <v>2936</v>
      </c>
      <c r="O729" s="114">
        <v>43087</v>
      </c>
      <c r="P729" s="33" t="s">
        <v>1632</v>
      </c>
      <c r="Q729" s="187">
        <v>11180135.379999999</v>
      </c>
      <c r="R729" s="183"/>
      <c r="S729" s="183"/>
      <c r="T729"/>
    </row>
    <row r="730" spans="1:20" ht="23.25" x14ac:dyDescent="0.25">
      <c r="A730" s="80">
        <v>729</v>
      </c>
      <c r="B730" s="133" t="s">
        <v>495</v>
      </c>
      <c r="C730" s="30"/>
      <c r="D730" s="30" t="s">
        <v>415</v>
      </c>
      <c r="E730" s="33" t="s">
        <v>18</v>
      </c>
      <c r="F730" s="33" t="s">
        <v>416</v>
      </c>
      <c r="G730" s="33" t="s">
        <v>143</v>
      </c>
      <c r="H730" s="33" t="s">
        <v>36</v>
      </c>
      <c r="I730" s="117" t="s">
        <v>953</v>
      </c>
      <c r="J730" s="108" t="str">
        <f t="shared" si="16"/>
        <v>муниципальное образование «город Екатеринбург», г. Екатеринбург, пр-кт Ленина, д. 70</v>
      </c>
      <c r="K730" s="33">
        <v>17676</v>
      </c>
      <c r="L730" s="30">
        <v>189</v>
      </c>
      <c r="M730" s="33">
        <v>8</v>
      </c>
      <c r="N730" s="41" t="s">
        <v>2936</v>
      </c>
      <c r="O730" s="114">
        <v>43087</v>
      </c>
      <c r="P730" s="33" t="s">
        <v>1632</v>
      </c>
      <c r="Q730" s="187">
        <v>56117664.740000002</v>
      </c>
      <c r="R730" s="183"/>
      <c r="S730" s="183"/>
      <c r="T730"/>
    </row>
    <row r="731" spans="1:20" ht="23.25" x14ac:dyDescent="0.25">
      <c r="A731" s="80">
        <v>730</v>
      </c>
      <c r="B731" s="133" t="s">
        <v>495</v>
      </c>
      <c r="C731" s="30"/>
      <c r="D731" s="30" t="s">
        <v>415</v>
      </c>
      <c r="E731" s="33" t="s">
        <v>18</v>
      </c>
      <c r="F731" s="33" t="s">
        <v>416</v>
      </c>
      <c r="G731" s="33" t="s">
        <v>143</v>
      </c>
      <c r="H731" s="33" t="s">
        <v>36</v>
      </c>
      <c r="I731" s="117" t="s">
        <v>765</v>
      </c>
      <c r="J731" s="108" t="str">
        <f t="shared" si="16"/>
        <v>муниципальное образование «город Екатеринбург», г. Екатеринбург, пр-кт Ленина, д. 79А</v>
      </c>
      <c r="K731" s="117">
        <v>2125.9</v>
      </c>
      <c r="L731" s="30">
        <v>25</v>
      </c>
      <c r="M731" s="117">
        <v>8</v>
      </c>
      <c r="N731" s="41" t="s">
        <v>2926</v>
      </c>
      <c r="O731" s="114">
        <v>42895</v>
      </c>
      <c r="P731" s="33" t="s">
        <v>3340</v>
      </c>
      <c r="Q731" s="187">
        <v>7212306.3200000003</v>
      </c>
      <c r="R731" s="183"/>
      <c r="S731" s="183"/>
      <c r="T731"/>
    </row>
    <row r="732" spans="1:20" ht="23.25" x14ac:dyDescent="0.25">
      <c r="A732" s="80">
        <v>731</v>
      </c>
      <c r="B732" s="133" t="s">
        <v>495</v>
      </c>
      <c r="C732" s="30"/>
      <c r="D732" s="30" t="s">
        <v>415</v>
      </c>
      <c r="E732" s="30" t="s">
        <v>18</v>
      </c>
      <c r="F732" s="30" t="s">
        <v>416</v>
      </c>
      <c r="G732" s="30" t="s">
        <v>143</v>
      </c>
      <c r="H732" s="30" t="s">
        <v>36</v>
      </c>
      <c r="I732" s="57" t="s">
        <v>1176</v>
      </c>
      <c r="J732" s="108" t="str">
        <f t="shared" si="16"/>
        <v>муниципальное образование «город Екатеринбург», г. Екатеринбург, пр-кт Ленина, д. 79Б</v>
      </c>
      <c r="K732" s="120">
        <v>1896.1</v>
      </c>
      <c r="L732" s="30">
        <v>30</v>
      </c>
      <c r="M732" s="120">
        <v>8</v>
      </c>
      <c r="N732" s="41" t="s">
        <v>2926</v>
      </c>
      <c r="O732" s="114">
        <v>42895</v>
      </c>
      <c r="P732" s="33" t="s">
        <v>3340</v>
      </c>
      <c r="Q732" s="187">
        <v>9068743.6799999997</v>
      </c>
      <c r="R732" s="183"/>
      <c r="S732" s="183"/>
      <c r="T732"/>
    </row>
    <row r="733" spans="1:20" ht="23.25" x14ac:dyDescent="0.25">
      <c r="A733" s="80">
        <v>732</v>
      </c>
      <c r="B733" s="133" t="s">
        <v>495</v>
      </c>
      <c r="C733" s="30"/>
      <c r="D733" s="30" t="s">
        <v>415</v>
      </c>
      <c r="E733" s="33" t="s">
        <v>18</v>
      </c>
      <c r="F733" s="33" t="s">
        <v>416</v>
      </c>
      <c r="G733" s="30" t="s">
        <v>143</v>
      </c>
      <c r="H733" s="30" t="s">
        <v>36</v>
      </c>
      <c r="I733" s="42" t="s">
        <v>1058</v>
      </c>
      <c r="J733" s="108" t="str">
        <f t="shared" ref="J733:J796" si="17">C733&amp;""&amp;D733&amp;", "&amp;E733&amp;" "&amp;F733&amp;", "&amp;G733&amp;" "&amp;H733&amp;", д. "&amp;I733</f>
        <v>муниципальное образование «город Екатеринбург», г. Екатеринбург, пр-кт Ленина, д. 81-83</v>
      </c>
      <c r="K733" s="30">
        <v>10083.9</v>
      </c>
      <c r="L733" s="30">
        <v>96</v>
      </c>
      <c r="M733" s="30">
        <v>8</v>
      </c>
      <c r="N733" s="41" t="s">
        <v>3390</v>
      </c>
      <c r="O733" s="114" t="s">
        <v>3391</v>
      </c>
      <c r="P733" s="33" t="s">
        <v>1632</v>
      </c>
      <c r="Q733" s="187">
        <v>51600572.819999993</v>
      </c>
      <c r="R733" s="183"/>
      <c r="S733" s="183"/>
      <c r="T733"/>
    </row>
    <row r="734" spans="1:20" ht="45.75" x14ac:dyDescent="0.25">
      <c r="A734" s="80">
        <v>733</v>
      </c>
      <c r="B734" s="135" t="s">
        <v>495</v>
      </c>
      <c r="C734" s="30"/>
      <c r="D734" s="30" t="s">
        <v>415</v>
      </c>
      <c r="E734" s="33" t="s">
        <v>18</v>
      </c>
      <c r="F734" s="33" t="s">
        <v>416</v>
      </c>
      <c r="G734" s="33" t="s">
        <v>143</v>
      </c>
      <c r="H734" s="33" t="s">
        <v>82</v>
      </c>
      <c r="I734" s="117">
        <v>19</v>
      </c>
      <c r="J734" s="108" t="str">
        <f t="shared" si="17"/>
        <v>муниципальное образование «город Екатеринбург», г. Екатеринбург, пр-кт Орджоникидзе, д. 19</v>
      </c>
      <c r="K734" s="117">
        <v>3116.6</v>
      </c>
      <c r="L734" s="30">
        <v>50</v>
      </c>
      <c r="M734" s="117">
        <v>8</v>
      </c>
      <c r="N734" s="41" t="s">
        <v>3004</v>
      </c>
      <c r="O734" s="114" t="s">
        <v>3344</v>
      </c>
      <c r="P734" s="33" t="s">
        <v>2420</v>
      </c>
      <c r="Q734" s="187">
        <v>10933558.149999999</v>
      </c>
      <c r="R734" s="183"/>
      <c r="S734" s="183"/>
      <c r="T734"/>
    </row>
    <row r="735" spans="1:20" ht="34.5" x14ac:dyDescent="0.25">
      <c r="A735" s="80">
        <v>734</v>
      </c>
      <c r="B735" s="133" t="s">
        <v>495</v>
      </c>
      <c r="C735" s="30"/>
      <c r="D735" s="141" t="s">
        <v>415</v>
      </c>
      <c r="E735" s="30" t="s">
        <v>18</v>
      </c>
      <c r="F735" s="30" t="s">
        <v>416</v>
      </c>
      <c r="G735" s="30" t="s">
        <v>143</v>
      </c>
      <c r="H735" s="30" t="s">
        <v>82</v>
      </c>
      <c r="I735" s="42">
        <v>23</v>
      </c>
      <c r="J735" s="108" t="str">
        <f t="shared" si="17"/>
        <v>муниципальное образование «город Екатеринбург», г. Екатеринбург, пр-кт Орджоникидзе, д. 23</v>
      </c>
      <c r="K735" s="30">
        <v>2133.1999999999998</v>
      </c>
      <c r="L735" s="30">
        <v>36</v>
      </c>
      <c r="M735" s="30">
        <v>3</v>
      </c>
      <c r="N735" s="41" t="s">
        <v>2929</v>
      </c>
      <c r="O735" s="114" t="s">
        <v>2258</v>
      </c>
      <c r="P735" s="33" t="s">
        <v>3573</v>
      </c>
      <c r="Q735" s="187">
        <v>892685.34</v>
      </c>
      <c r="R735" s="183"/>
      <c r="S735" s="183"/>
      <c r="T735"/>
    </row>
    <row r="736" spans="1:20" ht="34.5" x14ac:dyDescent="0.25">
      <c r="A736" s="80">
        <v>735</v>
      </c>
      <c r="B736" s="133" t="s">
        <v>495</v>
      </c>
      <c r="C736" s="30"/>
      <c r="D736" s="141" t="s">
        <v>415</v>
      </c>
      <c r="E736" s="33" t="s">
        <v>18</v>
      </c>
      <c r="F736" s="33" t="s">
        <v>416</v>
      </c>
      <c r="G736" s="33" t="s">
        <v>143</v>
      </c>
      <c r="H736" s="33" t="s">
        <v>82</v>
      </c>
      <c r="I736" s="117" t="s">
        <v>943</v>
      </c>
      <c r="J736" s="108" t="str">
        <f t="shared" si="17"/>
        <v>муниципальное образование «город Екатеринбург», г. Екатеринбург, пр-кт Орджоникидзе, д. 3</v>
      </c>
      <c r="K736" s="33">
        <v>9269.4</v>
      </c>
      <c r="L736" s="30">
        <v>103</v>
      </c>
      <c r="M736" s="33">
        <v>7</v>
      </c>
      <c r="N736" s="41" t="s">
        <v>2980</v>
      </c>
      <c r="O736" s="114" t="s">
        <v>3501</v>
      </c>
      <c r="P736" s="33" t="s">
        <v>3556</v>
      </c>
      <c r="Q736" s="187">
        <v>25964829.739999998</v>
      </c>
      <c r="R736" s="183"/>
      <c r="S736" s="183"/>
      <c r="T736"/>
    </row>
    <row r="737" spans="1:20" ht="23.25" x14ac:dyDescent="0.25">
      <c r="A737" s="80">
        <v>736</v>
      </c>
      <c r="B737" s="133" t="s">
        <v>495</v>
      </c>
      <c r="C737" s="30"/>
      <c r="D737" s="30" t="s">
        <v>415</v>
      </c>
      <c r="E737" s="30" t="s">
        <v>18</v>
      </c>
      <c r="F737" s="30" t="s">
        <v>416</v>
      </c>
      <c r="G737" s="30" t="s">
        <v>143</v>
      </c>
      <c r="H737" s="30" t="s">
        <v>82</v>
      </c>
      <c r="I737" s="42">
        <v>4</v>
      </c>
      <c r="J737" s="108" t="str">
        <f t="shared" si="17"/>
        <v>муниципальное образование «город Екатеринбург», г. Екатеринбург, пр-кт Орджоникидзе, д. 4</v>
      </c>
      <c r="K737" s="30">
        <v>2704.7</v>
      </c>
      <c r="L737" s="30">
        <v>32</v>
      </c>
      <c r="M737" s="30">
        <v>8</v>
      </c>
      <c r="N737" s="41" t="s">
        <v>2930</v>
      </c>
      <c r="O737" s="114">
        <v>43070</v>
      </c>
      <c r="P737" s="33" t="s">
        <v>1692</v>
      </c>
      <c r="Q737" s="187">
        <v>10537995.899999999</v>
      </c>
      <c r="R737" s="183"/>
      <c r="S737" s="183"/>
      <c r="T737"/>
    </row>
    <row r="738" spans="1:20" ht="23.25" x14ac:dyDescent="0.25">
      <c r="A738" s="80">
        <v>737</v>
      </c>
      <c r="B738" s="133" t="s">
        <v>495</v>
      </c>
      <c r="C738" s="30"/>
      <c r="D738" s="30" t="s">
        <v>415</v>
      </c>
      <c r="E738" s="30" t="s">
        <v>18</v>
      </c>
      <c r="F738" s="30" t="s">
        <v>416</v>
      </c>
      <c r="G738" s="30" t="s">
        <v>143</v>
      </c>
      <c r="H738" s="30" t="s">
        <v>82</v>
      </c>
      <c r="I738" s="42" t="s">
        <v>936</v>
      </c>
      <c r="J738" s="108" t="str">
        <f t="shared" si="17"/>
        <v>муниципальное образование «город Екатеринбург», г. Екатеринбург, пр-кт Орджоникидзе, д. 4КОРПУС А</v>
      </c>
      <c r="K738" s="30">
        <v>2627.2</v>
      </c>
      <c r="L738" s="30">
        <v>40</v>
      </c>
      <c r="M738" s="30">
        <v>8</v>
      </c>
      <c r="N738" s="41" t="s">
        <v>2930</v>
      </c>
      <c r="O738" s="114">
        <v>43070</v>
      </c>
      <c r="P738" s="33" t="s">
        <v>1692</v>
      </c>
      <c r="Q738" s="187">
        <v>8781490.379999999</v>
      </c>
      <c r="R738" s="183"/>
      <c r="S738" s="183"/>
      <c r="T738"/>
    </row>
    <row r="739" spans="1:20" ht="23.25" x14ac:dyDescent="0.25">
      <c r="A739" s="80">
        <v>738</v>
      </c>
      <c r="B739" s="133" t="s">
        <v>495</v>
      </c>
      <c r="C739" s="30"/>
      <c r="D739" s="30" t="s">
        <v>415</v>
      </c>
      <c r="E739" s="30" t="s">
        <v>18</v>
      </c>
      <c r="F739" s="30" t="s">
        <v>416</v>
      </c>
      <c r="G739" s="30" t="s">
        <v>143</v>
      </c>
      <c r="H739" s="30" t="s">
        <v>82</v>
      </c>
      <c r="I739" s="42">
        <v>6</v>
      </c>
      <c r="J739" s="108" t="str">
        <f t="shared" si="17"/>
        <v>муниципальное образование «город Екатеринбург», г. Екатеринбург, пр-кт Орджоникидзе, д. 6</v>
      </c>
      <c r="K739" s="30">
        <v>2634.8</v>
      </c>
      <c r="L739" s="30">
        <v>36</v>
      </c>
      <c r="M739" s="30">
        <v>5</v>
      </c>
      <c r="N739" s="41" t="s">
        <v>2930</v>
      </c>
      <c r="O739" s="114">
        <v>43070</v>
      </c>
      <c r="P739" s="33" t="s">
        <v>1692</v>
      </c>
      <c r="Q739" s="187">
        <v>9753036.3000000007</v>
      </c>
      <c r="R739" s="183"/>
      <c r="S739" s="183"/>
      <c r="T739"/>
    </row>
    <row r="740" spans="1:20" ht="23.25" x14ac:dyDescent="0.25">
      <c r="A740" s="80">
        <v>739</v>
      </c>
      <c r="B740" s="133" t="s">
        <v>495</v>
      </c>
      <c r="C740" s="30"/>
      <c r="D740" s="30" t="s">
        <v>415</v>
      </c>
      <c r="E740" s="30" t="s">
        <v>18</v>
      </c>
      <c r="F740" s="30" t="s">
        <v>416</v>
      </c>
      <c r="G740" s="30" t="s">
        <v>143</v>
      </c>
      <c r="H740" s="30" t="s">
        <v>82</v>
      </c>
      <c r="I740" s="42" t="s">
        <v>917</v>
      </c>
      <c r="J740" s="108" t="str">
        <f t="shared" si="17"/>
        <v>муниципальное образование «город Екатеринбург», г. Екатеринбург, пр-кт Орджоникидзе, д. 6КОРПУС А</v>
      </c>
      <c r="K740" s="30">
        <v>3251.5</v>
      </c>
      <c r="L740" s="30">
        <v>40</v>
      </c>
      <c r="M740" s="30">
        <v>3</v>
      </c>
      <c r="N740" s="41" t="s">
        <v>2930</v>
      </c>
      <c r="O740" s="114">
        <v>43070</v>
      </c>
      <c r="P740" s="33" t="s">
        <v>1692</v>
      </c>
      <c r="Q740" s="187">
        <v>3811456.64</v>
      </c>
      <c r="R740" s="183"/>
      <c r="S740" s="183"/>
      <c r="T740"/>
    </row>
    <row r="741" spans="1:20" ht="23.25" x14ac:dyDescent="0.25">
      <c r="A741" s="80">
        <v>740</v>
      </c>
      <c r="B741" s="133" t="s">
        <v>495</v>
      </c>
      <c r="C741" s="30"/>
      <c r="D741" s="112" t="s">
        <v>415</v>
      </c>
      <c r="E741" s="52" t="s">
        <v>18</v>
      </c>
      <c r="F741" s="52" t="s">
        <v>416</v>
      </c>
      <c r="G741" s="52" t="s">
        <v>143</v>
      </c>
      <c r="H741" s="112" t="s">
        <v>807</v>
      </c>
      <c r="I741" s="51">
        <v>23</v>
      </c>
      <c r="J741" s="108" t="str">
        <f t="shared" si="17"/>
        <v>муниципальное образование «город Екатеринбург», г. Екатеринбург, пр-кт Седова, д. 23</v>
      </c>
      <c r="K741" s="112">
        <v>7957.8</v>
      </c>
      <c r="L741" s="30">
        <v>123</v>
      </c>
      <c r="M741" s="112">
        <v>3</v>
      </c>
      <c r="N741" s="41" t="s">
        <v>1492</v>
      </c>
      <c r="O741" s="114">
        <v>43122</v>
      </c>
      <c r="P741" s="33" t="s">
        <v>1494</v>
      </c>
      <c r="Q741" s="187">
        <v>6086308.3799999999</v>
      </c>
      <c r="R741" s="183"/>
      <c r="S741" s="183"/>
      <c r="T741"/>
    </row>
    <row r="742" spans="1:20" ht="23.25" x14ac:dyDescent="0.25">
      <c r="A742" s="80">
        <v>741</v>
      </c>
      <c r="B742" s="133" t="s">
        <v>495</v>
      </c>
      <c r="C742" s="30"/>
      <c r="D742" s="112" t="s">
        <v>415</v>
      </c>
      <c r="E742" s="52" t="s">
        <v>18</v>
      </c>
      <c r="F742" s="52" t="s">
        <v>416</v>
      </c>
      <c r="G742" s="52" t="s">
        <v>143</v>
      </c>
      <c r="H742" s="112" t="s">
        <v>807</v>
      </c>
      <c r="I742" s="51">
        <v>42</v>
      </c>
      <c r="J742" s="108" t="str">
        <f t="shared" si="17"/>
        <v>муниципальное образование «город Екатеринбург», г. Екатеринбург, пр-кт Седова, д. 42</v>
      </c>
      <c r="K742" s="112">
        <v>12025.3</v>
      </c>
      <c r="L742" s="30">
        <v>138</v>
      </c>
      <c r="M742" s="112">
        <v>4</v>
      </c>
      <c r="N742" s="41" t="s">
        <v>1492</v>
      </c>
      <c r="O742" s="114">
        <v>43122</v>
      </c>
      <c r="P742" s="33" t="s">
        <v>1494</v>
      </c>
      <c r="Q742" s="187">
        <v>7506793.1600000001</v>
      </c>
      <c r="R742" s="183"/>
      <c r="S742" s="183"/>
      <c r="T742"/>
    </row>
    <row r="743" spans="1:20" ht="23.25" x14ac:dyDescent="0.25">
      <c r="A743" s="80">
        <v>742</v>
      </c>
      <c r="B743" s="133" t="s">
        <v>495</v>
      </c>
      <c r="C743" s="30"/>
      <c r="D743" s="141" t="s">
        <v>415</v>
      </c>
      <c r="E743" s="33" t="s">
        <v>18</v>
      </c>
      <c r="F743" s="33" t="s">
        <v>416</v>
      </c>
      <c r="G743" s="33" t="s">
        <v>143</v>
      </c>
      <c r="H743" s="30" t="s">
        <v>807</v>
      </c>
      <c r="I743" s="42">
        <v>47</v>
      </c>
      <c r="J743" s="108" t="str">
        <f t="shared" si="17"/>
        <v>муниципальное образование «город Екатеринбург», г. Екатеринбург, пр-кт Седова, д. 47</v>
      </c>
      <c r="K743" s="30">
        <v>488.4</v>
      </c>
      <c r="L743" s="30">
        <v>8</v>
      </c>
      <c r="M743" s="30">
        <v>7</v>
      </c>
      <c r="N743" s="41" t="s">
        <v>2096</v>
      </c>
      <c r="O743" s="114">
        <v>42870</v>
      </c>
      <c r="P743" s="33" t="s">
        <v>1696</v>
      </c>
      <c r="Q743" s="187">
        <v>3028507.45</v>
      </c>
      <c r="R743" s="183"/>
      <c r="S743" s="183"/>
      <c r="T743"/>
    </row>
    <row r="744" spans="1:20" ht="23.25" x14ac:dyDescent="0.25">
      <c r="A744" s="80">
        <v>743</v>
      </c>
      <c r="B744" s="133" t="s">
        <v>495</v>
      </c>
      <c r="C744" s="30"/>
      <c r="D744" s="30" t="s">
        <v>415</v>
      </c>
      <c r="E744" s="33" t="s">
        <v>18</v>
      </c>
      <c r="F744" s="33" t="s">
        <v>416</v>
      </c>
      <c r="G744" s="33" t="s">
        <v>147</v>
      </c>
      <c r="H744" s="33" t="s">
        <v>1070</v>
      </c>
      <c r="I744" s="117" t="s">
        <v>1285</v>
      </c>
      <c r="J744" s="108" t="str">
        <f t="shared" si="17"/>
        <v>муниципальное образование «город Екатеринбург», г. Екатеринбург, тракт Сибирский, д. 2/25</v>
      </c>
      <c r="K744" s="33">
        <v>6608.2</v>
      </c>
      <c r="L744" s="30">
        <v>63</v>
      </c>
      <c r="M744" s="33">
        <v>3</v>
      </c>
      <c r="N744" s="41" t="s">
        <v>2905</v>
      </c>
      <c r="O744" s="114">
        <v>42865</v>
      </c>
      <c r="P744" s="33" t="s">
        <v>2110</v>
      </c>
      <c r="Q744" s="187">
        <v>3930979.29</v>
      </c>
      <c r="R744" s="183"/>
      <c r="S744" s="183"/>
      <c r="T744"/>
    </row>
    <row r="745" spans="1:20" ht="23.25" x14ac:dyDescent="0.25">
      <c r="A745" s="80">
        <v>744</v>
      </c>
      <c r="B745" s="133" t="s">
        <v>495</v>
      </c>
      <c r="C745" s="30"/>
      <c r="D745" s="30" t="s">
        <v>415</v>
      </c>
      <c r="E745" s="30" t="s">
        <v>18</v>
      </c>
      <c r="F745" s="30" t="s">
        <v>416</v>
      </c>
      <c r="G745" s="30" t="s">
        <v>147</v>
      </c>
      <c r="H745" s="30" t="s">
        <v>1070</v>
      </c>
      <c r="I745" s="42">
        <v>41</v>
      </c>
      <c r="J745" s="108" t="str">
        <f t="shared" si="17"/>
        <v>муниципальное образование «город Екатеринбург», г. Екатеринбург, тракт Сибирский, д. 41</v>
      </c>
      <c r="K745" s="30">
        <v>752.5</v>
      </c>
      <c r="L745" s="30">
        <v>12</v>
      </c>
      <c r="M745" s="30">
        <v>8</v>
      </c>
      <c r="N745" s="41" t="s">
        <v>2905</v>
      </c>
      <c r="O745" s="114">
        <v>42865</v>
      </c>
      <c r="P745" s="33" t="s">
        <v>2110</v>
      </c>
      <c r="Q745" s="187">
        <v>3962215.27</v>
      </c>
      <c r="R745" s="183"/>
      <c r="S745" s="183"/>
      <c r="T745"/>
    </row>
    <row r="746" spans="1:20" ht="34.5" x14ac:dyDescent="0.25">
      <c r="A746" s="80">
        <v>745</v>
      </c>
      <c r="B746" s="133" t="s">
        <v>495</v>
      </c>
      <c r="C746" s="30"/>
      <c r="D746" s="30" t="s">
        <v>415</v>
      </c>
      <c r="E746" s="30" t="s">
        <v>18</v>
      </c>
      <c r="F746" s="30" t="s">
        <v>416</v>
      </c>
      <c r="G746" s="30" t="s">
        <v>147</v>
      </c>
      <c r="H746" s="33" t="s">
        <v>1070</v>
      </c>
      <c r="I746" s="84" t="s">
        <v>1210</v>
      </c>
      <c r="J746" s="108" t="str">
        <f t="shared" si="17"/>
        <v>муниципальное образование «город Екатеринбург», г. Екатеринбург, тракт Сибирский, д. 7/22</v>
      </c>
      <c r="K746" s="117">
        <v>1796.9</v>
      </c>
      <c r="L746" s="30">
        <v>20</v>
      </c>
      <c r="M746" s="117">
        <v>5</v>
      </c>
      <c r="N746" s="41" t="s">
        <v>2968</v>
      </c>
      <c r="O746" s="114" t="s">
        <v>3392</v>
      </c>
      <c r="P746" s="33" t="s">
        <v>3557</v>
      </c>
      <c r="Q746" s="187">
        <v>3130544.6</v>
      </c>
      <c r="R746" s="183"/>
      <c r="S746" s="183"/>
      <c r="T746"/>
    </row>
    <row r="747" spans="1:20" ht="23.25" x14ac:dyDescent="0.25">
      <c r="A747" s="80">
        <v>746</v>
      </c>
      <c r="B747" s="135" t="s">
        <v>495</v>
      </c>
      <c r="C747" s="30"/>
      <c r="D747" s="30" t="s">
        <v>415</v>
      </c>
      <c r="E747" s="30" t="s">
        <v>18</v>
      </c>
      <c r="F747" s="30" t="s">
        <v>416</v>
      </c>
      <c r="G747" s="30" t="s">
        <v>147</v>
      </c>
      <c r="H747" s="33" t="s">
        <v>1070</v>
      </c>
      <c r="I747" s="84" t="s">
        <v>1211</v>
      </c>
      <c r="J747" s="108" t="str">
        <f t="shared" si="17"/>
        <v>муниципальное образование «город Екатеринбург», г. Екатеринбург, тракт Сибирский, д. 9/11</v>
      </c>
      <c r="K747" s="117">
        <v>2193.8000000000002</v>
      </c>
      <c r="L747" s="30">
        <v>23</v>
      </c>
      <c r="M747" s="117">
        <v>2</v>
      </c>
      <c r="N747" s="41" t="s">
        <v>2429</v>
      </c>
      <c r="O747" s="114">
        <v>42501</v>
      </c>
      <c r="P747" s="33" t="s">
        <v>1846</v>
      </c>
      <c r="Q747" s="187">
        <v>535806.61</v>
      </c>
      <c r="R747" s="183"/>
      <c r="S747" s="183"/>
      <c r="T747"/>
    </row>
    <row r="748" spans="1:20" ht="23.25" x14ac:dyDescent="0.25">
      <c r="A748" s="80">
        <v>747</v>
      </c>
      <c r="B748" s="133" t="s">
        <v>495</v>
      </c>
      <c r="C748" s="30"/>
      <c r="D748" s="30" t="s">
        <v>415</v>
      </c>
      <c r="E748" s="30" t="s">
        <v>18</v>
      </c>
      <c r="F748" s="30" t="s">
        <v>416</v>
      </c>
      <c r="G748" s="30" t="s">
        <v>20</v>
      </c>
      <c r="H748" s="30" t="s">
        <v>745</v>
      </c>
      <c r="I748" s="42" t="s">
        <v>1052</v>
      </c>
      <c r="J748" s="108" t="str">
        <f t="shared" si="17"/>
        <v>муниципальное образование «город Екатеринбург», г. Екатеринбург, ул. 22 Партсъезда, д. 5Б</v>
      </c>
      <c r="K748" s="30">
        <v>1078.3</v>
      </c>
      <c r="L748" s="30">
        <v>16</v>
      </c>
      <c r="M748" s="30">
        <v>3</v>
      </c>
      <c r="N748" s="41" t="s">
        <v>2939</v>
      </c>
      <c r="O748" s="114">
        <v>43052</v>
      </c>
      <c r="P748" s="33" t="s">
        <v>2098</v>
      </c>
      <c r="Q748" s="187">
        <v>2588710.56</v>
      </c>
      <c r="R748" s="183"/>
      <c r="S748" s="183"/>
      <c r="T748"/>
    </row>
    <row r="749" spans="1:20" ht="23.25" x14ac:dyDescent="0.25">
      <c r="A749" s="80">
        <v>748</v>
      </c>
      <c r="B749" s="133" t="s">
        <v>495</v>
      </c>
      <c r="C749" s="30"/>
      <c r="D749" s="112" t="s">
        <v>415</v>
      </c>
      <c r="E749" s="112" t="s">
        <v>18</v>
      </c>
      <c r="F749" s="112" t="s">
        <v>416</v>
      </c>
      <c r="G749" s="112" t="s">
        <v>20</v>
      </c>
      <c r="H749" s="112" t="s">
        <v>808</v>
      </c>
      <c r="I749" s="51" t="s">
        <v>1182</v>
      </c>
      <c r="J749" s="108" t="str">
        <f t="shared" si="17"/>
        <v>муниципальное образование «город Екатеринбург», г. Екатеринбург, ул. 40-летия Комсомола, д. 32КОРПУС 1</v>
      </c>
      <c r="K749" s="112">
        <v>4326.7</v>
      </c>
      <c r="L749" s="30">
        <v>36</v>
      </c>
      <c r="M749" s="112">
        <v>2</v>
      </c>
      <c r="N749" s="41" t="s">
        <v>1491</v>
      </c>
      <c r="O749" s="114">
        <v>43122</v>
      </c>
      <c r="P749" s="33" t="s">
        <v>1494</v>
      </c>
      <c r="Q749" s="187">
        <v>3783819.4800000004</v>
      </c>
      <c r="R749" s="183"/>
      <c r="S749" s="183"/>
      <c r="T749"/>
    </row>
    <row r="750" spans="1:20" ht="23.25" x14ac:dyDescent="0.25">
      <c r="A750" s="80">
        <v>749</v>
      </c>
      <c r="B750" s="133" t="s">
        <v>495</v>
      </c>
      <c r="C750" s="30"/>
      <c r="D750" s="112" t="s">
        <v>415</v>
      </c>
      <c r="E750" s="112" t="s">
        <v>18</v>
      </c>
      <c r="F750" s="112" t="s">
        <v>416</v>
      </c>
      <c r="G750" s="112" t="s">
        <v>20</v>
      </c>
      <c r="H750" s="112" t="s">
        <v>808</v>
      </c>
      <c r="I750" s="51" t="s">
        <v>1181</v>
      </c>
      <c r="J750" s="108" t="str">
        <f t="shared" si="17"/>
        <v>муниципальное образование «город Екатеринбург», г. Екатеринбург, ул. 40-летия Комсомола, д. 32КОРПУС 2</v>
      </c>
      <c r="K750" s="112">
        <v>4399.8999999999996</v>
      </c>
      <c r="L750" s="30">
        <v>39</v>
      </c>
      <c r="M750" s="112">
        <v>2</v>
      </c>
      <c r="N750" s="41" t="s">
        <v>1491</v>
      </c>
      <c r="O750" s="114">
        <v>43122</v>
      </c>
      <c r="P750" s="33" t="s">
        <v>1494</v>
      </c>
      <c r="Q750" s="187">
        <v>3789504.7199999997</v>
      </c>
      <c r="R750" s="183"/>
      <c r="S750" s="183"/>
      <c r="T750"/>
    </row>
    <row r="751" spans="1:20" ht="45.75" x14ac:dyDescent="0.25">
      <c r="A751" s="80">
        <v>750</v>
      </c>
      <c r="B751" s="133" t="s">
        <v>495</v>
      </c>
      <c r="C751" s="30"/>
      <c r="D751" s="30" t="s">
        <v>415</v>
      </c>
      <c r="E751" s="33" t="s">
        <v>18</v>
      </c>
      <c r="F751" s="33" t="s">
        <v>416</v>
      </c>
      <c r="G751" s="33" t="s">
        <v>20</v>
      </c>
      <c r="H751" s="30" t="s">
        <v>809</v>
      </c>
      <c r="I751" s="42">
        <v>21</v>
      </c>
      <c r="J751" s="108" t="str">
        <f t="shared" si="17"/>
        <v>муниципальное образование «город Екатеринбург», г. Екатеринбург, ул. 40-летия Октября, д. 21</v>
      </c>
      <c r="K751" s="30">
        <v>3570.3</v>
      </c>
      <c r="L751" s="30">
        <v>24</v>
      </c>
      <c r="M751" s="30">
        <v>4</v>
      </c>
      <c r="N751" s="41" t="s">
        <v>3612</v>
      </c>
      <c r="O751" s="114" t="s">
        <v>3613</v>
      </c>
      <c r="P751" s="33" t="s">
        <v>3541</v>
      </c>
      <c r="Q751" s="187">
        <v>8980062.9900000002</v>
      </c>
      <c r="R751" s="183"/>
      <c r="S751" s="183"/>
      <c r="T751"/>
    </row>
    <row r="752" spans="1:20" ht="45.75" x14ac:dyDescent="0.25">
      <c r="A752" s="80">
        <v>751</v>
      </c>
      <c r="B752" s="135" t="s">
        <v>495</v>
      </c>
      <c r="C752" s="30"/>
      <c r="D752" s="30" t="s">
        <v>415</v>
      </c>
      <c r="E752" s="33" t="s">
        <v>18</v>
      </c>
      <c r="F752" s="33" t="s">
        <v>416</v>
      </c>
      <c r="G752" s="33" t="s">
        <v>20</v>
      </c>
      <c r="H752" s="30" t="s">
        <v>809</v>
      </c>
      <c r="I752" s="42">
        <v>27</v>
      </c>
      <c r="J752" s="108" t="str">
        <f t="shared" si="17"/>
        <v>муниципальное образование «город Екатеринбург», г. Екатеринбург, ул. 40-летия Октября, д. 27</v>
      </c>
      <c r="K752" s="30">
        <v>2715</v>
      </c>
      <c r="L752" s="30">
        <v>28</v>
      </c>
      <c r="M752" s="30">
        <v>6</v>
      </c>
      <c r="N752" s="41" t="s">
        <v>3010</v>
      </c>
      <c r="O752" s="114" t="s">
        <v>3502</v>
      </c>
      <c r="P752" s="33" t="s">
        <v>3542</v>
      </c>
      <c r="Q752" s="187">
        <v>7743772.7799999984</v>
      </c>
      <c r="R752" s="183"/>
      <c r="S752" s="183"/>
      <c r="T752"/>
    </row>
    <row r="753" spans="1:20" ht="45.75" x14ac:dyDescent="0.25">
      <c r="A753" s="80">
        <v>752</v>
      </c>
      <c r="B753" s="133" t="s">
        <v>495</v>
      </c>
      <c r="C753" s="30"/>
      <c r="D753" s="141" t="s">
        <v>415</v>
      </c>
      <c r="E753" s="33" t="s">
        <v>18</v>
      </c>
      <c r="F753" s="33" t="s">
        <v>416</v>
      </c>
      <c r="G753" s="30" t="s">
        <v>20</v>
      </c>
      <c r="H753" s="30" t="s">
        <v>809</v>
      </c>
      <c r="I753" s="42">
        <v>29</v>
      </c>
      <c r="J753" s="108" t="str">
        <f t="shared" si="17"/>
        <v>муниципальное образование «город Екатеринбург», г. Екатеринбург, ул. 40-летия Октября, д. 29</v>
      </c>
      <c r="K753" s="30">
        <v>2425.6999999999998</v>
      </c>
      <c r="L753" s="30">
        <v>32</v>
      </c>
      <c r="M753" s="30">
        <v>7</v>
      </c>
      <c r="N753" s="41" t="s">
        <v>2898</v>
      </c>
      <c r="O753" s="114" t="s">
        <v>3503</v>
      </c>
      <c r="P753" s="33" t="s">
        <v>3579</v>
      </c>
      <c r="Q753" s="187">
        <v>5750499.8700000001</v>
      </c>
      <c r="R753" s="183"/>
      <c r="S753" s="183"/>
      <c r="T753"/>
    </row>
    <row r="754" spans="1:20" ht="45.75" x14ac:dyDescent="0.25">
      <c r="A754" s="80">
        <v>753</v>
      </c>
      <c r="B754" s="133" t="s">
        <v>495</v>
      </c>
      <c r="C754" s="30"/>
      <c r="D754" s="141" t="s">
        <v>415</v>
      </c>
      <c r="E754" s="33" t="s">
        <v>18</v>
      </c>
      <c r="F754" s="33" t="s">
        <v>416</v>
      </c>
      <c r="G754" s="30" t="s">
        <v>20</v>
      </c>
      <c r="H754" s="30" t="s">
        <v>809</v>
      </c>
      <c r="I754" s="42">
        <v>47</v>
      </c>
      <c r="J754" s="108" t="str">
        <f t="shared" si="17"/>
        <v>муниципальное образование «город Екатеринбург», г. Екатеринбург, ул. 40-летия Октября, д. 47</v>
      </c>
      <c r="K754" s="30">
        <v>827.5</v>
      </c>
      <c r="L754" s="30">
        <v>16</v>
      </c>
      <c r="M754" s="30">
        <v>7</v>
      </c>
      <c r="N754" s="41" t="s">
        <v>2883</v>
      </c>
      <c r="O754" s="114" t="s">
        <v>3504</v>
      </c>
      <c r="P754" s="33" t="s">
        <v>3412</v>
      </c>
      <c r="Q754" s="187">
        <v>5030137.63</v>
      </c>
      <c r="R754" s="183"/>
      <c r="S754" s="183"/>
      <c r="T754"/>
    </row>
    <row r="755" spans="1:20" ht="23.25" x14ac:dyDescent="0.25">
      <c r="A755" s="80">
        <v>754</v>
      </c>
      <c r="B755" s="133" t="s">
        <v>495</v>
      </c>
      <c r="C755" s="30"/>
      <c r="D755" s="30" t="s">
        <v>415</v>
      </c>
      <c r="E755" s="33" t="s">
        <v>18</v>
      </c>
      <c r="F755" s="33" t="s">
        <v>416</v>
      </c>
      <c r="G755" s="33" t="s">
        <v>20</v>
      </c>
      <c r="H755" s="33" t="s">
        <v>809</v>
      </c>
      <c r="I755" s="117" t="s">
        <v>1018</v>
      </c>
      <c r="J755" s="108" t="str">
        <f t="shared" si="17"/>
        <v>муниципальное образование «город Екатеринбург», г. Екатеринбург, ул. 40-летия Октября, д. 57</v>
      </c>
      <c r="K755" s="33">
        <v>828.3</v>
      </c>
      <c r="L755" s="30">
        <v>16</v>
      </c>
      <c r="M755" s="33">
        <v>1</v>
      </c>
      <c r="N755" s="41" t="s">
        <v>3342</v>
      </c>
      <c r="O755" s="114">
        <v>43223</v>
      </c>
      <c r="P755" s="33" t="s">
        <v>2107</v>
      </c>
      <c r="Q755" s="187">
        <v>1253942.3400000001</v>
      </c>
      <c r="R755" s="183" t="s">
        <v>2348</v>
      </c>
      <c r="S755" s="183"/>
      <c r="T755"/>
    </row>
    <row r="756" spans="1:20" ht="23.25" x14ac:dyDescent="0.25">
      <c r="A756" s="80">
        <v>755</v>
      </c>
      <c r="B756" s="135" t="s">
        <v>495</v>
      </c>
      <c r="C756" s="30"/>
      <c r="D756" s="30" t="s">
        <v>415</v>
      </c>
      <c r="E756" s="33" t="s">
        <v>18</v>
      </c>
      <c r="F756" s="33" t="s">
        <v>416</v>
      </c>
      <c r="G756" s="33" t="s">
        <v>20</v>
      </c>
      <c r="H756" s="30" t="s">
        <v>809</v>
      </c>
      <c r="I756" s="42">
        <v>59</v>
      </c>
      <c r="J756" s="108" t="str">
        <f t="shared" si="17"/>
        <v>муниципальное образование «город Екатеринбург», г. Екатеринбург, ул. 40-летия Октября, д. 59</v>
      </c>
      <c r="K756" s="30">
        <v>831</v>
      </c>
      <c r="L756" s="30">
        <v>15</v>
      </c>
      <c r="M756" s="30">
        <v>6</v>
      </c>
      <c r="N756" s="41" t="s">
        <v>3011</v>
      </c>
      <c r="O756" s="114" t="s">
        <v>2368</v>
      </c>
      <c r="P756" s="33" t="s">
        <v>3542</v>
      </c>
      <c r="Q756" s="187">
        <v>4200669.6500000004</v>
      </c>
      <c r="R756" s="183"/>
      <c r="S756" s="183"/>
      <c r="T756"/>
    </row>
    <row r="757" spans="1:20" ht="45.75" x14ac:dyDescent="0.25">
      <c r="A757" s="80">
        <v>756</v>
      </c>
      <c r="B757" s="135" t="s">
        <v>495</v>
      </c>
      <c r="C757" s="30"/>
      <c r="D757" s="141" t="s">
        <v>415</v>
      </c>
      <c r="E757" s="30" t="s">
        <v>18</v>
      </c>
      <c r="F757" s="30" t="s">
        <v>416</v>
      </c>
      <c r="G757" s="30" t="s">
        <v>20</v>
      </c>
      <c r="H757" s="30" t="s">
        <v>809</v>
      </c>
      <c r="I757" s="42">
        <v>61</v>
      </c>
      <c r="J757" s="108" t="str">
        <f t="shared" si="17"/>
        <v>муниципальное образование «город Екатеринбург», г. Екатеринбург, ул. 40-летия Октября, д. 61</v>
      </c>
      <c r="K757" s="30">
        <v>917.9</v>
      </c>
      <c r="L757" s="30">
        <v>13</v>
      </c>
      <c r="M757" s="30">
        <v>6</v>
      </c>
      <c r="N757" s="41" t="s">
        <v>2963</v>
      </c>
      <c r="O757" s="114" t="s">
        <v>3505</v>
      </c>
      <c r="P757" s="33" t="s">
        <v>3567</v>
      </c>
      <c r="Q757" s="187">
        <v>4015822.24</v>
      </c>
      <c r="R757" s="183"/>
      <c r="S757" s="183"/>
      <c r="T757"/>
    </row>
    <row r="758" spans="1:20" ht="23.25" x14ac:dyDescent="0.25">
      <c r="A758" s="80">
        <v>757</v>
      </c>
      <c r="B758" s="133" t="s">
        <v>495</v>
      </c>
      <c r="C758" s="30"/>
      <c r="D758" s="30" t="s">
        <v>415</v>
      </c>
      <c r="E758" s="30" t="s">
        <v>18</v>
      </c>
      <c r="F758" s="30" t="s">
        <v>416</v>
      </c>
      <c r="G758" s="33" t="s">
        <v>20</v>
      </c>
      <c r="H758" s="33" t="s">
        <v>809</v>
      </c>
      <c r="I758" s="117">
        <v>69</v>
      </c>
      <c r="J758" s="108" t="str">
        <f t="shared" si="17"/>
        <v>муниципальное образование «город Екатеринбург», г. Екатеринбург, ул. 40-летия Октября, д. 69</v>
      </c>
      <c r="K758" s="117">
        <v>911.2</v>
      </c>
      <c r="L758" s="30">
        <v>23</v>
      </c>
      <c r="M758" s="117">
        <v>6</v>
      </c>
      <c r="N758" s="41" t="s">
        <v>2930</v>
      </c>
      <c r="O758" s="114">
        <v>43070</v>
      </c>
      <c r="P758" s="33" t="s">
        <v>1692</v>
      </c>
      <c r="Q758" s="187">
        <v>5516677</v>
      </c>
      <c r="R758" s="183"/>
      <c r="S758" s="183"/>
      <c r="T758"/>
    </row>
    <row r="759" spans="1:20" ht="23.25" x14ac:dyDescent="0.25">
      <c r="A759" s="80">
        <v>758</v>
      </c>
      <c r="B759" s="133" t="s">
        <v>495</v>
      </c>
      <c r="C759" s="30"/>
      <c r="D759" s="112" t="s">
        <v>415</v>
      </c>
      <c r="E759" s="112" t="s">
        <v>18</v>
      </c>
      <c r="F759" s="112" t="s">
        <v>416</v>
      </c>
      <c r="G759" s="112" t="s">
        <v>20</v>
      </c>
      <c r="H759" s="112" t="s">
        <v>809</v>
      </c>
      <c r="I759" s="51">
        <v>88</v>
      </c>
      <c r="J759" s="108" t="str">
        <f t="shared" si="17"/>
        <v>муниципальное образование «город Екатеринбург», г. Екатеринбург, ул. 40-летия Октября, д. 88</v>
      </c>
      <c r="K759" s="112">
        <v>6293.5</v>
      </c>
      <c r="L759" s="30">
        <v>187</v>
      </c>
      <c r="M759" s="112">
        <v>3</v>
      </c>
      <c r="N759" s="41" t="s">
        <v>1492</v>
      </c>
      <c r="O759" s="114">
        <v>43122</v>
      </c>
      <c r="P759" s="33" t="s">
        <v>1494</v>
      </c>
      <c r="Q759" s="187">
        <v>5589736.3100000005</v>
      </c>
      <c r="R759" s="183"/>
      <c r="S759" s="183"/>
      <c r="T759"/>
    </row>
    <row r="760" spans="1:20" ht="23.25" x14ac:dyDescent="0.25">
      <c r="A760" s="80">
        <v>759</v>
      </c>
      <c r="B760" s="133" t="s">
        <v>495</v>
      </c>
      <c r="C760" s="30"/>
      <c r="D760" s="141" t="s">
        <v>415</v>
      </c>
      <c r="E760" s="33" t="s">
        <v>18</v>
      </c>
      <c r="F760" s="33" t="s">
        <v>416</v>
      </c>
      <c r="G760" s="33" t="s">
        <v>20</v>
      </c>
      <c r="H760" s="30" t="s">
        <v>648</v>
      </c>
      <c r="I760" s="42">
        <v>144</v>
      </c>
      <c r="J760" s="108" t="str">
        <f t="shared" si="17"/>
        <v>муниципальное образование «город Екатеринбург», г. Екатеринбург, ул. 8 Марта, д. 144</v>
      </c>
      <c r="K760" s="30">
        <v>2919.8</v>
      </c>
      <c r="L760" s="30">
        <v>31</v>
      </c>
      <c r="M760" s="30">
        <v>6</v>
      </c>
      <c r="N760" s="41" t="s">
        <v>2248</v>
      </c>
      <c r="O760" s="114" t="s">
        <v>2249</v>
      </c>
      <c r="P760" s="33" t="s">
        <v>1918</v>
      </c>
      <c r="Q760" s="187">
        <v>3746537.76</v>
      </c>
      <c r="R760" s="183"/>
      <c r="S760" s="183"/>
      <c r="T760"/>
    </row>
    <row r="761" spans="1:20" ht="23.25" x14ac:dyDescent="0.25">
      <c r="A761" s="80">
        <v>760</v>
      </c>
      <c r="B761" s="133" t="s">
        <v>495</v>
      </c>
      <c r="C761" s="30"/>
      <c r="D761" s="30" t="s">
        <v>415</v>
      </c>
      <c r="E761" s="30" t="s">
        <v>18</v>
      </c>
      <c r="F761" s="30" t="s">
        <v>416</v>
      </c>
      <c r="G761" s="30" t="s">
        <v>20</v>
      </c>
      <c r="H761" s="30" t="s">
        <v>654</v>
      </c>
      <c r="I761" s="42">
        <v>3</v>
      </c>
      <c r="J761" s="108" t="str">
        <f t="shared" si="17"/>
        <v>муниципальное образование «город Екатеринбург», г. Екатеринбург, ул. Агрономическая, д. 3</v>
      </c>
      <c r="K761" s="30">
        <v>1833.7</v>
      </c>
      <c r="L761" s="30">
        <v>18</v>
      </c>
      <c r="M761" s="30">
        <v>7</v>
      </c>
      <c r="N761" s="41" t="s">
        <v>2100</v>
      </c>
      <c r="O761" s="114">
        <v>42865</v>
      </c>
      <c r="P761" s="33" t="s">
        <v>1666</v>
      </c>
      <c r="Q761" s="187">
        <v>1616705.02</v>
      </c>
      <c r="R761" s="183"/>
      <c r="S761" s="183"/>
      <c r="T761"/>
    </row>
    <row r="762" spans="1:20" ht="23.25" x14ac:dyDescent="0.25">
      <c r="A762" s="80">
        <v>761</v>
      </c>
      <c r="B762" s="133" t="s">
        <v>495</v>
      </c>
      <c r="C762" s="30"/>
      <c r="D762" s="141" t="s">
        <v>415</v>
      </c>
      <c r="E762" s="30" t="s">
        <v>18</v>
      </c>
      <c r="F762" s="30" t="s">
        <v>416</v>
      </c>
      <c r="G762" s="30" t="s">
        <v>20</v>
      </c>
      <c r="H762" s="30" t="s">
        <v>654</v>
      </c>
      <c r="I762" s="42">
        <v>5</v>
      </c>
      <c r="J762" s="108" t="str">
        <f t="shared" si="17"/>
        <v>муниципальное образование «город Екатеринбург», г. Екатеринбург, ул. Агрономическая, д. 5</v>
      </c>
      <c r="K762" s="30">
        <v>477.7</v>
      </c>
      <c r="L762" s="30">
        <v>8</v>
      </c>
      <c r="M762" s="30">
        <v>8</v>
      </c>
      <c r="N762" s="41" t="s">
        <v>2100</v>
      </c>
      <c r="O762" s="114">
        <v>42865</v>
      </c>
      <c r="P762" s="33" t="s">
        <v>1666</v>
      </c>
      <c r="Q762" s="187">
        <v>3065486.6</v>
      </c>
      <c r="R762" s="183"/>
      <c r="S762" s="183"/>
      <c r="T762"/>
    </row>
    <row r="763" spans="1:20" ht="23.25" x14ac:dyDescent="0.25">
      <c r="A763" s="80">
        <v>762</v>
      </c>
      <c r="B763" s="133" t="s">
        <v>495</v>
      </c>
      <c r="C763" s="30"/>
      <c r="D763" s="30" t="s">
        <v>415</v>
      </c>
      <c r="E763" s="33" t="s">
        <v>18</v>
      </c>
      <c r="F763" s="33" t="s">
        <v>416</v>
      </c>
      <c r="G763" s="33" t="s">
        <v>20</v>
      </c>
      <c r="H763" s="30" t="s">
        <v>654</v>
      </c>
      <c r="I763" s="42">
        <v>50</v>
      </c>
      <c r="J763" s="108" t="str">
        <f t="shared" si="17"/>
        <v>муниципальное образование «город Екатеринбург», г. Екатеринбург, ул. Агрономическая, д. 50</v>
      </c>
      <c r="K763" s="30">
        <v>500.2</v>
      </c>
      <c r="L763" s="30">
        <v>8</v>
      </c>
      <c r="M763" s="30">
        <v>8</v>
      </c>
      <c r="N763" s="41" t="s">
        <v>2981</v>
      </c>
      <c r="O763" s="114">
        <v>43066</v>
      </c>
      <c r="P763" s="33" t="s">
        <v>1666</v>
      </c>
      <c r="Q763" s="187">
        <v>3733847.7900000005</v>
      </c>
      <c r="R763" s="183"/>
      <c r="S763" s="183"/>
      <c r="T763"/>
    </row>
    <row r="764" spans="1:20" ht="23.25" x14ac:dyDescent="0.25">
      <c r="A764" s="80">
        <v>763</v>
      </c>
      <c r="B764" s="133" t="s">
        <v>495</v>
      </c>
      <c r="C764" s="30"/>
      <c r="D764" s="30" t="s">
        <v>415</v>
      </c>
      <c r="E764" s="30" t="s">
        <v>18</v>
      </c>
      <c r="F764" s="30" t="s">
        <v>416</v>
      </c>
      <c r="G764" s="30" t="s">
        <v>20</v>
      </c>
      <c r="H764" s="30" t="s">
        <v>654</v>
      </c>
      <c r="I764" s="42">
        <v>56</v>
      </c>
      <c r="J764" s="108" t="str">
        <f t="shared" si="17"/>
        <v>муниципальное образование «город Екатеринбург», г. Екатеринбург, ул. Агрономическая, д. 56</v>
      </c>
      <c r="K764" s="30">
        <v>642.79999999999995</v>
      </c>
      <c r="L764" s="30">
        <v>16</v>
      </c>
      <c r="M764" s="30">
        <v>8</v>
      </c>
      <c r="N764" s="41" t="s">
        <v>2100</v>
      </c>
      <c r="O764" s="114">
        <v>42865</v>
      </c>
      <c r="P764" s="33" t="s">
        <v>1666</v>
      </c>
      <c r="Q764" s="187">
        <v>3959035.7</v>
      </c>
      <c r="R764" s="183"/>
      <c r="S764" s="183"/>
      <c r="T764"/>
    </row>
    <row r="765" spans="1:20" ht="23.25" x14ac:dyDescent="0.25">
      <c r="A765" s="80">
        <v>764</v>
      </c>
      <c r="B765" s="133" t="s">
        <v>495</v>
      </c>
      <c r="C765" s="30"/>
      <c r="D765" s="30" t="s">
        <v>415</v>
      </c>
      <c r="E765" s="30" t="s">
        <v>18</v>
      </c>
      <c r="F765" s="30" t="s">
        <v>416</v>
      </c>
      <c r="G765" s="30" t="s">
        <v>20</v>
      </c>
      <c r="H765" s="123" t="s">
        <v>654</v>
      </c>
      <c r="I765" s="130" t="s">
        <v>414</v>
      </c>
      <c r="J765" s="108" t="str">
        <f t="shared" si="17"/>
        <v>муниципальное образование «город Екатеринбург», г. Екатеринбург, ул. Агрономическая, д. 5А</v>
      </c>
      <c r="K765" s="30">
        <v>466.3</v>
      </c>
      <c r="L765" s="30">
        <v>8</v>
      </c>
      <c r="M765" s="30">
        <v>8</v>
      </c>
      <c r="N765" s="41" t="s">
        <v>2100</v>
      </c>
      <c r="O765" s="114">
        <v>42865</v>
      </c>
      <c r="P765" s="33" t="s">
        <v>1666</v>
      </c>
      <c r="Q765" s="187">
        <v>2904820.16</v>
      </c>
      <c r="R765" s="183"/>
      <c r="S765" s="183"/>
      <c r="T765"/>
    </row>
    <row r="766" spans="1:20" ht="23.25" x14ac:dyDescent="0.25">
      <c r="A766" s="80">
        <v>765</v>
      </c>
      <c r="B766" s="133" t="s">
        <v>495</v>
      </c>
      <c r="C766" s="30"/>
      <c r="D766" s="30" t="s">
        <v>415</v>
      </c>
      <c r="E766" s="33" t="s">
        <v>18</v>
      </c>
      <c r="F766" s="33" t="s">
        <v>416</v>
      </c>
      <c r="G766" s="33" t="s">
        <v>20</v>
      </c>
      <c r="H766" s="33" t="s">
        <v>654</v>
      </c>
      <c r="I766" s="117" t="s">
        <v>947</v>
      </c>
      <c r="J766" s="108" t="str">
        <f t="shared" si="17"/>
        <v>муниципальное образование «город Екатеринбург», г. Екатеринбург, ул. Агрономическая, д. 6</v>
      </c>
      <c r="K766" s="33">
        <v>1092.5</v>
      </c>
      <c r="L766" s="30">
        <v>18</v>
      </c>
      <c r="M766" s="33">
        <v>3</v>
      </c>
      <c r="N766" s="41" t="s">
        <v>2981</v>
      </c>
      <c r="O766" s="114">
        <v>43066</v>
      </c>
      <c r="P766" s="33" t="s">
        <v>1666</v>
      </c>
      <c r="Q766" s="187">
        <v>3475489.4</v>
      </c>
      <c r="R766" s="183"/>
      <c r="S766" s="183"/>
      <c r="T766"/>
    </row>
    <row r="767" spans="1:20" ht="23.25" x14ac:dyDescent="0.25">
      <c r="A767" s="80">
        <v>766</v>
      </c>
      <c r="B767" s="133" t="s">
        <v>495</v>
      </c>
      <c r="C767" s="30"/>
      <c r="D767" s="30" t="s">
        <v>415</v>
      </c>
      <c r="E767" s="33" t="s">
        <v>18</v>
      </c>
      <c r="F767" s="33" t="s">
        <v>416</v>
      </c>
      <c r="G767" s="33" t="s">
        <v>20</v>
      </c>
      <c r="H767" s="33" t="s">
        <v>654</v>
      </c>
      <c r="I767" s="117" t="s">
        <v>1013</v>
      </c>
      <c r="J767" s="108" t="str">
        <f t="shared" si="17"/>
        <v>муниципальное образование «город Екатеринбург», г. Екатеринбург, ул. Агрономическая, д. 74</v>
      </c>
      <c r="K767" s="33">
        <v>1019.3</v>
      </c>
      <c r="L767" s="30">
        <v>16</v>
      </c>
      <c r="M767" s="33">
        <v>5</v>
      </c>
      <c r="N767" s="41" t="s">
        <v>2981</v>
      </c>
      <c r="O767" s="114">
        <v>43066</v>
      </c>
      <c r="P767" s="33" t="s">
        <v>1666</v>
      </c>
      <c r="Q767" s="187">
        <v>4606092.24</v>
      </c>
      <c r="R767" s="183"/>
      <c r="S767" s="183"/>
      <c r="T767"/>
    </row>
    <row r="768" spans="1:20" ht="45.75" x14ac:dyDescent="0.25">
      <c r="A768" s="80">
        <v>767</v>
      </c>
      <c r="B768" s="133" t="s">
        <v>495</v>
      </c>
      <c r="C768" s="30"/>
      <c r="D768" s="141" t="s">
        <v>415</v>
      </c>
      <c r="E768" s="33" t="s">
        <v>18</v>
      </c>
      <c r="F768" s="33" t="s">
        <v>416</v>
      </c>
      <c r="G768" s="30" t="s">
        <v>20</v>
      </c>
      <c r="H768" s="30" t="s">
        <v>281</v>
      </c>
      <c r="I768" s="42">
        <v>42</v>
      </c>
      <c r="J768" s="108" t="str">
        <f t="shared" si="17"/>
        <v>муниципальное образование «город Екатеринбург», г. Екатеринбург, ул. Азина, д. 42</v>
      </c>
      <c r="K768" s="30">
        <v>2886.8</v>
      </c>
      <c r="L768" s="30">
        <v>28</v>
      </c>
      <c r="M768" s="30">
        <v>3</v>
      </c>
      <c r="N768" s="41" t="s">
        <v>3506</v>
      </c>
      <c r="O768" s="114" t="s">
        <v>3507</v>
      </c>
      <c r="P768" s="33" t="s">
        <v>3566</v>
      </c>
      <c r="Q768" s="187">
        <v>3859846.08</v>
      </c>
      <c r="R768" s="183"/>
      <c r="S768" s="183"/>
      <c r="T768"/>
    </row>
    <row r="769" spans="1:20" ht="23.25" x14ac:dyDescent="0.25">
      <c r="A769" s="80">
        <v>768</v>
      </c>
      <c r="B769" s="133" t="s">
        <v>495</v>
      </c>
      <c r="C769" s="30"/>
      <c r="D769" s="30" t="s">
        <v>415</v>
      </c>
      <c r="E769" s="30" t="s">
        <v>18</v>
      </c>
      <c r="F769" s="30" t="s">
        <v>416</v>
      </c>
      <c r="G769" s="30" t="s">
        <v>20</v>
      </c>
      <c r="H769" s="30" t="s">
        <v>482</v>
      </c>
      <c r="I769" s="42">
        <v>2</v>
      </c>
      <c r="J769" s="108" t="str">
        <f t="shared" si="17"/>
        <v>муниципальное образование «город Екатеринбург», г. Екатеринбург, ул. Альпинистов, д. 2</v>
      </c>
      <c r="K769" s="30">
        <v>989.4</v>
      </c>
      <c r="L769" s="30">
        <v>18</v>
      </c>
      <c r="M769" s="30">
        <v>8</v>
      </c>
      <c r="N769" s="41" t="s">
        <v>2901</v>
      </c>
      <c r="O769" s="114">
        <v>43066</v>
      </c>
      <c r="P769" s="33" t="s">
        <v>1632</v>
      </c>
      <c r="Q769" s="187">
        <v>5755877.1600000001</v>
      </c>
      <c r="R769" s="183"/>
      <c r="S769" s="183"/>
      <c r="T769"/>
    </row>
    <row r="770" spans="1:20" ht="23.25" x14ac:dyDescent="0.25">
      <c r="A770" s="80">
        <v>769</v>
      </c>
      <c r="B770" s="133" t="s">
        <v>495</v>
      </c>
      <c r="C770" s="30"/>
      <c r="D770" s="30" t="s">
        <v>415</v>
      </c>
      <c r="E770" s="30" t="s">
        <v>18</v>
      </c>
      <c r="F770" s="30" t="s">
        <v>416</v>
      </c>
      <c r="G770" s="30" t="s">
        <v>20</v>
      </c>
      <c r="H770" s="33" t="s">
        <v>482</v>
      </c>
      <c r="I770" s="117">
        <v>4</v>
      </c>
      <c r="J770" s="108" t="str">
        <f t="shared" si="17"/>
        <v>муниципальное образование «город Екатеринбург», г. Екатеринбург, ул. Альпинистов, д. 4</v>
      </c>
      <c r="K770" s="117">
        <v>973.6</v>
      </c>
      <c r="L770" s="30">
        <v>18</v>
      </c>
      <c r="M770" s="117">
        <v>8</v>
      </c>
      <c r="N770" s="41" t="s">
        <v>2901</v>
      </c>
      <c r="O770" s="114">
        <v>43066</v>
      </c>
      <c r="P770" s="33" t="s">
        <v>1632</v>
      </c>
      <c r="Q770" s="187">
        <v>5709746.2400000002</v>
      </c>
      <c r="R770" s="183"/>
      <c r="S770" s="183"/>
      <c r="T770"/>
    </row>
    <row r="771" spans="1:20" ht="23.25" x14ac:dyDescent="0.25">
      <c r="A771" s="80">
        <v>770</v>
      </c>
      <c r="B771" s="133" t="s">
        <v>495</v>
      </c>
      <c r="C771" s="30"/>
      <c r="D771" s="30" t="s">
        <v>415</v>
      </c>
      <c r="E771" s="30" t="s">
        <v>18</v>
      </c>
      <c r="F771" s="30" t="s">
        <v>416</v>
      </c>
      <c r="G771" s="30" t="s">
        <v>20</v>
      </c>
      <c r="H771" s="33" t="s">
        <v>482</v>
      </c>
      <c r="I771" s="117">
        <v>6</v>
      </c>
      <c r="J771" s="108" t="str">
        <f t="shared" si="17"/>
        <v>муниципальное образование «город Екатеринбург», г. Екатеринбург, ул. Альпинистов, д. 6</v>
      </c>
      <c r="K771" s="117">
        <v>973.6</v>
      </c>
      <c r="L771" s="30">
        <v>18</v>
      </c>
      <c r="M771" s="117">
        <v>8</v>
      </c>
      <c r="N771" s="41" t="s">
        <v>2901</v>
      </c>
      <c r="O771" s="114">
        <v>43066</v>
      </c>
      <c r="P771" s="33" t="s">
        <v>1632</v>
      </c>
      <c r="Q771" s="187">
        <v>5297493.1800000006</v>
      </c>
      <c r="R771" s="183"/>
      <c r="S771" s="183"/>
      <c r="T771"/>
    </row>
    <row r="772" spans="1:20" ht="23.25" x14ac:dyDescent="0.25">
      <c r="A772" s="80">
        <v>771</v>
      </c>
      <c r="B772" s="133" t="s">
        <v>495</v>
      </c>
      <c r="C772" s="30"/>
      <c r="D772" s="30" t="s">
        <v>415</v>
      </c>
      <c r="E772" s="30" t="s">
        <v>18</v>
      </c>
      <c r="F772" s="30" t="s">
        <v>416</v>
      </c>
      <c r="G772" s="30" t="s">
        <v>20</v>
      </c>
      <c r="H772" s="30" t="s">
        <v>1168</v>
      </c>
      <c r="I772" s="42">
        <v>10</v>
      </c>
      <c r="J772" s="108" t="str">
        <f t="shared" si="17"/>
        <v>муниципальное образование «город Екатеринбург», г. Екатеринбург, ул. Амбулаторная, д. 10</v>
      </c>
      <c r="K772" s="30">
        <v>675.2</v>
      </c>
      <c r="L772" s="30">
        <v>12</v>
      </c>
      <c r="M772" s="30">
        <v>6</v>
      </c>
      <c r="N772" s="41" t="s">
        <v>2901</v>
      </c>
      <c r="O772" s="114">
        <v>43066</v>
      </c>
      <c r="P772" s="33" t="s">
        <v>1632</v>
      </c>
      <c r="Q772" s="187">
        <v>3365893.3600000003</v>
      </c>
      <c r="R772" s="183"/>
      <c r="S772" s="183"/>
      <c r="T772"/>
    </row>
    <row r="773" spans="1:20" ht="23.25" x14ac:dyDescent="0.25">
      <c r="A773" s="80">
        <v>772</v>
      </c>
      <c r="B773" s="133" t="s">
        <v>495</v>
      </c>
      <c r="C773" s="30"/>
      <c r="D773" s="30" t="s">
        <v>415</v>
      </c>
      <c r="E773" s="30" t="s">
        <v>18</v>
      </c>
      <c r="F773" s="30" t="s">
        <v>416</v>
      </c>
      <c r="G773" s="30" t="s">
        <v>20</v>
      </c>
      <c r="H773" s="30" t="s">
        <v>1168</v>
      </c>
      <c r="I773" s="42">
        <v>4</v>
      </c>
      <c r="J773" s="108" t="str">
        <f t="shared" si="17"/>
        <v>муниципальное образование «город Екатеринбург», г. Екатеринбург, ул. Амбулаторная, д. 4</v>
      </c>
      <c r="K773" s="30">
        <v>658.7</v>
      </c>
      <c r="L773" s="30">
        <v>12</v>
      </c>
      <c r="M773" s="30">
        <v>7</v>
      </c>
      <c r="N773" s="41" t="s">
        <v>2901</v>
      </c>
      <c r="O773" s="114">
        <v>43066</v>
      </c>
      <c r="P773" s="33" t="s">
        <v>1632</v>
      </c>
      <c r="Q773" s="187">
        <v>4768472.04</v>
      </c>
      <c r="R773" s="183"/>
      <c r="S773" s="183"/>
      <c r="T773"/>
    </row>
    <row r="774" spans="1:20" ht="23.25" x14ac:dyDescent="0.25">
      <c r="A774" s="80">
        <v>773</v>
      </c>
      <c r="B774" s="133" t="s">
        <v>495</v>
      </c>
      <c r="C774" s="30"/>
      <c r="D774" s="30" t="s">
        <v>415</v>
      </c>
      <c r="E774" s="30" t="s">
        <v>18</v>
      </c>
      <c r="F774" s="30" t="s">
        <v>416</v>
      </c>
      <c r="G774" s="30" t="s">
        <v>20</v>
      </c>
      <c r="H774" s="30" t="s">
        <v>1168</v>
      </c>
      <c r="I774" s="42">
        <v>6</v>
      </c>
      <c r="J774" s="108" t="str">
        <f t="shared" si="17"/>
        <v>муниципальное образование «город Екатеринбург», г. Екатеринбург, ул. Амбулаторная, д. 6</v>
      </c>
      <c r="K774" s="30">
        <v>664.4</v>
      </c>
      <c r="L774" s="30">
        <v>12</v>
      </c>
      <c r="M774" s="30">
        <v>7</v>
      </c>
      <c r="N774" s="41" t="s">
        <v>2901</v>
      </c>
      <c r="O774" s="114">
        <v>43066</v>
      </c>
      <c r="P774" s="33" t="s">
        <v>1632</v>
      </c>
      <c r="Q774" s="187">
        <v>3390417.3</v>
      </c>
      <c r="R774" s="183"/>
      <c r="S774" s="183"/>
      <c r="T774"/>
    </row>
    <row r="775" spans="1:20" ht="23.25" x14ac:dyDescent="0.25">
      <c r="A775" s="80">
        <v>774</v>
      </c>
      <c r="B775" s="133" t="s">
        <v>495</v>
      </c>
      <c r="C775" s="30"/>
      <c r="D775" s="30" t="s">
        <v>415</v>
      </c>
      <c r="E775" s="30" t="s">
        <v>18</v>
      </c>
      <c r="F775" s="30" t="s">
        <v>416</v>
      </c>
      <c r="G775" s="30" t="s">
        <v>20</v>
      </c>
      <c r="H775" s="123" t="s">
        <v>1168</v>
      </c>
      <c r="I775" s="130">
        <v>8</v>
      </c>
      <c r="J775" s="108" t="str">
        <f t="shared" si="17"/>
        <v>муниципальное образование «город Екатеринбург», г. Екатеринбург, ул. Амбулаторная, д. 8</v>
      </c>
      <c r="K775" s="30">
        <v>664.4</v>
      </c>
      <c r="L775" s="30">
        <v>12</v>
      </c>
      <c r="M775" s="30">
        <v>6</v>
      </c>
      <c r="N775" s="41" t="s">
        <v>2901</v>
      </c>
      <c r="O775" s="114">
        <v>43066</v>
      </c>
      <c r="P775" s="33" t="s">
        <v>1632</v>
      </c>
      <c r="Q775" s="187">
        <v>3484678.06</v>
      </c>
      <c r="R775" s="183"/>
      <c r="S775" s="183"/>
      <c r="T775"/>
    </row>
    <row r="776" spans="1:20" ht="23.25" x14ac:dyDescent="0.25">
      <c r="A776" s="80">
        <v>775</v>
      </c>
      <c r="B776" s="133" t="s">
        <v>495</v>
      </c>
      <c r="C776" s="123"/>
      <c r="D776" s="112" t="s">
        <v>415</v>
      </c>
      <c r="E776" s="52" t="s">
        <v>18</v>
      </c>
      <c r="F776" s="52" t="s">
        <v>416</v>
      </c>
      <c r="G776" s="52" t="s">
        <v>20</v>
      </c>
      <c r="H776" s="112" t="s">
        <v>1174</v>
      </c>
      <c r="I776" s="51">
        <v>10</v>
      </c>
      <c r="J776" s="108" t="str">
        <f t="shared" si="17"/>
        <v>муниципальное образование «город Екатеринбург», г. Екатеринбург, ул. Анны Бычковой, д. 10</v>
      </c>
      <c r="K776" s="112">
        <v>18897.3</v>
      </c>
      <c r="L776" s="30">
        <v>350</v>
      </c>
      <c r="M776" s="112">
        <v>10</v>
      </c>
      <c r="N776" s="41" t="s">
        <v>1491</v>
      </c>
      <c r="O776" s="114">
        <v>43122</v>
      </c>
      <c r="P776" s="33" t="s">
        <v>1494</v>
      </c>
      <c r="Q776" s="187">
        <v>18646367.550000001</v>
      </c>
      <c r="R776" s="183"/>
      <c r="S776" s="183"/>
      <c r="T776"/>
    </row>
    <row r="777" spans="1:20" ht="23.25" x14ac:dyDescent="0.25">
      <c r="A777" s="80">
        <v>776</v>
      </c>
      <c r="B777" s="133" t="s">
        <v>495</v>
      </c>
      <c r="C777" s="123"/>
      <c r="D777" s="134" t="s">
        <v>415</v>
      </c>
      <c r="E777" s="134" t="s">
        <v>18</v>
      </c>
      <c r="F777" s="134" t="s">
        <v>416</v>
      </c>
      <c r="G777" s="134" t="s">
        <v>20</v>
      </c>
      <c r="H777" s="134" t="s">
        <v>1174</v>
      </c>
      <c r="I777" s="70">
        <v>14</v>
      </c>
      <c r="J777" s="108" t="str">
        <f t="shared" si="17"/>
        <v>муниципальное образование «город Екатеринбург», г. Екатеринбург, ул. Анны Бычковой, д. 14</v>
      </c>
      <c r="K777" s="134">
        <v>5815.3</v>
      </c>
      <c r="L777" s="30">
        <v>108</v>
      </c>
      <c r="M777" s="134">
        <v>4</v>
      </c>
      <c r="N777" s="41" t="s">
        <v>1491</v>
      </c>
      <c r="O777" s="184">
        <v>43122</v>
      </c>
      <c r="P777" s="33" t="s">
        <v>1494</v>
      </c>
      <c r="Q777" s="187">
        <v>6813601.9899999993</v>
      </c>
      <c r="R777" s="183"/>
      <c r="S777" s="183"/>
      <c r="T777"/>
    </row>
    <row r="778" spans="1:20" ht="23.25" x14ac:dyDescent="0.25">
      <c r="A778" s="80">
        <v>777</v>
      </c>
      <c r="B778" s="133" t="s">
        <v>495</v>
      </c>
      <c r="C778" s="123"/>
      <c r="D778" s="112" t="s">
        <v>415</v>
      </c>
      <c r="E778" s="52" t="s">
        <v>18</v>
      </c>
      <c r="F778" s="52" t="s">
        <v>416</v>
      </c>
      <c r="G778" s="52" t="s">
        <v>20</v>
      </c>
      <c r="H778" s="112" t="s">
        <v>1174</v>
      </c>
      <c r="I778" s="51">
        <v>18</v>
      </c>
      <c r="J778" s="108" t="str">
        <f t="shared" si="17"/>
        <v>муниципальное образование «город Екатеринбург», г. Екатеринбург, ул. Анны Бычковой, д. 18</v>
      </c>
      <c r="K778" s="112">
        <v>5651</v>
      </c>
      <c r="L778" s="30">
        <v>105</v>
      </c>
      <c r="M778" s="112">
        <v>3</v>
      </c>
      <c r="N778" s="41" t="s">
        <v>1491</v>
      </c>
      <c r="O778" s="114">
        <v>43122</v>
      </c>
      <c r="P778" s="33" t="s">
        <v>1494</v>
      </c>
      <c r="Q778" s="187">
        <v>5541292.4100000001</v>
      </c>
      <c r="R778" s="183"/>
      <c r="S778" s="183"/>
      <c r="T778"/>
    </row>
    <row r="779" spans="1:20" ht="23.25" x14ac:dyDescent="0.25">
      <c r="A779" s="80">
        <v>778</v>
      </c>
      <c r="B779" s="133" t="s">
        <v>495</v>
      </c>
      <c r="C779" s="30"/>
      <c r="D779" s="30" t="s">
        <v>415</v>
      </c>
      <c r="E779" s="30" t="s">
        <v>18</v>
      </c>
      <c r="F779" s="30" t="s">
        <v>416</v>
      </c>
      <c r="G779" s="30" t="s">
        <v>20</v>
      </c>
      <c r="H779" s="30" t="s">
        <v>454</v>
      </c>
      <c r="I779" s="42">
        <v>13</v>
      </c>
      <c r="J779" s="108" t="str">
        <f t="shared" si="17"/>
        <v>муниципальное образование «город Екатеринбург», г. Екатеринбург, ул. Бабушкина, д. 13</v>
      </c>
      <c r="K779" s="30">
        <v>692.6</v>
      </c>
      <c r="L779" s="30">
        <v>14</v>
      </c>
      <c r="M779" s="30">
        <v>7</v>
      </c>
      <c r="N779" s="41" t="s">
        <v>2923</v>
      </c>
      <c r="O779" s="114">
        <v>43073</v>
      </c>
      <c r="P779" s="33" t="s">
        <v>1847</v>
      </c>
      <c r="Q779" s="187">
        <v>4779348.0999999996</v>
      </c>
      <c r="R779" s="183"/>
      <c r="S779" s="183"/>
      <c r="T779"/>
    </row>
    <row r="780" spans="1:20" ht="23.25" x14ac:dyDescent="0.25">
      <c r="A780" s="80">
        <v>779</v>
      </c>
      <c r="B780" s="133" t="s">
        <v>495</v>
      </c>
      <c r="C780" s="30"/>
      <c r="D780" s="30" t="s">
        <v>415</v>
      </c>
      <c r="E780" s="33" t="s">
        <v>18</v>
      </c>
      <c r="F780" s="33" t="s">
        <v>416</v>
      </c>
      <c r="G780" s="33" t="s">
        <v>20</v>
      </c>
      <c r="H780" s="33" t="s">
        <v>454</v>
      </c>
      <c r="I780" s="117" t="s">
        <v>731</v>
      </c>
      <c r="J780" s="108" t="str">
        <f t="shared" si="17"/>
        <v>муниципальное образование «город Екатеринбург», г. Екатеринбург, ул. Бабушкина, д. 23</v>
      </c>
      <c r="K780" s="33">
        <v>1520.3</v>
      </c>
      <c r="L780" s="30">
        <v>32</v>
      </c>
      <c r="M780" s="33">
        <v>6</v>
      </c>
      <c r="N780" s="41" t="s">
        <v>2455</v>
      </c>
      <c r="O780" s="114" t="s">
        <v>2454</v>
      </c>
      <c r="P780" s="33" t="s">
        <v>3543</v>
      </c>
      <c r="Q780" s="187">
        <v>6236636.2999999998</v>
      </c>
      <c r="R780" s="183"/>
      <c r="S780" s="183"/>
      <c r="T780"/>
    </row>
    <row r="781" spans="1:20" ht="23.25" x14ac:dyDescent="0.25">
      <c r="A781" s="80">
        <v>780</v>
      </c>
      <c r="B781" s="133" t="s">
        <v>495</v>
      </c>
      <c r="C781" s="30"/>
      <c r="D781" s="141" t="s">
        <v>415</v>
      </c>
      <c r="E781" s="33" t="s">
        <v>18</v>
      </c>
      <c r="F781" s="33" t="s">
        <v>416</v>
      </c>
      <c r="G781" s="33" t="s">
        <v>20</v>
      </c>
      <c r="H781" s="33" t="s">
        <v>454</v>
      </c>
      <c r="I781" s="117" t="s">
        <v>403</v>
      </c>
      <c r="J781" s="108" t="str">
        <f t="shared" si="17"/>
        <v>муниципальное образование «город Екатеринбург», г. Екатеринбург, ул. Бабушкина, д. 23А</v>
      </c>
      <c r="K781" s="33">
        <v>250</v>
      </c>
      <c r="L781" s="30">
        <v>8</v>
      </c>
      <c r="M781" s="33">
        <v>7</v>
      </c>
      <c r="N781" s="41" t="s">
        <v>2455</v>
      </c>
      <c r="O781" s="114" t="s">
        <v>2454</v>
      </c>
      <c r="P781" s="33" t="s">
        <v>3543</v>
      </c>
      <c r="Q781" s="187">
        <v>2150051.08</v>
      </c>
      <c r="R781" s="183"/>
      <c r="S781" s="183"/>
      <c r="T781"/>
    </row>
    <row r="782" spans="1:20" ht="45.75" x14ac:dyDescent="0.25">
      <c r="A782" s="80">
        <v>781</v>
      </c>
      <c r="B782" s="133" t="s">
        <v>495</v>
      </c>
      <c r="C782" s="30"/>
      <c r="D782" s="30" t="s">
        <v>415</v>
      </c>
      <c r="E782" s="33" t="s">
        <v>18</v>
      </c>
      <c r="F782" s="33" t="s">
        <v>416</v>
      </c>
      <c r="G782" s="33" t="s">
        <v>20</v>
      </c>
      <c r="H782" s="30" t="s">
        <v>454</v>
      </c>
      <c r="I782" s="42" t="s">
        <v>318</v>
      </c>
      <c r="J782" s="108" t="str">
        <f t="shared" si="17"/>
        <v>муниципальное образование «город Екатеринбург», г. Екатеринбург, ул. Бабушкина, д. 6Б</v>
      </c>
      <c r="K782" s="30">
        <v>556.5</v>
      </c>
      <c r="L782" s="30">
        <v>8</v>
      </c>
      <c r="M782" s="30">
        <v>6</v>
      </c>
      <c r="N782" s="41" t="s">
        <v>2890</v>
      </c>
      <c r="O782" s="114" t="s">
        <v>3344</v>
      </c>
      <c r="P782" s="33" t="s">
        <v>2420</v>
      </c>
      <c r="Q782" s="187">
        <v>2265515.04</v>
      </c>
      <c r="R782" s="183"/>
      <c r="S782" s="183"/>
      <c r="T782"/>
    </row>
    <row r="783" spans="1:20" ht="23.25" x14ac:dyDescent="0.25">
      <c r="A783" s="80">
        <v>782</v>
      </c>
      <c r="B783" s="133" t="s">
        <v>495</v>
      </c>
      <c r="C783" s="30"/>
      <c r="D783" s="30" t="s">
        <v>415</v>
      </c>
      <c r="E783" s="30" t="s">
        <v>18</v>
      </c>
      <c r="F783" s="30" t="s">
        <v>416</v>
      </c>
      <c r="G783" s="30" t="s">
        <v>20</v>
      </c>
      <c r="H783" s="30" t="s">
        <v>92</v>
      </c>
      <c r="I783" s="42">
        <v>35</v>
      </c>
      <c r="J783" s="108" t="str">
        <f t="shared" si="17"/>
        <v>муниципальное образование «город Екатеринбург», г. Екатеринбург, ул. Бажова, д. 35</v>
      </c>
      <c r="K783" s="30">
        <v>1614.1</v>
      </c>
      <c r="L783" s="30">
        <v>19</v>
      </c>
      <c r="M783" s="30">
        <v>3</v>
      </c>
      <c r="N783" s="41" t="s">
        <v>2904</v>
      </c>
      <c r="O783" s="114" t="s">
        <v>3508</v>
      </c>
      <c r="P783" s="33" t="s">
        <v>3552</v>
      </c>
      <c r="Q783" s="187">
        <v>1492876.29</v>
      </c>
      <c r="R783" s="183"/>
      <c r="S783" s="183"/>
      <c r="T783"/>
    </row>
    <row r="784" spans="1:20" ht="23.25" x14ac:dyDescent="0.25">
      <c r="A784" s="80">
        <v>783</v>
      </c>
      <c r="B784" s="133" t="s">
        <v>495</v>
      </c>
      <c r="C784" s="30"/>
      <c r="D784" s="141" t="s">
        <v>415</v>
      </c>
      <c r="E784" s="30" t="s">
        <v>18</v>
      </c>
      <c r="F784" s="30" t="s">
        <v>416</v>
      </c>
      <c r="G784" s="30" t="s">
        <v>20</v>
      </c>
      <c r="H784" s="30" t="s">
        <v>92</v>
      </c>
      <c r="I784" s="42">
        <v>37</v>
      </c>
      <c r="J784" s="108" t="str">
        <f t="shared" si="17"/>
        <v>муниципальное образование «город Екатеринбург», г. Екатеринбург, ул. Бажова, д. 37</v>
      </c>
      <c r="K784" s="30">
        <v>1079.3</v>
      </c>
      <c r="L784" s="30">
        <v>16</v>
      </c>
      <c r="M784" s="30">
        <v>3</v>
      </c>
      <c r="N784" s="41" t="s">
        <v>2942</v>
      </c>
      <c r="O784" s="114" t="s">
        <v>3509</v>
      </c>
      <c r="P784" s="33" t="s">
        <v>3553</v>
      </c>
      <c r="Q784" s="187">
        <v>1166433.95</v>
      </c>
      <c r="R784" s="183"/>
      <c r="S784" s="183"/>
      <c r="T784"/>
    </row>
    <row r="785" spans="1:20" ht="23.25" x14ac:dyDescent="0.25">
      <c r="A785" s="80">
        <v>784</v>
      </c>
      <c r="B785" s="133" t="s">
        <v>495</v>
      </c>
      <c r="C785" s="30"/>
      <c r="D785" s="141" t="s">
        <v>415</v>
      </c>
      <c r="E785" s="30" t="s">
        <v>18</v>
      </c>
      <c r="F785" s="30" t="s">
        <v>416</v>
      </c>
      <c r="G785" s="30" t="s">
        <v>20</v>
      </c>
      <c r="H785" s="30" t="s">
        <v>92</v>
      </c>
      <c r="I785" s="42">
        <v>39</v>
      </c>
      <c r="J785" s="108" t="str">
        <f t="shared" si="17"/>
        <v>муниципальное образование «город Екатеринбург», г. Екатеринбург, ул. Бажова, д. 39</v>
      </c>
      <c r="K785" s="30">
        <v>1053</v>
      </c>
      <c r="L785" s="30">
        <v>24</v>
      </c>
      <c r="M785" s="30">
        <v>6</v>
      </c>
      <c r="N785" s="41" t="s">
        <v>2942</v>
      </c>
      <c r="O785" s="114" t="s">
        <v>3509</v>
      </c>
      <c r="P785" s="33" t="s">
        <v>3553</v>
      </c>
      <c r="Q785" s="187">
        <v>4025340.9499999993</v>
      </c>
      <c r="R785" s="183"/>
      <c r="S785" s="183"/>
      <c r="T785"/>
    </row>
    <row r="786" spans="1:20" ht="34.5" x14ac:dyDescent="0.25">
      <c r="A786" s="80">
        <v>785</v>
      </c>
      <c r="B786" s="133" t="s">
        <v>495</v>
      </c>
      <c r="C786" s="30"/>
      <c r="D786" s="30" t="s">
        <v>415</v>
      </c>
      <c r="E786" s="30" t="s">
        <v>18</v>
      </c>
      <c r="F786" s="30" t="s">
        <v>416</v>
      </c>
      <c r="G786" s="30" t="s">
        <v>20</v>
      </c>
      <c r="H786" s="30" t="s">
        <v>92</v>
      </c>
      <c r="I786" s="42">
        <v>41</v>
      </c>
      <c r="J786" s="108" t="str">
        <f t="shared" si="17"/>
        <v>муниципальное образование «город Екатеринбург», г. Екатеринбург, ул. Бажова, д. 41</v>
      </c>
      <c r="K786" s="30">
        <v>1871.7</v>
      </c>
      <c r="L786" s="30">
        <v>24</v>
      </c>
      <c r="M786" s="30">
        <v>7</v>
      </c>
      <c r="N786" s="41" t="s">
        <v>3510</v>
      </c>
      <c r="O786" s="114" t="s">
        <v>3511</v>
      </c>
      <c r="P786" s="33" t="s">
        <v>3554</v>
      </c>
      <c r="Q786" s="187">
        <v>5844089.0500000007</v>
      </c>
      <c r="R786" s="183"/>
      <c r="S786" s="183"/>
      <c r="T786"/>
    </row>
    <row r="787" spans="1:20" ht="34.5" x14ac:dyDescent="0.25">
      <c r="A787" s="80">
        <v>786</v>
      </c>
      <c r="B787" s="133" t="s">
        <v>495</v>
      </c>
      <c r="C787" s="30"/>
      <c r="D787" s="141" t="s">
        <v>415</v>
      </c>
      <c r="E787" s="30" t="s">
        <v>18</v>
      </c>
      <c r="F787" s="30" t="s">
        <v>416</v>
      </c>
      <c r="G787" s="30" t="s">
        <v>20</v>
      </c>
      <c r="H787" s="30" t="s">
        <v>92</v>
      </c>
      <c r="I787" s="42">
        <v>43</v>
      </c>
      <c r="J787" s="108" t="str">
        <f t="shared" si="17"/>
        <v>муниципальное образование «город Екатеринбург», г. Екатеринбург, ул. Бажова, д. 43</v>
      </c>
      <c r="K787" s="30">
        <v>1179.4000000000001</v>
      </c>
      <c r="L787" s="30">
        <v>24</v>
      </c>
      <c r="M787" s="30">
        <v>8</v>
      </c>
      <c r="N787" s="41" t="s">
        <v>2937</v>
      </c>
      <c r="O787" s="114" t="s">
        <v>3512</v>
      </c>
      <c r="P787" s="33" t="s">
        <v>3558</v>
      </c>
      <c r="Q787" s="187">
        <v>3681641.3</v>
      </c>
      <c r="R787" s="183"/>
      <c r="S787" s="183"/>
      <c r="T787"/>
    </row>
    <row r="788" spans="1:20" ht="34.5" x14ac:dyDescent="0.25">
      <c r="A788" s="80">
        <v>787</v>
      </c>
      <c r="B788" s="133" t="s">
        <v>495</v>
      </c>
      <c r="C788" s="30"/>
      <c r="D788" s="30" t="s">
        <v>415</v>
      </c>
      <c r="E788" s="30" t="s">
        <v>18</v>
      </c>
      <c r="F788" s="30" t="s">
        <v>416</v>
      </c>
      <c r="G788" s="30" t="s">
        <v>20</v>
      </c>
      <c r="H788" s="30" t="s">
        <v>92</v>
      </c>
      <c r="I788" s="42">
        <v>45</v>
      </c>
      <c r="J788" s="108" t="str">
        <f t="shared" si="17"/>
        <v>муниципальное образование «город Екатеринбург», г. Екатеринбург, ул. Бажова, д. 45</v>
      </c>
      <c r="K788" s="30">
        <v>1831</v>
      </c>
      <c r="L788" s="30">
        <v>20</v>
      </c>
      <c r="M788" s="30">
        <v>7</v>
      </c>
      <c r="N788" s="41" t="s">
        <v>3510</v>
      </c>
      <c r="O788" s="114" t="s">
        <v>3511</v>
      </c>
      <c r="P788" s="33" t="s">
        <v>3554</v>
      </c>
      <c r="Q788" s="187">
        <v>2421394.87</v>
      </c>
      <c r="R788" s="183"/>
      <c r="S788" s="183"/>
      <c r="T788"/>
    </row>
    <row r="789" spans="1:20" ht="34.5" x14ac:dyDescent="0.25">
      <c r="A789" s="80">
        <v>788</v>
      </c>
      <c r="B789" s="133" t="s">
        <v>495</v>
      </c>
      <c r="C789" s="30"/>
      <c r="D789" s="30" t="s">
        <v>415</v>
      </c>
      <c r="E789" s="30" t="s">
        <v>18</v>
      </c>
      <c r="F789" s="30" t="s">
        <v>416</v>
      </c>
      <c r="G789" s="30" t="s">
        <v>20</v>
      </c>
      <c r="H789" s="30" t="s">
        <v>92</v>
      </c>
      <c r="I789" s="42">
        <v>87</v>
      </c>
      <c r="J789" s="108" t="str">
        <f t="shared" si="17"/>
        <v>муниципальное образование «город Екатеринбург», г. Екатеринбург, ул. Бажова, д. 87</v>
      </c>
      <c r="K789" s="30">
        <v>2022.2</v>
      </c>
      <c r="L789" s="30">
        <v>24</v>
      </c>
      <c r="M789" s="30">
        <v>8</v>
      </c>
      <c r="N789" s="41" t="s">
        <v>2935</v>
      </c>
      <c r="O789" s="114" t="s">
        <v>3513</v>
      </c>
      <c r="P789" s="33" t="s">
        <v>3559</v>
      </c>
      <c r="Q789" s="187">
        <v>6267817.8000000007</v>
      </c>
      <c r="R789" s="183"/>
      <c r="S789" s="183"/>
      <c r="T789"/>
    </row>
    <row r="790" spans="1:20" ht="23.25" x14ac:dyDescent="0.25">
      <c r="A790" s="80">
        <v>789</v>
      </c>
      <c r="B790" s="133" t="s">
        <v>495</v>
      </c>
      <c r="C790" s="30"/>
      <c r="D790" s="30" t="s">
        <v>415</v>
      </c>
      <c r="E790" s="33" t="s">
        <v>18</v>
      </c>
      <c r="F790" s="33" t="s">
        <v>416</v>
      </c>
      <c r="G790" s="33" t="s">
        <v>20</v>
      </c>
      <c r="H790" s="33" t="s">
        <v>92</v>
      </c>
      <c r="I790" s="117" t="s">
        <v>1248</v>
      </c>
      <c r="J790" s="108" t="str">
        <f t="shared" si="17"/>
        <v>муниципальное образование «город Екатеринбург», г. Екатеринбург, ул. Бажова, д. 89</v>
      </c>
      <c r="K790" s="33">
        <v>5144</v>
      </c>
      <c r="L790" s="30">
        <v>63</v>
      </c>
      <c r="M790" s="33">
        <v>8</v>
      </c>
      <c r="N790" s="41" t="s">
        <v>2925</v>
      </c>
      <c r="O790" s="114">
        <v>43094</v>
      </c>
      <c r="P790" s="33" t="s">
        <v>1626</v>
      </c>
      <c r="Q790" s="187">
        <v>12589755.119999999</v>
      </c>
      <c r="R790" s="183"/>
      <c r="S790" s="183"/>
      <c r="T790"/>
    </row>
    <row r="791" spans="1:20" ht="23.25" x14ac:dyDescent="0.25">
      <c r="A791" s="80">
        <v>790</v>
      </c>
      <c r="B791" s="133" t="s">
        <v>495</v>
      </c>
      <c r="C791" s="30"/>
      <c r="D791" s="112" t="s">
        <v>415</v>
      </c>
      <c r="E791" s="52" t="s">
        <v>18</v>
      </c>
      <c r="F791" s="52" t="s">
        <v>416</v>
      </c>
      <c r="G791" s="52" t="s">
        <v>20</v>
      </c>
      <c r="H791" s="112" t="s">
        <v>1175</v>
      </c>
      <c r="I791" s="51">
        <v>36</v>
      </c>
      <c r="J791" s="108" t="str">
        <f t="shared" si="17"/>
        <v>муниципальное образование «город Екатеринбург», г. Екатеринбург, ул. Байкальская, д. 36</v>
      </c>
      <c r="K791" s="112">
        <v>5773.6</v>
      </c>
      <c r="L791" s="30">
        <v>89</v>
      </c>
      <c r="M791" s="112">
        <v>4</v>
      </c>
      <c r="N791" s="41" t="s">
        <v>1491</v>
      </c>
      <c r="O791" s="114">
        <v>43122</v>
      </c>
      <c r="P791" s="33" t="s">
        <v>1494</v>
      </c>
      <c r="Q791" s="187">
        <v>7448968.7200000007</v>
      </c>
      <c r="R791" s="183"/>
      <c r="S791" s="183"/>
      <c r="T791"/>
    </row>
    <row r="792" spans="1:20" ht="23.25" x14ac:dyDescent="0.25">
      <c r="A792" s="80">
        <v>791</v>
      </c>
      <c r="B792" s="133" t="s">
        <v>495</v>
      </c>
      <c r="C792" s="30"/>
      <c r="D792" s="112" t="s">
        <v>415</v>
      </c>
      <c r="E792" s="52" t="s">
        <v>18</v>
      </c>
      <c r="F792" s="52" t="s">
        <v>416</v>
      </c>
      <c r="G792" s="52" t="s">
        <v>20</v>
      </c>
      <c r="H792" s="112" t="s">
        <v>1175</v>
      </c>
      <c r="I792" s="51">
        <v>40</v>
      </c>
      <c r="J792" s="108" t="str">
        <f t="shared" si="17"/>
        <v>муниципальное образование «город Екатеринбург», г. Екатеринбург, ул. Байкальская, д. 40</v>
      </c>
      <c r="K792" s="112">
        <v>9685.1</v>
      </c>
      <c r="L792" s="30">
        <v>140</v>
      </c>
      <c r="M792" s="112">
        <v>4</v>
      </c>
      <c r="N792" s="41" t="s">
        <v>1491</v>
      </c>
      <c r="O792" s="114">
        <v>43122</v>
      </c>
      <c r="P792" s="33" t="s">
        <v>1494</v>
      </c>
      <c r="Q792" s="187">
        <v>7537964.8399999999</v>
      </c>
      <c r="R792" s="183"/>
      <c r="S792" s="183"/>
      <c r="T792"/>
    </row>
    <row r="793" spans="1:20" ht="23.25" x14ac:dyDescent="0.25">
      <c r="A793" s="80">
        <v>792</v>
      </c>
      <c r="B793" s="133" t="s">
        <v>495</v>
      </c>
      <c r="C793" s="30"/>
      <c r="D793" s="30" t="s">
        <v>415</v>
      </c>
      <c r="E793" s="33" t="s">
        <v>18</v>
      </c>
      <c r="F793" s="33" t="s">
        <v>416</v>
      </c>
      <c r="G793" s="33" t="s">
        <v>20</v>
      </c>
      <c r="H793" s="33" t="s">
        <v>1204</v>
      </c>
      <c r="I793" s="117" t="s">
        <v>962</v>
      </c>
      <c r="J793" s="108" t="str">
        <f t="shared" si="17"/>
        <v>муниципальное образование «город Екатеринбург», г. Екатеринбург, ул. Бакинских комиссаров, д. 12</v>
      </c>
      <c r="K793" s="33">
        <v>2579.9</v>
      </c>
      <c r="L793" s="30">
        <v>20</v>
      </c>
      <c r="M793" s="33">
        <v>1</v>
      </c>
      <c r="N793" s="41" t="s">
        <v>3343</v>
      </c>
      <c r="O793" s="114">
        <v>43447</v>
      </c>
      <c r="P793" s="33" t="s">
        <v>3568</v>
      </c>
      <c r="Q793" s="187">
        <v>572831</v>
      </c>
      <c r="R793" s="183" t="s">
        <v>2348</v>
      </c>
      <c r="S793" s="183"/>
      <c r="T793"/>
    </row>
    <row r="794" spans="1:20" ht="45.75" x14ac:dyDescent="0.25">
      <c r="A794" s="80">
        <v>793</v>
      </c>
      <c r="B794" s="133" t="s">
        <v>495</v>
      </c>
      <c r="C794" s="30"/>
      <c r="D794" s="30" t="s">
        <v>415</v>
      </c>
      <c r="E794" s="30" t="s">
        <v>18</v>
      </c>
      <c r="F794" s="30" t="s">
        <v>416</v>
      </c>
      <c r="G794" s="30" t="s">
        <v>20</v>
      </c>
      <c r="H794" s="33" t="s">
        <v>1204</v>
      </c>
      <c r="I794" s="42">
        <v>127</v>
      </c>
      <c r="J794" s="108" t="str">
        <f t="shared" si="17"/>
        <v>муниципальное образование «город Екатеринбург», г. Екатеринбург, ул. Бакинских комиссаров, д. 127</v>
      </c>
      <c r="K794" s="30">
        <v>582.1</v>
      </c>
      <c r="L794" s="30">
        <v>8</v>
      </c>
      <c r="M794" s="30">
        <v>8</v>
      </c>
      <c r="N794" s="41" t="s">
        <v>2914</v>
      </c>
      <c r="O794" s="114" t="s">
        <v>2419</v>
      </c>
      <c r="P794" s="33" t="s">
        <v>2420</v>
      </c>
      <c r="Q794" s="187">
        <v>2616382.14</v>
      </c>
      <c r="R794" s="183"/>
      <c r="S794" s="183"/>
      <c r="T794"/>
    </row>
    <row r="795" spans="1:20" ht="57" x14ac:dyDescent="0.25">
      <c r="A795" s="80">
        <v>794</v>
      </c>
      <c r="B795" s="133" t="s">
        <v>495</v>
      </c>
      <c r="C795" s="30"/>
      <c r="D795" s="30" t="s">
        <v>415</v>
      </c>
      <c r="E795" s="33" t="s">
        <v>18</v>
      </c>
      <c r="F795" s="33" t="s">
        <v>416</v>
      </c>
      <c r="G795" s="33" t="s">
        <v>20</v>
      </c>
      <c r="H795" s="33" t="s">
        <v>1204</v>
      </c>
      <c r="I795" s="117" t="s">
        <v>979</v>
      </c>
      <c r="J795" s="108" t="str">
        <f t="shared" si="17"/>
        <v>муниципальное образование «город Екатеринбург», г. Екатеринбург, ул. Бакинских комиссаров, д. 14</v>
      </c>
      <c r="K795" s="33">
        <v>1976</v>
      </c>
      <c r="L795" s="30">
        <v>20</v>
      </c>
      <c r="M795" s="33">
        <v>8</v>
      </c>
      <c r="N795" s="41" t="s">
        <v>3514</v>
      </c>
      <c r="O795" s="114" t="s">
        <v>3515</v>
      </c>
      <c r="P795" s="33" t="s">
        <v>3546</v>
      </c>
      <c r="Q795" s="187">
        <v>9987991.5100000016</v>
      </c>
      <c r="R795" s="183"/>
      <c r="S795" s="183"/>
      <c r="T795"/>
    </row>
    <row r="796" spans="1:20" ht="45.75" x14ac:dyDescent="0.25">
      <c r="A796" s="80">
        <v>795</v>
      </c>
      <c r="B796" s="133" t="s">
        <v>495</v>
      </c>
      <c r="C796" s="30"/>
      <c r="D796" s="30" t="s">
        <v>415</v>
      </c>
      <c r="E796" s="33" t="s">
        <v>18</v>
      </c>
      <c r="F796" s="33" t="s">
        <v>416</v>
      </c>
      <c r="G796" s="30" t="s">
        <v>20</v>
      </c>
      <c r="H796" s="33" t="s">
        <v>1204</v>
      </c>
      <c r="I796" s="42">
        <v>16</v>
      </c>
      <c r="J796" s="108" t="str">
        <f t="shared" si="17"/>
        <v>муниципальное образование «город Екатеринбург», г. Екатеринбург, ул. Бакинских комиссаров, д. 16</v>
      </c>
      <c r="K796" s="30">
        <v>3194.8</v>
      </c>
      <c r="L796" s="30">
        <v>19</v>
      </c>
      <c r="M796" s="30">
        <v>8</v>
      </c>
      <c r="N796" s="41" t="s">
        <v>2895</v>
      </c>
      <c r="O796" s="114" t="s">
        <v>3516</v>
      </c>
      <c r="P796" s="33" t="s">
        <v>3569</v>
      </c>
      <c r="Q796" s="187">
        <v>9819120.7600000016</v>
      </c>
      <c r="R796" s="183"/>
      <c r="S796" s="183"/>
      <c r="T796"/>
    </row>
    <row r="797" spans="1:20" ht="23.25" x14ac:dyDescent="0.25">
      <c r="A797" s="80">
        <v>796</v>
      </c>
      <c r="B797" s="133" t="s">
        <v>495</v>
      </c>
      <c r="C797" s="30"/>
      <c r="D797" s="141" t="s">
        <v>415</v>
      </c>
      <c r="E797" s="33" t="s">
        <v>18</v>
      </c>
      <c r="F797" s="33" t="s">
        <v>416</v>
      </c>
      <c r="G797" s="30" t="s">
        <v>20</v>
      </c>
      <c r="H797" s="33" t="s">
        <v>1204</v>
      </c>
      <c r="I797" s="42">
        <v>21</v>
      </c>
      <c r="J797" s="108" t="str">
        <f t="shared" ref="J797:J860" si="18">C797&amp;""&amp;D797&amp;", "&amp;E797&amp;" "&amp;F797&amp;", "&amp;G797&amp;" "&amp;H797&amp;", д. "&amp;I797</f>
        <v>муниципальное образование «город Екатеринбург», г. Екатеринбург, ул. Бакинских комиссаров, д. 21</v>
      </c>
      <c r="K797" s="30">
        <v>1697.6</v>
      </c>
      <c r="L797" s="30">
        <v>24</v>
      </c>
      <c r="M797" s="30">
        <v>6</v>
      </c>
      <c r="N797" s="41" t="s">
        <v>2367</v>
      </c>
      <c r="O797" s="114" t="s">
        <v>3517</v>
      </c>
      <c r="P797" s="33" t="s">
        <v>3412</v>
      </c>
      <c r="Q797" s="187">
        <v>5724670.879999999</v>
      </c>
      <c r="R797" s="183"/>
      <c r="S797" s="183"/>
      <c r="T797"/>
    </row>
    <row r="798" spans="1:20" ht="34.5" x14ac:dyDescent="0.25">
      <c r="A798" s="80">
        <v>797</v>
      </c>
      <c r="B798" s="133" t="s">
        <v>495</v>
      </c>
      <c r="C798" s="30"/>
      <c r="D798" s="141" t="s">
        <v>415</v>
      </c>
      <c r="E798" s="30" t="s">
        <v>18</v>
      </c>
      <c r="F798" s="30" t="s">
        <v>416</v>
      </c>
      <c r="G798" s="30" t="s">
        <v>20</v>
      </c>
      <c r="H798" s="33" t="s">
        <v>1204</v>
      </c>
      <c r="I798" s="42">
        <v>30</v>
      </c>
      <c r="J798" s="108" t="str">
        <f t="shared" si="18"/>
        <v>муниципальное образование «город Екатеринбург», г. Екатеринбург, ул. Бакинских комиссаров, д. 30</v>
      </c>
      <c r="K798" s="30">
        <v>1487.6</v>
      </c>
      <c r="L798" s="30">
        <v>18</v>
      </c>
      <c r="M798" s="30">
        <v>5</v>
      </c>
      <c r="N798" s="41" t="s">
        <v>2915</v>
      </c>
      <c r="O798" s="114" t="s">
        <v>3518</v>
      </c>
      <c r="P798" s="33" t="s">
        <v>3412</v>
      </c>
      <c r="Q798" s="187">
        <v>7995300.040000001</v>
      </c>
      <c r="R798" s="183"/>
      <c r="S798" s="183"/>
      <c r="T798"/>
    </row>
    <row r="799" spans="1:20" ht="34.5" x14ac:dyDescent="0.25">
      <c r="A799" s="80">
        <v>798</v>
      </c>
      <c r="B799" s="133" t="s">
        <v>495</v>
      </c>
      <c r="C799" s="30"/>
      <c r="D799" s="141" t="s">
        <v>415</v>
      </c>
      <c r="E799" s="33" t="s">
        <v>18</v>
      </c>
      <c r="F799" s="33" t="s">
        <v>416</v>
      </c>
      <c r="G799" s="33" t="s">
        <v>20</v>
      </c>
      <c r="H799" s="33" t="s">
        <v>1204</v>
      </c>
      <c r="I799" s="42">
        <v>38</v>
      </c>
      <c r="J799" s="108" t="str">
        <f t="shared" si="18"/>
        <v>муниципальное образование «город Екатеринбург», г. Екатеринбург, ул. Бакинских комиссаров, д. 38</v>
      </c>
      <c r="K799" s="30">
        <v>848</v>
      </c>
      <c r="L799" s="30">
        <v>16</v>
      </c>
      <c r="M799" s="30">
        <v>6</v>
      </c>
      <c r="N799" s="41" t="s">
        <v>2878</v>
      </c>
      <c r="O799" s="114" t="s">
        <v>3519</v>
      </c>
      <c r="P799" s="33" t="s">
        <v>3539</v>
      </c>
      <c r="Q799" s="187">
        <v>4596485.0999999996</v>
      </c>
      <c r="R799" s="183"/>
      <c r="S799" s="183"/>
      <c r="T799"/>
    </row>
    <row r="800" spans="1:20" ht="34.5" x14ac:dyDescent="0.25">
      <c r="A800" s="80">
        <v>799</v>
      </c>
      <c r="B800" s="133" t="s">
        <v>495</v>
      </c>
      <c r="C800" s="30"/>
      <c r="D800" s="30" t="s">
        <v>415</v>
      </c>
      <c r="E800" s="33" t="s">
        <v>18</v>
      </c>
      <c r="F800" s="33" t="s">
        <v>416</v>
      </c>
      <c r="G800" s="30" t="s">
        <v>20</v>
      </c>
      <c r="H800" s="33" t="s">
        <v>1204</v>
      </c>
      <c r="I800" s="42">
        <v>46</v>
      </c>
      <c r="J800" s="108" t="str">
        <f t="shared" si="18"/>
        <v>муниципальное образование «город Екатеринбург», г. Екатеринбург, ул. Бакинских комиссаров, д. 46</v>
      </c>
      <c r="K800" s="30">
        <v>1161.5</v>
      </c>
      <c r="L800" s="30">
        <v>15</v>
      </c>
      <c r="M800" s="30">
        <v>8</v>
      </c>
      <c r="N800" s="41" t="s">
        <v>2899</v>
      </c>
      <c r="O800" s="114" t="s">
        <v>3520</v>
      </c>
      <c r="P800" s="33" t="s">
        <v>3542</v>
      </c>
      <c r="Q800" s="187">
        <v>5469011.3200000003</v>
      </c>
      <c r="R800" s="183"/>
      <c r="S800" s="183"/>
      <c r="T800"/>
    </row>
    <row r="801" spans="1:20" ht="23.25" x14ac:dyDescent="0.25">
      <c r="A801" s="80">
        <v>800</v>
      </c>
      <c r="B801" s="133" t="s">
        <v>495</v>
      </c>
      <c r="C801" s="30"/>
      <c r="D801" s="30" t="s">
        <v>415</v>
      </c>
      <c r="E801" s="33" t="s">
        <v>18</v>
      </c>
      <c r="F801" s="33" t="s">
        <v>416</v>
      </c>
      <c r="G801" s="33" t="s">
        <v>20</v>
      </c>
      <c r="H801" s="33" t="s">
        <v>485</v>
      </c>
      <c r="I801" s="117" t="s">
        <v>980</v>
      </c>
      <c r="J801" s="108" t="str">
        <f t="shared" si="18"/>
        <v>муниципальное образование «город Екатеринбург», г. Екатеринбург, ул. Баумана, д. 1</v>
      </c>
      <c r="K801" s="33">
        <v>14330.2</v>
      </c>
      <c r="L801" s="30">
        <v>208</v>
      </c>
      <c r="M801" s="33">
        <v>6</v>
      </c>
      <c r="N801" s="41" t="s">
        <v>2982</v>
      </c>
      <c r="O801" s="114">
        <v>43066</v>
      </c>
      <c r="P801" s="33" t="s">
        <v>2098</v>
      </c>
      <c r="Q801" s="187">
        <v>33229438.98</v>
      </c>
      <c r="R801" s="183"/>
      <c r="S801" s="183"/>
      <c r="T801"/>
    </row>
    <row r="802" spans="1:20" ht="45.75" x14ac:dyDescent="0.25">
      <c r="A802" s="80">
        <v>801</v>
      </c>
      <c r="B802" s="133" t="s">
        <v>495</v>
      </c>
      <c r="C802" s="30"/>
      <c r="D802" s="30" t="s">
        <v>415</v>
      </c>
      <c r="E802" s="30" t="s">
        <v>18</v>
      </c>
      <c r="F802" s="30" t="s">
        <v>416</v>
      </c>
      <c r="G802" s="30" t="s">
        <v>20</v>
      </c>
      <c r="H802" s="30" t="s">
        <v>485</v>
      </c>
      <c r="I802" s="42">
        <v>13</v>
      </c>
      <c r="J802" s="108" t="str">
        <f t="shared" si="18"/>
        <v>муниципальное образование «город Екатеринбург», г. Екатеринбург, ул. Баумана, д. 13</v>
      </c>
      <c r="K802" s="30">
        <v>3454.54</v>
      </c>
      <c r="L802" s="30">
        <v>80</v>
      </c>
      <c r="M802" s="30">
        <v>7</v>
      </c>
      <c r="N802" s="41" t="s">
        <v>2927</v>
      </c>
      <c r="O802" s="114" t="s">
        <v>3344</v>
      </c>
      <c r="P802" s="33" t="s">
        <v>2420</v>
      </c>
      <c r="Q802" s="187">
        <v>6230333.9200000018</v>
      </c>
      <c r="R802" s="183"/>
      <c r="S802" s="183"/>
      <c r="T802"/>
    </row>
    <row r="803" spans="1:20" ht="23.25" x14ac:dyDescent="0.25">
      <c r="A803" s="80">
        <v>802</v>
      </c>
      <c r="B803" s="133" t="s">
        <v>495</v>
      </c>
      <c r="C803" s="30"/>
      <c r="D803" s="30" t="s">
        <v>415</v>
      </c>
      <c r="E803" s="30" t="s">
        <v>18</v>
      </c>
      <c r="F803" s="30" t="s">
        <v>416</v>
      </c>
      <c r="G803" s="30" t="s">
        <v>20</v>
      </c>
      <c r="H803" s="30" t="s">
        <v>485</v>
      </c>
      <c r="I803" s="42">
        <v>19</v>
      </c>
      <c r="J803" s="108" t="str">
        <f t="shared" si="18"/>
        <v>муниципальное образование «город Екатеринбург», г. Екатеринбург, ул. Баумана, д. 19</v>
      </c>
      <c r="K803" s="30">
        <v>6555.3</v>
      </c>
      <c r="L803" s="30">
        <v>95</v>
      </c>
      <c r="M803" s="30">
        <v>3</v>
      </c>
      <c r="N803" s="41" t="s">
        <v>2923</v>
      </c>
      <c r="O803" s="114">
        <v>43073</v>
      </c>
      <c r="P803" s="33" t="s">
        <v>1847</v>
      </c>
      <c r="Q803" s="187">
        <v>4791054.8800000008</v>
      </c>
      <c r="R803" s="183"/>
      <c r="S803" s="183"/>
      <c r="T803"/>
    </row>
    <row r="804" spans="1:20" ht="23.25" x14ac:dyDescent="0.25">
      <c r="A804" s="80">
        <v>803</v>
      </c>
      <c r="B804" s="133" t="s">
        <v>495</v>
      </c>
      <c r="C804" s="30"/>
      <c r="D804" s="30" t="s">
        <v>415</v>
      </c>
      <c r="E804" s="30" t="s">
        <v>18</v>
      </c>
      <c r="F804" s="30" t="s">
        <v>416</v>
      </c>
      <c r="G804" s="30" t="s">
        <v>20</v>
      </c>
      <c r="H804" s="33" t="s">
        <v>485</v>
      </c>
      <c r="I804" s="117">
        <v>21</v>
      </c>
      <c r="J804" s="108" t="str">
        <f t="shared" si="18"/>
        <v>муниципальное образование «город Екатеринбург», г. Екатеринбург, ул. Баумана, д. 21</v>
      </c>
      <c r="K804" s="117">
        <v>4372.6000000000004</v>
      </c>
      <c r="L804" s="30">
        <v>60</v>
      </c>
      <c r="M804" s="117">
        <v>7</v>
      </c>
      <c r="N804" s="41" t="s">
        <v>2923</v>
      </c>
      <c r="O804" s="114">
        <v>43073</v>
      </c>
      <c r="P804" s="33" t="s">
        <v>1847</v>
      </c>
      <c r="Q804" s="187">
        <v>15196402.26</v>
      </c>
      <c r="R804" s="183"/>
      <c r="S804" s="183"/>
      <c r="T804"/>
    </row>
    <row r="805" spans="1:20" ht="23.25" x14ac:dyDescent="0.25">
      <c r="A805" s="80">
        <v>804</v>
      </c>
      <c r="B805" s="133" t="s">
        <v>495</v>
      </c>
      <c r="C805" s="30"/>
      <c r="D805" s="30" t="s">
        <v>415</v>
      </c>
      <c r="E805" s="30" t="s">
        <v>18</v>
      </c>
      <c r="F805" s="30" t="s">
        <v>416</v>
      </c>
      <c r="G805" s="30" t="s">
        <v>20</v>
      </c>
      <c r="H805" s="33" t="s">
        <v>485</v>
      </c>
      <c r="I805" s="117">
        <v>22</v>
      </c>
      <c r="J805" s="108" t="str">
        <f t="shared" si="18"/>
        <v>муниципальное образование «город Екатеринбург», г. Екатеринбург, ул. Баумана, д. 22</v>
      </c>
      <c r="K805" s="117">
        <v>2897.6</v>
      </c>
      <c r="L805" s="30">
        <v>45</v>
      </c>
      <c r="M805" s="117">
        <v>5</v>
      </c>
      <c r="N805" s="41" t="s">
        <v>2923</v>
      </c>
      <c r="O805" s="114">
        <v>43073</v>
      </c>
      <c r="P805" s="33" t="s">
        <v>1847</v>
      </c>
      <c r="Q805" s="187">
        <v>10431732.18</v>
      </c>
      <c r="R805" s="183"/>
      <c r="S805" s="183"/>
      <c r="T805"/>
    </row>
    <row r="806" spans="1:20" ht="23.25" x14ac:dyDescent="0.25">
      <c r="A806" s="80">
        <v>805</v>
      </c>
      <c r="B806" s="133" t="s">
        <v>495</v>
      </c>
      <c r="C806" s="30"/>
      <c r="D806" s="30" t="s">
        <v>415</v>
      </c>
      <c r="E806" s="33" t="s">
        <v>18</v>
      </c>
      <c r="F806" s="33" t="s">
        <v>416</v>
      </c>
      <c r="G806" s="33" t="s">
        <v>20</v>
      </c>
      <c r="H806" s="33" t="s">
        <v>485</v>
      </c>
      <c r="I806" s="117" t="s">
        <v>731</v>
      </c>
      <c r="J806" s="108" t="str">
        <f t="shared" si="18"/>
        <v>муниципальное образование «город Екатеринбург», г. Екатеринбург, ул. Баумана, д. 23</v>
      </c>
      <c r="K806" s="33">
        <v>4151.2</v>
      </c>
      <c r="L806" s="30">
        <v>59</v>
      </c>
      <c r="M806" s="33">
        <v>6</v>
      </c>
      <c r="N806" s="41" t="s">
        <v>2923</v>
      </c>
      <c r="O806" s="114">
        <v>43073</v>
      </c>
      <c r="P806" s="33" t="s">
        <v>1847</v>
      </c>
      <c r="Q806" s="187">
        <v>11950175.059999999</v>
      </c>
      <c r="R806" s="183"/>
      <c r="S806" s="183"/>
      <c r="T806"/>
    </row>
    <row r="807" spans="1:20" ht="23.25" x14ac:dyDescent="0.25">
      <c r="A807" s="80">
        <v>806</v>
      </c>
      <c r="B807" s="133" t="s">
        <v>495</v>
      </c>
      <c r="C807" s="30"/>
      <c r="D807" s="30" t="s">
        <v>415</v>
      </c>
      <c r="E807" s="30" t="s">
        <v>18</v>
      </c>
      <c r="F807" s="30" t="s">
        <v>416</v>
      </c>
      <c r="G807" s="30" t="s">
        <v>20</v>
      </c>
      <c r="H807" s="33" t="s">
        <v>485</v>
      </c>
      <c r="I807" s="117">
        <v>24</v>
      </c>
      <c r="J807" s="108" t="str">
        <f t="shared" si="18"/>
        <v>муниципальное образование «город Екатеринбург», г. Екатеринбург, ул. Баумана, д. 24</v>
      </c>
      <c r="K807" s="117">
        <v>2909.2</v>
      </c>
      <c r="L807" s="30">
        <v>36</v>
      </c>
      <c r="M807" s="117">
        <v>6</v>
      </c>
      <c r="N807" s="41" t="s">
        <v>2961</v>
      </c>
      <c r="O807" s="114" t="s">
        <v>3393</v>
      </c>
      <c r="P807" s="33" t="s">
        <v>2769</v>
      </c>
      <c r="Q807" s="187">
        <v>10940407.310000001</v>
      </c>
      <c r="R807" s="183"/>
      <c r="S807" s="183"/>
      <c r="T807"/>
    </row>
    <row r="808" spans="1:20" ht="23.25" x14ac:dyDescent="0.25">
      <c r="A808" s="80">
        <v>807</v>
      </c>
      <c r="B808" s="133" t="s">
        <v>495</v>
      </c>
      <c r="C808" s="30"/>
      <c r="D808" s="30" t="s">
        <v>415</v>
      </c>
      <c r="E808" s="30" t="s">
        <v>18</v>
      </c>
      <c r="F808" s="30" t="s">
        <v>416</v>
      </c>
      <c r="G808" s="30" t="s">
        <v>20</v>
      </c>
      <c r="H808" s="33" t="s">
        <v>485</v>
      </c>
      <c r="I808" s="117">
        <v>26</v>
      </c>
      <c r="J808" s="108" t="str">
        <f t="shared" si="18"/>
        <v>муниципальное образование «город Екатеринбург», г. Екатеринбург, ул. Баумана, д. 26</v>
      </c>
      <c r="K808" s="117">
        <v>2353.6</v>
      </c>
      <c r="L808" s="30">
        <v>21</v>
      </c>
      <c r="M808" s="117">
        <v>9</v>
      </c>
      <c r="N808" s="41" t="s">
        <v>2962</v>
      </c>
      <c r="O808" s="114" t="s">
        <v>3393</v>
      </c>
      <c r="P808" s="33" t="s">
        <v>2769</v>
      </c>
      <c r="Q808" s="187">
        <v>9821213.1600000001</v>
      </c>
      <c r="R808" s="183"/>
      <c r="S808" s="183"/>
      <c r="T808"/>
    </row>
    <row r="809" spans="1:20" ht="23.25" x14ac:dyDescent="0.25">
      <c r="A809" s="80">
        <v>808</v>
      </c>
      <c r="B809" s="133" t="s">
        <v>495</v>
      </c>
      <c r="C809" s="30"/>
      <c r="D809" s="30" t="s">
        <v>415</v>
      </c>
      <c r="E809" s="33" t="s">
        <v>18</v>
      </c>
      <c r="F809" s="33" t="s">
        <v>416</v>
      </c>
      <c r="G809" s="33" t="s">
        <v>20</v>
      </c>
      <c r="H809" s="33" t="s">
        <v>485</v>
      </c>
      <c r="I809" s="42">
        <v>27</v>
      </c>
      <c r="J809" s="108" t="str">
        <f t="shared" si="18"/>
        <v>муниципальное образование «город Екатеринбург», г. Екатеринбург, ул. Баумана, д. 27</v>
      </c>
      <c r="K809" s="30">
        <v>3616</v>
      </c>
      <c r="L809" s="30">
        <v>44</v>
      </c>
      <c r="M809" s="30">
        <v>3</v>
      </c>
      <c r="N809" s="41" t="s">
        <v>3003</v>
      </c>
      <c r="O809" s="114">
        <v>43294</v>
      </c>
      <c r="P809" s="33" t="s">
        <v>1847</v>
      </c>
      <c r="Q809" s="187">
        <v>8528944.4199999999</v>
      </c>
      <c r="R809" s="183"/>
      <c r="S809" s="183"/>
      <c r="T809"/>
    </row>
    <row r="810" spans="1:20" ht="23.25" x14ac:dyDescent="0.25">
      <c r="A810" s="80">
        <v>809</v>
      </c>
      <c r="B810" s="133" t="s">
        <v>495</v>
      </c>
      <c r="C810" s="30"/>
      <c r="D810" s="30" t="s">
        <v>415</v>
      </c>
      <c r="E810" s="30" t="s">
        <v>18</v>
      </c>
      <c r="F810" s="30" t="s">
        <v>416</v>
      </c>
      <c r="G810" s="30" t="s">
        <v>20</v>
      </c>
      <c r="H810" s="30" t="s">
        <v>485</v>
      </c>
      <c r="I810" s="42">
        <v>5</v>
      </c>
      <c r="J810" s="108" t="str">
        <f t="shared" si="18"/>
        <v>муниципальное образование «город Екатеринбург», г. Екатеринбург, ул. Баумана, д. 5</v>
      </c>
      <c r="K810" s="30">
        <v>6390.6</v>
      </c>
      <c r="L810" s="30">
        <v>69</v>
      </c>
      <c r="M810" s="30">
        <v>1</v>
      </c>
      <c r="N810" s="41" t="s">
        <v>2965</v>
      </c>
      <c r="O810" s="114">
        <v>42954</v>
      </c>
      <c r="P810" s="33" t="s">
        <v>2395</v>
      </c>
      <c r="Q810" s="187">
        <v>2742463.81</v>
      </c>
      <c r="R810" s="183"/>
      <c r="S810" s="183"/>
      <c r="T810"/>
    </row>
    <row r="811" spans="1:20" ht="23.25" x14ac:dyDescent="0.25">
      <c r="A811" s="80">
        <v>810</v>
      </c>
      <c r="B811" s="133" t="s">
        <v>495</v>
      </c>
      <c r="C811" s="30"/>
      <c r="D811" s="30" t="s">
        <v>415</v>
      </c>
      <c r="E811" s="30" t="s">
        <v>18</v>
      </c>
      <c r="F811" s="30" t="s">
        <v>416</v>
      </c>
      <c r="G811" s="30" t="s">
        <v>20</v>
      </c>
      <c r="H811" s="30" t="s">
        <v>485</v>
      </c>
      <c r="I811" s="42">
        <v>56</v>
      </c>
      <c r="J811" s="108" t="str">
        <f t="shared" si="18"/>
        <v>муниципальное образование «город Екатеринбург», г. Екатеринбург, ул. Баумана, д. 56</v>
      </c>
      <c r="K811" s="30">
        <v>3268.2</v>
      </c>
      <c r="L811" s="30">
        <v>96</v>
      </c>
      <c r="M811" s="30">
        <v>1</v>
      </c>
      <c r="N811" s="41" t="s">
        <v>2943</v>
      </c>
      <c r="O811" s="114">
        <v>43294</v>
      </c>
      <c r="P811" s="33" t="s">
        <v>1652</v>
      </c>
      <c r="Q811" s="187">
        <v>6237375.3899999997</v>
      </c>
      <c r="R811" s="183" t="s">
        <v>2348</v>
      </c>
      <c r="S811" s="183"/>
      <c r="T811"/>
    </row>
    <row r="812" spans="1:20" ht="23.25" x14ac:dyDescent="0.25">
      <c r="A812" s="80">
        <v>811</v>
      </c>
      <c r="B812" s="133" t="s">
        <v>495</v>
      </c>
      <c r="C812" s="30"/>
      <c r="D812" s="30" t="s">
        <v>415</v>
      </c>
      <c r="E812" s="30" t="s">
        <v>18</v>
      </c>
      <c r="F812" s="30" t="s">
        <v>416</v>
      </c>
      <c r="G812" s="30" t="s">
        <v>20</v>
      </c>
      <c r="H812" s="30" t="s">
        <v>485</v>
      </c>
      <c r="I812" s="42">
        <v>58</v>
      </c>
      <c r="J812" s="108" t="str">
        <f t="shared" si="18"/>
        <v>муниципальное образование «город Екатеринбург», г. Екатеринбург, ул. Баумана, д. 58</v>
      </c>
      <c r="K812" s="30">
        <v>2135.8000000000002</v>
      </c>
      <c r="L812" s="30">
        <v>18</v>
      </c>
      <c r="M812" s="30">
        <v>1</v>
      </c>
      <c r="N812" s="41" t="s">
        <v>2934</v>
      </c>
      <c r="O812" s="114">
        <v>43073</v>
      </c>
      <c r="P812" s="33" t="s">
        <v>1847</v>
      </c>
      <c r="Q812" s="187">
        <v>5305589.16</v>
      </c>
      <c r="R812" s="183" t="s">
        <v>2348</v>
      </c>
      <c r="S812" s="183"/>
      <c r="T812"/>
    </row>
    <row r="813" spans="1:20" ht="45.75" x14ac:dyDescent="0.25">
      <c r="A813" s="80">
        <v>812</v>
      </c>
      <c r="B813" s="133" t="s">
        <v>495</v>
      </c>
      <c r="C813" s="30"/>
      <c r="D813" s="30" t="s">
        <v>415</v>
      </c>
      <c r="E813" s="33" t="s">
        <v>18</v>
      </c>
      <c r="F813" s="33" t="s">
        <v>416</v>
      </c>
      <c r="G813" s="33" t="s">
        <v>20</v>
      </c>
      <c r="H813" s="33" t="s">
        <v>463</v>
      </c>
      <c r="I813" s="117" t="s">
        <v>996</v>
      </c>
      <c r="J813" s="108" t="str">
        <f t="shared" si="18"/>
        <v>муниципальное образование «город Екатеринбург», г. Екатеринбург, ул. Бахчиванджи, д. 18</v>
      </c>
      <c r="K813" s="33">
        <v>481.9</v>
      </c>
      <c r="L813" s="30">
        <v>12</v>
      </c>
      <c r="M813" s="33">
        <v>8</v>
      </c>
      <c r="N813" s="41" t="s">
        <v>2974</v>
      </c>
      <c r="O813" s="114" t="s">
        <v>3447</v>
      </c>
      <c r="P813" s="33" t="s">
        <v>3595</v>
      </c>
      <c r="Q813" s="187">
        <v>4764050.58</v>
      </c>
      <c r="R813" s="183"/>
      <c r="S813" s="183"/>
      <c r="T813"/>
    </row>
    <row r="814" spans="1:20" ht="23.25" x14ac:dyDescent="0.25">
      <c r="A814" s="80">
        <v>813</v>
      </c>
      <c r="B814" s="133" t="s">
        <v>495</v>
      </c>
      <c r="C814" s="30"/>
      <c r="D814" s="112" t="s">
        <v>415</v>
      </c>
      <c r="E814" s="52" t="s">
        <v>18</v>
      </c>
      <c r="F814" s="52" t="s">
        <v>416</v>
      </c>
      <c r="G814" s="52" t="s">
        <v>20</v>
      </c>
      <c r="H814" s="112" t="s">
        <v>463</v>
      </c>
      <c r="I814" s="51" t="s">
        <v>762</v>
      </c>
      <c r="J814" s="108" t="str">
        <f t="shared" si="18"/>
        <v>муниципальное образование «город Екатеринбург», г. Екатеринбург, ул. Бахчиванджи, д. 1Б</v>
      </c>
      <c r="K814" s="112">
        <v>7138.3</v>
      </c>
      <c r="L814" s="30">
        <v>132</v>
      </c>
      <c r="M814" s="112">
        <v>4</v>
      </c>
      <c r="N814" s="41" t="s">
        <v>1491</v>
      </c>
      <c r="O814" s="114">
        <v>43122</v>
      </c>
      <c r="P814" s="33" t="s">
        <v>1494</v>
      </c>
      <c r="Q814" s="187">
        <v>7469525.8399999999</v>
      </c>
      <c r="R814" s="183"/>
      <c r="S814" s="183"/>
      <c r="T814"/>
    </row>
    <row r="815" spans="1:20" ht="23.25" x14ac:dyDescent="0.25">
      <c r="A815" s="80">
        <v>814</v>
      </c>
      <c r="B815" s="133" t="s">
        <v>495</v>
      </c>
      <c r="C815" s="30"/>
      <c r="D815" s="134" t="s">
        <v>415</v>
      </c>
      <c r="E815" s="134" t="s">
        <v>18</v>
      </c>
      <c r="F815" s="134" t="s">
        <v>416</v>
      </c>
      <c r="G815" s="134" t="s">
        <v>20</v>
      </c>
      <c r="H815" s="134" t="s">
        <v>812</v>
      </c>
      <c r="I815" s="70">
        <v>120</v>
      </c>
      <c r="J815" s="108" t="str">
        <f t="shared" si="18"/>
        <v>муниципальное образование «город Екатеринбург», г. Екатеринбург, ул. Бебеля, д. 120</v>
      </c>
      <c r="K815" s="134">
        <v>13915.5</v>
      </c>
      <c r="L815" s="30">
        <v>189</v>
      </c>
      <c r="M815" s="134">
        <v>9</v>
      </c>
      <c r="N815" s="41" t="s">
        <v>1491</v>
      </c>
      <c r="O815" s="114">
        <v>43122</v>
      </c>
      <c r="P815" s="33" t="s">
        <v>1494</v>
      </c>
      <c r="Q815" s="187">
        <v>17642613.259999998</v>
      </c>
      <c r="R815" s="183"/>
      <c r="S815" s="183"/>
      <c r="T815"/>
    </row>
    <row r="816" spans="1:20" ht="23.25" x14ac:dyDescent="0.25">
      <c r="A816" s="80">
        <v>815</v>
      </c>
      <c r="B816" s="133" t="s">
        <v>495</v>
      </c>
      <c r="C816" s="30"/>
      <c r="D816" s="30" t="s">
        <v>415</v>
      </c>
      <c r="E816" s="33" t="s">
        <v>18</v>
      </c>
      <c r="F816" s="33" t="s">
        <v>416</v>
      </c>
      <c r="G816" s="33" t="s">
        <v>20</v>
      </c>
      <c r="H816" s="30" t="s">
        <v>812</v>
      </c>
      <c r="I816" s="42" t="s">
        <v>1098</v>
      </c>
      <c r="J816" s="108" t="str">
        <f t="shared" si="18"/>
        <v>муниципальное образование «город Екатеринбург», г. Екатеринбург, ул. Бебеля, д. 172А</v>
      </c>
      <c r="K816" s="30">
        <v>415.1</v>
      </c>
      <c r="L816" s="30">
        <v>8</v>
      </c>
      <c r="M816" s="30">
        <v>8</v>
      </c>
      <c r="N816" s="41" t="s">
        <v>2912</v>
      </c>
      <c r="O816" s="114">
        <v>42877</v>
      </c>
      <c r="P816" s="33" t="s">
        <v>1626</v>
      </c>
      <c r="Q816" s="187">
        <v>3193223.96</v>
      </c>
      <c r="R816" s="183"/>
      <c r="S816" s="183"/>
      <c r="T816"/>
    </row>
    <row r="817" spans="1:20" ht="23.25" x14ac:dyDescent="0.25">
      <c r="A817" s="80">
        <v>816</v>
      </c>
      <c r="B817" s="133" t="s">
        <v>495</v>
      </c>
      <c r="C817" s="30"/>
      <c r="D817" s="120" t="s">
        <v>415</v>
      </c>
      <c r="E817" s="41" t="s">
        <v>18</v>
      </c>
      <c r="F817" s="41" t="s">
        <v>416</v>
      </c>
      <c r="G817" s="41" t="s">
        <v>20</v>
      </c>
      <c r="H817" s="120" t="s">
        <v>378</v>
      </c>
      <c r="I817" s="57" t="s">
        <v>1025</v>
      </c>
      <c r="J817" s="108" t="str">
        <f t="shared" si="18"/>
        <v>муниципальное образование «город Екатеринбург», г. Екатеринбург, ул. Белинского, д. 141А</v>
      </c>
      <c r="K817" s="120">
        <v>3135.6</v>
      </c>
      <c r="L817" s="30">
        <v>28</v>
      </c>
      <c r="M817" s="120">
        <v>1</v>
      </c>
      <c r="N817" s="41" t="s">
        <v>2888</v>
      </c>
      <c r="O817" s="114">
        <v>42947</v>
      </c>
      <c r="P817" s="33" t="s">
        <v>2395</v>
      </c>
      <c r="Q817" s="187">
        <v>643477.11</v>
      </c>
      <c r="R817" s="183" t="s">
        <v>2348</v>
      </c>
      <c r="S817" s="183"/>
      <c r="T817"/>
    </row>
    <row r="818" spans="1:20" ht="23.25" x14ac:dyDescent="0.25">
      <c r="A818" s="80">
        <v>817</v>
      </c>
      <c r="B818" s="133" t="s">
        <v>495</v>
      </c>
      <c r="C818" s="30"/>
      <c r="D818" s="112" t="s">
        <v>415</v>
      </c>
      <c r="E818" s="52" t="s">
        <v>18</v>
      </c>
      <c r="F818" s="52" t="s">
        <v>416</v>
      </c>
      <c r="G818" s="52" t="s">
        <v>20</v>
      </c>
      <c r="H818" s="112" t="s">
        <v>378</v>
      </c>
      <c r="I818" s="51" t="s">
        <v>1194</v>
      </c>
      <c r="J818" s="108" t="str">
        <f t="shared" si="18"/>
        <v>муниципальное образование «город Екатеринбург», г. Екатеринбург, ул. Белинского, д. 165В</v>
      </c>
      <c r="K818" s="112">
        <v>1546.6</v>
      </c>
      <c r="L818" s="30">
        <v>32</v>
      </c>
      <c r="M818" s="112">
        <v>1</v>
      </c>
      <c r="N818" s="41" t="s">
        <v>1491</v>
      </c>
      <c r="O818" s="114">
        <v>43122</v>
      </c>
      <c r="P818" s="33" t="s">
        <v>1494</v>
      </c>
      <c r="Q818" s="187">
        <v>1969750.98</v>
      </c>
      <c r="R818" s="183"/>
      <c r="S818" s="183"/>
      <c r="T818"/>
    </row>
    <row r="819" spans="1:20" ht="23.25" x14ac:dyDescent="0.25">
      <c r="A819" s="80">
        <v>818</v>
      </c>
      <c r="B819" s="133" t="s">
        <v>495</v>
      </c>
      <c r="C819" s="30"/>
      <c r="D819" s="30" t="s">
        <v>415</v>
      </c>
      <c r="E819" s="30" t="s">
        <v>18</v>
      </c>
      <c r="F819" s="30" t="s">
        <v>416</v>
      </c>
      <c r="G819" s="30" t="s">
        <v>20</v>
      </c>
      <c r="H819" s="30" t="s">
        <v>589</v>
      </c>
      <c r="I819" s="42">
        <v>3</v>
      </c>
      <c r="J819" s="108" t="str">
        <f t="shared" si="18"/>
        <v>муниципальное образование «город Екатеринбург», г. Екатеринбург, ул. Белореченская, д. 3</v>
      </c>
      <c r="K819" s="30">
        <v>843.1</v>
      </c>
      <c r="L819" s="30">
        <v>49</v>
      </c>
      <c r="M819" s="30">
        <v>6</v>
      </c>
      <c r="N819" s="41" t="s">
        <v>2964</v>
      </c>
      <c r="O819" s="114" t="s">
        <v>3394</v>
      </c>
      <c r="P819" s="33" t="s">
        <v>1630</v>
      </c>
      <c r="Q819" s="187">
        <v>3019184.87</v>
      </c>
      <c r="R819" s="183"/>
      <c r="S819" s="183"/>
      <c r="T819"/>
    </row>
    <row r="820" spans="1:20" ht="23.25" x14ac:dyDescent="0.25">
      <c r="A820" s="80">
        <v>819</v>
      </c>
      <c r="B820" s="133" t="s">
        <v>495</v>
      </c>
      <c r="C820" s="30"/>
      <c r="D820" s="112" t="s">
        <v>415</v>
      </c>
      <c r="E820" s="52" t="s">
        <v>18</v>
      </c>
      <c r="F820" s="52" t="s">
        <v>416</v>
      </c>
      <c r="G820" s="52" t="s">
        <v>20</v>
      </c>
      <c r="H820" s="112" t="s">
        <v>813</v>
      </c>
      <c r="I820" s="51">
        <v>129</v>
      </c>
      <c r="J820" s="108" t="str">
        <f t="shared" si="18"/>
        <v>муниципальное образование «город Екатеринбург», г. Екатеринбург, ул. Бисертская, д. 129</v>
      </c>
      <c r="K820" s="112">
        <v>7732.2</v>
      </c>
      <c r="L820" s="30">
        <v>107</v>
      </c>
      <c r="M820" s="112">
        <v>2</v>
      </c>
      <c r="N820" s="41" t="s">
        <v>1491</v>
      </c>
      <c r="O820" s="114">
        <v>43122</v>
      </c>
      <c r="P820" s="33" t="s">
        <v>1494</v>
      </c>
      <c r="Q820" s="187">
        <v>3706018.9299999997</v>
      </c>
      <c r="R820" s="183"/>
      <c r="S820" s="183"/>
      <c r="T820"/>
    </row>
    <row r="821" spans="1:20" ht="23.25" x14ac:dyDescent="0.25">
      <c r="A821" s="80">
        <v>820</v>
      </c>
      <c r="B821" s="133" t="s">
        <v>495</v>
      </c>
      <c r="C821" s="30"/>
      <c r="D821" s="112" t="s">
        <v>415</v>
      </c>
      <c r="E821" s="112" t="s">
        <v>18</v>
      </c>
      <c r="F821" s="112" t="s">
        <v>416</v>
      </c>
      <c r="G821" s="112" t="s">
        <v>20</v>
      </c>
      <c r="H821" s="112" t="s">
        <v>813</v>
      </c>
      <c r="I821" s="51">
        <v>131</v>
      </c>
      <c r="J821" s="108" t="str">
        <f t="shared" si="18"/>
        <v>муниципальное образование «город Екатеринбург», г. Екатеринбург, ул. Бисертская, д. 131</v>
      </c>
      <c r="K821" s="112">
        <v>17219.900000000001</v>
      </c>
      <c r="L821" s="30">
        <v>240</v>
      </c>
      <c r="M821" s="112">
        <v>7</v>
      </c>
      <c r="N821" s="41" t="s">
        <v>1491</v>
      </c>
      <c r="O821" s="114">
        <v>43122</v>
      </c>
      <c r="P821" s="33" t="s">
        <v>1494</v>
      </c>
      <c r="Q821" s="187">
        <v>12946726.700000001</v>
      </c>
      <c r="R821" s="183"/>
      <c r="S821" s="183"/>
      <c r="T821"/>
    </row>
    <row r="822" spans="1:20" ht="23.25" x14ac:dyDescent="0.25">
      <c r="A822" s="80">
        <v>821</v>
      </c>
      <c r="B822" s="133" t="s">
        <v>495</v>
      </c>
      <c r="C822" s="45"/>
      <c r="D822" s="134" t="s">
        <v>415</v>
      </c>
      <c r="E822" s="134" t="s">
        <v>18</v>
      </c>
      <c r="F822" s="134" t="s">
        <v>416</v>
      </c>
      <c r="G822" s="134" t="s">
        <v>20</v>
      </c>
      <c r="H822" s="134" t="s">
        <v>813</v>
      </c>
      <c r="I822" s="70">
        <v>23</v>
      </c>
      <c r="J822" s="108" t="str">
        <f t="shared" si="18"/>
        <v>муниципальное образование «город Екатеринбург», г. Екатеринбург, ул. Бисертская, д. 23</v>
      </c>
      <c r="K822" s="134">
        <v>15093.5</v>
      </c>
      <c r="L822" s="30">
        <v>215</v>
      </c>
      <c r="M822" s="134">
        <v>3</v>
      </c>
      <c r="N822" s="41" t="s">
        <v>1491</v>
      </c>
      <c r="O822" s="114">
        <v>43122</v>
      </c>
      <c r="P822" s="33" t="s">
        <v>1494</v>
      </c>
      <c r="Q822" s="187">
        <v>5834006.7000000002</v>
      </c>
      <c r="R822" s="183" t="s">
        <v>2348</v>
      </c>
      <c r="S822" s="183"/>
      <c r="T822"/>
    </row>
    <row r="823" spans="1:20" ht="23.25" x14ac:dyDescent="0.25">
      <c r="A823" s="80">
        <v>822</v>
      </c>
      <c r="B823" s="133" t="s">
        <v>495</v>
      </c>
      <c r="C823" s="45"/>
      <c r="D823" s="30" t="s">
        <v>415</v>
      </c>
      <c r="E823" s="33" t="s">
        <v>18</v>
      </c>
      <c r="F823" s="33" t="s">
        <v>416</v>
      </c>
      <c r="G823" s="33" t="s">
        <v>20</v>
      </c>
      <c r="H823" s="33" t="s">
        <v>421</v>
      </c>
      <c r="I823" s="117" t="s">
        <v>1244</v>
      </c>
      <c r="J823" s="108" t="str">
        <f t="shared" si="18"/>
        <v>муниципальное образование «город Екатеринбург», г. Екатеринбург, ул. Блюхера, д. 79</v>
      </c>
      <c r="K823" s="33">
        <v>1709</v>
      </c>
      <c r="L823" s="30">
        <v>38</v>
      </c>
      <c r="M823" s="33">
        <v>7</v>
      </c>
      <c r="N823" s="41" t="s">
        <v>2949</v>
      </c>
      <c r="O823" s="114">
        <v>43094</v>
      </c>
      <c r="P823" s="33" t="s">
        <v>1696</v>
      </c>
      <c r="Q823" s="187">
        <v>4677235.0299999993</v>
      </c>
      <c r="R823" s="183"/>
      <c r="S823" s="183"/>
      <c r="T823"/>
    </row>
    <row r="824" spans="1:20" ht="45.75" x14ac:dyDescent="0.25">
      <c r="A824" s="80">
        <v>823</v>
      </c>
      <c r="B824" s="133" t="s">
        <v>495</v>
      </c>
      <c r="C824" s="30"/>
      <c r="D824" s="141" t="s">
        <v>415</v>
      </c>
      <c r="E824" s="33" t="s">
        <v>18</v>
      </c>
      <c r="F824" s="33" t="s">
        <v>416</v>
      </c>
      <c r="G824" s="33" t="s">
        <v>20</v>
      </c>
      <c r="H824" s="33" t="s">
        <v>423</v>
      </c>
      <c r="I824" s="117" t="s">
        <v>984</v>
      </c>
      <c r="J824" s="108" t="str">
        <f t="shared" si="18"/>
        <v>муниципальное образование «город Екатеринбург», г. Екатеринбург, ул. Ботаническая, д. 11</v>
      </c>
      <c r="K824" s="33">
        <v>2006.6</v>
      </c>
      <c r="L824" s="30">
        <v>30</v>
      </c>
      <c r="M824" s="33">
        <v>7</v>
      </c>
      <c r="N824" s="41" t="s">
        <v>2983</v>
      </c>
      <c r="O824" s="114" t="s">
        <v>3521</v>
      </c>
      <c r="P824" s="33" t="s">
        <v>3560</v>
      </c>
      <c r="Q824" s="187">
        <v>6648591.419999999</v>
      </c>
      <c r="R824" s="183"/>
      <c r="S824" s="183"/>
      <c r="T824"/>
    </row>
    <row r="825" spans="1:20" ht="23.25" x14ac:dyDescent="0.25">
      <c r="A825" s="80">
        <v>824</v>
      </c>
      <c r="B825" s="133" t="s">
        <v>495</v>
      </c>
      <c r="C825" s="30"/>
      <c r="D825" s="30" t="s">
        <v>415</v>
      </c>
      <c r="E825" s="33" t="s">
        <v>18</v>
      </c>
      <c r="F825" s="33" t="s">
        <v>416</v>
      </c>
      <c r="G825" s="33" t="s">
        <v>20</v>
      </c>
      <c r="H825" s="30" t="s">
        <v>385</v>
      </c>
      <c r="I825" s="42">
        <v>4</v>
      </c>
      <c r="J825" s="108" t="str">
        <f t="shared" si="18"/>
        <v>муниципальное образование «город Екатеринбург», г. Екатеринбург, ул. Братская, д. 4</v>
      </c>
      <c r="K825" s="30">
        <v>1998.9</v>
      </c>
      <c r="L825" s="30">
        <v>19</v>
      </c>
      <c r="M825" s="30">
        <v>8</v>
      </c>
      <c r="N825" s="41" t="s">
        <v>2100</v>
      </c>
      <c r="O825" s="114">
        <v>42865</v>
      </c>
      <c r="P825" s="33" t="s">
        <v>1666</v>
      </c>
      <c r="Q825" s="187">
        <v>7462792.7000000002</v>
      </c>
      <c r="R825" s="183"/>
      <c r="S825" s="183"/>
      <c r="T825"/>
    </row>
    <row r="826" spans="1:20" ht="23.25" x14ac:dyDescent="0.25">
      <c r="A826" s="80">
        <v>825</v>
      </c>
      <c r="B826" s="133" t="s">
        <v>495</v>
      </c>
      <c r="C826" s="30"/>
      <c r="D826" s="30" t="s">
        <v>415</v>
      </c>
      <c r="E826" s="30" t="s">
        <v>18</v>
      </c>
      <c r="F826" s="30" t="s">
        <v>416</v>
      </c>
      <c r="G826" s="30" t="s">
        <v>20</v>
      </c>
      <c r="H826" s="30" t="s">
        <v>385</v>
      </c>
      <c r="I826" s="42" t="s">
        <v>936</v>
      </c>
      <c r="J826" s="108" t="str">
        <f t="shared" si="18"/>
        <v>муниципальное образование «город Екатеринбург», г. Екатеринбург, ул. Братская, д. 4КОРПУС А</v>
      </c>
      <c r="K826" s="30">
        <v>2032.4</v>
      </c>
      <c r="L826" s="30">
        <v>24</v>
      </c>
      <c r="M826" s="30">
        <v>8</v>
      </c>
      <c r="N826" s="41" t="s">
        <v>2100</v>
      </c>
      <c r="O826" s="114">
        <v>42865</v>
      </c>
      <c r="P826" s="33" t="s">
        <v>1666</v>
      </c>
      <c r="Q826" s="187">
        <v>8679781.4600000009</v>
      </c>
      <c r="R826" s="183"/>
      <c r="S826" s="183"/>
      <c r="T826"/>
    </row>
    <row r="827" spans="1:20" ht="34.5" x14ac:dyDescent="0.25">
      <c r="A827" s="80">
        <v>826</v>
      </c>
      <c r="B827" s="133" t="s">
        <v>495</v>
      </c>
      <c r="C827" s="30"/>
      <c r="D827" s="30" t="s">
        <v>415</v>
      </c>
      <c r="E827" s="33" t="s">
        <v>18</v>
      </c>
      <c r="F827" s="33" t="s">
        <v>416</v>
      </c>
      <c r="G827" s="33" t="s">
        <v>20</v>
      </c>
      <c r="H827" s="33" t="s">
        <v>385</v>
      </c>
      <c r="I827" s="117">
        <v>6</v>
      </c>
      <c r="J827" s="108" t="str">
        <f t="shared" si="18"/>
        <v>муниципальное образование «город Екатеринбург», г. Екатеринбург, ул. Братская, д. 6</v>
      </c>
      <c r="K827" s="117">
        <v>1898.3</v>
      </c>
      <c r="L827" s="30">
        <v>23</v>
      </c>
      <c r="M827" s="117">
        <v>6</v>
      </c>
      <c r="N827" s="41" t="s">
        <v>3005</v>
      </c>
      <c r="O827" s="114" t="s">
        <v>3395</v>
      </c>
      <c r="P827" s="33" t="s">
        <v>3565</v>
      </c>
      <c r="Q827" s="187">
        <v>6001083.5200000005</v>
      </c>
      <c r="R827" s="183"/>
      <c r="S827" s="183"/>
      <c r="T827"/>
    </row>
    <row r="828" spans="1:20" ht="23.25" x14ac:dyDescent="0.25">
      <c r="A828" s="80">
        <v>827</v>
      </c>
      <c r="B828" s="133" t="s">
        <v>495</v>
      </c>
      <c r="C828" s="30"/>
      <c r="D828" s="112" t="s">
        <v>415</v>
      </c>
      <c r="E828" s="52" t="s">
        <v>18</v>
      </c>
      <c r="F828" s="52" t="s">
        <v>416</v>
      </c>
      <c r="G828" s="52" t="s">
        <v>20</v>
      </c>
      <c r="H828" s="52" t="s">
        <v>1291</v>
      </c>
      <c r="I828" s="132">
        <v>34</v>
      </c>
      <c r="J828" s="108" t="str">
        <f t="shared" si="18"/>
        <v>муниципальное образование «город Екатеринбург», г. Екатеринбург, ул. Братьев Быковых, д. 34</v>
      </c>
      <c r="K828" s="132">
        <v>2489.9</v>
      </c>
      <c r="L828" s="30">
        <v>34</v>
      </c>
      <c r="M828" s="132">
        <v>1</v>
      </c>
      <c r="N828" s="41" t="s">
        <v>1492</v>
      </c>
      <c r="O828" s="114">
        <v>43122</v>
      </c>
      <c r="P828" s="33" t="s">
        <v>1494</v>
      </c>
      <c r="Q828" s="187">
        <v>1960963.45</v>
      </c>
      <c r="R828" s="183"/>
      <c r="S828" s="183"/>
      <c r="T828"/>
    </row>
    <row r="829" spans="1:20" ht="23.25" x14ac:dyDescent="0.25">
      <c r="A829" s="80">
        <v>828</v>
      </c>
      <c r="B829" s="133" t="s">
        <v>495</v>
      </c>
      <c r="C829" s="30"/>
      <c r="D829" s="112" t="s">
        <v>415</v>
      </c>
      <c r="E829" s="52" t="s">
        <v>18</v>
      </c>
      <c r="F829" s="52" t="s">
        <v>416</v>
      </c>
      <c r="G829" s="52" t="s">
        <v>20</v>
      </c>
      <c r="H829" s="112" t="s">
        <v>814</v>
      </c>
      <c r="I829" s="51">
        <v>2</v>
      </c>
      <c r="J829" s="108" t="str">
        <f t="shared" si="18"/>
        <v>муниципальное образование «город Екатеринбург», г. Екатеринбург, ул. Владимира Высоцкого, д. 2</v>
      </c>
      <c r="K829" s="112">
        <v>26469.3</v>
      </c>
      <c r="L829" s="30">
        <v>415</v>
      </c>
      <c r="M829" s="112">
        <v>4</v>
      </c>
      <c r="N829" s="41" t="s">
        <v>1491</v>
      </c>
      <c r="O829" s="114">
        <v>43122</v>
      </c>
      <c r="P829" s="33" t="s">
        <v>1494</v>
      </c>
      <c r="Q829" s="187">
        <v>7484347.0800000001</v>
      </c>
      <c r="R829" s="183"/>
      <c r="S829" s="183"/>
      <c r="T829"/>
    </row>
    <row r="830" spans="1:20" ht="23.25" x14ac:dyDescent="0.25">
      <c r="A830" s="80">
        <v>829</v>
      </c>
      <c r="B830" s="133" t="s">
        <v>495</v>
      </c>
      <c r="C830" s="30"/>
      <c r="D830" s="112" t="s">
        <v>415</v>
      </c>
      <c r="E830" s="52" t="s">
        <v>18</v>
      </c>
      <c r="F830" s="52" t="s">
        <v>416</v>
      </c>
      <c r="G830" s="52" t="s">
        <v>20</v>
      </c>
      <c r="H830" s="112" t="s">
        <v>1077</v>
      </c>
      <c r="I830" s="51">
        <v>19</v>
      </c>
      <c r="J830" s="108" t="str">
        <f t="shared" si="18"/>
        <v>муниципальное образование «город Екатеринбург», г. Екатеринбург, ул. Водная, д. 19</v>
      </c>
      <c r="K830" s="112">
        <v>9632.6</v>
      </c>
      <c r="L830" s="30">
        <v>144</v>
      </c>
      <c r="M830" s="112">
        <v>4</v>
      </c>
      <c r="N830" s="41" t="s">
        <v>1491</v>
      </c>
      <c r="O830" s="114">
        <v>43122</v>
      </c>
      <c r="P830" s="33" t="s">
        <v>1494</v>
      </c>
      <c r="Q830" s="187">
        <v>7779760.3699999992</v>
      </c>
      <c r="R830" s="183"/>
      <c r="S830" s="183"/>
      <c r="T830"/>
    </row>
    <row r="831" spans="1:20" ht="23.25" x14ac:dyDescent="0.25">
      <c r="A831" s="80">
        <v>830</v>
      </c>
      <c r="B831" s="133" t="s">
        <v>495</v>
      </c>
      <c r="C831" s="30"/>
      <c r="D831" s="30" t="s">
        <v>415</v>
      </c>
      <c r="E831" s="33" t="s">
        <v>18</v>
      </c>
      <c r="F831" s="33" t="s">
        <v>416</v>
      </c>
      <c r="G831" s="33" t="s">
        <v>20</v>
      </c>
      <c r="H831" s="30" t="s">
        <v>584</v>
      </c>
      <c r="I831" s="42">
        <v>20</v>
      </c>
      <c r="J831" s="108" t="str">
        <f t="shared" si="18"/>
        <v>муниципальное образование «город Екатеринбург», г. Екатеринбург, ул. Военная, д. 20</v>
      </c>
      <c r="K831" s="30">
        <v>379</v>
      </c>
      <c r="L831" s="30">
        <v>8</v>
      </c>
      <c r="M831" s="30">
        <v>4</v>
      </c>
      <c r="N831" s="41" t="s">
        <v>2100</v>
      </c>
      <c r="O831" s="114">
        <v>42865</v>
      </c>
      <c r="P831" s="33" t="s">
        <v>1666</v>
      </c>
      <c r="Q831" s="187">
        <v>963320.14000000013</v>
      </c>
      <c r="R831" s="183"/>
      <c r="S831" s="183"/>
      <c r="T831"/>
    </row>
    <row r="832" spans="1:20" ht="23.25" x14ac:dyDescent="0.25">
      <c r="A832" s="80">
        <v>831</v>
      </c>
      <c r="B832" s="133" t="s">
        <v>495</v>
      </c>
      <c r="C832" s="30"/>
      <c r="D832" s="30" t="s">
        <v>415</v>
      </c>
      <c r="E832" s="30" t="s">
        <v>18</v>
      </c>
      <c r="F832" s="30" t="s">
        <v>416</v>
      </c>
      <c r="G832" s="30" t="s">
        <v>20</v>
      </c>
      <c r="H832" s="30" t="s">
        <v>584</v>
      </c>
      <c r="I832" s="42">
        <v>3</v>
      </c>
      <c r="J832" s="108" t="str">
        <f t="shared" si="18"/>
        <v>муниципальное образование «город Екатеринбург», г. Екатеринбург, ул. Военная, д. 3</v>
      </c>
      <c r="K832" s="30">
        <v>1824.3</v>
      </c>
      <c r="L832" s="30">
        <v>24</v>
      </c>
      <c r="M832" s="30">
        <v>8</v>
      </c>
      <c r="N832" s="41" t="s">
        <v>2919</v>
      </c>
      <c r="O832" s="114" t="s">
        <v>3382</v>
      </c>
      <c r="P832" s="33" t="s">
        <v>1666</v>
      </c>
      <c r="Q832" s="187">
        <v>8444638.1400000006</v>
      </c>
      <c r="R832" s="183"/>
      <c r="S832" s="183"/>
      <c r="T832"/>
    </row>
    <row r="833" spans="1:20" ht="23.25" x14ac:dyDescent="0.25">
      <c r="A833" s="80">
        <v>832</v>
      </c>
      <c r="B833" s="133" t="s">
        <v>495</v>
      </c>
      <c r="C833" s="30"/>
      <c r="D833" s="30" t="s">
        <v>415</v>
      </c>
      <c r="E833" s="33" t="s">
        <v>18</v>
      </c>
      <c r="F833" s="33" t="s">
        <v>416</v>
      </c>
      <c r="G833" s="33" t="s">
        <v>20</v>
      </c>
      <c r="H833" s="30" t="s">
        <v>531</v>
      </c>
      <c r="I833" s="42">
        <v>84</v>
      </c>
      <c r="J833" s="108" t="str">
        <f t="shared" si="18"/>
        <v>муниципальное образование «город Екатеринбург», г. Екатеринбург, ул. Войкова, д. 84</v>
      </c>
      <c r="K833" s="30">
        <v>1078.4000000000001</v>
      </c>
      <c r="L833" s="30">
        <v>18</v>
      </c>
      <c r="M833" s="30">
        <v>8</v>
      </c>
      <c r="N833" s="41" t="s">
        <v>2910</v>
      </c>
      <c r="O833" s="114">
        <v>43073</v>
      </c>
      <c r="P833" s="33" t="s">
        <v>1847</v>
      </c>
      <c r="Q833" s="187">
        <v>6376520.5800000001</v>
      </c>
      <c r="R833" s="183"/>
      <c r="S833" s="183"/>
      <c r="T833"/>
    </row>
    <row r="834" spans="1:20" ht="23.25" x14ac:dyDescent="0.25">
      <c r="A834" s="80">
        <v>833</v>
      </c>
      <c r="B834" s="133" t="s">
        <v>495</v>
      </c>
      <c r="C834" s="30"/>
      <c r="D834" s="30" t="s">
        <v>415</v>
      </c>
      <c r="E834" s="33" t="s">
        <v>18</v>
      </c>
      <c r="F834" s="33" t="s">
        <v>416</v>
      </c>
      <c r="G834" s="33" t="s">
        <v>20</v>
      </c>
      <c r="H834" s="30" t="s">
        <v>531</v>
      </c>
      <c r="I834" s="42">
        <v>88</v>
      </c>
      <c r="J834" s="108" t="str">
        <f t="shared" si="18"/>
        <v>муниципальное образование «город Екатеринбург», г. Екатеринбург, ул. Войкова, д. 88</v>
      </c>
      <c r="K834" s="30">
        <v>470.7</v>
      </c>
      <c r="L834" s="30">
        <v>8</v>
      </c>
      <c r="M834" s="30">
        <v>8</v>
      </c>
      <c r="N834" s="41" t="s">
        <v>2910</v>
      </c>
      <c r="O834" s="114">
        <v>43073</v>
      </c>
      <c r="P834" s="33" t="s">
        <v>1847</v>
      </c>
      <c r="Q834" s="187">
        <v>3881575.7800000003</v>
      </c>
      <c r="R834" s="183"/>
      <c r="S834" s="183"/>
      <c r="T834"/>
    </row>
    <row r="835" spans="1:20" ht="23.25" x14ac:dyDescent="0.25">
      <c r="A835" s="80">
        <v>834</v>
      </c>
      <c r="B835" s="133" t="s">
        <v>495</v>
      </c>
      <c r="C835" s="30"/>
      <c r="D835" s="30" t="s">
        <v>415</v>
      </c>
      <c r="E835" s="33" t="s">
        <v>18</v>
      </c>
      <c r="F835" s="33" t="s">
        <v>416</v>
      </c>
      <c r="G835" s="33" t="s">
        <v>20</v>
      </c>
      <c r="H835" s="30" t="s">
        <v>531</v>
      </c>
      <c r="I835" s="42">
        <v>90</v>
      </c>
      <c r="J835" s="108" t="str">
        <f t="shared" si="18"/>
        <v>муниципальное образование «город Екатеринбург», г. Екатеринбург, ул. Войкова, д. 90</v>
      </c>
      <c r="K835" s="30">
        <v>476.1</v>
      </c>
      <c r="L835" s="30">
        <v>8</v>
      </c>
      <c r="M835" s="30">
        <v>8</v>
      </c>
      <c r="N835" s="41" t="s">
        <v>2910</v>
      </c>
      <c r="O835" s="114">
        <v>43073</v>
      </c>
      <c r="P835" s="33" t="s">
        <v>1847</v>
      </c>
      <c r="Q835" s="187">
        <v>3289329.0599999996</v>
      </c>
      <c r="R835" s="183"/>
      <c r="S835" s="183"/>
      <c r="T835"/>
    </row>
    <row r="836" spans="1:20" ht="23.25" x14ac:dyDescent="0.25">
      <c r="A836" s="80">
        <v>835</v>
      </c>
      <c r="B836" s="133" t="s">
        <v>495</v>
      </c>
      <c r="C836" s="30"/>
      <c r="D836" s="112" t="s">
        <v>415</v>
      </c>
      <c r="E836" s="112" t="s">
        <v>18</v>
      </c>
      <c r="F836" s="112" t="s">
        <v>416</v>
      </c>
      <c r="G836" s="112" t="s">
        <v>20</v>
      </c>
      <c r="H836" s="112" t="s">
        <v>815</v>
      </c>
      <c r="I836" s="51">
        <v>58</v>
      </c>
      <c r="J836" s="108" t="str">
        <f t="shared" si="18"/>
        <v>муниципальное образование «город Екатеринбург», г. Екатеринбург, ул. Восстания, д. 58</v>
      </c>
      <c r="K836" s="112">
        <v>22252.6</v>
      </c>
      <c r="L836" s="30">
        <v>472</v>
      </c>
      <c r="M836" s="112">
        <v>11</v>
      </c>
      <c r="N836" s="41" t="s">
        <v>1492</v>
      </c>
      <c r="O836" s="114">
        <v>43122</v>
      </c>
      <c r="P836" s="33" t="s">
        <v>1494</v>
      </c>
      <c r="Q836" s="187">
        <v>20439524.090000004</v>
      </c>
      <c r="R836" s="183"/>
      <c r="S836" s="183"/>
      <c r="T836"/>
    </row>
    <row r="837" spans="1:20" ht="23.25" x14ac:dyDescent="0.25">
      <c r="A837" s="80">
        <v>836</v>
      </c>
      <c r="B837" s="133" t="s">
        <v>495</v>
      </c>
      <c r="C837" s="30"/>
      <c r="D837" s="112" t="s">
        <v>415</v>
      </c>
      <c r="E837" s="112" t="s">
        <v>18</v>
      </c>
      <c r="F837" s="112" t="s">
        <v>416</v>
      </c>
      <c r="G837" s="112" t="s">
        <v>20</v>
      </c>
      <c r="H837" s="112" t="s">
        <v>815</v>
      </c>
      <c r="I837" s="51">
        <v>89</v>
      </c>
      <c r="J837" s="108" t="str">
        <f t="shared" si="18"/>
        <v>муниципальное образование «город Екатеринбург», г. Екатеринбург, ул. Восстания, д. 89</v>
      </c>
      <c r="K837" s="112">
        <v>20468.400000000001</v>
      </c>
      <c r="L837" s="30">
        <v>319</v>
      </c>
      <c r="M837" s="112">
        <v>10</v>
      </c>
      <c r="N837" s="41" t="s">
        <v>1492</v>
      </c>
      <c r="O837" s="114">
        <v>43122</v>
      </c>
      <c r="P837" s="33" t="s">
        <v>1494</v>
      </c>
      <c r="Q837" s="187">
        <v>18552714.130000003</v>
      </c>
      <c r="R837" s="183"/>
      <c r="S837" s="183"/>
      <c r="T837"/>
    </row>
    <row r="838" spans="1:20" ht="23.25" x14ac:dyDescent="0.25">
      <c r="A838" s="80">
        <v>837</v>
      </c>
      <c r="B838" s="133" t="s">
        <v>495</v>
      </c>
      <c r="C838" s="30"/>
      <c r="D838" s="112" t="s">
        <v>415</v>
      </c>
      <c r="E838" s="52" t="s">
        <v>18</v>
      </c>
      <c r="F838" s="52" t="s">
        <v>416</v>
      </c>
      <c r="G838" s="52" t="s">
        <v>20</v>
      </c>
      <c r="H838" s="112" t="s">
        <v>537</v>
      </c>
      <c r="I838" s="51">
        <v>178</v>
      </c>
      <c r="J838" s="108" t="str">
        <f t="shared" si="18"/>
        <v>муниципальное образование «город Екатеринбург», г. Екатеринбург, ул. Восточная, д. 178</v>
      </c>
      <c r="K838" s="112">
        <v>5633.9</v>
      </c>
      <c r="L838" s="30">
        <v>120</v>
      </c>
      <c r="M838" s="112">
        <v>1</v>
      </c>
      <c r="N838" s="41" t="s">
        <v>1491</v>
      </c>
      <c r="O838" s="114">
        <v>43122</v>
      </c>
      <c r="P838" s="33" t="s">
        <v>1494</v>
      </c>
      <c r="Q838" s="187">
        <v>1960231.65</v>
      </c>
      <c r="R838" s="183"/>
      <c r="S838" s="183"/>
      <c r="T838"/>
    </row>
    <row r="839" spans="1:20" ht="34.5" x14ac:dyDescent="0.25">
      <c r="A839" s="80">
        <v>838</v>
      </c>
      <c r="B839" s="133" t="s">
        <v>495</v>
      </c>
      <c r="C839" s="30"/>
      <c r="D839" s="141" t="s">
        <v>415</v>
      </c>
      <c r="E839" s="33" t="s">
        <v>18</v>
      </c>
      <c r="F839" s="33" t="s">
        <v>416</v>
      </c>
      <c r="G839" s="33" t="s">
        <v>20</v>
      </c>
      <c r="H839" s="30" t="s">
        <v>537</v>
      </c>
      <c r="I839" s="42" t="s">
        <v>900</v>
      </c>
      <c r="J839" s="108" t="str">
        <f t="shared" si="18"/>
        <v>муниципальное образование «город Екатеринбург», г. Екатеринбург, ул. Восточная, д. 31КОРПУС А</v>
      </c>
      <c r="K839" s="30">
        <v>787.2</v>
      </c>
      <c r="L839" s="30">
        <v>6</v>
      </c>
      <c r="M839" s="30">
        <v>7</v>
      </c>
      <c r="N839" s="41" t="s">
        <v>2889</v>
      </c>
      <c r="O839" s="114" t="s">
        <v>3522</v>
      </c>
      <c r="P839" s="33" t="s">
        <v>3562</v>
      </c>
      <c r="Q839" s="187">
        <v>3754694.9499999993</v>
      </c>
      <c r="R839" s="183"/>
      <c r="S839" s="183"/>
      <c r="T839"/>
    </row>
    <row r="840" spans="1:20" ht="23.25" x14ac:dyDescent="0.25">
      <c r="A840" s="80">
        <v>839</v>
      </c>
      <c r="B840" s="133" t="s">
        <v>495</v>
      </c>
      <c r="C840" s="30"/>
      <c r="D840" s="30" t="s">
        <v>415</v>
      </c>
      <c r="E840" s="30" t="s">
        <v>18</v>
      </c>
      <c r="F840" s="30" t="s">
        <v>416</v>
      </c>
      <c r="G840" s="30" t="s">
        <v>20</v>
      </c>
      <c r="H840" s="30" t="s">
        <v>74</v>
      </c>
      <c r="I840" s="42" t="s">
        <v>1186</v>
      </c>
      <c r="J840" s="108" t="str">
        <f t="shared" si="18"/>
        <v>муниципальное образование «город Екатеринбург», г. Екатеринбург, ул. Гагарина, д. 3КОРПУС Б</v>
      </c>
      <c r="K840" s="30">
        <v>437</v>
      </c>
      <c r="L840" s="30">
        <v>8</v>
      </c>
      <c r="M840" s="30">
        <v>1</v>
      </c>
      <c r="N840" s="41" t="s">
        <v>2945</v>
      </c>
      <c r="O840" s="114">
        <v>43255</v>
      </c>
      <c r="P840" s="33" t="s">
        <v>3340</v>
      </c>
      <c r="Q840" s="187">
        <v>436263.7</v>
      </c>
      <c r="R840" s="183" t="s">
        <v>2348</v>
      </c>
      <c r="S840" s="183"/>
      <c r="T840"/>
    </row>
    <row r="841" spans="1:20" ht="23.25" x14ac:dyDescent="0.25">
      <c r="A841" s="80">
        <v>840</v>
      </c>
      <c r="B841" s="133" t="s">
        <v>495</v>
      </c>
      <c r="C841" s="30"/>
      <c r="D841" s="30" t="s">
        <v>415</v>
      </c>
      <c r="E841" s="33" t="s">
        <v>18</v>
      </c>
      <c r="F841" s="33" t="s">
        <v>416</v>
      </c>
      <c r="G841" s="33" t="s">
        <v>20</v>
      </c>
      <c r="H841" s="33" t="s">
        <v>656</v>
      </c>
      <c r="I841" s="117" t="s">
        <v>1227</v>
      </c>
      <c r="J841" s="108" t="str">
        <f t="shared" si="18"/>
        <v>муниципальное образование «город Екатеринбург», г. Екатеринбург, ул. Горького, д. 35</v>
      </c>
      <c r="K841" s="33">
        <v>2498.6</v>
      </c>
      <c r="L841" s="30">
        <v>20</v>
      </c>
      <c r="M841" s="33">
        <v>8</v>
      </c>
      <c r="N841" s="41" t="s">
        <v>2984</v>
      </c>
      <c r="O841" s="114">
        <v>43087</v>
      </c>
      <c r="P841" s="33" t="s">
        <v>2098</v>
      </c>
      <c r="Q841" s="187">
        <v>4980477.0600000005</v>
      </c>
      <c r="R841" s="183"/>
      <c r="S841" s="183"/>
      <c r="T841"/>
    </row>
    <row r="842" spans="1:20" ht="23.25" x14ac:dyDescent="0.25">
      <c r="A842" s="80">
        <v>841</v>
      </c>
      <c r="B842" s="133" t="s">
        <v>495</v>
      </c>
      <c r="C842" s="30"/>
      <c r="D842" s="30" t="s">
        <v>415</v>
      </c>
      <c r="E842" s="30" t="s">
        <v>18</v>
      </c>
      <c r="F842" s="30" t="s">
        <v>416</v>
      </c>
      <c r="G842" s="30" t="s">
        <v>20</v>
      </c>
      <c r="H842" s="30" t="s">
        <v>45</v>
      </c>
      <c r="I842" s="42">
        <v>14</v>
      </c>
      <c r="J842" s="108" t="str">
        <f t="shared" si="18"/>
        <v>муниципальное образование «город Екатеринбург», г. Екатеринбург, ул. Грибоедова, д. 14</v>
      </c>
      <c r="K842" s="30">
        <v>3094.2</v>
      </c>
      <c r="L842" s="30">
        <v>33</v>
      </c>
      <c r="M842" s="30">
        <v>6</v>
      </c>
      <c r="N842" s="41" t="s">
        <v>2901</v>
      </c>
      <c r="O842" s="114">
        <v>43066</v>
      </c>
      <c r="P842" s="33" t="s">
        <v>1632</v>
      </c>
      <c r="Q842" s="187">
        <v>9796061.459999999</v>
      </c>
      <c r="R842" s="183"/>
      <c r="S842" s="183"/>
      <c r="T842"/>
    </row>
    <row r="843" spans="1:20" ht="23.25" x14ac:dyDescent="0.25">
      <c r="A843" s="80">
        <v>842</v>
      </c>
      <c r="B843" s="133" t="s">
        <v>495</v>
      </c>
      <c r="C843" s="30"/>
      <c r="D843" s="30" t="s">
        <v>415</v>
      </c>
      <c r="E843" s="30" t="s">
        <v>18</v>
      </c>
      <c r="F843" s="30" t="s">
        <v>416</v>
      </c>
      <c r="G843" s="30" t="s">
        <v>20</v>
      </c>
      <c r="H843" s="30" t="s">
        <v>45</v>
      </c>
      <c r="I843" s="42">
        <v>18</v>
      </c>
      <c r="J843" s="108" t="str">
        <f t="shared" si="18"/>
        <v>муниципальное образование «город Екатеринбург», г. Екатеринбург, ул. Грибоедова, д. 18</v>
      </c>
      <c r="K843" s="30">
        <v>3918.7</v>
      </c>
      <c r="L843" s="30">
        <v>42</v>
      </c>
      <c r="M843" s="30">
        <v>7</v>
      </c>
      <c r="N843" s="41" t="s">
        <v>2901</v>
      </c>
      <c r="O843" s="114">
        <v>43066</v>
      </c>
      <c r="P843" s="33" t="s">
        <v>1632</v>
      </c>
      <c r="Q843" s="187">
        <v>15228446.34</v>
      </c>
      <c r="R843" s="183"/>
      <c r="S843" s="183"/>
      <c r="T843"/>
    </row>
    <row r="844" spans="1:20" ht="23.25" x14ac:dyDescent="0.25">
      <c r="A844" s="80">
        <v>843</v>
      </c>
      <c r="B844" s="133" t="s">
        <v>495</v>
      </c>
      <c r="C844" s="30"/>
      <c r="D844" s="30" t="s">
        <v>415</v>
      </c>
      <c r="E844" s="33" t="s">
        <v>18</v>
      </c>
      <c r="F844" s="33" t="s">
        <v>416</v>
      </c>
      <c r="G844" s="33" t="s">
        <v>20</v>
      </c>
      <c r="H844" s="33" t="s">
        <v>45</v>
      </c>
      <c r="I844" s="117" t="s">
        <v>1000</v>
      </c>
      <c r="J844" s="108" t="str">
        <f t="shared" si="18"/>
        <v>муниципальное образование «город Екатеринбург», г. Екатеринбург, ул. Грибоедова, д. 19</v>
      </c>
      <c r="K844" s="33">
        <v>4021.8</v>
      </c>
      <c r="L844" s="30">
        <v>49</v>
      </c>
      <c r="M844" s="33">
        <v>2</v>
      </c>
      <c r="N844" s="41" t="s">
        <v>2972</v>
      </c>
      <c r="O844" s="114" t="s">
        <v>3396</v>
      </c>
      <c r="P844" s="33" t="s">
        <v>1632</v>
      </c>
      <c r="Q844" s="187">
        <v>4162678.92</v>
      </c>
      <c r="R844" s="183" t="s">
        <v>2348</v>
      </c>
      <c r="S844" s="183"/>
      <c r="T844"/>
    </row>
    <row r="845" spans="1:20" ht="23.25" x14ac:dyDescent="0.25">
      <c r="A845" s="80">
        <v>844</v>
      </c>
      <c r="B845" s="133" t="s">
        <v>495</v>
      </c>
      <c r="C845" s="30"/>
      <c r="D845" s="30" t="s">
        <v>415</v>
      </c>
      <c r="E845" s="33" t="s">
        <v>18</v>
      </c>
      <c r="F845" s="33" t="s">
        <v>416</v>
      </c>
      <c r="G845" s="33" t="s">
        <v>20</v>
      </c>
      <c r="H845" s="33" t="s">
        <v>45</v>
      </c>
      <c r="I845" s="117" t="s">
        <v>950</v>
      </c>
      <c r="J845" s="108" t="str">
        <f t="shared" si="18"/>
        <v>муниципальное образование «город Екатеринбург», г. Екатеринбург, ул. Грибоедова, д. 27</v>
      </c>
      <c r="K845" s="33">
        <v>3652.8</v>
      </c>
      <c r="L845" s="30">
        <v>56</v>
      </c>
      <c r="M845" s="33">
        <v>5</v>
      </c>
      <c r="N845" s="41" t="s">
        <v>2901</v>
      </c>
      <c r="O845" s="114">
        <v>43066</v>
      </c>
      <c r="P845" s="33" t="s">
        <v>1632</v>
      </c>
      <c r="Q845" s="187">
        <v>3601770.64</v>
      </c>
      <c r="R845" s="183"/>
      <c r="S845" s="183"/>
      <c r="T845"/>
    </row>
    <row r="846" spans="1:20" ht="23.25" x14ac:dyDescent="0.25">
      <c r="A846" s="80">
        <v>845</v>
      </c>
      <c r="B846" s="133" t="s">
        <v>495</v>
      </c>
      <c r="C846" s="30"/>
      <c r="D846" s="30" t="s">
        <v>415</v>
      </c>
      <c r="E846" s="30" t="s">
        <v>18</v>
      </c>
      <c r="F846" s="30" t="s">
        <v>416</v>
      </c>
      <c r="G846" s="30" t="s">
        <v>20</v>
      </c>
      <c r="H846" s="30" t="s">
        <v>871</v>
      </c>
      <c r="I846" s="42" t="s">
        <v>225</v>
      </c>
      <c r="J846" s="108" t="str">
        <f t="shared" si="18"/>
        <v>муниципальное образование «город Екатеринбург», г. Екатеринбург, ул. Гурзуфская, д. 15А</v>
      </c>
      <c r="K846" s="30">
        <v>2104.3000000000002</v>
      </c>
      <c r="L846" s="30">
        <v>35</v>
      </c>
      <c r="M846" s="30">
        <v>2</v>
      </c>
      <c r="N846" s="41" t="s">
        <v>2946</v>
      </c>
      <c r="O846" s="114">
        <v>43109</v>
      </c>
      <c r="P846" s="33" t="s">
        <v>1630</v>
      </c>
      <c r="Q846" s="187">
        <v>1696726.87</v>
      </c>
      <c r="R846" s="183"/>
      <c r="S846" s="183"/>
      <c r="T846"/>
    </row>
    <row r="847" spans="1:20" ht="45.75" x14ac:dyDescent="0.25">
      <c r="A847" s="80">
        <v>846</v>
      </c>
      <c r="B847" s="133" t="s">
        <v>495</v>
      </c>
      <c r="C847" s="30"/>
      <c r="D847" s="141" t="s">
        <v>415</v>
      </c>
      <c r="E847" s="33" t="s">
        <v>18</v>
      </c>
      <c r="F847" s="33" t="s">
        <v>416</v>
      </c>
      <c r="G847" s="33" t="s">
        <v>20</v>
      </c>
      <c r="H847" s="30" t="s">
        <v>425</v>
      </c>
      <c r="I847" s="42" t="s">
        <v>1057</v>
      </c>
      <c r="J847" s="108" t="str">
        <f t="shared" si="18"/>
        <v>муниципальное образование «город Екатеринбург», г. Екатеринбург, ул. Даниловская, д. 18КОРПУС А</v>
      </c>
      <c r="K847" s="30">
        <v>438.6</v>
      </c>
      <c r="L847" s="30">
        <v>8</v>
      </c>
      <c r="M847" s="30">
        <v>7</v>
      </c>
      <c r="N847" s="41" t="s">
        <v>2418</v>
      </c>
      <c r="O847" s="114" t="s">
        <v>2419</v>
      </c>
      <c r="P847" s="33" t="s">
        <v>2420</v>
      </c>
      <c r="Q847" s="187">
        <v>1518740.5500000005</v>
      </c>
      <c r="R847" s="183"/>
      <c r="S847" s="183"/>
      <c r="T847"/>
    </row>
    <row r="848" spans="1:20" ht="45.75" x14ac:dyDescent="0.25">
      <c r="A848" s="80">
        <v>847</v>
      </c>
      <c r="B848" s="133" t="s">
        <v>495</v>
      </c>
      <c r="C848" s="30"/>
      <c r="D848" s="30" t="s">
        <v>415</v>
      </c>
      <c r="E848" s="33" t="s">
        <v>18</v>
      </c>
      <c r="F848" s="33" t="s">
        <v>416</v>
      </c>
      <c r="G848" s="33" t="s">
        <v>20</v>
      </c>
      <c r="H848" s="30" t="s">
        <v>425</v>
      </c>
      <c r="I848" s="58" t="s">
        <v>1080</v>
      </c>
      <c r="J848" s="108" t="str">
        <f t="shared" si="18"/>
        <v>муниципальное образование «город Екатеринбург», г. Екатеринбург, ул. Даниловская, д. 2/77</v>
      </c>
      <c r="K848" s="30">
        <v>596.9</v>
      </c>
      <c r="L848" s="30">
        <v>12</v>
      </c>
      <c r="M848" s="30">
        <v>8</v>
      </c>
      <c r="N848" s="41" t="s">
        <v>2418</v>
      </c>
      <c r="O848" s="114" t="s">
        <v>2419</v>
      </c>
      <c r="P848" s="33" t="s">
        <v>2420</v>
      </c>
      <c r="Q848" s="187">
        <v>2698619.1999999997</v>
      </c>
      <c r="R848" s="183"/>
      <c r="S848" s="183"/>
      <c r="T848"/>
    </row>
    <row r="849" spans="1:20" ht="45.75" x14ac:dyDescent="0.25">
      <c r="A849" s="80">
        <v>848</v>
      </c>
      <c r="B849" s="133" t="s">
        <v>495</v>
      </c>
      <c r="C849" s="30"/>
      <c r="D849" s="30" t="s">
        <v>415</v>
      </c>
      <c r="E849" s="33" t="s">
        <v>18</v>
      </c>
      <c r="F849" s="33" t="s">
        <v>416</v>
      </c>
      <c r="G849" s="33" t="s">
        <v>20</v>
      </c>
      <c r="H849" s="30" t="s">
        <v>425</v>
      </c>
      <c r="I849" s="42">
        <v>20</v>
      </c>
      <c r="J849" s="108" t="str">
        <f t="shared" si="18"/>
        <v>муниципальное образование «город Екатеринбург», г. Екатеринбург, ул. Даниловская, д. 20</v>
      </c>
      <c r="K849" s="30">
        <v>437.5</v>
      </c>
      <c r="L849" s="30">
        <v>8</v>
      </c>
      <c r="M849" s="30">
        <v>8</v>
      </c>
      <c r="N849" s="41" t="s">
        <v>2418</v>
      </c>
      <c r="O849" s="114" t="s">
        <v>2419</v>
      </c>
      <c r="P849" s="33" t="s">
        <v>2420</v>
      </c>
      <c r="Q849" s="187">
        <v>2119987.6500000004</v>
      </c>
      <c r="R849" s="183"/>
      <c r="S849" s="183"/>
      <c r="T849"/>
    </row>
    <row r="850" spans="1:20" ht="23.25" x14ac:dyDescent="0.25">
      <c r="A850" s="80">
        <v>849</v>
      </c>
      <c r="B850" s="133" t="s">
        <v>495</v>
      </c>
      <c r="C850" s="30"/>
      <c r="D850" s="141" t="s">
        <v>415</v>
      </c>
      <c r="E850" s="30" t="s">
        <v>18</v>
      </c>
      <c r="F850" s="30" t="s">
        <v>416</v>
      </c>
      <c r="G850" s="30" t="s">
        <v>20</v>
      </c>
      <c r="H850" s="30" t="s">
        <v>185</v>
      </c>
      <c r="I850" s="42" t="s">
        <v>1177</v>
      </c>
      <c r="J850" s="108" t="str">
        <f t="shared" si="18"/>
        <v>муниципальное образование «город Екатеринбург», г. Екатеринбург, ул. Декабристов, д. 16/18В</v>
      </c>
      <c r="K850" s="30">
        <v>4008.5</v>
      </c>
      <c r="L850" s="30">
        <v>34</v>
      </c>
      <c r="M850" s="30">
        <v>7</v>
      </c>
      <c r="N850" s="41" t="s">
        <v>2428</v>
      </c>
      <c r="O850" s="114">
        <v>42501</v>
      </c>
      <c r="P850" s="33" t="s">
        <v>1846</v>
      </c>
      <c r="Q850" s="187">
        <v>7595548.4900000002</v>
      </c>
      <c r="R850" s="183"/>
      <c r="S850" s="183"/>
      <c r="T850"/>
    </row>
    <row r="851" spans="1:20" ht="23.25" x14ac:dyDescent="0.25">
      <c r="A851" s="80">
        <v>850</v>
      </c>
      <c r="B851" s="133" t="s">
        <v>495</v>
      </c>
      <c r="C851" s="30"/>
      <c r="D851" s="141" t="s">
        <v>415</v>
      </c>
      <c r="E851" s="30" t="s">
        <v>18</v>
      </c>
      <c r="F851" s="30" t="s">
        <v>416</v>
      </c>
      <c r="G851" s="30" t="s">
        <v>20</v>
      </c>
      <c r="H851" s="30" t="s">
        <v>185</v>
      </c>
      <c r="I851" s="42" t="s">
        <v>1184</v>
      </c>
      <c r="J851" s="108" t="str">
        <f t="shared" si="18"/>
        <v>муниципальное образование «город Екатеринбург», г. Екатеринбург, ул. Декабристов, д. 16/18Г</v>
      </c>
      <c r="K851" s="30">
        <v>3576.9</v>
      </c>
      <c r="L851" s="30">
        <v>40</v>
      </c>
      <c r="M851" s="30">
        <v>7</v>
      </c>
      <c r="N851" s="41" t="s">
        <v>2429</v>
      </c>
      <c r="O851" s="114">
        <v>42501</v>
      </c>
      <c r="P851" s="33" t="s">
        <v>1846</v>
      </c>
      <c r="Q851" s="187">
        <v>9176627.0600000005</v>
      </c>
      <c r="R851" s="183"/>
      <c r="S851" s="183"/>
      <c r="T851"/>
    </row>
    <row r="852" spans="1:20" ht="23.25" x14ac:dyDescent="0.25">
      <c r="A852" s="80">
        <v>851</v>
      </c>
      <c r="B852" s="133" t="s">
        <v>495</v>
      </c>
      <c r="C852" s="30"/>
      <c r="D852" s="30" t="s">
        <v>415</v>
      </c>
      <c r="E852" s="30" t="s">
        <v>18</v>
      </c>
      <c r="F852" s="30" t="s">
        <v>416</v>
      </c>
      <c r="G852" s="30" t="s">
        <v>20</v>
      </c>
      <c r="H852" s="30" t="s">
        <v>185</v>
      </c>
      <c r="I852" s="42" t="s">
        <v>1187</v>
      </c>
      <c r="J852" s="108" t="str">
        <f t="shared" si="18"/>
        <v>муниципальное образование «город Екатеринбург», г. Екатеринбург, ул. Декабристов, д. 16/18Д</v>
      </c>
      <c r="K852" s="30">
        <v>3231.7</v>
      </c>
      <c r="L852" s="30">
        <v>44</v>
      </c>
      <c r="M852" s="30">
        <v>4</v>
      </c>
      <c r="N852" s="41" t="s">
        <v>2905</v>
      </c>
      <c r="O852" s="114">
        <v>42865</v>
      </c>
      <c r="P852" s="33" t="s">
        <v>2110</v>
      </c>
      <c r="Q852" s="187">
        <v>5808993.0600000005</v>
      </c>
      <c r="R852" s="183"/>
      <c r="S852" s="183"/>
      <c r="T852"/>
    </row>
    <row r="853" spans="1:20" ht="23.25" x14ac:dyDescent="0.25">
      <c r="A853" s="80">
        <v>852</v>
      </c>
      <c r="B853" s="133" t="s">
        <v>495</v>
      </c>
      <c r="C853" s="30"/>
      <c r="D853" s="30" t="s">
        <v>415</v>
      </c>
      <c r="E853" s="30" t="s">
        <v>18</v>
      </c>
      <c r="F853" s="30" t="s">
        <v>416</v>
      </c>
      <c r="G853" s="30" t="s">
        <v>20</v>
      </c>
      <c r="H853" s="30" t="s">
        <v>185</v>
      </c>
      <c r="I853" s="42" t="s">
        <v>1188</v>
      </c>
      <c r="J853" s="108" t="str">
        <f t="shared" si="18"/>
        <v>муниципальное образование «город Екатеринбург», г. Екатеринбург, ул. Декабристов, д. 16/18Е</v>
      </c>
      <c r="K853" s="30">
        <v>3178.3</v>
      </c>
      <c r="L853" s="30">
        <v>44</v>
      </c>
      <c r="M853" s="30">
        <v>7</v>
      </c>
      <c r="N853" s="41" t="s">
        <v>2905</v>
      </c>
      <c r="O853" s="114">
        <v>42865</v>
      </c>
      <c r="P853" s="33" t="s">
        <v>2110</v>
      </c>
      <c r="Q853" s="187">
        <v>6662820.2599999998</v>
      </c>
      <c r="R853" s="183"/>
      <c r="S853" s="183"/>
      <c r="T853"/>
    </row>
    <row r="854" spans="1:20" ht="23.25" x14ac:dyDescent="0.25">
      <c r="A854" s="80">
        <v>853</v>
      </c>
      <c r="B854" s="133" t="s">
        <v>495</v>
      </c>
      <c r="C854" s="30"/>
      <c r="D854" s="134" t="s">
        <v>415</v>
      </c>
      <c r="E854" s="134" t="s">
        <v>18</v>
      </c>
      <c r="F854" s="134" t="s">
        <v>416</v>
      </c>
      <c r="G854" s="134" t="s">
        <v>20</v>
      </c>
      <c r="H854" s="134" t="s">
        <v>185</v>
      </c>
      <c r="I854" s="70">
        <v>25</v>
      </c>
      <c r="J854" s="108" t="str">
        <f t="shared" si="18"/>
        <v>муниципальное образование «город Екатеринбург», г. Екатеринбург, ул. Декабристов, д. 25</v>
      </c>
      <c r="K854" s="134">
        <v>5035.8</v>
      </c>
      <c r="L854" s="30">
        <v>52</v>
      </c>
      <c r="M854" s="134">
        <v>2</v>
      </c>
      <c r="N854" s="41" t="s">
        <v>1492</v>
      </c>
      <c r="O854" s="114">
        <v>43122</v>
      </c>
      <c r="P854" s="33" t="s">
        <v>1494</v>
      </c>
      <c r="Q854" s="187">
        <v>3737639.02</v>
      </c>
      <c r="R854" s="183"/>
      <c r="S854" s="183"/>
      <c r="T854"/>
    </row>
    <row r="855" spans="1:20" ht="23.25" x14ac:dyDescent="0.25">
      <c r="A855" s="80">
        <v>854</v>
      </c>
      <c r="B855" s="133" t="s">
        <v>495</v>
      </c>
      <c r="C855" s="30"/>
      <c r="D855" s="30" t="s">
        <v>415</v>
      </c>
      <c r="E855" s="30" t="s">
        <v>18</v>
      </c>
      <c r="F855" s="30" t="s">
        <v>416</v>
      </c>
      <c r="G855" s="30" t="s">
        <v>20</v>
      </c>
      <c r="H855" s="30" t="s">
        <v>831</v>
      </c>
      <c r="I855" s="42">
        <v>50</v>
      </c>
      <c r="J855" s="108" t="str">
        <f t="shared" si="18"/>
        <v>муниципальное образование «город Екатеринбург», г. Екатеринбург, ул. Донская, д. 50</v>
      </c>
      <c r="K855" s="30">
        <v>1081.8</v>
      </c>
      <c r="L855" s="30">
        <v>18</v>
      </c>
      <c r="M855" s="30">
        <v>8</v>
      </c>
      <c r="N855" s="41" t="s">
        <v>3523</v>
      </c>
      <c r="O855" s="114" t="s">
        <v>3419</v>
      </c>
      <c r="P855" s="33" t="s">
        <v>2769</v>
      </c>
      <c r="Q855" s="187">
        <v>6569115.4600000009</v>
      </c>
      <c r="R855" s="183"/>
      <c r="S855" s="183"/>
      <c r="T855"/>
    </row>
    <row r="856" spans="1:20" ht="23.25" x14ac:dyDescent="0.25">
      <c r="A856" s="80">
        <v>855</v>
      </c>
      <c r="B856" s="133" t="s">
        <v>495</v>
      </c>
      <c r="C856" s="30"/>
      <c r="D856" s="30" t="s">
        <v>415</v>
      </c>
      <c r="E856" s="30" t="s">
        <v>18</v>
      </c>
      <c r="F856" s="30" t="s">
        <v>416</v>
      </c>
      <c r="G856" s="33" t="s">
        <v>20</v>
      </c>
      <c r="H856" s="33" t="s">
        <v>51</v>
      </c>
      <c r="I856" s="117">
        <v>69</v>
      </c>
      <c r="J856" s="108" t="str">
        <f t="shared" si="18"/>
        <v>муниципальное образование «город Екатеринбург», г. Екатеринбург, ул. Достоевского, д. 69</v>
      </c>
      <c r="K856" s="117">
        <v>1319.4</v>
      </c>
      <c r="L856" s="30">
        <v>36</v>
      </c>
      <c r="M856" s="117">
        <v>4</v>
      </c>
      <c r="N856" s="41" t="s">
        <v>2930</v>
      </c>
      <c r="O856" s="114">
        <v>43070</v>
      </c>
      <c r="P856" s="33" t="s">
        <v>1692</v>
      </c>
      <c r="Q856" s="187">
        <v>3614519.3600000003</v>
      </c>
      <c r="R856" s="183"/>
      <c r="S856" s="183"/>
      <c r="T856"/>
    </row>
    <row r="857" spans="1:20" ht="23.25" x14ac:dyDescent="0.25">
      <c r="A857" s="80">
        <v>856</v>
      </c>
      <c r="B857" s="133" t="s">
        <v>495</v>
      </c>
      <c r="C857" s="30"/>
      <c r="D857" s="30" t="s">
        <v>415</v>
      </c>
      <c r="E857" s="30" t="s">
        <v>18</v>
      </c>
      <c r="F857" s="30" t="s">
        <v>416</v>
      </c>
      <c r="G857" s="30" t="s">
        <v>20</v>
      </c>
      <c r="H857" s="30" t="s">
        <v>1170</v>
      </c>
      <c r="I857" s="42">
        <v>3</v>
      </c>
      <c r="J857" s="108" t="str">
        <f t="shared" si="18"/>
        <v>муниципальное образование «город Екатеринбург», г. Екатеринбург, ул. Дошкольная, д. 3</v>
      </c>
      <c r="K857" s="30">
        <v>708.5</v>
      </c>
      <c r="L857" s="30">
        <v>24</v>
      </c>
      <c r="M857" s="30">
        <v>8</v>
      </c>
      <c r="N857" s="41" t="s">
        <v>2901</v>
      </c>
      <c r="O857" s="114">
        <v>43066</v>
      </c>
      <c r="P857" s="33" t="s">
        <v>1632</v>
      </c>
      <c r="Q857" s="187">
        <v>5235231.66</v>
      </c>
      <c r="R857" s="183"/>
      <c r="S857" s="183"/>
      <c r="T857"/>
    </row>
    <row r="858" spans="1:20" ht="23.25" x14ac:dyDescent="0.25">
      <c r="A858" s="80">
        <v>857</v>
      </c>
      <c r="B858" s="133" t="s">
        <v>495</v>
      </c>
      <c r="C858" s="30"/>
      <c r="D858" s="30" t="s">
        <v>415</v>
      </c>
      <c r="E858" s="30" t="s">
        <v>18</v>
      </c>
      <c r="F858" s="30" t="s">
        <v>416</v>
      </c>
      <c r="G858" s="30" t="s">
        <v>20</v>
      </c>
      <c r="H858" s="30" t="s">
        <v>1170</v>
      </c>
      <c r="I858" s="42">
        <v>5</v>
      </c>
      <c r="J858" s="108" t="str">
        <f t="shared" si="18"/>
        <v>муниципальное образование «город Екатеринбург», г. Екатеринбург, ул. Дошкольная, д. 5</v>
      </c>
      <c r="K858" s="30">
        <v>693.6</v>
      </c>
      <c r="L858" s="30">
        <v>12</v>
      </c>
      <c r="M858" s="30">
        <v>8</v>
      </c>
      <c r="N858" s="41" t="s">
        <v>2901</v>
      </c>
      <c r="O858" s="114">
        <v>43066</v>
      </c>
      <c r="P858" s="33" t="s">
        <v>1632</v>
      </c>
      <c r="Q858" s="187">
        <v>5033057.5399999991</v>
      </c>
      <c r="R858" s="183"/>
      <c r="S858" s="183"/>
      <c r="T858"/>
    </row>
    <row r="859" spans="1:20" ht="23.25" x14ac:dyDescent="0.25">
      <c r="A859" s="80">
        <v>858</v>
      </c>
      <c r="B859" s="133" t="s">
        <v>495</v>
      </c>
      <c r="C859" s="30"/>
      <c r="D859" s="141" t="s">
        <v>415</v>
      </c>
      <c r="E859" s="33" t="s">
        <v>18</v>
      </c>
      <c r="F859" s="33" t="s">
        <v>416</v>
      </c>
      <c r="G859" s="33" t="s">
        <v>20</v>
      </c>
      <c r="H859" s="30" t="s">
        <v>112</v>
      </c>
      <c r="I859" s="42" t="s">
        <v>1038</v>
      </c>
      <c r="J859" s="108" t="str">
        <f t="shared" si="18"/>
        <v>муниципальное образование «город Екатеринбург», г. Екатеринбург, ул. Заводская, д. 15А КОРПУС 2</v>
      </c>
      <c r="K859" s="30">
        <v>352.5</v>
      </c>
      <c r="L859" s="30">
        <v>8</v>
      </c>
      <c r="M859" s="30">
        <v>5</v>
      </c>
      <c r="N859" s="41" t="s">
        <v>2880</v>
      </c>
      <c r="O859" s="114">
        <v>42865</v>
      </c>
      <c r="P859" s="33" t="s">
        <v>1683</v>
      </c>
      <c r="Q859" s="187">
        <v>1947513.14</v>
      </c>
      <c r="R859" s="183"/>
      <c r="S859" s="183"/>
      <c r="T859"/>
    </row>
    <row r="860" spans="1:20" ht="23.25" x14ac:dyDescent="0.25">
      <c r="A860" s="80">
        <v>859</v>
      </c>
      <c r="B860" s="133" t="s">
        <v>495</v>
      </c>
      <c r="C860" s="30"/>
      <c r="D860" s="141" t="s">
        <v>415</v>
      </c>
      <c r="E860" s="30" t="s">
        <v>18</v>
      </c>
      <c r="F860" s="30" t="s">
        <v>416</v>
      </c>
      <c r="G860" s="30" t="s">
        <v>20</v>
      </c>
      <c r="H860" s="30" t="s">
        <v>112</v>
      </c>
      <c r="I860" s="42" t="s">
        <v>1185</v>
      </c>
      <c r="J860" s="108" t="str">
        <f t="shared" si="18"/>
        <v>муниципальное образование «город Екатеринбург», г. Екатеринбург, ул. Заводская, д. 15А КОРПУС 3</v>
      </c>
      <c r="K860" s="30">
        <v>314.8</v>
      </c>
      <c r="L860" s="30">
        <v>8</v>
      </c>
      <c r="M860" s="30">
        <v>5</v>
      </c>
      <c r="N860" s="41" t="s">
        <v>2880</v>
      </c>
      <c r="O860" s="114">
        <v>42865</v>
      </c>
      <c r="P860" s="33" t="s">
        <v>1683</v>
      </c>
      <c r="Q860" s="187">
        <v>1867507.99</v>
      </c>
      <c r="R860" s="183"/>
      <c r="S860" s="183"/>
      <c r="T860"/>
    </row>
    <row r="861" spans="1:20" ht="23.25" x14ac:dyDescent="0.25">
      <c r="A861" s="80">
        <v>860</v>
      </c>
      <c r="B861" s="133" t="s">
        <v>495</v>
      </c>
      <c r="C861" s="30"/>
      <c r="D861" s="141" t="s">
        <v>415</v>
      </c>
      <c r="E861" s="33" t="s">
        <v>18</v>
      </c>
      <c r="F861" s="33" t="s">
        <v>416</v>
      </c>
      <c r="G861" s="33" t="s">
        <v>20</v>
      </c>
      <c r="H861" s="30" t="s">
        <v>112</v>
      </c>
      <c r="I861" s="42" t="s">
        <v>1039</v>
      </c>
      <c r="J861" s="108" t="str">
        <f t="shared" ref="J861:J924" si="19">C861&amp;""&amp;D861&amp;", "&amp;E861&amp;" "&amp;F861&amp;", "&amp;G861&amp;" "&amp;H861&amp;", д. "&amp;I861</f>
        <v>муниципальное образование «город Екатеринбург», г. Екатеринбург, ул. Заводская, д. 15А КОРПУС 4</v>
      </c>
      <c r="K861" s="30">
        <v>349.1</v>
      </c>
      <c r="L861" s="30">
        <v>8</v>
      </c>
      <c r="M861" s="30">
        <v>5</v>
      </c>
      <c r="N861" s="41" t="s">
        <v>2880</v>
      </c>
      <c r="O861" s="114">
        <v>42865</v>
      </c>
      <c r="P861" s="33" t="s">
        <v>1683</v>
      </c>
      <c r="Q861" s="187">
        <v>1928951.19</v>
      </c>
      <c r="R861" s="183"/>
      <c r="S861" s="183"/>
      <c r="T861"/>
    </row>
    <row r="862" spans="1:20" ht="23.25" x14ac:dyDescent="0.25">
      <c r="A862" s="80">
        <v>861</v>
      </c>
      <c r="B862" s="133" t="s">
        <v>495</v>
      </c>
      <c r="C862" s="30"/>
      <c r="D862" s="141" t="s">
        <v>415</v>
      </c>
      <c r="E862" s="33" t="s">
        <v>18</v>
      </c>
      <c r="F862" s="33" t="s">
        <v>416</v>
      </c>
      <c r="G862" s="33" t="s">
        <v>20</v>
      </c>
      <c r="H862" s="30" t="s">
        <v>112</v>
      </c>
      <c r="I862" s="42" t="s">
        <v>1040</v>
      </c>
      <c r="J862" s="108" t="str">
        <f t="shared" si="19"/>
        <v>муниципальное образование «город Екатеринбург», г. Екатеринбург, ул. Заводская, д. 15А КОРПУС 5</v>
      </c>
      <c r="K862" s="30">
        <v>345.9</v>
      </c>
      <c r="L862" s="30">
        <v>8</v>
      </c>
      <c r="M862" s="30">
        <v>5</v>
      </c>
      <c r="N862" s="41" t="s">
        <v>2880</v>
      </c>
      <c r="O862" s="114">
        <v>42865</v>
      </c>
      <c r="P862" s="33" t="s">
        <v>1683</v>
      </c>
      <c r="Q862" s="187">
        <v>1952922.8</v>
      </c>
      <c r="R862" s="183"/>
      <c r="S862" s="183"/>
      <c r="T862"/>
    </row>
    <row r="863" spans="1:20" ht="23.25" x14ac:dyDescent="0.25">
      <c r="A863" s="80">
        <v>862</v>
      </c>
      <c r="B863" s="133" t="s">
        <v>495</v>
      </c>
      <c r="C863" s="30"/>
      <c r="D863" s="141" t="s">
        <v>415</v>
      </c>
      <c r="E863" s="33" t="s">
        <v>18</v>
      </c>
      <c r="F863" s="33" t="s">
        <v>416</v>
      </c>
      <c r="G863" s="33" t="s">
        <v>20</v>
      </c>
      <c r="H863" s="30" t="s">
        <v>112</v>
      </c>
      <c r="I863" s="42" t="s">
        <v>1041</v>
      </c>
      <c r="J863" s="108" t="str">
        <f t="shared" si="19"/>
        <v>муниципальное образование «город Екатеринбург», г. Екатеринбург, ул. Заводская, д. 15А КОРПУС 6</v>
      </c>
      <c r="K863" s="42">
        <v>346.8</v>
      </c>
      <c r="L863" s="30">
        <v>8</v>
      </c>
      <c r="M863" s="42">
        <v>5</v>
      </c>
      <c r="N863" s="41" t="s">
        <v>2880</v>
      </c>
      <c r="O863" s="114">
        <v>42865</v>
      </c>
      <c r="P863" s="33" t="s">
        <v>1683</v>
      </c>
      <c r="Q863" s="187">
        <v>2050603.21</v>
      </c>
      <c r="R863" s="183"/>
      <c r="S863" s="183"/>
      <c r="T863"/>
    </row>
    <row r="864" spans="1:20" ht="23.25" x14ac:dyDescent="0.25">
      <c r="A864" s="80">
        <v>863</v>
      </c>
      <c r="B864" s="133" t="s">
        <v>495</v>
      </c>
      <c r="C864" s="30"/>
      <c r="D864" s="30" t="s">
        <v>415</v>
      </c>
      <c r="E864" s="33" t="s">
        <v>18</v>
      </c>
      <c r="F864" s="33" t="s">
        <v>416</v>
      </c>
      <c r="G864" s="33" t="s">
        <v>20</v>
      </c>
      <c r="H864" s="30" t="s">
        <v>112</v>
      </c>
      <c r="I864" s="42" t="s">
        <v>1042</v>
      </c>
      <c r="J864" s="108" t="str">
        <f t="shared" si="19"/>
        <v>муниципальное образование «город Екатеринбург», г. Екатеринбург, ул. Заводская, д. 15А КОРПУС 7</v>
      </c>
      <c r="K864" s="30">
        <v>1124.8</v>
      </c>
      <c r="L864" s="30">
        <v>16</v>
      </c>
      <c r="M864" s="30">
        <v>5</v>
      </c>
      <c r="N864" s="41" t="s">
        <v>2880</v>
      </c>
      <c r="O864" s="114">
        <v>42865</v>
      </c>
      <c r="P864" s="33" t="s">
        <v>1683</v>
      </c>
      <c r="Q864" s="187">
        <v>4699574.76</v>
      </c>
      <c r="R864" s="183"/>
      <c r="S864" s="183"/>
      <c r="T864"/>
    </row>
    <row r="865" spans="1:20" ht="23.25" x14ac:dyDescent="0.25">
      <c r="A865" s="80">
        <v>864</v>
      </c>
      <c r="B865" s="133" t="s">
        <v>495</v>
      </c>
      <c r="C865" s="30"/>
      <c r="D865" s="30" t="s">
        <v>415</v>
      </c>
      <c r="E865" s="30" t="s">
        <v>18</v>
      </c>
      <c r="F865" s="30" t="s">
        <v>416</v>
      </c>
      <c r="G865" s="30" t="s">
        <v>20</v>
      </c>
      <c r="H865" s="30" t="s">
        <v>112</v>
      </c>
      <c r="I865" s="42" t="s">
        <v>1182</v>
      </c>
      <c r="J865" s="108" t="str">
        <f t="shared" si="19"/>
        <v>муниципальное образование «город Екатеринбург», г. Екатеринбург, ул. Заводская, д. 32КОРПУС 1</v>
      </c>
      <c r="K865" s="30">
        <v>7414.3</v>
      </c>
      <c r="L865" s="30">
        <v>78</v>
      </c>
      <c r="M865" s="30">
        <v>6</v>
      </c>
      <c r="N865" s="41" t="s">
        <v>2947</v>
      </c>
      <c r="O865" s="114">
        <v>43098</v>
      </c>
      <c r="P865" s="33" t="s">
        <v>1696</v>
      </c>
      <c r="Q865" s="187">
        <v>22661520.779999997</v>
      </c>
      <c r="R865" s="183"/>
      <c r="S865" s="183"/>
      <c r="T865"/>
    </row>
    <row r="866" spans="1:20" ht="23.25" x14ac:dyDescent="0.25">
      <c r="A866" s="80">
        <v>865</v>
      </c>
      <c r="B866" s="133" t="s">
        <v>495</v>
      </c>
      <c r="C866" s="30"/>
      <c r="D866" s="30" t="s">
        <v>415</v>
      </c>
      <c r="E866" s="33" t="s">
        <v>18</v>
      </c>
      <c r="F866" s="33" t="s">
        <v>416</v>
      </c>
      <c r="G866" s="33" t="s">
        <v>20</v>
      </c>
      <c r="H866" s="33" t="s">
        <v>112</v>
      </c>
      <c r="I866" s="117" t="s">
        <v>1181</v>
      </c>
      <c r="J866" s="108" t="str">
        <f t="shared" si="19"/>
        <v>муниципальное образование «город Екатеринбург», г. Екатеринбург, ул. Заводская, д. 32КОРПУС 2</v>
      </c>
      <c r="K866" s="33">
        <v>7107.7</v>
      </c>
      <c r="L866" s="30">
        <v>79</v>
      </c>
      <c r="M866" s="33">
        <v>8</v>
      </c>
      <c r="N866" s="41" t="s">
        <v>2970</v>
      </c>
      <c r="O866" s="114" t="s">
        <v>3524</v>
      </c>
      <c r="P866" s="33" t="s">
        <v>1692</v>
      </c>
      <c r="Q866" s="187">
        <v>27927596.899999999</v>
      </c>
      <c r="R866" s="183"/>
      <c r="S866" s="183"/>
      <c r="T866"/>
    </row>
    <row r="867" spans="1:20" ht="23.25" x14ac:dyDescent="0.25">
      <c r="A867" s="80">
        <v>866</v>
      </c>
      <c r="B867" s="133" t="s">
        <v>495</v>
      </c>
      <c r="C867" s="30"/>
      <c r="D867" s="30" t="s">
        <v>415</v>
      </c>
      <c r="E867" s="33" t="s">
        <v>18</v>
      </c>
      <c r="F867" s="33" t="s">
        <v>416</v>
      </c>
      <c r="G867" s="33" t="s">
        <v>20</v>
      </c>
      <c r="H867" s="33" t="s">
        <v>112</v>
      </c>
      <c r="I867" s="117" t="s">
        <v>1244</v>
      </c>
      <c r="J867" s="108" t="str">
        <f t="shared" si="19"/>
        <v>муниципальное образование «город Екатеринбург», г. Екатеринбург, ул. Заводская, д. 79</v>
      </c>
      <c r="K867" s="33">
        <v>442</v>
      </c>
      <c r="L867" s="30">
        <v>8</v>
      </c>
      <c r="M867" s="33">
        <v>8</v>
      </c>
      <c r="N867" s="41" t="s">
        <v>2969</v>
      </c>
      <c r="O867" s="184" t="s">
        <v>3397</v>
      </c>
      <c r="P867" s="33" t="s">
        <v>1630</v>
      </c>
      <c r="Q867" s="187">
        <v>3601160.33</v>
      </c>
      <c r="R867" s="183"/>
      <c r="S867" s="183"/>
      <c r="T867"/>
    </row>
    <row r="868" spans="1:20" ht="23.25" x14ac:dyDescent="0.25">
      <c r="A868" s="80">
        <v>867</v>
      </c>
      <c r="B868" s="133" t="s">
        <v>495</v>
      </c>
      <c r="C868" s="30"/>
      <c r="D868" s="30" t="s">
        <v>415</v>
      </c>
      <c r="E868" s="33" t="s">
        <v>18</v>
      </c>
      <c r="F868" s="33" t="s">
        <v>416</v>
      </c>
      <c r="G868" s="33" t="s">
        <v>20</v>
      </c>
      <c r="H868" s="30" t="s">
        <v>112</v>
      </c>
      <c r="I868" s="42">
        <v>81</v>
      </c>
      <c r="J868" s="108" t="str">
        <f t="shared" si="19"/>
        <v>муниципальное образование «город Екатеринбург», г. Екатеринбург, ул. Заводская, д. 81</v>
      </c>
      <c r="K868" s="30">
        <v>429.7</v>
      </c>
      <c r="L868" s="30">
        <v>8</v>
      </c>
      <c r="M868" s="30">
        <v>8</v>
      </c>
      <c r="N868" s="41" t="s">
        <v>3012</v>
      </c>
      <c r="O868" s="114" t="s">
        <v>3398</v>
      </c>
      <c r="P868" s="33" t="s">
        <v>1644</v>
      </c>
      <c r="Q868" s="187">
        <v>3217946.95</v>
      </c>
      <c r="R868" s="183"/>
      <c r="S868" s="183"/>
      <c r="T868"/>
    </row>
    <row r="869" spans="1:20" ht="23.25" x14ac:dyDescent="0.25">
      <c r="A869" s="80">
        <v>868</v>
      </c>
      <c r="B869" s="133" t="s">
        <v>495</v>
      </c>
      <c r="C869" s="30"/>
      <c r="D869" s="30" t="s">
        <v>415</v>
      </c>
      <c r="E869" s="33" t="s">
        <v>18</v>
      </c>
      <c r="F869" s="33" t="s">
        <v>416</v>
      </c>
      <c r="G869" s="33" t="s">
        <v>20</v>
      </c>
      <c r="H869" s="30" t="s">
        <v>112</v>
      </c>
      <c r="I869" s="42">
        <v>83</v>
      </c>
      <c r="J869" s="108" t="str">
        <f t="shared" si="19"/>
        <v>муниципальное образование «город Екатеринбург», г. Екатеринбург, ул. Заводская, д. 83</v>
      </c>
      <c r="K869" s="30">
        <v>444.3</v>
      </c>
      <c r="L869" s="30">
        <v>8</v>
      </c>
      <c r="M869" s="30">
        <v>8</v>
      </c>
      <c r="N869" s="41" t="s">
        <v>2941</v>
      </c>
      <c r="O869" s="114">
        <v>43098</v>
      </c>
      <c r="P869" s="33" t="s">
        <v>1644</v>
      </c>
      <c r="Q869" s="187">
        <v>3109110.0999999996</v>
      </c>
      <c r="R869" s="183"/>
      <c r="S869" s="183"/>
      <c r="T869"/>
    </row>
    <row r="870" spans="1:20" ht="23.25" x14ac:dyDescent="0.25">
      <c r="A870" s="80">
        <v>869</v>
      </c>
      <c r="B870" s="133" t="s">
        <v>495</v>
      </c>
      <c r="C870" s="30"/>
      <c r="D870" s="30" t="s">
        <v>415</v>
      </c>
      <c r="E870" s="30" t="s">
        <v>18</v>
      </c>
      <c r="F870" s="30" t="s">
        <v>416</v>
      </c>
      <c r="G870" s="30" t="s">
        <v>20</v>
      </c>
      <c r="H870" s="30" t="s">
        <v>595</v>
      </c>
      <c r="I870" s="42">
        <v>66</v>
      </c>
      <c r="J870" s="108" t="str">
        <f t="shared" si="19"/>
        <v>муниципальное образование «город Екатеринбург», г. Екатеринбург, ул. Избирателей, д. 66</v>
      </c>
      <c r="K870" s="30">
        <v>1303.8</v>
      </c>
      <c r="L870" s="30">
        <v>36</v>
      </c>
      <c r="M870" s="30">
        <v>6</v>
      </c>
      <c r="N870" s="41" t="s">
        <v>2930</v>
      </c>
      <c r="O870" s="114">
        <v>43070</v>
      </c>
      <c r="P870" s="33" t="s">
        <v>1692</v>
      </c>
      <c r="Q870" s="187">
        <v>4085706.34</v>
      </c>
      <c r="R870" s="183"/>
      <c r="S870" s="183"/>
      <c r="T870"/>
    </row>
    <row r="871" spans="1:20" ht="23.25" x14ac:dyDescent="0.25">
      <c r="A871" s="80">
        <v>870</v>
      </c>
      <c r="B871" s="133" t="s">
        <v>495</v>
      </c>
      <c r="C871" s="30"/>
      <c r="D871" s="141" t="s">
        <v>415</v>
      </c>
      <c r="E871" s="30" t="s">
        <v>18</v>
      </c>
      <c r="F871" s="30" t="s">
        <v>416</v>
      </c>
      <c r="G871" s="30" t="s">
        <v>20</v>
      </c>
      <c r="H871" s="30" t="s">
        <v>152</v>
      </c>
      <c r="I871" s="42">
        <v>12</v>
      </c>
      <c r="J871" s="108" t="str">
        <f t="shared" si="19"/>
        <v>муниципальное образование «город Екатеринбург», г. Екатеринбург, ул. Ильича, д. 12</v>
      </c>
      <c r="K871" s="30">
        <v>1920.5</v>
      </c>
      <c r="L871" s="30">
        <v>24</v>
      </c>
      <c r="M871" s="30">
        <v>8</v>
      </c>
      <c r="N871" s="41" t="s">
        <v>2434</v>
      </c>
      <c r="O871" s="114" t="s">
        <v>2435</v>
      </c>
      <c r="P871" s="33" t="s">
        <v>3540</v>
      </c>
      <c r="Q871" s="187">
        <v>6298079.0800000001</v>
      </c>
      <c r="R871" s="183"/>
      <c r="S871" s="183"/>
      <c r="T871"/>
    </row>
    <row r="872" spans="1:20" ht="34.5" x14ac:dyDescent="0.25">
      <c r="A872" s="80">
        <v>871</v>
      </c>
      <c r="B872" s="135" t="s">
        <v>495</v>
      </c>
      <c r="C872" s="30"/>
      <c r="D872" s="141" t="s">
        <v>415</v>
      </c>
      <c r="E872" s="33" t="s">
        <v>18</v>
      </c>
      <c r="F872" s="33" t="s">
        <v>416</v>
      </c>
      <c r="G872" s="33" t="s">
        <v>20</v>
      </c>
      <c r="H872" s="33" t="s">
        <v>152</v>
      </c>
      <c r="I872" s="117" t="s">
        <v>992</v>
      </c>
      <c r="J872" s="108" t="str">
        <f t="shared" si="19"/>
        <v>муниципальное образование «город Екатеринбург», г. Екатеринбург, ул. Ильича, д. 8</v>
      </c>
      <c r="K872" s="33">
        <v>3720.3</v>
      </c>
      <c r="L872" s="30">
        <v>41</v>
      </c>
      <c r="M872" s="33">
        <v>7</v>
      </c>
      <c r="N872" s="41" t="s">
        <v>2985</v>
      </c>
      <c r="O872" s="114" t="s">
        <v>3399</v>
      </c>
      <c r="P872" s="33" t="s">
        <v>3574</v>
      </c>
      <c r="Q872" s="187">
        <v>8986905.959999999</v>
      </c>
      <c r="R872" s="183"/>
      <c r="S872" s="183"/>
      <c r="T872"/>
    </row>
    <row r="873" spans="1:20" ht="23.25" x14ac:dyDescent="0.25">
      <c r="A873" s="80">
        <v>872</v>
      </c>
      <c r="B873" s="133" t="s">
        <v>495</v>
      </c>
      <c r="C873" s="30"/>
      <c r="D873" s="112" t="s">
        <v>415</v>
      </c>
      <c r="E873" s="52" t="s">
        <v>18</v>
      </c>
      <c r="F873" s="52" t="s">
        <v>416</v>
      </c>
      <c r="G873" s="52" t="s">
        <v>20</v>
      </c>
      <c r="H873" s="112" t="s">
        <v>1206</v>
      </c>
      <c r="I873" s="51">
        <v>30</v>
      </c>
      <c r="J873" s="108" t="str">
        <f t="shared" si="19"/>
        <v>муниципальное образование «город Екатеринбург», г. Екатеринбург, ул. Индустрии, д. 30</v>
      </c>
      <c r="K873" s="112">
        <v>12648.2</v>
      </c>
      <c r="L873" s="30">
        <v>216</v>
      </c>
      <c r="M873" s="112">
        <v>6</v>
      </c>
      <c r="N873" s="41" t="s">
        <v>1492</v>
      </c>
      <c r="O873" s="114">
        <v>43122</v>
      </c>
      <c r="P873" s="33" t="s">
        <v>1494</v>
      </c>
      <c r="Q873" s="187">
        <v>11637652.98</v>
      </c>
      <c r="R873" s="183"/>
      <c r="S873" s="183"/>
      <c r="T873"/>
    </row>
    <row r="874" spans="1:20" ht="23.25" x14ac:dyDescent="0.25">
      <c r="A874" s="80">
        <v>873</v>
      </c>
      <c r="B874" s="133" t="s">
        <v>495</v>
      </c>
      <c r="C874" s="30"/>
      <c r="D874" s="112" t="s">
        <v>415</v>
      </c>
      <c r="E874" s="52" t="s">
        <v>18</v>
      </c>
      <c r="F874" s="52" t="s">
        <v>416</v>
      </c>
      <c r="G874" s="52" t="s">
        <v>20</v>
      </c>
      <c r="H874" s="180" t="s">
        <v>1206</v>
      </c>
      <c r="I874" s="189">
        <v>37</v>
      </c>
      <c r="J874" s="108" t="str">
        <f t="shared" si="19"/>
        <v>муниципальное образование «город Екатеринбург», г. Екатеринбург, ул. Индустрии, д. 37</v>
      </c>
      <c r="K874" s="112">
        <v>8944.9</v>
      </c>
      <c r="L874" s="30">
        <v>143</v>
      </c>
      <c r="M874" s="112">
        <v>4</v>
      </c>
      <c r="N874" s="41" t="s">
        <v>1492</v>
      </c>
      <c r="O874" s="114">
        <v>43122</v>
      </c>
      <c r="P874" s="33" t="s">
        <v>1494</v>
      </c>
      <c r="Q874" s="187">
        <v>7749411.8599999994</v>
      </c>
      <c r="R874" s="183"/>
      <c r="S874" s="183"/>
      <c r="T874"/>
    </row>
    <row r="875" spans="1:20" ht="57" x14ac:dyDescent="0.25">
      <c r="A875" s="80">
        <v>874</v>
      </c>
      <c r="B875" s="133" t="s">
        <v>495</v>
      </c>
      <c r="C875" s="30"/>
      <c r="D875" s="30" t="s">
        <v>415</v>
      </c>
      <c r="E875" s="33" t="s">
        <v>18</v>
      </c>
      <c r="F875" s="33" t="s">
        <v>416</v>
      </c>
      <c r="G875" s="33" t="s">
        <v>20</v>
      </c>
      <c r="H875" s="33" t="s">
        <v>1206</v>
      </c>
      <c r="I875" s="117" t="s">
        <v>985</v>
      </c>
      <c r="J875" s="108" t="str">
        <f t="shared" si="19"/>
        <v>муниципальное образование «город Екатеринбург», г. Екатеринбург, ул. Индустрии, д. 39</v>
      </c>
      <c r="K875" s="33">
        <v>1903.6</v>
      </c>
      <c r="L875" s="30">
        <v>12</v>
      </c>
      <c r="M875" s="33">
        <v>4</v>
      </c>
      <c r="N875" s="41" t="s">
        <v>3400</v>
      </c>
      <c r="O875" s="114" t="s">
        <v>3401</v>
      </c>
      <c r="P875" s="33" t="s">
        <v>3547</v>
      </c>
      <c r="Q875" s="187">
        <v>3784190.06</v>
      </c>
      <c r="R875" s="183"/>
      <c r="S875" s="183"/>
      <c r="T875"/>
    </row>
    <row r="876" spans="1:20" ht="45.75" x14ac:dyDescent="0.25">
      <c r="A876" s="80">
        <v>875</v>
      </c>
      <c r="B876" s="133" t="s">
        <v>495</v>
      </c>
      <c r="C876" s="30"/>
      <c r="D876" s="30" t="s">
        <v>415</v>
      </c>
      <c r="E876" s="33" t="s">
        <v>18</v>
      </c>
      <c r="F876" s="33" t="s">
        <v>416</v>
      </c>
      <c r="G876" s="33" t="s">
        <v>20</v>
      </c>
      <c r="H876" s="33" t="s">
        <v>1206</v>
      </c>
      <c r="I876" s="117" t="s">
        <v>1249</v>
      </c>
      <c r="J876" s="108" t="str">
        <f t="shared" si="19"/>
        <v>муниципальное образование «город Екатеринбург», г. Екатеринбург, ул. Индустрии, д. 41</v>
      </c>
      <c r="K876" s="33">
        <v>1465.8</v>
      </c>
      <c r="L876" s="30">
        <v>18</v>
      </c>
      <c r="M876" s="33">
        <v>4</v>
      </c>
      <c r="N876" s="41" t="s">
        <v>3402</v>
      </c>
      <c r="O876" s="114" t="s">
        <v>3403</v>
      </c>
      <c r="P876" s="33" t="s">
        <v>3404</v>
      </c>
      <c r="Q876" s="187">
        <v>4975810.1099999994</v>
      </c>
      <c r="R876" s="183"/>
      <c r="S876" s="183"/>
      <c r="T876"/>
    </row>
    <row r="877" spans="1:20" ht="23.25" x14ac:dyDescent="0.25">
      <c r="A877" s="80">
        <v>876</v>
      </c>
      <c r="B877" s="133" t="s">
        <v>495</v>
      </c>
      <c r="C877" s="30"/>
      <c r="D877" s="30" t="s">
        <v>415</v>
      </c>
      <c r="E877" s="33" t="s">
        <v>18</v>
      </c>
      <c r="F877" s="33" t="s">
        <v>416</v>
      </c>
      <c r="G877" s="33" t="s">
        <v>20</v>
      </c>
      <c r="H877" s="33" t="s">
        <v>440</v>
      </c>
      <c r="I877" s="117" t="s">
        <v>981</v>
      </c>
      <c r="J877" s="108" t="str">
        <f t="shared" si="19"/>
        <v>муниципальное образование «город Екатеринбург», г. Екатеринбург, ул. Ирбитская, д. 2</v>
      </c>
      <c r="K877" s="33">
        <v>2825.2</v>
      </c>
      <c r="L877" s="30">
        <v>58</v>
      </c>
      <c r="M877" s="33">
        <v>8</v>
      </c>
      <c r="N877" s="41" t="s">
        <v>2949</v>
      </c>
      <c r="O877" s="114">
        <v>43094</v>
      </c>
      <c r="P877" s="33" t="s">
        <v>1696</v>
      </c>
      <c r="Q877" s="187">
        <v>11446317.180000002</v>
      </c>
      <c r="R877" s="183"/>
      <c r="S877" s="183"/>
      <c r="T877"/>
    </row>
    <row r="878" spans="1:20" ht="23.25" x14ac:dyDescent="0.25">
      <c r="A878" s="80">
        <v>877</v>
      </c>
      <c r="B878" s="133" t="s">
        <v>495</v>
      </c>
      <c r="C878" s="30"/>
      <c r="D878" s="112" t="s">
        <v>415</v>
      </c>
      <c r="E878" s="52" t="s">
        <v>18</v>
      </c>
      <c r="F878" s="52" t="s">
        <v>416</v>
      </c>
      <c r="G878" s="52" t="s">
        <v>20</v>
      </c>
      <c r="H878" s="112" t="s">
        <v>532</v>
      </c>
      <c r="I878" s="51">
        <v>10</v>
      </c>
      <c r="J878" s="108" t="str">
        <f t="shared" si="19"/>
        <v>муниципальное образование «город Екатеринбург», г. Екатеринбург, ул. Исетская, д. 10</v>
      </c>
      <c r="K878" s="112">
        <v>9524.9</v>
      </c>
      <c r="L878" s="30">
        <v>150</v>
      </c>
      <c r="M878" s="112">
        <v>3</v>
      </c>
      <c r="N878" s="41" t="s">
        <v>1491</v>
      </c>
      <c r="O878" s="114">
        <v>43122</v>
      </c>
      <c r="P878" s="33" t="s">
        <v>1494</v>
      </c>
      <c r="Q878" s="187">
        <v>5650063.4199999999</v>
      </c>
      <c r="R878" s="183"/>
      <c r="S878" s="183"/>
      <c r="T878"/>
    </row>
    <row r="879" spans="1:20" ht="34.5" x14ac:dyDescent="0.25">
      <c r="A879" s="80">
        <v>878</v>
      </c>
      <c r="B879" s="133" t="s">
        <v>495</v>
      </c>
      <c r="C879" s="30"/>
      <c r="D879" s="141" t="s">
        <v>415</v>
      </c>
      <c r="E879" s="30" t="s">
        <v>18</v>
      </c>
      <c r="F879" s="30" t="s">
        <v>416</v>
      </c>
      <c r="G879" s="30" t="s">
        <v>20</v>
      </c>
      <c r="H879" s="30" t="s">
        <v>832</v>
      </c>
      <c r="I879" s="42">
        <v>10</v>
      </c>
      <c r="J879" s="108" t="str">
        <f t="shared" si="19"/>
        <v>муниципальное образование «город Екатеринбург», г. Екатеринбург, ул. Испытателей, д. 10</v>
      </c>
      <c r="K879" s="30">
        <v>1528.3</v>
      </c>
      <c r="L879" s="30">
        <v>24</v>
      </c>
      <c r="M879" s="30">
        <v>8</v>
      </c>
      <c r="N879" s="41" t="s">
        <v>2948</v>
      </c>
      <c r="O879" s="114" t="s">
        <v>3525</v>
      </c>
      <c r="P879" s="33" t="s">
        <v>3596</v>
      </c>
      <c r="Q879" s="187">
        <v>8318590.7899999982</v>
      </c>
      <c r="R879" s="183"/>
      <c r="S879" s="183"/>
      <c r="T879"/>
    </row>
    <row r="880" spans="1:20" ht="23.25" x14ac:dyDescent="0.25">
      <c r="A880" s="80">
        <v>879</v>
      </c>
      <c r="B880" s="133" t="s">
        <v>495</v>
      </c>
      <c r="C880" s="30"/>
      <c r="D880" s="30" t="s">
        <v>415</v>
      </c>
      <c r="E880" s="30" t="s">
        <v>18</v>
      </c>
      <c r="F880" s="30" t="s">
        <v>416</v>
      </c>
      <c r="G880" s="30" t="s">
        <v>20</v>
      </c>
      <c r="H880" s="30" t="s">
        <v>457</v>
      </c>
      <c r="I880" s="42">
        <v>53</v>
      </c>
      <c r="J880" s="108" t="str">
        <f t="shared" si="19"/>
        <v>муниципальное образование «город Екатеринбург», г. Екатеринбург, ул. Июльская, д. 53</v>
      </c>
      <c r="K880" s="30">
        <v>2385.5</v>
      </c>
      <c r="L880" s="30">
        <v>23</v>
      </c>
      <c r="M880" s="30">
        <v>7</v>
      </c>
      <c r="N880" s="41" t="s">
        <v>2949</v>
      </c>
      <c r="O880" s="114">
        <v>43094</v>
      </c>
      <c r="P880" s="33" t="s">
        <v>1696</v>
      </c>
      <c r="Q880" s="187">
        <v>6031539.6699999999</v>
      </c>
      <c r="R880" s="183"/>
      <c r="S880" s="183"/>
      <c r="T880"/>
    </row>
    <row r="881" spans="1:20" ht="34.5" x14ac:dyDescent="0.25">
      <c r="A881" s="80">
        <v>880</v>
      </c>
      <c r="B881" s="135" t="s">
        <v>495</v>
      </c>
      <c r="C881" s="30"/>
      <c r="D881" s="30" t="s">
        <v>415</v>
      </c>
      <c r="E881" s="33" t="s">
        <v>18</v>
      </c>
      <c r="F881" s="33" t="s">
        <v>416</v>
      </c>
      <c r="G881" s="33" t="s">
        <v>20</v>
      </c>
      <c r="H881" s="30" t="s">
        <v>28</v>
      </c>
      <c r="I881" s="42">
        <v>62</v>
      </c>
      <c r="J881" s="108" t="str">
        <f t="shared" si="19"/>
        <v>муниципальное образование «город Екатеринбург», г. Екатеринбург, ул. Калинина, д. 62</v>
      </c>
      <c r="K881" s="30">
        <v>1154.8</v>
      </c>
      <c r="L881" s="30">
        <v>14</v>
      </c>
      <c r="M881" s="30">
        <v>7</v>
      </c>
      <c r="N881" s="41" t="s">
        <v>3013</v>
      </c>
      <c r="O881" s="114" t="s">
        <v>3405</v>
      </c>
      <c r="P881" s="33" t="s">
        <v>3575</v>
      </c>
      <c r="Q881" s="187">
        <v>5948716.2999999998</v>
      </c>
      <c r="R881" s="183"/>
      <c r="S881" s="183"/>
      <c r="T881"/>
    </row>
    <row r="882" spans="1:20" ht="68.25" x14ac:dyDescent="0.25">
      <c r="A882" s="80">
        <v>881</v>
      </c>
      <c r="B882" s="135" t="s">
        <v>495</v>
      </c>
      <c r="C882" s="30"/>
      <c r="D882" s="30" t="s">
        <v>415</v>
      </c>
      <c r="E882" s="33" t="s">
        <v>18</v>
      </c>
      <c r="F882" s="33" t="s">
        <v>416</v>
      </c>
      <c r="G882" s="33" t="s">
        <v>20</v>
      </c>
      <c r="H882" s="33" t="s">
        <v>28</v>
      </c>
      <c r="I882" s="117" t="s">
        <v>955</v>
      </c>
      <c r="J882" s="108" t="str">
        <f t="shared" si="19"/>
        <v>муниципальное образование «город Екатеринбург», г. Екатеринбург, ул. Калинина, д. 71</v>
      </c>
      <c r="K882" s="33">
        <v>1020.6</v>
      </c>
      <c r="L882" s="30">
        <v>16</v>
      </c>
      <c r="M882" s="33">
        <v>8</v>
      </c>
      <c r="N882" s="41" t="s">
        <v>3406</v>
      </c>
      <c r="O882" s="185" t="s">
        <v>3407</v>
      </c>
      <c r="P882" s="33" t="s">
        <v>3580</v>
      </c>
      <c r="Q882" s="187">
        <v>7096754.6799999997</v>
      </c>
      <c r="R882" s="183"/>
      <c r="S882" s="183"/>
      <c r="T882"/>
    </row>
    <row r="883" spans="1:20" ht="23.25" x14ac:dyDescent="0.25">
      <c r="A883" s="80">
        <v>882</v>
      </c>
      <c r="B883" s="133" t="s">
        <v>495</v>
      </c>
      <c r="C883" s="30"/>
      <c r="D883" s="30" t="s">
        <v>415</v>
      </c>
      <c r="E883" s="33" t="s">
        <v>18</v>
      </c>
      <c r="F883" s="33" t="s">
        <v>416</v>
      </c>
      <c r="G883" s="33" t="s">
        <v>20</v>
      </c>
      <c r="H883" s="30" t="s">
        <v>28</v>
      </c>
      <c r="I883" s="42">
        <v>72</v>
      </c>
      <c r="J883" s="108" t="str">
        <f t="shared" si="19"/>
        <v>муниципальное образование «город Екатеринбург», г. Екатеринбург, ул. Калинина, д. 72</v>
      </c>
      <c r="K883" s="30">
        <v>851.2</v>
      </c>
      <c r="L883" s="30">
        <v>16</v>
      </c>
      <c r="M883" s="30">
        <v>5</v>
      </c>
      <c r="N883" s="41" t="s">
        <v>2108</v>
      </c>
      <c r="O883" s="114">
        <v>42877</v>
      </c>
      <c r="P883" s="33" t="s">
        <v>1626</v>
      </c>
      <c r="Q883" s="187">
        <v>4612271.0199999996</v>
      </c>
      <c r="R883" s="183"/>
      <c r="S883" s="183"/>
      <c r="T883"/>
    </row>
    <row r="884" spans="1:20" ht="23.25" x14ac:dyDescent="0.25">
      <c r="A884" s="80">
        <v>883</v>
      </c>
      <c r="B884" s="133" t="s">
        <v>495</v>
      </c>
      <c r="C884" s="30"/>
      <c r="D884" s="30" t="s">
        <v>415</v>
      </c>
      <c r="E884" s="33" t="s">
        <v>18</v>
      </c>
      <c r="F884" s="33" t="s">
        <v>416</v>
      </c>
      <c r="G884" s="33" t="s">
        <v>20</v>
      </c>
      <c r="H884" s="30" t="s">
        <v>28</v>
      </c>
      <c r="I884" s="42">
        <v>73</v>
      </c>
      <c r="J884" s="108" t="str">
        <f t="shared" si="19"/>
        <v>муниципальное образование «город Екатеринбург», г. Екатеринбург, ул. Калинина, д. 73</v>
      </c>
      <c r="K884" s="30">
        <v>1015.7</v>
      </c>
      <c r="L884" s="30">
        <v>16</v>
      </c>
      <c r="M884" s="30">
        <v>6</v>
      </c>
      <c r="N884" s="41" t="s">
        <v>2108</v>
      </c>
      <c r="O884" s="114">
        <v>42877</v>
      </c>
      <c r="P884" s="33" t="s">
        <v>1626</v>
      </c>
      <c r="Q884" s="187">
        <v>2172168.6800000002</v>
      </c>
      <c r="R884" s="183"/>
      <c r="S884" s="183"/>
      <c r="T884"/>
    </row>
    <row r="885" spans="1:20" ht="23.25" x14ac:dyDescent="0.25">
      <c r="A885" s="80">
        <v>884</v>
      </c>
      <c r="B885" s="133" t="s">
        <v>495</v>
      </c>
      <c r="C885" s="30"/>
      <c r="D885" s="141" t="s">
        <v>415</v>
      </c>
      <c r="E885" s="33" t="s">
        <v>18</v>
      </c>
      <c r="F885" s="33" t="s">
        <v>416</v>
      </c>
      <c r="G885" s="33" t="s">
        <v>20</v>
      </c>
      <c r="H885" s="30" t="s">
        <v>28</v>
      </c>
      <c r="I885" s="42">
        <v>74</v>
      </c>
      <c r="J885" s="108" t="str">
        <f t="shared" si="19"/>
        <v>муниципальное образование «город Екатеринбург», г. Екатеринбург, ул. Калинина, д. 74</v>
      </c>
      <c r="K885" s="30">
        <v>848.1</v>
      </c>
      <c r="L885" s="30">
        <v>16</v>
      </c>
      <c r="M885" s="30">
        <v>5</v>
      </c>
      <c r="N885" s="41" t="s">
        <v>2108</v>
      </c>
      <c r="O885" s="114">
        <v>42877</v>
      </c>
      <c r="P885" s="33" t="s">
        <v>1626</v>
      </c>
      <c r="Q885" s="187">
        <v>2865273.61</v>
      </c>
      <c r="R885" s="183"/>
      <c r="S885" s="183"/>
      <c r="T885"/>
    </row>
    <row r="886" spans="1:20" ht="45.75" x14ac:dyDescent="0.25">
      <c r="A886" s="80">
        <v>885</v>
      </c>
      <c r="B886" s="133" t="s">
        <v>495</v>
      </c>
      <c r="C886" s="30"/>
      <c r="D886" s="30" t="s">
        <v>415</v>
      </c>
      <c r="E886" s="33" t="s">
        <v>18</v>
      </c>
      <c r="F886" s="33" t="s">
        <v>416</v>
      </c>
      <c r="G886" s="33" t="s">
        <v>20</v>
      </c>
      <c r="H886" s="30" t="s">
        <v>28</v>
      </c>
      <c r="I886" s="42">
        <v>77</v>
      </c>
      <c r="J886" s="108" t="str">
        <f t="shared" si="19"/>
        <v>муниципальное образование «город Екатеринбург», г. Екатеринбург, ул. Калинина, д. 77</v>
      </c>
      <c r="K886" s="30">
        <v>1032.9000000000001</v>
      </c>
      <c r="L886" s="30">
        <v>16</v>
      </c>
      <c r="M886" s="30">
        <v>6</v>
      </c>
      <c r="N886" s="41" t="s">
        <v>3410</v>
      </c>
      <c r="O886" s="114" t="s">
        <v>3408</v>
      </c>
      <c r="P886" s="33" t="s">
        <v>3548</v>
      </c>
      <c r="Q886" s="187">
        <v>5244887.5999999996</v>
      </c>
      <c r="R886" s="183"/>
      <c r="S886" s="183"/>
      <c r="T886"/>
    </row>
    <row r="887" spans="1:20" ht="23.25" x14ac:dyDescent="0.25">
      <c r="A887" s="80">
        <v>886</v>
      </c>
      <c r="B887" s="133" t="s">
        <v>495</v>
      </c>
      <c r="C887" s="30"/>
      <c r="D887" s="134" t="s">
        <v>415</v>
      </c>
      <c r="E887" s="134" t="s">
        <v>18</v>
      </c>
      <c r="F887" s="134" t="s">
        <v>416</v>
      </c>
      <c r="G887" s="134" t="s">
        <v>20</v>
      </c>
      <c r="H887" s="134" t="s">
        <v>75</v>
      </c>
      <c r="I887" s="70">
        <v>60</v>
      </c>
      <c r="J887" s="108" t="str">
        <f t="shared" si="19"/>
        <v>муниципальное образование «город Екатеринбург», г. Екатеринбург, ул. Карла Маркса, д. 60</v>
      </c>
      <c r="K887" s="134">
        <v>17629.7</v>
      </c>
      <c r="L887" s="30">
        <v>313</v>
      </c>
      <c r="M887" s="134">
        <v>6</v>
      </c>
      <c r="N887" s="41" t="s">
        <v>1491</v>
      </c>
      <c r="O887" s="114">
        <v>43122</v>
      </c>
      <c r="P887" s="33" t="s">
        <v>1494</v>
      </c>
      <c r="Q887" s="187">
        <v>11715958.000000002</v>
      </c>
      <c r="R887" s="183"/>
      <c r="S887" s="183"/>
      <c r="T887"/>
    </row>
    <row r="888" spans="1:20" ht="23.25" x14ac:dyDescent="0.25">
      <c r="A888" s="80">
        <v>887</v>
      </c>
      <c r="B888" s="133" t="s">
        <v>495</v>
      </c>
      <c r="C888" s="30"/>
      <c r="D888" s="30" t="s">
        <v>415</v>
      </c>
      <c r="E888" s="33" t="s">
        <v>18</v>
      </c>
      <c r="F888" s="33" t="s">
        <v>416</v>
      </c>
      <c r="G888" s="33" t="s">
        <v>20</v>
      </c>
      <c r="H888" s="33" t="s">
        <v>34</v>
      </c>
      <c r="I888" s="117" t="s">
        <v>945</v>
      </c>
      <c r="J888" s="108" t="str">
        <f t="shared" si="19"/>
        <v>муниципальное образование «город Екатеринбург», г. Екатеринбург, ул. Кирова, д. 7</v>
      </c>
      <c r="K888" s="33">
        <v>5315.7</v>
      </c>
      <c r="L888" s="30">
        <v>64</v>
      </c>
      <c r="M888" s="33">
        <v>5</v>
      </c>
      <c r="N888" s="41" t="s">
        <v>2971</v>
      </c>
      <c r="O888" s="114">
        <v>43098</v>
      </c>
      <c r="P888" s="33" t="s">
        <v>1692</v>
      </c>
      <c r="Q888" s="187">
        <v>6988806.0599999996</v>
      </c>
      <c r="R888" s="183" t="s">
        <v>2348</v>
      </c>
      <c r="S888" s="183"/>
      <c r="T888"/>
    </row>
    <row r="889" spans="1:20" ht="23.25" x14ac:dyDescent="0.25">
      <c r="A889" s="80">
        <v>888</v>
      </c>
      <c r="B889" s="133" t="s">
        <v>495</v>
      </c>
      <c r="C889" s="30"/>
      <c r="D889" s="30" t="s">
        <v>415</v>
      </c>
      <c r="E889" s="33" t="s">
        <v>18</v>
      </c>
      <c r="F889" s="33" t="s">
        <v>416</v>
      </c>
      <c r="G889" s="33" t="s">
        <v>20</v>
      </c>
      <c r="H889" s="33" t="s">
        <v>186</v>
      </c>
      <c r="I889" s="117" t="s">
        <v>984</v>
      </c>
      <c r="J889" s="108" t="str">
        <f t="shared" si="19"/>
        <v>муниципальное образование «город Екатеринбург», г. Екатеринбург, ул. Кировградская, д. 11</v>
      </c>
      <c r="K889" s="33">
        <v>5613.9</v>
      </c>
      <c r="L889" s="30">
        <v>48</v>
      </c>
      <c r="M889" s="33">
        <v>5</v>
      </c>
      <c r="N889" s="41" t="s">
        <v>2930</v>
      </c>
      <c r="O889" s="114">
        <v>43070</v>
      </c>
      <c r="P889" s="33" t="s">
        <v>1692</v>
      </c>
      <c r="Q889" s="187">
        <v>11225550.039999999</v>
      </c>
      <c r="R889" s="183"/>
      <c r="S889" s="183"/>
      <c r="T889"/>
    </row>
    <row r="890" spans="1:20" ht="45.75" x14ac:dyDescent="0.25">
      <c r="A890" s="80">
        <v>889</v>
      </c>
      <c r="B890" s="133" t="s">
        <v>495</v>
      </c>
      <c r="C890" s="30"/>
      <c r="D890" s="30" t="s">
        <v>415</v>
      </c>
      <c r="E890" s="33" t="s">
        <v>18</v>
      </c>
      <c r="F890" s="33" t="s">
        <v>416</v>
      </c>
      <c r="G890" s="33" t="s">
        <v>20</v>
      </c>
      <c r="H890" s="30" t="s">
        <v>186</v>
      </c>
      <c r="I890" s="42">
        <v>13</v>
      </c>
      <c r="J890" s="108" t="str">
        <f t="shared" si="19"/>
        <v>муниципальное образование «город Екатеринбург», г. Екатеринбург, ул. Кировградская, д. 13</v>
      </c>
      <c r="K890" s="30">
        <v>3049.4</v>
      </c>
      <c r="L890" s="30">
        <v>25</v>
      </c>
      <c r="M890" s="30">
        <v>5</v>
      </c>
      <c r="N890" s="41" t="s">
        <v>3409</v>
      </c>
      <c r="O890" s="114" t="s">
        <v>3411</v>
      </c>
      <c r="P890" s="33" t="s">
        <v>2393</v>
      </c>
      <c r="Q890" s="187">
        <v>6220380.3800000008</v>
      </c>
      <c r="R890" s="183"/>
      <c r="S890" s="183"/>
      <c r="T890"/>
    </row>
    <row r="891" spans="1:20" ht="34.5" x14ac:dyDescent="0.25">
      <c r="A891" s="80">
        <v>890</v>
      </c>
      <c r="B891" s="133" t="s">
        <v>495</v>
      </c>
      <c r="C891" s="30"/>
      <c r="D891" s="141" t="s">
        <v>415</v>
      </c>
      <c r="E891" s="33" t="s">
        <v>18</v>
      </c>
      <c r="F891" s="33" t="s">
        <v>416</v>
      </c>
      <c r="G891" s="30" t="s">
        <v>20</v>
      </c>
      <c r="H891" s="30" t="s">
        <v>186</v>
      </c>
      <c r="I891" s="42">
        <v>19</v>
      </c>
      <c r="J891" s="108" t="str">
        <f t="shared" si="19"/>
        <v>муниципальное образование «город Екатеринбург», г. Екатеринбург, ул. Кировградская, д. 19</v>
      </c>
      <c r="K891" s="30">
        <v>2012.7</v>
      </c>
      <c r="L891" s="30">
        <v>23</v>
      </c>
      <c r="M891" s="30">
        <v>4</v>
      </c>
      <c r="N891" s="41" t="s">
        <v>2892</v>
      </c>
      <c r="O891" s="114">
        <v>42898</v>
      </c>
      <c r="P891" s="33" t="s">
        <v>3593</v>
      </c>
      <c r="Q891" s="187">
        <v>6393867.2400000002</v>
      </c>
      <c r="R891" s="183"/>
      <c r="S891" s="183"/>
      <c r="T891"/>
    </row>
    <row r="892" spans="1:20" ht="23.25" x14ac:dyDescent="0.25">
      <c r="A892" s="80">
        <v>891</v>
      </c>
      <c r="B892" s="133" t="s">
        <v>495</v>
      </c>
      <c r="C892" s="30"/>
      <c r="D892" s="30" t="s">
        <v>415</v>
      </c>
      <c r="E892" s="30" t="s">
        <v>18</v>
      </c>
      <c r="F892" s="30" t="s">
        <v>416</v>
      </c>
      <c r="G892" s="30" t="s">
        <v>20</v>
      </c>
      <c r="H892" s="30" t="s">
        <v>186</v>
      </c>
      <c r="I892" s="42">
        <v>21</v>
      </c>
      <c r="J892" s="108" t="str">
        <f t="shared" si="19"/>
        <v>муниципальное образование «город Екатеринбург», г. Екатеринбург, ул. Кировградская, д. 21</v>
      </c>
      <c r="K892" s="30">
        <v>2436.3000000000002</v>
      </c>
      <c r="L892" s="30">
        <v>31</v>
      </c>
      <c r="M892" s="30">
        <v>8</v>
      </c>
      <c r="N892" s="41" t="s">
        <v>2930</v>
      </c>
      <c r="O892" s="114">
        <v>43070</v>
      </c>
      <c r="P892" s="33" t="s">
        <v>1692</v>
      </c>
      <c r="Q892" s="187">
        <v>12135401.210000001</v>
      </c>
      <c r="R892" s="183"/>
      <c r="S892" s="183"/>
      <c r="T892"/>
    </row>
    <row r="893" spans="1:20" ht="23.25" x14ac:dyDescent="0.25">
      <c r="A893" s="80">
        <v>892</v>
      </c>
      <c r="B893" s="133" t="s">
        <v>495</v>
      </c>
      <c r="C893" s="30"/>
      <c r="D893" s="30" t="s">
        <v>415</v>
      </c>
      <c r="E893" s="33" t="s">
        <v>18</v>
      </c>
      <c r="F893" s="33" t="s">
        <v>416</v>
      </c>
      <c r="G893" s="33" t="s">
        <v>20</v>
      </c>
      <c r="H893" s="30" t="s">
        <v>186</v>
      </c>
      <c r="I893" s="42">
        <v>25</v>
      </c>
      <c r="J893" s="108" t="str">
        <f t="shared" si="19"/>
        <v>муниципальное образование «город Екатеринбург», г. Екатеринбург, ул. Кировградская, д. 25</v>
      </c>
      <c r="K893" s="30">
        <v>888.1</v>
      </c>
      <c r="L893" s="30">
        <v>28</v>
      </c>
      <c r="M893" s="30">
        <v>7</v>
      </c>
      <c r="N893" s="41" t="s">
        <v>2109</v>
      </c>
      <c r="O893" s="114">
        <v>42865</v>
      </c>
      <c r="P893" s="33" t="s">
        <v>2110</v>
      </c>
      <c r="Q893" s="187">
        <v>4493494.7899999991</v>
      </c>
      <c r="R893" s="183"/>
      <c r="S893" s="183"/>
      <c r="T893"/>
    </row>
    <row r="894" spans="1:20" ht="23.25" x14ac:dyDescent="0.25">
      <c r="A894" s="80">
        <v>893</v>
      </c>
      <c r="B894" s="133" t="s">
        <v>495</v>
      </c>
      <c r="C894" s="30"/>
      <c r="D894" s="30" t="s">
        <v>415</v>
      </c>
      <c r="E894" s="33" t="s">
        <v>18</v>
      </c>
      <c r="F894" s="33" t="s">
        <v>416</v>
      </c>
      <c r="G894" s="33" t="s">
        <v>20</v>
      </c>
      <c r="H894" s="30" t="s">
        <v>186</v>
      </c>
      <c r="I894" s="42">
        <v>27</v>
      </c>
      <c r="J894" s="108" t="str">
        <f t="shared" si="19"/>
        <v>муниципальное образование «город Екатеринбург», г. Екатеринбург, ул. Кировградская, д. 27</v>
      </c>
      <c r="K894" s="30">
        <v>720.3</v>
      </c>
      <c r="L894" s="30">
        <v>26</v>
      </c>
      <c r="M894" s="30">
        <v>8</v>
      </c>
      <c r="N894" s="41" t="s">
        <v>2109</v>
      </c>
      <c r="O894" s="114">
        <v>42865</v>
      </c>
      <c r="P894" s="33" t="s">
        <v>2110</v>
      </c>
      <c r="Q894" s="187">
        <v>4070514.2699999986</v>
      </c>
      <c r="R894" s="183"/>
      <c r="S894" s="183"/>
      <c r="T894"/>
    </row>
    <row r="895" spans="1:20" ht="23.25" x14ac:dyDescent="0.25">
      <c r="A895" s="80">
        <v>894</v>
      </c>
      <c r="B895" s="133" t="s">
        <v>495</v>
      </c>
      <c r="C895" s="30"/>
      <c r="D895" s="30" t="s">
        <v>415</v>
      </c>
      <c r="E895" s="30" t="s">
        <v>18</v>
      </c>
      <c r="F895" s="30" t="s">
        <v>416</v>
      </c>
      <c r="G895" s="33" t="s">
        <v>20</v>
      </c>
      <c r="H895" s="33" t="s">
        <v>186</v>
      </c>
      <c r="I895" s="117">
        <v>29</v>
      </c>
      <c r="J895" s="108" t="str">
        <f t="shared" si="19"/>
        <v>муниципальное образование «город Екатеринбург», г. Екатеринбург, ул. Кировградская, д. 29</v>
      </c>
      <c r="K895" s="117">
        <v>1433.2</v>
      </c>
      <c r="L895" s="30">
        <v>18</v>
      </c>
      <c r="M895" s="117">
        <v>7</v>
      </c>
      <c r="N895" s="41" t="s">
        <v>2930</v>
      </c>
      <c r="O895" s="114">
        <v>43070</v>
      </c>
      <c r="P895" s="33" t="s">
        <v>1692</v>
      </c>
      <c r="Q895" s="187">
        <v>6024183.2000000002</v>
      </c>
      <c r="R895" s="183"/>
      <c r="S895" s="183"/>
      <c r="T895"/>
    </row>
    <row r="896" spans="1:20" ht="23.25" x14ac:dyDescent="0.25">
      <c r="A896" s="80">
        <v>895</v>
      </c>
      <c r="B896" s="133" t="s">
        <v>495</v>
      </c>
      <c r="C896" s="30"/>
      <c r="D896" s="30" t="s">
        <v>415</v>
      </c>
      <c r="E896" s="30" t="s">
        <v>18</v>
      </c>
      <c r="F896" s="30" t="s">
        <v>416</v>
      </c>
      <c r="G896" s="30" t="s">
        <v>20</v>
      </c>
      <c r="H896" s="30" t="s">
        <v>186</v>
      </c>
      <c r="I896" s="117">
        <v>33</v>
      </c>
      <c r="J896" s="108" t="str">
        <f t="shared" si="19"/>
        <v>муниципальное образование «город Екатеринбург», г. Екатеринбург, ул. Кировградская, д. 33</v>
      </c>
      <c r="K896" s="33">
        <v>1442.2</v>
      </c>
      <c r="L896" s="30">
        <v>18</v>
      </c>
      <c r="M896" s="33">
        <v>8</v>
      </c>
      <c r="N896" s="41" t="s">
        <v>2930</v>
      </c>
      <c r="O896" s="114">
        <v>43070</v>
      </c>
      <c r="P896" s="33" t="s">
        <v>1692</v>
      </c>
      <c r="Q896" s="187">
        <v>7659300.9399999995</v>
      </c>
      <c r="R896" s="183"/>
      <c r="S896" s="183"/>
      <c r="T896"/>
    </row>
    <row r="897" spans="1:20" ht="23.25" x14ac:dyDescent="0.25">
      <c r="A897" s="80">
        <v>896</v>
      </c>
      <c r="B897" s="133" t="s">
        <v>495</v>
      </c>
      <c r="C897" s="30"/>
      <c r="D897" s="112" t="s">
        <v>415</v>
      </c>
      <c r="E897" s="52" t="s">
        <v>18</v>
      </c>
      <c r="F897" s="52" t="s">
        <v>416</v>
      </c>
      <c r="G897" s="52" t="s">
        <v>20</v>
      </c>
      <c r="H897" s="112" t="s">
        <v>186</v>
      </c>
      <c r="I897" s="51">
        <v>34</v>
      </c>
      <c r="J897" s="108" t="str">
        <f t="shared" si="19"/>
        <v>муниципальное образование «город Екатеринбург», г. Екатеринбург, ул. Кировградская, д. 34</v>
      </c>
      <c r="K897" s="112">
        <v>16227.5</v>
      </c>
      <c r="L897" s="30">
        <v>309</v>
      </c>
      <c r="M897" s="112">
        <v>3</v>
      </c>
      <c r="N897" s="41" t="s">
        <v>1492</v>
      </c>
      <c r="O897" s="114">
        <v>43122</v>
      </c>
      <c r="P897" s="33" t="s">
        <v>1494</v>
      </c>
      <c r="Q897" s="187">
        <v>5572014.5499999998</v>
      </c>
      <c r="R897" s="183" t="s">
        <v>2348</v>
      </c>
      <c r="S897" s="183"/>
      <c r="T897"/>
    </row>
    <row r="898" spans="1:20" ht="23.25" x14ac:dyDescent="0.25">
      <c r="A898" s="80">
        <v>897</v>
      </c>
      <c r="B898" s="133" t="s">
        <v>495</v>
      </c>
      <c r="C898" s="30"/>
      <c r="D898" s="30" t="s">
        <v>415</v>
      </c>
      <c r="E898" s="33" t="s">
        <v>18</v>
      </c>
      <c r="F898" s="33" t="s">
        <v>416</v>
      </c>
      <c r="G898" s="33" t="s">
        <v>20</v>
      </c>
      <c r="H898" s="30" t="s">
        <v>186</v>
      </c>
      <c r="I898" s="42">
        <v>35</v>
      </c>
      <c r="J898" s="108" t="str">
        <f t="shared" si="19"/>
        <v>муниципальное образование «город Екатеринбург», г. Екатеринбург, ул. Кировградская, д. 35</v>
      </c>
      <c r="K898" s="30">
        <v>770.4</v>
      </c>
      <c r="L898" s="30">
        <v>25</v>
      </c>
      <c r="M898" s="30">
        <v>6</v>
      </c>
      <c r="N898" s="41" t="s">
        <v>2109</v>
      </c>
      <c r="O898" s="114">
        <v>42865</v>
      </c>
      <c r="P898" s="33" t="s">
        <v>2110</v>
      </c>
      <c r="Q898" s="187">
        <v>4662095.2</v>
      </c>
      <c r="R898" s="183"/>
      <c r="S898" s="183"/>
      <c r="T898"/>
    </row>
    <row r="899" spans="1:20" ht="23.25" x14ac:dyDescent="0.25">
      <c r="A899" s="80">
        <v>898</v>
      </c>
      <c r="B899" s="133" t="s">
        <v>495</v>
      </c>
      <c r="C899" s="30"/>
      <c r="D899" s="30" t="s">
        <v>415</v>
      </c>
      <c r="E899" s="33" t="s">
        <v>18</v>
      </c>
      <c r="F899" s="33" t="s">
        <v>416</v>
      </c>
      <c r="G899" s="33" t="s">
        <v>20</v>
      </c>
      <c r="H899" s="30" t="s">
        <v>186</v>
      </c>
      <c r="I899" s="42">
        <v>37</v>
      </c>
      <c r="J899" s="108" t="str">
        <f t="shared" si="19"/>
        <v>муниципальное образование «город Екатеринбург», г. Екатеринбург, ул. Кировградская, д. 37</v>
      </c>
      <c r="K899" s="30">
        <v>1456.3</v>
      </c>
      <c r="L899" s="30">
        <v>18</v>
      </c>
      <c r="M899" s="30">
        <v>1</v>
      </c>
      <c r="N899" s="41" t="s">
        <v>2907</v>
      </c>
      <c r="O899" s="114">
        <v>43157</v>
      </c>
      <c r="P899" s="33" t="s">
        <v>1692</v>
      </c>
      <c r="Q899" s="187">
        <v>2204015.7999999998</v>
      </c>
      <c r="R899" s="183" t="s">
        <v>2348</v>
      </c>
      <c r="S899" s="183"/>
      <c r="T899"/>
    </row>
    <row r="900" spans="1:20" ht="23.25" x14ac:dyDescent="0.25">
      <c r="A900" s="80">
        <v>899</v>
      </c>
      <c r="B900" s="133" t="s">
        <v>495</v>
      </c>
      <c r="C900" s="30"/>
      <c r="D900" s="30" t="s">
        <v>415</v>
      </c>
      <c r="E900" s="30" t="s">
        <v>18</v>
      </c>
      <c r="F900" s="30" t="s">
        <v>416</v>
      </c>
      <c r="G900" s="33" t="s">
        <v>20</v>
      </c>
      <c r="H900" s="33" t="s">
        <v>186</v>
      </c>
      <c r="I900" s="117" t="s">
        <v>1242</v>
      </c>
      <c r="J900" s="108" t="str">
        <f t="shared" si="19"/>
        <v>муниципальное образование «город Екатеринбург», г. Екатеринбург, ул. Кировградская, д. 39КОРПУС А</v>
      </c>
      <c r="K900" s="117">
        <v>2198.6999999999998</v>
      </c>
      <c r="L900" s="30">
        <v>16</v>
      </c>
      <c r="M900" s="117">
        <v>7</v>
      </c>
      <c r="N900" s="41" t="s">
        <v>2930</v>
      </c>
      <c r="O900" s="114">
        <v>43070</v>
      </c>
      <c r="P900" s="33" t="s">
        <v>1692</v>
      </c>
      <c r="Q900" s="187">
        <v>8596932.4800000004</v>
      </c>
      <c r="R900" s="183"/>
      <c r="S900" s="183"/>
      <c r="T900"/>
    </row>
    <row r="901" spans="1:20" ht="23.25" x14ac:dyDescent="0.25">
      <c r="A901" s="80">
        <v>900</v>
      </c>
      <c r="B901" s="133" t="s">
        <v>495</v>
      </c>
      <c r="C901" s="30"/>
      <c r="D901" s="30" t="s">
        <v>415</v>
      </c>
      <c r="E901" s="30" t="s">
        <v>18</v>
      </c>
      <c r="F901" s="30" t="s">
        <v>416</v>
      </c>
      <c r="G901" s="30" t="s">
        <v>20</v>
      </c>
      <c r="H901" s="30" t="s">
        <v>186</v>
      </c>
      <c r="I901" s="42">
        <v>41</v>
      </c>
      <c r="J901" s="108" t="str">
        <f t="shared" si="19"/>
        <v>муниципальное образование «город Екатеринбург», г. Екатеринбург, ул. Кировградская, д. 41</v>
      </c>
      <c r="K901" s="30">
        <v>2538.5</v>
      </c>
      <c r="L901" s="30">
        <v>31</v>
      </c>
      <c r="M901" s="30">
        <v>7</v>
      </c>
      <c r="N901" s="41" t="s">
        <v>2109</v>
      </c>
      <c r="O901" s="114">
        <v>42865</v>
      </c>
      <c r="P901" s="33" t="s">
        <v>2110</v>
      </c>
      <c r="Q901" s="187">
        <v>5226533.8900000006</v>
      </c>
      <c r="R901" s="183"/>
      <c r="S901" s="183"/>
      <c r="T901"/>
    </row>
    <row r="902" spans="1:20" ht="23.25" x14ac:dyDescent="0.25">
      <c r="A902" s="80">
        <v>901</v>
      </c>
      <c r="B902" s="133" t="s">
        <v>495</v>
      </c>
      <c r="C902" s="30"/>
      <c r="D902" s="30" t="s">
        <v>415</v>
      </c>
      <c r="E902" s="30" t="s">
        <v>18</v>
      </c>
      <c r="F902" s="30" t="s">
        <v>416</v>
      </c>
      <c r="G902" s="30" t="s">
        <v>20</v>
      </c>
      <c r="H902" s="30" t="s">
        <v>186</v>
      </c>
      <c r="I902" s="117">
        <v>43</v>
      </c>
      <c r="J902" s="108" t="str">
        <f t="shared" si="19"/>
        <v>муниципальное образование «город Екатеринбург», г. Екатеринбург, ул. Кировградская, д. 43</v>
      </c>
      <c r="K902" s="117">
        <v>1670.3</v>
      </c>
      <c r="L902" s="30">
        <v>22</v>
      </c>
      <c r="M902" s="117">
        <v>5</v>
      </c>
      <c r="N902" s="41" t="s">
        <v>2930</v>
      </c>
      <c r="O902" s="114">
        <v>43070</v>
      </c>
      <c r="P902" s="33" t="s">
        <v>1692</v>
      </c>
      <c r="Q902" s="187">
        <v>2255741.1</v>
      </c>
      <c r="R902" s="183"/>
      <c r="S902" s="183"/>
      <c r="T902"/>
    </row>
    <row r="903" spans="1:20" ht="23.25" x14ac:dyDescent="0.25">
      <c r="A903" s="80">
        <v>902</v>
      </c>
      <c r="B903" s="133" t="s">
        <v>495</v>
      </c>
      <c r="C903" s="30"/>
      <c r="D903" s="30" t="s">
        <v>415</v>
      </c>
      <c r="E903" s="30" t="s">
        <v>18</v>
      </c>
      <c r="F903" s="30" t="s">
        <v>416</v>
      </c>
      <c r="G903" s="30" t="s">
        <v>20</v>
      </c>
      <c r="H903" s="30" t="s">
        <v>186</v>
      </c>
      <c r="I903" s="117">
        <v>45</v>
      </c>
      <c r="J903" s="108" t="str">
        <f t="shared" si="19"/>
        <v>муниципальное образование «город Екатеринбург», г. Екатеринбург, ул. Кировградская, д. 45</v>
      </c>
      <c r="K903" s="117">
        <v>1672.5</v>
      </c>
      <c r="L903" s="30">
        <v>24</v>
      </c>
      <c r="M903" s="117">
        <v>7</v>
      </c>
      <c r="N903" s="41" t="s">
        <v>2930</v>
      </c>
      <c r="O903" s="114">
        <v>43070</v>
      </c>
      <c r="P903" s="33" t="s">
        <v>1692</v>
      </c>
      <c r="Q903" s="187">
        <v>6347970.4800000004</v>
      </c>
      <c r="R903" s="183"/>
      <c r="S903" s="183"/>
      <c r="T903"/>
    </row>
    <row r="904" spans="1:20" ht="23.25" x14ac:dyDescent="0.25">
      <c r="A904" s="80">
        <v>903</v>
      </c>
      <c r="B904" s="133" t="s">
        <v>495</v>
      </c>
      <c r="C904" s="30"/>
      <c r="D904" s="30" t="s">
        <v>415</v>
      </c>
      <c r="E904" s="30" t="s">
        <v>18</v>
      </c>
      <c r="F904" s="30" t="s">
        <v>416</v>
      </c>
      <c r="G904" s="30" t="s">
        <v>20</v>
      </c>
      <c r="H904" s="33" t="s">
        <v>186</v>
      </c>
      <c r="I904" s="117">
        <v>49</v>
      </c>
      <c r="J904" s="108" t="str">
        <f t="shared" si="19"/>
        <v>муниципальное образование «город Екатеринбург», г. Екатеринбург, ул. Кировградская, д. 49</v>
      </c>
      <c r="K904" s="117">
        <v>1676.4</v>
      </c>
      <c r="L904" s="30">
        <v>24</v>
      </c>
      <c r="M904" s="117">
        <v>6</v>
      </c>
      <c r="N904" s="41" t="s">
        <v>2958</v>
      </c>
      <c r="O904" s="114" t="s">
        <v>3413</v>
      </c>
      <c r="P904" s="33" t="s">
        <v>1692</v>
      </c>
      <c r="Q904" s="187">
        <v>8423479.5600000005</v>
      </c>
      <c r="R904" s="183"/>
      <c r="S904" s="183"/>
      <c r="T904"/>
    </row>
    <row r="905" spans="1:20" ht="23.25" x14ac:dyDescent="0.25">
      <c r="A905" s="80">
        <v>904</v>
      </c>
      <c r="B905" s="133" t="s">
        <v>495</v>
      </c>
      <c r="C905" s="30"/>
      <c r="D905" s="30" t="s">
        <v>415</v>
      </c>
      <c r="E905" s="30" t="s">
        <v>18</v>
      </c>
      <c r="F905" s="30" t="s">
        <v>416</v>
      </c>
      <c r="G905" s="30" t="s">
        <v>20</v>
      </c>
      <c r="H905" s="30" t="s">
        <v>186</v>
      </c>
      <c r="I905" s="42" t="s">
        <v>890</v>
      </c>
      <c r="J905" s="108" t="str">
        <f t="shared" si="19"/>
        <v>муниципальное образование «город Екатеринбург», г. Екатеринбург, ул. Кировградская, д. 49КОРПУС А</v>
      </c>
      <c r="K905" s="30">
        <v>1517.6</v>
      </c>
      <c r="L905" s="30">
        <v>24</v>
      </c>
      <c r="M905" s="30">
        <v>7</v>
      </c>
      <c r="N905" s="41" t="s">
        <v>2934</v>
      </c>
      <c r="O905" s="114">
        <v>43073</v>
      </c>
      <c r="P905" s="33" t="s">
        <v>1847</v>
      </c>
      <c r="Q905" s="187">
        <v>8997038.620000001</v>
      </c>
      <c r="R905" s="183"/>
      <c r="S905" s="183"/>
      <c r="T905"/>
    </row>
    <row r="906" spans="1:20" ht="23.25" x14ac:dyDescent="0.25">
      <c r="A906" s="80">
        <v>905</v>
      </c>
      <c r="B906" s="133" t="s">
        <v>495</v>
      </c>
      <c r="C906" s="30"/>
      <c r="D906" s="141" t="s">
        <v>415</v>
      </c>
      <c r="E906" s="30" t="s">
        <v>18</v>
      </c>
      <c r="F906" s="30" t="s">
        <v>416</v>
      </c>
      <c r="G906" s="30" t="s">
        <v>20</v>
      </c>
      <c r="H906" s="30" t="s">
        <v>186</v>
      </c>
      <c r="I906" s="42">
        <v>5</v>
      </c>
      <c r="J906" s="108" t="str">
        <f t="shared" si="19"/>
        <v>муниципальное образование «город Екатеринбург», г. Екатеринбург, ул. Кировградская, д. 5</v>
      </c>
      <c r="K906" s="30">
        <v>1918.1</v>
      </c>
      <c r="L906" s="30">
        <v>24</v>
      </c>
      <c r="M906" s="30">
        <v>7</v>
      </c>
      <c r="N906" s="41" t="s">
        <v>2109</v>
      </c>
      <c r="O906" s="114">
        <v>42865</v>
      </c>
      <c r="P906" s="33" t="s">
        <v>2110</v>
      </c>
      <c r="Q906" s="187">
        <v>3446165</v>
      </c>
      <c r="R906" s="183"/>
      <c r="S906" s="183"/>
      <c r="T906"/>
    </row>
    <row r="907" spans="1:20" ht="34.5" x14ac:dyDescent="0.25">
      <c r="A907" s="80">
        <v>906</v>
      </c>
      <c r="B907" s="133" t="s">
        <v>495</v>
      </c>
      <c r="C907" s="30"/>
      <c r="D907" s="141" t="s">
        <v>415</v>
      </c>
      <c r="E907" s="33" t="s">
        <v>18</v>
      </c>
      <c r="F907" s="33" t="s">
        <v>416</v>
      </c>
      <c r="G907" s="30" t="s">
        <v>20</v>
      </c>
      <c r="H907" s="30" t="s">
        <v>186</v>
      </c>
      <c r="I907" s="42">
        <v>51</v>
      </c>
      <c r="J907" s="108" t="str">
        <f t="shared" si="19"/>
        <v>муниципальное образование «город Екатеринбург», г. Екатеринбург, ул. Кировградская, д. 51</v>
      </c>
      <c r="K907" s="30">
        <v>1680</v>
      </c>
      <c r="L907" s="30">
        <v>24</v>
      </c>
      <c r="M907" s="30">
        <v>8</v>
      </c>
      <c r="N907" s="41" t="s">
        <v>2896</v>
      </c>
      <c r="O907" s="114" t="s">
        <v>3414</v>
      </c>
      <c r="P907" s="33" t="s">
        <v>3412</v>
      </c>
      <c r="Q907" s="187">
        <v>6202345.4999999991</v>
      </c>
      <c r="R907" s="183"/>
      <c r="S907" s="183"/>
      <c r="T907"/>
    </row>
    <row r="908" spans="1:20" ht="23.25" x14ac:dyDescent="0.25">
      <c r="A908" s="80">
        <v>907</v>
      </c>
      <c r="B908" s="133" t="s">
        <v>495</v>
      </c>
      <c r="C908" s="30"/>
      <c r="D908" s="30" t="s">
        <v>415</v>
      </c>
      <c r="E908" s="30" t="s">
        <v>18</v>
      </c>
      <c r="F908" s="30" t="s">
        <v>416</v>
      </c>
      <c r="G908" s="30" t="s">
        <v>20</v>
      </c>
      <c r="H908" s="30" t="s">
        <v>186</v>
      </c>
      <c r="I908" s="42">
        <v>53</v>
      </c>
      <c r="J908" s="108" t="str">
        <f t="shared" si="19"/>
        <v>муниципальное образование «город Екатеринбург», г. Екатеринбург, ул. Кировградская, д. 53</v>
      </c>
      <c r="K908" s="30">
        <v>1873.9</v>
      </c>
      <c r="L908" s="30">
        <v>48</v>
      </c>
      <c r="M908" s="30">
        <v>6</v>
      </c>
      <c r="N908" s="41" t="s">
        <v>2934</v>
      </c>
      <c r="O908" s="114">
        <v>43073</v>
      </c>
      <c r="P908" s="33" t="s">
        <v>1847</v>
      </c>
      <c r="Q908" s="187">
        <v>10041326.819999998</v>
      </c>
      <c r="R908" s="183"/>
      <c r="S908" s="183"/>
      <c r="T908"/>
    </row>
    <row r="909" spans="1:20" ht="23.25" x14ac:dyDescent="0.25">
      <c r="A909" s="80">
        <v>908</v>
      </c>
      <c r="B909" s="133" t="s">
        <v>495</v>
      </c>
      <c r="C909" s="30"/>
      <c r="D909" s="30" t="s">
        <v>415</v>
      </c>
      <c r="E909" s="30" t="s">
        <v>18</v>
      </c>
      <c r="F909" s="30" t="s">
        <v>416</v>
      </c>
      <c r="G909" s="30" t="s">
        <v>20</v>
      </c>
      <c r="H909" s="30" t="s">
        <v>186</v>
      </c>
      <c r="I909" s="42" t="s">
        <v>1189</v>
      </c>
      <c r="J909" s="108" t="str">
        <f t="shared" si="19"/>
        <v>муниципальное образование «город Екатеринбург», г. Екатеринбург, ул. Кировградская, д. 53КОРПУС А</v>
      </c>
      <c r="K909" s="30">
        <v>1405.8</v>
      </c>
      <c r="L909" s="30">
        <v>36</v>
      </c>
      <c r="M909" s="30">
        <v>8</v>
      </c>
      <c r="N909" s="41" t="s">
        <v>2934</v>
      </c>
      <c r="O909" s="114">
        <v>43073</v>
      </c>
      <c r="P909" s="33" t="s">
        <v>1847</v>
      </c>
      <c r="Q909" s="187">
        <v>9141627.5600000005</v>
      </c>
      <c r="R909" s="183"/>
      <c r="S909" s="183"/>
      <c r="T909"/>
    </row>
    <row r="910" spans="1:20" ht="23.25" x14ac:dyDescent="0.25">
      <c r="A910" s="80">
        <v>909</v>
      </c>
      <c r="B910" s="133" t="s">
        <v>495</v>
      </c>
      <c r="C910" s="30"/>
      <c r="D910" s="30" t="s">
        <v>415</v>
      </c>
      <c r="E910" s="30" t="s">
        <v>18</v>
      </c>
      <c r="F910" s="30" t="s">
        <v>416</v>
      </c>
      <c r="G910" s="30" t="s">
        <v>20</v>
      </c>
      <c r="H910" s="30" t="s">
        <v>186</v>
      </c>
      <c r="I910" s="117">
        <v>55</v>
      </c>
      <c r="J910" s="108" t="str">
        <f t="shared" si="19"/>
        <v>муниципальное образование «город Екатеринбург», г. Екатеринбург, ул. Кировградская, д. 55</v>
      </c>
      <c r="K910" s="117">
        <v>1899.1</v>
      </c>
      <c r="L910" s="30">
        <v>48</v>
      </c>
      <c r="M910" s="117">
        <v>7</v>
      </c>
      <c r="N910" s="41" t="s">
        <v>2930</v>
      </c>
      <c r="O910" s="114">
        <v>43070</v>
      </c>
      <c r="P910" s="33" t="s">
        <v>1692</v>
      </c>
      <c r="Q910" s="187">
        <v>10872595.520000001</v>
      </c>
      <c r="R910" s="183"/>
      <c r="S910" s="183"/>
      <c r="T910"/>
    </row>
    <row r="911" spans="1:20" ht="23.25" x14ac:dyDescent="0.25">
      <c r="A911" s="80">
        <v>910</v>
      </c>
      <c r="B911" s="133" t="s">
        <v>495</v>
      </c>
      <c r="C911" s="30"/>
      <c r="D911" s="30" t="s">
        <v>415</v>
      </c>
      <c r="E911" s="30" t="s">
        <v>18</v>
      </c>
      <c r="F911" s="30" t="s">
        <v>416</v>
      </c>
      <c r="G911" s="30" t="s">
        <v>20</v>
      </c>
      <c r="H911" s="30" t="s">
        <v>186</v>
      </c>
      <c r="I911" s="42" t="s">
        <v>1190</v>
      </c>
      <c r="J911" s="108" t="str">
        <f t="shared" si="19"/>
        <v>муниципальное образование «город Екатеринбург», г. Екатеринбург, ул. Кировградская, д. 55КОРПУС А</v>
      </c>
      <c r="K911" s="30">
        <v>1407.5</v>
      </c>
      <c r="L911" s="30">
        <v>36</v>
      </c>
      <c r="M911" s="30">
        <v>7</v>
      </c>
      <c r="N911" s="41" t="s">
        <v>2934</v>
      </c>
      <c r="O911" s="114">
        <v>43073</v>
      </c>
      <c r="P911" s="33" t="s">
        <v>1847</v>
      </c>
      <c r="Q911" s="187">
        <v>8748527.0800000001</v>
      </c>
      <c r="R911" s="183"/>
      <c r="S911" s="183"/>
      <c r="T911"/>
    </row>
    <row r="912" spans="1:20" ht="23.25" x14ac:dyDescent="0.25">
      <c r="A912" s="80">
        <v>911</v>
      </c>
      <c r="B912" s="133" t="s">
        <v>495</v>
      </c>
      <c r="C912" s="30"/>
      <c r="D912" s="30" t="s">
        <v>415</v>
      </c>
      <c r="E912" s="30" t="s">
        <v>18</v>
      </c>
      <c r="F912" s="30" t="s">
        <v>416</v>
      </c>
      <c r="G912" s="30" t="s">
        <v>20</v>
      </c>
      <c r="H912" s="30" t="s">
        <v>186</v>
      </c>
      <c r="I912" s="117">
        <v>57</v>
      </c>
      <c r="J912" s="108" t="str">
        <f t="shared" si="19"/>
        <v>муниципальное образование «город Екатеринбург», г. Екатеринбург, ул. Кировградская, д. 57</v>
      </c>
      <c r="K912" s="117">
        <v>1867.8</v>
      </c>
      <c r="L912" s="30">
        <v>48</v>
      </c>
      <c r="M912" s="117">
        <v>8</v>
      </c>
      <c r="N912" s="41" t="s">
        <v>2956</v>
      </c>
      <c r="O912" s="114" t="s">
        <v>3415</v>
      </c>
      <c r="P912" s="33" t="s">
        <v>1692</v>
      </c>
      <c r="Q912" s="187">
        <v>10528267.98</v>
      </c>
      <c r="R912" s="183"/>
      <c r="S912" s="183"/>
      <c r="T912"/>
    </row>
    <row r="913" spans="1:20" ht="23.25" x14ac:dyDescent="0.25">
      <c r="A913" s="80">
        <v>912</v>
      </c>
      <c r="B913" s="133" t="s">
        <v>495</v>
      </c>
      <c r="C913" s="30"/>
      <c r="D913" s="141" t="s">
        <v>415</v>
      </c>
      <c r="E913" s="33" t="s">
        <v>18</v>
      </c>
      <c r="F913" s="33" t="s">
        <v>416</v>
      </c>
      <c r="G913" s="33" t="s">
        <v>20</v>
      </c>
      <c r="H913" s="30" t="s">
        <v>186</v>
      </c>
      <c r="I913" s="42">
        <v>62</v>
      </c>
      <c r="J913" s="108" t="str">
        <f t="shared" si="19"/>
        <v>муниципальное образование «город Екатеринбург», г. Екатеринбург, ул. Кировградская, д. 62</v>
      </c>
      <c r="K913" s="30">
        <v>3743.2</v>
      </c>
      <c r="L913" s="30">
        <v>37</v>
      </c>
      <c r="M913" s="30">
        <v>6</v>
      </c>
      <c r="N913" s="41" t="s">
        <v>2108</v>
      </c>
      <c r="O913" s="114">
        <v>42877</v>
      </c>
      <c r="P913" s="33" t="s">
        <v>1626</v>
      </c>
      <c r="Q913" s="187">
        <v>10924848.039999999</v>
      </c>
      <c r="R913" s="183"/>
      <c r="S913" s="183"/>
      <c r="T913"/>
    </row>
    <row r="914" spans="1:20" ht="23.25" x14ac:dyDescent="0.25">
      <c r="A914" s="80">
        <v>913</v>
      </c>
      <c r="B914" s="133" t="s">
        <v>495</v>
      </c>
      <c r="C914" s="30"/>
      <c r="D914" s="30" t="s">
        <v>415</v>
      </c>
      <c r="E914" s="30" t="s">
        <v>18</v>
      </c>
      <c r="F914" s="30" t="s">
        <v>416</v>
      </c>
      <c r="G914" s="30" t="s">
        <v>20</v>
      </c>
      <c r="H914" s="30" t="s">
        <v>186</v>
      </c>
      <c r="I914" s="42">
        <v>68</v>
      </c>
      <c r="J914" s="108" t="str">
        <f t="shared" si="19"/>
        <v>муниципальное образование «город Екатеринбург», г. Екатеринбург, ул. Кировградская, д. 68</v>
      </c>
      <c r="K914" s="30">
        <v>1490.3</v>
      </c>
      <c r="L914" s="30">
        <v>18</v>
      </c>
      <c r="M914" s="30">
        <v>6</v>
      </c>
      <c r="N914" s="41" t="s">
        <v>2109</v>
      </c>
      <c r="O914" s="114">
        <v>42865</v>
      </c>
      <c r="P914" s="33" t="s">
        <v>2110</v>
      </c>
      <c r="Q914" s="187">
        <v>3050929.09</v>
      </c>
      <c r="R914" s="183"/>
      <c r="S914" s="183"/>
      <c r="T914"/>
    </row>
    <row r="915" spans="1:20" ht="34.5" x14ac:dyDescent="0.25">
      <c r="A915" s="80">
        <v>914</v>
      </c>
      <c r="B915" s="135" t="s">
        <v>495</v>
      </c>
      <c r="C915" s="30"/>
      <c r="D915" s="30" t="s">
        <v>415</v>
      </c>
      <c r="E915" s="33" t="s">
        <v>18</v>
      </c>
      <c r="F915" s="33" t="s">
        <v>416</v>
      </c>
      <c r="G915" s="33" t="s">
        <v>20</v>
      </c>
      <c r="H915" s="33" t="s">
        <v>186</v>
      </c>
      <c r="I915" s="42">
        <v>70</v>
      </c>
      <c r="J915" s="108" t="str">
        <f t="shared" si="19"/>
        <v>муниципальное образование «город Екатеринбург», г. Екатеринбург, ул. Кировградская, д. 70</v>
      </c>
      <c r="K915" s="30">
        <v>4368.8</v>
      </c>
      <c r="L915" s="30">
        <v>40</v>
      </c>
      <c r="M915" s="30">
        <v>5</v>
      </c>
      <c r="N915" s="41" t="s">
        <v>3014</v>
      </c>
      <c r="O915" s="114" t="s">
        <v>3416</v>
      </c>
      <c r="P915" s="33" t="s">
        <v>2393</v>
      </c>
      <c r="Q915" s="187">
        <v>12622999.669999998</v>
      </c>
      <c r="R915" s="183"/>
      <c r="S915" s="183"/>
      <c r="T915"/>
    </row>
    <row r="916" spans="1:20" ht="34.5" x14ac:dyDescent="0.25">
      <c r="A916" s="80">
        <v>915</v>
      </c>
      <c r="B916" s="133" t="s">
        <v>495</v>
      </c>
      <c r="C916" s="30"/>
      <c r="D916" s="30" t="s">
        <v>415</v>
      </c>
      <c r="E916" s="30" t="s">
        <v>18</v>
      </c>
      <c r="F916" s="30" t="s">
        <v>416</v>
      </c>
      <c r="G916" s="30" t="s">
        <v>20</v>
      </c>
      <c r="H916" s="30" t="s">
        <v>186</v>
      </c>
      <c r="I916" s="117">
        <v>79</v>
      </c>
      <c r="J916" s="108" t="str">
        <f t="shared" si="19"/>
        <v>муниципальное образование «город Екатеринбург», г. Екатеринбург, ул. Кировградская, д. 79</v>
      </c>
      <c r="K916" s="117">
        <v>1878.7</v>
      </c>
      <c r="L916" s="30">
        <v>48</v>
      </c>
      <c r="M916" s="117">
        <v>8</v>
      </c>
      <c r="N916" s="41" t="s">
        <v>3417</v>
      </c>
      <c r="O916" s="114" t="s">
        <v>3418</v>
      </c>
      <c r="P916" s="33" t="s">
        <v>3599</v>
      </c>
      <c r="Q916" s="187">
        <v>11403360.26</v>
      </c>
      <c r="R916" s="183"/>
      <c r="S916" s="183"/>
      <c r="T916"/>
    </row>
    <row r="917" spans="1:20" ht="45.75" x14ac:dyDescent="0.25">
      <c r="A917" s="80">
        <v>916</v>
      </c>
      <c r="B917" s="133" t="s">
        <v>495</v>
      </c>
      <c r="C917" s="30"/>
      <c r="D917" s="141" t="s">
        <v>415</v>
      </c>
      <c r="E917" s="30" t="s">
        <v>18</v>
      </c>
      <c r="F917" s="30" t="s">
        <v>416</v>
      </c>
      <c r="G917" s="30" t="s">
        <v>20</v>
      </c>
      <c r="H917" s="30" t="s">
        <v>186</v>
      </c>
      <c r="I917" s="42">
        <v>9</v>
      </c>
      <c r="J917" s="108" t="str">
        <f t="shared" si="19"/>
        <v>муниципальное образование «город Екатеринбург», г. Екатеринбург, ул. Кировградская, д. 9</v>
      </c>
      <c r="K917" s="30">
        <v>5528.3</v>
      </c>
      <c r="L917" s="30">
        <v>56</v>
      </c>
      <c r="M917" s="30">
        <v>5</v>
      </c>
      <c r="N917" s="41" t="s">
        <v>2927</v>
      </c>
      <c r="O917" s="114" t="s">
        <v>3344</v>
      </c>
      <c r="P917" s="33" t="s">
        <v>2420</v>
      </c>
      <c r="Q917" s="187">
        <v>9178933.2600000016</v>
      </c>
      <c r="R917" s="183"/>
      <c r="S917" s="183"/>
      <c r="T917"/>
    </row>
    <row r="918" spans="1:20" ht="23.25" x14ac:dyDescent="0.25">
      <c r="A918" s="80">
        <v>917</v>
      </c>
      <c r="B918" s="133" t="s">
        <v>495</v>
      </c>
      <c r="C918" s="30"/>
      <c r="D918" s="112" t="s">
        <v>415</v>
      </c>
      <c r="E918" s="52" t="s">
        <v>18</v>
      </c>
      <c r="F918" s="52" t="s">
        <v>416</v>
      </c>
      <c r="G918" s="52" t="s">
        <v>20</v>
      </c>
      <c r="H918" s="112" t="s">
        <v>436</v>
      </c>
      <c r="I918" s="51">
        <v>29</v>
      </c>
      <c r="J918" s="108" t="str">
        <f t="shared" si="19"/>
        <v>муниципальное образование «город Екатеринбург», г. Екатеринбург, ул. Кобозева, д. 29</v>
      </c>
      <c r="K918" s="112">
        <v>6923.6</v>
      </c>
      <c r="L918" s="30">
        <v>131</v>
      </c>
      <c r="M918" s="112">
        <v>2</v>
      </c>
      <c r="N918" s="41" t="s">
        <v>1492</v>
      </c>
      <c r="O918" s="114">
        <v>43122</v>
      </c>
      <c r="P918" s="33" t="s">
        <v>1494</v>
      </c>
      <c r="Q918" s="187">
        <v>3461008.88</v>
      </c>
      <c r="R918" s="183"/>
      <c r="S918" s="183"/>
      <c r="T918"/>
    </row>
    <row r="919" spans="1:20" ht="45.75" x14ac:dyDescent="0.25">
      <c r="A919" s="80">
        <v>918</v>
      </c>
      <c r="B919" s="133" t="s">
        <v>495</v>
      </c>
      <c r="C919" s="30"/>
      <c r="D919" s="141" t="s">
        <v>415</v>
      </c>
      <c r="E919" s="33" t="s">
        <v>18</v>
      </c>
      <c r="F919" s="33" t="s">
        <v>416</v>
      </c>
      <c r="G919" s="33" t="s">
        <v>20</v>
      </c>
      <c r="H919" s="30" t="s">
        <v>436</v>
      </c>
      <c r="I919" s="42">
        <v>75</v>
      </c>
      <c r="J919" s="108" t="str">
        <f t="shared" si="19"/>
        <v>муниципальное образование «город Екатеринбург», г. Екатеринбург, ул. Кобозева, д. 75</v>
      </c>
      <c r="K919" s="30">
        <v>465.4</v>
      </c>
      <c r="L919" s="30">
        <v>8</v>
      </c>
      <c r="M919" s="30">
        <v>8</v>
      </c>
      <c r="N919" s="41" t="s">
        <v>2418</v>
      </c>
      <c r="O919" s="114" t="s">
        <v>3526</v>
      </c>
      <c r="P919" s="33" t="s">
        <v>2420</v>
      </c>
      <c r="Q919" s="187">
        <v>2326595.7200000002</v>
      </c>
      <c r="R919" s="183"/>
      <c r="S919" s="183"/>
      <c r="T919"/>
    </row>
    <row r="920" spans="1:20" ht="23.25" x14ac:dyDescent="0.25">
      <c r="A920" s="80">
        <v>919</v>
      </c>
      <c r="B920" s="133" t="s">
        <v>495</v>
      </c>
      <c r="C920" s="30"/>
      <c r="D920" s="30" t="s">
        <v>415</v>
      </c>
      <c r="E920" s="33" t="s">
        <v>18</v>
      </c>
      <c r="F920" s="33" t="s">
        <v>416</v>
      </c>
      <c r="G920" s="33" t="s">
        <v>20</v>
      </c>
      <c r="H920" s="30" t="s">
        <v>436</v>
      </c>
      <c r="I920" s="42">
        <v>79</v>
      </c>
      <c r="J920" s="108" t="str">
        <f t="shared" si="19"/>
        <v>муниципальное образование «город Екатеринбург», г. Екатеринбург, ул. Кобозева, д. 79</v>
      </c>
      <c r="K920" s="30">
        <v>1090.9000000000001</v>
      </c>
      <c r="L920" s="30">
        <v>18</v>
      </c>
      <c r="M920" s="30">
        <v>8</v>
      </c>
      <c r="N920" s="41" t="s">
        <v>2909</v>
      </c>
      <c r="O920" s="114" t="s">
        <v>3419</v>
      </c>
      <c r="P920" s="33" t="s">
        <v>2769</v>
      </c>
      <c r="Q920" s="187">
        <v>6681751.1799999988</v>
      </c>
      <c r="R920" s="183"/>
      <c r="S920" s="183"/>
      <c r="T920"/>
    </row>
    <row r="921" spans="1:20" ht="23.25" x14ac:dyDescent="0.25">
      <c r="A921" s="80">
        <v>920</v>
      </c>
      <c r="B921" s="133" t="s">
        <v>495</v>
      </c>
      <c r="C921" s="30"/>
      <c r="D921" s="30" t="s">
        <v>415</v>
      </c>
      <c r="E921" s="33" t="s">
        <v>18</v>
      </c>
      <c r="F921" s="33" t="s">
        <v>416</v>
      </c>
      <c r="G921" s="33" t="s">
        <v>20</v>
      </c>
      <c r="H921" s="30" t="s">
        <v>436</v>
      </c>
      <c r="I921" s="42">
        <v>85</v>
      </c>
      <c r="J921" s="108" t="str">
        <f t="shared" si="19"/>
        <v>муниципальное образование «город Екатеринбург», г. Екатеринбург, ул. Кобозева, д. 85</v>
      </c>
      <c r="K921" s="30">
        <v>469.4</v>
      </c>
      <c r="L921" s="30">
        <v>8</v>
      </c>
      <c r="M921" s="30">
        <v>8</v>
      </c>
      <c r="N921" s="41" t="s">
        <v>2910</v>
      </c>
      <c r="O921" s="114">
        <v>43073</v>
      </c>
      <c r="P921" s="33" t="s">
        <v>1847</v>
      </c>
      <c r="Q921" s="187">
        <v>3196382.8200000003</v>
      </c>
      <c r="R921" s="183"/>
      <c r="S921" s="183"/>
      <c r="T921"/>
    </row>
    <row r="922" spans="1:20" ht="23.25" x14ac:dyDescent="0.25">
      <c r="A922" s="80">
        <v>921</v>
      </c>
      <c r="B922" s="133" t="s">
        <v>495</v>
      </c>
      <c r="C922" s="30"/>
      <c r="D922" s="134" t="s">
        <v>415</v>
      </c>
      <c r="E922" s="134" t="s">
        <v>18</v>
      </c>
      <c r="F922" s="134" t="s">
        <v>416</v>
      </c>
      <c r="G922" s="134" t="s">
        <v>20</v>
      </c>
      <c r="H922" s="134" t="s">
        <v>773</v>
      </c>
      <c r="I922" s="70" t="s">
        <v>929</v>
      </c>
      <c r="J922" s="108" t="str">
        <f t="shared" si="19"/>
        <v>муниципальное образование «город Екатеринбург», г. Екатеринбург, ул. Коминтерна, д. 11КОРПУС А</v>
      </c>
      <c r="K922" s="134">
        <v>5963.7</v>
      </c>
      <c r="L922" s="30">
        <v>142</v>
      </c>
      <c r="M922" s="134">
        <v>1</v>
      </c>
      <c r="N922" s="41" t="s">
        <v>1293</v>
      </c>
      <c r="O922" s="114">
        <v>43297</v>
      </c>
      <c r="P922" s="33" t="s">
        <v>3619</v>
      </c>
      <c r="Q922" s="187">
        <v>1900399.41</v>
      </c>
      <c r="R922" s="183"/>
      <c r="S922" s="183"/>
      <c r="T922"/>
    </row>
    <row r="923" spans="1:20" ht="23.25" x14ac:dyDescent="0.25">
      <c r="A923" s="80">
        <v>922</v>
      </c>
      <c r="B923" s="133" t="s">
        <v>495</v>
      </c>
      <c r="C923" s="30"/>
      <c r="D923" s="30" t="s">
        <v>415</v>
      </c>
      <c r="E923" s="33" t="s">
        <v>18</v>
      </c>
      <c r="F923" s="33" t="s">
        <v>416</v>
      </c>
      <c r="G923" s="33" t="s">
        <v>20</v>
      </c>
      <c r="H923" s="30" t="s">
        <v>455</v>
      </c>
      <c r="I923" s="42">
        <v>121</v>
      </c>
      <c r="J923" s="108" t="str">
        <f t="shared" si="19"/>
        <v>муниципальное образование «город Екатеринбург», г. Екатеринбург, ул. Коммунистическая, д. 121</v>
      </c>
      <c r="K923" s="30">
        <v>432.8</v>
      </c>
      <c r="L923" s="30">
        <v>8</v>
      </c>
      <c r="M923" s="113">
        <v>1</v>
      </c>
      <c r="N923" s="41" t="s">
        <v>2910</v>
      </c>
      <c r="O923" s="114">
        <v>43073</v>
      </c>
      <c r="P923" s="33" t="s">
        <v>1847</v>
      </c>
      <c r="Q923" s="187">
        <v>748490.52</v>
      </c>
      <c r="R923" s="183" t="s">
        <v>2348</v>
      </c>
      <c r="S923" s="183"/>
      <c r="T923"/>
    </row>
    <row r="924" spans="1:20" ht="23.25" x14ac:dyDescent="0.25">
      <c r="A924" s="80">
        <v>923</v>
      </c>
      <c r="B924" s="133" t="s">
        <v>495</v>
      </c>
      <c r="C924" s="30"/>
      <c r="D924" s="112" t="s">
        <v>415</v>
      </c>
      <c r="E924" s="52" t="s">
        <v>18</v>
      </c>
      <c r="F924" s="52" t="s">
        <v>416</v>
      </c>
      <c r="G924" s="52" t="s">
        <v>20</v>
      </c>
      <c r="H924" s="112" t="s">
        <v>455</v>
      </c>
      <c r="I924" s="51">
        <v>123</v>
      </c>
      <c r="J924" s="108" t="str">
        <f t="shared" si="19"/>
        <v>муниципальное образование «город Екатеринбург», г. Екатеринбург, ул. Коммунистическая, д. 123</v>
      </c>
      <c r="K924" s="112">
        <v>5175.1000000000004</v>
      </c>
      <c r="L924" s="30">
        <v>71</v>
      </c>
      <c r="M924" s="112">
        <v>2</v>
      </c>
      <c r="N924" s="41" t="s">
        <v>1492</v>
      </c>
      <c r="O924" s="114">
        <v>43122</v>
      </c>
      <c r="P924" s="33" t="s">
        <v>1494</v>
      </c>
      <c r="Q924" s="187">
        <v>3976490.76</v>
      </c>
      <c r="R924" s="183"/>
      <c r="S924" s="183"/>
      <c r="T924"/>
    </row>
    <row r="925" spans="1:20" ht="23.25" x14ac:dyDescent="0.25">
      <c r="A925" s="80">
        <v>924</v>
      </c>
      <c r="B925" s="133" t="s">
        <v>495</v>
      </c>
      <c r="C925" s="30"/>
      <c r="D925" s="30" t="s">
        <v>415</v>
      </c>
      <c r="E925" s="33" t="s">
        <v>18</v>
      </c>
      <c r="F925" s="33" t="s">
        <v>416</v>
      </c>
      <c r="G925" s="33" t="s">
        <v>64</v>
      </c>
      <c r="H925" s="30" t="s">
        <v>1236</v>
      </c>
      <c r="I925" s="42">
        <v>2</v>
      </c>
      <c r="J925" s="108" t="str">
        <f t="shared" ref="J925:J988" si="20">C925&amp;""&amp;D925&amp;", "&amp;E925&amp;" "&amp;F925&amp;", "&amp;G925&amp;" "&amp;H925&amp;", д. "&amp;I925</f>
        <v>муниципальное образование «город Екатеринбург», г. Екатеринбург, пер. Курьинский, д. 2</v>
      </c>
      <c r="K925" s="30">
        <v>871.1</v>
      </c>
      <c r="L925" s="30">
        <v>13</v>
      </c>
      <c r="M925" s="30">
        <v>5</v>
      </c>
      <c r="N925" s="41" t="s">
        <v>2975</v>
      </c>
      <c r="O925" s="114">
        <v>42898</v>
      </c>
      <c r="P925" s="33" t="s">
        <v>1726</v>
      </c>
      <c r="Q925" s="187">
        <v>1602419.94</v>
      </c>
      <c r="R925" s="183"/>
      <c r="S925" s="183"/>
      <c r="T925"/>
    </row>
    <row r="926" spans="1:20" ht="23.25" x14ac:dyDescent="0.25">
      <c r="A926" s="80">
        <v>925</v>
      </c>
      <c r="B926" s="133" t="s">
        <v>495</v>
      </c>
      <c r="C926" s="30"/>
      <c r="D926" s="30" t="s">
        <v>415</v>
      </c>
      <c r="E926" s="33" t="s">
        <v>18</v>
      </c>
      <c r="F926" s="33" t="s">
        <v>416</v>
      </c>
      <c r="G926" s="33" t="s">
        <v>20</v>
      </c>
      <c r="H926" s="33" t="s">
        <v>53</v>
      </c>
      <c r="I926" s="117" t="s">
        <v>1250</v>
      </c>
      <c r="J926" s="108" t="str">
        <f t="shared" si="20"/>
        <v>муниципальное образование «город Екатеринбург», г. Екатеринбург, ул. Комсомольская, д. 41/3</v>
      </c>
      <c r="K926" s="33">
        <v>739.5</v>
      </c>
      <c r="L926" s="30">
        <v>12</v>
      </c>
      <c r="M926" s="33">
        <v>8</v>
      </c>
      <c r="N926" s="41" t="s">
        <v>2975</v>
      </c>
      <c r="O926" s="114">
        <v>42898</v>
      </c>
      <c r="P926" s="33" t="s">
        <v>1726</v>
      </c>
      <c r="Q926" s="187">
        <v>4498731.12</v>
      </c>
      <c r="R926" s="183"/>
      <c r="S926" s="183"/>
      <c r="T926"/>
    </row>
    <row r="927" spans="1:20" ht="23.25" x14ac:dyDescent="0.25">
      <c r="A927" s="80">
        <v>926</v>
      </c>
      <c r="B927" s="133" t="s">
        <v>495</v>
      </c>
      <c r="C927" s="30"/>
      <c r="D927" s="141" t="s">
        <v>415</v>
      </c>
      <c r="E927" s="30" t="s">
        <v>18</v>
      </c>
      <c r="F927" s="30" t="s">
        <v>416</v>
      </c>
      <c r="G927" s="30" t="s">
        <v>20</v>
      </c>
      <c r="H927" s="30" t="s">
        <v>53</v>
      </c>
      <c r="I927" s="42">
        <v>52</v>
      </c>
      <c r="J927" s="108" t="str">
        <f t="shared" si="20"/>
        <v>муниципальное образование «город Екатеринбург», г. Екатеринбург, ул. Комсомольская, д. 52</v>
      </c>
      <c r="K927" s="30">
        <v>631</v>
      </c>
      <c r="L927" s="30">
        <v>8</v>
      </c>
      <c r="M927" s="30">
        <v>8</v>
      </c>
      <c r="N927" s="41" t="s">
        <v>2452</v>
      </c>
      <c r="O927" s="114">
        <v>42528</v>
      </c>
      <c r="P927" s="33" t="s">
        <v>1687</v>
      </c>
      <c r="Q927" s="187">
        <v>3558640.12</v>
      </c>
      <c r="R927" s="183"/>
      <c r="S927" s="183"/>
      <c r="T927"/>
    </row>
    <row r="928" spans="1:20" ht="23.25" x14ac:dyDescent="0.25">
      <c r="A928" s="80">
        <v>927</v>
      </c>
      <c r="B928" s="133" t="s">
        <v>495</v>
      </c>
      <c r="C928" s="30"/>
      <c r="D928" s="141" t="s">
        <v>415</v>
      </c>
      <c r="E928" s="33" t="s">
        <v>18</v>
      </c>
      <c r="F928" s="33" t="s">
        <v>416</v>
      </c>
      <c r="G928" s="33" t="s">
        <v>20</v>
      </c>
      <c r="H928" s="33" t="s">
        <v>53</v>
      </c>
      <c r="I928" s="117" t="s">
        <v>995</v>
      </c>
      <c r="J928" s="108" t="str">
        <f t="shared" si="20"/>
        <v>муниципальное образование «город Екатеринбург», г. Екатеринбург, ул. Комсомольская, д. 54</v>
      </c>
      <c r="K928" s="33">
        <v>2530.1</v>
      </c>
      <c r="L928" s="30">
        <v>33</v>
      </c>
      <c r="M928" s="33">
        <v>4</v>
      </c>
      <c r="N928" s="41" t="s">
        <v>2452</v>
      </c>
      <c r="O928" s="114">
        <v>42528</v>
      </c>
      <c r="P928" s="33" t="s">
        <v>1687</v>
      </c>
      <c r="Q928" s="187">
        <v>3597394.3</v>
      </c>
      <c r="R928" s="183"/>
      <c r="S928" s="183"/>
      <c r="T928"/>
    </row>
    <row r="929" spans="1:20" ht="23.25" x14ac:dyDescent="0.25">
      <c r="A929" s="80">
        <v>928</v>
      </c>
      <c r="B929" s="133" t="s">
        <v>495</v>
      </c>
      <c r="C929" s="30"/>
      <c r="D929" s="30" t="s">
        <v>415</v>
      </c>
      <c r="E929" s="30" t="s">
        <v>18</v>
      </c>
      <c r="F929" s="30" t="s">
        <v>416</v>
      </c>
      <c r="G929" s="30" t="s">
        <v>20</v>
      </c>
      <c r="H929" s="30" t="s">
        <v>53</v>
      </c>
      <c r="I929" s="42">
        <v>57</v>
      </c>
      <c r="J929" s="108" t="str">
        <f t="shared" si="20"/>
        <v>муниципальное образование «город Екатеринбург», г. Екатеринбург, ул. Комсомольская, д. 57</v>
      </c>
      <c r="K929" s="30">
        <v>396.6</v>
      </c>
      <c r="L929" s="30">
        <v>8</v>
      </c>
      <c r="M929" s="30">
        <v>5</v>
      </c>
      <c r="N929" s="41" t="s">
        <v>2452</v>
      </c>
      <c r="O929" s="114">
        <v>42528</v>
      </c>
      <c r="P929" s="33" t="s">
        <v>1687</v>
      </c>
      <c r="Q929" s="187">
        <v>1439991.08</v>
      </c>
      <c r="R929" s="183"/>
      <c r="S929" s="183"/>
      <c r="T929"/>
    </row>
    <row r="930" spans="1:20" ht="23.25" x14ac:dyDescent="0.25">
      <c r="A930" s="80">
        <v>929</v>
      </c>
      <c r="B930" s="133" t="s">
        <v>495</v>
      </c>
      <c r="C930" s="30"/>
      <c r="D930" s="30" t="s">
        <v>415</v>
      </c>
      <c r="E930" s="33" t="s">
        <v>18</v>
      </c>
      <c r="F930" s="33" t="s">
        <v>416</v>
      </c>
      <c r="G930" s="33" t="s">
        <v>20</v>
      </c>
      <c r="H930" s="33" t="s">
        <v>53</v>
      </c>
      <c r="I930" s="117" t="s">
        <v>892</v>
      </c>
      <c r="J930" s="108" t="str">
        <f t="shared" si="20"/>
        <v>муниципальное образование «город Екатеринбург», г. Екатеринбург, ул. Комсомольская, д. 59А</v>
      </c>
      <c r="K930" s="33">
        <v>407</v>
      </c>
      <c r="L930" s="30">
        <v>8</v>
      </c>
      <c r="M930" s="33">
        <v>2</v>
      </c>
      <c r="N930" s="41" t="s">
        <v>2452</v>
      </c>
      <c r="O930" s="114">
        <v>42528</v>
      </c>
      <c r="P930" s="33" t="s">
        <v>1687</v>
      </c>
      <c r="Q930" s="187">
        <v>603735.41</v>
      </c>
      <c r="R930" s="183"/>
      <c r="S930" s="183"/>
      <c r="T930"/>
    </row>
    <row r="931" spans="1:20" ht="23.25" x14ac:dyDescent="0.25">
      <c r="A931" s="80">
        <v>930</v>
      </c>
      <c r="B931" s="133" t="s">
        <v>495</v>
      </c>
      <c r="C931" s="30"/>
      <c r="D931" s="141" t="s">
        <v>415</v>
      </c>
      <c r="E931" s="33" t="s">
        <v>18</v>
      </c>
      <c r="F931" s="33" t="s">
        <v>416</v>
      </c>
      <c r="G931" s="33" t="s">
        <v>20</v>
      </c>
      <c r="H931" s="30" t="s">
        <v>598</v>
      </c>
      <c r="I931" s="42">
        <v>20</v>
      </c>
      <c r="J931" s="108" t="str">
        <f t="shared" si="20"/>
        <v>муниципальное образование «город Екатеринбург», г. Екатеринбург, ул. Корепина, д. 20</v>
      </c>
      <c r="K931" s="30">
        <v>505.3</v>
      </c>
      <c r="L931" s="30">
        <v>8</v>
      </c>
      <c r="M931" s="30">
        <v>4</v>
      </c>
      <c r="N931" s="41" t="s">
        <v>2453</v>
      </c>
      <c r="O931" s="114" t="s">
        <v>2454</v>
      </c>
      <c r="P931" s="33" t="s">
        <v>3543</v>
      </c>
      <c r="Q931" s="187">
        <v>1470389.7400000002</v>
      </c>
      <c r="R931" s="183"/>
      <c r="S931" s="183"/>
      <c r="T931"/>
    </row>
    <row r="932" spans="1:20" ht="23.25" x14ac:dyDescent="0.25">
      <c r="A932" s="80">
        <v>931</v>
      </c>
      <c r="B932" s="133" t="s">
        <v>495</v>
      </c>
      <c r="C932" s="30"/>
      <c r="D932" s="30" t="s">
        <v>415</v>
      </c>
      <c r="E932" s="30" t="s">
        <v>18</v>
      </c>
      <c r="F932" s="30" t="s">
        <v>416</v>
      </c>
      <c r="G932" s="30" t="s">
        <v>20</v>
      </c>
      <c r="H932" s="30" t="s">
        <v>598</v>
      </c>
      <c r="I932" s="42">
        <v>25</v>
      </c>
      <c r="J932" s="108" t="str">
        <f t="shared" si="20"/>
        <v>муниципальное образование «город Екатеринбург», г. Екатеринбург, ул. Корепина, д. 25</v>
      </c>
      <c r="K932" s="30">
        <v>2393.6</v>
      </c>
      <c r="L932" s="30">
        <v>18</v>
      </c>
      <c r="M932" s="30">
        <v>7</v>
      </c>
      <c r="N932" s="41" t="s">
        <v>2377</v>
      </c>
      <c r="O932" s="114">
        <v>42502</v>
      </c>
      <c r="P932" s="33" t="s">
        <v>3544</v>
      </c>
      <c r="Q932" s="187">
        <v>6044166.5</v>
      </c>
      <c r="R932" s="183"/>
      <c r="S932" s="183"/>
      <c r="T932"/>
    </row>
    <row r="933" spans="1:20" ht="23.25" x14ac:dyDescent="0.25">
      <c r="A933" s="80">
        <v>932</v>
      </c>
      <c r="B933" s="133" t="s">
        <v>495</v>
      </c>
      <c r="C933" s="30"/>
      <c r="D933" s="141" t="s">
        <v>415</v>
      </c>
      <c r="E933" s="30" t="s">
        <v>18</v>
      </c>
      <c r="F933" s="30" t="s">
        <v>416</v>
      </c>
      <c r="G933" s="30" t="s">
        <v>20</v>
      </c>
      <c r="H933" s="30" t="s">
        <v>598</v>
      </c>
      <c r="I933" s="42">
        <v>47</v>
      </c>
      <c r="J933" s="108" t="str">
        <f t="shared" si="20"/>
        <v>муниципальное образование «город Екатеринбург», г. Екатеринбург, ул. Корепина, д. 47</v>
      </c>
      <c r="K933" s="30">
        <v>390</v>
      </c>
      <c r="L933" s="30">
        <v>8</v>
      </c>
      <c r="M933" s="30">
        <v>7</v>
      </c>
      <c r="N933" s="41" t="s">
        <v>2457</v>
      </c>
      <c r="O933" s="114">
        <v>42502</v>
      </c>
      <c r="P933" s="33" t="s">
        <v>1635</v>
      </c>
      <c r="Q933" s="187">
        <v>1841027.74</v>
      </c>
      <c r="R933" s="183"/>
      <c r="S933" s="183"/>
      <c r="T933"/>
    </row>
    <row r="934" spans="1:20" ht="23.25" x14ac:dyDescent="0.25">
      <c r="A934" s="80">
        <v>933</v>
      </c>
      <c r="B934" s="133" t="s">
        <v>495</v>
      </c>
      <c r="C934" s="30"/>
      <c r="D934" s="30" t="s">
        <v>415</v>
      </c>
      <c r="E934" s="30" t="s">
        <v>18</v>
      </c>
      <c r="F934" s="30" t="s">
        <v>416</v>
      </c>
      <c r="G934" s="30" t="s">
        <v>20</v>
      </c>
      <c r="H934" s="30" t="s">
        <v>598</v>
      </c>
      <c r="I934" s="42">
        <v>48</v>
      </c>
      <c r="J934" s="108" t="str">
        <f t="shared" si="20"/>
        <v>муниципальное образование «город Екатеринбург», г. Екатеринбург, ул. Корепина, д. 48</v>
      </c>
      <c r="K934" s="30">
        <v>649.79999999999995</v>
      </c>
      <c r="L934" s="30">
        <v>12</v>
      </c>
      <c r="M934" s="30">
        <v>8</v>
      </c>
      <c r="N934" s="41" t="s">
        <v>2923</v>
      </c>
      <c r="O934" s="114">
        <v>43073</v>
      </c>
      <c r="P934" s="33" t="s">
        <v>1847</v>
      </c>
      <c r="Q934" s="187">
        <v>5421661.04</v>
      </c>
      <c r="R934" s="183"/>
      <c r="S934" s="183"/>
      <c r="T934"/>
    </row>
    <row r="935" spans="1:20" ht="23.25" x14ac:dyDescent="0.25">
      <c r="A935" s="80">
        <v>934</v>
      </c>
      <c r="B935" s="135" t="s">
        <v>495</v>
      </c>
      <c r="C935" s="30"/>
      <c r="D935" s="30" t="s">
        <v>415</v>
      </c>
      <c r="E935" s="33" t="s">
        <v>18</v>
      </c>
      <c r="F935" s="33" t="s">
        <v>416</v>
      </c>
      <c r="G935" s="33" t="s">
        <v>20</v>
      </c>
      <c r="H935" s="33" t="s">
        <v>878</v>
      </c>
      <c r="I935" s="117" t="s">
        <v>979</v>
      </c>
      <c r="J935" s="108" t="str">
        <f t="shared" si="20"/>
        <v>муниципальное образование «город Екатеринбург», г. Екатеринбург, ул. Коуровская, д. 14</v>
      </c>
      <c r="K935" s="33">
        <v>498.2</v>
      </c>
      <c r="L935" s="30">
        <v>8</v>
      </c>
      <c r="M935" s="33">
        <v>8</v>
      </c>
      <c r="N935" s="41" t="s">
        <v>2093</v>
      </c>
      <c r="O935" s="114">
        <v>42699</v>
      </c>
      <c r="P935" s="33" t="s">
        <v>1610</v>
      </c>
      <c r="Q935" s="187">
        <v>3980308.97</v>
      </c>
      <c r="R935" s="183"/>
      <c r="S935" s="183"/>
      <c r="T935"/>
    </row>
    <row r="936" spans="1:20" ht="23.25" x14ac:dyDescent="0.25">
      <c r="A936" s="80">
        <v>935</v>
      </c>
      <c r="B936" s="133" t="s">
        <v>495</v>
      </c>
      <c r="C936" s="30"/>
      <c r="D936" s="30" t="s">
        <v>415</v>
      </c>
      <c r="E936" s="30" t="s">
        <v>18</v>
      </c>
      <c r="F936" s="30" t="s">
        <v>416</v>
      </c>
      <c r="G936" s="30" t="s">
        <v>20</v>
      </c>
      <c r="H936" s="30" t="s">
        <v>878</v>
      </c>
      <c r="I936" s="42">
        <v>6</v>
      </c>
      <c r="J936" s="108" t="str">
        <f t="shared" si="20"/>
        <v>муниципальное образование «город Екатеринбург», г. Екатеринбург, ул. Коуровская, д. 6</v>
      </c>
      <c r="K936" s="30">
        <v>686.4</v>
      </c>
      <c r="L936" s="30">
        <v>8</v>
      </c>
      <c r="M936" s="30">
        <v>5</v>
      </c>
      <c r="N936" s="41" t="s">
        <v>2093</v>
      </c>
      <c r="O936" s="114">
        <v>42699</v>
      </c>
      <c r="P936" s="33" t="s">
        <v>1610</v>
      </c>
      <c r="Q936" s="187">
        <v>5412312.5700000003</v>
      </c>
      <c r="R936" s="183"/>
      <c r="S936" s="183"/>
      <c r="T936"/>
    </row>
    <row r="937" spans="1:20" ht="34.5" x14ac:dyDescent="0.25">
      <c r="A937" s="80">
        <v>936</v>
      </c>
      <c r="B937" s="133" t="s">
        <v>495</v>
      </c>
      <c r="C937" s="30"/>
      <c r="D937" s="30" t="s">
        <v>415</v>
      </c>
      <c r="E937" s="33" t="s">
        <v>18</v>
      </c>
      <c r="F937" s="33" t="s">
        <v>416</v>
      </c>
      <c r="G937" s="33" t="s">
        <v>20</v>
      </c>
      <c r="H937" s="33" t="s">
        <v>207</v>
      </c>
      <c r="I937" s="117" t="s">
        <v>909</v>
      </c>
      <c r="J937" s="108" t="str">
        <f t="shared" si="20"/>
        <v>муниципальное образование «город Екатеринбург», г. Екатеринбург, ул. Красноармейская, д. 78А</v>
      </c>
      <c r="K937" s="33">
        <v>2077.8000000000002</v>
      </c>
      <c r="L937" s="30">
        <v>21</v>
      </c>
      <c r="M937" s="33">
        <v>5</v>
      </c>
      <c r="N937" s="41" t="s">
        <v>2986</v>
      </c>
      <c r="O937" s="114" t="s">
        <v>3527</v>
      </c>
      <c r="P937" s="33" t="s">
        <v>3536</v>
      </c>
      <c r="Q937" s="187">
        <v>8763279.8200000003</v>
      </c>
      <c r="R937" s="183"/>
      <c r="S937" s="183"/>
      <c r="T937"/>
    </row>
    <row r="938" spans="1:20" ht="45.75" x14ac:dyDescent="0.25">
      <c r="A938" s="80">
        <v>937</v>
      </c>
      <c r="B938" s="133" t="s">
        <v>495</v>
      </c>
      <c r="C938" s="30"/>
      <c r="D938" s="30" t="s">
        <v>415</v>
      </c>
      <c r="E938" s="33" t="s">
        <v>18</v>
      </c>
      <c r="F938" s="33" t="s">
        <v>416</v>
      </c>
      <c r="G938" s="33" t="s">
        <v>20</v>
      </c>
      <c r="H938" s="33" t="s">
        <v>428</v>
      </c>
      <c r="I938" s="117" t="s">
        <v>962</v>
      </c>
      <c r="J938" s="108" t="str">
        <f t="shared" si="20"/>
        <v>муниципальное образование «город Екатеринбург», г. Екатеринбург, ул. Краснофлотцев, д. 12</v>
      </c>
      <c r="K938" s="33">
        <v>3831.3</v>
      </c>
      <c r="L938" s="30">
        <v>33</v>
      </c>
      <c r="M938" s="33">
        <v>5</v>
      </c>
      <c r="N938" s="41" t="s">
        <v>2988</v>
      </c>
      <c r="O938" s="114" t="s">
        <v>3344</v>
      </c>
      <c r="P938" s="33" t="s">
        <v>2420</v>
      </c>
      <c r="Q938" s="187">
        <f>3342168.14+1077048.54</f>
        <v>4419216.68</v>
      </c>
      <c r="R938" s="183"/>
      <c r="S938" s="183"/>
      <c r="T938"/>
    </row>
    <row r="939" spans="1:20" ht="45.75" x14ac:dyDescent="0.25">
      <c r="A939" s="80">
        <v>938</v>
      </c>
      <c r="B939" s="133" t="s">
        <v>495</v>
      </c>
      <c r="C939" s="30"/>
      <c r="D939" s="141" t="s">
        <v>415</v>
      </c>
      <c r="E939" s="30" t="s">
        <v>18</v>
      </c>
      <c r="F939" s="30" t="s">
        <v>416</v>
      </c>
      <c r="G939" s="30" t="s">
        <v>20</v>
      </c>
      <c r="H939" s="30" t="s">
        <v>428</v>
      </c>
      <c r="I939" s="42">
        <v>19</v>
      </c>
      <c r="J939" s="108" t="str">
        <f t="shared" si="20"/>
        <v>муниципальное образование «город Екатеринбург», г. Екатеринбург, ул. Краснофлотцев, д. 19</v>
      </c>
      <c r="K939" s="30">
        <v>2012.3</v>
      </c>
      <c r="L939" s="30">
        <v>31</v>
      </c>
      <c r="M939" s="30">
        <v>8</v>
      </c>
      <c r="N939" s="41" t="s">
        <v>2988</v>
      </c>
      <c r="O939" s="114" t="s">
        <v>3344</v>
      </c>
      <c r="P939" s="33" t="s">
        <v>2420</v>
      </c>
      <c r="Q939" s="187">
        <v>7585825.8799999999</v>
      </c>
      <c r="R939" s="183"/>
      <c r="S939" s="183"/>
      <c r="T939"/>
    </row>
    <row r="940" spans="1:20" ht="23.25" x14ac:dyDescent="0.25">
      <c r="A940" s="80">
        <v>939</v>
      </c>
      <c r="B940" s="133" t="s">
        <v>495</v>
      </c>
      <c r="C940" s="30"/>
      <c r="D940" s="30" t="s">
        <v>415</v>
      </c>
      <c r="E940" s="33" t="s">
        <v>18</v>
      </c>
      <c r="F940" s="33" t="s">
        <v>416</v>
      </c>
      <c r="G940" s="33" t="s">
        <v>20</v>
      </c>
      <c r="H940" s="33" t="s">
        <v>428</v>
      </c>
      <c r="I940" s="117" t="s">
        <v>1251</v>
      </c>
      <c r="J940" s="108" t="str">
        <f t="shared" si="20"/>
        <v>муниципальное образование «город Екатеринбург», г. Екатеринбург, ул. Краснофлотцев, д. 1КОРПУС Г</v>
      </c>
      <c r="K940" s="33">
        <v>5152.8</v>
      </c>
      <c r="L940" s="30">
        <v>35</v>
      </c>
      <c r="M940" s="33">
        <v>4</v>
      </c>
      <c r="N940" s="41" t="s">
        <v>2987</v>
      </c>
      <c r="O940" s="114">
        <v>42954</v>
      </c>
      <c r="P940" s="33" t="s">
        <v>1846</v>
      </c>
      <c r="Q940" s="187">
        <v>3605335.42</v>
      </c>
      <c r="R940" s="183"/>
      <c r="S940" s="183"/>
      <c r="T940"/>
    </row>
    <row r="941" spans="1:20" ht="45.75" x14ac:dyDescent="0.25">
      <c r="A941" s="80">
        <v>940</v>
      </c>
      <c r="B941" s="133" t="s">
        <v>495</v>
      </c>
      <c r="C941" s="30"/>
      <c r="D941" s="141" t="s">
        <v>415</v>
      </c>
      <c r="E941" s="33" t="s">
        <v>18</v>
      </c>
      <c r="F941" s="33" t="s">
        <v>416</v>
      </c>
      <c r="G941" s="33" t="s">
        <v>20</v>
      </c>
      <c r="H941" s="33" t="s">
        <v>428</v>
      </c>
      <c r="I941" s="117" t="s">
        <v>1252</v>
      </c>
      <c r="J941" s="108" t="str">
        <f t="shared" si="20"/>
        <v>муниципальное образование «город Екатеринбург», г. Екатеринбург, ул. Краснофлотцев, д. 1КОРПУС Д</v>
      </c>
      <c r="K941" s="33">
        <v>1783.4</v>
      </c>
      <c r="L941" s="30">
        <v>24</v>
      </c>
      <c r="M941" s="33">
        <v>8</v>
      </c>
      <c r="N941" s="41" t="s">
        <v>2988</v>
      </c>
      <c r="O941" s="114" t="s">
        <v>3344</v>
      </c>
      <c r="P941" s="33" t="s">
        <v>2420</v>
      </c>
      <c r="Q941" s="187">
        <v>4307618.32</v>
      </c>
      <c r="R941" s="183"/>
      <c r="S941" s="183"/>
      <c r="T941"/>
    </row>
    <row r="942" spans="1:20" ht="57" x14ac:dyDescent="0.25">
      <c r="A942" s="80">
        <v>941</v>
      </c>
      <c r="B942" s="133" t="s">
        <v>495</v>
      </c>
      <c r="C942" s="30"/>
      <c r="D942" s="141" t="s">
        <v>415</v>
      </c>
      <c r="E942" s="33" t="s">
        <v>18</v>
      </c>
      <c r="F942" s="33" t="s">
        <v>416</v>
      </c>
      <c r="G942" s="33" t="s">
        <v>20</v>
      </c>
      <c r="H942" s="33" t="s">
        <v>428</v>
      </c>
      <c r="I942" s="117" t="s">
        <v>1001</v>
      </c>
      <c r="J942" s="108" t="str">
        <f t="shared" si="20"/>
        <v>муниципальное образование «город Екатеринбург», г. Екатеринбург, ул. Краснофлотцев, д. 21</v>
      </c>
      <c r="K942" s="33">
        <v>3342.1</v>
      </c>
      <c r="L942" s="30">
        <v>71</v>
      </c>
      <c r="M942" s="33">
        <v>8</v>
      </c>
      <c r="N942" s="41" t="s">
        <v>3420</v>
      </c>
      <c r="O942" s="114" t="s">
        <v>3421</v>
      </c>
      <c r="P942" s="33" t="s">
        <v>3545</v>
      </c>
      <c r="Q942" s="187">
        <v>13047162.699999996</v>
      </c>
      <c r="R942" s="183"/>
      <c r="S942" s="183"/>
      <c r="T942"/>
    </row>
    <row r="943" spans="1:20" ht="45.75" x14ac:dyDescent="0.25">
      <c r="A943" s="80">
        <v>942</v>
      </c>
      <c r="B943" s="133" t="s">
        <v>495</v>
      </c>
      <c r="C943" s="30"/>
      <c r="D943" s="30" t="s">
        <v>415</v>
      </c>
      <c r="E943" s="30" t="s">
        <v>18</v>
      </c>
      <c r="F943" s="30" t="s">
        <v>416</v>
      </c>
      <c r="G943" s="30" t="s">
        <v>20</v>
      </c>
      <c r="H943" s="30" t="s">
        <v>596</v>
      </c>
      <c r="I943" s="42">
        <v>3</v>
      </c>
      <c r="J943" s="108" t="str">
        <f t="shared" si="20"/>
        <v>муниципальное образование «город Екатеринбург», г. Екатеринбург, ул. Красных борцов, д. 3</v>
      </c>
      <c r="K943" s="30">
        <v>1884.2</v>
      </c>
      <c r="L943" s="30">
        <v>42</v>
      </c>
      <c r="M943" s="30">
        <v>7</v>
      </c>
      <c r="N943" s="41" t="s">
        <v>2950</v>
      </c>
      <c r="O943" s="114" t="s">
        <v>3344</v>
      </c>
      <c r="P943" s="33" t="s">
        <v>2420</v>
      </c>
      <c r="Q943" s="187">
        <v>4760762.6400000006</v>
      </c>
      <c r="R943" s="183"/>
      <c r="S943" s="183"/>
      <c r="T943"/>
    </row>
    <row r="944" spans="1:20" ht="45.75" x14ac:dyDescent="0.25">
      <c r="A944" s="80">
        <v>943</v>
      </c>
      <c r="B944" s="133" t="s">
        <v>495</v>
      </c>
      <c r="C944" s="30"/>
      <c r="D944" s="141" t="s">
        <v>415</v>
      </c>
      <c r="E944" s="30" t="s">
        <v>18</v>
      </c>
      <c r="F944" s="30" t="s">
        <v>416</v>
      </c>
      <c r="G944" s="30" t="s">
        <v>20</v>
      </c>
      <c r="H944" s="30" t="s">
        <v>858</v>
      </c>
      <c r="I944" s="42">
        <v>1</v>
      </c>
      <c r="J944" s="108" t="str">
        <f t="shared" si="20"/>
        <v>муниципальное образование «город Екатеринбург», г. Екатеринбург, ул. Красных партизан, д. 1</v>
      </c>
      <c r="K944" s="30">
        <v>3443.9</v>
      </c>
      <c r="L944" s="30">
        <v>32</v>
      </c>
      <c r="M944" s="30">
        <v>6</v>
      </c>
      <c r="N944" s="41" t="s">
        <v>2950</v>
      </c>
      <c r="O944" s="114" t="s">
        <v>3344</v>
      </c>
      <c r="P944" s="33" t="s">
        <v>2420</v>
      </c>
      <c r="Q944" s="187">
        <f>1918462.88+4957889.18</f>
        <v>6876352.0599999996</v>
      </c>
      <c r="R944" s="183"/>
      <c r="S944" s="183"/>
      <c r="T944"/>
    </row>
    <row r="945" spans="1:20" ht="23.25" x14ac:dyDescent="0.25">
      <c r="A945" s="80">
        <v>944</v>
      </c>
      <c r="B945" s="133" t="s">
        <v>495</v>
      </c>
      <c r="C945" s="30"/>
      <c r="D945" s="30" t="s">
        <v>415</v>
      </c>
      <c r="E945" s="30" t="s">
        <v>18</v>
      </c>
      <c r="F945" s="30" t="s">
        <v>416</v>
      </c>
      <c r="G945" s="30" t="s">
        <v>20</v>
      </c>
      <c r="H945" s="30" t="s">
        <v>875</v>
      </c>
      <c r="I945" s="42">
        <v>19</v>
      </c>
      <c r="J945" s="108" t="str">
        <f t="shared" si="20"/>
        <v>муниципальное образование «город Екатеринбург», г. Екатеринбург, ул. Круговая, д. 19</v>
      </c>
      <c r="K945" s="30">
        <v>418.9</v>
      </c>
      <c r="L945" s="30">
        <v>8</v>
      </c>
      <c r="M945" s="30">
        <v>7</v>
      </c>
      <c r="N945" s="41" t="s">
        <v>2901</v>
      </c>
      <c r="O945" s="114">
        <v>43066</v>
      </c>
      <c r="P945" s="33" t="s">
        <v>1632</v>
      </c>
      <c r="Q945" s="187">
        <v>2581580.4000000004</v>
      </c>
      <c r="R945" s="183"/>
      <c r="S945" s="183"/>
      <c r="T945"/>
    </row>
    <row r="946" spans="1:20" ht="23.25" x14ac:dyDescent="0.25">
      <c r="A946" s="80">
        <v>945</v>
      </c>
      <c r="B946" s="133" t="s">
        <v>495</v>
      </c>
      <c r="C946" s="30"/>
      <c r="D946" s="141" t="s">
        <v>415</v>
      </c>
      <c r="E946" s="33" t="s">
        <v>18</v>
      </c>
      <c r="F946" s="33" t="s">
        <v>416</v>
      </c>
      <c r="G946" s="33" t="s">
        <v>20</v>
      </c>
      <c r="H946" s="30" t="s">
        <v>128</v>
      </c>
      <c r="I946" s="42">
        <v>6</v>
      </c>
      <c r="J946" s="108" t="str">
        <f t="shared" si="20"/>
        <v>муниципальное образование «город Екатеринбург», г. Екатеринбург, ул. Крупской, д. 6</v>
      </c>
      <c r="K946" s="30">
        <v>2932.1</v>
      </c>
      <c r="L946" s="30">
        <v>35</v>
      </c>
      <c r="M946" s="30">
        <v>5</v>
      </c>
      <c r="N946" s="41" t="s">
        <v>2096</v>
      </c>
      <c r="O946" s="114">
        <v>42870</v>
      </c>
      <c r="P946" s="33" t="s">
        <v>1696</v>
      </c>
      <c r="Q946" s="187">
        <v>7503906.6600000001</v>
      </c>
      <c r="R946" s="183"/>
      <c r="S946" s="183"/>
      <c r="T946"/>
    </row>
    <row r="947" spans="1:20" ht="23.25" x14ac:dyDescent="0.25">
      <c r="A947" s="80">
        <v>946</v>
      </c>
      <c r="B947" s="133" t="s">
        <v>495</v>
      </c>
      <c r="C947" s="30"/>
      <c r="D947" s="30" t="s">
        <v>415</v>
      </c>
      <c r="E947" s="33" t="s">
        <v>18</v>
      </c>
      <c r="F947" s="33" t="s">
        <v>416</v>
      </c>
      <c r="G947" s="33" t="s">
        <v>20</v>
      </c>
      <c r="H947" s="30" t="s">
        <v>114</v>
      </c>
      <c r="I947" s="42">
        <v>1</v>
      </c>
      <c r="J947" s="108" t="str">
        <f t="shared" si="20"/>
        <v>муниципальное образование «город Екатеринбург», г. Екатеринбург, ул. Крылова, д. 1</v>
      </c>
      <c r="K947" s="30">
        <v>2532.4</v>
      </c>
      <c r="L947" s="30">
        <v>34</v>
      </c>
      <c r="M947" s="30">
        <v>7</v>
      </c>
      <c r="N947" s="41" t="s">
        <v>2880</v>
      </c>
      <c r="O947" s="114">
        <v>42865</v>
      </c>
      <c r="P947" s="33" t="s">
        <v>1683</v>
      </c>
      <c r="Q947" s="187">
        <v>6078961.4400000004</v>
      </c>
      <c r="R947" s="183"/>
      <c r="S947" s="183"/>
      <c r="T947"/>
    </row>
    <row r="948" spans="1:20" ht="23.25" x14ac:dyDescent="0.25">
      <c r="A948" s="80">
        <v>947</v>
      </c>
      <c r="B948" s="133" t="s">
        <v>495</v>
      </c>
      <c r="C948" s="30"/>
      <c r="D948" s="30" t="s">
        <v>415</v>
      </c>
      <c r="E948" s="33" t="s">
        <v>18</v>
      </c>
      <c r="F948" s="33" t="s">
        <v>416</v>
      </c>
      <c r="G948" s="33" t="s">
        <v>20</v>
      </c>
      <c r="H948" s="33" t="s">
        <v>86</v>
      </c>
      <c r="I948" s="117" t="s">
        <v>1253</v>
      </c>
      <c r="J948" s="108" t="str">
        <f t="shared" si="20"/>
        <v>муниципальное образование «город Екатеринбург», г. Екатеринбург, ул. Куйбышева, д. 112</v>
      </c>
      <c r="K948" s="33">
        <v>1097</v>
      </c>
      <c r="L948" s="30">
        <v>75</v>
      </c>
      <c r="M948" s="33">
        <v>5</v>
      </c>
      <c r="N948" s="41" t="s">
        <v>2989</v>
      </c>
      <c r="O948" s="114">
        <v>43081</v>
      </c>
      <c r="P948" s="33" t="s">
        <v>1683</v>
      </c>
      <c r="Q948" s="187">
        <v>5224378.0199999996</v>
      </c>
      <c r="R948" s="183"/>
      <c r="S948" s="183"/>
      <c r="T948"/>
    </row>
    <row r="949" spans="1:20" ht="23.25" x14ac:dyDescent="0.25">
      <c r="A949" s="80">
        <v>948</v>
      </c>
      <c r="B949" s="133" t="s">
        <v>495</v>
      </c>
      <c r="C949" s="30"/>
      <c r="D949" s="30" t="s">
        <v>415</v>
      </c>
      <c r="E949" s="33" t="s">
        <v>18</v>
      </c>
      <c r="F949" s="33" t="s">
        <v>416</v>
      </c>
      <c r="G949" s="33" t="s">
        <v>20</v>
      </c>
      <c r="H949" s="30" t="s">
        <v>86</v>
      </c>
      <c r="I949" s="42" t="s">
        <v>1286</v>
      </c>
      <c r="J949" s="108" t="str">
        <f t="shared" si="20"/>
        <v>муниципальное образование «город Екатеринбург», г. Екатеринбург, ул. Куйбышева, д. 112А</v>
      </c>
      <c r="K949" s="30">
        <v>1097</v>
      </c>
      <c r="L949" s="30">
        <v>27</v>
      </c>
      <c r="M949" s="30">
        <v>8</v>
      </c>
      <c r="N949" s="41" t="s">
        <v>3006</v>
      </c>
      <c r="O949" s="114" t="s">
        <v>3422</v>
      </c>
      <c r="P949" s="33" t="s">
        <v>1683</v>
      </c>
      <c r="Q949" s="187">
        <v>9735480.2599999979</v>
      </c>
      <c r="R949" s="183"/>
      <c r="S949" s="183"/>
      <c r="T949"/>
    </row>
    <row r="950" spans="1:20" ht="23.25" x14ac:dyDescent="0.25">
      <c r="A950" s="80">
        <v>949</v>
      </c>
      <c r="B950" s="133" t="s">
        <v>495</v>
      </c>
      <c r="C950" s="30"/>
      <c r="D950" s="30" t="s">
        <v>415</v>
      </c>
      <c r="E950" s="33" t="s">
        <v>18</v>
      </c>
      <c r="F950" s="33" t="s">
        <v>416</v>
      </c>
      <c r="G950" s="33" t="s">
        <v>20</v>
      </c>
      <c r="H950" s="33" t="s">
        <v>86</v>
      </c>
      <c r="I950" s="117" t="s">
        <v>1247</v>
      </c>
      <c r="J950" s="108" t="str">
        <f t="shared" si="20"/>
        <v>муниципальное образование «город Екатеринбург», г. Екатеринбург, ул. Куйбышева, д. 112Б</v>
      </c>
      <c r="K950" s="33">
        <v>1576.9</v>
      </c>
      <c r="L950" s="30">
        <v>32</v>
      </c>
      <c r="M950" s="33">
        <v>4</v>
      </c>
      <c r="N950" s="41" t="s">
        <v>2920</v>
      </c>
      <c r="O950" s="114">
        <v>43087</v>
      </c>
      <c r="P950" s="33" t="s">
        <v>1683</v>
      </c>
      <c r="Q950" s="187">
        <v>4708544.5599999996</v>
      </c>
      <c r="R950" s="183"/>
      <c r="S950" s="183"/>
      <c r="T950"/>
    </row>
    <row r="951" spans="1:20" ht="23.25" x14ac:dyDescent="0.25">
      <c r="A951" s="80">
        <v>950</v>
      </c>
      <c r="B951" s="133" t="s">
        <v>495</v>
      </c>
      <c r="C951" s="30"/>
      <c r="D951" s="30" t="s">
        <v>415</v>
      </c>
      <c r="E951" s="30" t="s">
        <v>18</v>
      </c>
      <c r="F951" s="30" t="s">
        <v>416</v>
      </c>
      <c r="G951" s="30" t="s">
        <v>20</v>
      </c>
      <c r="H951" s="30" t="s">
        <v>86</v>
      </c>
      <c r="I951" s="117" t="s">
        <v>1209</v>
      </c>
      <c r="J951" s="108" t="str">
        <f t="shared" si="20"/>
        <v>муниципальное образование «город Екатеринбург», г. Екатеринбург, ул. Куйбышева, д. 40Б</v>
      </c>
      <c r="K951" s="117">
        <v>535.29999999999995</v>
      </c>
      <c r="L951" s="30">
        <v>11</v>
      </c>
      <c r="M951" s="117">
        <v>5</v>
      </c>
      <c r="N951" s="41" t="s">
        <v>2967</v>
      </c>
      <c r="O951" s="114">
        <v>43122</v>
      </c>
      <c r="P951" s="33" t="s">
        <v>1683</v>
      </c>
      <c r="Q951" s="187">
        <v>3625885.12</v>
      </c>
      <c r="R951" s="183"/>
      <c r="S951" s="183"/>
      <c r="T951"/>
    </row>
    <row r="952" spans="1:20" ht="23.25" x14ac:dyDescent="0.25">
      <c r="A952" s="80">
        <v>951</v>
      </c>
      <c r="B952" s="133" t="s">
        <v>495</v>
      </c>
      <c r="C952" s="30"/>
      <c r="D952" s="30" t="s">
        <v>415</v>
      </c>
      <c r="E952" s="33" t="s">
        <v>18</v>
      </c>
      <c r="F952" s="33" t="s">
        <v>416</v>
      </c>
      <c r="G952" s="33" t="s">
        <v>20</v>
      </c>
      <c r="H952" s="30" t="s">
        <v>86</v>
      </c>
      <c r="I952" s="42" t="s">
        <v>1021</v>
      </c>
      <c r="J952" s="108" t="str">
        <f t="shared" si="20"/>
        <v>муниципальное образование «город Екатеринбург», г. Екатеринбург, ул. Куйбышева, д. 48КОРПУС 1</v>
      </c>
      <c r="K952" s="42">
        <v>1758.1</v>
      </c>
      <c r="L952" s="30">
        <v>24</v>
      </c>
      <c r="M952" s="42">
        <v>1</v>
      </c>
      <c r="N952" s="41" t="s">
        <v>2884</v>
      </c>
      <c r="O952" s="114">
        <v>43193</v>
      </c>
      <c r="P952" s="33" t="s">
        <v>1644</v>
      </c>
      <c r="Q952" s="187">
        <v>2598283.2400000002</v>
      </c>
      <c r="R952" s="183" t="s">
        <v>2348</v>
      </c>
      <c r="S952" s="183"/>
      <c r="T952"/>
    </row>
    <row r="953" spans="1:20" ht="34.5" x14ac:dyDescent="0.25">
      <c r="A953" s="80">
        <v>952</v>
      </c>
      <c r="B953" s="133" t="s">
        <v>495</v>
      </c>
      <c r="C953" s="30"/>
      <c r="D953" s="30" t="s">
        <v>415</v>
      </c>
      <c r="E953" s="33" t="s">
        <v>18</v>
      </c>
      <c r="F953" s="33" t="s">
        <v>416</v>
      </c>
      <c r="G953" s="30" t="s">
        <v>20</v>
      </c>
      <c r="H953" s="30" t="s">
        <v>86</v>
      </c>
      <c r="I953" s="42">
        <v>82</v>
      </c>
      <c r="J953" s="108" t="str">
        <f t="shared" si="20"/>
        <v>муниципальное образование «город Екатеринбург», г. Екатеринбург, ул. Куйбышева, д. 82</v>
      </c>
      <c r="K953" s="30">
        <v>2470.3000000000002</v>
      </c>
      <c r="L953" s="30">
        <v>13</v>
      </c>
      <c r="M953" s="30">
        <v>8</v>
      </c>
      <c r="N953" s="41" t="s">
        <v>2893</v>
      </c>
      <c r="O953" s="114" t="s">
        <v>3528</v>
      </c>
      <c r="P953" s="33" t="s">
        <v>3593</v>
      </c>
      <c r="Q953" s="187">
        <v>18624956.969999999</v>
      </c>
      <c r="R953" s="183"/>
      <c r="S953" s="183"/>
      <c r="T953"/>
    </row>
    <row r="954" spans="1:20" ht="23.25" x14ac:dyDescent="0.25">
      <c r="A954" s="80">
        <v>953</v>
      </c>
      <c r="B954" s="133" t="s">
        <v>495</v>
      </c>
      <c r="C954" s="30"/>
      <c r="D954" s="30" t="s">
        <v>415</v>
      </c>
      <c r="E954" s="30" t="s">
        <v>18</v>
      </c>
      <c r="F954" s="30" t="s">
        <v>416</v>
      </c>
      <c r="G954" s="30" t="s">
        <v>20</v>
      </c>
      <c r="H954" s="33" t="s">
        <v>86</v>
      </c>
      <c r="I954" s="117" t="s">
        <v>1192</v>
      </c>
      <c r="J954" s="108" t="str">
        <f t="shared" si="20"/>
        <v>муниципальное образование «город Екатеринбург», г. Екатеринбург, ул. Куйбышева, д. 83А</v>
      </c>
      <c r="K954" s="117">
        <v>2567.5</v>
      </c>
      <c r="L954" s="30">
        <v>40</v>
      </c>
      <c r="M954" s="117">
        <v>6</v>
      </c>
      <c r="N954" s="41" t="s">
        <v>2959</v>
      </c>
      <c r="O954" s="114">
        <v>43087</v>
      </c>
      <c r="P954" s="33" t="s">
        <v>1692</v>
      </c>
      <c r="Q954" s="187">
        <v>8476278.6600000001</v>
      </c>
      <c r="R954" s="183"/>
      <c r="S954" s="183"/>
      <c r="T954"/>
    </row>
    <row r="955" spans="1:20" ht="23.25" x14ac:dyDescent="0.25">
      <c r="A955" s="80">
        <v>954</v>
      </c>
      <c r="B955" s="133" t="s">
        <v>495</v>
      </c>
      <c r="C955" s="30"/>
      <c r="D955" s="30" t="s">
        <v>415</v>
      </c>
      <c r="E955" s="30" t="s">
        <v>18</v>
      </c>
      <c r="F955" s="30" t="s">
        <v>416</v>
      </c>
      <c r="G955" s="30" t="s">
        <v>20</v>
      </c>
      <c r="H955" s="30" t="s">
        <v>86</v>
      </c>
      <c r="I955" s="42">
        <v>97</v>
      </c>
      <c r="J955" s="108" t="str">
        <f t="shared" si="20"/>
        <v>муниципальное образование «город Екатеринбург», г. Екатеринбург, ул. Куйбышева, д. 97</v>
      </c>
      <c r="K955" s="30">
        <v>1982.3</v>
      </c>
      <c r="L955" s="30">
        <v>40</v>
      </c>
      <c r="M955" s="30">
        <v>5</v>
      </c>
      <c r="N955" s="41" t="s">
        <v>2920</v>
      </c>
      <c r="O955" s="114">
        <v>43087</v>
      </c>
      <c r="P955" s="33" t="s">
        <v>1683</v>
      </c>
      <c r="Q955" s="187">
        <v>2763836.12</v>
      </c>
      <c r="R955" s="183"/>
      <c r="S955" s="183"/>
      <c r="T955"/>
    </row>
    <row r="956" spans="1:20" ht="23.25" x14ac:dyDescent="0.25">
      <c r="A956" s="80">
        <v>955</v>
      </c>
      <c r="B956" s="133" t="s">
        <v>495</v>
      </c>
      <c r="C956" s="30"/>
      <c r="D956" s="30" t="s">
        <v>415</v>
      </c>
      <c r="E956" s="30" t="s">
        <v>18</v>
      </c>
      <c r="F956" s="30" t="s">
        <v>416</v>
      </c>
      <c r="G956" s="30" t="s">
        <v>20</v>
      </c>
      <c r="H956" s="33" t="s">
        <v>834</v>
      </c>
      <c r="I956" s="117">
        <v>13</v>
      </c>
      <c r="J956" s="108" t="str">
        <f t="shared" si="20"/>
        <v>муниципальное образование «город Екатеринбург», г. Екатеринбург, ул. Культуры, д. 13</v>
      </c>
      <c r="K956" s="117">
        <v>1806.2</v>
      </c>
      <c r="L956" s="30">
        <v>30</v>
      </c>
      <c r="M956" s="117">
        <v>8</v>
      </c>
      <c r="N956" s="41" t="s">
        <v>2930</v>
      </c>
      <c r="O956" s="114">
        <v>43070</v>
      </c>
      <c r="P956" s="33" t="s">
        <v>1692</v>
      </c>
      <c r="Q956" s="187">
        <v>6502264.919999999</v>
      </c>
      <c r="R956" s="183"/>
      <c r="S956" s="183"/>
      <c r="T956"/>
    </row>
    <row r="957" spans="1:20" ht="23.25" x14ac:dyDescent="0.25">
      <c r="A957" s="80">
        <v>956</v>
      </c>
      <c r="B957" s="133" t="s">
        <v>495</v>
      </c>
      <c r="C957" s="30"/>
      <c r="D957" s="30" t="s">
        <v>415</v>
      </c>
      <c r="E957" s="30" t="s">
        <v>18</v>
      </c>
      <c r="F957" s="30" t="s">
        <v>416</v>
      </c>
      <c r="G957" s="33" t="s">
        <v>20</v>
      </c>
      <c r="H957" s="33" t="s">
        <v>834</v>
      </c>
      <c r="I957" s="117">
        <v>9</v>
      </c>
      <c r="J957" s="108" t="str">
        <f t="shared" si="20"/>
        <v>муниципальное образование «город Екатеринбург», г. Екатеринбург, ул. Культуры, д. 9</v>
      </c>
      <c r="K957" s="117">
        <v>7145.7</v>
      </c>
      <c r="L957" s="30">
        <v>100</v>
      </c>
      <c r="M957" s="117">
        <v>5</v>
      </c>
      <c r="N957" s="41" t="s">
        <v>2930</v>
      </c>
      <c r="O957" s="114">
        <v>43070</v>
      </c>
      <c r="P957" s="33" t="s">
        <v>1692</v>
      </c>
      <c r="Q957" s="187">
        <v>15182566.76</v>
      </c>
      <c r="R957" s="183"/>
      <c r="S957" s="183"/>
      <c r="T957"/>
    </row>
    <row r="958" spans="1:20" ht="23.25" x14ac:dyDescent="0.25">
      <c r="A958" s="80">
        <v>957</v>
      </c>
      <c r="B958" s="133" t="s">
        <v>495</v>
      </c>
      <c r="C958" s="30"/>
      <c r="D958" s="30" t="s">
        <v>415</v>
      </c>
      <c r="E958" s="30" t="s">
        <v>18</v>
      </c>
      <c r="F958" s="30" t="s">
        <v>416</v>
      </c>
      <c r="G958" s="30" t="s">
        <v>20</v>
      </c>
      <c r="H958" s="30" t="s">
        <v>879</v>
      </c>
      <c r="I958" s="42">
        <v>3</v>
      </c>
      <c r="J958" s="108" t="str">
        <f t="shared" si="20"/>
        <v>муниципальное образование «город Екатеринбург», г. Екатеринбург, ул. Кунарская, д. 3</v>
      </c>
      <c r="K958" s="30">
        <v>809.1</v>
      </c>
      <c r="L958" s="30">
        <v>8</v>
      </c>
      <c r="M958" s="30">
        <v>1</v>
      </c>
      <c r="N958" s="41" t="s">
        <v>2922</v>
      </c>
      <c r="O958" s="114">
        <v>43077</v>
      </c>
      <c r="P958" s="33" t="s">
        <v>1683</v>
      </c>
      <c r="Q958" s="187">
        <v>303302.48</v>
      </c>
      <c r="R958" s="183"/>
      <c r="S958" s="183"/>
      <c r="T958"/>
    </row>
    <row r="959" spans="1:20" ht="23.25" x14ac:dyDescent="0.25">
      <c r="A959" s="80">
        <v>958</v>
      </c>
      <c r="B959" s="133" t="s">
        <v>495</v>
      </c>
      <c r="C959" s="30"/>
      <c r="D959" s="30" t="s">
        <v>415</v>
      </c>
      <c r="E959" s="30" t="s">
        <v>18</v>
      </c>
      <c r="F959" s="30" t="s">
        <v>416</v>
      </c>
      <c r="G959" s="30" t="s">
        <v>20</v>
      </c>
      <c r="H959" s="30" t="s">
        <v>879</v>
      </c>
      <c r="I959" s="42">
        <v>5</v>
      </c>
      <c r="J959" s="108" t="str">
        <f t="shared" si="20"/>
        <v>муниципальное образование «город Екатеринбург», г. Екатеринбург, ул. Кунарская, д. 5</v>
      </c>
      <c r="K959" s="30">
        <v>1006.4</v>
      </c>
      <c r="L959" s="30">
        <v>8</v>
      </c>
      <c r="M959" s="30">
        <v>1</v>
      </c>
      <c r="N959" s="41" t="s">
        <v>2922</v>
      </c>
      <c r="O959" s="114">
        <v>43077</v>
      </c>
      <c r="P959" s="33" t="s">
        <v>1683</v>
      </c>
      <c r="Q959" s="187">
        <v>348973.19999999995</v>
      </c>
      <c r="R959" s="183"/>
      <c r="S959" s="183"/>
      <c r="T959"/>
    </row>
    <row r="960" spans="1:20" ht="23.25" x14ac:dyDescent="0.25">
      <c r="A960" s="80">
        <v>959</v>
      </c>
      <c r="B960" s="133" t="s">
        <v>495</v>
      </c>
      <c r="C960" s="30"/>
      <c r="D960" s="112" t="s">
        <v>415</v>
      </c>
      <c r="E960" s="52" t="s">
        <v>18</v>
      </c>
      <c r="F960" s="52" t="s">
        <v>416</v>
      </c>
      <c r="G960" s="52" t="s">
        <v>20</v>
      </c>
      <c r="H960" s="112" t="s">
        <v>467</v>
      </c>
      <c r="I960" s="51">
        <v>45</v>
      </c>
      <c r="J960" s="108" t="str">
        <f t="shared" si="20"/>
        <v>муниципальное образование «город Екатеринбург», г. Екатеринбург, ул. Латвийская, д. 45</v>
      </c>
      <c r="K960" s="112">
        <v>20344.25</v>
      </c>
      <c r="L960" s="30">
        <v>326</v>
      </c>
      <c r="M960" s="112">
        <v>10</v>
      </c>
      <c r="N960" s="41" t="s">
        <v>1491</v>
      </c>
      <c r="O960" s="114">
        <v>43122</v>
      </c>
      <c r="P960" s="33" t="s">
        <v>1494</v>
      </c>
      <c r="Q960" s="187">
        <v>18479222.419999998</v>
      </c>
      <c r="R960" s="183"/>
      <c r="S960" s="183"/>
      <c r="T960"/>
    </row>
    <row r="961" spans="1:20" ht="23.25" x14ac:dyDescent="0.25">
      <c r="A961" s="80">
        <v>960</v>
      </c>
      <c r="B961" s="133" t="s">
        <v>495</v>
      </c>
      <c r="C961" s="30"/>
      <c r="D961" s="30" t="s">
        <v>415</v>
      </c>
      <c r="E961" s="33" t="s">
        <v>18</v>
      </c>
      <c r="F961" s="33" t="s">
        <v>416</v>
      </c>
      <c r="G961" s="33" t="s">
        <v>20</v>
      </c>
      <c r="H961" s="30" t="s">
        <v>459</v>
      </c>
      <c r="I961" s="42">
        <v>35</v>
      </c>
      <c r="J961" s="108" t="str">
        <f t="shared" si="20"/>
        <v>муниципальное образование «город Екатеринбург», г. Екатеринбург, ул. Летчиков, д. 35</v>
      </c>
      <c r="K961" s="30">
        <v>1075.4000000000001</v>
      </c>
      <c r="L961" s="30">
        <v>32</v>
      </c>
      <c r="M961" s="30">
        <v>4</v>
      </c>
      <c r="N961" s="41" t="s">
        <v>1661</v>
      </c>
      <c r="O961" s="114">
        <v>42247</v>
      </c>
      <c r="P961" s="33" t="s">
        <v>1662</v>
      </c>
      <c r="Q961" s="187">
        <v>2975897.46</v>
      </c>
      <c r="R961" s="183"/>
      <c r="S961" s="183"/>
      <c r="T961"/>
    </row>
    <row r="962" spans="1:20" ht="23.25" x14ac:dyDescent="0.25">
      <c r="A962" s="80">
        <v>961</v>
      </c>
      <c r="B962" s="133" t="s">
        <v>495</v>
      </c>
      <c r="C962" s="30"/>
      <c r="D962" s="30" t="s">
        <v>415</v>
      </c>
      <c r="E962" s="33" t="s">
        <v>18</v>
      </c>
      <c r="F962" s="33" t="s">
        <v>416</v>
      </c>
      <c r="G962" s="33" t="s">
        <v>20</v>
      </c>
      <c r="H962" s="33" t="s">
        <v>459</v>
      </c>
      <c r="I962" s="117" t="s">
        <v>987</v>
      </c>
      <c r="J962" s="108" t="str">
        <f t="shared" si="20"/>
        <v>муниципальное образование «город Екатеринбург», г. Екатеринбург, ул. Летчиков, д. 3КОРПУС А</v>
      </c>
      <c r="K962" s="33">
        <v>449.8</v>
      </c>
      <c r="L962" s="30">
        <v>8</v>
      </c>
      <c r="M962" s="33">
        <v>7</v>
      </c>
      <c r="N962" s="41" t="s">
        <v>2932</v>
      </c>
      <c r="O962" s="114">
        <v>43077</v>
      </c>
      <c r="P962" s="33" t="s">
        <v>1644</v>
      </c>
      <c r="Q962" s="187">
        <v>2609650.5099999998</v>
      </c>
      <c r="R962" s="183"/>
      <c r="S962" s="183"/>
      <c r="T962"/>
    </row>
    <row r="963" spans="1:20" ht="45.75" x14ac:dyDescent="0.25">
      <c r="A963" s="80">
        <v>962</v>
      </c>
      <c r="B963" s="133" t="s">
        <v>495</v>
      </c>
      <c r="C963" s="30"/>
      <c r="D963" s="141" t="s">
        <v>415</v>
      </c>
      <c r="E963" s="30" t="s">
        <v>18</v>
      </c>
      <c r="F963" s="30" t="s">
        <v>416</v>
      </c>
      <c r="G963" s="30" t="s">
        <v>20</v>
      </c>
      <c r="H963" s="30" t="s">
        <v>437</v>
      </c>
      <c r="I963" s="42">
        <v>12</v>
      </c>
      <c r="J963" s="108" t="str">
        <f t="shared" si="20"/>
        <v>муниципальное образование «город Екатеринбург», г. Екатеринбург, ул. Лобкова, д. 12</v>
      </c>
      <c r="K963" s="30">
        <v>647.9</v>
      </c>
      <c r="L963" s="30">
        <v>30</v>
      </c>
      <c r="M963" s="30">
        <v>8</v>
      </c>
      <c r="N963" s="41" t="s">
        <v>2927</v>
      </c>
      <c r="O963" s="114" t="s">
        <v>3344</v>
      </c>
      <c r="P963" s="33" t="s">
        <v>2420</v>
      </c>
      <c r="Q963" s="187">
        <v>4410963.75</v>
      </c>
      <c r="R963" s="183"/>
      <c r="S963" s="183"/>
      <c r="T963"/>
    </row>
    <row r="964" spans="1:20" ht="45.75" x14ac:dyDescent="0.25">
      <c r="A964" s="80">
        <v>963</v>
      </c>
      <c r="B964" s="133" t="s">
        <v>495</v>
      </c>
      <c r="C964" s="30"/>
      <c r="D964" s="141" t="s">
        <v>415</v>
      </c>
      <c r="E964" s="33" t="s">
        <v>18</v>
      </c>
      <c r="F964" s="33" t="s">
        <v>416</v>
      </c>
      <c r="G964" s="33" t="s">
        <v>20</v>
      </c>
      <c r="H964" s="30" t="s">
        <v>437</v>
      </c>
      <c r="I964" s="42">
        <v>14</v>
      </c>
      <c r="J964" s="108" t="str">
        <f t="shared" si="20"/>
        <v>муниципальное образование «город Екатеринбург», г. Екатеринбург, ул. Лобкова, д. 14</v>
      </c>
      <c r="K964" s="30">
        <v>690.2</v>
      </c>
      <c r="L964" s="30">
        <v>16</v>
      </c>
      <c r="M964" s="30">
        <v>8</v>
      </c>
      <c r="N964" s="41" t="s">
        <v>2927</v>
      </c>
      <c r="O964" s="114" t="s">
        <v>3344</v>
      </c>
      <c r="P964" s="33" t="s">
        <v>2420</v>
      </c>
      <c r="Q964" s="187">
        <v>3156033.9</v>
      </c>
      <c r="R964" s="183"/>
      <c r="S964" s="183"/>
      <c r="T964"/>
    </row>
    <row r="965" spans="1:20" ht="45.75" x14ac:dyDescent="0.25">
      <c r="A965" s="80">
        <v>964</v>
      </c>
      <c r="B965" s="133" t="s">
        <v>495</v>
      </c>
      <c r="C965" s="30"/>
      <c r="D965" s="30" t="s">
        <v>415</v>
      </c>
      <c r="E965" s="30" t="s">
        <v>18</v>
      </c>
      <c r="F965" s="30" t="s">
        <v>416</v>
      </c>
      <c r="G965" s="30" t="s">
        <v>20</v>
      </c>
      <c r="H965" s="30" t="s">
        <v>437</v>
      </c>
      <c r="I965" s="42">
        <v>16</v>
      </c>
      <c r="J965" s="108" t="str">
        <f t="shared" si="20"/>
        <v>муниципальное образование «город Екатеринбург», г. Екатеринбург, ул. Лобкова, д. 16</v>
      </c>
      <c r="K965" s="30">
        <v>607.79999999999995</v>
      </c>
      <c r="L965" s="30">
        <v>12</v>
      </c>
      <c r="M965" s="30">
        <v>4</v>
      </c>
      <c r="N965" s="41" t="s">
        <v>2927</v>
      </c>
      <c r="O965" s="114" t="s">
        <v>3344</v>
      </c>
      <c r="P965" s="33" t="s">
        <v>2420</v>
      </c>
      <c r="Q965" s="187">
        <v>1436546.7</v>
      </c>
      <c r="R965" s="183"/>
      <c r="S965" s="183"/>
      <c r="T965"/>
    </row>
    <row r="966" spans="1:20" ht="45.75" x14ac:dyDescent="0.25">
      <c r="A966" s="80">
        <v>965</v>
      </c>
      <c r="B966" s="133" t="s">
        <v>495</v>
      </c>
      <c r="C966" s="30"/>
      <c r="D966" s="30" t="s">
        <v>415</v>
      </c>
      <c r="E966" s="30" t="s">
        <v>18</v>
      </c>
      <c r="F966" s="30" t="s">
        <v>416</v>
      </c>
      <c r="G966" s="30" t="s">
        <v>20</v>
      </c>
      <c r="H966" s="30" t="s">
        <v>437</v>
      </c>
      <c r="I966" s="42">
        <v>8</v>
      </c>
      <c r="J966" s="108" t="str">
        <f t="shared" si="20"/>
        <v>муниципальное образование «город Екатеринбург», г. Екатеринбург, ул. Лобкова, д. 8</v>
      </c>
      <c r="K966" s="30">
        <v>606.1</v>
      </c>
      <c r="L966" s="30">
        <v>12</v>
      </c>
      <c r="M966" s="30">
        <v>3</v>
      </c>
      <c r="N966" s="41" t="s">
        <v>2927</v>
      </c>
      <c r="O966" s="114" t="s">
        <v>3344</v>
      </c>
      <c r="P966" s="33" t="s">
        <v>2420</v>
      </c>
      <c r="Q966" s="187">
        <v>1199879.46</v>
      </c>
      <c r="R966" s="183"/>
      <c r="S966" s="183"/>
      <c r="T966"/>
    </row>
    <row r="967" spans="1:20" ht="23.25" x14ac:dyDescent="0.25">
      <c r="A967" s="80">
        <v>966</v>
      </c>
      <c r="B967" s="133" t="s">
        <v>495</v>
      </c>
      <c r="C967" s="30"/>
      <c r="D967" s="30" t="s">
        <v>415</v>
      </c>
      <c r="E967" s="30" t="s">
        <v>18</v>
      </c>
      <c r="F967" s="30" t="s">
        <v>416</v>
      </c>
      <c r="G967" s="30" t="s">
        <v>20</v>
      </c>
      <c r="H967" s="30" t="s">
        <v>1069</v>
      </c>
      <c r="I967" s="42">
        <v>15</v>
      </c>
      <c r="J967" s="108" t="str">
        <f t="shared" si="20"/>
        <v>муниципальное образование «город Екатеринбург», г. Екатеринбург, ул. Лодыгина, д. 15</v>
      </c>
      <c r="K967" s="30">
        <v>3457.2</v>
      </c>
      <c r="L967" s="30">
        <v>88</v>
      </c>
      <c r="M967" s="30">
        <v>7</v>
      </c>
      <c r="N967" s="41" t="s">
        <v>2902</v>
      </c>
      <c r="O967" s="114">
        <v>42905</v>
      </c>
      <c r="P967" s="33" t="s">
        <v>2107</v>
      </c>
      <c r="Q967" s="187">
        <v>15630680.02</v>
      </c>
      <c r="R967" s="183"/>
      <c r="S967" s="183"/>
      <c r="T967"/>
    </row>
    <row r="968" spans="1:20" ht="23.25" x14ac:dyDescent="0.25">
      <c r="A968" s="80">
        <v>967</v>
      </c>
      <c r="B968" s="133" t="s">
        <v>495</v>
      </c>
      <c r="C968" s="30"/>
      <c r="D968" s="112" t="s">
        <v>415</v>
      </c>
      <c r="E968" s="52" t="s">
        <v>18</v>
      </c>
      <c r="F968" s="52" t="s">
        <v>416</v>
      </c>
      <c r="G968" s="52" t="s">
        <v>20</v>
      </c>
      <c r="H968" s="112" t="s">
        <v>1069</v>
      </c>
      <c r="I968" s="51">
        <v>8</v>
      </c>
      <c r="J968" s="108" t="str">
        <f t="shared" si="20"/>
        <v>муниципальное образование «город Екатеринбург», г. Екатеринбург, ул. Лодыгина, д. 8</v>
      </c>
      <c r="K968" s="112">
        <v>11634</v>
      </c>
      <c r="L968" s="30">
        <v>168</v>
      </c>
      <c r="M968" s="112">
        <v>5</v>
      </c>
      <c r="N968" s="41" t="s">
        <v>1491</v>
      </c>
      <c r="O968" s="114">
        <v>43122</v>
      </c>
      <c r="P968" s="33" t="s">
        <v>1494</v>
      </c>
      <c r="Q968" s="187">
        <v>9418958.8699999992</v>
      </c>
      <c r="R968" s="183"/>
      <c r="S968" s="183"/>
      <c r="T968"/>
    </row>
    <row r="969" spans="1:20" ht="23.25" x14ac:dyDescent="0.25">
      <c r="A969" s="80">
        <v>968</v>
      </c>
      <c r="B969" s="133" t="s">
        <v>495</v>
      </c>
      <c r="C969" s="30"/>
      <c r="D969" s="30" t="s">
        <v>415</v>
      </c>
      <c r="E969" s="33" t="s">
        <v>18</v>
      </c>
      <c r="F969" s="33" t="s">
        <v>416</v>
      </c>
      <c r="G969" s="33" t="s">
        <v>20</v>
      </c>
      <c r="H969" s="30" t="s">
        <v>137</v>
      </c>
      <c r="I969" s="42">
        <v>18</v>
      </c>
      <c r="J969" s="108" t="str">
        <f t="shared" si="20"/>
        <v>муниципальное образование «город Екатеринбург», г. Екатеринбург, ул. Ломоносова, д. 18</v>
      </c>
      <c r="K969" s="30">
        <v>1956.6</v>
      </c>
      <c r="L969" s="30">
        <v>36</v>
      </c>
      <c r="M969" s="30">
        <v>1</v>
      </c>
      <c r="N969" s="41" t="s">
        <v>2908</v>
      </c>
      <c r="O969" s="114">
        <v>43164</v>
      </c>
      <c r="P969" s="33" t="s">
        <v>1692</v>
      </c>
      <c r="Q969" s="187">
        <v>591755.84000000008</v>
      </c>
      <c r="R969" s="183" t="s">
        <v>2348</v>
      </c>
      <c r="S969" s="183"/>
      <c r="T969"/>
    </row>
    <row r="970" spans="1:20" ht="23.25" x14ac:dyDescent="0.25">
      <c r="A970" s="80">
        <v>969</v>
      </c>
      <c r="B970" s="133" t="s">
        <v>495</v>
      </c>
      <c r="C970" s="30"/>
      <c r="D970" s="30" t="s">
        <v>415</v>
      </c>
      <c r="E970" s="33" t="s">
        <v>18</v>
      </c>
      <c r="F970" s="33" t="s">
        <v>416</v>
      </c>
      <c r="G970" s="33" t="s">
        <v>20</v>
      </c>
      <c r="H970" s="33" t="s">
        <v>874</v>
      </c>
      <c r="I970" s="117" t="s">
        <v>731</v>
      </c>
      <c r="J970" s="108" t="str">
        <f t="shared" si="20"/>
        <v>муниципальное образование «город Екатеринбург», г. Екатеринбург, ул. Луганская, д. 23</v>
      </c>
      <c r="K970" s="33">
        <v>1130.4000000000001</v>
      </c>
      <c r="L970" s="30">
        <v>34</v>
      </c>
      <c r="M970" s="33">
        <v>4</v>
      </c>
      <c r="N970" s="41" t="s">
        <v>2931</v>
      </c>
      <c r="O970" s="114">
        <v>43087</v>
      </c>
      <c r="P970" s="33" t="s">
        <v>1626</v>
      </c>
      <c r="Q970" s="187">
        <v>1733239.46</v>
      </c>
      <c r="R970" s="183" t="s">
        <v>2348</v>
      </c>
      <c r="S970" s="183"/>
      <c r="T970"/>
    </row>
    <row r="971" spans="1:20" ht="23.25" x14ac:dyDescent="0.25">
      <c r="A971" s="80">
        <v>970</v>
      </c>
      <c r="B971" s="133" t="s">
        <v>495</v>
      </c>
      <c r="C971" s="30"/>
      <c r="D971" s="30" t="s">
        <v>415</v>
      </c>
      <c r="E971" s="30" t="s">
        <v>18</v>
      </c>
      <c r="F971" s="30" t="s">
        <v>416</v>
      </c>
      <c r="G971" s="30" t="s">
        <v>20</v>
      </c>
      <c r="H971" s="30" t="s">
        <v>874</v>
      </c>
      <c r="I971" s="42">
        <v>7</v>
      </c>
      <c r="J971" s="108" t="str">
        <f t="shared" si="20"/>
        <v>муниципальное образование «город Екатеринбург», г. Екатеринбург, ул. Луганская, д. 7</v>
      </c>
      <c r="K971" s="30">
        <v>452.6</v>
      </c>
      <c r="L971" s="30">
        <v>8</v>
      </c>
      <c r="M971" s="30">
        <v>4</v>
      </c>
      <c r="N971" s="41" t="s">
        <v>2931</v>
      </c>
      <c r="O971" s="114">
        <v>43087</v>
      </c>
      <c r="P971" s="33" t="s">
        <v>1626</v>
      </c>
      <c r="Q971" s="187">
        <v>877667.48</v>
      </c>
      <c r="R971" s="183" t="s">
        <v>2348</v>
      </c>
      <c r="S971" s="183"/>
      <c r="T971"/>
    </row>
    <row r="972" spans="1:20" ht="23.25" x14ac:dyDescent="0.25">
      <c r="A972" s="80">
        <v>971</v>
      </c>
      <c r="B972" s="133" t="s">
        <v>495</v>
      </c>
      <c r="C972" s="30"/>
      <c r="D972" s="30" t="s">
        <v>415</v>
      </c>
      <c r="E972" s="33" t="s">
        <v>18</v>
      </c>
      <c r="F972" s="33" t="s">
        <v>416</v>
      </c>
      <c r="G972" s="33" t="s">
        <v>20</v>
      </c>
      <c r="H972" s="33" t="s">
        <v>203</v>
      </c>
      <c r="I972" s="117" t="s">
        <v>1254</v>
      </c>
      <c r="J972" s="108" t="str">
        <f t="shared" si="20"/>
        <v>муниципальное образование «город Екатеринбург», г. Екатеринбург, ул. Луначарского, д. 130</v>
      </c>
      <c r="K972" s="33">
        <v>4408.2</v>
      </c>
      <c r="L972" s="30">
        <v>58</v>
      </c>
      <c r="M972" s="33">
        <v>8</v>
      </c>
      <c r="N972" s="41" t="s">
        <v>2925</v>
      </c>
      <c r="O972" s="114">
        <v>43094</v>
      </c>
      <c r="P972" s="33" t="s">
        <v>1626</v>
      </c>
      <c r="Q972" s="187">
        <v>17201045.259999998</v>
      </c>
      <c r="R972" s="183"/>
      <c r="S972" s="183"/>
      <c r="T972"/>
    </row>
    <row r="973" spans="1:20" ht="23.25" x14ac:dyDescent="0.25">
      <c r="A973" s="80">
        <v>972</v>
      </c>
      <c r="B973" s="133" t="s">
        <v>495</v>
      </c>
      <c r="C973" s="30"/>
      <c r="D973" s="30" t="s">
        <v>415</v>
      </c>
      <c r="E973" s="33" t="s">
        <v>18</v>
      </c>
      <c r="F973" s="33" t="s">
        <v>416</v>
      </c>
      <c r="G973" s="33" t="s">
        <v>20</v>
      </c>
      <c r="H973" s="33" t="s">
        <v>203</v>
      </c>
      <c r="I973" s="117" t="s">
        <v>1255</v>
      </c>
      <c r="J973" s="108" t="str">
        <f t="shared" si="20"/>
        <v>муниципальное образование «город Екатеринбург», г. Екатеринбург, ул. Луначарского, д. 133</v>
      </c>
      <c r="K973" s="33">
        <v>6304.6</v>
      </c>
      <c r="L973" s="30">
        <v>66</v>
      </c>
      <c r="M973" s="33">
        <v>7</v>
      </c>
      <c r="N973" s="41" t="s">
        <v>2931</v>
      </c>
      <c r="O973" s="114">
        <v>43087</v>
      </c>
      <c r="P973" s="33" t="s">
        <v>1626</v>
      </c>
      <c r="Q973" s="187">
        <v>11793777.859999999</v>
      </c>
      <c r="R973" s="183"/>
      <c r="S973" s="183"/>
      <c r="T973"/>
    </row>
    <row r="974" spans="1:20" ht="23.25" x14ac:dyDescent="0.25">
      <c r="A974" s="80">
        <v>973</v>
      </c>
      <c r="B974" s="133" t="s">
        <v>495</v>
      </c>
      <c r="C974" s="30"/>
      <c r="D974" s="141" t="s">
        <v>415</v>
      </c>
      <c r="E974" s="30" t="s">
        <v>18</v>
      </c>
      <c r="F974" s="30" t="s">
        <v>416</v>
      </c>
      <c r="G974" s="30" t="s">
        <v>20</v>
      </c>
      <c r="H974" s="30" t="s">
        <v>203</v>
      </c>
      <c r="I974" s="42">
        <v>167</v>
      </c>
      <c r="J974" s="108" t="str">
        <f t="shared" si="20"/>
        <v>муниципальное образование «город Екатеринбург», г. Екатеринбург, ул. Луначарского, д. 167</v>
      </c>
      <c r="K974" s="30">
        <v>3575.7</v>
      </c>
      <c r="L974" s="30">
        <v>56</v>
      </c>
      <c r="M974" s="30">
        <v>6</v>
      </c>
      <c r="N974" s="41" t="s">
        <v>2429</v>
      </c>
      <c r="O974" s="114">
        <v>42501</v>
      </c>
      <c r="P974" s="33" t="s">
        <v>1846</v>
      </c>
      <c r="Q974" s="187">
        <v>4667695.51</v>
      </c>
      <c r="R974" s="183"/>
      <c r="S974" s="183"/>
      <c r="T974"/>
    </row>
    <row r="975" spans="1:20" ht="23.25" x14ac:dyDescent="0.25">
      <c r="A975" s="80">
        <v>974</v>
      </c>
      <c r="B975" s="133" t="s">
        <v>495</v>
      </c>
      <c r="C975" s="30"/>
      <c r="D975" s="30" t="s">
        <v>415</v>
      </c>
      <c r="E975" s="33" t="s">
        <v>18</v>
      </c>
      <c r="F975" s="33" t="s">
        <v>416</v>
      </c>
      <c r="G975" s="33" t="s">
        <v>20</v>
      </c>
      <c r="H975" s="33" t="s">
        <v>203</v>
      </c>
      <c r="I975" s="117" t="s">
        <v>1256</v>
      </c>
      <c r="J975" s="108" t="str">
        <f t="shared" si="20"/>
        <v>муниципальное образование «город Екатеринбург», г. Екатеринбург, ул. Луначарского, д. 187</v>
      </c>
      <c r="K975" s="33">
        <v>1223</v>
      </c>
      <c r="L975" s="30">
        <v>23</v>
      </c>
      <c r="M975" s="33">
        <v>4</v>
      </c>
      <c r="N975" s="41" t="s">
        <v>2931</v>
      </c>
      <c r="O975" s="114">
        <v>43087</v>
      </c>
      <c r="P975" s="33" t="s">
        <v>1626</v>
      </c>
      <c r="Q975" s="187">
        <v>3156253.2800000003</v>
      </c>
      <c r="R975" s="183"/>
      <c r="S975" s="183"/>
      <c r="T975"/>
    </row>
    <row r="976" spans="1:20" ht="34.5" x14ac:dyDescent="0.25">
      <c r="A976" s="80">
        <v>975</v>
      </c>
      <c r="B976" s="133" t="s">
        <v>495</v>
      </c>
      <c r="C976" s="30"/>
      <c r="D976" s="30" t="s">
        <v>415</v>
      </c>
      <c r="E976" s="30" t="s">
        <v>18</v>
      </c>
      <c r="F976" s="30" t="s">
        <v>416</v>
      </c>
      <c r="G976" s="30" t="s">
        <v>20</v>
      </c>
      <c r="H976" s="33" t="s">
        <v>203</v>
      </c>
      <c r="I976" s="117" t="s">
        <v>1193</v>
      </c>
      <c r="J976" s="108" t="str">
        <f t="shared" si="20"/>
        <v>муниципальное образование «город Екатеринбург», г. Екатеринбург, ул. Луначарского, д. 210А</v>
      </c>
      <c r="K976" s="117">
        <v>4956.7</v>
      </c>
      <c r="L976" s="30">
        <v>56</v>
      </c>
      <c r="M976" s="117">
        <v>8</v>
      </c>
      <c r="N976" s="41" t="s">
        <v>2960</v>
      </c>
      <c r="O976" s="114" t="s">
        <v>3423</v>
      </c>
      <c r="P976" s="33" t="s">
        <v>1692</v>
      </c>
      <c r="Q976" s="187">
        <v>20011647.140000001</v>
      </c>
      <c r="R976" s="183"/>
      <c r="S976" s="183"/>
      <c r="T976"/>
    </row>
    <row r="977" spans="1:20" ht="23.25" x14ac:dyDescent="0.25">
      <c r="A977" s="80">
        <v>976</v>
      </c>
      <c r="B977" s="133" t="s">
        <v>495</v>
      </c>
      <c r="C977" s="30"/>
      <c r="D977" s="30" t="s">
        <v>415</v>
      </c>
      <c r="E977" s="33" t="s">
        <v>18</v>
      </c>
      <c r="F977" s="33" t="s">
        <v>416</v>
      </c>
      <c r="G977" s="33" t="s">
        <v>20</v>
      </c>
      <c r="H977" s="33" t="s">
        <v>203</v>
      </c>
      <c r="I977" s="117" t="s">
        <v>1257</v>
      </c>
      <c r="J977" s="108" t="str">
        <f t="shared" si="20"/>
        <v>муниципальное образование «город Екатеринбург», г. Екатеринбург, ул. Луначарского, д. 85</v>
      </c>
      <c r="K977" s="33">
        <v>1326.1</v>
      </c>
      <c r="L977" s="30">
        <v>16</v>
      </c>
      <c r="M977" s="33">
        <v>8</v>
      </c>
      <c r="N977" s="41" t="s">
        <v>2926</v>
      </c>
      <c r="O977" s="114">
        <v>42895</v>
      </c>
      <c r="P977" s="33" t="s">
        <v>3340</v>
      </c>
      <c r="Q977" s="187">
        <v>4019980.3400000003</v>
      </c>
      <c r="R977" s="183"/>
      <c r="S977" s="183"/>
      <c r="T977"/>
    </row>
    <row r="978" spans="1:20" ht="23.25" x14ac:dyDescent="0.25">
      <c r="A978" s="80">
        <v>977</v>
      </c>
      <c r="B978" s="133" t="s">
        <v>495</v>
      </c>
      <c r="C978" s="30"/>
      <c r="D978" s="30" t="s">
        <v>415</v>
      </c>
      <c r="E978" s="33" t="s">
        <v>18</v>
      </c>
      <c r="F978" s="33" t="s">
        <v>416</v>
      </c>
      <c r="G978" s="33" t="s">
        <v>20</v>
      </c>
      <c r="H978" s="33" t="s">
        <v>188</v>
      </c>
      <c r="I978" s="117" t="s">
        <v>1258</v>
      </c>
      <c r="J978" s="108" t="str">
        <f t="shared" si="20"/>
        <v>муниципальное образование «город Екатеринбург», г. Екатеринбург, ул. Малышева, д. 10/53</v>
      </c>
      <c r="K978" s="33">
        <v>1803.2</v>
      </c>
      <c r="L978" s="30">
        <v>29</v>
      </c>
      <c r="M978" s="33">
        <v>6</v>
      </c>
      <c r="N978" s="41" t="s">
        <v>2887</v>
      </c>
      <c r="O978" s="114">
        <v>42870</v>
      </c>
      <c r="P978" s="33" t="s">
        <v>1683</v>
      </c>
      <c r="Q978" s="187">
        <v>3899948.38</v>
      </c>
      <c r="R978" s="183"/>
      <c r="S978" s="183"/>
      <c r="T978"/>
    </row>
    <row r="979" spans="1:20" ht="23.25" x14ac:dyDescent="0.25">
      <c r="A979" s="80">
        <v>978</v>
      </c>
      <c r="B979" s="133" t="s">
        <v>495</v>
      </c>
      <c r="C979" s="30"/>
      <c r="D979" s="30" t="s">
        <v>415</v>
      </c>
      <c r="E979" s="33" t="s">
        <v>18</v>
      </c>
      <c r="F979" s="33" t="s">
        <v>416</v>
      </c>
      <c r="G979" s="33" t="s">
        <v>20</v>
      </c>
      <c r="H979" s="33" t="s">
        <v>188</v>
      </c>
      <c r="I979" s="117" t="s">
        <v>1259</v>
      </c>
      <c r="J979" s="108" t="str">
        <f t="shared" si="20"/>
        <v>муниципальное образование «город Екатеринбург», г. Екатеринбург, ул. Малышева, д. 128</v>
      </c>
      <c r="K979" s="33">
        <v>7159</v>
      </c>
      <c r="L979" s="30">
        <v>95</v>
      </c>
      <c r="M979" s="33">
        <v>6</v>
      </c>
      <c r="N979" s="41" t="s">
        <v>2933</v>
      </c>
      <c r="O979" s="114">
        <v>43113</v>
      </c>
      <c r="P979" s="33" t="s">
        <v>3278</v>
      </c>
      <c r="Q979" s="187">
        <v>10769366.24</v>
      </c>
      <c r="R979" s="183"/>
      <c r="S979" s="183"/>
      <c r="T979"/>
    </row>
    <row r="980" spans="1:20" ht="34.5" x14ac:dyDescent="0.25">
      <c r="A980" s="80">
        <v>979</v>
      </c>
      <c r="B980" s="133" t="s">
        <v>495</v>
      </c>
      <c r="C980" s="30"/>
      <c r="D980" s="30" t="s">
        <v>415</v>
      </c>
      <c r="E980" s="33" t="s">
        <v>18</v>
      </c>
      <c r="F980" s="33" t="s">
        <v>416</v>
      </c>
      <c r="G980" s="33" t="s">
        <v>20</v>
      </c>
      <c r="H980" s="33" t="s">
        <v>188</v>
      </c>
      <c r="I980" s="117" t="s">
        <v>1246</v>
      </c>
      <c r="J980" s="108" t="str">
        <f t="shared" si="20"/>
        <v>муниципальное образование «город Екатеринбург», г. Екатеринбург, ул. Малышева, д. 135</v>
      </c>
      <c r="K980" s="33">
        <v>382.4</v>
      </c>
      <c r="L980" s="30">
        <v>6</v>
      </c>
      <c r="M980" s="33">
        <v>8</v>
      </c>
      <c r="N980" s="41" t="s">
        <v>2892</v>
      </c>
      <c r="O980" s="114">
        <v>42898</v>
      </c>
      <c r="P980" s="33" t="s">
        <v>3593</v>
      </c>
      <c r="Q980" s="187">
        <v>2671890.54</v>
      </c>
      <c r="R980" s="183"/>
      <c r="S980" s="183"/>
      <c r="T980"/>
    </row>
    <row r="981" spans="1:20" ht="23.25" x14ac:dyDescent="0.25">
      <c r="A981" s="80">
        <v>980</v>
      </c>
      <c r="B981" s="133" t="s">
        <v>495</v>
      </c>
      <c r="C981" s="30"/>
      <c r="D981" s="30" t="s">
        <v>415</v>
      </c>
      <c r="E981" s="33" t="s">
        <v>18</v>
      </c>
      <c r="F981" s="33" t="s">
        <v>416</v>
      </c>
      <c r="G981" s="33" t="s">
        <v>20</v>
      </c>
      <c r="H981" s="33" t="s">
        <v>188</v>
      </c>
      <c r="I981" s="117" t="s">
        <v>1260</v>
      </c>
      <c r="J981" s="108" t="str">
        <f t="shared" si="20"/>
        <v>муниципальное образование «город Екатеринбург», г. Екатеринбург, ул. Малышева, д. 137А</v>
      </c>
      <c r="K981" s="33">
        <v>353.9</v>
      </c>
      <c r="L981" s="30">
        <v>6</v>
      </c>
      <c r="M981" s="33">
        <v>6</v>
      </c>
      <c r="N981" s="41" t="s">
        <v>2975</v>
      </c>
      <c r="O981" s="114">
        <v>42898</v>
      </c>
      <c r="P981" s="33" t="s">
        <v>1726</v>
      </c>
      <c r="Q981" s="187">
        <v>1843608.4</v>
      </c>
      <c r="R981" s="183"/>
      <c r="S981" s="183"/>
      <c r="T981"/>
    </row>
    <row r="982" spans="1:20" ht="23.25" x14ac:dyDescent="0.25">
      <c r="A982" s="80">
        <v>981</v>
      </c>
      <c r="B982" s="133" t="s">
        <v>495</v>
      </c>
      <c r="C982" s="30"/>
      <c r="D982" s="30" t="s">
        <v>415</v>
      </c>
      <c r="E982" s="33" t="s">
        <v>18</v>
      </c>
      <c r="F982" s="33" t="s">
        <v>416</v>
      </c>
      <c r="G982" s="33" t="s">
        <v>20</v>
      </c>
      <c r="H982" s="33" t="s">
        <v>188</v>
      </c>
      <c r="I982" s="117" t="s">
        <v>1261</v>
      </c>
      <c r="J982" s="108" t="str">
        <f t="shared" si="20"/>
        <v>муниципальное образование «город Екатеринбург», г. Екатеринбург, ул. Малышева, д. 141</v>
      </c>
      <c r="K982" s="33">
        <v>559.4</v>
      </c>
      <c r="L982" s="30">
        <v>8</v>
      </c>
      <c r="M982" s="33">
        <v>5</v>
      </c>
      <c r="N982" s="41" t="s">
        <v>2975</v>
      </c>
      <c r="O982" s="114">
        <v>42898</v>
      </c>
      <c r="P982" s="33" t="s">
        <v>1726</v>
      </c>
      <c r="Q982" s="187">
        <v>2561944.0199999996</v>
      </c>
      <c r="R982" s="183"/>
      <c r="S982" s="183"/>
      <c r="T982"/>
    </row>
    <row r="983" spans="1:20" ht="23.25" x14ac:dyDescent="0.25">
      <c r="A983" s="80">
        <v>982</v>
      </c>
      <c r="B983" s="133" t="s">
        <v>495</v>
      </c>
      <c r="C983" s="30"/>
      <c r="D983" s="30" t="s">
        <v>415</v>
      </c>
      <c r="E983" s="33" t="s">
        <v>18</v>
      </c>
      <c r="F983" s="33" t="s">
        <v>416</v>
      </c>
      <c r="G983" s="33" t="s">
        <v>20</v>
      </c>
      <c r="H983" s="33" t="s">
        <v>188</v>
      </c>
      <c r="I983" s="117" t="s">
        <v>412</v>
      </c>
      <c r="J983" s="108" t="str">
        <f t="shared" si="20"/>
        <v>муниципальное образование «город Екатеринбург», г. Екатеринбург, ул. Малышева, д. 17А</v>
      </c>
      <c r="K983" s="33">
        <v>1723.1</v>
      </c>
      <c r="L983" s="30">
        <v>34</v>
      </c>
      <c r="M983" s="33">
        <v>4</v>
      </c>
      <c r="N983" s="41" t="s">
        <v>2722</v>
      </c>
      <c r="O983" s="114">
        <v>43094</v>
      </c>
      <c r="P983" s="33" t="s">
        <v>1494</v>
      </c>
      <c r="Q983" s="187">
        <v>2332054.06</v>
      </c>
      <c r="R983" s="183" t="s">
        <v>2348</v>
      </c>
      <c r="S983" s="183"/>
      <c r="T983"/>
    </row>
    <row r="984" spans="1:20" ht="23.25" x14ac:dyDescent="0.25">
      <c r="A984" s="80">
        <v>983</v>
      </c>
      <c r="B984" s="133" t="s">
        <v>495</v>
      </c>
      <c r="C984" s="30"/>
      <c r="D984" s="141" t="s">
        <v>415</v>
      </c>
      <c r="E984" s="33" t="s">
        <v>18</v>
      </c>
      <c r="F984" s="33" t="s">
        <v>416</v>
      </c>
      <c r="G984" s="33" t="s">
        <v>20</v>
      </c>
      <c r="H984" s="30" t="s">
        <v>188</v>
      </c>
      <c r="I984" s="42">
        <v>25</v>
      </c>
      <c r="J984" s="108" t="str">
        <f t="shared" si="20"/>
        <v>муниципальное образование «город Екатеринбург», г. Екатеринбург, ул. Малышева, д. 25</v>
      </c>
      <c r="K984" s="30">
        <v>1401.6</v>
      </c>
      <c r="L984" s="30">
        <v>11</v>
      </c>
      <c r="M984" s="30">
        <v>3</v>
      </c>
      <c r="N984" s="41" t="s">
        <v>3614</v>
      </c>
      <c r="O984" s="114" t="s">
        <v>3615</v>
      </c>
      <c r="P984" s="33" t="s">
        <v>3616</v>
      </c>
      <c r="Q984" s="187">
        <v>4051472.1799999997</v>
      </c>
      <c r="R984" s="183"/>
      <c r="S984" s="183"/>
      <c r="T984"/>
    </row>
    <row r="985" spans="1:20" ht="23.25" x14ac:dyDescent="0.25">
      <c r="A985" s="80">
        <v>984</v>
      </c>
      <c r="B985" s="133" t="s">
        <v>495</v>
      </c>
      <c r="C985" s="30"/>
      <c r="D985" s="30" t="s">
        <v>415</v>
      </c>
      <c r="E985" s="33" t="s">
        <v>18</v>
      </c>
      <c r="F985" s="33" t="s">
        <v>416</v>
      </c>
      <c r="G985" s="33" t="s">
        <v>20</v>
      </c>
      <c r="H985" s="30" t="s">
        <v>188</v>
      </c>
      <c r="I985" s="42">
        <v>30</v>
      </c>
      <c r="J985" s="108" t="str">
        <f t="shared" si="20"/>
        <v>муниципальное образование «город Екатеринбург», г. Екатеринбург, ул. Малышева, д. 30</v>
      </c>
      <c r="K985" s="30">
        <v>2526.1999999999998</v>
      </c>
      <c r="L985" s="30">
        <v>32</v>
      </c>
      <c r="M985" s="30">
        <v>5</v>
      </c>
      <c r="N985" s="41" t="s">
        <v>2722</v>
      </c>
      <c r="O985" s="114">
        <v>43094</v>
      </c>
      <c r="P985" s="33" t="s">
        <v>1494</v>
      </c>
      <c r="Q985" s="187">
        <v>2517412</v>
      </c>
      <c r="R985" s="183" t="s">
        <v>2348</v>
      </c>
      <c r="S985" s="183"/>
      <c r="T985"/>
    </row>
    <row r="986" spans="1:20" ht="23.25" x14ac:dyDescent="0.25">
      <c r="A986" s="80">
        <v>985</v>
      </c>
      <c r="B986" s="133" t="s">
        <v>495</v>
      </c>
      <c r="C986" s="30"/>
      <c r="D986" s="30" t="s">
        <v>415</v>
      </c>
      <c r="E986" s="33" t="s">
        <v>18</v>
      </c>
      <c r="F986" s="33" t="s">
        <v>416</v>
      </c>
      <c r="G986" s="33" t="s">
        <v>20</v>
      </c>
      <c r="H986" s="33" t="s">
        <v>188</v>
      </c>
      <c r="I986" s="117" t="s">
        <v>1262</v>
      </c>
      <c r="J986" s="108" t="str">
        <f t="shared" si="20"/>
        <v>муниципальное образование «город Екатеринбург», г. Екатеринбург, ул. Малышева, д. 90</v>
      </c>
      <c r="K986" s="33">
        <v>4240</v>
      </c>
      <c r="L986" s="30">
        <v>66</v>
      </c>
      <c r="M986" s="33">
        <v>2</v>
      </c>
      <c r="N986" s="41" t="s">
        <v>2931</v>
      </c>
      <c r="O986" s="114">
        <v>43087</v>
      </c>
      <c r="P986" s="33" t="s">
        <v>1626</v>
      </c>
      <c r="Q986" s="187">
        <v>2469491.0199999996</v>
      </c>
      <c r="R986" s="183"/>
      <c r="S986" s="183"/>
      <c r="T986"/>
    </row>
    <row r="987" spans="1:20" ht="23.25" x14ac:dyDescent="0.25">
      <c r="A987" s="80">
        <v>986</v>
      </c>
      <c r="B987" s="133" t="s">
        <v>495</v>
      </c>
      <c r="C987" s="30"/>
      <c r="D987" s="30" t="s">
        <v>415</v>
      </c>
      <c r="E987" s="30" t="s">
        <v>18</v>
      </c>
      <c r="F987" s="30" t="s">
        <v>416</v>
      </c>
      <c r="G987" s="30" t="s">
        <v>20</v>
      </c>
      <c r="H987" s="30" t="s">
        <v>188</v>
      </c>
      <c r="I987" s="42">
        <v>92</v>
      </c>
      <c r="J987" s="108" t="str">
        <f t="shared" si="20"/>
        <v>муниципальное образование «город Екатеринбург», г. Екатеринбург, ул. Малышева, д. 92</v>
      </c>
      <c r="K987" s="30">
        <v>3954</v>
      </c>
      <c r="L987" s="30">
        <v>48</v>
      </c>
      <c r="M987" s="30">
        <v>2</v>
      </c>
      <c r="N987" s="41" t="s">
        <v>2920</v>
      </c>
      <c r="O987" s="114">
        <v>43087</v>
      </c>
      <c r="P987" s="33" t="s">
        <v>1683</v>
      </c>
      <c r="Q987" s="187">
        <v>2177085.84</v>
      </c>
      <c r="R987" s="183"/>
      <c r="S987" s="183"/>
      <c r="T987"/>
    </row>
    <row r="988" spans="1:20" ht="23.25" x14ac:dyDescent="0.25">
      <c r="A988" s="80">
        <v>987</v>
      </c>
      <c r="B988" s="133" t="s">
        <v>495</v>
      </c>
      <c r="C988" s="30"/>
      <c r="D988" s="141" t="s">
        <v>415</v>
      </c>
      <c r="E988" s="33" t="s">
        <v>18</v>
      </c>
      <c r="F988" s="33" t="s">
        <v>416</v>
      </c>
      <c r="G988" s="33" t="s">
        <v>20</v>
      </c>
      <c r="H988" s="33" t="s">
        <v>688</v>
      </c>
      <c r="I988" s="117" t="s">
        <v>941</v>
      </c>
      <c r="J988" s="108" t="str">
        <f t="shared" si="20"/>
        <v>муниципальное образование «город Екатеринбург», г. Екатеринбург, ул. Мамина-Сибиряка, д. 57КОРПУС А</v>
      </c>
      <c r="K988" s="33">
        <v>4750.3999999999996</v>
      </c>
      <c r="L988" s="30">
        <v>128</v>
      </c>
      <c r="M988" s="33">
        <v>8</v>
      </c>
      <c r="N988" s="41" t="s">
        <v>1661</v>
      </c>
      <c r="O988" s="114">
        <v>42247</v>
      </c>
      <c r="P988" s="33" t="s">
        <v>1662</v>
      </c>
      <c r="Q988" s="187">
        <v>12260261.359999999</v>
      </c>
      <c r="R988" s="183"/>
      <c r="S988" s="183"/>
      <c r="T988"/>
    </row>
    <row r="989" spans="1:20" ht="23.25" x14ac:dyDescent="0.25">
      <c r="A989" s="80">
        <v>988</v>
      </c>
      <c r="B989" s="133" t="s">
        <v>495</v>
      </c>
      <c r="C989" s="30"/>
      <c r="D989" s="30" t="s">
        <v>415</v>
      </c>
      <c r="E989" s="30" t="s">
        <v>18</v>
      </c>
      <c r="F989" s="30" t="s">
        <v>416</v>
      </c>
      <c r="G989" s="30" t="s">
        <v>20</v>
      </c>
      <c r="H989" s="30" t="s">
        <v>880</v>
      </c>
      <c r="I989" s="42">
        <v>25</v>
      </c>
      <c r="J989" s="108" t="str">
        <f t="shared" ref="J989:J1052" si="21">C989&amp;""&amp;D989&amp;", "&amp;E989&amp;" "&amp;F989&amp;", "&amp;G989&amp;" "&amp;H989&amp;", д. "&amp;I989</f>
        <v>муниципальное образование «город Екатеринбург», г. Екатеринбург, ул. Маневровая, д. 25</v>
      </c>
      <c r="K989" s="30">
        <v>2355.6999999999998</v>
      </c>
      <c r="L989" s="30">
        <v>23</v>
      </c>
      <c r="M989" s="30">
        <v>4</v>
      </c>
      <c r="N989" s="41" t="s">
        <v>2912</v>
      </c>
      <c r="O989" s="114">
        <v>42877</v>
      </c>
      <c r="P989" s="33" t="s">
        <v>1626</v>
      </c>
      <c r="Q989" s="187">
        <v>4621177.3600000003</v>
      </c>
      <c r="R989" s="183"/>
      <c r="S989" s="183"/>
      <c r="T989"/>
    </row>
    <row r="990" spans="1:20" ht="23.25" x14ac:dyDescent="0.25">
      <c r="A990" s="80">
        <v>989</v>
      </c>
      <c r="B990" s="133" t="s">
        <v>495</v>
      </c>
      <c r="C990" s="30"/>
      <c r="D990" s="141" t="s">
        <v>415</v>
      </c>
      <c r="E990" s="30" t="s">
        <v>18</v>
      </c>
      <c r="F990" s="30" t="s">
        <v>416</v>
      </c>
      <c r="G990" s="30" t="s">
        <v>20</v>
      </c>
      <c r="H990" s="30" t="s">
        <v>172</v>
      </c>
      <c r="I990" s="42" t="s">
        <v>894</v>
      </c>
      <c r="J990" s="108" t="str">
        <f t="shared" si="21"/>
        <v>муниципальное образование «город Екатеринбург», г. Екатеринбург, ул. Маяковского, д. 2КОРПУС А</v>
      </c>
      <c r="K990" s="30">
        <v>4241.1000000000004</v>
      </c>
      <c r="L990" s="30">
        <v>44</v>
      </c>
      <c r="M990" s="113">
        <v>1</v>
      </c>
      <c r="N990" s="41" t="s">
        <v>2900</v>
      </c>
      <c r="O990" s="114">
        <v>42996</v>
      </c>
      <c r="P990" s="33" t="s">
        <v>1632</v>
      </c>
      <c r="Q990" s="187">
        <v>6248053.9799999995</v>
      </c>
      <c r="R990" s="183" t="s">
        <v>2348</v>
      </c>
      <c r="S990" s="183"/>
      <c r="T990"/>
    </row>
    <row r="991" spans="1:20" ht="34.5" x14ac:dyDescent="0.25">
      <c r="A991" s="80">
        <v>990</v>
      </c>
      <c r="B991" s="133" t="s">
        <v>495</v>
      </c>
      <c r="C991" s="30"/>
      <c r="D991" s="141" t="s">
        <v>415</v>
      </c>
      <c r="E991" s="30" t="s">
        <v>18</v>
      </c>
      <c r="F991" s="30" t="s">
        <v>416</v>
      </c>
      <c r="G991" s="30" t="s">
        <v>20</v>
      </c>
      <c r="H991" s="30" t="s">
        <v>245</v>
      </c>
      <c r="I991" s="42" t="s">
        <v>894</v>
      </c>
      <c r="J991" s="108" t="str">
        <f t="shared" si="21"/>
        <v>муниципальное образование «город Екатеринбург», г. Екатеринбург, ул. Менделеева, д. 2КОРПУС А</v>
      </c>
      <c r="K991" s="30">
        <v>1056.5</v>
      </c>
      <c r="L991" s="30">
        <v>14</v>
      </c>
      <c r="M991" s="30">
        <v>8</v>
      </c>
      <c r="N991" s="41" t="s">
        <v>2951</v>
      </c>
      <c r="O991" s="114" t="s">
        <v>3529</v>
      </c>
      <c r="P991" s="33" t="s">
        <v>3563</v>
      </c>
      <c r="Q991" s="187">
        <v>4471446.17</v>
      </c>
      <c r="R991" s="183"/>
      <c r="S991" s="183"/>
      <c r="T991"/>
    </row>
    <row r="992" spans="1:20" ht="23.25" x14ac:dyDescent="0.25">
      <c r="A992" s="80">
        <v>991</v>
      </c>
      <c r="B992" s="133" t="s">
        <v>495</v>
      </c>
      <c r="C992" s="30"/>
      <c r="D992" s="112" t="s">
        <v>415</v>
      </c>
      <c r="E992" s="52" t="s">
        <v>18</v>
      </c>
      <c r="F992" s="52" t="s">
        <v>416</v>
      </c>
      <c r="G992" s="52" t="s">
        <v>20</v>
      </c>
      <c r="H992" s="112" t="s">
        <v>96</v>
      </c>
      <c r="I992" s="51">
        <v>46</v>
      </c>
      <c r="J992" s="108" t="str">
        <f t="shared" si="21"/>
        <v>муниципальное образование «город Екатеринбург», г. Екатеринбург, ул. Металлургов, д. 46</v>
      </c>
      <c r="K992" s="112">
        <v>18486.400000000001</v>
      </c>
      <c r="L992" s="30">
        <v>282</v>
      </c>
      <c r="M992" s="112">
        <v>8</v>
      </c>
      <c r="N992" s="41" t="s">
        <v>2911</v>
      </c>
      <c r="O992" s="114">
        <v>43122</v>
      </c>
      <c r="P992" s="33" t="s">
        <v>1494</v>
      </c>
      <c r="Q992" s="187">
        <v>14658458.360000001</v>
      </c>
      <c r="R992" s="183"/>
      <c r="S992" s="183"/>
      <c r="T992"/>
    </row>
    <row r="993" spans="1:20" ht="23.25" x14ac:dyDescent="0.25">
      <c r="A993" s="80">
        <v>992</v>
      </c>
      <c r="B993" s="133" t="s">
        <v>495</v>
      </c>
      <c r="C993" s="30"/>
      <c r="D993" s="30" t="s">
        <v>415</v>
      </c>
      <c r="E993" s="30" t="s">
        <v>18</v>
      </c>
      <c r="F993" s="30" t="s">
        <v>416</v>
      </c>
      <c r="G993" s="30" t="s">
        <v>20</v>
      </c>
      <c r="H993" s="30" t="s">
        <v>1171</v>
      </c>
      <c r="I993" s="42">
        <v>62</v>
      </c>
      <c r="J993" s="108" t="str">
        <f t="shared" si="21"/>
        <v>муниципальное образование «город Екатеринбург», г. Екатеринбург, ул. Минометчиков, д. 62</v>
      </c>
      <c r="K993" s="30">
        <v>9335.9</v>
      </c>
      <c r="L993" s="30">
        <v>110</v>
      </c>
      <c r="M993" s="30">
        <v>7</v>
      </c>
      <c r="N993" s="41" t="s">
        <v>2912</v>
      </c>
      <c r="O993" s="114">
        <v>42877</v>
      </c>
      <c r="P993" s="33" t="s">
        <v>1626</v>
      </c>
      <c r="Q993" s="187">
        <v>20066591.48</v>
      </c>
      <c r="R993" s="183"/>
      <c r="S993" s="183"/>
      <c r="T993"/>
    </row>
    <row r="994" spans="1:20" ht="23.25" x14ac:dyDescent="0.25">
      <c r="A994" s="80">
        <v>993</v>
      </c>
      <c r="B994" s="133" t="s">
        <v>495</v>
      </c>
      <c r="C994" s="30"/>
      <c r="D994" s="112" t="s">
        <v>415</v>
      </c>
      <c r="E994" s="52" t="s">
        <v>18</v>
      </c>
      <c r="F994" s="52" t="s">
        <v>416</v>
      </c>
      <c r="G994" s="52" t="s">
        <v>20</v>
      </c>
      <c r="H994" s="112" t="s">
        <v>69</v>
      </c>
      <c r="I994" s="51" t="s">
        <v>1271</v>
      </c>
      <c r="J994" s="108" t="str">
        <f t="shared" si="21"/>
        <v>муниципальное образование «город Екатеринбург», г. Екатеринбург, ул. Мира, д. 12А</v>
      </c>
      <c r="K994" s="112">
        <v>4516.2</v>
      </c>
      <c r="L994" s="30">
        <v>70</v>
      </c>
      <c r="M994" s="112">
        <v>2</v>
      </c>
      <c r="N994" s="41" t="s">
        <v>1491</v>
      </c>
      <c r="O994" s="114">
        <v>43122</v>
      </c>
      <c r="P994" s="33" t="s">
        <v>1494</v>
      </c>
      <c r="Q994" s="187">
        <v>3749422.8</v>
      </c>
      <c r="R994" s="183"/>
      <c r="S994" s="183"/>
      <c r="T994"/>
    </row>
    <row r="995" spans="1:20" ht="23.25" x14ac:dyDescent="0.25">
      <c r="A995" s="80">
        <v>994</v>
      </c>
      <c r="B995" s="133" t="s">
        <v>495</v>
      </c>
      <c r="C995" s="30"/>
      <c r="D995" s="30" t="s">
        <v>415</v>
      </c>
      <c r="E995" s="30" t="s">
        <v>18</v>
      </c>
      <c r="F995" s="30" t="s">
        <v>416</v>
      </c>
      <c r="G995" s="30" t="s">
        <v>20</v>
      </c>
      <c r="H995" s="30" t="s">
        <v>69</v>
      </c>
      <c r="I995" s="42">
        <v>27</v>
      </c>
      <c r="J995" s="108" t="str">
        <f t="shared" si="21"/>
        <v>муниципальное образование «город Екатеринбург», г. Екатеринбург, ул. Мира, д. 27</v>
      </c>
      <c r="K995" s="30">
        <v>439.9</v>
      </c>
      <c r="L995" s="30">
        <v>8</v>
      </c>
      <c r="M995" s="30">
        <v>6</v>
      </c>
      <c r="N995" s="41" t="s">
        <v>2925</v>
      </c>
      <c r="O995" s="114">
        <v>43094</v>
      </c>
      <c r="P995" s="33" t="s">
        <v>1626</v>
      </c>
      <c r="Q995" s="187">
        <v>2808889.7</v>
      </c>
      <c r="R995" s="183"/>
      <c r="S995" s="183"/>
      <c r="T995"/>
    </row>
    <row r="996" spans="1:20" ht="23.25" x14ac:dyDescent="0.25">
      <c r="A996" s="80">
        <v>995</v>
      </c>
      <c r="B996" s="133" t="s">
        <v>495</v>
      </c>
      <c r="C996" s="30"/>
      <c r="D996" s="141" t="s">
        <v>415</v>
      </c>
      <c r="E996" s="33" t="s">
        <v>18</v>
      </c>
      <c r="F996" s="33" t="s">
        <v>416</v>
      </c>
      <c r="G996" s="33" t="s">
        <v>20</v>
      </c>
      <c r="H996" s="33" t="s">
        <v>69</v>
      </c>
      <c r="I996" s="117" t="s">
        <v>1228</v>
      </c>
      <c r="J996" s="108" t="str">
        <f t="shared" si="21"/>
        <v>муниципальное образование «город Екатеринбург», г. Екатеринбург, ул. Мира, д. 38</v>
      </c>
      <c r="K996" s="33">
        <v>8194.5</v>
      </c>
      <c r="L996" s="30">
        <v>101</v>
      </c>
      <c r="M996" s="33">
        <v>7</v>
      </c>
      <c r="N996" s="41" t="s">
        <v>2990</v>
      </c>
      <c r="O996" s="114" t="s">
        <v>3530</v>
      </c>
      <c r="P996" s="33" t="s">
        <v>3550</v>
      </c>
      <c r="Q996" s="187">
        <f>9035888.34+9004864.38</f>
        <v>18040752.719999999</v>
      </c>
      <c r="R996" s="183"/>
      <c r="S996" s="183"/>
      <c r="T996"/>
    </row>
    <row r="997" spans="1:20" ht="23.25" x14ac:dyDescent="0.25">
      <c r="A997" s="80">
        <v>996</v>
      </c>
      <c r="B997" s="133" t="s">
        <v>495</v>
      </c>
      <c r="C997" s="30"/>
      <c r="D997" s="30" t="s">
        <v>415</v>
      </c>
      <c r="E997" s="30" t="s">
        <v>18</v>
      </c>
      <c r="F997" s="30" t="s">
        <v>416</v>
      </c>
      <c r="G997" s="30" t="s">
        <v>20</v>
      </c>
      <c r="H997" s="30" t="s">
        <v>69</v>
      </c>
      <c r="I997" s="42">
        <v>50</v>
      </c>
      <c r="J997" s="108" t="str">
        <f t="shared" si="21"/>
        <v>муниципальное образование «город Екатеринбург», г. Екатеринбург, ул. Мира, д. 50</v>
      </c>
      <c r="K997" s="30">
        <v>2429.1999999999998</v>
      </c>
      <c r="L997" s="30">
        <v>22</v>
      </c>
      <c r="M997" s="30">
        <v>8</v>
      </c>
      <c r="N997" s="41" t="s">
        <v>2933</v>
      </c>
      <c r="O997" s="114">
        <v>43113</v>
      </c>
      <c r="P997" s="33" t="s">
        <v>3278</v>
      </c>
      <c r="Q997" s="187">
        <v>7606210.75</v>
      </c>
      <c r="R997" s="183"/>
      <c r="S997" s="183"/>
      <c r="T997"/>
    </row>
    <row r="998" spans="1:20" ht="23.25" x14ac:dyDescent="0.25">
      <c r="A998" s="80">
        <v>997</v>
      </c>
      <c r="B998" s="133" t="s">
        <v>495</v>
      </c>
      <c r="C998" s="30"/>
      <c r="D998" s="30" t="s">
        <v>415</v>
      </c>
      <c r="E998" s="33" t="s">
        <v>18</v>
      </c>
      <c r="F998" s="33" t="s">
        <v>416</v>
      </c>
      <c r="G998" s="33" t="s">
        <v>20</v>
      </c>
      <c r="H998" s="33" t="s">
        <v>217</v>
      </c>
      <c r="I998" s="117" t="s">
        <v>1263</v>
      </c>
      <c r="J998" s="108" t="str">
        <f t="shared" si="21"/>
        <v>муниципальное образование «город Екатеринбург», г. Екатеринбург, ул. Мичурина, д. 206</v>
      </c>
      <c r="K998" s="33">
        <v>7469.4</v>
      </c>
      <c r="L998" s="30">
        <v>138</v>
      </c>
      <c r="M998" s="33">
        <v>4</v>
      </c>
      <c r="N998" s="41" t="s">
        <v>2931</v>
      </c>
      <c r="O998" s="114">
        <v>43087</v>
      </c>
      <c r="P998" s="33" t="s">
        <v>1626</v>
      </c>
      <c r="Q998" s="187">
        <v>9772103.9199999999</v>
      </c>
      <c r="R998" s="183"/>
      <c r="S998" s="183"/>
      <c r="T998"/>
    </row>
    <row r="999" spans="1:20" ht="23.25" x14ac:dyDescent="0.25">
      <c r="A999" s="80">
        <v>998</v>
      </c>
      <c r="B999" s="133" t="s">
        <v>495</v>
      </c>
      <c r="C999" s="30"/>
      <c r="D999" s="141" t="s">
        <v>415</v>
      </c>
      <c r="E999" s="33" t="s">
        <v>18</v>
      </c>
      <c r="F999" s="33" t="s">
        <v>416</v>
      </c>
      <c r="G999" s="33" t="s">
        <v>20</v>
      </c>
      <c r="H999" s="30" t="s">
        <v>217</v>
      </c>
      <c r="I999" s="42" t="s">
        <v>1059</v>
      </c>
      <c r="J999" s="108" t="str">
        <f t="shared" si="21"/>
        <v>муниципальное образование «город Екатеринбург», г. Екатеринбург, ул. Мичурина, д. 237А КОРПУС 1</v>
      </c>
      <c r="K999" s="30">
        <v>709.3</v>
      </c>
      <c r="L999" s="30">
        <v>12</v>
      </c>
      <c r="M999" s="30">
        <v>6</v>
      </c>
      <c r="N999" s="41" t="s">
        <v>2243</v>
      </c>
      <c r="O999" s="114">
        <v>42501</v>
      </c>
      <c r="P999" s="33" t="s">
        <v>1846</v>
      </c>
      <c r="Q999" s="187">
        <v>1322188.1200000001</v>
      </c>
      <c r="R999" s="183"/>
      <c r="S999" s="183"/>
      <c r="T999"/>
    </row>
    <row r="1000" spans="1:20" ht="23.25" x14ac:dyDescent="0.25">
      <c r="A1000" s="80">
        <v>999</v>
      </c>
      <c r="B1000" s="133" t="s">
        <v>495</v>
      </c>
      <c r="C1000" s="30"/>
      <c r="D1000" s="30" t="s">
        <v>415</v>
      </c>
      <c r="E1000" s="30" t="s">
        <v>18</v>
      </c>
      <c r="F1000" s="30" t="s">
        <v>416</v>
      </c>
      <c r="G1000" s="30" t="s">
        <v>20</v>
      </c>
      <c r="H1000" s="30" t="s">
        <v>217</v>
      </c>
      <c r="I1000" s="42" t="s">
        <v>1100</v>
      </c>
      <c r="J1000" s="108" t="str">
        <f t="shared" si="21"/>
        <v>муниципальное образование «город Екатеринбург», г. Екатеринбург, ул. Мичурина, д. 237А КОРПУС 2</v>
      </c>
      <c r="K1000" s="30">
        <v>792.2</v>
      </c>
      <c r="L1000" s="30">
        <v>12</v>
      </c>
      <c r="M1000" s="30">
        <v>2</v>
      </c>
      <c r="N1000" s="41" t="s">
        <v>2920</v>
      </c>
      <c r="O1000" s="114">
        <v>43087</v>
      </c>
      <c r="P1000" s="33" t="s">
        <v>1683</v>
      </c>
      <c r="Q1000" s="187">
        <v>2743361.9399999995</v>
      </c>
      <c r="R1000" s="183"/>
      <c r="S1000" s="183"/>
      <c r="T1000"/>
    </row>
    <row r="1001" spans="1:20" ht="23.25" x14ac:dyDescent="0.25">
      <c r="A1001" s="80">
        <v>1000</v>
      </c>
      <c r="B1001" s="133" t="s">
        <v>495</v>
      </c>
      <c r="C1001" s="30"/>
      <c r="D1001" s="30" t="s">
        <v>415</v>
      </c>
      <c r="E1001" s="33" t="s">
        <v>18</v>
      </c>
      <c r="F1001" s="33" t="s">
        <v>416</v>
      </c>
      <c r="G1001" s="33" t="s">
        <v>20</v>
      </c>
      <c r="H1001" s="30" t="s">
        <v>217</v>
      </c>
      <c r="I1001" s="42" t="s">
        <v>1287</v>
      </c>
      <c r="J1001" s="108" t="str">
        <f t="shared" si="21"/>
        <v>муниципальное образование «город Екатеринбург», г. Екатеринбург, ул. Мичурина, д. 237А КОРПУС 5</v>
      </c>
      <c r="K1001" s="30">
        <v>782.8</v>
      </c>
      <c r="L1001" s="30">
        <v>12</v>
      </c>
      <c r="M1001" s="30">
        <v>5</v>
      </c>
      <c r="N1001" s="41" t="s">
        <v>2920</v>
      </c>
      <c r="O1001" s="114">
        <v>43087</v>
      </c>
      <c r="P1001" s="33" t="s">
        <v>1683</v>
      </c>
      <c r="Q1001" s="187">
        <v>5037750.4000000004</v>
      </c>
      <c r="R1001" s="183"/>
      <c r="S1001" s="183"/>
      <c r="T1001"/>
    </row>
    <row r="1002" spans="1:20" ht="23.25" x14ac:dyDescent="0.25">
      <c r="A1002" s="80">
        <v>1001</v>
      </c>
      <c r="B1002" s="133" t="s">
        <v>495</v>
      </c>
      <c r="C1002" s="30"/>
      <c r="D1002" s="30" t="s">
        <v>415</v>
      </c>
      <c r="E1002" s="33" t="s">
        <v>18</v>
      </c>
      <c r="F1002" s="33" t="s">
        <v>416</v>
      </c>
      <c r="G1002" s="33" t="s">
        <v>20</v>
      </c>
      <c r="H1002" s="33" t="s">
        <v>217</v>
      </c>
      <c r="I1002" s="117" t="s">
        <v>403</v>
      </c>
      <c r="J1002" s="108" t="str">
        <f t="shared" si="21"/>
        <v>муниципальное образование «город Екатеринбург», г. Екатеринбург, ул. Мичурина, д. 23А</v>
      </c>
      <c r="K1002" s="33">
        <v>1745</v>
      </c>
      <c r="L1002" s="30">
        <v>21</v>
      </c>
      <c r="M1002" s="33">
        <v>5</v>
      </c>
      <c r="N1002" s="41" t="s">
        <v>2926</v>
      </c>
      <c r="O1002" s="114">
        <v>42895</v>
      </c>
      <c r="P1002" s="33" t="s">
        <v>3340</v>
      </c>
      <c r="Q1002" s="187">
        <v>7478981.54</v>
      </c>
      <c r="R1002" s="183"/>
      <c r="S1002" s="183"/>
      <c r="T1002"/>
    </row>
    <row r="1003" spans="1:20" ht="23.25" x14ac:dyDescent="0.25">
      <c r="A1003" s="80">
        <v>1002</v>
      </c>
      <c r="B1003" s="133" t="s">
        <v>495</v>
      </c>
      <c r="C1003" s="30"/>
      <c r="D1003" s="141" t="s">
        <v>415</v>
      </c>
      <c r="E1003" s="33" t="s">
        <v>18</v>
      </c>
      <c r="F1003" s="33" t="s">
        <v>416</v>
      </c>
      <c r="G1003" s="33" t="s">
        <v>20</v>
      </c>
      <c r="H1003" s="30" t="s">
        <v>217</v>
      </c>
      <c r="I1003" s="42" t="s">
        <v>1046</v>
      </c>
      <c r="J1003" s="108" t="str">
        <f t="shared" si="21"/>
        <v>муниципальное образование «город Екатеринбург», г. Екатеринбург, ул. Мичурина, д. 46А</v>
      </c>
      <c r="K1003" s="30">
        <v>1394</v>
      </c>
      <c r="L1003" s="30">
        <v>16</v>
      </c>
      <c r="M1003" s="30">
        <v>7</v>
      </c>
      <c r="N1003" s="41" t="s">
        <v>2879</v>
      </c>
      <c r="O1003" s="114" t="s">
        <v>3531</v>
      </c>
      <c r="P1003" s="33" t="s">
        <v>1918</v>
      </c>
      <c r="Q1003" s="187">
        <v>5627681.959999999</v>
      </c>
      <c r="R1003" s="183"/>
      <c r="S1003" s="183"/>
      <c r="T1003"/>
    </row>
    <row r="1004" spans="1:20" ht="23.25" x14ac:dyDescent="0.25">
      <c r="A1004" s="80">
        <v>1003</v>
      </c>
      <c r="B1004" s="133" t="s">
        <v>495</v>
      </c>
      <c r="C1004" s="30"/>
      <c r="D1004" s="112" t="s">
        <v>415</v>
      </c>
      <c r="E1004" s="112" t="s">
        <v>18</v>
      </c>
      <c r="F1004" s="112" t="s">
        <v>416</v>
      </c>
      <c r="G1004" s="112" t="s">
        <v>20</v>
      </c>
      <c r="H1004" s="112" t="s">
        <v>468</v>
      </c>
      <c r="I1004" s="51" t="s">
        <v>1179</v>
      </c>
      <c r="J1004" s="108" t="str">
        <f t="shared" si="21"/>
        <v>муниципальное образование «город Екатеринбург», г. Екатеринбург, ул. Московская, д. 212КОРПУС 1</v>
      </c>
      <c r="K1004" s="112">
        <v>10505.1</v>
      </c>
      <c r="L1004" s="30">
        <v>168</v>
      </c>
      <c r="M1004" s="112">
        <v>5</v>
      </c>
      <c r="N1004" s="41" t="s">
        <v>1491</v>
      </c>
      <c r="O1004" s="114">
        <v>43122</v>
      </c>
      <c r="P1004" s="33" t="s">
        <v>1494</v>
      </c>
      <c r="Q1004" s="187">
        <v>9273829.6099999994</v>
      </c>
      <c r="R1004" s="183"/>
      <c r="S1004" s="183"/>
      <c r="T1004"/>
    </row>
    <row r="1005" spans="1:20" ht="23.25" x14ac:dyDescent="0.25">
      <c r="A1005" s="80">
        <v>1004</v>
      </c>
      <c r="B1005" s="133" t="s">
        <v>495</v>
      </c>
      <c r="C1005" s="30"/>
      <c r="D1005" s="112" t="s">
        <v>415</v>
      </c>
      <c r="E1005" s="112" t="s">
        <v>18</v>
      </c>
      <c r="F1005" s="112" t="s">
        <v>416</v>
      </c>
      <c r="G1005" s="112" t="s">
        <v>20</v>
      </c>
      <c r="H1005" s="112" t="s">
        <v>468</v>
      </c>
      <c r="I1005" s="51" t="s">
        <v>1180</v>
      </c>
      <c r="J1005" s="108" t="str">
        <f t="shared" si="21"/>
        <v>муниципальное образование «город Екатеринбург», г. Екатеринбург, ул. Московская, д. 214КОРПУС 2</v>
      </c>
      <c r="K1005" s="112">
        <v>8623.7999999999993</v>
      </c>
      <c r="L1005" s="30">
        <v>150</v>
      </c>
      <c r="M1005" s="112">
        <v>4</v>
      </c>
      <c r="N1005" s="41" t="s">
        <v>1491</v>
      </c>
      <c r="O1005" s="114">
        <v>43122</v>
      </c>
      <c r="P1005" s="33" t="s">
        <v>1494</v>
      </c>
      <c r="Q1005" s="187">
        <v>7406474.6500000004</v>
      </c>
      <c r="R1005" s="183"/>
      <c r="S1005" s="183"/>
      <c r="T1005"/>
    </row>
    <row r="1006" spans="1:20" ht="23.25" x14ac:dyDescent="0.25">
      <c r="A1006" s="80">
        <v>1005</v>
      </c>
      <c r="B1006" s="133" t="s">
        <v>495</v>
      </c>
      <c r="C1006" s="30"/>
      <c r="D1006" s="134" t="s">
        <v>415</v>
      </c>
      <c r="E1006" s="134" t="s">
        <v>18</v>
      </c>
      <c r="F1006" s="134" t="s">
        <v>416</v>
      </c>
      <c r="G1006" s="134" t="s">
        <v>20</v>
      </c>
      <c r="H1006" s="134" t="s">
        <v>468</v>
      </c>
      <c r="I1006" s="70">
        <v>215</v>
      </c>
      <c r="J1006" s="108" t="str">
        <f t="shared" si="21"/>
        <v>муниципальное образование «город Екатеринбург», г. Екатеринбург, ул. Московская, д. 215</v>
      </c>
      <c r="K1006" s="134">
        <v>2271.1999999999998</v>
      </c>
      <c r="L1006" s="30">
        <v>36</v>
      </c>
      <c r="M1006" s="134">
        <v>1</v>
      </c>
      <c r="N1006" s="41" t="s">
        <v>1293</v>
      </c>
      <c r="O1006" s="114">
        <v>43297</v>
      </c>
      <c r="P1006" s="33" t="s">
        <v>3619</v>
      </c>
      <c r="Q1006" s="187">
        <v>1883023.23</v>
      </c>
      <c r="R1006" s="183"/>
      <c r="S1006" s="183"/>
      <c r="T1006"/>
    </row>
    <row r="1007" spans="1:20" ht="34.5" x14ac:dyDescent="0.25">
      <c r="A1007" s="80">
        <v>1006</v>
      </c>
      <c r="B1007" s="133" t="s">
        <v>495</v>
      </c>
      <c r="C1007" s="30"/>
      <c r="D1007" s="141" t="s">
        <v>415</v>
      </c>
      <c r="E1007" s="30" t="s">
        <v>18</v>
      </c>
      <c r="F1007" s="30" t="s">
        <v>416</v>
      </c>
      <c r="G1007" s="30" t="s">
        <v>20</v>
      </c>
      <c r="H1007" s="30" t="s">
        <v>468</v>
      </c>
      <c r="I1007" s="42">
        <v>47</v>
      </c>
      <c r="J1007" s="108" t="str">
        <f t="shared" si="21"/>
        <v>муниципальное образование «город Екатеринбург», г. Екатеринбург, ул. Московская, д. 47</v>
      </c>
      <c r="K1007" s="30">
        <v>5064</v>
      </c>
      <c r="L1007" s="30">
        <v>47</v>
      </c>
      <c r="M1007" s="30">
        <v>6</v>
      </c>
      <c r="N1007" s="41" t="s">
        <v>2938</v>
      </c>
      <c r="O1007" s="114" t="s">
        <v>3424</v>
      </c>
      <c r="P1007" s="33" t="s">
        <v>3551</v>
      </c>
      <c r="Q1007" s="187">
        <v>8085587.6600000001</v>
      </c>
      <c r="R1007" s="183"/>
      <c r="S1007" s="183"/>
      <c r="T1007"/>
    </row>
    <row r="1008" spans="1:20" ht="23.25" x14ac:dyDescent="0.25">
      <c r="A1008" s="80">
        <v>1007</v>
      </c>
      <c r="B1008" s="133" t="s">
        <v>495</v>
      </c>
      <c r="C1008" s="30"/>
      <c r="D1008" s="141" t="s">
        <v>415</v>
      </c>
      <c r="E1008" s="30" t="s">
        <v>18</v>
      </c>
      <c r="F1008" s="30" t="s">
        <v>416</v>
      </c>
      <c r="G1008" s="30" t="s">
        <v>20</v>
      </c>
      <c r="H1008" s="30" t="s">
        <v>468</v>
      </c>
      <c r="I1008" s="42">
        <v>49</v>
      </c>
      <c r="J1008" s="108" t="str">
        <f t="shared" si="21"/>
        <v>муниципальное образование «город Екатеринбург», г. Екатеринбург, ул. Московская, д. 49</v>
      </c>
      <c r="K1008" s="30">
        <v>6074.1</v>
      </c>
      <c r="L1008" s="30">
        <v>120</v>
      </c>
      <c r="M1008" s="30">
        <v>3</v>
      </c>
      <c r="N1008" s="41" t="s">
        <v>2118</v>
      </c>
      <c r="O1008" s="114">
        <v>42884</v>
      </c>
      <c r="P1008" s="33" t="s">
        <v>1726</v>
      </c>
      <c r="Q1008" s="187">
        <v>9647041.6199999992</v>
      </c>
      <c r="R1008" s="183"/>
      <c r="S1008" s="183"/>
      <c r="T1008"/>
    </row>
    <row r="1009" spans="1:20" ht="23.25" x14ac:dyDescent="0.25">
      <c r="A1009" s="80">
        <v>1008</v>
      </c>
      <c r="B1009" s="133" t="s">
        <v>495</v>
      </c>
      <c r="C1009" s="30"/>
      <c r="D1009" s="112" t="s">
        <v>415</v>
      </c>
      <c r="E1009" s="112" t="s">
        <v>18</v>
      </c>
      <c r="F1009" s="112" t="s">
        <v>416</v>
      </c>
      <c r="G1009" s="112" t="s">
        <v>20</v>
      </c>
      <c r="H1009" s="112" t="s">
        <v>820</v>
      </c>
      <c r="I1009" s="51">
        <v>11</v>
      </c>
      <c r="J1009" s="108" t="str">
        <f t="shared" si="21"/>
        <v>муниципальное образование «город Екатеринбург», г. Екатеринбург, ул. Новгородцевой, д. 11</v>
      </c>
      <c r="K1009" s="112">
        <v>34812.9</v>
      </c>
      <c r="L1009" s="30">
        <v>555</v>
      </c>
      <c r="M1009" s="112">
        <v>3</v>
      </c>
      <c r="N1009" s="41" t="s">
        <v>1491</v>
      </c>
      <c r="O1009" s="114">
        <v>43122</v>
      </c>
      <c r="P1009" s="33" t="s">
        <v>1494</v>
      </c>
      <c r="Q1009" s="187">
        <v>5668160.1099999994</v>
      </c>
      <c r="R1009" s="183" t="s">
        <v>2348</v>
      </c>
      <c r="S1009" s="183"/>
      <c r="T1009"/>
    </row>
    <row r="1010" spans="1:20" ht="23.25" x14ac:dyDescent="0.25">
      <c r="A1010" s="80">
        <v>1009</v>
      </c>
      <c r="B1010" s="133" t="s">
        <v>495</v>
      </c>
      <c r="C1010" s="30"/>
      <c r="D1010" s="134" t="s">
        <v>415</v>
      </c>
      <c r="E1010" s="134" t="s">
        <v>18</v>
      </c>
      <c r="F1010" s="134" t="s">
        <v>416</v>
      </c>
      <c r="G1010" s="134" t="s">
        <v>20</v>
      </c>
      <c r="H1010" s="134" t="s">
        <v>591</v>
      </c>
      <c r="I1010" s="70">
        <v>26</v>
      </c>
      <c r="J1010" s="108" t="str">
        <f t="shared" si="21"/>
        <v>муниципальное образование «город Екатеринбург», г. Екатеринбург, ул. Опалихинская, д. 26</v>
      </c>
      <c r="K1010" s="134">
        <v>22749</v>
      </c>
      <c r="L1010" s="30">
        <v>463</v>
      </c>
      <c r="M1010" s="134">
        <v>5</v>
      </c>
      <c r="N1010" s="41" t="s">
        <v>1491</v>
      </c>
      <c r="O1010" s="114">
        <v>43122</v>
      </c>
      <c r="P1010" s="33" t="s">
        <v>1494</v>
      </c>
      <c r="Q1010" s="187">
        <v>9171880.3300000001</v>
      </c>
      <c r="R1010" s="183"/>
      <c r="S1010" s="183"/>
      <c r="T1010"/>
    </row>
    <row r="1011" spans="1:20" ht="23.25" x14ac:dyDescent="0.25">
      <c r="A1011" s="80">
        <v>1010</v>
      </c>
      <c r="B1011" s="133" t="s">
        <v>495</v>
      </c>
      <c r="C1011" s="30"/>
      <c r="D1011" s="112" t="s">
        <v>415</v>
      </c>
      <c r="E1011" s="112" t="s">
        <v>18</v>
      </c>
      <c r="F1011" s="112" t="s">
        <v>416</v>
      </c>
      <c r="G1011" s="112" t="s">
        <v>20</v>
      </c>
      <c r="H1011" s="112" t="s">
        <v>836</v>
      </c>
      <c r="I1011" s="51">
        <v>139</v>
      </c>
      <c r="J1011" s="108" t="str">
        <f t="shared" si="21"/>
        <v>муниципальное образование «город Екатеринбург», г. Екатеринбург, ул. Отто Шмидта, д. 139</v>
      </c>
      <c r="K1011" s="112">
        <v>4497.8</v>
      </c>
      <c r="L1011" s="30">
        <v>123</v>
      </c>
      <c r="M1011" s="112">
        <v>2</v>
      </c>
      <c r="N1011" s="41" t="s">
        <v>1491</v>
      </c>
      <c r="O1011" s="114">
        <v>43122</v>
      </c>
      <c r="P1011" s="33" t="s">
        <v>1494</v>
      </c>
      <c r="Q1011" s="187">
        <v>3704255.16</v>
      </c>
      <c r="R1011" s="183"/>
      <c r="S1011" s="183"/>
      <c r="T1011"/>
    </row>
    <row r="1012" spans="1:20" ht="23.25" x14ac:dyDescent="0.25">
      <c r="A1012" s="80">
        <v>1011</v>
      </c>
      <c r="B1012" s="133" t="s">
        <v>495</v>
      </c>
      <c r="C1012" s="30"/>
      <c r="D1012" s="30" t="s">
        <v>415</v>
      </c>
      <c r="E1012" s="30" t="s">
        <v>18</v>
      </c>
      <c r="F1012" s="30" t="s">
        <v>416</v>
      </c>
      <c r="G1012" s="30" t="s">
        <v>20</v>
      </c>
      <c r="H1012" s="30" t="s">
        <v>836</v>
      </c>
      <c r="I1012" s="42" t="s">
        <v>1191</v>
      </c>
      <c r="J1012" s="108" t="str">
        <f t="shared" si="21"/>
        <v>муниципальное образование «город Екатеринбург», г. Екатеринбург, ул. Отто Шмидта, д. 76Б</v>
      </c>
      <c r="K1012" s="30">
        <v>389.3</v>
      </c>
      <c r="L1012" s="30">
        <v>8</v>
      </c>
      <c r="M1012" s="30">
        <v>8</v>
      </c>
      <c r="N1012" s="41" t="s">
        <v>2722</v>
      </c>
      <c r="O1012" s="114">
        <v>43094</v>
      </c>
      <c r="P1012" s="33" t="s">
        <v>1494</v>
      </c>
      <c r="Q1012" s="187">
        <v>1880892.8599999999</v>
      </c>
      <c r="R1012" s="183"/>
      <c r="S1012" s="183"/>
      <c r="T1012"/>
    </row>
    <row r="1013" spans="1:20" ht="23.25" x14ac:dyDescent="0.25">
      <c r="A1013" s="80">
        <v>1012</v>
      </c>
      <c r="B1013" s="133" t="s">
        <v>495</v>
      </c>
      <c r="C1013" s="30"/>
      <c r="D1013" s="30" t="s">
        <v>415</v>
      </c>
      <c r="E1013" s="33" t="s">
        <v>18</v>
      </c>
      <c r="F1013" s="33" t="s">
        <v>416</v>
      </c>
      <c r="G1013" s="33" t="s">
        <v>20</v>
      </c>
      <c r="H1013" s="30" t="s">
        <v>56</v>
      </c>
      <c r="I1013" s="42">
        <v>104</v>
      </c>
      <c r="J1013" s="108" t="str">
        <f t="shared" si="21"/>
        <v>муниципальное образование «город Екатеринбург», г. Екатеринбург, ул. Первомайская, д. 104</v>
      </c>
      <c r="K1013" s="30">
        <v>4981.1000000000004</v>
      </c>
      <c r="L1013" s="30">
        <v>64</v>
      </c>
      <c r="M1013" s="30">
        <v>7</v>
      </c>
      <c r="N1013" s="41" t="s">
        <v>2977</v>
      </c>
      <c r="O1013" s="114">
        <v>43091</v>
      </c>
      <c r="P1013" s="33" t="s">
        <v>3340</v>
      </c>
      <c r="Q1013" s="187">
        <v>16847080.66</v>
      </c>
      <c r="R1013" s="183"/>
      <c r="S1013" s="183"/>
      <c r="T1013"/>
    </row>
    <row r="1014" spans="1:20" ht="23.25" x14ac:dyDescent="0.25">
      <c r="A1014" s="80">
        <v>1013</v>
      </c>
      <c r="B1014" s="133" t="s">
        <v>495</v>
      </c>
      <c r="C1014" s="30"/>
      <c r="D1014" s="141" t="s">
        <v>415</v>
      </c>
      <c r="E1014" s="30" t="s">
        <v>18</v>
      </c>
      <c r="F1014" s="30" t="s">
        <v>416</v>
      </c>
      <c r="G1014" s="30" t="s">
        <v>20</v>
      </c>
      <c r="H1014" s="30" t="s">
        <v>56</v>
      </c>
      <c r="I1014" s="42">
        <v>105</v>
      </c>
      <c r="J1014" s="108" t="str">
        <f t="shared" si="21"/>
        <v>муниципальное образование «город Екатеринбург», г. Екатеринбург, ул. Первомайская, д. 105</v>
      </c>
      <c r="K1014" s="30">
        <v>1121.9000000000001</v>
      </c>
      <c r="L1014" s="30">
        <v>12</v>
      </c>
      <c r="M1014" s="30">
        <v>7</v>
      </c>
      <c r="N1014" s="41" t="s">
        <v>2423</v>
      </c>
      <c r="O1014" s="114">
        <v>42233</v>
      </c>
      <c r="P1014" s="33" t="s">
        <v>1647</v>
      </c>
      <c r="Q1014" s="187">
        <v>4025777.31</v>
      </c>
      <c r="R1014" s="183"/>
      <c r="S1014" s="183"/>
      <c r="T1014"/>
    </row>
    <row r="1015" spans="1:20" ht="23.25" x14ac:dyDescent="0.25">
      <c r="A1015" s="80">
        <v>1014</v>
      </c>
      <c r="B1015" s="133" t="s">
        <v>495</v>
      </c>
      <c r="C1015" s="30"/>
      <c r="D1015" s="30" t="s">
        <v>415</v>
      </c>
      <c r="E1015" s="33" t="s">
        <v>18</v>
      </c>
      <c r="F1015" s="33" t="s">
        <v>416</v>
      </c>
      <c r="G1015" s="33" t="s">
        <v>20</v>
      </c>
      <c r="H1015" s="33" t="s">
        <v>56</v>
      </c>
      <c r="I1015" s="117" t="s">
        <v>1264</v>
      </c>
      <c r="J1015" s="108" t="str">
        <f t="shared" si="21"/>
        <v>муниципальное образование «город Екатеринбург», г. Екатеринбург, ул. Первомайская, д. 24В</v>
      </c>
      <c r="K1015" s="33">
        <v>4408.3</v>
      </c>
      <c r="L1015" s="30">
        <v>49</v>
      </c>
      <c r="M1015" s="33">
        <v>8</v>
      </c>
      <c r="N1015" s="41" t="s">
        <v>2925</v>
      </c>
      <c r="O1015" s="114">
        <v>43094</v>
      </c>
      <c r="P1015" s="33" t="s">
        <v>1626</v>
      </c>
      <c r="Q1015" s="187">
        <v>15126612.34</v>
      </c>
      <c r="R1015" s="183"/>
      <c r="S1015" s="183"/>
      <c r="T1015"/>
    </row>
    <row r="1016" spans="1:20" ht="23.25" x14ac:dyDescent="0.25">
      <c r="A1016" s="80">
        <v>1015</v>
      </c>
      <c r="B1016" s="133" t="s">
        <v>495</v>
      </c>
      <c r="C1016" s="30"/>
      <c r="D1016" s="30" t="s">
        <v>415</v>
      </c>
      <c r="E1016" s="30" t="s">
        <v>18</v>
      </c>
      <c r="F1016" s="30" t="s">
        <v>416</v>
      </c>
      <c r="G1016" s="30" t="s">
        <v>20</v>
      </c>
      <c r="H1016" s="30" t="s">
        <v>56</v>
      </c>
      <c r="I1016" s="42">
        <v>37</v>
      </c>
      <c r="J1016" s="108" t="str">
        <f t="shared" si="21"/>
        <v>муниципальное образование «город Екатеринбург», г. Екатеринбург, ул. Первомайская, д. 37</v>
      </c>
      <c r="K1016" s="30">
        <v>4478.8</v>
      </c>
      <c r="L1016" s="30">
        <v>52</v>
      </c>
      <c r="M1016" s="30">
        <v>5</v>
      </c>
      <c r="N1016" s="41" t="s">
        <v>2925</v>
      </c>
      <c r="O1016" s="114">
        <v>43094</v>
      </c>
      <c r="P1016" s="33" t="s">
        <v>1626</v>
      </c>
      <c r="Q1016" s="187">
        <v>6801813.8200000003</v>
      </c>
      <c r="R1016" s="183"/>
      <c r="S1016" s="183"/>
      <c r="T1016"/>
    </row>
    <row r="1017" spans="1:20" ht="23.25" x14ac:dyDescent="0.25">
      <c r="A1017" s="80">
        <v>1016</v>
      </c>
      <c r="B1017" s="133" t="s">
        <v>495</v>
      </c>
      <c r="C1017" s="30"/>
      <c r="D1017" s="30" t="s">
        <v>415</v>
      </c>
      <c r="E1017" s="30" t="s">
        <v>18</v>
      </c>
      <c r="F1017" s="30" t="s">
        <v>416</v>
      </c>
      <c r="G1017" s="30" t="s">
        <v>20</v>
      </c>
      <c r="H1017" s="30" t="s">
        <v>56</v>
      </c>
      <c r="I1017" s="42">
        <v>66</v>
      </c>
      <c r="J1017" s="108" t="str">
        <f t="shared" si="21"/>
        <v>муниципальное образование «город Екатеринбург», г. Екатеринбург, ул. Первомайская, д. 66</v>
      </c>
      <c r="K1017" s="30">
        <v>3738.5</v>
      </c>
      <c r="L1017" s="30">
        <v>56</v>
      </c>
      <c r="M1017" s="30">
        <v>7</v>
      </c>
      <c r="N1017" s="41" t="s">
        <v>2940</v>
      </c>
      <c r="O1017" s="114">
        <v>43091</v>
      </c>
      <c r="P1017" s="33" t="s">
        <v>2110</v>
      </c>
      <c r="Q1017" s="187">
        <v>11779322.880000001</v>
      </c>
      <c r="R1017" s="183"/>
      <c r="S1017" s="183"/>
      <c r="T1017"/>
    </row>
    <row r="1018" spans="1:20" ht="23.25" x14ac:dyDescent="0.25">
      <c r="A1018" s="80">
        <v>1017</v>
      </c>
      <c r="B1018" s="133" t="s">
        <v>495</v>
      </c>
      <c r="C1018" s="30"/>
      <c r="D1018" s="30" t="s">
        <v>415</v>
      </c>
      <c r="E1018" s="30" t="s">
        <v>18</v>
      </c>
      <c r="F1018" s="30" t="s">
        <v>416</v>
      </c>
      <c r="G1018" s="30" t="s">
        <v>20</v>
      </c>
      <c r="H1018" s="30" t="s">
        <v>56</v>
      </c>
      <c r="I1018" s="42">
        <v>76</v>
      </c>
      <c r="J1018" s="108" t="str">
        <f t="shared" si="21"/>
        <v>муниципальное образование «город Екатеринбург», г. Екатеринбург, ул. Первомайская, д. 76</v>
      </c>
      <c r="K1018" s="30">
        <v>14102.8</v>
      </c>
      <c r="L1018" s="30">
        <v>181</v>
      </c>
      <c r="M1018" s="30">
        <v>7</v>
      </c>
      <c r="N1018" s="41" t="s">
        <v>2940</v>
      </c>
      <c r="O1018" s="114">
        <v>43091</v>
      </c>
      <c r="P1018" s="33" t="s">
        <v>2110</v>
      </c>
      <c r="Q1018" s="187">
        <v>52487111.670000002</v>
      </c>
      <c r="R1018" s="183"/>
      <c r="S1018" s="183"/>
      <c r="T1018"/>
    </row>
    <row r="1019" spans="1:20" ht="23.25" x14ac:dyDescent="0.25">
      <c r="A1019" s="80">
        <v>1018</v>
      </c>
      <c r="B1019" s="133" t="s">
        <v>495</v>
      </c>
      <c r="C1019" s="30"/>
      <c r="D1019" s="30" t="s">
        <v>415</v>
      </c>
      <c r="E1019" s="33" t="s">
        <v>18</v>
      </c>
      <c r="F1019" s="33" t="s">
        <v>416</v>
      </c>
      <c r="G1019" s="33" t="s">
        <v>20</v>
      </c>
      <c r="H1019" s="30" t="s">
        <v>849</v>
      </c>
      <c r="I1019" s="42">
        <v>2</v>
      </c>
      <c r="J1019" s="108" t="str">
        <f t="shared" si="21"/>
        <v>муниципальное образование «город Екатеринбург», г. Екатеринбург, ул. Печерская, д. 2</v>
      </c>
      <c r="K1019" s="30">
        <v>2263.8000000000002</v>
      </c>
      <c r="L1019" s="30">
        <v>24</v>
      </c>
      <c r="M1019" s="30">
        <v>1</v>
      </c>
      <c r="N1019" s="41" t="s">
        <v>2886</v>
      </c>
      <c r="O1019" s="114">
        <v>43182</v>
      </c>
      <c r="P1019" s="33" t="s">
        <v>1644</v>
      </c>
      <c r="Q1019" s="187">
        <v>2321251.91</v>
      </c>
      <c r="R1019" s="183" t="s">
        <v>2348</v>
      </c>
      <c r="S1019" s="183"/>
      <c r="T1019"/>
    </row>
    <row r="1020" spans="1:20" ht="23.25" x14ac:dyDescent="0.25">
      <c r="A1020" s="80">
        <v>1019</v>
      </c>
      <c r="B1020" s="133" t="s">
        <v>495</v>
      </c>
      <c r="C1020" s="30"/>
      <c r="D1020" s="30" t="s">
        <v>415</v>
      </c>
      <c r="E1020" s="33" t="s">
        <v>18</v>
      </c>
      <c r="F1020" s="33" t="s">
        <v>416</v>
      </c>
      <c r="G1020" s="33" t="s">
        <v>20</v>
      </c>
      <c r="H1020" s="33" t="s">
        <v>849</v>
      </c>
      <c r="I1020" s="117" t="s">
        <v>943</v>
      </c>
      <c r="J1020" s="108" t="str">
        <f t="shared" si="21"/>
        <v>муниципальное образование «город Екатеринбург», г. Екатеринбург, ул. Печерская, д. 3</v>
      </c>
      <c r="K1020" s="33">
        <v>1303.8</v>
      </c>
      <c r="L1020" s="30">
        <v>18</v>
      </c>
      <c r="M1020" s="33">
        <v>8</v>
      </c>
      <c r="N1020" s="41" t="s">
        <v>2991</v>
      </c>
      <c r="O1020" s="114">
        <v>42619</v>
      </c>
      <c r="P1020" s="33" t="s">
        <v>1644</v>
      </c>
      <c r="Q1020" s="187">
        <v>7410763.2400000002</v>
      </c>
      <c r="R1020" s="183"/>
      <c r="S1020" s="183"/>
      <c r="T1020"/>
    </row>
    <row r="1021" spans="1:20" ht="23.25" x14ac:dyDescent="0.25">
      <c r="A1021" s="80">
        <v>1020</v>
      </c>
      <c r="B1021" s="133" t="s">
        <v>495</v>
      </c>
      <c r="C1021" s="30"/>
      <c r="D1021" s="30" t="s">
        <v>415</v>
      </c>
      <c r="E1021" s="33" t="s">
        <v>18</v>
      </c>
      <c r="F1021" s="33" t="s">
        <v>416</v>
      </c>
      <c r="G1021" s="33" t="s">
        <v>20</v>
      </c>
      <c r="H1021" s="33" t="s">
        <v>837</v>
      </c>
      <c r="I1021" s="117" t="s">
        <v>984</v>
      </c>
      <c r="J1021" s="108" t="str">
        <f t="shared" si="21"/>
        <v>муниципальное образование «город Екатеринбург», г. Екатеринбург, ул. Плодородия, д. 11</v>
      </c>
      <c r="K1021" s="33">
        <v>817.8</v>
      </c>
      <c r="L1021" s="30">
        <v>12</v>
      </c>
      <c r="M1021" s="33">
        <v>8</v>
      </c>
      <c r="N1021" s="41" t="s">
        <v>2992</v>
      </c>
      <c r="O1021" s="114">
        <v>43080</v>
      </c>
      <c r="P1021" s="33" t="s">
        <v>3568</v>
      </c>
      <c r="Q1021" s="187">
        <v>5178633.6400000006</v>
      </c>
      <c r="R1021" s="183"/>
      <c r="S1021" s="183"/>
      <c r="T1021"/>
    </row>
    <row r="1022" spans="1:20" ht="45.75" x14ac:dyDescent="0.25">
      <c r="A1022" s="80">
        <v>1021</v>
      </c>
      <c r="B1022" s="133" t="s">
        <v>495</v>
      </c>
      <c r="C1022" s="30"/>
      <c r="D1022" s="30" t="s">
        <v>415</v>
      </c>
      <c r="E1022" s="33" t="s">
        <v>18</v>
      </c>
      <c r="F1022" s="33" t="s">
        <v>416</v>
      </c>
      <c r="G1022" s="33" t="s">
        <v>20</v>
      </c>
      <c r="H1022" s="33" t="s">
        <v>199</v>
      </c>
      <c r="I1022" s="117" t="s">
        <v>1003</v>
      </c>
      <c r="J1022" s="108" t="str">
        <f t="shared" si="21"/>
        <v>муниципальное образование «город Екатеринбург», г. Екатеринбург, ул. Победы, д. 45</v>
      </c>
      <c r="K1022" s="33">
        <v>1445.6</v>
      </c>
      <c r="L1022" s="30">
        <v>16</v>
      </c>
      <c r="M1022" s="33">
        <v>5</v>
      </c>
      <c r="N1022" s="41" t="s">
        <v>3425</v>
      </c>
      <c r="O1022" s="114" t="s">
        <v>3426</v>
      </c>
      <c r="P1022" s="33" t="s">
        <v>2393</v>
      </c>
      <c r="Q1022" s="187">
        <v>6176006.1299999999</v>
      </c>
      <c r="R1022" s="183"/>
      <c r="S1022" s="183"/>
      <c r="T1022"/>
    </row>
    <row r="1023" spans="1:20" ht="23.25" x14ac:dyDescent="0.25">
      <c r="A1023" s="80">
        <v>1022</v>
      </c>
      <c r="B1023" s="133" t="s">
        <v>495</v>
      </c>
      <c r="C1023" s="30"/>
      <c r="D1023" s="30" t="s">
        <v>415</v>
      </c>
      <c r="E1023" s="30" t="s">
        <v>18</v>
      </c>
      <c r="F1023" s="30" t="s">
        <v>416</v>
      </c>
      <c r="G1023" s="33" t="s">
        <v>20</v>
      </c>
      <c r="H1023" s="33" t="s">
        <v>199</v>
      </c>
      <c r="I1023" s="117">
        <v>59</v>
      </c>
      <c r="J1023" s="108" t="str">
        <f t="shared" si="21"/>
        <v>муниципальное образование «город Екатеринбург», г. Екатеринбург, ул. Победы, д. 59</v>
      </c>
      <c r="K1023" s="117">
        <v>3331.4</v>
      </c>
      <c r="L1023" s="30">
        <v>29</v>
      </c>
      <c r="M1023" s="117">
        <v>8</v>
      </c>
      <c r="N1023" s="41" t="s">
        <v>2930</v>
      </c>
      <c r="O1023" s="114">
        <v>43070</v>
      </c>
      <c r="P1023" s="33" t="s">
        <v>1692</v>
      </c>
      <c r="Q1023" s="187">
        <v>15609462.440000001</v>
      </c>
      <c r="R1023" s="183"/>
      <c r="S1023" s="183"/>
      <c r="T1023"/>
    </row>
    <row r="1024" spans="1:20" ht="23.25" x14ac:dyDescent="0.25">
      <c r="A1024" s="80">
        <v>1023</v>
      </c>
      <c r="B1024" s="133" t="s">
        <v>495</v>
      </c>
      <c r="C1024" s="30"/>
      <c r="D1024" s="30" t="s">
        <v>415</v>
      </c>
      <c r="E1024" s="33" t="s">
        <v>18</v>
      </c>
      <c r="F1024" s="33" t="s">
        <v>416</v>
      </c>
      <c r="G1024" s="33" t="s">
        <v>20</v>
      </c>
      <c r="H1024" s="33" t="s">
        <v>199</v>
      </c>
      <c r="I1024" s="117" t="s">
        <v>953</v>
      </c>
      <c r="J1024" s="108" t="str">
        <f t="shared" si="21"/>
        <v>муниципальное образование «город Екатеринбург», г. Екатеринбург, ул. Победы, д. 70</v>
      </c>
      <c r="K1024" s="33">
        <v>2552.1999999999998</v>
      </c>
      <c r="L1024" s="30">
        <v>51</v>
      </c>
      <c r="M1024" s="33">
        <v>2</v>
      </c>
      <c r="N1024" s="41" t="s">
        <v>2930</v>
      </c>
      <c r="O1024" s="114">
        <v>43070</v>
      </c>
      <c r="P1024" s="33" t="s">
        <v>1692</v>
      </c>
      <c r="Q1024" s="187">
        <v>2448209.7200000002</v>
      </c>
      <c r="R1024" s="183"/>
      <c r="S1024" s="183"/>
      <c r="T1024"/>
    </row>
    <row r="1025" spans="1:20" ht="23.25" x14ac:dyDescent="0.25">
      <c r="A1025" s="80">
        <v>1024</v>
      </c>
      <c r="B1025" s="133" t="s">
        <v>495</v>
      </c>
      <c r="C1025" s="30"/>
      <c r="D1025" s="30" t="s">
        <v>415</v>
      </c>
      <c r="E1025" s="30" t="s">
        <v>18</v>
      </c>
      <c r="F1025" s="30" t="s">
        <v>416</v>
      </c>
      <c r="G1025" s="33" t="s">
        <v>20</v>
      </c>
      <c r="H1025" s="33" t="s">
        <v>199</v>
      </c>
      <c r="I1025" s="117" t="s">
        <v>1243</v>
      </c>
      <c r="J1025" s="108" t="str">
        <f t="shared" si="21"/>
        <v>муниципальное образование «город Екатеринбург», г. Екатеринбург, ул. Победы, д. 70КОРПУС Г</v>
      </c>
      <c r="K1025" s="117">
        <v>3024.3</v>
      </c>
      <c r="L1025" s="30">
        <v>50</v>
      </c>
      <c r="M1025" s="117">
        <v>6</v>
      </c>
      <c r="N1025" s="41" t="s">
        <v>2930</v>
      </c>
      <c r="O1025" s="114">
        <v>43070</v>
      </c>
      <c r="P1025" s="33" t="s">
        <v>1692</v>
      </c>
      <c r="Q1025" s="187">
        <v>8507689.0800000001</v>
      </c>
      <c r="R1025" s="183"/>
      <c r="S1025" s="183"/>
      <c r="T1025"/>
    </row>
    <row r="1026" spans="1:20" ht="23.25" x14ac:dyDescent="0.25">
      <c r="A1026" s="80">
        <v>1025</v>
      </c>
      <c r="B1026" s="133" t="s">
        <v>495</v>
      </c>
      <c r="C1026" s="30"/>
      <c r="D1026" s="30" t="s">
        <v>415</v>
      </c>
      <c r="E1026" s="33" t="s">
        <v>18</v>
      </c>
      <c r="F1026" s="33" t="s">
        <v>416</v>
      </c>
      <c r="G1026" s="33" t="s">
        <v>20</v>
      </c>
      <c r="H1026" s="30" t="s">
        <v>854</v>
      </c>
      <c r="I1026" s="58" t="s">
        <v>1289</v>
      </c>
      <c r="J1026" s="108" t="str">
        <f t="shared" si="21"/>
        <v>муниципальное образование «город Екатеринбург», г. Екатеринбург, ул. Подгорная, д. 8/24</v>
      </c>
      <c r="K1026" s="30">
        <v>1483.3</v>
      </c>
      <c r="L1026" s="30">
        <v>35</v>
      </c>
      <c r="M1026" s="30">
        <v>6</v>
      </c>
      <c r="N1026" s="41" t="s">
        <v>2932</v>
      </c>
      <c r="O1026" s="114">
        <v>43077</v>
      </c>
      <c r="P1026" s="33" t="s">
        <v>1644</v>
      </c>
      <c r="Q1026" s="187">
        <v>3620119.98</v>
      </c>
      <c r="R1026" s="183"/>
      <c r="S1026" s="183"/>
      <c r="T1026"/>
    </row>
    <row r="1027" spans="1:20" ht="45.75" x14ac:dyDescent="0.25">
      <c r="A1027" s="80">
        <v>1026</v>
      </c>
      <c r="B1027" s="133" t="s">
        <v>495</v>
      </c>
      <c r="C1027" s="30"/>
      <c r="D1027" s="141" t="s">
        <v>415</v>
      </c>
      <c r="E1027" s="33" t="s">
        <v>18</v>
      </c>
      <c r="F1027" s="33" t="s">
        <v>416</v>
      </c>
      <c r="G1027" s="33" t="s">
        <v>20</v>
      </c>
      <c r="H1027" s="30" t="s">
        <v>438</v>
      </c>
      <c r="I1027" s="42" t="s">
        <v>1079</v>
      </c>
      <c r="J1027" s="108" t="str">
        <f t="shared" si="21"/>
        <v>муниципальное образование «город Екатеринбург», г. Екатеринбург, ул. Ползунова, д. 13КОРПУС А</v>
      </c>
      <c r="K1027" s="30">
        <v>558.6</v>
      </c>
      <c r="L1027" s="30">
        <v>8</v>
      </c>
      <c r="M1027" s="30">
        <v>8</v>
      </c>
      <c r="N1027" s="41" t="s">
        <v>2418</v>
      </c>
      <c r="O1027" s="114" t="s">
        <v>2419</v>
      </c>
      <c r="P1027" s="33" t="s">
        <v>2420</v>
      </c>
      <c r="Q1027" s="187">
        <v>2250268.2600000002</v>
      </c>
      <c r="R1027" s="183"/>
      <c r="S1027" s="183"/>
      <c r="T1027"/>
    </row>
    <row r="1028" spans="1:20" ht="45.75" x14ac:dyDescent="0.25">
      <c r="A1028" s="80">
        <v>1027</v>
      </c>
      <c r="B1028" s="133" t="s">
        <v>495</v>
      </c>
      <c r="C1028" s="30"/>
      <c r="D1028" s="141" t="s">
        <v>415</v>
      </c>
      <c r="E1028" s="33" t="s">
        <v>18</v>
      </c>
      <c r="F1028" s="33" t="s">
        <v>416</v>
      </c>
      <c r="G1028" s="33" t="s">
        <v>20</v>
      </c>
      <c r="H1028" s="30" t="s">
        <v>438</v>
      </c>
      <c r="I1028" s="42" t="s">
        <v>1078</v>
      </c>
      <c r="J1028" s="108" t="str">
        <f t="shared" si="21"/>
        <v>муниципальное образование «город Екатеринбург», г. Екатеринбург, ул. Ползунова, д. 17КОРПУС А</v>
      </c>
      <c r="K1028" s="30">
        <v>560.20000000000005</v>
      </c>
      <c r="L1028" s="30">
        <v>8</v>
      </c>
      <c r="M1028" s="30">
        <v>8</v>
      </c>
      <c r="N1028" s="41" t="s">
        <v>2418</v>
      </c>
      <c r="O1028" s="114" t="s">
        <v>2419</v>
      </c>
      <c r="P1028" s="33" t="s">
        <v>2420</v>
      </c>
      <c r="Q1028" s="187">
        <v>2085973.3200000003</v>
      </c>
      <c r="R1028" s="183"/>
      <c r="S1028" s="183"/>
      <c r="T1028"/>
    </row>
    <row r="1029" spans="1:20" ht="57" x14ac:dyDescent="0.25">
      <c r="A1029" s="80">
        <v>1028</v>
      </c>
      <c r="B1029" s="133" t="s">
        <v>495</v>
      </c>
      <c r="C1029" s="30"/>
      <c r="D1029" s="141" t="s">
        <v>415</v>
      </c>
      <c r="E1029" s="33" t="s">
        <v>18</v>
      </c>
      <c r="F1029" s="33" t="s">
        <v>416</v>
      </c>
      <c r="G1029" s="33" t="s">
        <v>20</v>
      </c>
      <c r="H1029" s="33" t="s">
        <v>157</v>
      </c>
      <c r="I1029" s="117" t="s">
        <v>943</v>
      </c>
      <c r="J1029" s="108" t="str">
        <f t="shared" si="21"/>
        <v>муниципальное образование «город Екатеринбург», г. Екатеринбург, ул. Попова, д. 3</v>
      </c>
      <c r="K1029" s="33">
        <v>1803.5</v>
      </c>
      <c r="L1029" s="30">
        <v>18</v>
      </c>
      <c r="M1029" s="33">
        <v>8</v>
      </c>
      <c r="N1029" s="41" t="s">
        <v>2906</v>
      </c>
      <c r="O1029" s="114" t="s">
        <v>3428</v>
      </c>
      <c r="P1029" s="33" t="s">
        <v>3427</v>
      </c>
      <c r="Q1029" s="187">
        <v>6988909.8999999985</v>
      </c>
      <c r="R1029" s="183"/>
      <c r="S1029" s="183"/>
      <c r="T1029"/>
    </row>
    <row r="1030" spans="1:20" ht="34.5" x14ac:dyDescent="0.25">
      <c r="A1030" s="80">
        <v>1029</v>
      </c>
      <c r="B1030" s="133" t="s">
        <v>495</v>
      </c>
      <c r="C1030" s="30"/>
      <c r="D1030" s="141" t="s">
        <v>415</v>
      </c>
      <c r="E1030" s="33" t="s">
        <v>18</v>
      </c>
      <c r="F1030" s="33" t="s">
        <v>416</v>
      </c>
      <c r="G1030" s="33" t="s">
        <v>20</v>
      </c>
      <c r="H1030" s="33" t="s">
        <v>157</v>
      </c>
      <c r="I1030" s="117" t="s">
        <v>1265</v>
      </c>
      <c r="J1030" s="108" t="str">
        <f t="shared" si="21"/>
        <v>муниципальное образование «город Екатеринбург», г. Екатеринбург, ул. Попова, д. 9/16</v>
      </c>
      <c r="K1030" s="33">
        <v>2190.1</v>
      </c>
      <c r="L1030" s="30">
        <v>22</v>
      </c>
      <c r="M1030" s="33">
        <v>8</v>
      </c>
      <c r="N1030" s="41" t="s">
        <v>2993</v>
      </c>
      <c r="O1030" s="114" t="s">
        <v>2719</v>
      </c>
      <c r="P1030" s="33" t="s">
        <v>2994</v>
      </c>
      <c r="Q1030" s="187">
        <v>7506739.9200000009</v>
      </c>
      <c r="R1030" s="183"/>
      <c r="S1030" s="183"/>
      <c r="T1030"/>
    </row>
    <row r="1031" spans="1:20" ht="23.25" x14ac:dyDescent="0.25">
      <c r="A1031" s="80">
        <v>1030</v>
      </c>
      <c r="B1031" s="133" t="s">
        <v>495</v>
      </c>
      <c r="C1031" s="30"/>
      <c r="D1031" s="30" t="s">
        <v>415</v>
      </c>
      <c r="E1031" s="30" t="s">
        <v>18</v>
      </c>
      <c r="F1031" s="30" t="s">
        <v>416</v>
      </c>
      <c r="G1031" s="30" t="s">
        <v>20</v>
      </c>
      <c r="H1031" s="33" t="s">
        <v>476</v>
      </c>
      <c r="I1031" s="117">
        <v>21</v>
      </c>
      <c r="J1031" s="108" t="str">
        <f t="shared" si="21"/>
        <v>муниципальное образование «город Екатеринбург», г. Екатеринбург, ул. Прибалтийская, д. 21</v>
      </c>
      <c r="K1031" s="117">
        <v>1742.6</v>
      </c>
      <c r="L1031" s="30">
        <v>18</v>
      </c>
      <c r="M1031" s="117">
        <v>9</v>
      </c>
      <c r="N1031" s="41" t="s">
        <v>2957</v>
      </c>
      <c r="O1031" s="114" t="s">
        <v>3387</v>
      </c>
      <c r="P1031" s="33" t="s">
        <v>1692</v>
      </c>
      <c r="Q1031" s="187">
        <v>10033141.16</v>
      </c>
      <c r="R1031" s="183"/>
      <c r="S1031" s="183"/>
      <c r="T1031"/>
    </row>
    <row r="1032" spans="1:20" ht="23.25" x14ac:dyDescent="0.25">
      <c r="A1032" s="80">
        <v>1031</v>
      </c>
      <c r="B1032" s="133" t="s">
        <v>495</v>
      </c>
      <c r="C1032" s="30"/>
      <c r="D1032" s="112" t="s">
        <v>415</v>
      </c>
      <c r="E1032" s="112" t="s">
        <v>18</v>
      </c>
      <c r="F1032" s="112" t="s">
        <v>416</v>
      </c>
      <c r="G1032" s="112" t="s">
        <v>20</v>
      </c>
      <c r="H1032" s="112" t="s">
        <v>822</v>
      </c>
      <c r="I1032" s="51">
        <v>12</v>
      </c>
      <c r="J1032" s="108" t="str">
        <f t="shared" si="21"/>
        <v>муниципальное образование «город Екатеринбург», г. Екатеринбург, ул. Профсоюзная, д. 12</v>
      </c>
      <c r="K1032" s="112">
        <v>8332.2000000000007</v>
      </c>
      <c r="L1032" s="30">
        <v>142</v>
      </c>
      <c r="M1032" s="112">
        <v>2</v>
      </c>
      <c r="N1032" s="41" t="s">
        <v>1491</v>
      </c>
      <c r="O1032" s="114">
        <v>43122</v>
      </c>
      <c r="P1032" s="33" t="s">
        <v>1494</v>
      </c>
      <c r="Q1032" s="187">
        <v>3442068.6399999997</v>
      </c>
      <c r="R1032" s="183"/>
      <c r="S1032" s="183"/>
      <c r="T1032"/>
    </row>
    <row r="1033" spans="1:20" ht="23.25" x14ac:dyDescent="0.25">
      <c r="A1033" s="80">
        <v>1032</v>
      </c>
      <c r="B1033" s="133" t="s">
        <v>495</v>
      </c>
      <c r="C1033" s="30"/>
      <c r="D1033" s="134" t="s">
        <v>415</v>
      </c>
      <c r="E1033" s="134" t="s">
        <v>18</v>
      </c>
      <c r="F1033" s="134" t="s">
        <v>416</v>
      </c>
      <c r="G1033" s="134" t="s">
        <v>20</v>
      </c>
      <c r="H1033" s="134" t="s">
        <v>1279</v>
      </c>
      <c r="I1033" s="70" t="s">
        <v>904</v>
      </c>
      <c r="J1033" s="108" t="str">
        <f t="shared" si="21"/>
        <v>муниципальное образование «город Екатеринбург», г. Екатеринбург, ул. Раевского, д. 14КОРПУС А</v>
      </c>
      <c r="K1033" s="134">
        <v>2534.4</v>
      </c>
      <c r="L1033" s="30">
        <v>53</v>
      </c>
      <c r="M1033" s="134">
        <v>1</v>
      </c>
      <c r="N1033" s="41" t="s">
        <v>1492</v>
      </c>
      <c r="O1033" s="114">
        <v>43122</v>
      </c>
      <c r="P1033" s="33" t="s">
        <v>1494</v>
      </c>
      <c r="Q1033" s="187">
        <v>1987863.82</v>
      </c>
      <c r="R1033" s="183"/>
      <c r="S1033" s="183"/>
      <c r="T1033"/>
    </row>
    <row r="1034" spans="1:20" ht="45.75" x14ac:dyDescent="0.25">
      <c r="A1034" s="80">
        <v>1033</v>
      </c>
      <c r="B1034" s="133" t="s">
        <v>495</v>
      </c>
      <c r="C1034" s="30"/>
      <c r="D1034" s="141" t="s">
        <v>415</v>
      </c>
      <c r="E1034" s="33" t="s">
        <v>18</v>
      </c>
      <c r="F1034" s="33" t="s">
        <v>416</v>
      </c>
      <c r="G1034" s="33" t="s">
        <v>20</v>
      </c>
      <c r="H1034" s="33" t="s">
        <v>483</v>
      </c>
      <c r="I1034" s="117" t="s">
        <v>945</v>
      </c>
      <c r="J1034" s="108" t="str">
        <f t="shared" si="21"/>
        <v>муниципальное образование «город Екатеринбург», г. Екатеринбург, ул. Ракетная, д. 7</v>
      </c>
      <c r="K1034" s="33">
        <v>1416.7</v>
      </c>
      <c r="L1034" s="30">
        <v>18</v>
      </c>
      <c r="M1034" s="33">
        <v>7</v>
      </c>
      <c r="N1034" s="41" t="s">
        <v>2995</v>
      </c>
      <c r="O1034" s="114" t="s">
        <v>3383</v>
      </c>
      <c r="P1034" s="33" t="s">
        <v>3595</v>
      </c>
      <c r="Q1034" s="187">
        <v>7387995.3399999999</v>
      </c>
      <c r="R1034" s="183"/>
      <c r="S1034" s="183"/>
      <c r="T1034"/>
    </row>
    <row r="1035" spans="1:20" ht="23.25" x14ac:dyDescent="0.25">
      <c r="A1035" s="80">
        <v>1034</v>
      </c>
      <c r="B1035" s="133" t="s">
        <v>495</v>
      </c>
      <c r="C1035" s="30"/>
      <c r="D1035" s="112" t="s">
        <v>415</v>
      </c>
      <c r="E1035" s="112" t="s">
        <v>18</v>
      </c>
      <c r="F1035" s="112" t="s">
        <v>416</v>
      </c>
      <c r="G1035" s="112" t="s">
        <v>20</v>
      </c>
      <c r="H1035" s="112" t="s">
        <v>823</v>
      </c>
      <c r="I1035" s="51">
        <v>13</v>
      </c>
      <c r="J1035" s="108" t="str">
        <f t="shared" si="21"/>
        <v>муниципальное образование «город Екатеринбург», г. Екатеринбург, ул. Рассветная, д. 13</v>
      </c>
      <c r="K1035" s="112">
        <v>29412.5</v>
      </c>
      <c r="L1035" s="30">
        <v>448</v>
      </c>
      <c r="M1035" s="112">
        <v>6</v>
      </c>
      <c r="N1035" s="41" t="s">
        <v>1491</v>
      </c>
      <c r="O1035" s="114">
        <v>43122</v>
      </c>
      <c r="P1035" s="33" t="s">
        <v>1494</v>
      </c>
      <c r="Q1035" s="187">
        <v>11312378.02</v>
      </c>
      <c r="R1035" s="183" t="s">
        <v>2348</v>
      </c>
      <c r="S1035" s="183"/>
      <c r="T1035"/>
    </row>
    <row r="1036" spans="1:20" ht="23.25" x14ac:dyDescent="0.25">
      <c r="A1036" s="80">
        <v>1035</v>
      </c>
      <c r="B1036" s="133" t="s">
        <v>495</v>
      </c>
      <c r="C1036" s="30"/>
      <c r="D1036" s="30" t="s">
        <v>415</v>
      </c>
      <c r="E1036" s="30" t="s">
        <v>18</v>
      </c>
      <c r="F1036" s="30" t="s">
        <v>416</v>
      </c>
      <c r="G1036" s="30" t="s">
        <v>20</v>
      </c>
      <c r="H1036" s="30" t="s">
        <v>1208</v>
      </c>
      <c r="I1036" s="42">
        <v>25</v>
      </c>
      <c r="J1036" s="108" t="str">
        <f t="shared" si="21"/>
        <v>муниципальное образование «город Екатеринбург», г. Екатеринбург, ул. Расточная, д. 25</v>
      </c>
      <c r="K1036" s="30">
        <v>1122.0999999999999</v>
      </c>
      <c r="L1036" s="30">
        <v>46</v>
      </c>
      <c r="M1036" s="30">
        <v>2</v>
      </c>
      <c r="N1036" s="41" t="s">
        <v>2922</v>
      </c>
      <c r="O1036" s="114">
        <v>43077</v>
      </c>
      <c r="P1036" s="33" t="s">
        <v>1683</v>
      </c>
      <c r="Q1036" s="187">
        <v>1380074.9</v>
      </c>
      <c r="R1036" s="183"/>
      <c r="S1036" s="183"/>
      <c r="T1036"/>
    </row>
    <row r="1037" spans="1:20" ht="23.25" x14ac:dyDescent="0.25">
      <c r="A1037" s="80">
        <v>1036</v>
      </c>
      <c r="B1037" s="133" t="s">
        <v>495</v>
      </c>
      <c r="C1037" s="30"/>
      <c r="D1037" s="30" t="s">
        <v>415</v>
      </c>
      <c r="E1037" s="30" t="s">
        <v>18</v>
      </c>
      <c r="F1037" s="30" t="s">
        <v>416</v>
      </c>
      <c r="G1037" s="30" t="s">
        <v>20</v>
      </c>
      <c r="H1037" s="30" t="s">
        <v>1208</v>
      </c>
      <c r="I1037" s="42">
        <v>27</v>
      </c>
      <c r="J1037" s="108" t="str">
        <f t="shared" si="21"/>
        <v>муниципальное образование «город Екатеринбург», г. Екатеринбург, ул. Расточная, д. 27</v>
      </c>
      <c r="K1037" s="30">
        <v>901.7</v>
      </c>
      <c r="L1037" s="30">
        <v>46</v>
      </c>
      <c r="M1037" s="30">
        <v>6</v>
      </c>
      <c r="N1037" s="41" t="s">
        <v>2922</v>
      </c>
      <c r="O1037" s="114">
        <v>43077</v>
      </c>
      <c r="P1037" s="33" t="s">
        <v>1683</v>
      </c>
      <c r="Q1037" s="187">
        <v>2781108.96</v>
      </c>
      <c r="R1037" s="183"/>
      <c r="S1037" s="183"/>
      <c r="T1037"/>
    </row>
    <row r="1038" spans="1:20" ht="23.25" x14ac:dyDescent="0.25">
      <c r="A1038" s="80">
        <v>1037</v>
      </c>
      <c r="B1038" s="133" t="s">
        <v>495</v>
      </c>
      <c r="C1038" s="30"/>
      <c r="D1038" s="112" t="s">
        <v>415</v>
      </c>
      <c r="E1038" s="52" t="s">
        <v>18</v>
      </c>
      <c r="F1038" s="52" t="s">
        <v>416</v>
      </c>
      <c r="G1038" s="52" t="s">
        <v>20</v>
      </c>
      <c r="H1038" s="112" t="s">
        <v>486</v>
      </c>
      <c r="I1038" s="51">
        <v>93</v>
      </c>
      <c r="J1038" s="108" t="str">
        <f t="shared" si="21"/>
        <v>муниципальное образование «город Екатеринбург», г. Екатеринбург, ул. Репина, д. 93</v>
      </c>
      <c r="K1038" s="112">
        <v>13223.9</v>
      </c>
      <c r="L1038" s="30">
        <v>240</v>
      </c>
      <c r="M1038" s="112">
        <v>7</v>
      </c>
      <c r="N1038" s="41" t="s">
        <v>1491</v>
      </c>
      <c r="O1038" s="114">
        <v>43122</v>
      </c>
      <c r="P1038" s="33" t="s">
        <v>1494</v>
      </c>
      <c r="Q1038" s="187">
        <v>12831280.23</v>
      </c>
      <c r="R1038" s="183"/>
      <c r="S1038" s="183"/>
      <c r="T1038"/>
    </row>
    <row r="1039" spans="1:20" ht="23.25" x14ac:dyDescent="0.25">
      <c r="A1039" s="80">
        <v>1038</v>
      </c>
      <c r="B1039" s="133" t="s">
        <v>495</v>
      </c>
      <c r="C1039" s="30"/>
      <c r="D1039" s="30" t="s">
        <v>415</v>
      </c>
      <c r="E1039" s="33" t="s">
        <v>18</v>
      </c>
      <c r="F1039" s="33" t="s">
        <v>416</v>
      </c>
      <c r="G1039" s="33" t="s">
        <v>20</v>
      </c>
      <c r="H1039" s="33" t="s">
        <v>306</v>
      </c>
      <c r="I1039" s="117" t="s">
        <v>1266</v>
      </c>
      <c r="J1039" s="108" t="str">
        <f t="shared" si="21"/>
        <v>муниципальное образование «город Екатеринбург», г. Екатеринбург, ул. Розы Люксембург, д. 59</v>
      </c>
      <c r="K1039" s="33">
        <v>3732.3</v>
      </c>
      <c r="L1039" s="30">
        <v>42</v>
      </c>
      <c r="M1039" s="33">
        <v>6</v>
      </c>
      <c r="N1039" s="41" t="s">
        <v>2111</v>
      </c>
      <c r="O1039" s="114">
        <v>42891</v>
      </c>
      <c r="P1039" s="33" t="s">
        <v>1644</v>
      </c>
      <c r="Q1039" s="187">
        <v>4927720.8499999996</v>
      </c>
      <c r="R1039" s="183"/>
      <c r="S1039" s="183"/>
      <c r="T1039"/>
    </row>
    <row r="1040" spans="1:20" ht="23.25" x14ac:dyDescent="0.25">
      <c r="A1040" s="80">
        <v>1039</v>
      </c>
      <c r="B1040" s="133" t="s">
        <v>495</v>
      </c>
      <c r="C1040" s="30"/>
      <c r="D1040" s="141" t="s">
        <v>415</v>
      </c>
      <c r="E1040" s="30" t="s">
        <v>18</v>
      </c>
      <c r="F1040" s="30" t="s">
        <v>416</v>
      </c>
      <c r="G1040" s="30" t="s">
        <v>20</v>
      </c>
      <c r="H1040" s="30" t="s">
        <v>1172</v>
      </c>
      <c r="I1040" s="42">
        <v>10</v>
      </c>
      <c r="J1040" s="108" t="str">
        <f t="shared" si="21"/>
        <v>муниципальное образование «город Екатеринбург», г. Екатеринбург, ул. Саввы Белых, д. 10</v>
      </c>
      <c r="K1040" s="30">
        <v>938</v>
      </c>
      <c r="L1040" s="30">
        <v>12</v>
      </c>
      <c r="M1040" s="30">
        <v>7</v>
      </c>
      <c r="N1040" s="41" t="s">
        <v>2250</v>
      </c>
      <c r="O1040" s="114">
        <v>42237</v>
      </c>
      <c r="P1040" s="33" t="s">
        <v>1662</v>
      </c>
      <c r="Q1040" s="187">
        <v>2420141.06</v>
      </c>
      <c r="R1040" s="183"/>
      <c r="S1040" s="183"/>
      <c r="T1040"/>
    </row>
    <row r="1041" spans="1:20" ht="23.25" x14ac:dyDescent="0.25">
      <c r="A1041" s="80">
        <v>1040</v>
      </c>
      <c r="B1041" s="133" t="s">
        <v>495</v>
      </c>
      <c r="C1041" s="30"/>
      <c r="D1041" s="141" t="s">
        <v>415</v>
      </c>
      <c r="E1041" s="30" t="s">
        <v>18</v>
      </c>
      <c r="F1041" s="30" t="s">
        <v>416</v>
      </c>
      <c r="G1041" s="30" t="s">
        <v>20</v>
      </c>
      <c r="H1041" s="30" t="s">
        <v>1172</v>
      </c>
      <c r="I1041" s="42">
        <v>12</v>
      </c>
      <c r="J1041" s="108" t="str">
        <f t="shared" si="21"/>
        <v>муниципальное образование «город Екатеринбург», г. Екатеринбург, ул. Саввы Белых, д. 12</v>
      </c>
      <c r="K1041" s="30">
        <v>926</v>
      </c>
      <c r="L1041" s="30">
        <v>18</v>
      </c>
      <c r="M1041" s="30">
        <v>5</v>
      </c>
      <c r="N1041" s="41" t="s">
        <v>2243</v>
      </c>
      <c r="O1041" s="114">
        <v>42501</v>
      </c>
      <c r="P1041" s="33" t="s">
        <v>1846</v>
      </c>
      <c r="Q1041" s="187">
        <v>1719256.41</v>
      </c>
      <c r="R1041" s="183"/>
      <c r="S1041" s="183"/>
      <c r="T1041"/>
    </row>
    <row r="1042" spans="1:20" ht="23.25" x14ac:dyDescent="0.25">
      <c r="A1042" s="80">
        <v>1041</v>
      </c>
      <c r="B1042" s="135" t="s">
        <v>495</v>
      </c>
      <c r="C1042" s="30"/>
      <c r="D1042" s="141" t="s">
        <v>415</v>
      </c>
      <c r="E1042" s="30" t="s">
        <v>18</v>
      </c>
      <c r="F1042" s="30" t="s">
        <v>416</v>
      </c>
      <c r="G1042" s="30" t="s">
        <v>20</v>
      </c>
      <c r="H1042" s="30" t="s">
        <v>1172</v>
      </c>
      <c r="I1042" s="42">
        <v>14</v>
      </c>
      <c r="J1042" s="108" t="str">
        <f t="shared" si="21"/>
        <v>муниципальное образование «город Екатеринбург», г. Екатеринбург, ул. Саввы Белых, д. 14</v>
      </c>
      <c r="K1042" s="30">
        <v>946.6</v>
      </c>
      <c r="L1042" s="30">
        <v>12</v>
      </c>
      <c r="M1042" s="30">
        <v>7</v>
      </c>
      <c r="N1042" s="41" t="s">
        <v>2250</v>
      </c>
      <c r="O1042" s="114">
        <v>42237</v>
      </c>
      <c r="P1042" s="33" t="s">
        <v>1662</v>
      </c>
      <c r="Q1042" s="187">
        <v>2936802.88</v>
      </c>
      <c r="R1042" s="183"/>
      <c r="S1042" s="183"/>
      <c r="T1042"/>
    </row>
    <row r="1043" spans="1:20" ht="23.25" x14ac:dyDescent="0.25">
      <c r="A1043" s="80">
        <v>1042</v>
      </c>
      <c r="B1043" s="135" t="s">
        <v>495</v>
      </c>
      <c r="C1043" s="30"/>
      <c r="D1043" s="141" t="s">
        <v>415</v>
      </c>
      <c r="E1043" s="30" t="s">
        <v>18</v>
      </c>
      <c r="F1043" s="30" t="s">
        <v>416</v>
      </c>
      <c r="G1043" s="30" t="s">
        <v>20</v>
      </c>
      <c r="H1043" s="30" t="s">
        <v>1172</v>
      </c>
      <c r="I1043" s="42">
        <v>3</v>
      </c>
      <c r="J1043" s="108" t="str">
        <f t="shared" si="21"/>
        <v>муниципальное образование «город Екатеринбург», г. Екатеринбург, ул. Саввы Белых, д. 3</v>
      </c>
      <c r="K1043" s="30">
        <v>1322.1</v>
      </c>
      <c r="L1043" s="30">
        <v>15</v>
      </c>
      <c r="M1043" s="30">
        <v>8</v>
      </c>
      <c r="N1043" s="41" t="s">
        <v>2250</v>
      </c>
      <c r="O1043" s="114">
        <v>42237</v>
      </c>
      <c r="P1043" s="33" t="s">
        <v>1662</v>
      </c>
      <c r="Q1043" s="187">
        <v>4415667.38</v>
      </c>
      <c r="R1043" s="183"/>
      <c r="S1043" s="183"/>
      <c r="T1043"/>
    </row>
    <row r="1044" spans="1:20" ht="23.25" x14ac:dyDescent="0.25">
      <c r="A1044" s="80">
        <v>1043</v>
      </c>
      <c r="B1044" s="133" t="s">
        <v>495</v>
      </c>
      <c r="C1044" s="30"/>
      <c r="D1044" s="141" t="s">
        <v>415</v>
      </c>
      <c r="E1044" s="30" t="s">
        <v>18</v>
      </c>
      <c r="F1044" s="30" t="s">
        <v>416</v>
      </c>
      <c r="G1044" s="30" t="s">
        <v>20</v>
      </c>
      <c r="H1044" s="30" t="s">
        <v>41</v>
      </c>
      <c r="I1044" s="42" t="s">
        <v>408</v>
      </c>
      <c r="J1044" s="108" t="str">
        <f t="shared" si="21"/>
        <v>муниципальное образование «город Екатеринбург», г. Екатеринбург, ул. Садовая, д. 3А</v>
      </c>
      <c r="K1044" s="30">
        <v>763.2</v>
      </c>
      <c r="L1044" s="30">
        <v>12</v>
      </c>
      <c r="M1044" s="30">
        <v>3</v>
      </c>
      <c r="N1044" s="41" t="s">
        <v>2903</v>
      </c>
      <c r="O1044" s="114">
        <v>42643</v>
      </c>
      <c r="P1044" s="33" t="s">
        <v>3040</v>
      </c>
      <c r="Q1044" s="187">
        <v>1300023.7</v>
      </c>
      <c r="R1044" s="183"/>
      <c r="S1044" s="183"/>
      <c r="T1044"/>
    </row>
    <row r="1045" spans="1:20" ht="34.5" x14ac:dyDescent="0.25">
      <c r="A1045" s="80">
        <v>1044</v>
      </c>
      <c r="B1045" s="133" t="s">
        <v>495</v>
      </c>
      <c r="C1045" s="30"/>
      <c r="D1045" s="142" t="s">
        <v>415</v>
      </c>
      <c r="E1045" s="33" t="s">
        <v>18</v>
      </c>
      <c r="F1045" s="33" t="s">
        <v>416</v>
      </c>
      <c r="G1045" s="33" t="s">
        <v>20</v>
      </c>
      <c r="H1045" s="30" t="s">
        <v>491</v>
      </c>
      <c r="I1045" s="42">
        <v>48</v>
      </c>
      <c r="J1045" s="108" t="str">
        <f t="shared" si="21"/>
        <v>муниципальное образование «город Екатеринбург», г. Екатеринбург, ул. Сакко и Ванцетти, д. 48</v>
      </c>
      <c r="K1045" s="30">
        <v>3143.8</v>
      </c>
      <c r="L1045" s="30">
        <v>42</v>
      </c>
      <c r="M1045" s="30">
        <v>7</v>
      </c>
      <c r="N1045" s="41" t="s">
        <v>3007</v>
      </c>
      <c r="O1045" s="114" t="s">
        <v>3429</v>
      </c>
      <c r="P1045" s="33" t="s">
        <v>3582</v>
      </c>
      <c r="Q1045" s="187">
        <v>6764144.6799999997</v>
      </c>
      <c r="R1045" s="183"/>
      <c r="S1045" s="183"/>
      <c r="T1045"/>
    </row>
    <row r="1046" spans="1:20" ht="57" x14ac:dyDescent="0.25">
      <c r="A1046" s="80">
        <v>1045</v>
      </c>
      <c r="B1046" s="133" t="s">
        <v>495</v>
      </c>
      <c r="C1046" s="30"/>
      <c r="D1046" s="30" t="s">
        <v>415</v>
      </c>
      <c r="E1046" s="30" t="s">
        <v>18</v>
      </c>
      <c r="F1046" s="30" t="s">
        <v>416</v>
      </c>
      <c r="G1046" s="30" t="s">
        <v>20</v>
      </c>
      <c r="H1046" s="30" t="s">
        <v>491</v>
      </c>
      <c r="I1046" s="42">
        <v>55</v>
      </c>
      <c r="J1046" s="108" t="str">
        <f t="shared" si="21"/>
        <v>муниципальное образование «город Екатеринбург», г. Екатеринбург, ул. Сакко и Ванцетти, д. 55</v>
      </c>
      <c r="K1046" s="30">
        <v>2083</v>
      </c>
      <c r="L1046" s="30">
        <v>24</v>
      </c>
      <c r="M1046" s="30">
        <v>8</v>
      </c>
      <c r="N1046" s="41" t="s">
        <v>2952</v>
      </c>
      <c r="O1046" s="114" t="s">
        <v>3430</v>
      </c>
      <c r="P1046" s="33" t="s">
        <v>3427</v>
      </c>
      <c r="Q1046" s="187">
        <v>9990565.5799999982</v>
      </c>
      <c r="R1046" s="183"/>
      <c r="S1046" s="183"/>
      <c r="T1046"/>
    </row>
    <row r="1047" spans="1:20" ht="23.25" x14ac:dyDescent="0.25">
      <c r="A1047" s="80">
        <v>1046</v>
      </c>
      <c r="B1047" s="133" t="s">
        <v>495</v>
      </c>
      <c r="C1047" s="30"/>
      <c r="D1047" s="30" t="s">
        <v>415</v>
      </c>
      <c r="E1047" s="33" t="s">
        <v>18</v>
      </c>
      <c r="F1047" s="33" t="s">
        <v>416</v>
      </c>
      <c r="G1047" s="33" t="s">
        <v>20</v>
      </c>
      <c r="H1047" s="33" t="s">
        <v>491</v>
      </c>
      <c r="I1047" s="117" t="s">
        <v>1018</v>
      </c>
      <c r="J1047" s="108" t="str">
        <f t="shared" si="21"/>
        <v>муниципальное образование «город Екатеринбург», г. Екатеринбург, ул. Сакко и Ванцетти, д. 57</v>
      </c>
      <c r="K1047" s="33">
        <v>2676</v>
      </c>
      <c r="L1047" s="30">
        <v>36</v>
      </c>
      <c r="M1047" s="33">
        <v>5</v>
      </c>
      <c r="N1047" s="41" t="s">
        <v>2722</v>
      </c>
      <c r="O1047" s="114">
        <v>43094</v>
      </c>
      <c r="P1047" s="33" t="s">
        <v>1494</v>
      </c>
      <c r="Q1047" s="187">
        <v>4143338.7200000007</v>
      </c>
      <c r="R1047" s="183" t="s">
        <v>2348</v>
      </c>
      <c r="S1047" s="183"/>
      <c r="T1047"/>
    </row>
    <row r="1048" spans="1:20" ht="23.25" x14ac:dyDescent="0.25">
      <c r="A1048" s="80">
        <v>1047</v>
      </c>
      <c r="B1048" s="133" t="s">
        <v>495</v>
      </c>
      <c r="C1048" s="30"/>
      <c r="D1048" s="30" t="s">
        <v>415</v>
      </c>
      <c r="E1048" s="33" t="s">
        <v>18</v>
      </c>
      <c r="F1048" s="33" t="s">
        <v>416</v>
      </c>
      <c r="G1048" s="33" t="s">
        <v>20</v>
      </c>
      <c r="H1048" s="30" t="s">
        <v>861</v>
      </c>
      <c r="I1048" s="42">
        <v>27</v>
      </c>
      <c r="J1048" s="108" t="str">
        <f t="shared" si="21"/>
        <v>муниципальное образование «город Екатеринбург», г. Екатеринбург, ул. Самаркандская, д. 27</v>
      </c>
      <c r="K1048" s="30">
        <v>853.1</v>
      </c>
      <c r="L1048" s="30">
        <v>12</v>
      </c>
      <c r="M1048" s="30">
        <v>8</v>
      </c>
      <c r="N1048" s="41" t="s">
        <v>2105</v>
      </c>
      <c r="O1048" s="114">
        <v>42885</v>
      </c>
      <c r="P1048" s="33" t="s">
        <v>1644</v>
      </c>
      <c r="Q1048" s="187">
        <v>5557828.8799999999</v>
      </c>
      <c r="R1048" s="183"/>
      <c r="S1048" s="183"/>
      <c r="T1048"/>
    </row>
    <row r="1049" spans="1:20" ht="23.25" x14ac:dyDescent="0.25">
      <c r="A1049" s="80">
        <v>1048</v>
      </c>
      <c r="B1049" s="133" t="s">
        <v>495</v>
      </c>
      <c r="C1049" s="30"/>
      <c r="D1049" s="141" t="s">
        <v>415</v>
      </c>
      <c r="E1049" s="30" t="s">
        <v>18</v>
      </c>
      <c r="F1049" s="30" t="s">
        <v>416</v>
      </c>
      <c r="G1049" s="30" t="s">
        <v>20</v>
      </c>
      <c r="H1049" s="30" t="s">
        <v>450</v>
      </c>
      <c r="I1049" s="42" t="s">
        <v>903</v>
      </c>
      <c r="J1049" s="108" t="str">
        <f t="shared" si="21"/>
        <v>муниципальное образование «город Екатеринбург», г. Екатеринбург, ул. Санаторная, д. 16КОРПУС А</v>
      </c>
      <c r="K1049" s="30">
        <v>453.4</v>
      </c>
      <c r="L1049" s="30">
        <v>8</v>
      </c>
      <c r="M1049" s="30">
        <v>5</v>
      </c>
      <c r="N1049" s="41" t="s">
        <v>2100</v>
      </c>
      <c r="O1049" s="114">
        <v>42865</v>
      </c>
      <c r="P1049" s="33" t="s">
        <v>1666</v>
      </c>
      <c r="Q1049" s="187">
        <v>2309140.8199999998</v>
      </c>
      <c r="R1049" s="183"/>
      <c r="S1049" s="183"/>
      <c r="T1049"/>
    </row>
    <row r="1050" spans="1:20" ht="23.25" x14ac:dyDescent="0.25">
      <c r="A1050" s="80">
        <v>1049</v>
      </c>
      <c r="B1050" s="133" t="s">
        <v>495</v>
      </c>
      <c r="C1050" s="30"/>
      <c r="D1050" s="141" t="s">
        <v>415</v>
      </c>
      <c r="E1050" s="30" t="s">
        <v>18</v>
      </c>
      <c r="F1050" s="30" t="s">
        <v>416</v>
      </c>
      <c r="G1050" s="30" t="s">
        <v>20</v>
      </c>
      <c r="H1050" s="30" t="s">
        <v>450</v>
      </c>
      <c r="I1050" s="42" t="s">
        <v>1057</v>
      </c>
      <c r="J1050" s="108" t="str">
        <f t="shared" si="21"/>
        <v>муниципальное образование «город Екатеринбург», г. Екатеринбург, ул. Санаторная, д. 18КОРПУС А</v>
      </c>
      <c r="K1050" s="30">
        <v>462.6</v>
      </c>
      <c r="L1050" s="30">
        <v>8</v>
      </c>
      <c r="M1050" s="30">
        <v>5</v>
      </c>
      <c r="N1050" s="41" t="s">
        <v>2100</v>
      </c>
      <c r="O1050" s="114">
        <v>42865</v>
      </c>
      <c r="P1050" s="33" t="s">
        <v>1666</v>
      </c>
      <c r="Q1050" s="187">
        <v>2386639.6800000002</v>
      </c>
      <c r="R1050" s="183"/>
      <c r="S1050" s="183"/>
      <c r="T1050"/>
    </row>
    <row r="1051" spans="1:20" ht="23.25" x14ac:dyDescent="0.25">
      <c r="A1051" s="80">
        <v>1050</v>
      </c>
      <c r="B1051" s="133" t="s">
        <v>495</v>
      </c>
      <c r="C1051" s="30"/>
      <c r="D1051" s="30" t="s">
        <v>415</v>
      </c>
      <c r="E1051" s="33" t="s">
        <v>18</v>
      </c>
      <c r="F1051" s="33" t="s">
        <v>416</v>
      </c>
      <c r="G1051" s="33" t="s">
        <v>20</v>
      </c>
      <c r="H1051" s="30" t="s">
        <v>824</v>
      </c>
      <c r="I1051" s="42">
        <v>18</v>
      </c>
      <c r="J1051" s="108" t="str">
        <f t="shared" si="21"/>
        <v>муниципальное образование «город Екатеринбург», г. Екатеринбург, ул. Селькоровская, д. 18</v>
      </c>
      <c r="K1051" s="30">
        <v>1495.5</v>
      </c>
      <c r="L1051" s="30">
        <v>15</v>
      </c>
      <c r="M1051" s="30">
        <v>6</v>
      </c>
      <c r="N1051" s="41" t="s">
        <v>2981</v>
      </c>
      <c r="O1051" s="114">
        <v>43066</v>
      </c>
      <c r="P1051" s="33" t="s">
        <v>1666</v>
      </c>
      <c r="Q1051" s="187">
        <v>3637727.6</v>
      </c>
      <c r="R1051" s="183"/>
      <c r="S1051" s="183"/>
      <c r="T1051"/>
    </row>
    <row r="1052" spans="1:20" ht="23.25" x14ac:dyDescent="0.25">
      <c r="A1052" s="80">
        <v>1051</v>
      </c>
      <c r="B1052" s="133" t="s">
        <v>495</v>
      </c>
      <c r="C1052" s="30"/>
      <c r="D1052" s="134" t="s">
        <v>415</v>
      </c>
      <c r="E1052" s="134" t="s">
        <v>18</v>
      </c>
      <c r="F1052" s="134" t="s">
        <v>416</v>
      </c>
      <c r="G1052" s="134" t="s">
        <v>20</v>
      </c>
      <c r="H1052" s="134" t="s">
        <v>824</v>
      </c>
      <c r="I1052" s="70">
        <v>40</v>
      </c>
      <c r="J1052" s="108" t="str">
        <f t="shared" si="21"/>
        <v>муниципальное образование «город Екатеринбург», г. Екатеринбург, ул. Селькоровская, д. 40</v>
      </c>
      <c r="K1052" s="134">
        <v>18676.900000000001</v>
      </c>
      <c r="L1052" s="30">
        <v>248</v>
      </c>
      <c r="M1052" s="134">
        <v>3</v>
      </c>
      <c r="N1052" s="41" t="s">
        <v>1492</v>
      </c>
      <c r="O1052" s="114">
        <v>43122</v>
      </c>
      <c r="P1052" s="33" t="s">
        <v>1494</v>
      </c>
      <c r="Q1052" s="187">
        <v>5612411.04</v>
      </c>
      <c r="R1052" s="183"/>
      <c r="S1052" s="183"/>
      <c r="T1052"/>
    </row>
    <row r="1053" spans="1:20" ht="23.25" x14ac:dyDescent="0.25">
      <c r="A1053" s="80">
        <v>1052</v>
      </c>
      <c r="B1053" s="133" t="s">
        <v>495</v>
      </c>
      <c r="C1053" s="30"/>
      <c r="D1053" s="134" t="s">
        <v>415</v>
      </c>
      <c r="E1053" s="134" t="s">
        <v>18</v>
      </c>
      <c r="F1053" s="134" t="s">
        <v>416</v>
      </c>
      <c r="G1053" s="134" t="s">
        <v>20</v>
      </c>
      <c r="H1053" s="134" t="s">
        <v>1280</v>
      </c>
      <c r="I1053" s="70">
        <v>30</v>
      </c>
      <c r="J1053" s="108" t="str">
        <f t="shared" ref="J1053:J1116" si="22">C1053&amp;""&amp;D1053&amp;", "&amp;E1053&amp;" "&amp;F1053&amp;", "&amp;G1053&amp;" "&amp;H1053&amp;", д. "&amp;I1053</f>
        <v>муниципальное образование «город Екатеринбург», г. Екатеринбург, ул. Серафимы Дерябиной, д. 30</v>
      </c>
      <c r="K1053" s="134">
        <v>17285.900000000001</v>
      </c>
      <c r="L1053" s="30">
        <v>432</v>
      </c>
      <c r="M1053" s="134">
        <v>3</v>
      </c>
      <c r="N1053" s="41" t="s">
        <v>1492</v>
      </c>
      <c r="O1053" s="114">
        <v>43122</v>
      </c>
      <c r="P1053" s="33" t="s">
        <v>1494</v>
      </c>
      <c r="Q1053" s="187">
        <v>5817487.75</v>
      </c>
      <c r="R1053" s="183"/>
      <c r="S1053" s="183"/>
      <c r="T1053"/>
    </row>
    <row r="1054" spans="1:20" ht="23.25" x14ac:dyDescent="0.25">
      <c r="A1054" s="80">
        <v>1053</v>
      </c>
      <c r="B1054" s="133" t="s">
        <v>495</v>
      </c>
      <c r="C1054" s="30"/>
      <c r="D1054" s="30" t="s">
        <v>415</v>
      </c>
      <c r="E1054" s="33" t="s">
        <v>18</v>
      </c>
      <c r="F1054" s="33" t="s">
        <v>416</v>
      </c>
      <c r="G1054" s="33" t="s">
        <v>20</v>
      </c>
      <c r="H1054" s="30" t="s">
        <v>838</v>
      </c>
      <c r="I1054" s="42">
        <v>20</v>
      </c>
      <c r="J1054" s="108" t="str">
        <f t="shared" si="22"/>
        <v>муниципальное образование «город Екатеринбург», г. Екатеринбург, ул. Симферопольская, д. 20</v>
      </c>
      <c r="K1054" s="30">
        <v>752</v>
      </c>
      <c r="L1054" s="30">
        <v>12</v>
      </c>
      <c r="M1054" s="30">
        <v>3</v>
      </c>
      <c r="N1054" s="41" t="s">
        <v>2981</v>
      </c>
      <c r="O1054" s="114">
        <v>43066</v>
      </c>
      <c r="P1054" s="33" t="s">
        <v>1666</v>
      </c>
      <c r="Q1054" s="187">
        <v>970411.94</v>
      </c>
      <c r="R1054" s="183"/>
      <c r="S1054" s="183"/>
      <c r="T1054"/>
    </row>
    <row r="1055" spans="1:20" ht="23.25" x14ac:dyDescent="0.25">
      <c r="A1055" s="80">
        <v>1054</v>
      </c>
      <c r="B1055" s="133" t="s">
        <v>495</v>
      </c>
      <c r="C1055" s="30"/>
      <c r="D1055" s="30" t="s">
        <v>415</v>
      </c>
      <c r="E1055" s="30" t="s">
        <v>18</v>
      </c>
      <c r="F1055" s="30" t="s">
        <v>416</v>
      </c>
      <c r="G1055" s="30" t="s">
        <v>20</v>
      </c>
      <c r="H1055" s="30" t="s">
        <v>478</v>
      </c>
      <c r="I1055" s="42">
        <v>37</v>
      </c>
      <c r="J1055" s="108" t="str">
        <f t="shared" si="22"/>
        <v>муниципальное образование «город Екатеринбург», г. Екатеринбург, ул. Славянская, д. 37</v>
      </c>
      <c r="K1055" s="30">
        <v>731.1</v>
      </c>
      <c r="L1055" s="30">
        <v>12</v>
      </c>
      <c r="M1055" s="30">
        <v>4</v>
      </c>
      <c r="N1055" s="41" t="s">
        <v>2901</v>
      </c>
      <c r="O1055" s="114">
        <v>43066</v>
      </c>
      <c r="P1055" s="33" t="s">
        <v>1632</v>
      </c>
      <c r="Q1055" s="187">
        <v>1603067.76</v>
      </c>
      <c r="R1055" s="183"/>
      <c r="S1055" s="183"/>
      <c r="T1055"/>
    </row>
    <row r="1056" spans="1:20" ht="23.25" x14ac:dyDescent="0.25">
      <c r="A1056" s="80">
        <v>1055</v>
      </c>
      <c r="B1056" s="133" t="s">
        <v>495</v>
      </c>
      <c r="C1056" s="30"/>
      <c r="D1056" s="134" t="s">
        <v>415</v>
      </c>
      <c r="E1056" s="71" t="s">
        <v>18</v>
      </c>
      <c r="F1056" s="71" t="s">
        <v>416</v>
      </c>
      <c r="G1056" s="71" t="s">
        <v>20</v>
      </c>
      <c r="H1056" s="71" t="s">
        <v>84</v>
      </c>
      <c r="I1056" s="136">
        <v>52</v>
      </c>
      <c r="J1056" s="108" t="str">
        <f t="shared" si="22"/>
        <v>муниципальное образование «город Екатеринбург», г. Екатеринбург, ул. Советская, д. 52</v>
      </c>
      <c r="K1056" s="136">
        <v>17978.099999999999</v>
      </c>
      <c r="L1056" s="30">
        <v>266</v>
      </c>
      <c r="M1056" s="136">
        <v>3</v>
      </c>
      <c r="N1056" s="41" t="s">
        <v>1492</v>
      </c>
      <c r="O1056" s="114">
        <v>43122</v>
      </c>
      <c r="P1056" s="33" t="s">
        <v>1494</v>
      </c>
      <c r="Q1056" s="187">
        <v>5517586.1400000006</v>
      </c>
      <c r="R1056" s="183" t="s">
        <v>2348</v>
      </c>
      <c r="S1056" s="183"/>
      <c r="T1056"/>
    </row>
    <row r="1057" spans="1:20" ht="23.25" x14ac:dyDescent="0.25">
      <c r="A1057" s="80">
        <v>1056</v>
      </c>
      <c r="B1057" s="133" t="s">
        <v>495</v>
      </c>
      <c r="C1057" s="30"/>
      <c r="D1057" s="141" t="s">
        <v>415</v>
      </c>
      <c r="E1057" s="33" t="s">
        <v>18</v>
      </c>
      <c r="F1057" s="33" t="s">
        <v>416</v>
      </c>
      <c r="G1057" s="33" t="s">
        <v>20</v>
      </c>
      <c r="H1057" s="30" t="s">
        <v>1054</v>
      </c>
      <c r="I1057" s="42">
        <v>1</v>
      </c>
      <c r="J1057" s="108" t="str">
        <f t="shared" si="22"/>
        <v>муниципальное образование «город Екатеринбург», г. Екатеринбург, ул. Сортировочная, д. 1</v>
      </c>
      <c r="K1057" s="30">
        <v>492.4</v>
      </c>
      <c r="L1057" s="30">
        <v>8</v>
      </c>
      <c r="M1057" s="30">
        <v>6</v>
      </c>
      <c r="N1057" s="41" t="s">
        <v>2096</v>
      </c>
      <c r="O1057" s="114">
        <v>42870</v>
      </c>
      <c r="P1057" s="33" t="s">
        <v>1696</v>
      </c>
      <c r="Q1057" s="187">
        <v>3095173.69</v>
      </c>
      <c r="R1057" s="183"/>
      <c r="S1057" s="183"/>
      <c r="T1057"/>
    </row>
    <row r="1058" spans="1:20" ht="23.25" x14ac:dyDescent="0.25">
      <c r="A1058" s="80">
        <v>1057</v>
      </c>
      <c r="B1058" s="133" t="s">
        <v>495</v>
      </c>
      <c r="C1058" s="30"/>
      <c r="D1058" s="141" t="s">
        <v>415</v>
      </c>
      <c r="E1058" s="33" t="s">
        <v>18</v>
      </c>
      <c r="F1058" s="33" t="s">
        <v>416</v>
      </c>
      <c r="G1058" s="30" t="s">
        <v>20</v>
      </c>
      <c r="H1058" s="30" t="s">
        <v>1054</v>
      </c>
      <c r="I1058" s="42">
        <v>13</v>
      </c>
      <c r="J1058" s="108" t="str">
        <f t="shared" si="22"/>
        <v>муниципальное образование «город Екатеринбург», г. Екатеринбург, ул. Сортировочная, д. 13</v>
      </c>
      <c r="K1058" s="30">
        <v>470</v>
      </c>
      <c r="L1058" s="30">
        <v>8</v>
      </c>
      <c r="M1058" s="30">
        <v>8</v>
      </c>
      <c r="N1058" s="41" t="s">
        <v>2096</v>
      </c>
      <c r="O1058" s="114">
        <v>42870</v>
      </c>
      <c r="P1058" s="33" t="s">
        <v>1696</v>
      </c>
      <c r="Q1058" s="187">
        <v>3194653.86</v>
      </c>
      <c r="R1058" s="183"/>
      <c r="S1058" s="183"/>
      <c r="T1058"/>
    </row>
    <row r="1059" spans="1:20" ht="23.25" x14ac:dyDescent="0.25">
      <c r="A1059" s="80">
        <v>1058</v>
      </c>
      <c r="B1059" s="133" t="s">
        <v>495</v>
      </c>
      <c r="C1059" s="30"/>
      <c r="D1059" s="141" t="s">
        <v>415</v>
      </c>
      <c r="E1059" s="33" t="s">
        <v>18</v>
      </c>
      <c r="F1059" s="33" t="s">
        <v>416</v>
      </c>
      <c r="G1059" s="33" t="s">
        <v>20</v>
      </c>
      <c r="H1059" s="30" t="s">
        <v>1054</v>
      </c>
      <c r="I1059" s="42">
        <v>9</v>
      </c>
      <c r="J1059" s="108" t="str">
        <f t="shared" si="22"/>
        <v>муниципальное образование «город Екатеринбург», г. Екатеринбург, ул. Сортировочная, д. 9</v>
      </c>
      <c r="K1059" s="30">
        <v>479.8</v>
      </c>
      <c r="L1059" s="30">
        <v>8</v>
      </c>
      <c r="M1059" s="30">
        <v>8</v>
      </c>
      <c r="N1059" s="41" t="s">
        <v>2096</v>
      </c>
      <c r="O1059" s="114">
        <v>42870</v>
      </c>
      <c r="P1059" s="33" t="s">
        <v>1696</v>
      </c>
      <c r="Q1059" s="187">
        <v>3415044.72</v>
      </c>
      <c r="R1059" s="183"/>
      <c r="S1059" s="183"/>
      <c r="T1059"/>
    </row>
    <row r="1060" spans="1:20" ht="23.25" x14ac:dyDescent="0.25">
      <c r="A1060" s="80">
        <v>1059</v>
      </c>
      <c r="B1060" s="133" t="s">
        <v>495</v>
      </c>
      <c r="C1060" s="30"/>
      <c r="D1060" s="30" t="s">
        <v>415</v>
      </c>
      <c r="E1060" s="33" t="s">
        <v>18</v>
      </c>
      <c r="F1060" s="33" t="s">
        <v>416</v>
      </c>
      <c r="G1060" s="33" t="s">
        <v>20</v>
      </c>
      <c r="H1060" s="30" t="s">
        <v>1282</v>
      </c>
      <c r="I1060" s="42">
        <v>12</v>
      </c>
      <c r="J1060" s="108" t="str">
        <f t="shared" si="22"/>
        <v>муниципальное образование «город Екатеринбург», г. Екатеринбург, ул. Софьи Ковалевской, д. 12</v>
      </c>
      <c r="K1060" s="30">
        <v>3626.6</v>
      </c>
      <c r="L1060" s="30">
        <v>35</v>
      </c>
      <c r="M1060" s="30">
        <v>4</v>
      </c>
      <c r="N1060" s="41" t="s">
        <v>3008</v>
      </c>
      <c r="O1060" s="114" t="s">
        <v>3532</v>
      </c>
      <c r="P1060" s="33" t="s">
        <v>3555</v>
      </c>
      <c r="Q1060" s="187">
        <v>5805992.2400000002</v>
      </c>
      <c r="R1060" s="183"/>
      <c r="S1060" s="183"/>
      <c r="T1060"/>
    </row>
    <row r="1061" spans="1:20" ht="23.25" x14ac:dyDescent="0.25">
      <c r="A1061" s="80">
        <v>1060</v>
      </c>
      <c r="B1061" s="133" t="s">
        <v>495</v>
      </c>
      <c r="C1061" s="30"/>
      <c r="D1061" s="30" t="s">
        <v>415</v>
      </c>
      <c r="E1061" s="30" t="s">
        <v>18</v>
      </c>
      <c r="F1061" s="30" t="s">
        <v>416</v>
      </c>
      <c r="G1061" s="30" t="s">
        <v>20</v>
      </c>
      <c r="H1061" s="30" t="s">
        <v>471</v>
      </c>
      <c r="I1061" s="42">
        <v>113</v>
      </c>
      <c r="J1061" s="108" t="str">
        <f t="shared" si="22"/>
        <v>муниципальное образование «город Екатеринбург», г. Екатеринбург, ул. Софьи Перовской, д. 113</v>
      </c>
      <c r="K1061" s="30">
        <v>19244.7</v>
      </c>
      <c r="L1061" s="30">
        <v>360</v>
      </c>
      <c r="M1061" s="113">
        <v>1</v>
      </c>
      <c r="N1061" s="41" t="s">
        <v>2953</v>
      </c>
      <c r="O1061" s="114">
        <v>43084</v>
      </c>
      <c r="P1061" s="33" t="s">
        <v>1683</v>
      </c>
      <c r="Q1061" s="187">
        <v>4897105.0199999996</v>
      </c>
      <c r="R1061" s="183" t="s">
        <v>2348</v>
      </c>
      <c r="S1061" s="183"/>
      <c r="T1061"/>
    </row>
    <row r="1062" spans="1:20" ht="23.25" x14ac:dyDescent="0.25">
      <c r="A1062" s="80">
        <v>1061</v>
      </c>
      <c r="B1062" s="133" t="s">
        <v>495</v>
      </c>
      <c r="C1062" s="30"/>
      <c r="D1062" s="30" t="s">
        <v>415</v>
      </c>
      <c r="E1062" s="33" t="s">
        <v>18</v>
      </c>
      <c r="F1062" s="33" t="s">
        <v>416</v>
      </c>
      <c r="G1062" s="33" t="s">
        <v>20</v>
      </c>
      <c r="H1062" s="33" t="s">
        <v>863</v>
      </c>
      <c r="I1062" s="117" t="s">
        <v>1004</v>
      </c>
      <c r="J1062" s="108" t="str">
        <f t="shared" si="22"/>
        <v>муниципальное образование «город Екатеринбург», г. Екатеринбург, ул. Спутников, д. 10</v>
      </c>
      <c r="K1062" s="33">
        <v>959.5</v>
      </c>
      <c r="L1062" s="30">
        <v>18</v>
      </c>
      <c r="M1062" s="33">
        <v>5</v>
      </c>
      <c r="N1062" s="41" t="s">
        <v>2996</v>
      </c>
      <c r="O1062" s="114">
        <v>43091</v>
      </c>
      <c r="P1062" s="33" t="s">
        <v>1726</v>
      </c>
      <c r="Q1062" s="187">
        <v>5688283.2200000007</v>
      </c>
      <c r="R1062" s="183"/>
      <c r="S1062" s="183"/>
      <c r="T1062"/>
    </row>
    <row r="1063" spans="1:20" ht="57" x14ac:dyDescent="0.25">
      <c r="A1063" s="80">
        <v>1062</v>
      </c>
      <c r="B1063" s="133" t="s">
        <v>495</v>
      </c>
      <c r="C1063" s="30"/>
      <c r="D1063" s="141" t="s">
        <v>415</v>
      </c>
      <c r="E1063" s="33" t="s">
        <v>18</v>
      </c>
      <c r="F1063" s="33" t="s">
        <v>416</v>
      </c>
      <c r="G1063" s="33" t="s">
        <v>20</v>
      </c>
      <c r="H1063" s="33" t="s">
        <v>472</v>
      </c>
      <c r="I1063" s="117" t="s">
        <v>996</v>
      </c>
      <c r="J1063" s="108" t="str">
        <f t="shared" si="22"/>
        <v>муниципальное образование «город Екатеринбург», г. Екатеринбург, ул. Старых Большевиков, д. 18</v>
      </c>
      <c r="K1063" s="33">
        <v>5105.3</v>
      </c>
      <c r="L1063" s="30">
        <v>149</v>
      </c>
      <c r="M1063" s="33">
        <v>8</v>
      </c>
      <c r="N1063" s="41" t="s">
        <v>2997</v>
      </c>
      <c r="O1063" s="114" t="s">
        <v>3431</v>
      </c>
      <c r="P1063" s="33" t="s">
        <v>3597</v>
      </c>
      <c r="Q1063" s="187">
        <v>30125679.510000002</v>
      </c>
      <c r="R1063" s="183"/>
      <c r="S1063" s="183"/>
      <c r="T1063"/>
    </row>
    <row r="1064" spans="1:20" ht="23.25" x14ac:dyDescent="0.25">
      <c r="A1064" s="80">
        <v>1063</v>
      </c>
      <c r="B1064" s="133" t="s">
        <v>495</v>
      </c>
      <c r="C1064" s="30"/>
      <c r="D1064" s="30" t="s">
        <v>415</v>
      </c>
      <c r="E1064" s="33" t="s">
        <v>18</v>
      </c>
      <c r="F1064" s="33" t="s">
        <v>416</v>
      </c>
      <c r="G1064" s="33" t="s">
        <v>20</v>
      </c>
      <c r="H1064" s="30" t="s">
        <v>472</v>
      </c>
      <c r="I1064" s="42">
        <v>19</v>
      </c>
      <c r="J1064" s="108" t="str">
        <f t="shared" si="22"/>
        <v>муниципальное образование «город Екатеринбург», г. Екатеринбург, ул. Старых Большевиков, д. 19</v>
      </c>
      <c r="K1064" s="30">
        <v>2710.3</v>
      </c>
      <c r="L1064" s="30">
        <v>42</v>
      </c>
      <c r="M1064" s="30">
        <v>1</v>
      </c>
      <c r="N1064" s="41" t="s">
        <v>2907</v>
      </c>
      <c r="O1064" s="114">
        <v>43157</v>
      </c>
      <c r="P1064" s="33" t="s">
        <v>1692</v>
      </c>
      <c r="Q1064" s="187">
        <v>2227064.7400000002</v>
      </c>
      <c r="R1064" s="183" t="s">
        <v>2348</v>
      </c>
      <c r="S1064" s="183"/>
      <c r="T1064"/>
    </row>
    <row r="1065" spans="1:20" ht="23.25" x14ac:dyDescent="0.25">
      <c r="A1065" s="80">
        <v>1064</v>
      </c>
      <c r="B1065" s="133" t="s">
        <v>495</v>
      </c>
      <c r="C1065" s="30"/>
      <c r="D1065" s="30" t="s">
        <v>415</v>
      </c>
      <c r="E1065" s="33" t="s">
        <v>18</v>
      </c>
      <c r="F1065" s="33" t="s">
        <v>416</v>
      </c>
      <c r="G1065" s="33" t="s">
        <v>20</v>
      </c>
      <c r="H1065" s="30" t="s">
        <v>472</v>
      </c>
      <c r="I1065" s="42">
        <v>21</v>
      </c>
      <c r="J1065" s="108" t="str">
        <f t="shared" si="22"/>
        <v>муниципальное образование «город Екатеринбург», г. Екатеринбург, ул. Старых Большевиков, д. 21</v>
      </c>
      <c r="K1065" s="30">
        <v>2320.4</v>
      </c>
      <c r="L1065" s="30">
        <v>42</v>
      </c>
      <c r="M1065" s="30">
        <v>1</v>
      </c>
      <c r="N1065" s="41" t="s">
        <v>2907</v>
      </c>
      <c r="O1065" s="114">
        <v>43157</v>
      </c>
      <c r="P1065" s="33" t="s">
        <v>1692</v>
      </c>
      <c r="Q1065" s="187">
        <v>2646085.0999999996</v>
      </c>
      <c r="R1065" s="183" t="s">
        <v>2348</v>
      </c>
      <c r="S1065" s="183"/>
      <c r="T1065"/>
    </row>
    <row r="1066" spans="1:20" ht="23.25" x14ac:dyDescent="0.25">
      <c r="A1066" s="80">
        <v>1065</v>
      </c>
      <c r="B1066" s="133" t="s">
        <v>495</v>
      </c>
      <c r="C1066" s="30"/>
      <c r="D1066" s="30" t="s">
        <v>415</v>
      </c>
      <c r="E1066" s="33" t="s">
        <v>18</v>
      </c>
      <c r="F1066" s="33" t="s">
        <v>416</v>
      </c>
      <c r="G1066" s="33" t="s">
        <v>20</v>
      </c>
      <c r="H1066" s="33" t="s">
        <v>472</v>
      </c>
      <c r="I1066" s="117" t="s">
        <v>950</v>
      </c>
      <c r="J1066" s="108" t="str">
        <f t="shared" si="22"/>
        <v>муниципальное образование «город Екатеринбург», г. Екатеринбург, ул. Старых Большевиков, д. 27</v>
      </c>
      <c r="K1066" s="33">
        <v>3443.7</v>
      </c>
      <c r="L1066" s="30">
        <v>45</v>
      </c>
      <c r="M1066" s="33">
        <v>6</v>
      </c>
      <c r="N1066" s="41" t="s">
        <v>2923</v>
      </c>
      <c r="O1066" s="114">
        <v>43073</v>
      </c>
      <c r="P1066" s="33" t="s">
        <v>1847</v>
      </c>
      <c r="Q1066" s="187">
        <v>11834430.040000003</v>
      </c>
      <c r="R1066" s="183"/>
      <c r="S1066" s="183"/>
      <c r="T1066"/>
    </row>
    <row r="1067" spans="1:20" ht="45.75" x14ac:dyDescent="0.25">
      <c r="A1067" s="80">
        <v>1066</v>
      </c>
      <c r="B1067" s="133" t="s">
        <v>495</v>
      </c>
      <c r="C1067" s="30"/>
      <c r="D1067" s="141" t="s">
        <v>415</v>
      </c>
      <c r="E1067" s="33" t="s">
        <v>18</v>
      </c>
      <c r="F1067" s="33" t="s">
        <v>416</v>
      </c>
      <c r="G1067" s="33" t="s">
        <v>20</v>
      </c>
      <c r="H1067" s="30" t="s">
        <v>1205</v>
      </c>
      <c r="I1067" s="42">
        <v>29</v>
      </c>
      <c r="J1067" s="108" t="str">
        <f t="shared" si="22"/>
        <v>муниципальное образование «город Екатеринбург», г. Екатеринбург, ул. Старых большевиков, д. 29</v>
      </c>
      <c r="K1067" s="30">
        <v>1470.77</v>
      </c>
      <c r="L1067" s="30">
        <v>12</v>
      </c>
      <c r="M1067" s="30">
        <v>8</v>
      </c>
      <c r="N1067" s="41" t="s">
        <v>2890</v>
      </c>
      <c r="O1067" s="114" t="s">
        <v>3344</v>
      </c>
      <c r="P1067" s="33" t="s">
        <v>2420</v>
      </c>
      <c r="Q1067" s="187">
        <v>3960105.9599999995</v>
      </c>
      <c r="R1067" s="183"/>
      <c r="S1067" s="183"/>
      <c r="T1067"/>
    </row>
    <row r="1068" spans="1:20" ht="45.75" x14ac:dyDescent="0.25">
      <c r="A1068" s="80">
        <v>1067</v>
      </c>
      <c r="B1068" s="133" t="s">
        <v>495</v>
      </c>
      <c r="C1068" s="30"/>
      <c r="D1068" s="30" t="s">
        <v>415</v>
      </c>
      <c r="E1068" s="33" t="s">
        <v>18</v>
      </c>
      <c r="F1068" s="33" t="s">
        <v>416</v>
      </c>
      <c r="G1068" s="33" t="s">
        <v>20</v>
      </c>
      <c r="H1068" s="30" t="s">
        <v>472</v>
      </c>
      <c r="I1068" s="42">
        <v>31</v>
      </c>
      <c r="J1068" s="108" t="str">
        <f t="shared" si="22"/>
        <v>муниципальное образование «город Екатеринбург», г. Екатеринбург, ул. Старых Большевиков, д. 31</v>
      </c>
      <c r="K1068" s="30">
        <v>1473</v>
      </c>
      <c r="L1068" s="30">
        <v>16</v>
      </c>
      <c r="M1068" s="30">
        <v>6</v>
      </c>
      <c r="N1068" s="41" t="s">
        <v>2927</v>
      </c>
      <c r="O1068" s="114" t="s">
        <v>3344</v>
      </c>
      <c r="P1068" s="33" t="s">
        <v>2420</v>
      </c>
      <c r="Q1068" s="187">
        <v>3550087.82</v>
      </c>
      <c r="R1068" s="183"/>
      <c r="S1068" s="183"/>
      <c r="T1068"/>
    </row>
    <row r="1069" spans="1:20" ht="34.5" x14ac:dyDescent="0.25">
      <c r="A1069" s="80">
        <v>1068</v>
      </c>
      <c r="B1069" s="133" t="s">
        <v>495</v>
      </c>
      <c r="C1069" s="30"/>
      <c r="D1069" s="141" t="s">
        <v>415</v>
      </c>
      <c r="E1069" s="33" t="s">
        <v>18</v>
      </c>
      <c r="F1069" s="33" t="s">
        <v>416</v>
      </c>
      <c r="G1069" s="33" t="s">
        <v>20</v>
      </c>
      <c r="H1069" s="33" t="s">
        <v>472</v>
      </c>
      <c r="I1069" s="117" t="s">
        <v>1267</v>
      </c>
      <c r="J1069" s="108" t="str">
        <f t="shared" si="22"/>
        <v>муниципальное образование «город Екатеринбург», г. Екатеринбург, ул. Старых Большевиков, д. 37КОРПУС Б</v>
      </c>
      <c r="K1069" s="33">
        <v>1183.4000000000001</v>
      </c>
      <c r="L1069" s="30">
        <v>16</v>
      </c>
      <c r="M1069" s="33">
        <v>4</v>
      </c>
      <c r="N1069" s="41" t="s">
        <v>2892</v>
      </c>
      <c r="O1069" s="114">
        <v>42898</v>
      </c>
      <c r="P1069" s="33" t="s">
        <v>3593</v>
      </c>
      <c r="Q1069" s="187">
        <v>1437254.68</v>
      </c>
      <c r="R1069" s="183"/>
      <c r="S1069" s="183"/>
      <c r="T1069"/>
    </row>
    <row r="1070" spans="1:20" ht="23.25" x14ac:dyDescent="0.25">
      <c r="A1070" s="80">
        <v>1069</v>
      </c>
      <c r="B1070" s="133" t="s">
        <v>495</v>
      </c>
      <c r="C1070" s="30"/>
      <c r="D1070" s="112" t="s">
        <v>415</v>
      </c>
      <c r="E1070" s="52" t="s">
        <v>18</v>
      </c>
      <c r="F1070" s="52" t="s">
        <v>416</v>
      </c>
      <c r="G1070" s="52" t="s">
        <v>20</v>
      </c>
      <c r="H1070" s="112" t="s">
        <v>472</v>
      </c>
      <c r="I1070" s="51">
        <v>56</v>
      </c>
      <c r="J1070" s="108" t="str">
        <f t="shared" si="22"/>
        <v>муниципальное образование «город Екатеринбург», г. Екатеринбург, ул. Старых Большевиков, д. 56</v>
      </c>
      <c r="K1070" s="112">
        <v>5962.5</v>
      </c>
      <c r="L1070" s="30">
        <v>143</v>
      </c>
      <c r="M1070" s="112">
        <v>1</v>
      </c>
      <c r="N1070" s="41" t="s">
        <v>1492</v>
      </c>
      <c r="O1070" s="114">
        <v>43122</v>
      </c>
      <c r="P1070" s="33" t="s">
        <v>1494</v>
      </c>
      <c r="Q1070" s="187">
        <v>1970679.01</v>
      </c>
      <c r="R1070" s="183"/>
      <c r="S1070" s="183"/>
      <c r="T1070"/>
    </row>
    <row r="1071" spans="1:20" ht="23.25" x14ac:dyDescent="0.25">
      <c r="A1071" s="80">
        <v>1070</v>
      </c>
      <c r="B1071" s="133" t="s">
        <v>495</v>
      </c>
      <c r="C1071" s="30"/>
      <c r="D1071" s="112" t="s">
        <v>415</v>
      </c>
      <c r="E1071" s="52" t="s">
        <v>18</v>
      </c>
      <c r="F1071" s="52" t="s">
        <v>416</v>
      </c>
      <c r="G1071" s="52" t="s">
        <v>20</v>
      </c>
      <c r="H1071" s="112" t="s">
        <v>472</v>
      </c>
      <c r="I1071" s="51">
        <v>73</v>
      </c>
      <c r="J1071" s="108" t="str">
        <f t="shared" si="22"/>
        <v>муниципальное образование «город Екатеринбург», г. Екатеринбург, ул. Старых Большевиков, д. 73</v>
      </c>
      <c r="K1071" s="112">
        <v>16186.7</v>
      </c>
      <c r="L1071" s="30">
        <v>251</v>
      </c>
      <c r="M1071" s="112">
        <v>7</v>
      </c>
      <c r="N1071" s="41" t="s">
        <v>1492</v>
      </c>
      <c r="O1071" s="114">
        <v>43122</v>
      </c>
      <c r="P1071" s="33" t="s">
        <v>1494</v>
      </c>
      <c r="Q1071" s="187">
        <v>14072039.819999998</v>
      </c>
      <c r="R1071" s="183"/>
      <c r="S1071" s="183"/>
      <c r="T1071"/>
    </row>
    <row r="1072" spans="1:20" ht="23.25" x14ac:dyDescent="0.25">
      <c r="A1072" s="80">
        <v>1071</v>
      </c>
      <c r="B1072" s="133" t="s">
        <v>495</v>
      </c>
      <c r="C1072" s="30"/>
      <c r="D1072" s="112" t="s">
        <v>415</v>
      </c>
      <c r="E1072" s="52" t="s">
        <v>18</v>
      </c>
      <c r="F1072" s="52" t="s">
        <v>416</v>
      </c>
      <c r="G1072" s="52" t="s">
        <v>20</v>
      </c>
      <c r="H1072" s="112" t="s">
        <v>472</v>
      </c>
      <c r="I1072" s="51">
        <v>75</v>
      </c>
      <c r="J1072" s="108" t="str">
        <f t="shared" si="22"/>
        <v>муниципальное образование «город Екатеринбург», г. Екатеринбург, ул. Старых Большевиков, д. 75</v>
      </c>
      <c r="K1072" s="112">
        <v>20669.3</v>
      </c>
      <c r="L1072" s="30">
        <v>316</v>
      </c>
      <c r="M1072" s="112">
        <v>9</v>
      </c>
      <c r="N1072" s="41" t="s">
        <v>1492</v>
      </c>
      <c r="O1072" s="114">
        <v>43122</v>
      </c>
      <c r="P1072" s="33" t="s">
        <v>1494</v>
      </c>
      <c r="Q1072" s="187">
        <v>18133168.099999998</v>
      </c>
      <c r="R1072" s="183"/>
      <c r="S1072" s="183"/>
      <c r="T1072"/>
    </row>
    <row r="1073" spans="1:20" ht="23.25" x14ac:dyDescent="0.25">
      <c r="A1073" s="80">
        <v>1072</v>
      </c>
      <c r="B1073" s="133" t="s">
        <v>495</v>
      </c>
      <c r="C1073" s="30"/>
      <c r="D1073" s="30" t="s">
        <v>415</v>
      </c>
      <c r="E1073" s="33" t="s">
        <v>18</v>
      </c>
      <c r="F1073" s="33" t="s">
        <v>416</v>
      </c>
      <c r="G1073" s="33" t="s">
        <v>20</v>
      </c>
      <c r="H1073" s="30" t="s">
        <v>472</v>
      </c>
      <c r="I1073" s="42" t="s">
        <v>1056</v>
      </c>
      <c r="J1073" s="108" t="str">
        <f t="shared" si="22"/>
        <v>муниципальное образование «город Екатеринбург», г. Екатеринбург, ул. Старых Большевиков, д. 8КОРПУС А</v>
      </c>
      <c r="K1073" s="30">
        <v>1184.0999999999999</v>
      </c>
      <c r="L1073" s="30">
        <v>24</v>
      </c>
      <c r="M1073" s="30">
        <v>1</v>
      </c>
      <c r="N1073" s="41" t="s">
        <v>2881</v>
      </c>
      <c r="O1073" s="114">
        <v>43185</v>
      </c>
      <c r="P1073" s="33" t="s">
        <v>1847</v>
      </c>
      <c r="Q1073" s="187">
        <v>398888.38</v>
      </c>
      <c r="R1073" s="183" t="s">
        <v>2348</v>
      </c>
      <c r="S1073" s="183"/>
      <c r="T1073"/>
    </row>
    <row r="1074" spans="1:20" ht="23.25" x14ac:dyDescent="0.25">
      <c r="A1074" s="80">
        <v>1073</v>
      </c>
      <c r="B1074" s="133" t="s">
        <v>495</v>
      </c>
      <c r="C1074" s="30"/>
      <c r="D1074" s="30" t="s">
        <v>415</v>
      </c>
      <c r="E1074" s="30" t="s">
        <v>18</v>
      </c>
      <c r="F1074" s="30" t="s">
        <v>416</v>
      </c>
      <c r="G1074" s="30" t="s">
        <v>20</v>
      </c>
      <c r="H1074" s="33" t="s">
        <v>597</v>
      </c>
      <c r="I1074" s="117">
        <v>3</v>
      </c>
      <c r="J1074" s="108" t="str">
        <f t="shared" si="22"/>
        <v>муниципальное образование «город Екатеринбург», г. Екатеринбург, ул. Стахановская, д. 3</v>
      </c>
      <c r="K1074" s="117">
        <v>3845.7</v>
      </c>
      <c r="L1074" s="30">
        <v>40</v>
      </c>
      <c r="M1074" s="117">
        <v>5</v>
      </c>
      <c r="N1074" s="41" t="s">
        <v>2930</v>
      </c>
      <c r="O1074" s="114">
        <v>43070</v>
      </c>
      <c r="P1074" s="33" t="s">
        <v>1692</v>
      </c>
      <c r="Q1074" s="187">
        <v>9494734.3000000007</v>
      </c>
      <c r="R1074" s="183"/>
      <c r="S1074" s="183"/>
      <c r="T1074"/>
    </row>
    <row r="1075" spans="1:20" ht="23.25" x14ac:dyDescent="0.25">
      <c r="A1075" s="80">
        <v>1074</v>
      </c>
      <c r="B1075" s="133" t="s">
        <v>495</v>
      </c>
      <c r="C1075" s="30"/>
      <c r="D1075" s="30" t="s">
        <v>415</v>
      </c>
      <c r="E1075" s="33" t="s">
        <v>18</v>
      </c>
      <c r="F1075" s="33" t="s">
        <v>416</v>
      </c>
      <c r="G1075" s="33" t="s">
        <v>20</v>
      </c>
      <c r="H1075" s="30" t="s">
        <v>492</v>
      </c>
      <c r="I1075" s="42" t="s">
        <v>1047</v>
      </c>
      <c r="J1075" s="108" t="str">
        <f t="shared" si="22"/>
        <v>муниципальное образование «город Екатеринбург», г. Екатеринбург, ул. Стачек, д. 12КОРПУС А</v>
      </c>
      <c r="K1075" s="30">
        <v>1027</v>
      </c>
      <c r="L1075" s="30">
        <v>16</v>
      </c>
      <c r="M1075" s="30">
        <v>1</v>
      </c>
      <c r="N1075" s="41" t="s">
        <v>2881</v>
      </c>
      <c r="O1075" s="114">
        <v>43185</v>
      </c>
      <c r="P1075" s="33" t="s">
        <v>1847</v>
      </c>
      <c r="Q1075" s="187">
        <v>583822.69999999995</v>
      </c>
      <c r="R1075" s="183" t="s">
        <v>2348</v>
      </c>
      <c r="S1075" s="183"/>
      <c r="T1075"/>
    </row>
    <row r="1076" spans="1:20" ht="23.25" x14ac:dyDescent="0.25">
      <c r="A1076" s="80">
        <v>1075</v>
      </c>
      <c r="B1076" s="133" t="s">
        <v>495</v>
      </c>
      <c r="C1076" s="30"/>
      <c r="D1076" s="30" t="s">
        <v>415</v>
      </c>
      <c r="E1076" s="33" t="s">
        <v>18</v>
      </c>
      <c r="F1076" s="33" t="s">
        <v>416</v>
      </c>
      <c r="G1076" s="33" t="s">
        <v>20</v>
      </c>
      <c r="H1076" s="33" t="s">
        <v>492</v>
      </c>
      <c r="I1076" s="117" t="s">
        <v>1268</v>
      </c>
      <c r="J1076" s="108" t="str">
        <f t="shared" si="22"/>
        <v>муниципальное образование «город Екатеринбург», г. Екатеринбург, ул. Стачек, д. 19КОРПУС А</v>
      </c>
      <c r="K1076" s="33">
        <v>6278.5</v>
      </c>
      <c r="L1076" s="30">
        <v>79</v>
      </c>
      <c r="M1076" s="33">
        <v>6</v>
      </c>
      <c r="N1076" s="41" t="s">
        <v>2998</v>
      </c>
      <c r="O1076" s="114" t="s">
        <v>3393</v>
      </c>
      <c r="P1076" s="33" t="s">
        <v>2769</v>
      </c>
      <c r="Q1076" s="187">
        <v>18780969.68</v>
      </c>
      <c r="R1076" s="183"/>
      <c r="S1076" s="183"/>
      <c r="T1076"/>
    </row>
    <row r="1077" spans="1:20" ht="23.25" x14ac:dyDescent="0.25">
      <c r="A1077" s="80">
        <v>1076</v>
      </c>
      <c r="B1077" s="133" t="s">
        <v>495</v>
      </c>
      <c r="C1077" s="30"/>
      <c r="D1077" s="30" t="s">
        <v>415</v>
      </c>
      <c r="E1077" s="33" t="s">
        <v>18</v>
      </c>
      <c r="F1077" s="33" t="s">
        <v>416</v>
      </c>
      <c r="G1077" s="33" t="s">
        <v>20</v>
      </c>
      <c r="H1077" s="33" t="s">
        <v>492</v>
      </c>
      <c r="I1077" s="117" t="s">
        <v>1001</v>
      </c>
      <c r="J1077" s="108" t="str">
        <f t="shared" si="22"/>
        <v>муниципальное образование «город Екатеринбург», г. Екатеринбург, ул. Стачек, д. 21</v>
      </c>
      <c r="K1077" s="33">
        <v>6038</v>
      </c>
      <c r="L1077" s="30">
        <v>72</v>
      </c>
      <c r="M1077" s="33">
        <v>3</v>
      </c>
      <c r="N1077" s="41" t="s">
        <v>2923</v>
      </c>
      <c r="O1077" s="114">
        <v>43073</v>
      </c>
      <c r="P1077" s="33" t="s">
        <v>1847</v>
      </c>
      <c r="Q1077" s="187">
        <v>15983253.4</v>
      </c>
      <c r="R1077" s="183"/>
      <c r="S1077" s="183"/>
      <c r="T1077"/>
    </row>
    <row r="1078" spans="1:20" ht="57" x14ac:dyDescent="0.25">
      <c r="A1078" s="80">
        <v>1077</v>
      </c>
      <c r="B1078" s="133" t="s">
        <v>495</v>
      </c>
      <c r="C1078" s="30"/>
      <c r="D1078" s="30" t="s">
        <v>415</v>
      </c>
      <c r="E1078" s="33" t="s">
        <v>18</v>
      </c>
      <c r="F1078" s="33" t="s">
        <v>416</v>
      </c>
      <c r="G1078" s="33" t="s">
        <v>20</v>
      </c>
      <c r="H1078" s="33" t="s">
        <v>542</v>
      </c>
      <c r="I1078" s="117" t="s">
        <v>1249</v>
      </c>
      <c r="J1078" s="108" t="str">
        <f t="shared" si="22"/>
        <v>муниципальное образование «город Екатеринбург», г. Екатеринбург, ул. Степана Разина, д. 41</v>
      </c>
      <c r="K1078" s="33">
        <v>2221.3000000000002</v>
      </c>
      <c r="L1078" s="30">
        <v>23</v>
      </c>
      <c r="M1078" s="33">
        <v>8</v>
      </c>
      <c r="N1078" s="41" t="s">
        <v>2999</v>
      </c>
      <c r="O1078" s="114" t="s">
        <v>3432</v>
      </c>
      <c r="P1078" s="33" t="s">
        <v>3427</v>
      </c>
      <c r="Q1078" s="187">
        <v>15262292.280000001</v>
      </c>
      <c r="R1078" s="183"/>
      <c r="S1078" s="183"/>
      <c r="T1078"/>
    </row>
    <row r="1079" spans="1:20" ht="23.25" x14ac:dyDescent="0.25">
      <c r="A1079" s="80">
        <v>1078</v>
      </c>
      <c r="B1079" s="133" t="s">
        <v>495</v>
      </c>
      <c r="C1079" s="30"/>
      <c r="D1079" s="30" t="s">
        <v>415</v>
      </c>
      <c r="E1079" s="30" t="s">
        <v>18</v>
      </c>
      <c r="F1079" s="30" t="s">
        <v>416</v>
      </c>
      <c r="G1079" s="30" t="s">
        <v>20</v>
      </c>
      <c r="H1079" s="30" t="s">
        <v>430</v>
      </c>
      <c r="I1079" s="42">
        <v>28</v>
      </c>
      <c r="J1079" s="108" t="str">
        <f t="shared" si="22"/>
        <v>муниципальное образование «город Екатеринбург», г. Екатеринбург, ул. Студенческая, д. 28</v>
      </c>
      <c r="K1079" s="30">
        <v>2406.1999999999998</v>
      </c>
      <c r="L1079" s="30">
        <v>32</v>
      </c>
      <c r="M1079" s="30">
        <v>6</v>
      </c>
      <c r="N1079" s="41" t="s">
        <v>2924</v>
      </c>
      <c r="O1079" s="114">
        <v>43112</v>
      </c>
      <c r="P1079" s="33" t="s">
        <v>1632</v>
      </c>
      <c r="Q1079" s="187">
        <v>6849118.0499999998</v>
      </c>
      <c r="R1079" s="183"/>
      <c r="S1079" s="183"/>
      <c r="T1079"/>
    </row>
    <row r="1080" spans="1:20" ht="34.5" x14ac:dyDescent="0.25">
      <c r="A1080" s="80">
        <v>1079</v>
      </c>
      <c r="B1080" s="133" t="s">
        <v>495</v>
      </c>
      <c r="C1080" s="30"/>
      <c r="D1080" s="30" t="s">
        <v>415</v>
      </c>
      <c r="E1080" s="33" t="s">
        <v>18</v>
      </c>
      <c r="F1080" s="33" t="s">
        <v>416</v>
      </c>
      <c r="G1080" s="33" t="s">
        <v>20</v>
      </c>
      <c r="H1080" s="30" t="s">
        <v>430</v>
      </c>
      <c r="I1080" s="42">
        <v>42</v>
      </c>
      <c r="J1080" s="108" t="str">
        <f t="shared" si="22"/>
        <v>муниципальное образование «город Екатеринбург», г. Екатеринбург, ул. Студенческая, д. 42</v>
      </c>
      <c r="K1080" s="30">
        <v>2156.9</v>
      </c>
      <c r="L1080" s="30">
        <v>16</v>
      </c>
      <c r="M1080" s="30">
        <v>8</v>
      </c>
      <c r="N1080" s="41" t="s">
        <v>2877</v>
      </c>
      <c r="O1080" s="114" t="s">
        <v>3433</v>
      </c>
      <c r="P1080" s="33" t="s">
        <v>3594</v>
      </c>
      <c r="Q1080" s="187">
        <v>8979119.1100000013</v>
      </c>
      <c r="R1080" s="183"/>
      <c r="S1080" s="183"/>
      <c r="T1080"/>
    </row>
    <row r="1081" spans="1:20" ht="23.25" x14ac:dyDescent="0.25">
      <c r="A1081" s="80">
        <v>1080</v>
      </c>
      <c r="B1081" s="133" t="s">
        <v>495</v>
      </c>
      <c r="C1081" s="30"/>
      <c r="D1081" s="141" t="s">
        <v>415</v>
      </c>
      <c r="E1081" s="33" t="s">
        <v>18</v>
      </c>
      <c r="F1081" s="33" t="s">
        <v>416</v>
      </c>
      <c r="G1081" s="33" t="s">
        <v>20</v>
      </c>
      <c r="H1081" s="33" t="s">
        <v>430</v>
      </c>
      <c r="I1081" s="117" t="s">
        <v>1219</v>
      </c>
      <c r="J1081" s="108" t="str">
        <f t="shared" si="22"/>
        <v>муниципальное образование «город Екатеринбург», г. Екатеринбург, ул. Студенческая, д. 78</v>
      </c>
      <c r="K1081" s="33">
        <v>400.1</v>
      </c>
      <c r="L1081" s="30">
        <v>8</v>
      </c>
      <c r="M1081" s="33">
        <v>8</v>
      </c>
      <c r="N1081" s="41" t="s">
        <v>2926</v>
      </c>
      <c r="O1081" s="114">
        <v>42895</v>
      </c>
      <c r="P1081" s="33" t="s">
        <v>3340</v>
      </c>
      <c r="Q1081" s="187">
        <v>3168317.7</v>
      </c>
      <c r="R1081" s="183"/>
      <c r="S1081" s="183"/>
      <c r="T1081"/>
    </row>
    <row r="1082" spans="1:20" ht="23.25" x14ac:dyDescent="0.25">
      <c r="A1082" s="80">
        <v>1081</v>
      </c>
      <c r="B1082" s="133" t="s">
        <v>495</v>
      </c>
      <c r="C1082" s="30"/>
      <c r="D1082" s="30" t="s">
        <v>415</v>
      </c>
      <c r="E1082" s="30" t="s">
        <v>18</v>
      </c>
      <c r="F1082" s="30" t="s">
        <v>416</v>
      </c>
      <c r="G1082" s="30" t="s">
        <v>20</v>
      </c>
      <c r="H1082" s="30" t="s">
        <v>594</v>
      </c>
      <c r="I1082" s="42">
        <v>50</v>
      </c>
      <c r="J1082" s="108" t="str">
        <f t="shared" si="22"/>
        <v>муниципальное образование «город Екатеринбург», г. Екатеринбург, ул. Техническая, д. 50</v>
      </c>
      <c r="K1082" s="30">
        <v>476.4</v>
      </c>
      <c r="L1082" s="30">
        <v>8</v>
      </c>
      <c r="M1082" s="30">
        <v>8</v>
      </c>
      <c r="N1082" s="41" t="s">
        <v>2093</v>
      </c>
      <c r="O1082" s="114">
        <v>42699</v>
      </c>
      <c r="P1082" s="33" t="s">
        <v>1610</v>
      </c>
      <c r="Q1082" s="187">
        <v>3219158.86</v>
      </c>
      <c r="R1082" s="183"/>
      <c r="S1082" s="183"/>
      <c r="T1082"/>
    </row>
    <row r="1083" spans="1:20" ht="23.25" x14ac:dyDescent="0.25">
      <c r="A1083" s="80">
        <v>1082</v>
      </c>
      <c r="B1083" s="133" t="s">
        <v>495</v>
      </c>
      <c r="C1083" s="30"/>
      <c r="D1083" s="30" t="s">
        <v>415</v>
      </c>
      <c r="E1083" s="30" t="s">
        <v>18</v>
      </c>
      <c r="F1083" s="30" t="s">
        <v>416</v>
      </c>
      <c r="G1083" s="30" t="s">
        <v>20</v>
      </c>
      <c r="H1083" s="30" t="s">
        <v>594</v>
      </c>
      <c r="I1083" s="42">
        <v>52</v>
      </c>
      <c r="J1083" s="108" t="str">
        <f t="shared" si="22"/>
        <v>муниципальное образование «город Екатеринбург», г. Екатеринбург, ул. Техническая, д. 52</v>
      </c>
      <c r="K1083" s="30">
        <v>479.9</v>
      </c>
      <c r="L1083" s="30">
        <v>8</v>
      </c>
      <c r="M1083" s="30">
        <v>8</v>
      </c>
      <c r="N1083" s="41" t="s">
        <v>2093</v>
      </c>
      <c r="O1083" s="114">
        <v>42699</v>
      </c>
      <c r="P1083" s="33" t="s">
        <v>1610</v>
      </c>
      <c r="Q1083" s="187">
        <v>3591944.35</v>
      </c>
      <c r="R1083" s="183"/>
      <c r="S1083" s="183"/>
      <c r="T1083"/>
    </row>
    <row r="1084" spans="1:20" ht="23.25" x14ac:dyDescent="0.25">
      <c r="A1084" s="80">
        <v>1083</v>
      </c>
      <c r="B1084" s="133" t="s">
        <v>495</v>
      </c>
      <c r="C1084" s="30"/>
      <c r="D1084" s="141" t="s">
        <v>415</v>
      </c>
      <c r="E1084" s="33" t="s">
        <v>18</v>
      </c>
      <c r="F1084" s="33" t="s">
        <v>416</v>
      </c>
      <c r="G1084" s="33" t="s">
        <v>20</v>
      </c>
      <c r="H1084" s="33" t="s">
        <v>594</v>
      </c>
      <c r="I1084" s="117" t="s">
        <v>1019</v>
      </c>
      <c r="J1084" s="108" t="str">
        <f t="shared" si="22"/>
        <v>муниципальное образование «город Екатеринбург», г. Екатеринбург, ул. Техническая, д. 58</v>
      </c>
      <c r="K1084" s="33">
        <v>509</v>
      </c>
      <c r="L1084" s="30">
        <v>8</v>
      </c>
      <c r="M1084" s="33">
        <v>6</v>
      </c>
      <c r="N1084" s="41" t="s">
        <v>2093</v>
      </c>
      <c r="O1084" s="114">
        <v>42699</v>
      </c>
      <c r="P1084" s="33" t="s">
        <v>1610</v>
      </c>
      <c r="Q1084" s="187">
        <v>2775642.1100000003</v>
      </c>
      <c r="R1084" s="183"/>
      <c r="S1084" s="183"/>
      <c r="T1084"/>
    </row>
    <row r="1085" spans="1:20" ht="23.25" x14ac:dyDescent="0.25">
      <c r="A1085" s="80">
        <v>1084</v>
      </c>
      <c r="B1085" s="133" t="s">
        <v>495</v>
      </c>
      <c r="C1085" s="30"/>
      <c r="D1085" s="141" t="s">
        <v>415</v>
      </c>
      <c r="E1085" s="33" t="s">
        <v>18</v>
      </c>
      <c r="F1085" s="33" t="s">
        <v>416</v>
      </c>
      <c r="G1085" s="33" t="s">
        <v>20</v>
      </c>
      <c r="H1085" s="30" t="s">
        <v>594</v>
      </c>
      <c r="I1085" s="42">
        <v>62</v>
      </c>
      <c r="J1085" s="108" t="str">
        <f t="shared" si="22"/>
        <v>муниципальное образование «город Екатеринбург», г. Екатеринбург, ул. Техническая, д. 62</v>
      </c>
      <c r="K1085" s="30">
        <v>1183.2</v>
      </c>
      <c r="L1085" s="30">
        <v>16</v>
      </c>
      <c r="M1085" s="30">
        <v>7</v>
      </c>
      <c r="N1085" s="41" t="s">
        <v>2885</v>
      </c>
      <c r="O1085" s="114" t="s">
        <v>3533</v>
      </c>
      <c r="P1085" s="33" t="s">
        <v>2876</v>
      </c>
      <c r="Q1085" s="187">
        <v>5644746.8300000001</v>
      </c>
      <c r="R1085" s="183"/>
      <c r="S1085" s="183"/>
      <c r="T1085"/>
    </row>
    <row r="1086" spans="1:20" ht="23.25" x14ac:dyDescent="0.25">
      <c r="A1086" s="80">
        <v>1085</v>
      </c>
      <c r="B1086" s="133" t="s">
        <v>495</v>
      </c>
      <c r="C1086" s="30"/>
      <c r="D1086" s="30" t="s">
        <v>415</v>
      </c>
      <c r="E1086" s="33" t="s">
        <v>18</v>
      </c>
      <c r="F1086" s="33" t="s">
        <v>416</v>
      </c>
      <c r="G1086" s="33" t="s">
        <v>20</v>
      </c>
      <c r="H1086" s="33" t="s">
        <v>1096</v>
      </c>
      <c r="I1086" s="117" t="s">
        <v>1004</v>
      </c>
      <c r="J1086" s="108" t="str">
        <f t="shared" si="22"/>
        <v>муниципальное образование «город Екатеринбург», г. Екатеринбург, ул. Технологическая, д. 10</v>
      </c>
      <c r="K1086" s="33">
        <v>3028.8</v>
      </c>
      <c r="L1086" s="30">
        <v>30</v>
      </c>
      <c r="M1086" s="33">
        <v>7</v>
      </c>
      <c r="N1086" s="41" t="s">
        <v>2924</v>
      </c>
      <c r="O1086" s="114">
        <v>43112</v>
      </c>
      <c r="P1086" s="33" t="s">
        <v>1632</v>
      </c>
      <c r="Q1086" s="187">
        <v>12533351.470000001</v>
      </c>
      <c r="R1086" s="183"/>
      <c r="S1086" s="183"/>
      <c r="T1086"/>
    </row>
    <row r="1087" spans="1:20" ht="23.25" x14ac:dyDescent="0.25">
      <c r="A1087" s="80">
        <v>1086</v>
      </c>
      <c r="B1087" s="133" t="s">
        <v>495</v>
      </c>
      <c r="C1087" s="30"/>
      <c r="D1087" s="30" t="s">
        <v>415</v>
      </c>
      <c r="E1087" s="30" t="s">
        <v>18</v>
      </c>
      <c r="F1087" s="30" t="s">
        <v>416</v>
      </c>
      <c r="G1087" s="30" t="s">
        <v>20</v>
      </c>
      <c r="H1087" s="30" t="s">
        <v>1096</v>
      </c>
      <c r="I1087" s="42">
        <v>4</v>
      </c>
      <c r="J1087" s="108" t="str">
        <f t="shared" si="22"/>
        <v>муниципальное образование «город Екатеринбург», г. Екатеринбург, ул. Технологическая, д. 4</v>
      </c>
      <c r="K1087" s="30">
        <v>1380.4</v>
      </c>
      <c r="L1087" s="30">
        <v>32</v>
      </c>
      <c r="M1087" s="30">
        <v>7</v>
      </c>
      <c r="N1087" s="41" t="s">
        <v>2924</v>
      </c>
      <c r="O1087" s="114">
        <v>43112</v>
      </c>
      <c r="P1087" s="33" t="s">
        <v>1632</v>
      </c>
      <c r="Q1087" s="187">
        <v>4973178.07</v>
      </c>
      <c r="R1087" s="183"/>
      <c r="S1087" s="183"/>
      <c r="T1087"/>
    </row>
    <row r="1088" spans="1:20" ht="23.25" x14ac:dyDescent="0.25">
      <c r="A1088" s="80">
        <v>1087</v>
      </c>
      <c r="B1088" s="133" t="s">
        <v>495</v>
      </c>
      <c r="C1088" s="30"/>
      <c r="D1088" s="30" t="s">
        <v>415</v>
      </c>
      <c r="E1088" s="30" t="s">
        <v>18</v>
      </c>
      <c r="F1088" s="30" t="s">
        <v>416</v>
      </c>
      <c r="G1088" s="30" t="s">
        <v>20</v>
      </c>
      <c r="H1088" s="30" t="s">
        <v>1096</v>
      </c>
      <c r="I1088" s="42" t="s">
        <v>120</v>
      </c>
      <c r="J1088" s="108" t="str">
        <f t="shared" si="22"/>
        <v>муниципальное образование «город Екатеринбург», г. Екатеринбург, ул. Технологическая, д. 7А</v>
      </c>
      <c r="K1088" s="30">
        <v>734.5</v>
      </c>
      <c r="L1088" s="30">
        <v>12</v>
      </c>
      <c r="M1088" s="30">
        <v>8</v>
      </c>
      <c r="N1088" s="41" t="s">
        <v>2924</v>
      </c>
      <c r="O1088" s="114">
        <v>43112</v>
      </c>
      <c r="P1088" s="33" t="s">
        <v>1632</v>
      </c>
      <c r="Q1088" s="187">
        <v>5279032.72</v>
      </c>
      <c r="R1088" s="183"/>
      <c r="S1088" s="183"/>
      <c r="T1088"/>
    </row>
    <row r="1089" spans="1:20" ht="23.25" x14ac:dyDescent="0.25">
      <c r="A1089" s="80">
        <v>1088</v>
      </c>
      <c r="B1089" s="133" t="s">
        <v>495</v>
      </c>
      <c r="C1089" s="30"/>
      <c r="D1089" s="30" t="s">
        <v>415</v>
      </c>
      <c r="E1089" s="33" t="s">
        <v>18</v>
      </c>
      <c r="F1089" s="33" t="s">
        <v>416</v>
      </c>
      <c r="G1089" s="33" t="s">
        <v>20</v>
      </c>
      <c r="H1089" s="33" t="s">
        <v>1096</v>
      </c>
      <c r="I1089" s="117" t="s">
        <v>992</v>
      </c>
      <c r="J1089" s="108" t="str">
        <f t="shared" si="22"/>
        <v>муниципальное образование «город Екатеринбург», г. Екатеринбург, ул. Технологическая, д. 8</v>
      </c>
      <c r="K1089" s="33">
        <v>1264.2</v>
      </c>
      <c r="L1089" s="30">
        <v>18</v>
      </c>
      <c r="M1089" s="33">
        <v>5</v>
      </c>
      <c r="N1089" s="41" t="s">
        <v>2975</v>
      </c>
      <c r="O1089" s="114">
        <v>42898</v>
      </c>
      <c r="P1089" s="33" t="s">
        <v>1726</v>
      </c>
      <c r="Q1089" s="187">
        <v>5582482.0599999996</v>
      </c>
      <c r="R1089" s="183"/>
      <c r="S1089" s="183"/>
      <c r="T1089"/>
    </row>
    <row r="1090" spans="1:20" ht="23.25" x14ac:dyDescent="0.25">
      <c r="A1090" s="80">
        <v>1089</v>
      </c>
      <c r="B1090" s="133" t="s">
        <v>495</v>
      </c>
      <c r="C1090" s="30"/>
      <c r="D1090" s="30" t="s">
        <v>415</v>
      </c>
      <c r="E1090" s="33" t="s">
        <v>18</v>
      </c>
      <c r="F1090" s="33" t="s">
        <v>416</v>
      </c>
      <c r="G1090" s="33" t="s">
        <v>20</v>
      </c>
      <c r="H1090" s="33" t="s">
        <v>295</v>
      </c>
      <c r="I1090" s="117" t="s">
        <v>962</v>
      </c>
      <c r="J1090" s="108" t="str">
        <f t="shared" si="22"/>
        <v>муниципальное образование «город Екатеринбург», г. Екатеринбург, ул. Титова, д. 12</v>
      </c>
      <c r="K1090" s="33">
        <v>4894.3</v>
      </c>
      <c r="L1090" s="30">
        <v>69</v>
      </c>
      <c r="M1090" s="33">
        <v>7</v>
      </c>
      <c r="N1090" s="41" t="s">
        <v>2981</v>
      </c>
      <c r="O1090" s="114">
        <v>43066</v>
      </c>
      <c r="P1090" s="33" t="s">
        <v>1666</v>
      </c>
      <c r="Q1090" s="187">
        <v>12911043.16</v>
      </c>
      <c r="R1090" s="183"/>
      <c r="S1090" s="183"/>
      <c r="T1090"/>
    </row>
    <row r="1091" spans="1:20" ht="23.25" x14ac:dyDescent="0.25">
      <c r="A1091" s="80">
        <v>1090</v>
      </c>
      <c r="B1091" s="133" t="s">
        <v>495</v>
      </c>
      <c r="C1091" s="30"/>
      <c r="D1091" s="30" t="s">
        <v>415</v>
      </c>
      <c r="E1091" s="33" t="s">
        <v>18</v>
      </c>
      <c r="F1091" s="33" t="s">
        <v>416</v>
      </c>
      <c r="G1091" s="33" t="s">
        <v>20</v>
      </c>
      <c r="H1091" s="33" t="s">
        <v>295</v>
      </c>
      <c r="I1091" s="117" t="s">
        <v>1078</v>
      </c>
      <c r="J1091" s="108" t="str">
        <f t="shared" si="22"/>
        <v>муниципальное образование «город Екатеринбург», г. Екатеринбург, ул. Титова, д. 17КОРПУС А</v>
      </c>
      <c r="K1091" s="33">
        <v>1049.7</v>
      </c>
      <c r="L1091" s="30">
        <v>12</v>
      </c>
      <c r="M1091" s="33">
        <v>4</v>
      </c>
      <c r="N1091" s="41" t="s">
        <v>2981</v>
      </c>
      <c r="O1091" s="114">
        <v>43066</v>
      </c>
      <c r="P1091" s="33" t="s">
        <v>1666</v>
      </c>
      <c r="Q1091" s="187">
        <v>3309547.18</v>
      </c>
      <c r="R1091" s="183"/>
      <c r="S1091" s="183"/>
      <c r="T1091"/>
    </row>
    <row r="1092" spans="1:20" ht="23.25" x14ac:dyDescent="0.25">
      <c r="A1092" s="80">
        <v>1091</v>
      </c>
      <c r="B1092" s="133" t="s">
        <v>495</v>
      </c>
      <c r="C1092" s="30"/>
      <c r="D1092" s="30" t="s">
        <v>415</v>
      </c>
      <c r="E1092" s="33" t="s">
        <v>18</v>
      </c>
      <c r="F1092" s="33" t="s">
        <v>416</v>
      </c>
      <c r="G1092" s="33" t="s">
        <v>20</v>
      </c>
      <c r="H1092" s="30" t="s">
        <v>1284</v>
      </c>
      <c r="I1092" s="42" t="s">
        <v>1290</v>
      </c>
      <c r="J1092" s="108" t="str">
        <f t="shared" si="22"/>
        <v>муниципальное образование «город Екатеринбург», г. Екатеринбург, ул. Тобольская, д. 76Б КОРПУС 3</v>
      </c>
      <c r="K1092" s="30">
        <v>493</v>
      </c>
      <c r="L1092" s="30">
        <v>8</v>
      </c>
      <c r="M1092" s="30">
        <v>9</v>
      </c>
      <c r="N1092" s="41" t="s">
        <v>3015</v>
      </c>
      <c r="O1092" s="114" t="s">
        <v>3434</v>
      </c>
      <c r="P1092" s="33" t="s">
        <v>1494</v>
      </c>
      <c r="Q1092" s="187">
        <v>3184579.28</v>
      </c>
      <c r="R1092" s="183"/>
      <c r="S1092" s="183"/>
      <c r="T1092"/>
    </row>
    <row r="1093" spans="1:20" ht="23.25" x14ac:dyDescent="0.25">
      <c r="A1093" s="80">
        <v>1092</v>
      </c>
      <c r="B1093" s="133" t="s">
        <v>495</v>
      </c>
      <c r="C1093" s="30"/>
      <c r="D1093" s="30" t="s">
        <v>415</v>
      </c>
      <c r="E1093" s="33" t="s">
        <v>18</v>
      </c>
      <c r="F1093" s="33" t="s">
        <v>416</v>
      </c>
      <c r="G1093" s="33" t="s">
        <v>20</v>
      </c>
      <c r="H1093" s="30" t="s">
        <v>493</v>
      </c>
      <c r="I1093" s="42">
        <v>13</v>
      </c>
      <c r="J1093" s="108" t="str">
        <f t="shared" si="22"/>
        <v>муниципальное образование «город Екатеринбург», г. Екатеринбург, ул. Торговая, д. 13</v>
      </c>
      <c r="K1093" s="30">
        <v>1807</v>
      </c>
      <c r="L1093" s="30">
        <v>20</v>
      </c>
      <c r="M1093" s="30">
        <v>8</v>
      </c>
      <c r="N1093" s="41" t="s">
        <v>2105</v>
      </c>
      <c r="O1093" s="114">
        <v>42885</v>
      </c>
      <c r="P1093" s="33" t="s">
        <v>1644</v>
      </c>
      <c r="Q1093" s="187">
        <v>10010189.82</v>
      </c>
      <c r="R1093" s="183"/>
      <c r="S1093" s="183"/>
      <c r="T1093"/>
    </row>
    <row r="1094" spans="1:20" ht="23.25" x14ac:dyDescent="0.25">
      <c r="A1094" s="80">
        <v>1093</v>
      </c>
      <c r="B1094" s="133" t="s">
        <v>495</v>
      </c>
      <c r="C1094" s="30"/>
      <c r="D1094" s="30" t="s">
        <v>415</v>
      </c>
      <c r="E1094" s="33" t="s">
        <v>18</v>
      </c>
      <c r="F1094" s="33" t="s">
        <v>416</v>
      </c>
      <c r="G1094" s="33" t="s">
        <v>20</v>
      </c>
      <c r="H1094" s="30" t="s">
        <v>493</v>
      </c>
      <c r="I1094" s="42">
        <v>9</v>
      </c>
      <c r="J1094" s="108" t="str">
        <f t="shared" si="22"/>
        <v>муниципальное образование «город Екатеринбург», г. Екатеринбург, ул. Торговая, д. 9</v>
      </c>
      <c r="K1094" s="30">
        <v>593.6</v>
      </c>
      <c r="L1094" s="30">
        <v>11</v>
      </c>
      <c r="M1094" s="30">
        <v>8</v>
      </c>
      <c r="N1094" s="41" t="s">
        <v>2105</v>
      </c>
      <c r="O1094" s="114">
        <v>42885</v>
      </c>
      <c r="P1094" s="33" t="s">
        <v>1644</v>
      </c>
      <c r="Q1094" s="187">
        <v>3073156.77</v>
      </c>
      <c r="R1094" s="183"/>
      <c r="S1094" s="183"/>
      <c r="T1094"/>
    </row>
    <row r="1095" spans="1:20" ht="23.25" x14ac:dyDescent="0.25">
      <c r="A1095" s="80">
        <v>1094</v>
      </c>
      <c r="B1095" s="133" t="s">
        <v>495</v>
      </c>
      <c r="C1095" s="30"/>
      <c r="D1095" s="30" t="s">
        <v>415</v>
      </c>
      <c r="E1095" s="30" t="s">
        <v>18</v>
      </c>
      <c r="F1095" s="30" t="s">
        <v>416</v>
      </c>
      <c r="G1095" s="30" t="s">
        <v>20</v>
      </c>
      <c r="H1095" s="30" t="s">
        <v>1165</v>
      </c>
      <c r="I1095" s="42">
        <v>18</v>
      </c>
      <c r="J1095" s="108" t="str">
        <f t="shared" si="22"/>
        <v>муниципальное образование «город Екатеринбург», г. Екатеринбург, ул. Тюменская, д. 18</v>
      </c>
      <c r="K1095" s="30">
        <v>503.8</v>
      </c>
      <c r="L1095" s="30">
        <v>13</v>
      </c>
      <c r="M1095" s="30">
        <v>7</v>
      </c>
      <c r="N1095" s="41" t="s">
        <v>2932</v>
      </c>
      <c r="O1095" s="114">
        <v>43077</v>
      </c>
      <c r="P1095" s="33" t="s">
        <v>1644</v>
      </c>
      <c r="Q1095" s="187">
        <v>3315034.76</v>
      </c>
      <c r="R1095" s="183"/>
      <c r="S1095" s="183"/>
      <c r="T1095"/>
    </row>
    <row r="1096" spans="1:20" ht="23.25" x14ac:dyDescent="0.25">
      <c r="A1096" s="80">
        <v>1095</v>
      </c>
      <c r="B1096" s="133" t="s">
        <v>495</v>
      </c>
      <c r="C1096" s="30"/>
      <c r="D1096" s="30" t="s">
        <v>415</v>
      </c>
      <c r="E1096" s="33" t="s">
        <v>18</v>
      </c>
      <c r="F1096" s="33" t="s">
        <v>416</v>
      </c>
      <c r="G1096" s="33" t="s">
        <v>20</v>
      </c>
      <c r="H1096" s="30" t="s">
        <v>1165</v>
      </c>
      <c r="I1096" s="42">
        <v>20</v>
      </c>
      <c r="J1096" s="108" t="str">
        <f t="shared" si="22"/>
        <v>муниципальное образование «город Екатеринбург», г. Екатеринбург, ул. Тюменская, д. 20</v>
      </c>
      <c r="K1096" s="30">
        <v>487.7</v>
      </c>
      <c r="L1096" s="30">
        <v>8</v>
      </c>
      <c r="M1096" s="30">
        <v>7</v>
      </c>
      <c r="N1096" s="41" t="s">
        <v>2932</v>
      </c>
      <c r="O1096" s="114">
        <v>43077</v>
      </c>
      <c r="P1096" s="33" t="s">
        <v>1644</v>
      </c>
      <c r="Q1096" s="187">
        <v>2804794.18</v>
      </c>
      <c r="R1096" s="183"/>
      <c r="S1096" s="183"/>
      <c r="T1096"/>
    </row>
    <row r="1097" spans="1:20" ht="23.25" x14ac:dyDescent="0.25">
      <c r="A1097" s="80">
        <v>1096</v>
      </c>
      <c r="B1097" s="133" t="s">
        <v>495</v>
      </c>
      <c r="C1097" s="30"/>
      <c r="D1097" s="134" t="s">
        <v>415</v>
      </c>
      <c r="E1097" s="71" t="s">
        <v>18</v>
      </c>
      <c r="F1097" s="71" t="s">
        <v>416</v>
      </c>
      <c r="G1097" s="71" t="s">
        <v>20</v>
      </c>
      <c r="H1097" s="71" t="s">
        <v>215</v>
      </c>
      <c r="I1097" s="136">
        <v>2</v>
      </c>
      <c r="J1097" s="108" t="str">
        <f t="shared" si="22"/>
        <v>муниципальное образование «город Екатеринбург», г. Екатеринбург, ул. Уральская, д. 2</v>
      </c>
      <c r="K1097" s="136">
        <v>5128.5</v>
      </c>
      <c r="L1097" s="30">
        <v>64</v>
      </c>
      <c r="M1097" s="136">
        <v>1</v>
      </c>
      <c r="N1097" s="41" t="s">
        <v>1293</v>
      </c>
      <c r="O1097" s="114">
        <v>43297</v>
      </c>
      <c r="P1097" s="33" t="s">
        <v>3619</v>
      </c>
      <c r="Q1097" s="187">
        <v>1868056.17</v>
      </c>
      <c r="R1097" s="183"/>
      <c r="S1097" s="183"/>
      <c r="T1097"/>
    </row>
    <row r="1098" spans="1:20" ht="23.25" x14ac:dyDescent="0.25">
      <c r="A1098" s="80">
        <v>1097</v>
      </c>
      <c r="B1098" s="133" t="s">
        <v>495</v>
      </c>
      <c r="C1098" s="30"/>
      <c r="D1098" s="134" t="s">
        <v>415</v>
      </c>
      <c r="E1098" s="71" t="s">
        <v>18</v>
      </c>
      <c r="F1098" s="71" t="s">
        <v>416</v>
      </c>
      <c r="G1098" s="71" t="s">
        <v>20</v>
      </c>
      <c r="H1098" s="71" t="s">
        <v>215</v>
      </c>
      <c r="I1098" s="136">
        <v>8</v>
      </c>
      <c r="J1098" s="108" t="str">
        <f t="shared" si="22"/>
        <v>муниципальное образование «город Екатеринбург», г. Екатеринбург, ул. Уральская, д. 8</v>
      </c>
      <c r="K1098" s="136">
        <v>4525.2</v>
      </c>
      <c r="L1098" s="30">
        <v>117</v>
      </c>
      <c r="M1098" s="136">
        <v>1</v>
      </c>
      <c r="N1098" s="41" t="s">
        <v>1293</v>
      </c>
      <c r="O1098" s="114">
        <v>43297</v>
      </c>
      <c r="P1098" s="33" t="s">
        <v>3619</v>
      </c>
      <c r="Q1098" s="187">
        <v>1869168.05</v>
      </c>
      <c r="R1098" s="183"/>
      <c r="S1098" s="183"/>
      <c r="T1098"/>
    </row>
    <row r="1099" spans="1:20" ht="23.25" x14ac:dyDescent="0.25">
      <c r="A1099" s="80">
        <v>1098</v>
      </c>
      <c r="B1099" s="133" t="s">
        <v>495</v>
      </c>
      <c r="C1099" s="30"/>
      <c r="D1099" s="134" t="s">
        <v>415</v>
      </c>
      <c r="E1099" s="71" t="s">
        <v>18</v>
      </c>
      <c r="F1099" s="71" t="s">
        <v>416</v>
      </c>
      <c r="G1099" s="71" t="s">
        <v>20</v>
      </c>
      <c r="H1099" s="71" t="s">
        <v>215</v>
      </c>
      <c r="I1099" s="136">
        <v>82</v>
      </c>
      <c r="J1099" s="108" t="str">
        <f t="shared" si="22"/>
        <v>муниципальное образование «город Екатеринбург», г. Екатеринбург, ул. Уральская, д. 82</v>
      </c>
      <c r="K1099" s="136">
        <v>7896.5</v>
      </c>
      <c r="L1099" s="30">
        <v>102</v>
      </c>
      <c r="M1099" s="136">
        <v>4</v>
      </c>
      <c r="N1099" s="41" t="s">
        <v>1492</v>
      </c>
      <c r="O1099" s="114">
        <v>43122</v>
      </c>
      <c r="P1099" s="33" t="s">
        <v>1494</v>
      </c>
      <c r="Q1099" s="187">
        <v>7459165.2599999998</v>
      </c>
      <c r="R1099" s="183"/>
      <c r="S1099" s="183"/>
      <c r="T1099"/>
    </row>
    <row r="1100" spans="1:20" ht="34.5" x14ac:dyDescent="0.25">
      <c r="A1100" s="80">
        <v>1099</v>
      </c>
      <c r="B1100" s="135" t="s">
        <v>495</v>
      </c>
      <c r="C1100" s="30"/>
      <c r="D1100" s="30" t="s">
        <v>415</v>
      </c>
      <c r="E1100" s="33" t="s">
        <v>18</v>
      </c>
      <c r="F1100" s="33" t="s">
        <v>416</v>
      </c>
      <c r="G1100" s="33" t="s">
        <v>20</v>
      </c>
      <c r="H1100" s="30" t="s">
        <v>253</v>
      </c>
      <c r="I1100" s="42">
        <v>58</v>
      </c>
      <c r="J1100" s="108" t="str">
        <f t="shared" si="22"/>
        <v>муниципальное образование «город Екатеринбург», г. Екатеринбург, ул. Уральских рабочих, д. 58</v>
      </c>
      <c r="K1100" s="30">
        <v>832</v>
      </c>
      <c r="L1100" s="30">
        <v>16</v>
      </c>
      <c r="M1100" s="30">
        <v>6</v>
      </c>
      <c r="N1100" s="41" t="s">
        <v>3016</v>
      </c>
      <c r="O1100" s="114" t="s">
        <v>3435</v>
      </c>
      <c r="P1100" s="33" t="s">
        <v>3570</v>
      </c>
      <c r="Q1100" s="187">
        <v>4139277.18</v>
      </c>
      <c r="R1100" s="183"/>
      <c r="S1100" s="183"/>
      <c r="T1100"/>
    </row>
    <row r="1101" spans="1:20" ht="34.5" x14ac:dyDescent="0.25">
      <c r="A1101" s="80">
        <v>1100</v>
      </c>
      <c r="B1101" s="133" t="s">
        <v>495</v>
      </c>
      <c r="C1101" s="30"/>
      <c r="D1101" s="30" t="s">
        <v>415</v>
      </c>
      <c r="E1101" s="30" t="s">
        <v>18</v>
      </c>
      <c r="F1101" s="30" t="s">
        <v>416</v>
      </c>
      <c r="G1101" s="30" t="s">
        <v>20</v>
      </c>
      <c r="H1101" s="30" t="s">
        <v>253</v>
      </c>
      <c r="I1101" s="42">
        <v>60</v>
      </c>
      <c r="J1101" s="108" t="str">
        <f t="shared" si="22"/>
        <v>муниципальное образование «город Екатеринбург», г. Екатеринбург, ул. Уральских рабочих, д. 60</v>
      </c>
      <c r="K1101" s="30">
        <v>830</v>
      </c>
      <c r="L1101" s="30">
        <v>16</v>
      </c>
      <c r="M1101" s="30">
        <v>8</v>
      </c>
      <c r="N1101" s="41" t="s">
        <v>2896</v>
      </c>
      <c r="O1101" s="114" t="s">
        <v>3414</v>
      </c>
      <c r="P1101" s="33" t="s">
        <v>3412</v>
      </c>
      <c r="Q1101" s="187">
        <v>5076160.7699999996</v>
      </c>
      <c r="R1101" s="183"/>
      <c r="S1101" s="183"/>
      <c r="T1101"/>
    </row>
    <row r="1102" spans="1:20" ht="34.5" x14ac:dyDescent="0.25">
      <c r="A1102" s="80">
        <v>1101</v>
      </c>
      <c r="B1102" s="135" t="s">
        <v>495</v>
      </c>
      <c r="C1102" s="30"/>
      <c r="D1102" s="30" t="s">
        <v>415</v>
      </c>
      <c r="E1102" s="33" t="s">
        <v>18</v>
      </c>
      <c r="F1102" s="33" t="s">
        <v>416</v>
      </c>
      <c r="G1102" s="33" t="s">
        <v>20</v>
      </c>
      <c r="H1102" s="30" t="s">
        <v>253</v>
      </c>
      <c r="I1102" s="42">
        <v>62</v>
      </c>
      <c r="J1102" s="108" t="str">
        <f t="shared" si="22"/>
        <v>муниципальное образование «город Екатеринбург», г. Екатеринбург, ул. Уральских рабочих, д. 62</v>
      </c>
      <c r="K1102" s="30">
        <v>1147.5999999999999</v>
      </c>
      <c r="L1102" s="30">
        <v>12</v>
      </c>
      <c r="M1102" s="30">
        <v>6</v>
      </c>
      <c r="N1102" s="41" t="s">
        <v>3436</v>
      </c>
      <c r="O1102" s="114" t="s">
        <v>3437</v>
      </c>
      <c r="P1102" s="33" t="s">
        <v>3571</v>
      </c>
      <c r="Q1102" s="187">
        <v>4656943.09</v>
      </c>
      <c r="R1102" s="183"/>
      <c r="S1102" s="183"/>
      <c r="T1102"/>
    </row>
    <row r="1103" spans="1:20" ht="23.25" x14ac:dyDescent="0.25">
      <c r="A1103" s="80">
        <v>1102</v>
      </c>
      <c r="B1103" s="133" t="s">
        <v>495</v>
      </c>
      <c r="C1103" s="30"/>
      <c r="D1103" s="141" t="s">
        <v>415</v>
      </c>
      <c r="E1103" s="30" t="s">
        <v>18</v>
      </c>
      <c r="F1103" s="30" t="s">
        <v>416</v>
      </c>
      <c r="G1103" s="30" t="s">
        <v>20</v>
      </c>
      <c r="H1103" s="30" t="s">
        <v>253</v>
      </c>
      <c r="I1103" s="42">
        <v>63</v>
      </c>
      <c r="J1103" s="108" t="str">
        <f t="shared" si="22"/>
        <v>муниципальное образование «город Екатеринбург», г. Екатеринбург, ул. Уральских рабочих, д. 63</v>
      </c>
      <c r="K1103" s="30">
        <v>832.2</v>
      </c>
      <c r="L1103" s="30">
        <v>16</v>
      </c>
      <c r="M1103" s="30">
        <v>3</v>
      </c>
      <c r="N1103" s="41" t="s">
        <v>2918</v>
      </c>
      <c r="O1103" s="114">
        <v>42502</v>
      </c>
      <c r="P1103" s="33" t="s">
        <v>1672</v>
      </c>
      <c r="Q1103" s="187">
        <v>1000541.29</v>
      </c>
      <c r="R1103" s="183"/>
      <c r="S1103" s="183"/>
      <c r="T1103"/>
    </row>
    <row r="1104" spans="1:20" ht="57" x14ac:dyDescent="0.25">
      <c r="A1104" s="80">
        <v>1103</v>
      </c>
      <c r="B1104" s="135" t="s">
        <v>495</v>
      </c>
      <c r="C1104" s="30"/>
      <c r="D1104" s="30" t="s">
        <v>415</v>
      </c>
      <c r="E1104" s="33" t="s">
        <v>18</v>
      </c>
      <c r="F1104" s="33" t="s">
        <v>416</v>
      </c>
      <c r="G1104" s="33" t="s">
        <v>20</v>
      </c>
      <c r="H1104" s="30" t="s">
        <v>253</v>
      </c>
      <c r="I1104" s="42">
        <v>67</v>
      </c>
      <c r="J1104" s="108" t="str">
        <f t="shared" si="22"/>
        <v>муниципальное образование «город Екатеринбург», г. Екатеринбург, ул. Уральских рабочих, д. 67</v>
      </c>
      <c r="K1104" s="30">
        <v>3642.6</v>
      </c>
      <c r="L1104" s="30">
        <v>38</v>
      </c>
      <c r="M1104" s="30">
        <v>5</v>
      </c>
      <c r="N1104" s="41" t="s">
        <v>3438</v>
      </c>
      <c r="O1104" s="114" t="s">
        <v>3439</v>
      </c>
      <c r="P1104" s="33" t="s">
        <v>3572</v>
      </c>
      <c r="Q1104" s="187">
        <v>13499173.159999998</v>
      </c>
      <c r="R1104" s="183"/>
      <c r="S1104" s="183"/>
      <c r="T1104"/>
    </row>
    <row r="1105" spans="1:20" ht="23.25" x14ac:dyDescent="0.25">
      <c r="A1105" s="80">
        <v>1104</v>
      </c>
      <c r="B1105" s="127" t="s">
        <v>495</v>
      </c>
      <c r="C1105" s="30"/>
      <c r="D1105" s="141" t="s">
        <v>415</v>
      </c>
      <c r="E1105" s="33" t="s">
        <v>18</v>
      </c>
      <c r="F1105" s="33" t="s">
        <v>416</v>
      </c>
      <c r="G1105" s="33" t="s">
        <v>20</v>
      </c>
      <c r="H1105" s="33" t="s">
        <v>253</v>
      </c>
      <c r="I1105" s="117" t="s">
        <v>1269</v>
      </c>
      <c r="J1105" s="108" t="str">
        <f t="shared" si="22"/>
        <v>муниципальное образование «город Екатеринбург», г. Екатеринбург, ул. Уральских рабочих, д. 69</v>
      </c>
      <c r="K1105" s="33">
        <v>851.7</v>
      </c>
      <c r="L1105" s="30">
        <v>16</v>
      </c>
      <c r="M1105" s="33">
        <v>7</v>
      </c>
      <c r="N1105" s="41" t="s">
        <v>3000</v>
      </c>
      <c r="O1105" s="114" t="s">
        <v>3440</v>
      </c>
      <c r="P1105" s="33" t="s">
        <v>3583</v>
      </c>
      <c r="Q1105" s="187">
        <f>237998.92+3475852.29</f>
        <v>3713851.21</v>
      </c>
      <c r="R1105" s="183"/>
      <c r="S1105" s="183"/>
      <c r="T1105"/>
    </row>
    <row r="1106" spans="1:20" ht="45.75" x14ac:dyDescent="0.25">
      <c r="A1106" s="80">
        <v>1105</v>
      </c>
      <c r="B1106" s="133" t="s">
        <v>495</v>
      </c>
      <c r="C1106" s="30"/>
      <c r="D1106" s="30" t="s">
        <v>415</v>
      </c>
      <c r="E1106" s="33" t="s">
        <v>18</v>
      </c>
      <c r="F1106" s="33" t="s">
        <v>416</v>
      </c>
      <c r="G1106" s="30" t="s">
        <v>20</v>
      </c>
      <c r="H1106" s="30" t="s">
        <v>253</v>
      </c>
      <c r="I1106" s="42">
        <v>77</v>
      </c>
      <c r="J1106" s="108" t="str">
        <f t="shared" si="22"/>
        <v>муниципальное образование «город Екатеринбург», г. Екатеринбург, ул. Уральских рабочих, д. 77</v>
      </c>
      <c r="K1106" s="30">
        <v>1165.5</v>
      </c>
      <c r="L1106" s="30">
        <v>15</v>
      </c>
      <c r="M1106" s="30">
        <v>8</v>
      </c>
      <c r="N1106" s="41" t="s">
        <v>2897</v>
      </c>
      <c r="O1106" s="114" t="s">
        <v>3441</v>
      </c>
      <c r="P1106" s="33" t="s">
        <v>3412</v>
      </c>
      <c r="Q1106" s="187">
        <v>5822486.9800000004</v>
      </c>
      <c r="R1106" s="183"/>
      <c r="S1106" s="183"/>
      <c r="T1106"/>
    </row>
    <row r="1107" spans="1:20" ht="45.75" x14ac:dyDescent="0.25">
      <c r="A1107" s="80">
        <v>1106</v>
      </c>
      <c r="B1107" s="133" t="s">
        <v>495</v>
      </c>
      <c r="C1107" s="30"/>
      <c r="D1107" s="30" t="s">
        <v>415</v>
      </c>
      <c r="E1107" s="33" t="s">
        <v>18</v>
      </c>
      <c r="F1107" s="33" t="s">
        <v>416</v>
      </c>
      <c r="G1107" s="30" t="s">
        <v>20</v>
      </c>
      <c r="H1107" s="30" t="s">
        <v>253</v>
      </c>
      <c r="I1107" s="42">
        <v>79</v>
      </c>
      <c r="J1107" s="108" t="str">
        <f t="shared" si="22"/>
        <v>муниципальное образование «город Екатеринбург», г. Екатеринбург, ул. Уральских рабочих, д. 79</v>
      </c>
      <c r="K1107" s="30">
        <v>1934</v>
      </c>
      <c r="L1107" s="30">
        <v>18</v>
      </c>
      <c r="M1107" s="30">
        <v>8</v>
      </c>
      <c r="N1107" s="41" t="s">
        <v>2897</v>
      </c>
      <c r="O1107" s="114" t="s">
        <v>3441</v>
      </c>
      <c r="P1107" s="33" t="s">
        <v>3412</v>
      </c>
      <c r="Q1107" s="187">
        <v>9817392.3200000003</v>
      </c>
      <c r="R1107" s="183"/>
      <c r="S1107" s="183"/>
      <c r="T1107"/>
    </row>
    <row r="1108" spans="1:20" ht="23.25" x14ac:dyDescent="0.25">
      <c r="A1108" s="80">
        <v>1107</v>
      </c>
      <c r="B1108" s="133" t="s">
        <v>495</v>
      </c>
      <c r="C1108" s="30"/>
      <c r="D1108" s="112" t="s">
        <v>415</v>
      </c>
      <c r="E1108" s="52" t="s">
        <v>18</v>
      </c>
      <c r="F1108" s="52" t="s">
        <v>416</v>
      </c>
      <c r="G1108" s="52" t="s">
        <v>20</v>
      </c>
      <c r="H1108" s="112" t="s">
        <v>253</v>
      </c>
      <c r="I1108" s="51">
        <v>8</v>
      </c>
      <c r="J1108" s="108" t="str">
        <f t="shared" si="22"/>
        <v>муниципальное образование «город Екатеринбург», г. Екатеринбург, ул. Уральских рабочих, д. 8</v>
      </c>
      <c r="K1108" s="112">
        <v>8313.2999999999993</v>
      </c>
      <c r="L1108" s="30">
        <v>143</v>
      </c>
      <c r="M1108" s="112">
        <v>4</v>
      </c>
      <c r="N1108" s="41" t="s">
        <v>1492</v>
      </c>
      <c r="O1108" s="114">
        <v>43122</v>
      </c>
      <c r="P1108" s="33" t="s">
        <v>1494</v>
      </c>
      <c r="Q1108" s="187">
        <v>7723926.2699999996</v>
      </c>
      <c r="R1108" s="183"/>
      <c r="S1108" s="183"/>
      <c r="T1108"/>
    </row>
    <row r="1109" spans="1:20" ht="23.25" x14ac:dyDescent="0.25">
      <c r="A1109" s="80">
        <v>1108</v>
      </c>
      <c r="B1109" s="133" t="s">
        <v>495</v>
      </c>
      <c r="C1109" s="30"/>
      <c r="D1109" s="30" t="s">
        <v>415</v>
      </c>
      <c r="E1109" s="30" t="s">
        <v>18</v>
      </c>
      <c r="F1109" s="30" t="s">
        <v>416</v>
      </c>
      <c r="G1109" s="30" t="s">
        <v>20</v>
      </c>
      <c r="H1109" s="30" t="s">
        <v>1164</v>
      </c>
      <c r="I1109" s="42" t="s">
        <v>903</v>
      </c>
      <c r="J1109" s="108" t="str">
        <f t="shared" si="22"/>
        <v>муниципальное образование «город Екатеринбург», г. Екатеринбург, ул. Ухтомская, д. 16КОРПУС А</v>
      </c>
      <c r="K1109" s="30">
        <v>487.6</v>
      </c>
      <c r="L1109" s="30">
        <v>8</v>
      </c>
      <c r="M1109" s="30">
        <v>8</v>
      </c>
      <c r="N1109" s="41" t="s">
        <v>2921</v>
      </c>
      <c r="O1109" s="114">
        <v>43109</v>
      </c>
      <c r="P1109" s="33" t="s">
        <v>2098</v>
      </c>
      <c r="Q1109" s="187">
        <v>2518807.2400000002</v>
      </c>
      <c r="R1109" s="183"/>
      <c r="S1109" s="183"/>
      <c r="T1109"/>
    </row>
    <row r="1110" spans="1:20" ht="45.75" x14ac:dyDescent="0.25">
      <c r="A1110" s="80">
        <v>1109</v>
      </c>
      <c r="B1110" s="133" t="s">
        <v>495</v>
      </c>
      <c r="C1110" s="30"/>
      <c r="D1110" s="141" t="s">
        <v>415</v>
      </c>
      <c r="E1110" s="33" t="s">
        <v>18</v>
      </c>
      <c r="F1110" s="33" t="s">
        <v>416</v>
      </c>
      <c r="G1110" s="33" t="s">
        <v>20</v>
      </c>
      <c r="H1110" s="33" t="s">
        <v>442</v>
      </c>
      <c r="I1110" s="117" t="s">
        <v>983</v>
      </c>
      <c r="J1110" s="108" t="str">
        <f t="shared" si="22"/>
        <v>муниципальное образование «город Екатеринбург», г. Екатеринбург, ул. Учителей, д. 4</v>
      </c>
      <c r="K1110" s="33">
        <v>1243</v>
      </c>
      <c r="L1110" s="30">
        <v>24</v>
      </c>
      <c r="M1110" s="33">
        <v>8</v>
      </c>
      <c r="N1110" s="41" t="s">
        <v>2973</v>
      </c>
      <c r="O1110" s="114" t="s">
        <v>3442</v>
      </c>
      <c r="P1110" s="33" t="s">
        <v>3564</v>
      </c>
      <c r="Q1110" s="187">
        <v>6594103.1399999997</v>
      </c>
      <c r="R1110" s="183"/>
      <c r="S1110" s="183"/>
      <c r="T1110"/>
    </row>
    <row r="1111" spans="1:20" ht="23.25" x14ac:dyDescent="0.25">
      <c r="A1111" s="80">
        <v>1110</v>
      </c>
      <c r="B1111" s="133" t="s">
        <v>495</v>
      </c>
      <c r="C1111" s="30"/>
      <c r="D1111" s="30" t="s">
        <v>415</v>
      </c>
      <c r="E1111" s="33" t="s">
        <v>18</v>
      </c>
      <c r="F1111" s="33" t="s">
        <v>416</v>
      </c>
      <c r="G1111" s="33" t="s">
        <v>20</v>
      </c>
      <c r="H1111" s="30" t="s">
        <v>1071</v>
      </c>
      <c r="I1111" s="42">
        <v>17</v>
      </c>
      <c r="J1111" s="108" t="str">
        <f t="shared" si="22"/>
        <v>муниципальное образование «город Екатеринбург», г. Екатеринбург, ул. Фабричная, д. 17</v>
      </c>
      <c r="K1111" s="30">
        <v>533.5</v>
      </c>
      <c r="L1111" s="30">
        <v>8</v>
      </c>
      <c r="M1111" s="30">
        <v>5</v>
      </c>
      <c r="N1111" s="41" t="s">
        <v>3001</v>
      </c>
      <c r="O1111" s="114">
        <v>43081</v>
      </c>
      <c r="P1111" s="33" t="s">
        <v>3340</v>
      </c>
      <c r="Q1111" s="187">
        <v>2353441.0400000005</v>
      </c>
      <c r="R1111" s="183"/>
      <c r="S1111" s="183"/>
      <c r="T1111"/>
    </row>
    <row r="1112" spans="1:20" ht="34.5" x14ac:dyDescent="0.25">
      <c r="A1112" s="80">
        <v>1111</v>
      </c>
      <c r="B1112" s="133" t="s">
        <v>495</v>
      </c>
      <c r="C1112" s="30"/>
      <c r="D1112" s="30" t="s">
        <v>415</v>
      </c>
      <c r="E1112" s="30" t="s">
        <v>18</v>
      </c>
      <c r="F1112" s="30" t="s">
        <v>416</v>
      </c>
      <c r="G1112" s="30" t="s">
        <v>20</v>
      </c>
      <c r="H1112" s="30" t="s">
        <v>1071</v>
      </c>
      <c r="I1112" s="42">
        <v>23</v>
      </c>
      <c r="J1112" s="108" t="str">
        <f t="shared" si="22"/>
        <v>муниципальное образование «город Екатеринбург», г. Екатеринбург, ул. Фабричная, д. 23</v>
      </c>
      <c r="K1112" s="30">
        <v>523.20000000000005</v>
      </c>
      <c r="L1112" s="30">
        <v>8</v>
      </c>
      <c r="M1112" s="30">
        <v>6</v>
      </c>
      <c r="N1112" s="41" t="s">
        <v>2892</v>
      </c>
      <c r="O1112" s="114">
        <v>42898</v>
      </c>
      <c r="P1112" s="33" t="s">
        <v>3593</v>
      </c>
      <c r="Q1112" s="187">
        <v>1971172.52</v>
      </c>
      <c r="R1112" s="183"/>
      <c r="S1112" s="183"/>
      <c r="T1112"/>
    </row>
    <row r="1113" spans="1:20" ht="23.25" x14ac:dyDescent="0.25">
      <c r="A1113" s="80">
        <v>1112</v>
      </c>
      <c r="B1113" s="133" t="s">
        <v>495</v>
      </c>
      <c r="C1113" s="30"/>
      <c r="D1113" s="30" t="s">
        <v>415</v>
      </c>
      <c r="E1113" s="33" t="s">
        <v>18</v>
      </c>
      <c r="F1113" s="33" t="s">
        <v>416</v>
      </c>
      <c r="G1113" s="33" t="s">
        <v>20</v>
      </c>
      <c r="H1113" s="33" t="s">
        <v>1071</v>
      </c>
      <c r="I1113" s="117" t="s">
        <v>946</v>
      </c>
      <c r="J1113" s="108" t="str">
        <f t="shared" si="22"/>
        <v>муниципальное образование «город Екатеринбург», г. Екатеринбург, ул. Фабричная, д. 29</v>
      </c>
      <c r="K1113" s="33">
        <v>534.6</v>
      </c>
      <c r="L1113" s="30">
        <v>8</v>
      </c>
      <c r="M1113" s="33">
        <v>5</v>
      </c>
      <c r="N1113" s="41" t="s">
        <v>3001</v>
      </c>
      <c r="O1113" s="114">
        <v>43081</v>
      </c>
      <c r="P1113" s="33" t="s">
        <v>3340</v>
      </c>
      <c r="Q1113" s="187">
        <v>2638385.5999999996</v>
      </c>
      <c r="R1113" s="183"/>
      <c r="S1113" s="183"/>
      <c r="T1113"/>
    </row>
    <row r="1114" spans="1:20" ht="45.75" x14ac:dyDescent="0.25">
      <c r="A1114" s="80">
        <v>1113</v>
      </c>
      <c r="B1114" s="133" t="s">
        <v>495</v>
      </c>
      <c r="C1114" s="30"/>
      <c r="D1114" s="30" t="s">
        <v>415</v>
      </c>
      <c r="E1114" s="33" t="s">
        <v>18</v>
      </c>
      <c r="F1114" s="33" t="s">
        <v>416</v>
      </c>
      <c r="G1114" s="33" t="s">
        <v>20</v>
      </c>
      <c r="H1114" s="33" t="s">
        <v>873</v>
      </c>
      <c r="I1114" s="117" t="s">
        <v>944</v>
      </c>
      <c r="J1114" s="108" t="str">
        <f t="shared" si="22"/>
        <v>муниципальное образование «город Екатеринбург», г. Екатеринбург, ул. Фестивальная, д. 5</v>
      </c>
      <c r="K1114" s="33">
        <v>2285.1</v>
      </c>
      <c r="L1114" s="30">
        <v>28</v>
      </c>
      <c r="M1114" s="33">
        <v>8</v>
      </c>
      <c r="N1114" s="41" t="s">
        <v>3443</v>
      </c>
      <c r="O1114" s="114" t="s">
        <v>3444</v>
      </c>
      <c r="P1114" s="33" t="s">
        <v>3577</v>
      </c>
      <c r="Q1114" s="187">
        <v>9313010.7200000007</v>
      </c>
      <c r="R1114" s="183"/>
      <c r="S1114" s="183"/>
      <c r="T1114"/>
    </row>
    <row r="1115" spans="1:20" ht="34.5" x14ac:dyDescent="0.25">
      <c r="A1115" s="80">
        <v>1114</v>
      </c>
      <c r="B1115" s="133" t="s">
        <v>495</v>
      </c>
      <c r="C1115" s="30"/>
      <c r="D1115" s="141" t="s">
        <v>415</v>
      </c>
      <c r="E1115" s="33" t="s">
        <v>18</v>
      </c>
      <c r="F1115" s="33" t="s">
        <v>416</v>
      </c>
      <c r="G1115" s="33" t="s">
        <v>20</v>
      </c>
      <c r="H1115" s="33" t="s">
        <v>873</v>
      </c>
      <c r="I1115" s="117" t="s">
        <v>730</v>
      </c>
      <c r="J1115" s="108" t="str">
        <f t="shared" si="22"/>
        <v>муниципальное образование «город Екатеринбург», г. Екатеринбург, ул. Фестивальная, д. 9</v>
      </c>
      <c r="K1115" s="33">
        <v>3427.7</v>
      </c>
      <c r="L1115" s="30">
        <v>28</v>
      </c>
      <c r="M1115" s="33">
        <v>6</v>
      </c>
      <c r="N1115" s="41" t="s">
        <v>3445</v>
      </c>
      <c r="O1115" s="114" t="s">
        <v>3446</v>
      </c>
      <c r="P1115" s="33" t="s">
        <v>3578</v>
      </c>
      <c r="Q1115" s="187">
        <v>3588536.18</v>
      </c>
      <c r="R1115" s="183"/>
      <c r="S1115" s="183"/>
      <c r="T1115"/>
    </row>
    <row r="1116" spans="1:20" ht="23.25" x14ac:dyDescent="0.25">
      <c r="A1116" s="80">
        <v>1115</v>
      </c>
      <c r="B1116" s="133" t="s">
        <v>495</v>
      </c>
      <c r="C1116" s="30"/>
      <c r="D1116" s="30" t="s">
        <v>415</v>
      </c>
      <c r="E1116" s="33" t="s">
        <v>18</v>
      </c>
      <c r="F1116" s="33" t="s">
        <v>416</v>
      </c>
      <c r="G1116" s="33" t="s">
        <v>20</v>
      </c>
      <c r="H1116" s="30" t="s">
        <v>348</v>
      </c>
      <c r="I1116" s="42">
        <v>59</v>
      </c>
      <c r="J1116" s="108" t="str">
        <f t="shared" si="22"/>
        <v>муниципальное образование «город Екатеринбург», г. Екатеринбург, ул. Фурманова, д. 59</v>
      </c>
      <c r="K1116" s="30">
        <v>3619.2</v>
      </c>
      <c r="L1116" s="30">
        <v>64</v>
      </c>
      <c r="M1116" s="30">
        <v>1</v>
      </c>
      <c r="N1116" s="41" t="s">
        <v>3009</v>
      </c>
      <c r="O1116" s="114">
        <v>43084</v>
      </c>
      <c r="P1116" s="33" t="s">
        <v>2104</v>
      </c>
      <c r="Q1116" s="187">
        <v>1787029.25</v>
      </c>
      <c r="R1116" s="183"/>
      <c r="S1116" s="183"/>
      <c r="T1116"/>
    </row>
    <row r="1117" spans="1:20" ht="23.25" x14ac:dyDescent="0.25">
      <c r="A1117" s="80">
        <v>1116</v>
      </c>
      <c r="B1117" s="133" t="s">
        <v>495</v>
      </c>
      <c r="C1117" s="30"/>
      <c r="D1117" s="30" t="s">
        <v>415</v>
      </c>
      <c r="E1117" s="33" t="s">
        <v>18</v>
      </c>
      <c r="F1117" s="33" t="s">
        <v>416</v>
      </c>
      <c r="G1117" s="33" t="s">
        <v>20</v>
      </c>
      <c r="H1117" s="33" t="s">
        <v>445</v>
      </c>
      <c r="I1117" s="117" t="s">
        <v>984</v>
      </c>
      <c r="J1117" s="108" t="str">
        <f t="shared" ref="J1117:J1180" si="23">C1117&amp;""&amp;D1117&amp;", "&amp;E1117&amp;" "&amp;F1117&amp;", "&amp;G1117&amp;" "&amp;H1117&amp;", д. "&amp;I1117</f>
        <v>муниципальное образование «город Екатеринбург», г. Екатеринбург, ул. Хомякова, д. 11</v>
      </c>
      <c r="K1117" s="33">
        <v>792.4</v>
      </c>
      <c r="L1117" s="30">
        <v>12</v>
      </c>
      <c r="M1117" s="33">
        <v>7</v>
      </c>
      <c r="N1117" s="41" t="s">
        <v>2941</v>
      </c>
      <c r="O1117" s="114">
        <v>43098</v>
      </c>
      <c r="P1117" s="33" t="s">
        <v>1644</v>
      </c>
      <c r="Q1117" s="187">
        <v>3346979.08</v>
      </c>
      <c r="R1117" s="183"/>
      <c r="S1117" s="183"/>
      <c r="T1117"/>
    </row>
    <row r="1118" spans="1:20" ht="23.25" x14ac:dyDescent="0.25">
      <c r="A1118" s="80">
        <v>1117</v>
      </c>
      <c r="B1118" s="133" t="s">
        <v>495</v>
      </c>
      <c r="C1118" s="30"/>
      <c r="D1118" s="30" t="s">
        <v>415</v>
      </c>
      <c r="E1118" s="33" t="s">
        <v>18</v>
      </c>
      <c r="F1118" s="33" t="s">
        <v>416</v>
      </c>
      <c r="G1118" s="33" t="s">
        <v>20</v>
      </c>
      <c r="H1118" s="33" t="s">
        <v>445</v>
      </c>
      <c r="I1118" s="117">
        <v>13</v>
      </c>
      <c r="J1118" s="108" t="str">
        <f t="shared" si="23"/>
        <v>муниципальное образование «город Екатеринбург», г. Екатеринбург, ул. Хомякова, д. 13</v>
      </c>
      <c r="K1118" s="117">
        <v>2064.1999999999998</v>
      </c>
      <c r="L1118" s="30">
        <v>24</v>
      </c>
      <c r="M1118" s="117">
        <v>3</v>
      </c>
      <c r="N1118" s="41" t="s">
        <v>2941</v>
      </c>
      <c r="O1118" s="114">
        <v>43098</v>
      </c>
      <c r="P1118" s="33" t="s">
        <v>1644</v>
      </c>
      <c r="Q1118" s="187">
        <v>6082403.9900000002</v>
      </c>
      <c r="R1118" s="183"/>
      <c r="S1118" s="183"/>
      <c r="T1118"/>
    </row>
    <row r="1119" spans="1:20" ht="34.5" x14ac:dyDescent="0.25">
      <c r="A1119" s="80">
        <v>1118</v>
      </c>
      <c r="B1119" s="133" t="s">
        <v>495</v>
      </c>
      <c r="C1119" s="30"/>
      <c r="D1119" s="30" t="s">
        <v>415</v>
      </c>
      <c r="E1119" s="33" t="s">
        <v>18</v>
      </c>
      <c r="F1119" s="33" t="s">
        <v>416</v>
      </c>
      <c r="G1119" s="30" t="s">
        <v>20</v>
      </c>
      <c r="H1119" s="30" t="s">
        <v>445</v>
      </c>
      <c r="I1119" s="42">
        <v>16</v>
      </c>
      <c r="J1119" s="108" t="str">
        <f t="shared" si="23"/>
        <v>муниципальное образование «город Екатеринбург», г. Екатеринбург, ул. Хомякова, д. 16</v>
      </c>
      <c r="K1119" s="30">
        <v>948.9</v>
      </c>
      <c r="L1119" s="30">
        <v>10</v>
      </c>
      <c r="M1119" s="30">
        <v>2</v>
      </c>
      <c r="N1119" s="41" t="s">
        <v>2892</v>
      </c>
      <c r="O1119" s="114">
        <v>42898</v>
      </c>
      <c r="P1119" s="33" t="s">
        <v>3593</v>
      </c>
      <c r="Q1119" s="187">
        <v>1739067.2</v>
      </c>
      <c r="R1119" s="183"/>
      <c r="S1119" s="183"/>
      <c r="T1119"/>
    </row>
    <row r="1120" spans="1:20" ht="23.25" x14ac:dyDescent="0.25">
      <c r="A1120" s="80">
        <v>1119</v>
      </c>
      <c r="B1120" s="133" t="s">
        <v>495</v>
      </c>
      <c r="C1120" s="30"/>
      <c r="D1120" s="30" t="s">
        <v>415</v>
      </c>
      <c r="E1120" s="30" t="s">
        <v>18</v>
      </c>
      <c r="F1120" s="30" t="s">
        <v>416</v>
      </c>
      <c r="G1120" s="30" t="s">
        <v>20</v>
      </c>
      <c r="H1120" s="30" t="s">
        <v>445</v>
      </c>
      <c r="I1120" s="42">
        <v>9</v>
      </c>
      <c r="J1120" s="108" t="str">
        <f t="shared" si="23"/>
        <v>муниципальное образование «город Екатеринбург», г. Екатеринбург, ул. Хомякова, д. 9</v>
      </c>
      <c r="K1120" s="30">
        <v>792.3</v>
      </c>
      <c r="L1120" s="30">
        <v>12</v>
      </c>
      <c r="M1120" s="30">
        <v>8</v>
      </c>
      <c r="N1120" s="41" t="s">
        <v>2941</v>
      </c>
      <c r="O1120" s="114">
        <v>43098</v>
      </c>
      <c r="P1120" s="33" t="s">
        <v>1644</v>
      </c>
      <c r="Q1120" s="187">
        <v>3837686.64</v>
      </c>
      <c r="R1120" s="183"/>
      <c r="S1120" s="183"/>
      <c r="T1120"/>
    </row>
    <row r="1121" spans="1:20" ht="23.25" x14ac:dyDescent="0.25">
      <c r="A1121" s="80">
        <v>1120</v>
      </c>
      <c r="B1121" s="133" t="s">
        <v>495</v>
      </c>
      <c r="C1121" s="30"/>
      <c r="D1121" s="112" t="s">
        <v>415</v>
      </c>
      <c r="E1121" s="52" t="s">
        <v>18</v>
      </c>
      <c r="F1121" s="52" t="s">
        <v>416</v>
      </c>
      <c r="G1121" s="52" t="s">
        <v>20</v>
      </c>
      <c r="H1121" s="112" t="s">
        <v>1235</v>
      </c>
      <c r="I1121" s="51">
        <v>31</v>
      </c>
      <c r="J1121" s="108" t="str">
        <f t="shared" si="23"/>
        <v>муниципальное образование «город Екатеринбург», г. Екатеринбург, ул. Хрустальная, д. 31</v>
      </c>
      <c r="K1121" s="112">
        <v>2368.6999999999998</v>
      </c>
      <c r="L1121" s="30">
        <v>28</v>
      </c>
      <c r="M1121" s="112">
        <v>2</v>
      </c>
      <c r="N1121" s="41" t="s">
        <v>1293</v>
      </c>
      <c r="O1121" s="114">
        <v>43297</v>
      </c>
      <c r="P1121" s="33" t="s">
        <v>3619</v>
      </c>
      <c r="Q1121" s="187">
        <v>3300287.58</v>
      </c>
      <c r="R1121" s="183"/>
      <c r="S1121" s="183"/>
      <c r="T1121"/>
    </row>
    <row r="1122" spans="1:20" ht="23.25" x14ac:dyDescent="0.25">
      <c r="A1122" s="80">
        <v>1121</v>
      </c>
      <c r="B1122" s="133" t="s">
        <v>495</v>
      </c>
      <c r="C1122" s="30"/>
      <c r="D1122" s="112" t="s">
        <v>415</v>
      </c>
      <c r="E1122" s="52" t="s">
        <v>18</v>
      </c>
      <c r="F1122" s="52" t="s">
        <v>416</v>
      </c>
      <c r="G1122" s="52" t="s">
        <v>20</v>
      </c>
      <c r="H1122" s="112" t="s">
        <v>1235</v>
      </c>
      <c r="I1122" s="51">
        <v>55</v>
      </c>
      <c r="J1122" s="108" t="str">
        <f t="shared" si="23"/>
        <v>муниципальное образование «город Екатеринбург», г. Екатеринбург, ул. Хрустальная, д. 55</v>
      </c>
      <c r="K1122" s="112">
        <v>7701.3</v>
      </c>
      <c r="L1122" s="30">
        <v>90</v>
      </c>
      <c r="M1122" s="112">
        <v>5</v>
      </c>
      <c r="N1122" s="41" t="s">
        <v>1293</v>
      </c>
      <c r="O1122" s="114">
        <v>43297</v>
      </c>
      <c r="P1122" s="33" t="s">
        <v>3619</v>
      </c>
      <c r="Q1122" s="187">
        <v>9013144.8800000008</v>
      </c>
      <c r="R1122" s="183"/>
      <c r="S1122" s="183"/>
      <c r="T1122"/>
    </row>
    <row r="1123" spans="1:20" ht="23.25" x14ac:dyDescent="0.25">
      <c r="A1123" s="80">
        <v>1122</v>
      </c>
      <c r="B1123" s="133" t="s">
        <v>495</v>
      </c>
      <c r="C1123" s="30"/>
      <c r="D1123" s="112" t="s">
        <v>415</v>
      </c>
      <c r="E1123" s="112" t="s">
        <v>18</v>
      </c>
      <c r="F1123" s="112" t="s">
        <v>416</v>
      </c>
      <c r="G1123" s="112" t="s">
        <v>20</v>
      </c>
      <c r="H1123" s="112" t="s">
        <v>247</v>
      </c>
      <c r="I1123" s="51">
        <v>10</v>
      </c>
      <c r="J1123" s="108" t="str">
        <f t="shared" si="23"/>
        <v>муниципальное образование «город Екатеринбург», г. Екатеринбург, ул. Чайковского, д. 10</v>
      </c>
      <c r="K1123" s="112">
        <v>3865.7</v>
      </c>
      <c r="L1123" s="30">
        <v>62</v>
      </c>
      <c r="M1123" s="112">
        <v>1</v>
      </c>
      <c r="N1123" s="41" t="s">
        <v>1491</v>
      </c>
      <c r="O1123" s="114">
        <v>43122</v>
      </c>
      <c r="P1123" s="33" t="s">
        <v>1494</v>
      </c>
      <c r="Q1123" s="187">
        <v>1920699.33</v>
      </c>
      <c r="R1123" s="183" t="s">
        <v>2348</v>
      </c>
      <c r="S1123" s="183"/>
      <c r="T1123"/>
    </row>
    <row r="1124" spans="1:20" ht="23.25" x14ac:dyDescent="0.25">
      <c r="A1124" s="80">
        <v>1123</v>
      </c>
      <c r="B1124" s="133" t="s">
        <v>495</v>
      </c>
      <c r="C1124" s="30"/>
      <c r="D1124" s="30" t="s">
        <v>415</v>
      </c>
      <c r="E1124" s="33" t="s">
        <v>18</v>
      </c>
      <c r="F1124" s="33" t="s">
        <v>416</v>
      </c>
      <c r="G1124" s="33" t="s">
        <v>20</v>
      </c>
      <c r="H1124" s="30" t="s">
        <v>247</v>
      </c>
      <c r="I1124" s="42" t="s">
        <v>1288</v>
      </c>
      <c r="J1124" s="108" t="str">
        <f t="shared" si="23"/>
        <v>муниципальное образование «город Екатеринбург», г. Екатеринбург, ул. Чайковского, д. 45А КОРПУС 2</v>
      </c>
      <c r="K1124" s="30">
        <v>922.3</v>
      </c>
      <c r="L1124" s="30">
        <v>9</v>
      </c>
      <c r="M1124" s="30">
        <v>4</v>
      </c>
      <c r="N1124" s="41" t="s">
        <v>2996</v>
      </c>
      <c r="O1124" s="114">
        <v>43091</v>
      </c>
      <c r="P1124" s="33" t="s">
        <v>1726</v>
      </c>
      <c r="Q1124" s="187">
        <v>1541623.98</v>
      </c>
      <c r="R1124" s="183"/>
      <c r="S1124" s="183"/>
      <c r="T1124"/>
    </row>
    <row r="1125" spans="1:20" ht="45.75" x14ac:dyDescent="0.25">
      <c r="A1125" s="80">
        <v>1124</v>
      </c>
      <c r="B1125" s="133" t="s">
        <v>495</v>
      </c>
      <c r="C1125" s="30"/>
      <c r="D1125" s="30" t="s">
        <v>415</v>
      </c>
      <c r="E1125" s="33" t="s">
        <v>18</v>
      </c>
      <c r="F1125" s="33" t="s">
        <v>416</v>
      </c>
      <c r="G1125" s="33" t="s">
        <v>20</v>
      </c>
      <c r="H1125" s="33" t="s">
        <v>99</v>
      </c>
      <c r="I1125" s="117" t="s">
        <v>1270</v>
      </c>
      <c r="J1125" s="108" t="str">
        <f t="shared" si="23"/>
        <v>муниципальное образование «город Екатеринбург», г. Екатеринбург, ул. Чапаева, д. 14КОРПУС 2</v>
      </c>
      <c r="K1125" s="33">
        <v>2854.5</v>
      </c>
      <c r="L1125" s="30">
        <v>30</v>
      </c>
      <c r="M1125" s="33">
        <v>7</v>
      </c>
      <c r="N1125" s="41" t="s">
        <v>2974</v>
      </c>
      <c r="O1125" s="114" t="s">
        <v>3447</v>
      </c>
      <c r="P1125" s="33" t="s">
        <v>3595</v>
      </c>
      <c r="Q1125" s="187">
        <v>8773205.9199999999</v>
      </c>
      <c r="R1125" s="183"/>
      <c r="S1125" s="183"/>
      <c r="T1125"/>
    </row>
    <row r="1126" spans="1:20" ht="23.25" x14ac:dyDescent="0.25">
      <c r="A1126" s="80">
        <v>1125</v>
      </c>
      <c r="B1126" s="133" t="s">
        <v>495</v>
      </c>
      <c r="C1126" s="30"/>
      <c r="D1126" s="141" t="s">
        <v>415</v>
      </c>
      <c r="E1126" s="33" t="s">
        <v>18</v>
      </c>
      <c r="F1126" s="33" t="s">
        <v>416</v>
      </c>
      <c r="G1126" s="33" t="s">
        <v>20</v>
      </c>
      <c r="H1126" s="30" t="s">
        <v>99</v>
      </c>
      <c r="I1126" s="42" t="s">
        <v>1037</v>
      </c>
      <c r="J1126" s="108" t="str">
        <f t="shared" si="23"/>
        <v>муниципальное образование «город Екатеринбург», г. Екатеринбург, ул. Чапаева, д. 14КОРПУС 9</v>
      </c>
      <c r="K1126" s="30">
        <v>1821</v>
      </c>
      <c r="L1126" s="30">
        <v>24</v>
      </c>
      <c r="M1126" s="30">
        <v>6</v>
      </c>
      <c r="N1126" s="41" t="s">
        <v>2119</v>
      </c>
      <c r="O1126" s="114">
        <v>42865</v>
      </c>
      <c r="P1126" s="33" t="s">
        <v>1726</v>
      </c>
      <c r="Q1126" s="187">
        <v>5369422.4400000004</v>
      </c>
      <c r="R1126" s="183"/>
      <c r="S1126" s="183"/>
      <c r="T1126"/>
    </row>
    <row r="1127" spans="1:20" ht="23.25" x14ac:dyDescent="0.25">
      <c r="A1127" s="80">
        <v>1126</v>
      </c>
      <c r="B1127" s="133" t="s">
        <v>495</v>
      </c>
      <c r="C1127" s="30"/>
      <c r="D1127" s="30" t="s">
        <v>415</v>
      </c>
      <c r="E1127" s="30" t="s">
        <v>18</v>
      </c>
      <c r="F1127" s="30" t="s">
        <v>416</v>
      </c>
      <c r="G1127" s="30" t="s">
        <v>20</v>
      </c>
      <c r="H1127" s="30" t="s">
        <v>617</v>
      </c>
      <c r="I1127" s="42">
        <v>1</v>
      </c>
      <c r="J1127" s="108" t="str">
        <f t="shared" si="23"/>
        <v>муниципальное образование «город Екатеринбург», г. Екатеринбург, ул. Челюскинцев, д. 1</v>
      </c>
      <c r="K1127" s="30">
        <v>2962.1</v>
      </c>
      <c r="L1127" s="30">
        <v>76</v>
      </c>
      <c r="M1127" s="30">
        <v>1</v>
      </c>
      <c r="N1127" s="41" t="s">
        <v>2921</v>
      </c>
      <c r="O1127" s="114">
        <v>43109</v>
      </c>
      <c r="P1127" s="33" t="s">
        <v>2098</v>
      </c>
      <c r="Q1127" s="187">
        <v>4351878.5999999996</v>
      </c>
      <c r="R1127" s="183"/>
      <c r="S1127" s="183"/>
      <c r="T1127"/>
    </row>
    <row r="1128" spans="1:20" ht="23.25" x14ac:dyDescent="0.25">
      <c r="A1128" s="80">
        <v>1127</v>
      </c>
      <c r="B1128" s="133" t="s">
        <v>495</v>
      </c>
      <c r="C1128" s="30"/>
      <c r="D1128" s="30" t="s">
        <v>415</v>
      </c>
      <c r="E1128" s="33" t="s">
        <v>18</v>
      </c>
      <c r="F1128" s="33" t="s">
        <v>416</v>
      </c>
      <c r="G1128" s="33" t="s">
        <v>20</v>
      </c>
      <c r="H1128" s="30" t="s">
        <v>617</v>
      </c>
      <c r="I1128" s="42">
        <v>27</v>
      </c>
      <c r="J1128" s="108" t="str">
        <f t="shared" si="23"/>
        <v>муниципальное образование «город Екатеринбург», г. Екатеринбург, ул. Челюскинцев, д. 27</v>
      </c>
      <c r="K1128" s="30">
        <v>4157.3</v>
      </c>
      <c r="L1128" s="30">
        <v>78</v>
      </c>
      <c r="M1128" s="30">
        <v>3</v>
      </c>
      <c r="N1128" s="41" t="s">
        <v>2118</v>
      </c>
      <c r="O1128" s="114">
        <v>42884</v>
      </c>
      <c r="P1128" s="33" t="s">
        <v>1726</v>
      </c>
      <c r="Q1128" s="187">
        <v>3817619.9000000004</v>
      </c>
      <c r="R1128" s="183"/>
      <c r="S1128" s="183"/>
      <c r="T1128"/>
    </row>
    <row r="1129" spans="1:20" ht="23.25" x14ac:dyDescent="0.25">
      <c r="A1129" s="80">
        <v>1128</v>
      </c>
      <c r="B1129" s="133" t="s">
        <v>495</v>
      </c>
      <c r="C1129" s="30"/>
      <c r="D1129" s="30" t="s">
        <v>415</v>
      </c>
      <c r="E1129" s="33" t="s">
        <v>18</v>
      </c>
      <c r="F1129" s="33" t="s">
        <v>416</v>
      </c>
      <c r="G1129" s="33" t="s">
        <v>20</v>
      </c>
      <c r="H1129" s="30" t="s">
        <v>617</v>
      </c>
      <c r="I1129" s="42">
        <v>29</v>
      </c>
      <c r="J1129" s="108" t="str">
        <f t="shared" si="23"/>
        <v>муниципальное образование «город Екатеринбург», г. Екатеринбург, ул. Челюскинцев, д. 29</v>
      </c>
      <c r="K1129" s="30">
        <v>8589.7999999999993</v>
      </c>
      <c r="L1129" s="30">
        <v>169</v>
      </c>
      <c r="M1129" s="30">
        <v>3</v>
      </c>
      <c r="N1129" s="41" t="s">
        <v>2118</v>
      </c>
      <c r="O1129" s="114">
        <v>42884</v>
      </c>
      <c r="P1129" s="33" t="s">
        <v>1726</v>
      </c>
      <c r="Q1129" s="187">
        <v>6891811.2999999998</v>
      </c>
      <c r="R1129" s="183"/>
      <c r="S1129" s="183"/>
      <c r="T1129"/>
    </row>
    <row r="1130" spans="1:20" ht="23.25" x14ac:dyDescent="0.25">
      <c r="A1130" s="80">
        <v>1129</v>
      </c>
      <c r="B1130" s="133" t="s">
        <v>495</v>
      </c>
      <c r="C1130" s="30"/>
      <c r="D1130" s="30" t="s">
        <v>415</v>
      </c>
      <c r="E1130" s="30" t="s">
        <v>18</v>
      </c>
      <c r="F1130" s="30" t="s">
        <v>416</v>
      </c>
      <c r="G1130" s="30" t="s">
        <v>20</v>
      </c>
      <c r="H1130" s="30" t="s">
        <v>617</v>
      </c>
      <c r="I1130" s="42">
        <v>60</v>
      </c>
      <c r="J1130" s="108" t="str">
        <f t="shared" si="23"/>
        <v>муниципальное образование «город Екатеринбург», г. Екатеринбург, ул. Челюскинцев, д. 60</v>
      </c>
      <c r="K1130" s="30">
        <v>14611.15</v>
      </c>
      <c r="L1130" s="30">
        <v>210</v>
      </c>
      <c r="M1130" s="30">
        <v>3</v>
      </c>
      <c r="N1130" s="41" t="s">
        <v>2966</v>
      </c>
      <c r="O1130" s="114">
        <v>42521</v>
      </c>
      <c r="P1130" s="33" t="s">
        <v>2120</v>
      </c>
      <c r="Q1130" s="187">
        <v>8775518.4000000004</v>
      </c>
      <c r="R1130" s="183"/>
      <c r="S1130" s="183"/>
      <c r="T1130"/>
    </row>
    <row r="1131" spans="1:20" ht="23.25" x14ac:dyDescent="0.25">
      <c r="A1131" s="80">
        <v>1130</v>
      </c>
      <c r="B1131" s="133" t="s">
        <v>495</v>
      </c>
      <c r="C1131" s="30"/>
      <c r="D1131" s="141" t="s">
        <v>415</v>
      </c>
      <c r="E1131" s="33" t="s">
        <v>18</v>
      </c>
      <c r="F1131" s="33" t="s">
        <v>416</v>
      </c>
      <c r="G1131" s="30" t="s">
        <v>20</v>
      </c>
      <c r="H1131" s="30" t="s">
        <v>617</v>
      </c>
      <c r="I1131" s="42">
        <v>64</v>
      </c>
      <c r="J1131" s="108" t="str">
        <f t="shared" si="23"/>
        <v>муниципальное образование «город Екатеринбург», г. Екатеринбург, ул. Челюскинцев, д. 64</v>
      </c>
      <c r="K1131" s="30">
        <v>3963.4</v>
      </c>
      <c r="L1131" s="30">
        <v>36</v>
      </c>
      <c r="M1131" s="30">
        <v>2</v>
      </c>
      <c r="N1131" s="41" t="s">
        <v>2486</v>
      </c>
      <c r="O1131" s="114">
        <v>42618</v>
      </c>
      <c r="P1131" s="33" t="s">
        <v>1716</v>
      </c>
      <c r="Q1131" s="187">
        <v>2353281.08</v>
      </c>
      <c r="R1131" s="183"/>
      <c r="S1131" s="183"/>
      <c r="T1131"/>
    </row>
    <row r="1132" spans="1:20" ht="57" x14ac:dyDescent="0.25">
      <c r="A1132" s="80">
        <v>1131</v>
      </c>
      <c r="B1132" s="133" t="s">
        <v>495</v>
      </c>
      <c r="C1132" s="30"/>
      <c r="D1132" s="141" t="s">
        <v>415</v>
      </c>
      <c r="E1132" s="33" t="s">
        <v>18</v>
      </c>
      <c r="F1132" s="33" t="s">
        <v>416</v>
      </c>
      <c r="G1132" s="30" t="s">
        <v>20</v>
      </c>
      <c r="H1132" s="30" t="s">
        <v>617</v>
      </c>
      <c r="I1132" s="42">
        <v>9</v>
      </c>
      <c r="J1132" s="108" t="str">
        <f t="shared" si="23"/>
        <v>муниципальное образование «город Екатеринбург», г. Екатеринбург, ул. Челюскинцев, д. 9</v>
      </c>
      <c r="K1132" s="30">
        <v>8633.9</v>
      </c>
      <c r="L1132" s="30">
        <v>59</v>
      </c>
      <c r="M1132" s="30">
        <v>4</v>
      </c>
      <c r="N1132" s="41" t="s">
        <v>3448</v>
      </c>
      <c r="O1132" s="114" t="s">
        <v>3449</v>
      </c>
      <c r="P1132" s="33" t="s">
        <v>3549</v>
      </c>
      <c r="Q1132" s="187">
        <v>11759160.720000001</v>
      </c>
      <c r="R1132" s="183"/>
      <c r="S1132" s="183"/>
      <c r="T1132"/>
    </row>
    <row r="1133" spans="1:20" ht="23.25" x14ac:dyDescent="0.25">
      <c r="A1133" s="80">
        <v>1132</v>
      </c>
      <c r="B1133" s="133" t="s">
        <v>495</v>
      </c>
      <c r="C1133" s="30"/>
      <c r="D1133" s="134" t="s">
        <v>415</v>
      </c>
      <c r="E1133" s="71" t="s">
        <v>18</v>
      </c>
      <c r="F1133" s="71" t="s">
        <v>416</v>
      </c>
      <c r="G1133" s="71" t="s">
        <v>20</v>
      </c>
      <c r="H1133" s="71" t="s">
        <v>592</v>
      </c>
      <c r="I1133" s="136">
        <v>18</v>
      </c>
      <c r="J1133" s="108" t="str">
        <f t="shared" si="23"/>
        <v>муниципальное образование «город Екатеринбург», г. Екатеринбург, ул. Черепанова, д. 18</v>
      </c>
      <c r="K1133" s="137">
        <v>33422.1</v>
      </c>
      <c r="L1133" s="30">
        <v>511</v>
      </c>
      <c r="M1133" s="137">
        <v>15</v>
      </c>
      <c r="N1133" s="41" t="s">
        <v>1491</v>
      </c>
      <c r="O1133" s="114">
        <v>43122</v>
      </c>
      <c r="P1133" s="33" t="s">
        <v>1494</v>
      </c>
      <c r="Q1133" s="187">
        <v>27506236.48</v>
      </c>
      <c r="R1133" s="183"/>
      <c r="S1133" s="183"/>
      <c r="T1133"/>
    </row>
    <row r="1134" spans="1:20" ht="23.25" x14ac:dyDescent="0.25">
      <c r="A1134" s="80">
        <v>1133</v>
      </c>
      <c r="B1134" s="133" t="s">
        <v>495</v>
      </c>
      <c r="C1134" s="30"/>
      <c r="D1134" s="30" t="s">
        <v>415</v>
      </c>
      <c r="E1134" s="30" t="s">
        <v>18</v>
      </c>
      <c r="F1134" s="30" t="s">
        <v>416</v>
      </c>
      <c r="G1134" s="30" t="s">
        <v>20</v>
      </c>
      <c r="H1134" s="30" t="s">
        <v>458</v>
      </c>
      <c r="I1134" s="42">
        <v>35</v>
      </c>
      <c r="J1134" s="108" t="str">
        <f t="shared" si="23"/>
        <v>муниципальное образование «город Екатеринбург», г. Екатеринбург, ул. Черняховского, д. 35</v>
      </c>
      <c r="K1134" s="30">
        <v>881</v>
      </c>
      <c r="L1134" s="30">
        <v>24</v>
      </c>
      <c r="M1134" s="30">
        <v>2</v>
      </c>
      <c r="N1134" s="41" t="s">
        <v>2901</v>
      </c>
      <c r="O1134" s="114">
        <v>43066</v>
      </c>
      <c r="P1134" s="33" t="s">
        <v>1632</v>
      </c>
      <c r="Q1134" s="187">
        <v>1643334.08</v>
      </c>
      <c r="R1134" s="183" t="s">
        <v>2348</v>
      </c>
      <c r="S1134" s="183"/>
      <c r="T1134"/>
    </row>
    <row r="1135" spans="1:20" ht="23.25" x14ac:dyDescent="0.25">
      <c r="A1135" s="80">
        <v>1134</v>
      </c>
      <c r="B1135" s="133" t="s">
        <v>495</v>
      </c>
      <c r="C1135" s="30"/>
      <c r="D1135" s="112" t="s">
        <v>415</v>
      </c>
      <c r="E1135" s="52" t="s">
        <v>18</v>
      </c>
      <c r="F1135" s="52" t="s">
        <v>416</v>
      </c>
      <c r="G1135" s="52" t="s">
        <v>20</v>
      </c>
      <c r="H1135" s="112" t="s">
        <v>458</v>
      </c>
      <c r="I1135" s="51">
        <v>40</v>
      </c>
      <c r="J1135" s="108" t="str">
        <f t="shared" si="23"/>
        <v>муниципальное образование «город Екатеринбург», г. Екатеринбург, ул. Черняховского, д. 40</v>
      </c>
      <c r="K1135" s="112">
        <v>15805.7</v>
      </c>
      <c r="L1135" s="30">
        <v>244</v>
      </c>
      <c r="M1135" s="112">
        <v>7</v>
      </c>
      <c r="N1135" s="41" t="s">
        <v>1491</v>
      </c>
      <c r="O1135" s="114">
        <v>43122</v>
      </c>
      <c r="P1135" s="33" t="s">
        <v>1494</v>
      </c>
      <c r="Q1135" s="187">
        <v>13122262.439999999</v>
      </c>
      <c r="R1135" s="183"/>
      <c r="S1135" s="183"/>
      <c r="T1135"/>
    </row>
    <row r="1136" spans="1:20" ht="23.25" x14ac:dyDescent="0.25">
      <c r="A1136" s="80">
        <v>1135</v>
      </c>
      <c r="B1136" s="133" t="s">
        <v>495</v>
      </c>
      <c r="C1136" s="30"/>
      <c r="D1136" s="30" t="s">
        <v>415</v>
      </c>
      <c r="E1136" s="33" t="s">
        <v>18</v>
      </c>
      <c r="F1136" s="33" t="s">
        <v>416</v>
      </c>
      <c r="G1136" s="33" t="s">
        <v>20</v>
      </c>
      <c r="H1136" s="33" t="s">
        <v>458</v>
      </c>
      <c r="I1136" s="117" t="s">
        <v>952</v>
      </c>
      <c r="J1136" s="108" t="str">
        <f t="shared" si="23"/>
        <v>муниципальное образование «город Екатеринбург», г. Екатеринбург, ул. Черняховского, д. 52</v>
      </c>
      <c r="K1136" s="33">
        <v>3439.3</v>
      </c>
      <c r="L1136" s="30">
        <v>76</v>
      </c>
      <c r="M1136" s="33">
        <v>7</v>
      </c>
      <c r="N1136" s="41" t="s">
        <v>2901</v>
      </c>
      <c r="O1136" s="114">
        <v>43066</v>
      </c>
      <c r="P1136" s="33" t="s">
        <v>1632</v>
      </c>
      <c r="Q1136" s="187">
        <v>8451971.8399999999</v>
      </c>
      <c r="R1136" s="183"/>
      <c r="S1136" s="183"/>
      <c r="T1136"/>
    </row>
    <row r="1137" spans="1:20" ht="23.25" x14ac:dyDescent="0.25">
      <c r="A1137" s="80">
        <v>1136</v>
      </c>
      <c r="B1137" s="133" t="s">
        <v>495</v>
      </c>
      <c r="C1137" s="30"/>
      <c r="D1137" s="134" t="s">
        <v>415</v>
      </c>
      <c r="E1137" s="71" t="s">
        <v>18</v>
      </c>
      <c r="F1137" s="71" t="s">
        <v>416</v>
      </c>
      <c r="G1137" s="71" t="s">
        <v>20</v>
      </c>
      <c r="H1137" s="71" t="s">
        <v>1281</v>
      </c>
      <c r="I1137" s="136">
        <v>88</v>
      </c>
      <c r="J1137" s="108" t="str">
        <f t="shared" si="23"/>
        <v>муниципальное образование «город Екатеринбург», г. Екатеринбург, ул. Шаумяна, д. 88</v>
      </c>
      <c r="K1137" s="136">
        <v>2688.6</v>
      </c>
      <c r="L1137" s="30">
        <v>52</v>
      </c>
      <c r="M1137" s="136">
        <v>1</v>
      </c>
      <c r="N1137" s="41" t="s">
        <v>1492</v>
      </c>
      <c r="O1137" s="114">
        <v>43122</v>
      </c>
      <c r="P1137" s="33" t="s">
        <v>1494</v>
      </c>
      <c r="Q1137" s="187">
        <v>1945741.88</v>
      </c>
      <c r="R1137" s="183"/>
      <c r="S1137" s="183"/>
      <c r="T1137"/>
    </row>
    <row r="1138" spans="1:20" ht="23.25" x14ac:dyDescent="0.25">
      <c r="A1138" s="80">
        <v>1137</v>
      </c>
      <c r="B1138" s="133" t="s">
        <v>495</v>
      </c>
      <c r="C1138" s="30"/>
      <c r="D1138" s="30" t="s">
        <v>415</v>
      </c>
      <c r="E1138" s="33" t="s">
        <v>18</v>
      </c>
      <c r="F1138" s="33" t="s">
        <v>416</v>
      </c>
      <c r="G1138" s="33" t="s">
        <v>20</v>
      </c>
      <c r="H1138" s="30" t="s">
        <v>166</v>
      </c>
      <c r="I1138" s="42" t="s">
        <v>118</v>
      </c>
      <c r="J1138" s="108" t="str">
        <f t="shared" si="23"/>
        <v>муниципальное образование «город Екатеринбург», г. Екатеринбург, ул. Шевченко, д. 14А</v>
      </c>
      <c r="K1138" s="30">
        <v>3391.2</v>
      </c>
      <c r="L1138" s="30">
        <v>55</v>
      </c>
      <c r="M1138" s="30">
        <v>6</v>
      </c>
      <c r="N1138" s="41" t="s">
        <v>2926</v>
      </c>
      <c r="O1138" s="114">
        <v>42895</v>
      </c>
      <c r="P1138" s="33" t="s">
        <v>3340</v>
      </c>
      <c r="Q1138" s="187">
        <v>16122256.300000001</v>
      </c>
      <c r="R1138" s="183"/>
      <c r="S1138" s="183"/>
      <c r="T1138"/>
    </row>
    <row r="1139" spans="1:20" ht="34.5" x14ac:dyDescent="0.25">
      <c r="A1139" s="80">
        <v>1138</v>
      </c>
      <c r="B1139" s="133" t="s">
        <v>495</v>
      </c>
      <c r="C1139" s="30"/>
      <c r="D1139" s="30" t="s">
        <v>415</v>
      </c>
      <c r="E1139" s="30" t="s">
        <v>18</v>
      </c>
      <c r="F1139" s="30" t="s">
        <v>416</v>
      </c>
      <c r="G1139" s="30" t="s">
        <v>20</v>
      </c>
      <c r="H1139" s="30" t="s">
        <v>132</v>
      </c>
      <c r="I1139" s="42">
        <v>27</v>
      </c>
      <c r="J1139" s="108" t="str">
        <f t="shared" si="23"/>
        <v>муниципальное образование «город Екатеринбург», г. Екатеринбург, ул. Энгельса, д. 27</v>
      </c>
      <c r="K1139" s="30">
        <v>2039</v>
      </c>
      <c r="L1139" s="30">
        <v>28</v>
      </c>
      <c r="M1139" s="30">
        <v>8</v>
      </c>
      <c r="N1139" s="41" t="s">
        <v>2954</v>
      </c>
      <c r="O1139" s="114" t="s">
        <v>3450</v>
      </c>
      <c r="P1139" s="33" t="s">
        <v>3557</v>
      </c>
      <c r="Q1139" s="187">
        <v>6400340.6499999994</v>
      </c>
      <c r="R1139" s="183"/>
      <c r="S1139" s="183"/>
      <c r="T1139"/>
    </row>
    <row r="1140" spans="1:20" ht="23.25" x14ac:dyDescent="0.25">
      <c r="A1140" s="80">
        <v>1139</v>
      </c>
      <c r="B1140" s="133" t="s">
        <v>495</v>
      </c>
      <c r="C1140" s="30"/>
      <c r="D1140" s="141" t="s">
        <v>415</v>
      </c>
      <c r="E1140" s="30" t="s">
        <v>18</v>
      </c>
      <c r="F1140" s="30" t="s">
        <v>416</v>
      </c>
      <c r="G1140" s="30" t="s">
        <v>20</v>
      </c>
      <c r="H1140" s="30" t="s">
        <v>434</v>
      </c>
      <c r="I1140" s="42">
        <v>16</v>
      </c>
      <c r="J1140" s="108" t="str">
        <f t="shared" si="23"/>
        <v>муниципальное образование «город Екатеринбург», г. Екатеринбург, ул. Энтузиастов, д. 16</v>
      </c>
      <c r="K1140" s="30">
        <v>1388.9</v>
      </c>
      <c r="L1140" s="30">
        <v>24</v>
      </c>
      <c r="M1140" s="30">
        <v>3</v>
      </c>
      <c r="N1140" s="41" t="s">
        <v>2111</v>
      </c>
      <c r="O1140" s="114">
        <v>42891</v>
      </c>
      <c r="P1140" s="33" t="s">
        <v>1644</v>
      </c>
      <c r="Q1140" s="187">
        <v>2031021.08</v>
      </c>
      <c r="R1140" s="183"/>
      <c r="S1140" s="183"/>
      <c r="T1140"/>
    </row>
    <row r="1141" spans="1:20" ht="23.25" x14ac:dyDescent="0.25">
      <c r="A1141" s="80">
        <v>1140</v>
      </c>
      <c r="B1141" s="133" t="s">
        <v>495</v>
      </c>
      <c r="C1141" s="30"/>
      <c r="D1141" s="141" t="s">
        <v>415</v>
      </c>
      <c r="E1141" s="30" t="s">
        <v>18</v>
      </c>
      <c r="F1141" s="30" t="s">
        <v>416</v>
      </c>
      <c r="G1141" s="30" t="s">
        <v>20</v>
      </c>
      <c r="H1141" s="30" t="s">
        <v>434</v>
      </c>
      <c r="I1141" s="42">
        <v>17</v>
      </c>
      <c r="J1141" s="108" t="str">
        <f t="shared" si="23"/>
        <v>муниципальное образование «город Екатеринбург», г. Екатеринбург, ул. Энтузиастов, д. 17</v>
      </c>
      <c r="K1141" s="30">
        <v>571.4</v>
      </c>
      <c r="L1141" s="30">
        <v>6</v>
      </c>
      <c r="M1141" s="30">
        <v>4</v>
      </c>
      <c r="N1141" s="41" t="s">
        <v>2457</v>
      </c>
      <c r="O1141" s="114">
        <v>42502</v>
      </c>
      <c r="P1141" s="33" t="s">
        <v>1635</v>
      </c>
      <c r="Q1141" s="187">
        <v>1884501.3</v>
      </c>
      <c r="R1141" s="183"/>
      <c r="S1141" s="183"/>
      <c r="T1141"/>
    </row>
    <row r="1142" spans="1:20" ht="23.25" x14ac:dyDescent="0.25">
      <c r="A1142" s="80">
        <v>1141</v>
      </c>
      <c r="B1142" s="133" t="s">
        <v>495</v>
      </c>
      <c r="C1142" s="30"/>
      <c r="D1142" s="141" t="s">
        <v>415</v>
      </c>
      <c r="E1142" s="33" t="s">
        <v>18</v>
      </c>
      <c r="F1142" s="33" t="s">
        <v>416</v>
      </c>
      <c r="G1142" s="30" t="s">
        <v>20</v>
      </c>
      <c r="H1142" s="30" t="s">
        <v>434</v>
      </c>
      <c r="I1142" s="42">
        <v>25</v>
      </c>
      <c r="J1142" s="108" t="str">
        <f t="shared" si="23"/>
        <v>муниципальное образование «город Екатеринбург», г. Екатеринбург, ул. Энтузиастов, д. 25</v>
      </c>
      <c r="K1142" s="30">
        <v>544.79999999999995</v>
      </c>
      <c r="L1142" s="30">
        <v>11</v>
      </c>
      <c r="M1142" s="30">
        <v>8</v>
      </c>
      <c r="N1142" s="41" t="s">
        <v>2894</v>
      </c>
      <c r="O1142" s="114" t="s">
        <v>2454</v>
      </c>
      <c r="P1142" s="33" t="s">
        <v>3543</v>
      </c>
      <c r="Q1142" s="187">
        <v>3352194.7399999998</v>
      </c>
      <c r="R1142" s="183"/>
      <c r="S1142" s="183"/>
      <c r="T1142"/>
    </row>
    <row r="1143" spans="1:20" ht="23.25" x14ac:dyDescent="0.25">
      <c r="A1143" s="80">
        <v>1142</v>
      </c>
      <c r="B1143" s="133" t="s">
        <v>495</v>
      </c>
      <c r="C1143" s="30"/>
      <c r="D1143" s="112" t="s">
        <v>415</v>
      </c>
      <c r="E1143" s="52" t="s">
        <v>18</v>
      </c>
      <c r="F1143" s="52" t="s">
        <v>416</v>
      </c>
      <c r="G1143" s="52" t="s">
        <v>20</v>
      </c>
      <c r="H1143" s="112" t="s">
        <v>434</v>
      </c>
      <c r="I1143" s="51" t="s">
        <v>921</v>
      </c>
      <c r="J1143" s="108" t="str">
        <f t="shared" si="23"/>
        <v>муниципальное образование «город Екатеринбург», г. Екатеринбург, ул. Энтузиастов, д. 26КОРПУС А</v>
      </c>
      <c r="K1143" s="112">
        <v>3188.5</v>
      </c>
      <c r="L1143" s="30">
        <v>54</v>
      </c>
      <c r="M1143" s="112">
        <v>1</v>
      </c>
      <c r="N1143" s="41" t="s">
        <v>1492</v>
      </c>
      <c r="O1143" s="114">
        <v>43122</v>
      </c>
      <c r="P1143" s="33" t="s">
        <v>1494</v>
      </c>
      <c r="Q1143" s="187">
        <v>1945594.68</v>
      </c>
      <c r="R1143" s="183"/>
      <c r="S1143" s="183"/>
      <c r="T1143"/>
    </row>
    <row r="1144" spans="1:20" ht="34.5" x14ac:dyDescent="0.25">
      <c r="A1144" s="80">
        <v>1143</v>
      </c>
      <c r="B1144" s="133" t="s">
        <v>495</v>
      </c>
      <c r="C1144" s="30"/>
      <c r="D1144" s="141" t="s">
        <v>415</v>
      </c>
      <c r="E1144" s="30" t="s">
        <v>18</v>
      </c>
      <c r="F1144" s="30" t="s">
        <v>416</v>
      </c>
      <c r="G1144" s="30" t="s">
        <v>20</v>
      </c>
      <c r="H1144" s="30" t="s">
        <v>434</v>
      </c>
      <c r="I1144" s="42">
        <v>27</v>
      </c>
      <c r="J1144" s="108" t="str">
        <f t="shared" si="23"/>
        <v>муниципальное образование «город Екатеринбург», г. Екатеринбург, ул. Энтузиастов, д. 27</v>
      </c>
      <c r="K1144" s="30">
        <v>719.8</v>
      </c>
      <c r="L1144" s="30">
        <v>7</v>
      </c>
      <c r="M1144" s="30">
        <v>6</v>
      </c>
      <c r="N1144" s="41" t="s">
        <v>2916</v>
      </c>
      <c r="O1144" s="114" t="s">
        <v>2454</v>
      </c>
      <c r="P1144" s="33" t="s">
        <v>3537</v>
      </c>
      <c r="Q1144" s="187">
        <v>4333774.2000000011</v>
      </c>
      <c r="R1144" s="183"/>
      <c r="S1144" s="183"/>
      <c r="T1144"/>
    </row>
    <row r="1145" spans="1:20" ht="23.25" x14ac:dyDescent="0.25">
      <c r="A1145" s="80">
        <v>1144</v>
      </c>
      <c r="B1145" s="133" t="s">
        <v>495</v>
      </c>
      <c r="C1145" s="30"/>
      <c r="D1145" s="141" t="s">
        <v>415</v>
      </c>
      <c r="E1145" s="30" t="s">
        <v>18</v>
      </c>
      <c r="F1145" s="30" t="s">
        <v>416</v>
      </c>
      <c r="G1145" s="30" t="s">
        <v>20</v>
      </c>
      <c r="H1145" s="30" t="s">
        <v>434</v>
      </c>
      <c r="I1145" s="42">
        <v>28</v>
      </c>
      <c r="J1145" s="108" t="str">
        <f t="shared" si="23"/>
        <v>муниципальное образование «город Екатеринбург», г. Екатеринбург, ул. Энтузиастов, д. 28</v>
      </c>
      <c r="K1145" s="30">
        <v>527.9</v>
      </c>
      <c r="L1145" s="30">
        <v>8</v>
      </c>
      <c r="M1145" s="30">
        <v>5</v>
      </c>
      <c r="N1145" s="41" t="s">
        <v>2928</v>
      </c>
      <c r="O1145" s="114" t="s">
        <v>3309</v>
      </c>
      <c r="P1145" s="33" t="s">
        <v>1918</v>
      </c>
      <c r="Q1145" s="187">
        <v>1002518.56</v>
      </c>
      <c r="R1145" s="183"/>
      <c r="S1145" s="183"/>
      <c r="T1145"/>
    </row>
    <row r="1146" spans="1:20" ht="23.25" x14ac:dyDescent="0.25">
      <c r="A1146" s="80">
        <v>1145</v>
      </c>
      <c r="B1146" s="133" t="s">
        <v>495</v>
      </c>
      <c r="C1146" s="30"/>
      <c r="D1146" s="141" t="s">
        <v>415</v>
      </c>
      <c r="E1146" s="30" t="s">
        <v>18</v>
      </c>
      <c r="F1146" s="30" t="s">
        <v>416</v>
      </c>
      <c r="G1146" s="30" t="s">
        <v>20</v>
      </c>
      <c r="H1146" s="30" t="s">
        <v>434</v>
      </c>
      <c r="I1146" s="42" t="s">
        <v>1020</v>
      </c>
      <c r="J1146" s="108" t="str">
        <f t="shared" si="23"/>
        <v>муниципальное образование «город Екатеринбург», г. Екатеринбург, ул. Энтузиастов, д. 30КОРПУС А</v>
      </c>
      <c r="K1146" s="30">
        <v>492.1</v>
      </c>
      <c r="L1146" s="30">
        <v>12</v>
      </c>
      <c r="M1146" s="30">
        <v>2</v>
      </c>
      <c r="N1146" s="41" t="s">
        <v>2457</v>
      </c>
      <c r="O1146" s="114">
        <v>42502</v>
      </c>
      <c r="P1146" s="33" t="s">
        <v>1635</v>
      </c>
      <c r="Q1146" s="187">
        <v>760072.22</v>
      </c>
      <c r="R1146" s="183"/>
      <c r="S1146" s="183"/>
      <c r="T1146"/>
    </row>
    <row r="1147" spans="1:20" ht="23.25" x14ac:dyDescent="0.25">
      <c r="A1147" s="80">
        <v>1146</v>
      </c>
      <c r="B1147" s="133" t="s">
        <v>495</v>
      </c>
      <c r="C1147" s="30"/>
      <c r="D1147" s="30" t="s">
        <v>415</v>
      </c>
      <c r="E1147" s="30" t="s">
        <v>18</v>
      </c>
      <c r="F1147" s="30" t="s">
        <v>416</v>
      </c>
      <c r="G1147" s="30" t="s">
        <v>20</v>
      </c>
      <c r="H1147" s="30" t="s">
        <v>434</v>
      </c>
      <c r="I1147" s="42" t="s">
        <v>888</v>
      </c>
      <c r="J1147" s="108" t="str">
        <f t="shared" si="23"/>
        <v>муниципальное образование «город Екатеринбург», г. Екатеринбург, ул. Энтузиастов, д. 32КОРПУС А</v>
      </c>
      <c r="K1147" s="30">
        <v>491.5</v>
      </c>
      <c r="L1147" s="30">
        <v>12</v>
      </c>
      <c r="M1147" s="30">
        <v>3</v>
      </c>
      <c r="N1147" s="41" t="s">
        <v>2928</v>
      </c>
      <c r="O1147" s="114" t="s">
        <v>3534</v>
      </c>
      <c r="P1147" s="33" t="s">
        <v>1918</v>
      </c>
      <c r="Q1147" s="187">
        <v>568907.49999999988</v>
      </c>
      <c r="R1147" s="183"/>
      <c r="S1147" s="183"/>
      <c r="T1147"/>
    </row>
    <row r="1148" spans="1:20" ht="23.25" x14ac:dyDescent="0.25">
      <c r="A1148" s="80">
        <v>1147</v>
      </c>
      <c r="B1148" s="133" t="s">
        <v>495</v>
      </c>
      <c r="C1148" s="30"/>
      <c r="D1148" s="141" t="s">
        <v>415</v>
      </c>
      <c r="E1148" s="30" t="s">
        <v>18</v>
      </c>
      <c r="F1148" s="30" t="s">
        <v>416</v>
      </c>
      <c r="G1148" s="30" t="s">
        <v>20</v>
      </c>
      <c r="H1148" s="30" t="s">
        <v>434</v>
      </c>
      <c r="I1148" s="42" t="s">
        <v>1099</v>
      </c>
      <c r="J1148" s="108" t="str">
        <f t="shared" si="23"/>
        <v>муниципальное образование «город Екатеринбург», г. Екатеринбург, ул. Энтузиастов, д. 34КОРПУС Б</v>
      </c>
      <c r="K1148" s="30">
        <v>672.9</v>
      </c>
      <c r="L1148" s="30">
        <v>12</v>
      </c>
      <c r="M1148" s="30">
        <v>6</v>
      </c>
      <c r="N1148" s="41" t="s">
        <v>2917</v>
      </c>
      <c r="O1148" s="114">
        <v>42629</v>
      </c>
      <c r="P1148" s="33" t="s">
        <v>3340</v>
      </c>
      <c r="Q1148" s="187">
        <v>2226385.06</v>
      </c>
      <c r="R1148" s="183"/>
      <c r="S1148" s="183"/>
      <c r="T1148"/>
    </row>
    <row r="1149" spans="1:20" ht="23.25" x14ac:dyDescent="0.25">
      <c r="A1149" s="80">
        <v>1148</v>
      </c>
      <c r="B1149" s="133" t="s">
        <v>495</v>
      </c>
      <c r="C1149" s="30"/>
      <c r="D1149" s="30" t="s">
        <v>415</v>
      </c>
      <c r="E1149" s="33" t="s">
        <v>18</v>
      </c>
      <c r="F1149" s="33" t="s">
        <v>416</v>
      </c>
      <c r="G1149" s="33" t="s">
        <v>20</v>
      </c>
      <c r="H1149" s="30" t="s">
        <v>1283</v>
      </c>
      <c r="I1149" s="42">
        <v>3</v>
      </c>
      <c r="J1149" s="108" t="str">
        <f t="shared" si="23"/>
        <v>муниципальное образование «город Екатеринбург», г. Екатеринбург, ул. Эскадронная, д. 3</v>
      </c>
      <c r="K1149" s="30">
        <v>275.7</v>
      </c>
      <c r="L1149" s="30">
        <v>8</v>
      </c>
      <c r="M1149" s="30">
        <v>7</v>
      </c>
      <c r="N1149" s="41" t="s">
        <v>2981</v>
      </c>
      <c r="O1149" s="114">
        <v>43066</v>
      </c>
      <c r="P1149" s="33" t="s">
        <v>1666</v>
      </c>
      <c r="Q1149" s="187">
        <v>2379311.88</v>
      </c>
      <c r="R1149" s="183"/>
      <c r="S1149" s="183"/>
      <c r="T1149"/>
    </row>
    <row r="1150" spans="1:20" ht="34.5" x14ac:dyDescent="0.25">
      <c r="A1150" s="80">
        <v>1149</v>
      </c>
      <c r="B1150" s="133" t="s">
        <v>495</v>
      </c>
      <c r="C1150" s="30"/>
      <c r="D1150" s="30" t="s">
        <v>415</v>
      </c>
      <c r="E1150" s="33" t="s">
        <v>18</v>
      </c>
      <c r="F1150" s="33" t="s">
        <v>416</v>
      </c>
      <c r="G1150" s="33" t="s">
        <v>845</v>
      </c>
      <c r="H1150" s="33" t="s">
        <v>846</v>
      </c>
      <c r="I1150" s="117" t="s">
        <v>997</v>
      </c>
      <c r="J1150" s="108" t="str">
        <f t="shared" si="23"/>
        <v>муниципальное образование «город Екатеринбург», г. Екатеринбург, ш. Елизаветинское, д. 20</v>
      </c>
      <c r="K1150" s="33">
        <v>825.2</v>
      </c>
      <c r="L1150" s="30">
        <v>12</v>
      </c>
      <c r="M1150" s="33">
        <v>8</v>
      </c>
      <c r="N1150" s="41" t="s">
        <v>3002</v>
      </c>
      <c r="O1150" s="114">
        <v>43123</v>
      </c>
      <c r="P1150" s="33" t="s">
        <v>3593</v>
      </c>
      <c r="Q1150" s="187">
        <v>4554714.1399999997</v>
      </c>
      <c r="R1150" s="183"/>
      <c r="S1150" s="183"/>
      <c r="T1150"/>
    </row>
    <row r="1151" spans="1:20" ht="23.25" x14ac:dyDescent="0.25">
      <c r="A1151" s="80">
        <v>1150</v>
      </c>
      <c r="B1151" s="133" t="s">
        <v>495</v>
      </c>
      <c r="C1151" s="30"/>
      <c r="D1151" s="141" t="s">
        <v>415</v>
      </c>
      <c r="E1151" s="33" t="s">
        <v>18</v>
      </c>
      <c r="F1151" s="33" t="s">
        <v>416</v>
      </c>
      <c r="G1151" s="33" t="s">
        <v>845</v>
      </c>
      <c r="H1151" s="30" t="s">
        <v>846</v>
      </c>
      <c r="I1151" s="42">
        <v>24</v>
      </c>
      <c r="J1151" s="108" t="str">
        <f t="shared" si="23"/>
        <v>муниципальное образование «город Екатеринбург», г. Екатеринбург, ш. Елизаветинское, д. 24</v>
      </c>
      <c r="K1151" s="30">
        <v>822.4</v>
      </c>
      <c r="L1151" s="30">
        <v>12</v>
      </c>
      <c r="M1151" s="30">
        <v>8</v>
      </c>
      <c r="N1151" s="41" t="s">
        <v>3303</v>
      </c>
      <c r="O1151" s="114" t="s">
        <v>3304</v>
      </c>
      <c r="P1151" s="33" t="s">
        <v>2882</v>
      </c>
      <c r="Q1151" s="187">
        <v>4314190.92</v>
      </c>
      <c r="R1151" s="183"/>
      <c r="S1151" s="183"/>
      <c r="T1151"/>
    </row>
    <row r="1152" spans="1:20" ht="23.25" x14ac:dyDescent="0.25">
      <c r="A1152" s="80">
        <v>1151</v>
      </c>
      <c r="B1152" s="133" t="s">
        <v>495</v>
      </c>
      <c r="C1152" s="30"/>
      <c r="D1152" s="30" t="s">
        <v>415</v>
      </c>
      <c r="E1152" s="30" t="s">
        <v>18</v>
      </c>
      <c r="F1152" s="30" t="s">
        <v>416</v>
      </c>
      <c r="G1152" s="30" t="s">
        <v>845</v>
      </c>
      <c r="H1152" s="30" t="s">
        <v>846</v>
      </c>
      <c r="I1152" s="42">
        <v>46</v>
      </c>
      <c r="J1152" s="108" t="str">
        <f t="shared" si="23"/>
        <v>муниципальное образование «город Екатеринбург», г. Екатеринбург, ш. Елизаветинское, д. 46</v>
      </c>
      <c r="K1152" s="30">
        <v>392.1</v>
      </c>
      <c r="L1152" s="30">
        <v>8</v>
      </c>
      <c r="M1152" s="30">
        <v>8</v>
      </c>
      <c r="N1152" s="41" t="s">
        <v>2105</v>
      </c>
      <c r="O1152" s="114">
        <v>42885</v>
      </c>
      <c r="P1152" s="33" t="s">
        <v>1644</v>
      </c>
      <c r="Q1152" s="187">
        <v>2767678.54</v>
      </c>
      <c r="R1152" s="183"/>
      <c r="S1152" s="183"/>
      <c r="T1152"/>
    </row>
    <row r="1153" spans="1:20" ht="23.25" x14ac:dyDescent="0.25">
      <c r="A1153" s="80">
        <v>1152</v>
      </c>
      <c r="B1153" s="133" t="s">
        <v>495</v>
      </c>
      <c r="C1153" s="30"/>
      <c r="D1153" s="30" t="s">
        <v>415</v>
      </c>
      <c r="E1153" s="33" t="s">
        <v>18</v>
      </c>
      <c r="F1153" s="33" t="s">
        <v>416</v>
      </c>
      <c r="G1153" s="33" t="s">
        <v>845</v>
      </c>
      <c r="H1153" s="30" t="s">
        <v>846</v>
      </c>
      <c r="I1153" s="42">
        <v>48</v>
      </c>
      <c r="J1153" s="108" t="str">
        <f t="shared" si="23"/>
        <v>муниципальное образование «город Екатеринбург», г. Екатеринбург, ш. Елизаветинское, д. 48</v>
      </c>
      <c r="K1153" s="30">
        <v>397.8</v>
      </c>
      <c r="L1153" s="30">
        <v>8</v>
      </c>
      <c r="M1153" s="30">
        <v>8</v>
      </c>
      <c r="N1153" s="41" t="s">
        <v>2105</v>
      </c>
      <c r="O1153" s="114">
        <v>42885</v>
      </c>
      <c r="P1153" s="33" t="s">
        <v>1644</v>
      </c>
      <c r="Q1153" s="187">
        <v>1909454.11</v>
      </c>
      <c r="R1153" s="183"/>
      <c r="S1153" s="183"/>
      <c r="T1153"/>
    </row>
    <row r="1154" spans="1:20" ht="23.25" x14ac:dyDescent="0.25">
      <c r="A1154" s="80">
        <v>1153</v>
      </c>
      <c r="B1154" s="133" t="s">
        <v>495</v>
      </c>
      <c r="C1154" s="30"/>
      <c r="D1154" s="141" t="s">
        <v>415</v>
      </c>
      <c r="E1154" s="30" t="s">
        <v>1500</v>
      </c>
      <c r="F1154" s="33" t="s">
        <v>1055</v>
      </c>
      <c r="G1154" s="33" t="s">
        <v>20</v>
      </c>
      <c r="H1154" s="30" t="s">
        <v>456</v>
      </c>
      <c r="I1154" s="42">
        <v>11</v>
      </c>
      <c r="J1154" s="108" t="str">
        <f t="shared" si="23"/>
        <v>муниципальное образование «город Екатеринбург», пос. Северка (г Екатеринбург), ул. Стрелочников, д. 11</v>
      </c>
      <c r="K1154" s="30">
        <v>816.1</v>
      </c>
      <c r="L1154" s="30">
        <v>14</v>
      </c>
      <c r="M1154" s="30">
        <v>5</v>
      </c>
      <c r="N1154" s="41" t="s">
        <v>2891</v>
      </c>
      <c r="O1154" s="114">
        <v>42688</v>
      </c>
      <c r="P1154" s="33" t="s">
        <v>1670</v>
      </c>
      <c r="Q1154" s="187">
        <v>2401076.87</v>
      </c>
      <c r="R1154" s="183"/>
      <c r="S1154" s="183"/>
      <c r="T1154"/>
    </row>
    <row r="1155" spans="1:20" ht="23.25" x14ac:dyDescent="0.25">
      <c r="A1155" s="80">
        <v>1154</v>
      </c>
      <c r="B1155" s="133" t="s">
        <v>495</v>
      </c>
      <c r="C1155" s="30"/>
      <c r="D1155" s="141" t="s">
        <v>415</v>
      </c>
      <c r="E1155" s="30" t="s">
        <v>1500</v>
      </c>
      <c r="F1155" s="33" t="s">
        <v>1055</v>
      </c>
      <c r="G1155" s="33" t="s">
        <v>20</v>
      </c>
      <c r="H1155" s="30" t="s">
        <v>456</v>
      </c>
      <c r="I1155" s="42">
        <v>13</v>
      </c>
      <c r="J1155" s="108" t="str">
        <f t="shared" si="23"/>
        <v>муниципальное образование «город Екатеринбург», пос. Северка (г Екатеринбург), ул. Стрелочников, д. 13</v>
      </c>
      <c r="K1155" s="30">
        <v>431.28</v>
      </c>
      <c r="L1155" s="30">
        <v>19</v>
      </c>
      <c r="M1155" s="30">
        <v>4</v>
      </c>
      <c r="N1155" s="41" t="s">
        <v>2891</v>
      </c>
      <c r="O1155" s="114">
        <v>42688</v>
      </c>
      <c r="P1155" s="33" t="s">
        <v>1670</v>
      </c>
      <c r="Q1155" s="187">
        <v>3110331.45</v>
      </c>
      <c r="R1155" s="183"/>
      <c r="S1155" s="183"/>
      <c r="T1155"/>
    </row>
    <row r="1156" spans="1:20" ht="23.25" x14ac:dyDescent="0.25">
      <c r="A1156" s="80">
        <v>1155</v>
      </c>
      <c r="B1156" s="133" t="s">
        <v>495</v>
      </c>
      <c r="C1156" s="30"/>
      <c r="D1156" s="141" t="s">
        <v>415</v>
      </c>
      <c r="E1156" s="30" t="s">
        <v>1500</v>
      </c>
      <c r="F1156" s="33" t="s">
        <v>1055</v>
      </c>
      <c r="G1156" s="33" t="s">
        <v>20</v>
      </c>
      <c r="H1156" s="30" t="s">
        <v>456</v>
      </c>
      <c r="I1156" s="42">
        <v>17</v>
      </c>
      <c r="J1156" s="108" t="str">
        <f t="shared" si="23"/>
        <v>муниципальное образование «город Екатеринбург», пос. Северка (г Екатеринбург), ул. Стрелочников, д. 17</v>
      </c>
      <c r="K1156" s="30">
        <v>420.2</v>
      </c>
      <c r="L1156" s="30">
        <v>15</v>
      </c>
      <c r="M1156" s="30">
        <v>6</v>
      </c>
      <c r="N1156" s="41" t="s">
        <v>2891</v>
      </c>
      <c r="O1156" s="114">
        <v>42688</v>
      </c>
      <c r="P1156" s="33" t="s">
        <v>1670</v>
      </c>
      <c r="Q1156" s="187">
        <v>2569053.2999999998</v>
      </c>
      <c r="R1156" s="183"/>
      <c r="S1156" s="183"/>
      <c r="T1156"/>
    </row>
    <row r="1157" spans="1:20" ht="23.25" x14ac:dyDescent="0.25">
      <c r="A1157" s="80">
        <v>1156</v>
      </c>
      <c r="B1157" s="105" t="s">
        <v>8</v>
      </c>
      <c r="C1157" s="106"/>
      <c r="D1157" s="91" t="s">
        <v>9</v>
      </c>
      <c r="E1157" s="30" t="s">
        <v>18</v>
      </c>
      <c r="F1157" s="30" t="s">
        <v>19</v>
      </c>
      <c r="G1157" s="30" t="s">
        <v>20</v>
      </c>
      <c r="H1157" s="30" t="s">
        <v>651</v>
      </c>
      <c r="I1157" s="42">
        <v>2</v>
      </c>
      <c r="J1157" s="108" t="str">
        <f t="shared" si="23"/>
        <v>муниципальное образование город Алапаевск, г. Алапаевск, ул. 19 Партсъезда, д. 2</v>
      </c>
      <c r="K1157" s="30">
        <v>944</v>
      </c>
      <c r="L1157" s="30">
        <v>16</v>
      </c>
      <c r="M1157" s="30">
        <v>7</v>
      </c>
      <c r="N1157" s="41" t="s">
        <v>2732</v>
      </c>
      <c r="O1157" s="114">
        <v>43046</v>
      </c>
      <c r="P1157" s="33" t="s">
        <v>1608</v>
      </c>
      <c r="Q1157" s="187">
        <v>6086137.9200000009</v>
      </c>
      <c r="R1157" s="183"/>
      <c r="S1157" s="183"/>
      <c r="T1157"/>
    </row>
    <row r="1158" spans="1:20" ht="23.25" x14ac:dyDescent="0.25">
      <c r="A1158" s="80">
        <v>1157</v>
      </c>
      <c r="B1158" s="105" t="s">
        <v>8</v>
      </c>
      <c r="C1158" s="30"/>
      <c r="D1158" s="91" t="s">
        <v>9</v>
      </c>
      <c r="E1158" s="30" t="s">
        <v>18</v>
      </c>
      <c r="F1158" s="30" t="s">
        <v>19</v>
      </c>
      <c r="G1158" s="30" t="s">
        <v>20</v>
      </c>
      <c r="H1158" s="30" t="s">
        <v>1471</v>
      </c>
      <c r="I1158" s="42">
        <v>10</v>
      </c>
      <c r="J1158" s="108" t="str">
        <f t="shared" si="23"/>
        <v>муниципальное образование город Алапаевск, г. Алапаевск, ул. Братьев Серебряковых, д. 10</v>
      </c>
      <c r="K1158" s="30">
        <v>376.6</v>
      </c>
      <c r="L1158" s="30">
        <v>8</v>
      </c>
      <c r="M1158" s="30">
        <v>1</v>
      </c>
      <c r="N1158" s="41" t="s">
        <v>2733</v>
      </c>
      <c r="O1158" s="114">
        <v>43178</v>
      </c>
      <c r="P1158" s="33" t="s">
        <v>3065</v>
      </c>
      <c r="Q1158" s="187">
        <v>1822796.81</v>
      </c>
      <c r="R1158" s="183"/>
      <c r="S1158" s="183"/>
      <c r="T1158"/>
    </row>
    <row r="1159" spans="1:20" ht="23.25" x14ac:dyDescent="0.25">
      <c r="A1159" s="80">
        <v>1158</v>
      </c>
      <c r="B1159" s="105" t="s">
        <v>8</v>
      </c>
      <c r="C1159" s="106"/>
      <c r="D1159" s="91" t="s">
        <v>9</v>
      </c>
      <c r="E1159" s="30" t="s">
        <v>18</v>
      </c>
      <c r="F1159" s="30" t="s">
        <v>19</v>
      </c>
      <c r="G1159" s="30" t="s">
        <v>20</v>
      </c>
      <c r="H1159" s="30" t="s">
        <v>1471</v>
      </c>
      <c r="I1159" s="57">
        <v>3</v>
      </c>
      <c r="J1159" s="108" t="str">
        <f t="shared" si="23"/>
        <v>муниципальное образование город Алапаевск, г. Алапаевск, ул. Братьев Серебряковых, д. 3</v>
      </c>
      <c r="K1159" s="120">
        <v>411.4</v>
      </c>
      <c r="L1159" s="30">
        <v>8</v>
      </c>
      <c r="M1159" s="120">
        <v>4</v>
      </c>
      <c r="N1159" s="41" t="s">
        <v>2732</v>
      </c>
      <c r="O1159" s="114">
        <v>43046</v>
      </c>
      <c r="P1159" s="33" t="s">
        <v>1608</v>
      </c>
      <c r="Q1159" s="187">
        <v>2882283.3400000003</v>
      </c>
      <c r="R1159" s="183"/>
      <c r="S1159" s="183"/>
      <c r="T1159"/>
    </row>
    <row r="1160" spans="1:20" ht="23.25" x14ac:dyDescent="0.25">
      <c r="A1160" s="80">
        <v>1159</v>
      </c>
      <c r="B1160" s="105" t="s">
        <v>8</v>
      </c>
      <c r="C1160" s="30"/>
      <c r="D1160" s="91" t="s">
        <v>9</v>
      </c>
      <c r="E1160" s="30" t="s">
        <v>18</v>
      </c>
      <c r="F1160" s="30" t="s">
        <v>19</v>
      </c>
      <c r="G1160" s="30" t="s">
        <v>20</v>
      </c>
      <c r="H1160" s="30" t="s">
        <v>1471</v>
      </c>
      <c r="I1160" s="42">
        <v>8</v>
      </c>
      <c r="J1160" s="108" t="str">
        <f t="shared" si="23"/>
        <v>муниципальное образование город Алапаевск, г. Алапаевск, ул. Братьев Серебряковых, д. 8</v>
      </c>
      <c r="K1160" s="30">
        <v>370.1</v>
      </c>
      <c r="L1160" s="30">
        <v>8</v>
      </c>
      <c r="M1160" s="30">
        <v>7</v>
      </c>
      <c r="N1160" s="41" t="s">
        <v>2732</v>
      </c>
      <c r="O1160" s="114">
        <v>43046</v>
      </c>
      <c r="P1160" s="33" t="s">
        <v>1608</v>
      </c>
      <c r="Q1160" s="187">
        <v>2945436.9400000004</v>
      </c>
      <c r="R1160" s="183"/>
      <c r="S1160" s="183"/>
      <c r="T1160"/>
    </row>
    <row r="1161" spans="1:20" ht="23.25" x14ac:dyDescent="0.25">
      <c r="A1161" s="80">
        <v>1160</v>
      </c>
      <c r="B1161" s="105" t="s">
        <v>8</v>
      </c>
      <c r="C1161" s="106"/>
      <c r="D1161" s="91" t="s">
        <v>9</v>
      </c>
      <c r="E1161" s="30" t="s">
        <v>18</v>
      </c>
      <c r="F1161" s="30" t="s">
        <v>19</v>
      </c>
      <c r="G1161" s="30" t="s">
        <v>20</v>
      </c>
      <c r="H1161" s="30" t="s">
        <v>53</v>
      </c>
      <c r="I1161" s="42">
        <v>32</v>
      </c>
      <c r="J1161" s="108" t="str">
        <f t="shared" si="23"/>
        <v>муниципальное образование город Алапаевск, г. Алапаевск, ул. Комсомольская, д. 32</v>
      </c>
      <c r="K1161" s="30">
        <v>3570.3</v>
      </c>
      <c r="L1161" s="30">
        <v>68</v>
      </c>
      <c r="M1161" s="30">
        <v>1</v>
      </c>
      <c r="N1161" s="41" t="s">
        <v>2733</v>
      </c>
      <c r="O1161" s="114">
        <v>43178</v>
      </c>
      <c r="P1161" s="33" t="s">
        <v>3065</v>
      </c>
      <c r="Q1161" s="187">
        <v>1859481.8900000001</v>
      </c>
      <c r="R1161" s="183"/>
      <c r="S1161" s="183"/>
      <c r="T1161"/>
    </row>
    <row r="1162" spans="1:20" ht="23.25" x14ac:dyDescent="0.25">
      <c r="A1162" s="80">
        <v>1161</v>
      </c>
      <c r="B1162" s="105" t="s">
        <v>8</v>
      </c>
      <c r="C1162" s="106"/>
      <c r="D1162" s="91" t="s">
        <v>9</v>
      </c>
      <c r="E1162" s="30" t="s">
        <v>18</v>
      </c>
      <c r="F1162" s="30" t="s">
        <v>19</v>
      </c>
      <c r="G1162" s="30" t="s">
        <v>20</v>
      </c>
      <c r="H1162" s="120" t="s">
        <v>69</v>
      </c>
      <c r="I1162" s="57">
        <v>15</v>
      </c>
      <c r="J1162" s="108" t="str">
        <f t="shared" si="23"/>
        <v>муниципальное образование город Алапаевск, г. Алапаевск, ул. Мира, д. 15</v>
      </c>
      <c r="K1162" s="120">
        <v>3661</v>
      </c>
      <c r="L1162" s="30">
        <v>78</v>
      </c>
      <c r="M1162" s="120">
        <v>1</v>
      </c>
      <c r="N1162" s="41" t="s">
        <v>2733</v>
      </c>
      <c r="O1162" s="114">
        <v>43178</v>
      </c>
      <c r="P1162" s="33" t="s">
        <v>3065</v>
      </c>
      <c r="Q1162" s="187">
        <v>4798090.58</v>
      </c>
      <c r="R1162" s="183"/>
      <c r="S1162" s="183"/>
      <c r="T1162"/>
    </row>
    <row r="1163" spans="1:20" ht="23.25" x14ac:dyDescent="0.25">
      <c r="A1163" s="80">
        <v>1162</v>
      </c>
      <c r="B1163" s="105" t="s">
        <v>8</v>
      </c>
      <c r="C1163" s="30"/>
      <c r="D1163" s="91" t="s">
        <v>9</v>
      </c>
      <c r="E1163" s="30" t="s">
        <v>18</v>
      </c>
      <c r="F1163" s="30" t="s">
        <v>19</v>
      </c>
      <c r="G1163" s="30" t="s">
        <v>20</v>
      </c>
      <c r="H1163" s="30" t="s">
        <v>26</v>
      </c>
      <c r="I1163" s="42">
        <v>52</v>
      </c>
      <c r="J1163" s="108" t="str">
        <f t="shared" si="23"/>
        <v>муниципальное образование город Алапаевск, г. Алапаевск, ул. Сафонова, д. 52</v>
      </c>
      <c r="K1163" s="30">
        <v>407.7</v>
      </c>
      <c r="L1163" s="30">
        <v>8</v>
      </c>
      <c r="M1163" s="30">
        <v>4</v>
      </c>
      <c r="N1163" s="41" t="s">
        <v>2732</v>
      </c>
      <c r="O1163" s="114">
        <v>43046</v>
      </c>
      <c r="P1163" s="33" t="s">
        <v>1608</v>
      </c>
      <c r="Q1163" s="187">
        <v>2983039.9999999995</v>
      </c>
      <c r="R1163" s="183"/>
      <c r="S1163" s="183"/>
      <c r="T1163"/>
    </row>
    <row r="1164" spans="1:20" ht="23.25" x14ac:dyDescent="0.25">
      <c r="A1164" s="80">
        <v>1163</v>
      </c>
      <c r="B1164" s="105" t="s">
        <v>8</v>
      </c>
      <c r="C1164" s="106"/>
      <c r="D1164" s="91" t="s">
        <v>9</v>
      </c>
      <c r="E1164" s="30" t="s">
        <v>18</v>
      </c>
      <c r="F1164" s="30" t="s">
        <v>19</v>
      </c>
      <c r="G1164" s="30" t="s">
        <v>20</v>
      </c>
      <c r="H1164" s="30" t="s">
        <v>26</v>
      </c>
      <c r="I1164" s="42">
        <v>58</v>
      </c>
      <c r="J1164" s="108" t="str">
        <f t="shared" si="23"/>
        <v>муниципальное образование город Алапаевск, г. Алапаевск, ул. Сафонова, д. 58</v>
      </c>
      <c r="K1164" s="30">
        <v>688.5</v>
      </c>
      <c r="L1164" s="30">
        <v>12</v>
      </c>
      <c r="M1164" s="30">
        <v>4</v>
      </c>
      <c r="N1164" s="41" t="s">
        <v>2732</v>
      </c>
      <c r="O1164" s="114">
        <v>43046</v>
      </c>
      <c r="P1164" s="33" t="s">
        <v>1608</v>
      </c>
      <c r="Q1164" s="187">
        <v>4627171.76</v>
      </c>
      <c r="R1164" s="183"/>
      <c r="S1164" s="183"/>
      <c r="T1164"/>
    </row>
    <row r="1165" spans="1:20" ht="23.25" x14ac:dyDescent="0.25">
      <c r="A1165" s="80">
        <v>1164</v>
      </c>
      <c r="B1165" s="105" t="s">
        <v>8</v>
      </c>
      <c r="C1165" s="106"/>
      <c r="D1165" s="91" t="s">
        <v>9</v>
      </c>
      <c r="E1165" s="30" t="s">
        <v>1500</v>
      </c>
      <c r="F1165" s="30" t="s">
        <v>1118</v>
      </c>
      <c r="G1165" s="30" t="s">
        <v>20</v>
      </c>
      <c r="H1165" s="30" t="s">
        <v>61</v>
      </c>
      <c r="I1165" s="42">
        <v>36</v>
      </c>
      <c r="J1165" s="108" t="str">
        <f t="shared" si="23"/>
        <v>муниципальное образование город Алапаевск, пос. Нейво-Шайтанский (г Алапаевск), ул. Октябрьская, д. 36</v>
      </c>
      <c r="K1165" s="30">
        <v>867.7</v>
      </c>
      <c r="L1165" s="30">
        <v>8</v>
      </c>
      <c r="M1165" s="30">
        <v>7</v>
      </c>
      <c r="N1165" s="41" t="s">
        <v>2732</v>
      </c>
      <c r="O1165" s="114">
        <v>43046</v>
      </c>
      <c r="P1165" s="33" t="s">
        <v>1608</v>
      </c>
      <c r="Q1165" s="187">
        <v>4329402.3</v>
      </c>
      <c r="R1165" s="183"/>
      <c r="S1165" s="183"/>
      <c r="T1165"/>
    </row>
    <row r="1166" spans="1:20" ht="23.25" x14ac:dyDescent="0.25">
      <c r="A1166" s="80">
        <v>1165</v>
      </c>
      <c r="B1166" s="116" t="s">
        <v>218</v>
      </c>
      <c r="C1166" s="30" t="s">
        <v>5237</v>
      </c>
      <c r="D1166" s="30" t="s">
        <v>687</v>
      </c>
      <c r="E1166" s="30" t="s">
        <v>637</v>
      </c>
      <c r="F1166" s="30" t="s">
        <v>168</v>
      </c>
      <c r="G1166" s="30" t="s">
        <v>20</v>
      </c>
      <c r="H1166" s="30" t="s">
        <v>505</v>
      </c>
      <c r="I1166" s="42">
        <v>3</v>
      </c>
      <c r="J1166" s="108" t="str">
        <f t="shared" si="23"/>
        <v>Невьянский р-н, городской округ Верх-Нейвинский, п.г.т. Верх-Нейвинский, ул. Рабочей молодежи, д. 3</v>
      </c>
      <c r="K1166" s="42">
        <v>647</v>
      </c>
      <c r="L1166" s="30">
        <v>16</v>
      </c>
      <c r="M1166" s="42">
        <v>4</v>
      </c>
      <c r="N1166" s="41" t="s">
        <v>2755</v>
      </c>
      <c r="O1166" s="114">
        <v>43060</v>
      </c>
      <c r="P1166" s="33" t="s">
        <v>1494</v>
      </c>
      <c r="Q1166" s="187">
        <v>1775733.62</v>
      </c>
      <c r="R1166" s="183"/>
      <c r="S1166" s="183"/>
      <c r="T1166"/>
    </row>
    <row r="1167" spans="1:20" ht="23.25" x14ac:dyDescent="0.25">
      <c r="A1167" s="80">
        <v>1166</v>
      </c>
      <c r="B1167" s="116" t="s">
        <v>218</v>
      </c>
      <c r="C1167" s="30" t="s">
        <v>5237</v>
      </c>
      <c r="D1167" s="30" t="s">
        <v>687</v>
      </c>
      <c r="E1167" s="30" t="s">
        <v>637</v>
      </c>
      <c r="F1167" s="30" t="s">
        <v>168</v>
      </c>
      <c r="G1167" s="30" t="s">
        <v>20</v>
      </c>
      <c r="H1167" s="30" t="s">
        <v>505</v>
      </c>
      <c r="I1167" s="42">
        <v>7</v>
      </c>
      <c r="J1167" s="108" t="str">
        <f t="shared" si="23"/>
        <v>Невьянский р-н, городской округ Верх-Нейвинский, п.г.т. Верх-Нейвинский, ул. Рабочей молодежи, д. 7</v>
      </c>
      <c r="K1167" s="42">
        <v>683.7</v>
      </c>
      <c r="L1167" s="30">
        <v>12</v>
      </c>
      <c r="M1167" s="42">
        <v>4</v>
      </c>
      <c r="N1167" s="41" t="s">
        <v>2755</v>
      </c>
      <c r="O1167" s="114">
        <v>43060</v>
      </c>
      <c r="P1167" s="33" t="s">
        <v>1494</v>
      </c>
      <c r="Q1167" s="187">
        <v>1353004.52</v>
      </c>
      <c r="R1167" s="183"/>
      <c r="S1167" s="183"/>
      <c r="T1167"/>
    </row>
    <row r="1168" spans="1:20" ht="23.25" x14ac:dyDescent="0.25">
      <c r="A1168" s="80">
        <v>1167</v>
      </c>
      <c r="B1168" s="116" t="s">
        <v>218</v>
      </c>
      <c r="C1168" s="30" t="s">
        <v>5237</v>
      </c>
      <c r="D1168" s="30" t="s">
        <v>204</v>
      </c>
      <c r="E1168" s="30" t="s">
        <v>18</v>
      </c>
      <c r="F1168" s="30" t="s">
        <v>205</v>
      </c>
      <c r="G1168" s="30" t="s">
        <v>64</v>
      </c>
      <c r="H1168" s="30" t="s">
        <v>149</v>
      </c>
      <c r="I1168" s="42">
        <v>4</v>
      </c>
      <c r="J1168" s="108" t="str">
        <f t="shared" si="23"/>
        <v>Невьянский р-н, Невьянский городской округ, г. Невьянск, пер. Гастелло, д. 4</v>
      </c>
      <c r="K1168" s="42">
        <v>438.9</v>
      </c>
      <c r="L1168" s="30">
        <v>8</v>
      </c>
      <c r="M1168" s="42">
        <v>5</v>
      </c>
      <c r="N1168" s="41" t="s">
        <v>2125</v>
      </c>
      <c r="O1168" s="114">
        <v>42849</v>
      </c>
      <c r="P1168" s="33" t="s">
        <v>2397</v>
      </c>
      <c r="Q1168" s="187">
        <v>2832148.75</v>
      </c>
      <c r="R1168" s="183"/>
      <c r="S1168" s="183"/>
      <c r="T1168"/>
    </row>
    <row r="1169" spans="1:20" ht="23.25" x14ac:dyDescent="0.25">
      <c r="A1169" s="80">
        <v>1168</v>
      </c>
      <c r="B1169" s="116" t="s">
        <v>218</v>
      </c>
      <c r="C1169" s="30" t="s">
        <v>5237</v>
      </c>
      <c r="D1169" s="30" t="s">
        <v>204</v>
      </c>
      <c r="E1169" s="30" t="s">
        <v>18</v>
      </c>
      <c r="F1169" s="30" t="s">
        <v>205</v>
      </c>
      <c r="G1169" s="30" t="s">
        <v>20</v>
      </c>
      <c r="H1169" s="30" t="s">
        <v>75</v>
      </c>
      <c r="I1169" s="42">
        <v>2</v>
      </c>
      <c r="J1169" s="108" t="str">
        <f t="shared" si="23"/>
        <v>Невьянский р-н, Невьянский городской округ, г. Невьянск, ул. Карла Маркса, д. 2</v>
      </c>
      <c r="K1169" s="42">
        <v>3532</v>
      </c>
      <c r="L1169" s="30">
        <v>39</v>
      </c>
      <c r="M1169" s="42">
        <v>1</v>
      </c>
      <c r="N1169" s="41" t="s">
        <v>2763</v>
      </c>
      <c r="O1169" s="114">
        <v>43248</v>
      </c>
      <c r="P1169" s="33" t="s">
        <v>2397</v>
      </c>
      <c r="Q1169" s="187">
        <v>1214906.76</v>
      </c>
      <c r="R1169" s="183"/>
      <c r="S1169" s="183"/>
      <c r="T1169"/>
    </row>
    <row r="1170" spans="1:20" ht="23.25" x14ac:dyDescent="0.25">
      <c r="A1170" s="80">
        <v>1169</v>
      </c>
      <c r="B1170" s="116" t="s">
        <v>218</v>
      </c>
      <c r="C1170" s="30" t="s">
        <v>5237</v>
      </c>
      <c r="D1170" s="30" t="s">
        <v>204</v>
      </c>
      <c r="E1170" s="33" t="s">
        <v>18</v>
      </c>
      <c r="F1170" s="33" t="s">
        <v>205</v>
      </c>
      <c r="G1170" s="33" t="s">
        <v>20</v>
      </c>
      <c r="H1170" s="33" t="s">
        <v>75</v>
      </c>
      <c r="I1170" s="117" t="s">
        <v>945</v>
      </c>
      <c r="J1170" s="108" t="str">
        <f t="shared" si="23"/>
        <v>Невьянский р-н, Невьянский городской округ, г. Невьянск, ул. Карла Маркса, д. 7</v>
      </c>
      <c r="K1170" s="33">
        <v>2832.6</v>
      </c>
      <c r="L1170" s="30">
        <v>34</v>
      </c>
      <c r="M1170" s="33">
        <v>7</v>
      </c>
      <c r="N1170" s="41" t="s">
        <v>2750</v>
      </c>
      <c r="O1170" s="114">
        <v>43032</v>
      </c>
      <c r="P1170" s="33" t="s">
        <v>2397</v>
      </c>
      <c r="Q1170" s="187">
        <v>11618244.6</v>
      </c>
      <c r="R1170" s="183"/>
      <c r="S1170" s="183"/>
      <c r="T1170"/>
    </row>
    <row r="1171" spans="1:20" ht="23.25" x14ac:dyDescent="0.25">
      <c r="A1171" s="80">
        <v>1170</v>
      </c>
      <c r="B1171" s="116" t="s">
        <v>218</v>
      </c>
      <c r="C1171" s="30" t="s">
        <v>5237</v>
      </c>
      <c r="D1171" s="30" t="s">
        <v>204</v>
      </c>
      <c r="E1171" s="30" t="s">
        <v>18</v>
      </c>
      <c r="F1171" s="30" t="s">
        <v>205</v>
      </c>
      <c r="G1171" s="30" t="s">
        <v>20</v>
      </c>
      <c r="H1171" s="30" t="s">
        <v>34</v>
      </c>
      <c r="I1171" s="42">
        <v>44</v>
      </c>
      <c r="J1171" s="108" t="str">
        <f t="shared" si="23"/>
        <v>Невьянский р-н, Невьянский городской округ, г. Невьянск, ул. Кирова, д. 44</v>
      </c>
      <c r="K1171" s="42">
        <v>381.5</v>
      </c>
      <c r="L1171" s="30">
        <v>8</v>
      </c>
      <c r="M1171" s="42">
        <v>4</v>
      </c>
      <c r="N1171" s="41" t="s">
        <v>2750</v>
      </c>
      <c r="O1171" s="114">
        <v>43032</v>
      </c>
      <c r="P1171" s="33" t="s">
        <v>2397</v>
      </c>
      <c r="Q1171" s="187">
        <v>1768097.8399999999</v>
      </c>
      <c r="R1171" s="183"/>
      <c r="S1171" s="183"/>
      <c r="T1171"/>
    </row>
    <row r="1172" spans="1:20" ht="23.25" x14ac:dyDescent="0.25">
      <c r="A1172" s="80">
        <v>1171</v>
      </c>
      <c r="B1172" s="116" t="s">
        <v>218</v>
      </c>
      <c r="C1172" s="30" t="s">
        <v>5237</v>
      </c>
      <c r="D1172" s="30" t="s">
        <v>204</v>
      </c>
      <c r="E1172" s="30" t="s">
        <v>18</v>
      </c>
      <c r="F1172" s="30" t="s">
        <v>205</v>
      </c>
      <c r="G1172" s="30" t="s">
        <v>20</v>
      </c>
      <c r="H1172" s="30" t="s">
        <v>34</v>
      </c>
      <c r="I1172" s="42">
        <v>45</v>
      </c>
      <c r="J1172" s="108" t="str">
        <f t="shared" si="23"/>
        <v>Невьянский р-н, Невьянский городской округ, г. Невьянск, ул. Кирова, д. 45</v>
      </c>
      <c r="K1172" s="42">
        <v>504.6</v>
      </c>
      <c r="L1172" s="30">
        <v>8</v>
      </c>
      <c r="M1172" s="42">
        <v>3</v>
      </c>
      <c r="N1172" s="41" t="s">
        <v>3451</v>
      </c>
      <c r="O1172" s="114" t="s">
        <v>3452</v>
      </c>
      <c r="P1172" s="33" t="s">
        <v>2397</v>
      </c>
      <c r="Q1172" s="187">
        <v>3282187.6999999997</v>
      </c>
      <c r="R1172" s="183"/>
      <c r="S1172" s="183"/>
      <c r="T1172"/>
    </row>
    <row r="1173" spans="1:20" ht="23.25" x14ac:dyDescent="0.25">
      <c r="A1173" s="80">
        <v>1172</v>
      </c>
      <c r="B1173" s="116" t="s">
        <v>218</v>
      </c>
      <c r="C1173" s="30" t="s">
        <v>5237</v>
      </c>
      <c r="D1173" s="30" t="s">
        <v>204</v>
      </c>
      <c r="E1173" s="33" t="s">
        <v>18</v>
      </c>
      <c r="F1173" s="33" t="s">
        <v>205</v>
      </c>
      <c r="G1173" s="33" t="s">
        <v>20</v>
      </c>
      <c r="H1173" s="33" t="s">
        <v>207</v>
      </c>
      <c r="I1173" s="117" t="s">
        <v>1004</v>
      </c>
      <c r="J1173" s="108" t="str">
        <f t="shared" si="23"/>
        <v>Невьянский р-н, Невьянский городской округ, г. Невьянск, ул. Красноармейская, д. 10</v>
      </c>
      <c r="K1173" s="33">
        <v>1048.0999999999999</v>
      </c>
      <c r="L1173" s="30">
        <v>22</v>
      </c>
      <c r="M1173" s="33">
        <v>7</v>
      </c>
      <c r="N1173" s="41" t="s">
        <v>2750</v>
      </c>
      <c r="O1173" s="114">
        <v>43032</v>
      </c>
      <c r="P1173" s="33" t="s">
        <v>2397</v>
      </c>
      <c r="Q1173" s="187">
        <v>7034178.2399999993</v>
      </c>
      <c r="R1173" s="183"/>
      <c r="S1173" s="183"/>
      <c r="T1173"/>
    </row>
    <row r="1174" spans="1:20" ht="23.25" x14ac:dyDescent="0.25">
      <c r="A1174" s="80">
        <v>1173</v>
      </c>
      <c r="B1174" s="116" t="s">
        <v>218</v>
      </c>
      <c r="C1174" s="30" t="s">
        <v>5237</v>
      </c>
      <c r="D1174" s="30" t="s">
        <v>204</v>
      </c>
      <c r="E1174" s="30" t="s">
        <v>1500</v>
      </c>
      <c r="F1174" s="30" t="s">
        <v>211</v>
      </c>
      <c r="G1174" s="30" t="s">
        <v>20</v>
      </c>
      <c r="H1174" s="30" t="s">
        <v>74</v>
      </c>
      <c r="I1174" s="42">
        <v>2</v>
      </c>
      <c r="J1174" s="108" t="str">
        <f t="shared" si="23"/>
        <v>Невьянский р-н, Невьянский городской округ, пос. Калиново, ул. Гагарина, д. 2</v>
      </c>
      <c r="K1174" s="42">
        <v>822.2</v>
      </c>
      <c r="L1174" s="30">
        <v>12</v>
      </c>
      <c r="M1174" s="42">
        <v>8</v>
      </c>
      <c r="N1174" s="41" t="s">
        <v>2750</v>
      </c>
      <c r="O1174" s="114">
        <v>43032</v>
      </c>
      <c r="P1174" s="33" t="s">
        <v>2397</v>
      </c>
      <c r="Q1174" s="187">
        <v>5296569.24</v>
      </c>
      <c r="R1174" s="183"/>
      <c r="S1174" s="183"/>
      <c r="T1174"/>
    </row>
    <row r="1175" spans="1:20" ht="23.25" x14ac:dyDescent="0.25">
      <c r="A1175" s="80">
        <v>1174</v>
      </c>
      <c r="B1175" s="116" t="s">
        <v>218</v>
      </c>
      <c r="C1175" s="30" t="s">
        <v>5237</v>
      </c>
      <c r="D1175" s="30" t="s">
        <v>204</v>
      </c>
      <c r="E1175" s="30" t="s">
        <v>1500</v>
      </c>
      <c r="F1175" s="30" t="s">
        <v>211</v>
      </c>
      <c r="G1175" s="30" t="s">
        <v>20</v>
      </c>
      <c r="H1175" s="30" t="s">
        <v>36</v>
      </c>
      <c r="I1175" s="42">
        <v>12</v>
      </c>
      <c r="J1175" s="108" t="str">
        <f t="shared" si="23"/>
        <v>Невьянский р-н, Невьянский городской округ, пос. Калиново, ул. Ленина, д. 12</v>
      </c>
      <c r="K1175" s="42">
        <v>853.2</v>
      </c>
      <c r="L1175" s="30">
        <v>12</v>
      </c>
      <c r="M1175" s="42">
        <v>8</v>
      </c>
      <c r="N1175" s="41" t="s">
        <v>2750</v>
      </c>
      <c r="O1175" s="114">
        <v>43032</v>
      </c>
      <c r="P1175" s="33" t="s">
        <v>2397</v>
      </c>
      <c r="Q1175" s="187">
        <v>5815672.4800000004</v>
      </c>
      <c r="R1175" s="183"/>
      <c r="S1175" s="183"/>
      <c r="T1175"/>
    </row>
    <row r="1176" spans="1:20" ht="23.25" x14ac:dyDescent="0.25">
      <c r="A1176" s="80">
        <v>1175</v>
      </c>
      <c r="B1176" s="116" t="s">
        <v>218</v>
      </c>
      <c r="C1176" s="30" t="s">
        <v>5237</v>
      </c>
      <c r="D1176" s="30" t="s">
        <v>204</v>
      </c>
      <c r="E1176" s="30" t="s">
        <v>1500</v>
      </c>
      <c r="F1176" s="30" t="s">
        <v>686</v>
      </c>
      <c r="G1176" s="30" t="s">
        <v>20</v>
      </c>
      <c r="H1176" s="30" t="s">
        <v>36</v>
      </c>
      <c r="I1176" s="42">
        <v>29</v>
      </c>
      <c r="J1176" s="108" t="str">
        <f t="shared" si="23"/>
        <v>Невьянский р-н, Невьянский городской округ, пос. Цементный, ул. Ленина, д. 29</v>
      </c>
      <c r="K1176" s="42">
        <v>509.3</v>
      </c>
      <c r="L1176" s="30">
        <v>8</v>
      </c>
      <c r="M1176" s="42">
        <v>8</v>
      </c>
      <c r="N1176" s="41" t="s">
        <v>2750</v>
      </c>
      <c r="O1176" s="114">
        <v>43032</v>
      </c>
      <c r="P1176" s="33" t="s">
        <v>2397</v>
      </c>
      <c r="Q1176" s="187">
        <v>3499006.8000000003</v>
      </c>
      <c r="R1176" s="183"/>
      <c r="S1176" s="183"/>
      <c r="T1176"/>
    </row>
    <row r="1177" spans="1:20" ht="23.25" x14ac:dyDescent="0.25">
      <c r="A1177" s="80">
        <v>1176</v>
      </c>
      <c r="B1177" s="116" t="s">
        <v>218</v>
      </c>
      <c r="C1177" s="30" t="s">
        <v>5237</v>
      </c>
      <c r="D1177" s="30" t="s">
        <v>204</v>
      </c>
      <c r="E1177" s="30" t="s">
        <v>1500</v>
      </c>
      <c r="F1177" s="30" t="s">
        <v>686</v>
      </c>
      <c r="G1177" s="30" t="s">
        <v>20</v>
      </c>
      <c r="H1177" s="30" t="s">
        <v>36</v>
      </c>
      <c r="I1177" s="42">
        <v>31</v>
      </c>
      <c r="J1177" s="108" t="str">
        <f t="shared" si="23"/>
        <v>Невьянский р-н, Невьянский городской округ, пос. Цементный, ул. Ленина, д. 31</v>
      </c>
      <c r="K1177" s="42">
        <v>509.3</v>
      </c>
      <c r="L1177" s="30">
        <v>8</v>
      </c>
      <c r="M1177" s="42">
        <v>6</v>
      </c>
      <c r="N1177" s="41" t="s">
        <v>2750</v>
      </c>
      <c r="O1177" s="114">
        <v>43032</v>
      </c>
      <c r="P1177" s="33" t="s">
        <v>2397</v>
      </c>
      <c r="Q1177" s="187">
        <v>3518928.74</v>
      </c>
      <c r="R1177" s="183"/>
      <c r="S1177" s="183"/>
      <c r="T1177"/>
    </row>
    <row r="1178" spans="1:20" ht="23.25" x14ac:dyDescent="0.25">
      <c r="A1178" s="80">
        <v>1177</v>
      </c>
      <c r="B1178" s="116" t="s">
        <v>218</v>
      </c>
      <c r="C1178" s="30" t="s">
        <v>5237</v>
      </c>
      <c r="D1178" s="30" t="s">
        <v>204</v>
      </c>
      <c r="E1178" s="30" t="s">
        <v>1500</v>
      </c>
      <c r="F1178" s="30" t="s">
        <v>686</v>
      </c>
      <c r="G1178" s="30" t="s">
        <v>20</v>
      </c>
      <c r="H1178" s="30" t="s">
        <v>36</v>
      </c>
      <c r="I1178" s="42">
        <v>54</v>
      </c>
      <c r="J1178" s="108" t="str">
        <f t="shared" si="23"/>
        <v>Невьянский р-н, Невьянский городской округ, пос. Цементный, ул. Ленина, д. 54</v>
      </c>
      <c r="K1178" s="42">
        <v>815.3</v>
      </c>
      <c r="L1178" s="30">
        <v>12</v>
      </c>
      <c r="M1178" s="42">
        <v>4</v>
      </c>
      <c r="N1178" s="41" t="s">
        <v>2750</v>
      </c>
      <c r="O1178" s="114">
        <v>43032</v>
      </c>
      <c r="P1178" s="33" t="s">
        <v>2397</v>
      </c>
      <c r="Q1178" s="187">
        <v>1219633.8399999999</v>
      </c>
      <c r="R1178" s="183"/>
      <c r="S1178" s="183"/>
      <c r="T1178"/>
    </row>
    <row r="1179" spans="1:20" ht="23.25" x14ac:dyDescent="0.25">
      <c r="A1179" s="80">
        <v>1178</v>
      </c>
      <c r="B1179" s="116" t="s">
        <v>218</v>
      </c>
      <c r="C1179" s="30" t="s">
        <v>5237</v>
      </c>
      <c r="D1179" s="30" t="s">
        <v>204</v>
      </c>
      <c r="E1179" s="30" t="s">
        <v>1500</v>
      </c>
      <c r="F1179" s="30" t="s">
        <v>686</v>
      </c>
      <c r="G1179" s="30" t="s">
        <v>20</v>
      </c>
      <c r="H1179" s="30" t="s">
        <v>99</v>
      </c>
      <c r="I1179" s="42">
        <v>1</v>
      </c>
      <c r="J1179" s="108" t="str">
        <f t="shared" si="23"/>
        <v>Невьянский р-н, Невьянский городской округ, пос. Цементный, ул. Чапаева, д. 1</v>
      </c>
      <c r="K1179" s="42">
        <v>833.5</v>
      </c>
      <c r="L1179" s="30">
        <v>12</v>
      </c>
      <c r="M1179" s="42">
        <v>7</v>
      </c>
      <c r="N1179" s="41" t="s">
        <v>3453</v>
      </c>
      <c r="O1179" s="114" t="s">
        <v>3454</v>
      </c>
      <c r="P1179" s="33" t="s">
        <v>2397</v>
      </c>
      <c r="Q1179" s="187">
        <v>5506550.2400000002</v>
      </c>
      <c r="R1179" s="183"/>
      <c r="S1179" s="183"/>
      <c r="T1179"/>
    </row>
    <row r="1180" spans="1:20" ht="23.25" x14ac:dyDescent="0.25">
      <c r="A1180" s="80">
        <v>1179</v>
      </c>
      <c r="B1180" s="116" t="s">
        <v>218</v>
      </c>
      <c r="C1180" s="30" t="s">
        <v>5237</v>
      </c>
      <c r="D1180" s="30" t="s">
        <v>204</v>
      </c>
      <c r="E1180" s="30" t="s">
        <v>29</v>
      </c>
      <c r="F1180" s="30" t="s">
        <v>1196</v>
      </c>
      <c r="G1180" s="30" t="s">
        <v>20</v>
      </c>
      <c r="H1180" s="30" t="s">
        <v>36</v>
      </c>
      <c r="I1180" s="42">
        <v>17</v>
      </c>
      <c r="J1180" s="108" t="str">
        <f t="shared" si="23"/>
        <v>Невьянский р-н, Невьянский городской округ, с. Быньги, ул. Ленина, д. 17</v>
      </c>
      <c r="K1180" s="42">
        <v>1384</v>
      </c>
      <c r="L1180" s="30">
        <v>24</v>
      </c>
      <c r="M1180" s="42">
        <v>1</v>
      </c>
      <c r="N1180" s="41" t="s">
        <v>2750</v>
      </c>
      <c r="O1180" s="114">
        <v>43032</v>
      </c>
      <c r="P1180" s="33" t="s">
        <v>2397</v>
      </c>
      <c r="Q1180" s="187">
        <v>3394644.06</v>
      </c>
      <c r="R1180" s="183"/>
      <c r="S1180" s="183"/>
      <c r="T1180"/>
    </row>
    <row r="1181" spans="1:20" ht="23.25" x14ac:dyDescent="0.25">
      <c r="A1181" s="80">
        <v>1180</v>
      </c>
      <c r="B1181" s="111" t="s">
        <v>227</v>
      </c>
      <c r="C1181" s="30" t="s">
        <v>702</v>
      </c>
      <c r="D1181" s="30" t="s">
        <v>238</v>
      </c>
      <c r="E1181" s="30" t="s">
        <v>637</v>
      </c>
      <c r="F1181" s="30" t="s">
        <v>239</v>
      </c>
      <c r="G1181" s="30" t="s">
        <v>20</v>
      </c>
      <c r="H1181" s="30" t="s">
        <v>966</v>
      </c>
      <c r="I1181" s="42">
        <v>5</v>
      </c>
      <c r="J1181" s="108" t="str">
        <f t="shared" ref="J1181:J1244" si="24">C1181&amp;""&amp;D1181&amp;", "&amp;E1181&amp;" "&amp;F1181&amp;", "&amp;G1181&amp;" "&amp;H1181&amp;", д. "&amp;I1181</f>
        <v>Нижнесергинский р-н, Бисертский городской округ, п.г.т. Бисерть, ул. Революции, д. 5</v>
      </c>
      <c r="K1181" s="42">
        <v>3489.4</v>
      </c>
      <c r="L1181" s="30">
        <v>70</v>
      </c>
      <c r="M1181" s="42">
        <v>5</v>
      </c>
      <c r="N1181" s="41" t="s">
        <v>2791</v>
      </c>
      <c r="O1181" s="114">
        <v>43038</v>
      </c>
      <c r="P1181" s="33" t="s">
        <v>1605</v>
      </c>
      <c r="Q1181" s="187">
        <v>9872038.9199999999</v>
      </c>
      <c r="R1181" s="183"/>
      <c r="S1181" s="183"/>
      <c r="T1181"/>
    </row>
    <row r="1182" spans="1:20" ht="34.5" x14ac:dyDescent="0.25">
      <c r="A1182" s="80">
        <v>1181</v>
      </c>
      <c r="B1182" s="111" t="s">
        <v>227</v>
      </c>
      <c r="C1182" s="30" t="s">
        <v>702</v>
      </c>
      <c r="D1182" s="30" t="s">
        <v>2654</v>
      </c>
      <c r="E1182" s="30" t="s">
        <v>637</v>
      </c>
      <c r="F1182" s="30" t="s">
        <v>291</v>
      </c>
      <c r="G1182" s="30" t="s">
        <v>20</v>
      </c>
      <c r="H1182" s="30" t="s">
        <v>112</v>
      </c>
      <c r="I1182" s="42">
        <v>3</v>
      </c>
      <c r="J1182" s="108" t="str">
        <f t="shared" si="24"/>
        <v>Нижнесергинский р-н, Городское поселение Атиг Нижнесергинского муниципального района Свердловской области, п.г.т. Атиг, ул. Заводская, д. 3</v>
      </c>
      <c r="K1182" s="42">
        <v>768.2</v>
      </c>
      <c r="L1182" s="30">
        <v>12</v>
      </c>
      <c r="M1182" s="42">
        <v>5</v>
      </c>
      <c r="N1182" s="41" t="s">
        <v>2132</v>
      </c>
      <c r="O1182" s="114">
        <v>43000</v>
      </c>
      <c r="P1182" s="33" t="s">
        <v>1644</v>
      </c>
      <c r="Q1182" s="187">
        <v>3909806.11</v>
      </c>
      <c r="R1182" s="183"/>
      <c r="S1182" s="183"/>
      <c r="T1182"/>
    </row>
    <row r="1183" spans="1:20" ht="34.5" x14ac:dyDescent="0.25">
      <c r="A1183" s="80">
        <v>1182</v>
      </c>
      <c r="B1183" s="111" t="s">
        <v>227</v>
      </c>
      <c r="C1183" s="30" t="s">
        <v>702</v>
      </c>
      <c r="D1183" s="30" t="s">
        <v>2654</v>
      </c>
      <c r="E1183" s="30" t="s">
        <v>637</v>
      </c>
      <c r="F1183" s="30" t="s">
        <v>291</v>
      </c>
      <c r="G1183" s="30" t="s">
        <v>20</v>
      </c>
      <c r="H1183" s="30" t="s">
        <v>112</v>
      </c>
      <c r="I1183" s="42">
        <v>4</v>
      </c>
      <c r="J1183" s="108" t="str">
        <f t="shared" si="24"/>
        <v>Нижнесергинский р-н, Городское поселение Атиг Нижнесергинского муниципального района Свердловской области, п.г.т. Атиг, ул. Заводская, д. 4</v>
      </c>
      <c r="K1183" s="42">
        <v>396.9</v>
      </c>
      <c r="L1183" s="30">
        <v>8</v>
      </c>
      <c r="M1183" s="42">
        <v>3</v>
      </c>
      <c r="N1183" s="41" t="s">
        <v>2132</v>
      </c>
      <c r="O1183" s="114">
        <v>43000</v>
      </c>
      <c r="P1183" s="33" t="s">
        <v>1644</v>
      </c>
      <c r="Q1183" s="187">
        <v>1901824.6400000001</v>
      </c>
      <c r="R1183" s="183" t="s">
        <v>2348</v>
      </c>
      <c r="S1183" s="183"/>
      <c r="T1183"/>
    </row>
    <row r="1184" spans="1:20" ht="34.5" x14ac:dyDescent="0.25">
      <c r="A1184" s="80">
        <v>1183</v>
      </c>
      <c r="B1184" s="111" t="s">
        <v>227</v>
      </c>
      <c r="C1184" s="30" t="s">
        <v>702</v>
      </c>
      <c r="D1184" s="30" t="s">
        <v>2654</v>
      </c>
      <c r="E1184" s="30" t="s">
        <v>637</v>
      </c>
      <c r="F1184" s="33" t="s">
        <v>291</v>
      </c>
      <c r="G1184" s="33" t="s">
        <v>20</v>
      </c>
      <c r="H1184" s="33" t="s">
        <v>36</v>
      </c>
      <c r="I1184" s="117" t="s">
        <v>952</v>
      </c>
      <c r="J1184" s="108" t="str">
        <f t="shared" si="24"/>
        <v>Нижнесергинский р-н, Городское поселение Атиг Нижнесергинского муниципального района Свердловской области, п.г.т. Атиг, ул. Ленина, д. 52</v>
      </c>
      <c r="K1184" s="33">
        <v>824.2</v>
      </c>
      <c r="L1184" s="30">
        <v>12</v>
      </c>
      <c r="M1184" s="33">
        <v>5</v>
      </c>
      <c r="N1184" s="41" t="s">
        <v>2132</v>
      </c>
      <c r="O1184" s="114">
        <v>43000</v>
      </c>
      <c r="P1184" s="33" t="s">
        <v>1644</v>
      </c>
      <c r="Q1184" s="187">
        <v>2610997.81</v>
      </c>
      <c r="R1184" s="183"/>
      <c r="S1184" s="183"/>
      <c r="T1184"/>
    </row>
    <row r="1185" spans="1:20" ht="45.75" x14ac:dyDescent="0.25">
      <c r="A1185" s="80">
        <v>1184</v>
      </c>
      <c r="B1185" s="111" t="s">
        <v>227</v>
      </c>
      <c r="C1185" s="30" t="s">
        <v>702</v>
      </c>
      <c r="D1185" s="30" t="s">
        <v>2645</v>
      </c>
      <c r="E1185" s="30" t="s">
        <v>637</v>
      </c>
      <c r="F1185" s="30" t="s">
        <v>242</v>
      </c>
      <c r="G1185" s="30" t="s">
        <v>20</v>
      </c>
      <c r="H1185" s="30" t="s">
        <v>199</v>
      </c>
      <c r="I1185" s="42">
        <v>11</v>
      </c>
      <c r="J1185" s="108" t="str">
        <f t="shared" si="24"/>
        <v>Нижнесергинский р-н, Городское поселение Верхние Серги Нижнесергинского муниципального района Свердловской области, п.г.т. Верхние Серги, ул. Победы, д. 11</v>
      </c>
      <c r="K1185" s="42">
        <v>398.52</v>
      </c>
      <c r="L1185" s="30">
        <v>8</v>
      </c>
      <c r="M1185" s="42">
        <v>2</v>
      </c>
      <c r="N1185" s="41" t="s">
        <v>2772</v>
      </c>
      <c r="O1185" s="114" t="s">
        <v>3455</v>
      </c>
      <c r="P1185" s="33" t="s">
        <v>3340</v>
      </c>
      <c r="Q1185" s="187">
        <v>1536842.6199999999</v>
      </c>
      <c r="R1185" s="183"/>
      <c r="S1185" s="183"/>
      <c r="T1185"/>
    </row>
    <row r="1186" spans="1:20" ht="45.75" x14ac:dyDescent="0.25">
      <c r="A1186" s="80">
        <v>1185</v>
      </c>
      <c r="B1186" s="111" t="s">
        <v>227</v>
      </c>
      <c r="C1186" s="30" t="s">
        <v>702</v>
      </c>
      <c r="D1186" s="30" t="s">
        <v>2644</v>
      </c>
      <c r="E1186" s="30" t="s">
        <v>18</v>
      </c>
      <c r="F1186" s="30" t="s">
        <v>287</v>
      </c>
      <c r="G1186" s="30" t="s">
        <v>20</v>
      </c>
      <c r="H1186" s="30" t="s">
        <v>34</v>
      </c>
      <c r="I1186" s="42">
        <v>47</v>
      </c>
      <c r="J1186" s="108" t="str">
        <f t="shared" si="24"/>
        <v>Нижнесергинский р-н, Городское поселение Михайловское муниципальное образование Нижнесергинского муниципального района Свердловской области, г. Михайловск, ул. Кирова, д. 47</v>
      </c>
      <c r="K1186" s="42">
        <v>3447.7</v>
      </c>
      <c r="L1186" s="30">
        <v>64</v>
      </c>
      <c r="M1186" s="42">
        <v>1</v>
      </c>
      <c r="N1186" s="41" t="s">
        <v>2781</v>
      </c>
      <c r="O1186" s="114">
        <v>43046</v>
      </c>
      <c r="P1186" s="33" t="s">
        <v>1726</v>
      </c>
      <c r="Q1186" s="187">
        <v>3774448.3</v>
      </c>
      <c r="R1186" s="183"/>
      <c r="S1186" s="183"/>
      <c r="T1186"/>
    </row>
    <row r="1187" spans="1:20" ht="45.75" x14ac:dyDescent="0.25">
      <c r="A1187" s="80">
        <v>1186</v>
      </c>
      <c r="B1187" s="111" t="s">
        <v>227</v>
      </c>
      <c r="C1187" s="30" t="s">
        <v>702</v>
      </c>
      <c r="D1187" s="30" t="s">
        <v>2644</v>
      </c>
      <c r="E1187" s="30" t="s">
        <v>18</v>
      </c>
      <c r="F1187" s="30" t="s">
        <v>287</v>
      </c>
      <c r="G1187" s="30" t="s">
        <v>20</v>
      </c>
      <c r="H1187" s="30" t="s">
        <v>132</v>
      </c>
      <c r="I1187" s="42">
        <v>16</v>
      </c>
      <c r="J1187" s="108" t="str">
        <f t="shared" si="24"/>
        <v>Нижнесергинский р-н, Городское поселение Михайловское муниципальное образование Нижнесергинского муниципального района Свердловской области, г. Михайловск, ул. Энгельса, д. 16</v>
      </c>
      <c r="K1187" s="42">
        <v>1061</v>
      </c>
      <c r="L1187" s="30">
        <v>22</v>
      </c>
      <c r="M1187" s="42">
        <v>1</v>
      </c>
      <c r="N1187" s="41" t="s">
        <v>2781</v>
      </c>
      <c r="O1187" s="114">
        <v>43046</v>
      </c>
      <c r="P1187" s="33" t="s">
        <v>1726</v>
      </c>
      <c r="Q1187" s="187">
        <v>1756789.9000000001</v>
      </c>
      <c r="R1187" s="183"/>
      <c r="S1187" s="183"/>
      <c r="T1187"/>
    </row>
    <row r="1188" spans="1:20" ht="34.5" x14ac:dyDescent="0.25">
      <c r="A1188" s="80">
        <v>1187</v>
      </c>
      <c r="B1188" s="111" t="s">
        <v>227</v>
      </c>
      <c r="C1188" s="30" t="s">
        <v>702</v>
      </c>
      <c r="D1188" s="30" t="s">
        <v>2647</v>
      </c>
      <c r="E1188" s="30" t="s">
        <v>18</v>
      </c>
      <c r="F1188" s="30" t="s">
        <v>293</v>
      </c>
      <c r="G1188" s="30" t="s">
        <v>20</v>
      </c>
      <c r="H1188" s="30" t="s">
        <v>36</v>
      </c>
      <c r="I1188" s="42">
        <v>44</v>
      </c>
      <c r="J1188" s="108" t="str">
        <f t="shared" si="24"/>
        <v>Нижнесергинский р-н, Нижнесергинское городское поселение Нижнесергинского муниципального района Свердловской области, г. Нижние Серги, ул. Ленина, д. 44</v>
      </c>
      <c r="K1188" s="42">
        <v>707.4</v>
      </c>
      <c r="L1188" s="30">
        <v>10</v>
      </c>
      <c r="M1188" s="42">
        <v>4</v>
      </c>
      <c r="N1188" s="41" t="s">
        <v>3456</v>
      </c>
      <c r="O1188" s="114" t="s">
        <v>3457</v>
      </c>
      <c r="P1188" s="33" t="s">
        <v>3561</v>
      </c>
      <c r="Q1188" s="187">
        <v>2254456.08</v>
      </c>
      <c r="R1188" s="183" t="s">
        <v>2348</v>
      </c>
      <c r="S1188" s="183"/>
      <c r="T1188"/>
    </row>
    <row r="1189" spans="1:20" ht="34.5" x14ac:dyDescent="0.25">
      <c r="A1189" s="80">
        <v>1188</v>
      </c>
      <c r="B1189" s="111" t="s">
        <v>227</v>
      </c>
      <c r="C1189" s="30" t="s">
        <v>702</v>
      </c>
      <c r="D1189" s="30" t="s">
        <v>2647</v>
      </c>
      <c r="E1189" s="30" t="s">
        <v>18</v>
      </c>
      <c r="F1189" s="30" t="s">
        <v>293</v>
      </c>
      <c r="G1189" s="30" t="s">
        <v>20</v>
      </c>
      <c r="H1189" s="30" t="s">
        <v>36</v>
      </c>
      <c r="I1189" s="42">
        <v>46</v>
      </c>
      <c r="J1189" s="108" t="str">
        <f t="shared" si="24"/>
        <v>Нижнесергинский р-н, Нижнесергинское городское поселение Нижнесергинского муниципального района Свердловской области, г. Нижние Серги, ул. Ленина, д. 46</v>
      </c>
      <c r="K1189" s="42">
        <v>757.3</v>
      </c>
      <c r="L1189" s="30">
        <v>7</v>
      </c>
      <c r="M1189" s="42">
        <v>4</v>
      </c>
      <c r="N1189" s="41" t="s">
        <v>3456</v>
      </c>
      <c r="O1189" s="114" t="s">
        <v>3457</v>
      </c>
      <c r="P1189" s="33" t="s">
        <v>3561</v>
      </c>
      <c r="Q1189" s="187">
        <v>2250280.2800000003</v>
      </c>
      <c r="R1189" s="183" t="s">
        <v>2348</v>
      </c>
      <c r="S1189" s="183"/>
      <c r="T1189"/>
    </row>
    <row r="1190" spans="1:20" ht="34.5" x14ac:dyDescent="0.25">
      <c r="A1190" s="80">
        <v>1189</v>
      </c>
      <c r="B1190" s="111" t="s">
        <v>227</v>
      </c>
      <c r="C1190" s="106" t="s">
        <v>702</v>
      </c>
      <c r="D1190" s="30" t="s">
        <v>2647</v>
      </c>
      <c r="E1190" s="33" t="s">
        <v>18</v>
      </c>
      <c r="F1190" s="33" t="s">
        <v>293</v>
      </c>
      <c r="G1190" s="33" t="s">
        <v>20</v>
      </c>
      <c r="H1190" s="33" t="s">
        <v>36</v>
      </c>
      <c r="I1190" s="117" t="s">
        <v>905</v>
      </c>
      <c r="J1190" s="108" t="str">
        <f t="shared" si="24"/>
        <v>Нижнесергинский р-н, Нижнесергинское городское поселение Нижнесергинского муниципального района Свердловской области, г. Нижние Серги, ул. Ленина, д. 48</v>
      </c>
      <c r="K1190" s="33">
        <v>748.5</v>
      </c>
      <c r="L1190" s="30">
        <v>11</v>
      </c>
      <c r="M1190" s="33">
        <v>3</v>
      </c>
      <c r="N1190" s="41" t="s">
        <v>2800</v>
      </c>
      <c r="O1190" s="114">
        <v>43070</v>
      </c>
      <c r="P1190" s="33" t="s">
        <v>1726</v>
      </c>
      <c r="Q1190" s="187">
        <v>1191093.18</v>
      </c>
      <c r="R1190" s="183"/>
      <c r="S1190" s="183"/>
      <c r="T1190"/>
    </row>
    <row r="1191" spans="1:20" ht="45.75" x14ac:dyDescent="0.25">
      <c r="A1191" s="80">
        <v>1190</v>
      </c>
      <c r="B1191" s="111" t="s">
        <v>227</v>
      </c>
      <c r="C1191" s="30" t="s">
        <v>702</v>
      </c>
      <c r="D1191" s="30" t="s">
        <v>2647</v>
      </c>
      <c r="E1191" s="30" t="s">
        <v>18</v>
      </c>
      <c r="F1191" s="30" t="s">
        <v>293</v>
      </c>
      <c r="G1191" s="30" t="s">
        <v>20</v>
      </c>
      <c r="H1191" s="30" t="s">
        <v>306</v>
      </c>
      <c r="I1191" s="42">
        <v>83</v>
      </c>
      <c r="J1191" s="108" t="str">
        <f t="shared" si="24"/>
        <v>Нижнесергинский р-н, Нижнесергинское городское поселение Нижнесергинского муниципального района Свердловской области, г. Нижние Серги, ул. Розы Люксембург, д. 83</v>
      </c>
      <c r="K1191" s="42">
        <v>2640.9</v>
      </c>
      <c r="L1191" s="30">
        <v>54</v>
      </c>
      <c r="M1191" s="42">
        <v>2</v>
      </c>
      <c r="N1191" s="41" t="s">
        <v>2782</v>
      </c>
      <c r="O1191" s="114">
        <v>43249</v>
      </c>
      <c r="P1191" s="33" t="s">
        <v>1726</v>
      </c>
      <c r="Q1191" s="187">
        <v>6568344.9200000009</v>
      </c>
      <c r="R1191" s="183"/>
      <c r="S1191" s="183"/>
      <c r="T1191"/>
    </row>
    <row r="1192" spans="1:20" ht="45.75" x14ac:dyDescent="0.25">
      <c r="A1192" s="80">
        <v>1191</v>
      </c>
      <c r="B1192" s="111" t="s">
        <v>227</v>
      </c>
      <c r="C1192" s="106" t="s">
        <v>702</v>
      </c>
      <c r="D1192" s="30" t="s">
        <v>2647</v>
      </c>
      <c r="E1192" s="33" t="s">
        <v>18</v>
      </c>
      <c r="F1192" s="33" t="s">
        <v>293</v>
      </c>
      <c r="G1192" s="33" t="s">
        <v>20</v>
      </c>
      <c r="H1192" s="33" t="s">
        <v>306</v>
      </c>
      <c r="I1192" s="117">
        <v>90</v>
      </c>
      <c r="J1192" s="108" t="str">
        <f t="shared" si="24"/>
        <v>Нижнесергинский р-н, Нижнесергинское городское поселение Нижнесергинского муниципального района Свердловской области, г. Нижние Серги, ул. Розы Люксембург, д. 90</v>
      </c>
      <c r="K1192" s="33">
        <v>3625.1</v>
      </c>
      <c r="L1192" s="30">
        <v>101</v>
      </c>
      <c r="M1192" s="33">
        <v>4</v>
      </c>
      <c r="N1192" s="41" t="s">
        <v>2800</v>
      </c>
      <c r="O1192" s="114">
        <v>43070</v>
      </c>
      <c r="P1192" s="33" t="s">
        <v>1726</v>
      </c>
      <c r="Q1192" s="187">
        <v>5885011.0999999996</v>
      </c>
      <c r="R1192" s="183"/>
      <c r="S1192" s="183"/>
      <c r="T1192"/>
    </row>
    <row r="1193" spans="1:20" ht="23.25" x14ac:dyDescent="0.25">
      <c r="A1193" s="80">
        <v>1192</v>
      </c>
      <c r="B1193" s="118" t="s">
        <v>327</v>
      </c>
      <c r="C1193" s="106"/>
      <c r="D1193" s="30" t="s">
        <v>369</v>
      </c>
      <c r="E1193" s="30" t="s">
        <v>18</v>
      </c>
      <c r="F1193" s="30" t="s">
        <v>370</v>
      </c>
      <c r="G1193" s="30" t="s">
        <v>20</v>
      </c>
      <c r="H1193" s="30" t="s">
        <v>152</v>
      </c>
      <c r="I1193" s="42">
        <v>1</v>
      </c>
      <c r="J1193" s="108" t="str">
        <f t="shared" si="24"/>
        <v>Нижнетуринский городской округ, г. Нижняя Тура, ул. Ильича, д. 1</v>
      </c>
      <c r="K1193" s="30">
        <v>583.5</v>
      </c>
      <c r="L1193" s="30">
        <v>8</v>
      </c>
      <c r="M1193" s="30">
        <v>8</v>
      </c>
      <c r="N1193" s="41" t="s">
        <v>2808</v>
      </c>
      <c r="O1193" s="114">
        <v>43074</v>
      </c>
      <c r="P1193" s="33" t="s">
        <v>1711</v>
      </c>
      <c r="Q1193" s="187">
        <v>2690076.03</v>
      </c>
      <c r="R1193" s="183"/>
      <c r="S1193" s="183"/>
      <c r="T1193"/>
    </row>
    <row r="1194" spans="1:20" ht="23.25" x14ac:dyDescent="0.25">
      <c r="A1194" s="80">
        <v>1193</v>
      </c>
      <c r="B1194" s="118" t="s">
        <v>327</v>
      </c>
      <c r="C1194" s="114"/>
      <c r="D1194" s="30" t="s">
        <v>369</v>
      </c>
      <c r="E1194" s="33" t="s">
        <v>18</v>
      </c>
      <c r="F1194" s="33" t="s">
        <v>370</v>
      </c>
      <c r="G1194" s="33" t="s">
        <v>20</v>
      </c>
      <c r="H1194" s="33" t="s">
        <v>152</v>
      </c>
      <c r="I1194" s="117" t="s">
        <v>1004</v>
      </c>
      <c r="J1194" s="108" t="str">
        <f t="shared" si="24"/>
        <v>Нижнетуринский городской округ, г. Нижняя Тура, ул. Ильича, д. 10</v>
      </c>
      <c r="K1194" s="33">
        <v>993.5</v>
      </c>
      <c r="L1194" s="30">
        <v>12</v>
      </c>
      <c r="M1194" s="33">
        <v>8</v>
      </c>
      <c r="N1194" s="41" t="s">
        <v>2825</v>
      </c>
      <c r="O1194" s="114">
        <v>43059</v>
      </c>
      <c r="P1194" s="33" t="s">
        <v>3340</v>
      </c>
      <c r="Q1194" s="187">
        <v>5040727.54</v>
      </c>
      <c r="R1194" s="183"/>
      <c r="S1194" s="183"/>
      <c r="T1194"/>
    </row>
    <row r="1195" spans="1:20" ht="23.25" x14ac:dyDescent="0.25">
      <c r="A1195" s="80">
        <v>1194</v>
      </c>
      <c r="B1195" s="118" t="s">
        <v>327</v>
      </c>
      <c r="C1195" s="114"/>
      <c r="D1195" s="30" t="s">
        <v>369</v>
      </c>
      <c r="E1195" s="33" t="s">
        <v>18</v>
      </c>
      <c r="F1195" s="33" t="s">
        <v>370</v>
      </c>
      <c r="G1195" s="33" t="s">
        <v>20</v>
      </c>
      <c r="H1195" s="33" t="s">
        <v>152</v>
      </c>
      <c r="I1195" s="117" t="s">
        <v>962</v>
      </c>
      <c r="J1195" s="108" t="str">
        <f t="shared" si="24"/>
        <v>Нижнетуринский городской округ, г. Нижняя Тура, ул. Ильича, д. 12</v>
      </c>
      <c r="K1195" s="33">
        <v>978.1</v>
      </c>
      <c r="L1195" s="30">
        <v>12</v>
      </c>
      <c r="M1195" s="33">
        <v>7</v>
      </c>
      <c r="N1195" s="41" t="s">
        <v>2825</v>
      </c>
      <c r="O1195" s="114">
        <v>43059</v>
      </c>
      <c r="P1195" s="33" t="s">
        <v>3340</v>
      </c>
      <c r="Q1195" s="187">
        <v>4197313.0999999996</v>
      </c>
      <c r="R1195" s="183"/>
      <c r="S1195" s="183"/>
      <c r="T1195"/>
    </row>
    <row r="1196" spans="1:20" ht="23.25" x14ac:dyDescent="0.25">
      <c r="A1196" s="80">
        <v>1195</v>
      </c>
      <c r="B1196" s="118" t="s">
        <v>327</v>
      </c>
      <c r="C1196" s="114"/>
      <c r="D1196" s="30" t="s">
        <v>369</v>
      </c>
      <c r="E1196" s="33" t="s">
        <v>18</v>
      </c>
      <c r="F1196" s="33" t="s">
        <v>370</v>
      </c>
      <c r="G1196" s="33" t="s">
        <v>20</v>
      </c>
      <c r="H1196" s="33" t="s">
        <v>152</v>
      </c>
      <c r="I1196" s="117" t="s">
        <v>979</v>
      </c>
      <c r="J1196" s="108" t="str">
        <f t="shared" si="24"/>
        <v>Нижнетуринский городской округ, г. Нижняя Тура, ул. Ильича, д. 14</v>
      </c>
      <c r="K1196" s="33">
        <v>984.9</v>
      </c>
      <c r="L1196" s="30">
        <v>12</v>
      </c>
      <c r="M1196" s="33">
        <v>8</v>
      </c>
      <c r="N1196" s="41" t="s">
        <v>2825</v>
      </c>
      <c r="O1196" s="114">
        <v>43059</v>
      </c>
      <c r="P1196" s="33" t="s">
        <v>3340</v>
      </c>
      <c r="Q1196" s="187">
        <v>4848681.3600000003</v>
      </c>
      <c r="R1196" s="183"/>
      <c r="S1196" s="183"/>
      <c r="T1196"/>
    </row>
    <row r="1197" spans="1:20" ht="23.25" x14ac:dyDescent="0.25">
      <c r="A1197" s="80">
        <v>1196</v>
      </c>
      <c r="B1197" s="118" t="s">
        <v>327</v>
      </c>
      <c r="C1197" s="114"/>
      <c r="D1197" s="30" t="s">
        <v>369</v>
      </c>
      <c r="E1197" s="33" t="s">
        <v>18</v>
      </c>
      <c r="F1197" s="33" t="s">
        <v>370</v>
      </c>
      <c r="G1197" s="33" t="s">
        <v>20</v>
      </c>
      <c r="H1197" s="33" t="s">
        <v>152</v>
      </c>
      <c r="I1197" s="117" t="s">
        <v>963</v>
      </c>
      <c r="J1197" s="108" t="str">
        <f t="shared" si="24"/>
        <v>Нижнетуринский городской округ, г. Нижняя Тура, ул. Ильича, д. 16</v>
      </c>
      <c r="K1197" s="33">
        <v>573.4</v>
      </c>
      <c r="L1197" s="30">
        <v>8</v>
      </c>
      <c r="M1197" s="33">
        <v>5</v>
      </c>
      <c r="N1197" s="41" t="s">
        <v>2825</v>
      </c>
      <c r="O1197" s="114">
        <v>43059</v>
      </c>
      <c r="P1197" s="33" t="s">
        <v>3340</v>
      </c>
      <c r="Q1197" s="187">
        <v>2432780.04</v>
      </c>
      <c r="R1197" s="183"/>
      <c r="S1197" s="183"/>
      <c r="T1197"/>
    </row>
    <row r="1198" spans="1:20" ht="23.25" x14ac:dyDescent="0.25">
      <c r="A1198" s="80">
        <v>1197</v>
      </c>
      <c r="B1198" s="118" t="s">
        <v>327</v>
      </c>
      <c r="C1198" s="114"/>
      <c r="D1198" s="30" t="s">
        <v>369</v>
      </c>
      <c r="E1198" s="33" t="s">
        <v>18</v>
      </c>
      <c r="F1198" s="33" t="s">
        <v>370</v>
      </c>
      <c r="G1198" s="33" t="s">
        <v>20</v>
      </c>
      <c r="H1198" s="33" t="s">
        <v>152</v>
      </c>
      <c r="I1198" s="117" t="s">
        <v>996</v>
      </c>
      <c r="J1198" s="108" t="str">
        <f t="shared" si="24"/>
        <v>Нижнетуринский городской округ, г. Нижняя Тура, ул. Ильича, д. 18</v>
      </c>
      <c r="K1198" s="33">
        <v>578.79999999999995</v>
      </c>
      <c r="L1198" s="30">
        <v>8</v>
      </c>
      <c r="M1198" s="33">
        <v>6</v>
      </c>
      <c r="N1198" s="41" t="s">
        <v>2825</v>
      </c>
      <c r="O1198" s="114">
        <v>43059</v>
      </c>
      <c r="P1198" s="33" t="s">
        <v>3340</v>
      </c>
      <c r="Q1198" s="187">
        <v>2715498.6</v>
      </c>
      <c r="R1198" s="183"/>
      <c r="S1198" s="183"/>
      <c r="T1198"/>
    </row>
    <row r="1199" spans="1:20" ht="23.25" x14ac:dyDescent="0.25">
      <c r="A1199" s="80">
        <v>1198</v>
      </c>
      <c r="B1199" s="118" t="s">
        <v>327</v>
      </c>
      <c r="C1199" s="30"/>
      <c r="D1199" s="30" t="s">
        <v>369</v>
      </c>
      <c r="E1199" s="30" t="s">
        <v>18</v>
      </c>
      <c r="F1199" s="30" t="s">
        <v>370</v>
      </c>
      <c r="G1199" s="30" t="s">
        <v>20</v>
      </c>
      <c r="H1199" s="30" t="s">
        <v>152</v>
      </c>
      <c r="I1199" s="42">
        <v>2</v>
      </c>
      <c r="J1199" s="108" t="str">
        <f t="shared" si="24"/>
        <v>Нижнетуринский городской округ, г. Нижняя Тура, ул. Ильича, д. 2</v>
      </c>
      <c r="K1199" s="30">
        <v>570.5</v>
      </c>
      <c r="L1199" s="30">
        <v>8</v>
      </c>
      <c r="M1199" s="30">
        <v>7</v>
      </c>
      <c r="N1199" s="41" t="s">
        <v>2808</v>
      </c>
      <c r="O1199" s="114">
        <v>43074</v>
      </c>
      <c r="P1199" s="33" t="s">
        <v>1711</v>
      </c>
      <c r="Q1199" s="187">
        <v>2489546.1800000002</v>
      </c>
      <c r="R1199" s="183"/>
      <c r="S1199" s="183"/>
      <c r="T1199"/>
    </row>
    <row r="1200" spans="1:20" ht="23.25" x14ac:dyDescent="0.25">
      <c r="A1200" s="80">
        <v>1199</v>
      </c>
      <c r="B1200" s="118" t="s">
        <v>327</v>
      </c>
      <c r="C1200" s="114"/>
      <c r="D1200" s="30" t="s">
        <v>369</v>
      </c>
      <c r="E1200" s="33" t="s">
        <v>18</v>
      </c>
      <c r="F1200" s="33" t="s">
        <v>370</v>
      </c>
      <c r="G1200" s="33" t="s">
        <v>20</v>
      </c>
      <c r="H1200" s="33" t="s">
        <v>152</v>
      </c>
      <c r="I1200" s="117" t="s">
        <v>997</v>
      </c>
      <c r="J1200" s="108" t="str">
        <f t="shared" si="24"/>
        <v>Нижнетуринский городской округ, г. Нижняя Тура, ул. Ильича, д. 20</v>
      </c>
      <c r="K1200" s="33">
        <v>564</v>
      </c>
      <c r="L1200" s="30">
        <v>8</v>
      </c>
      <c r="M1200" s="33">
        <v>6</v>
      </c>
      <c r="N1200" s="41" t="s">
        <v>2825</v>
      </c>
      <c r="O1200" s="114">
        <v>43059</v>
      </c>
      <c r="P1200" s="33" t="s">
        <v>3340</v>
      </c>
      <c r="Q1200" s="187">
        <v>2798307.46</v>
      </c>
      <c r="R1200" s="183"/>
      <c r="S1200" s="183"/>
      <c r="T1200"/>
    </row>
    <row r="1201" spans="1:20" ht="23.25" x14ac:dyDescent="0.25">
      <c r="A1201" s="80">
        <v>1200</v>
      </c>
      <c r="B1201" s="118" t="s">
        <v>327</v>
      </c>
      <c r="C1201" s="114"/>
      <c r="D1201" s="30" t="s">
        <v>369</v>
      </c>
      <c r="E1201" s="33" t="s">
        <v>18</v>
      </c>
      <c r="F1201" s="33" t="s">
        <v>370</v>
      </c>
      <c r="G1201" s="33" t="s">
        <v>20</v>
      </c>
      <c r="H1201" s="33" t="s">
        <v>152</v>
      </c>
      <c r="I1201" s="117" t="s">
        <v>1008</v>
      </c>
      <c r="J1201" s="108" t="str">
        <f t="shared" si="24"/>
        <v>Нижнетуринский городской округ, г. Нижняя Тура, ул. Ильича, д. 22</v>
      </c>
      <c r="K1201" s="33">
        <v>970</v>
      </c>
      <c r="L1201" s="30">
        <v>12</v>
      </c>
      <c r="M1201" s="33">
        <v>8</v>
      </c>
      <c r="N1201" s="41" t="s">
        <v>2825</v>
      </c>
      <c r="O1201" s="114">
        <v>43059</v>
      </c>
      <c r="P1201" s="33" t="s">
        <v>3340</v>
      </c>
      <c r="Q1201" s="187">
        <v>4841110.4799999995</v>
      </c>
      <c r="R1201" s="183"/>
      <c r="S1201" s="183"/>
      <c r="T1201"/>
    </row>
    <row r="1202" spans="1:20" ht="23.25" x14ac:dyDescent="0.25">
      <c r="A1202" s="80">
        <v>1201</v>
      </c>
      <c r="B1202" s="118" t="s">
        <v>327</v>
      </c>
      <c r="C1202" s="30"/>
      <c r="D1202" s="30" t="s">
        <v>369</v>
      </c>
      <c r="E1202" s="30" t="s">
        <v>18</v>
      </c>
      <c r="F1202" s="30" t="s">
        <v>370</v>
      </c>
      <c r="G1202" s="30" t="s">
        <v>20</v>
      </c>
      <c r="H1202" s="30" t="s">
        <v>152</v>
      </c>
      <c r="I1202" s="42">
        <v>3</v>
      </c>
      <c r="J1202" s="108" t="str">
        <f t="shared" si="24"/>
        <v>Нижнетуринский городской округ, г. Нижняя Тура, ул. Ильича, д. 3</v>
      </c>
      <c r="K1202" s="30">
        <v>557.79999999999995</v>
      </c>
      <c r="L1202" s="30">
        <v>8</v>
      </c>
      <c r="M1202" s="30">
        <v>5</v>
      </c>
      <c r="N1202" s="41" t="s">
        <v>2808</v>
      </c>
      <c r="O1202" s="114">
        <v>43074</v>
      </c>
      <c r="P1202" s="33" t="s">
        <v>1711</v>
      </c>
      <c r="Q1202" s="187">
        <v>2316858.04</v>
      </c>
      <c r="R1202" s="183"/>
      <c r="S1202" s="183"/>
      <c r="T1202"/>
    </row>
    <row r="1203" spans="1:20" ht="23.25" x14ac:dyDescent="0.25">
      <c r="A1203" s="80">
        <v>1202</v>
      </c>
      <c r="B1203" s="118" t="s">
        <v>327</v>
      </c>
      <c r="C1203" s="106"/>
      <c r="D1203" s="30" t="s">
        <v>369</v>
      </c>
      <c r="E1203" s="30" t="s">
        <v>18</v>
      </c>
      <c r="F1203" s="30" t="s">
        <v>370</v>
      </c>
      <c r="G1203" s="30" t="s">
        <v>20</v>
      </c>
      <c r="H1203" s="30" t="s">
        <v>152</v>
      </c>
      <c r="I1203" s="42">
        <v>4</v>
      </c>
      <c r="J1203" s="108" t="str">
        <f t="shared" si="24"/>
        <v>Нижнетуринский городской округ, г. Нижняя Тура, ул. Ильича, д. 4</v>
      </c>
      <c r="K1203" s="30">
        <v>573.5</v>
      </c>
      <c r="L1203" s="30">
        <v>8</v>
      </c>
      <c r="M1203" s="30">
        <v>8</v>
      </c>
      <c r="N1203" s="41" t="s">
        <v>2808</v>
      </c>
      <c r="O1203" s="114">
        <v>43074</v>
      </c>
      <c r="P1203" s="33" t="s">
        <v>1711</v>
      </c>
      <c r="Q1203" s="187">
        <v>2337902.2699999996</v>
      </c>
      <c r="R1203" s="183"/>
      <c r="S1203" s="183"/>
      <c r="T1203"/>
    </row>
    <row r="1204" spans="1:20" ht="23.25" x14ac:dyDescent="0.25">
      <c r="A1204" s="80">
        <v>1203</v>
      </c>
      <c r="B1204" s="118" t="s">
        <v>327</v>
      </c>
      <c r="C1204" s="30"/>
      <c r="D1204" s="30" t="s">
        <v>369</v>
      </c>
      <c r="E1204" s="30" t="s">
        <v>18</v>
      </c>
      <c r="F1204" s="30" t="s">
        <v>370</v>
      </c>
      <c r="G1204" s="30" t="s">
        <v>20</v>
      </c>
      <c r="H1204" s="30" t="s">
        <v>152</v>
      </c>
      <c r="I1204" s="42">
        <v>6</v>
      </c>
      <c r="J1204" s="108" t="str">
        <f t="shared" si="24"/>
        <v>Нижнетуринский городской округ, г. Нижняя Тура, ул. Ильича, д. 6</v>
      </c>
      <c r="K1204" s="30">
        <v>566.4</v>
      </c>
      <c r="L1204" s="30">
        <v>8</v>
      </c>
      <c r="M1204" s="30">
        <v>8</v>
      </c>
      <c r="N1204" s="41" t="s">
        <v>2825</v>
      </c>
      <c r="O1204" s="114">
        <v>43059</v>
      </c>
      <c r="P1204" s="33" t="s">
        <v>3340</v>
      </c>
      <c r="Q1204" s="187">
        <v>2604003.94</v>
      </c>
      <c r="R1204" s="183"/>
      <c r="S1204" s="183"/>
      <c r="T1204"/>
    </row>
    <row r="1205" spans="1:20" ht="23.25" x14ac:dyDescent="0.25">
      <c r="A1205" s="80">
        <v>1204</v>
      </c>
      <c r="B1205" s="118" t="s">
        <v>327</v>
      </c>
      <c r="C1205" s="30"/>
      <c r="D1205" s="30" t="s">
        <v>369</v>
      </c>
      <c r="E1205" s="30" t="s">
        <v>18</v>
      </c>
      <c r="F1205" s="30" t="s">
        <v>370</v>
      </c>
      <c r="G1205" s="30" t="s">
        <v>20</v>
      </c>
      <c r="H1205" s="30" t="s">
        <v>152</v>
      </c>
      <c r="I1205" s="42">
        <v>8</v>
      </c>
      <c r="J1205" s="108" t="str">
        <f t="shared" si="24"/>
        <v>Нижнетуринский городской округ, г. Нижняя Тура, ул. Ильича, д. 8</v>
      </c>
      <c r="K1205" s="30">
        <v>580</v>
      </c>
      <c r="L1205" s="30">
        <v>8</v>
      </c>
      <c r="M1205" s="30">
        <v>4</v>
      </c>
      <c r="N1205" s="41" t="s">
        <v>2825</v>
      </c>
      <c r="O1205" s="114">
        <v>43059</v>
      </c>
      <c r="P1205" s="33" t="s">
        <v>3340</v>
      </c>
      <c r="Q1205" s="187">
        <v>2074975.7199999997</v>
      </c>
      <c r="R1205" s="183"/>
      <c r="S1205" s="183"/>
      <c r="T1205"/>
    </row>
    <row r="1206" spans="1:20" ht="23.25" x14ac:dyDescent="0.25">
      <c r="A1206" s="80">
        <v>1205</v>
      </c>
      <c r="B1206" s="118" t="s">
        <v>327</v>
      </c>
      <c r="C1206" s="30"/>
      <c r="D1206" s="112" t="s">
        <v>369</v>
      </c>
      <c r="E1206" s="112" t="s">
        <v>18</v>
      </c>
      <c r="F1206" s="112" t="s">
        <v>370</v>
      </c>
      <c r="G1206" s="112" t="s">
        <v>20</v>
      </c>
      <c r="H1206" s="112" t="s">
        <v>176</v>
      </c>
      <c r="I1206" s="51">
        <v>28</v>
      </c>
      <c r="J1206" s="108" t="str">
        <f t="shared" si="24"/>
        <v>Нижнетуринский городской округ, г. Нижняя Тура, ул. Машиностроителей, д. 28</v>
      </c>
      <c r="K1206" s="112">
        <v>2146.5</v>
      </c>
      <c r="L1206" s="30">
        <v>36</v>
      </c>
      <c r="M1206" s="112">
        <v>1</v>
      </c>
      <c r="N1206" s="41" t="s">
        <v>1489</v>
      </c>
      <c r="O1206" s="114">
        <v>43122</v>
      </c>
      <c r="P1206" s="33" t="s">
        <v>1494</v>
      </c>
      <c r="Q1206" s="187">
        <v>1987449.3</v>
      </c>
      <c r="R1206" s="183"/>
      <c r="S1206" s="183"/>
      <c r="T1206"/>
    </row>
    <row r="1207" spans="1:20" ht="23.25" x14ac:dyDescent="0.25">
      <c r="A1207" s="80">
        <v>1206</v>
      </c>
      <c r="B1207" s="118" t="s">
        <v>327</v>
      </c>
      <c r="C1207" s="30"/>
      <c r="D1207" s="141" t="s">
        <v>369</v>
      </c>
      <c r="E1207" s="30" t="s">
        <v>18</v>
      </c>
      <c r="F1207" s="30" t="s">
        <v>370</v>
      </c>
      <c r="G1207" s="30" t="s">
        <v>20</v>
      </c>
      <c r="H1207" s="30" t="s">
        <v>480</v>
      </c>
      <c r="I1207" s="42">
        <v>13</v>
      </c>
      <c r="J1207" s="108" t="str">
        <f t="shared" si="24"/>
        <v>Нижнетуринский городской округ, г. Нижняя Тура, ул. Нагорная, д. 13</v>
      </c>
      <c r="K1207" s="30">
        <v>651.20000000000005</v>
      </c>
      <c r="L1207" s="30">
        <v>8</v>
      </c>
      <c r="M1207" s="30">
        <v>4</v>
      </c>
      <c r="N1207" s="41" t="s">
        <v>2135</v>
      </c>
      <c r="O1207" s="114">
        <v>42688</v>
      </c>
      <c r="P1207" s="33" t="s">
        <v>3340</v>
      </c>
      <c r="Q1207" s="187">
        <v>1923131.9</v>
      </c>
      <c r="R1207" s="183"/>
      <c r="S1207" s="183"/>
      <c r="T1207"/>
    </row>
    <row r="1208" spans="1:20" ht="23.25" x14ac:dyDescent="0.25">
      <c r="A1208" s="80">
        <v>1207</v>
      </c>
      <c r="B1208" s="118" t="s">
        <v>327</v>
      </c>
      <c r="C1208" s="30"/>
      <c r="D1208" s="141" t="s">
        <v>369</v>
      </c>
      <c r="E1208" s="30" t="s">
        <v>18</v>
      </c>
      <c r="F1208" s="30" t="s">
        <v>370</v>
      </c>
      <c r="G1208" s="30" t="s">
        <v>20</v>
      </c>
      <c r="H1208" s="30" t="s">
        <v>480</v>
      </c>
      <c r="I1208" s="42">
        <v>3</v>
      </c>
      <c r="J1208" s="108" t="str">
        <f t="shared" si="24"/>
        <v>Нижнетуринский городской округ, г. Нижняя Тура, ул. Нагорная, д. 3</v>
      </c>
      <c r="K1208" s="30">
        <v>569.79999999999995</v>
      </c>
      <c r="L1208" s="30">
        <v>8</v>
      </c>
      <c r="M1208" s="30">
        <v>4</v>
      </c>
      <c r="N1208" s="41" t="s">
        <v>2135</v>
      </c>
      <c r="O1208" s="114">
        <v>42688</v>
      </c>
      <c r="P1208" s="33" t="s">
        <v>3340</v>
      </c>
      <c r="Q1208" s="187">
        <v>1843905</v>
      </c>
      <c r="R1208" s="183"/>
      <c r="S1208" s="183"/>
      <c r="T1208"/>
    </row>
    <row r="1209" spans="1:20" ht="23.25" x14ac:dyDescent="0.25">
      <c r="A1209" s="80">
        <v>1208</v>
      </c>
      <c r="B1209" s="118" t="s">
        <v>327</v>
      </c>
      <c r="C1209" s="30"/>
      <c r="D1209" s="141" t="s">
        <v>369</v>
      </c>
      <c r="E1209" s="30" t="s">
        <v>18</v>
      </c>
      <c r="F1209" s="30" t="s">
        <v>370</v>
      </c>
      <c r="G1209" s="30" t="s">
        <v>20</v>
      </c>
      <c r="H1209" s="30" t="s">
        <v>480</v>
      </c>
      <c r="I1209" s="42">
        <v>5</v>
      </c>
      <c r="J1209" s="108" t="str">
        <f t="shared" si="24"/>
        <v>Нижнетуринский городской округ, г. Нижняя Тура, ул. Нагорная, д. 5</v>
      </c>
      <c r="K1209" s="30">
        <v>579.29999999999995</v>
      </c>
      <c r="L1209" s="30">
        <v>8</v>
      </c>
      <c r="M1209" s="30">
        <v>4</v>
      </c>
      <c r="N1209" s="41" t="s">
        <v>2135</v>
      </c>
      <c r="O1209" s="114">
        <v>42688</v>
      </c>
      <c r="P1209" s="33" t="s">
        <v>3340</v>
      </c>
      <c r="Q1209" s="187">
        <v>1847314.73</v>
      </c>
      <c r="R1209" s="183"/>
      <c r="S1209" s="183"/>
      <c r="T1209"/>
    </row>
    <row r="1210" spans="1:20" ht="23.25" x14ac:dyDescent="0.25">
      <c r="A1210" s="80">
        <v>1209</v>
      </c>
      <c r="B1210" s="118" t="s">
        <v>327</v>
      </c>
      <c r="C1210" s="30" t="s">
        <v>743</v>
      </c>
      <c r="D1210" s="30" t="s">
        <v>373</v>
      </c>
      <c r="E1210" s="33" t="s">
        <v>18</v>
      </c>
      <c r="F1210" s="33" t="s">
        <v>374</v>
      </c>
      <c r="G1210" s="33" t="s">
        <v>20</v>
      </c>
      <c r="H1210" s="33" t="s">
        <v>200</v>
      </c>
      <c r="I1210" s="117" t="s">
        <v>316</v>
      </c>
      <c r="J1210" s="108" t="str">
        <f t="shared" si="24"/>
        <v>Новолялинский р-н, Новолялинский городской округ, г. Новая Ляля, ул. Республики, д. 11А</v>
      </c>
      <c r="K1210" s="33">
        <v>825.6</v>
      </c>
      <c r="L1210" s="30">
        <v>12</v>
      </c>
      <c r="M1210" s="33">
        <v>2</v>
      </c>
      <c r="N1210" s="41" t="s">
        <v>2820</v>
      </c>
      <c r="O1210" s="114">
        <v>43059</v>
      </c>
      <c r="P1210" s="33" t="s">
        <v>3340</v>
      </c>
      <c r="Q1210" s="187">
        <v>2603769.12</v>
      </c>
      <c r="R1210" s="183"/>
      <c r="S1210" s="183"/>
      <c r="T1210"/>
    </row>
    <row r="1211" spans="1:20" ht="23.25" x14ac:dyDescent="0.25">
      <c r="A1211" s="80">
        <v>1210</v>
      </c>
      <c r="B1211" s="118" t="s">
        <v>327</v>
      </c>
      <c r="C1211" s="30" t="s">
        <v>743</v>
      </c>
      <c r="D1211" s="30" t="s">
        <v>373</v>
      </c>
      <c r="E1211" s="30" t="s">
        <v>18</v>
      </c>
      <c r="F1211" s="30" t="s">
        <v>374</v>
      </c>
      <c r="G1211" s="30" t="s">
        <v>20</v>
      </c>
      <c r="H1211" s="30" t="s">
        <v>200</v>
      </c>
      <c r="I1211" s="42">
        <v>13</v>
      </c>
      <c r="J1211" s="108" t="str">
        <f t="shared" si="24"/>
        <v>Новолялинский р-н, Новолялинский городской округ, г. Новая Ляля, ул. Республики, д. 13</v>
      </c>
      <c r="K1211" s="30">
        <v>794.8</v>
      </c>
      <c r="L1211" s="30">
        <v>12</v>
      </c>
      <c r="M1211" s="30">
        <v>1</v>
      </c>
      <c r="N1211" s="41" t="s">
        <v>2820</v>
      </c>
      <c r="O1211" s="114">
        <v>43059</v>
      </c>
      <c r="P1211" s="33" t="s">
        <v>3340</v>
      </c>
      <c r="Q1211" s="187">
        <v>1145381.1599999999</v>
      </c>
      <c r="R1211" s="183"/>
      <c r="S1211" s="183"/>
      <c r="T1211"/>
    </row>
    <row r="1212" spans="1:20" ht="23.25" x14ac:dyDescent="0.25">
      <c r="A1212" s="80">
        <v>1211</v>
      </c>
      <c r="B1212" s="118" t="s">
        <v>327</v>
      </c>
      <c r="C1212" s="30" t="s">
        <v>743</v>
      </c>
      <c r="D1212" s="30" t="s">
        <v>373</v>
      </c>
      <c r="E1212" s="33" t="s">
        <v>18</v>
      </c>
      <c r="F1212" s="33" t="s">
        <v>374</v>
      </c>
      <c r="G1212" s="33" t="s">
        <v>20</v>
      </c>
      <c r="H1212" s="33" t="s">
        <v>215</v>
      </c>
      <c r="I1212" s="117" t="s">
        <v>225</v>
      </c>
      <c r="J1212" s="108" t="str">
        <f t="shared" si="24"/>
        <v>Новолялинский р-н, Новолялинский городской округ, г. Новая Ляля, ул. Уральская, д. 15А</v>
      </c>
      <c r="K1212" s="33">
        <v>349</v>
      </c>
      <c r="L1212" s="30">
        <v>8</v>
      </c>
      <c r="M1212" s="33">
        <v>2</v>
      </c>
      <c r="N1212" s="41" t="s">
        <v>2820</v>
      </c>
      <c r="O1212" s="114">
        <v>43059</v>
      </c>
      <c r="P1212" s="33" t="s">
        <v>3340</v>
      </c>
      <c r="Q1212" s="187">
        <v>373119.54</v>
      </c>
      <c r="R1212" s="183"/>
      <c r="S1212" s="183"/>
      <c r="T1212"/>
    </row>
    <row r="1213" spans="1:20" ht="23.25" x14ac:dyDescent="0.25">
      <c r="A1213" s="80">
        <v>1212</v>
      </c>
      <c r="B1213" s="118" t="s">
        <v>327</v>
      </c>
      <c r="C1213" s="30" t="s">
        <v>743</v>
      </c>
      <c r="D1213" s="30" t="s">
        <v>373</v>
      </c>
      <c r="E1213" s="30" t="s">
        <v>1500</v>
      </c>
      <c r="F1213" s="33" t="s">
        <v>375</v>
      </c>
      <c r="G1213" s="33" t="s">
        <v>20</v>
      </c>
      <c r="H1213" s="33" t="s">
        <v>549</v>
      </c>
      <c r="I1213" s="117" t="s">
        <v>1008</v>
      </c>
      <c r="J1213" s="108" t="str">
        <f t="shared" si="24"/>
        <v>Новолялинский р-н, Новолялинский городской округ, пос. Лобва, ул. Кузнецова, д. 22</v>
      </c>
      <c r="K1213" s="33">
        <v>473.2</v>
      </c>
      <c r="L1213" s="30">
        <v>12</v>
      </c>
      <c r="M1213" s="33">
        <v>2</v>
      </c>
      <c r="N1213" s="41" t="s">
        <v>2820</v>
      </c>
      <c r="O1213" s="114">
        <v>43059</v>
      </c>
      <c r="P1213" s="33" t="s">
        <v>3340</v>
      </c>
      <c r="Q1213" s="187">
        <v>1053258.56</v>
      </c>
      <c r="R1213" s="183"/>
      <c r="S1213" s="183"/>
      <c r="T1213"/>
    </row>
    <row r="1214" spans="1:20" ht="23.25" x14ac:dyDescent="0.25">
      <c r="A1214" s="80">
        <v>1213</v>
      </c>
      <c r="B1214" s="118" t="s">
        <v>327</v>
      </c>
      <c r="C1214" s="30" t="s">
        <v>743</v>
      </c>
      <c r="D1214" s="30" t="s">
        <v>373</v>
      </c>
      <c r="E1214" s="30" t="s">
        <v>1500</v>
      </c>
      <c r="F1214" s="33" t="s">
        <v>375</v>
      </c>
      <c r="G1214" s="33" t="s">
        <v>20</v>
      </c>
      <c r="H1214" s="33" t="s">
        <v>549</v>
      </c>
      <c r="I1214" s="117" t="s">
        <v>990</v>
      </c>
      <c r="J1214" s="108" t="str">
        <f t="shared" si="24"/>
        <v>Новолялинский р-н, Новолялинский городской округ, пос. Лобва, ул. Кузнецова, д. 26</v>
      </c>
      <c r="K1214" s="33">
        <v>495</v>
      </c>
      <c r="L1214" s="30">
        <v>12</v>
      </c>
      <c r="M1214" s="33">
        <v>2</v>
      </c>
      <c r="N1214" s="41" t="s">
        <v>2820</v>
      </c>
      <c r="O1214" s="114">
        <v>43059</v>
      </c>
      <c r="P1214" s="33" t="s">
        <v>3340</v>
      </c>
      <c r="Q1214" s="187">
        <v>1068356.6600000001</v>
      </c>
      <c r="R1214" s="183"/>
      <c r="S1214" s="183"/>
      <c r="T1214"/>
    </row>
    <row r="1215" spans="1:20" ht="23.25" x14ac:dyDescent="0.25">
      <c r="A1215" s="80">
        <v>1214</v>
      </c>
      <c r="B1215" s="116" t="s">
        <v>218</v>
      </c>
      <c r="C1215" s="30"/>
      <c r="D1215" s="30" t="s">
        <v>2511</v>
      </c>
      <c r="E1215" s="30" t="s">
        <v>18</v>
      </c>
      <c r="F1215" s="30" t="s">
        <v>213</v>
      </c>
      <c r="G1215" s="30" t="s">
        <v>20</v>
      </c>
      <c r="H1215" s="30" t="s">
        <v>1136</v>
      </c>
      <c r="I1215" s="42" t="s">
        <v>564</v>
      </c>
      <c r="J1215" s="108" t="str">
        <f t="shared" si="24"/>
        <v>Новоуральский городской округ Свердловской области, г. Новоуральск, ул. Автозаводская, д. 16А</v>
      </c>
      <c r="K1215" s="42">
        <v>6249.8</v>
      </c>
      <c r="L1215" s="30">
        <v>118</v>
      </c>
      <c r="M1215" s="42">
        <v>1</v>
      </c>
      <c r="N1215" s="41" t="s">
        <v>2759</v>
      </c>
      <c r="O1215" s="114">
        <v>43255</v>
      </c>
      <c r="P1215" s="33" t="s">
        <v>1786</v>
      </c>
      <c r="Q1215" s="187">
        <v>4435372.1400000006</v>
      </c>
      <c r="R1215" s="183"/>
      <c r="S1215" s="183"/>
      <c r="T1215"/>
    </row>
    <row r="1216" spans="1:20" ht="23.25" x14ac:dyDescent="0.25">
      <c r="A1216" s="80">
        <v>1215</v>
      </c>
      <c r="B1216" s="116" t="s">
        <v>218</v>
      </c>
      <c r="C1216" s="30"/>
      <c r="D1216" s="30" t="s">
        <v>2511</v>
      </c>
      <c r="E1216" s="30" t="s">
        <v>18</v>
      </c>
      <c r="F1216" s="30" t="s">
        <v>213</v>
      </c>
      <c r="G1216" s="30" t="s">
        <v>20</v>
      </c>
      <c r="H1216" s="30" t="s">
        <v>378</v>
      </c>
      <c r="I1216" s="42" t="s">
        <v>410</v>
      </c>
      <c r="J1216" s="108" t="str">
        <f t="shared" si="24"/>
        <v>Новоуральский городской округ Свердловской области, г. Новоуральск, ул. Белинского, д. 10А</v>
      </c>
      <c r="K1216" s="42">
        <v>596.5</v>
      </c>
      <c r="L1216" s="30">
        <v>8</v>
      </c>
      <c r="M1216" s="42">
        <v>7</v>
      </c>
      <c r="N1216" s="41" t="s">
        <v>2760</v>
      </c>
      <c r="O1216" s="114">
        <v>43042</v>
      </c>
      <c r="P1216" s="33" t="s">
        <v>1786</v>
      </c>
      <c r="Q1216" s="187">
        <v>4208580.22</v>
      </c>
      <c r="R1216" s="183"/>
      <c r="S1216" s="183"/>
      <c r="T1216"/>
    </row>
    <row r="1217" spans="1:20" ht="23.25" x14ac:dyDescent="0.25">
      <c r="A1217" s="80">
        <v>1216</v>
      </c>
      <c r="B1217" s="116" t="s">
        <v>218</v>
      </c>
      <c r="C1217" s="30"/>
      <c r="D1217" s="30" t="s">
        <v>2511</v>
      </c>
      <c r="E1217" s="33" t="s">
        <v>18</v>
      </c>
      <c r="F1217" s="33" t="s">
        <v>213</v>
      </c>
      <c r="G1217" s="33" t="s">
        <v>20</v>
      </c>
      <c r="H1217" s="33" t="s">
        <v>378</v>
      </c>
      <c r="I1217" s="117" t="s">
        <v>943</v>
      </c>
      <c r="J1217" s="108" t="str">
        <f t="shared" si="24"/>
        <v>Новоуральский городской округ Свердловской области, г. Новоуральск, ул. Белинского, д. 3</v>
      </c>
      <c r="K1217" s="33">
        <v>707.7</v>
      </c>
      <c r="L1217" s="30">
        <v>9</v>
      </c>
      <c r="M1217" s="33">
        <v>8</v>
      </c>
      <c r="N1217" s="41" t="s">
        <v>2760</v>
      </c>
      <c r="O1217" s="114">
        <v>43042</v>
      </c>
      <c r="P1217" s="33" t="s">
        <v>1786</v>
      </c>
      <c r="Q1217" s="187">
        <v>3988815.75</v>
      </c>
      <c r="R1217" s="183"/>
      <c r="S1217" s="183"/>
      <c r="T1217"/>
    </row>
    <row r="1218" spans="1:20" ht="23.25" x14ac:dyDescent="0.25">
      <c r="A1218" s="80">
        <v>1217</v>
      </c>
      <c r="B1218" s="116" t="s">
        <v>218</v>
      </c>
      <c r="C1218" s="30"/>
      <c r="D1218" s="30" t="s">
        <v>2511</v>
      </c>
      <c r="E1218" s="30" t="s">
        <v>18</v>
      </c>
      <c r="F1218" s="30" t="s">
        <v>213</v>
      </c>
      <c r="G1218" s="30" t="s">
        <v>20</v>
      </c>
      <c r="H1218" s="30" t="s">
        <v>378</v>
      </c>
      <c r="I1218" s="42">
        <v>4</v>
      </c>
      <c r="J1218" s="108" t="str">
        <f t="shared" si="24"/>
        <v>Новоуральский городской округ Свердловской области, г. Новоуральск, ул. Белинского, д. 4</v>
      </c>
      <c r="K1218" s="42">
        <v>710.4</v>
      </c>
      <c r="L1218" s="30">
        <v>10</v>
      </c>
      <c r="M1218" s="42">
        <v>5</v>
      </c>
      <c r="N1218" s="41" t="s">
        <v>2760</v>
      </c>
      <c r="O1218" s="114">
        <v>43042</v>
      </c>
      <c r="P1218" s="33" t="s">
        <v>1786</v>
      </c>
      <c r="Q1218" s="187">
        <v>3671933.2</v>
      </c>
      <c r="R1218" s="183"/>
      <c r="S1218" s="183"/>
      <c r="T1218"/>
    </row>
    <row r="1219" spans="1:20" ht="23.25" x14ac:dyDescent="0.25">
      <c r="A1219" s="80">
        <v>1218</v>
      </c>
      <c r="B1219" s="116" t="s">
        <v>218</v>
      </c>
      <c r="C1219" s="30"/>
      <c r="D1219" s="30" t="s">
        <v>2511</v>
      </c>
      <c r="E1219" s="33" t="s">
        <v>18</v>
      </c>
      <c r="F1219" s="33" t="s">
        <v>213</v>
      </c>
      <c r="G1219" s="33" t="s">
        <v>20</v>
      </c>
      <c r="H1219" s="33" t="s">
        <v>378</v>
      </c>
      <c r="I1219" s="117" t="s">
        <v>947</v>
      </c>
      <c r="J1219" s="108" t="str">
        <f t="shared" si="24"/>
        <v>Новоуральский городской округ Свердловской области, г. Новоуральск, ул. Белинского, д. 6</v>
      </c>
      <c r="K1219" s="33">
        <v>556</v>
      </c>
      <c r="L1219" s="30">
        <v>8</v>
      </c>
      <c r="M1219" s="33">
        <v>5</v>
      </c>
      <c r="N1219" s="41" t="s">
        <v>2760</v>
      </c>
      <c r="O1219" s="114">
        <v>43042</v>
      </c>
      <c r="P1219" s="33" t="s">
        <v>1786</v>
      </c>
      <c r="Q1219" s="187">
        <v>3453090.5999999996</v>
      </c>
      <c r="R1219" s="183"/>
      <c r="S1219" s="183"/>
      <c r="T1219"/>
    </row>
    <row r="1220" spans="1:20" ht="23.25" x14ac:dyDescent="0.25">
      <c r="A1220" s="80">
        <v>1219</v>
      </c>
      <c r="B1220" s="116" t="s">
        <v>218</v>
      </c>
      <c r="C1220" s="30"/>
      <c r="D1220" s="30" t="s">
        <v>2511</v>
      </c>
      <c r="E1220" s="30" t="s">
        <v>18</v>
      </c>
      <c r="F1220" s="30" t="s">
        <v>213</v>
      </c>
      <c r="G1220" s="30" t="s">
        <v>20</v>
      </c>
      <c r="H1220" s="30" t="s">
        <v>378</v>
      </c>
      <c r="I1220" s="42">
        <v>9</v>
      </c>
      <c r="J1220" s="108" t="str">
        <f t="shared" si="24"/>
        <v>Новоуральский городской округ Свердловской области, г. Новоуральск, ул. Белинского, д. 9</v>
      </c>
      <c r="K1220" s="42">
        <v>562.6</v>
      </c>
      <c r="L1220" s="30">
        <v>8</v>
      </c>
      <c r="M1220" s="42">
        <v>5</v>
      </c>
      <c r="N1220" s="41" t="s">
        <v>2760</v>
      </c>
      <c r="O1220" s="114">
        <v>43042</v>
      </c>
      <c r="P1220" s="33" t="s">
        <v>1786</v>
      </c>
      <c r="Q1220" s="187">
        <v>2605745.7399999998</v>
      </c>
      <c r="R1220" s="183"/>
      <c r="S1220" s="183"/>
      <c r="T1220"/>
    </row>
    <row r="1221" spans="1:20" ht="23.25" x14ac:dyDescent="0.25">
      <c r="A1221" s="80">
        <v>1220</v>
      </c>
      <c r="B1221" s="116" t="s">
        <v>218</v>
      </c>
      <c r="C1221" s="30"/>
      <c r="D1221" s="30" t="s">
        <v>2511</v>
      </c>
      <c r="E1221" s="30" t="s">
        <v>18</v>
      </c>
      <c r="F1221" s="30" t="s">
        <v>213</v>
      </c>
      <c r="G1221" s="30" t="s">
        <v>20</v>
      </c>
      <c r="H1221" s="30" t="s">
        <v>271</v>
      </c>
      <c r="I1221" s="42">
        <v>11</v>
      </c>
      <c r="J1221" s="108" t="str">
        <f t="shared" si="24"/>
        <v>Новоуральский городской округ Свердловской области, г. Новоуральск, ул. Герцена, д. 11</v>
      </c>
      <c r="K1221" s="42">
        <v>1129.3</v>
      </c>
      <c r="L1221" s="30">
        <v>13</v>
      </c>
      <c r="M1221" s="42">
        <v>5</v>
      </c>
      <c r="N1221" s="41" t="s">
        <v>2760</v>
      </c>
      <c r="O1221" s="114">
        <v>43042</v>
      </c>
      <c r="P1221" s="33" t="s">
        <v>1786</v>
      </c>
      <c r="Q1221" s="187">
        <v>1320491.1599999999</v>
      </c>
      <c r="R1221" s="183"/>
      <c r="S1221" s="183"/>
      <c r="T1221"/>
    </row>
    <row r="1222" spans="1:20" ht="23.25" x14ac:dyDescent="0.25">
      <c r="A1222" s="80">
        <v>1221</v>
      </c>
      <c r="B1222" s="116" t="s">
        <v>218</v>
      </c>
      <c r="C1222" s="30"/>
      <c r="D1222" s="30" t="s">
        <v>2511</v>
      </c>
      <c r="E1222" s="33" t="s">
        <v>18</v>
      </c>
      <c r="F1222" s="33" t="s">
        <v>213</v>
      </c>
      <c r="G1222" s="33" t="s">
        <v>20</v>
      </c>
      <c r="H1222" s="33" t="s">
        <v>271</v>
      </c>
      <c r="I1222" s="117">
        <v>13</v>
      </c>
      <c r="J1222" s="108" t="str">
        <f t="shared" si="24"/>
        <v>Новоуральский городской округ Свердловской области, г. Новоуральск, ул. Герцена, д. 13</v>
      </c>
      <c r="K1222" s="33">
        <v>723.4</v>
      </c>
      <c r="L1222" s="30">
        <v>10</v>
      </c>
      <c r="M1222" s="33">
        <v>6</v>
      </c>
      <c r="N1222" s="41" t="s">
        <v>2759</v>
      </c>
      <c r="O1222" s="114">
        <v>43255</v>
      </c>
      <c r="P1222" s="33" t="s">
        <v>1786</v>
      </c>
      <c r="Q1222" s="187">
        <v>4381062.21</v>
      </c>
      <c r="R1222" s="183"/>
      <c r="S1222" s="183"/>
      <c r="T1222"/>
    </row>
    <row r="1223" spans="1:20" ht="23.25" x14ac:dyDescent="0.25">
      <c r="A1223" s="80">
        <v>1222</v>
      </c>
      <c r="B1223" s="116" t="s">
        <v>218</v>
      </c>
      <c r="C1223" s="106"/>
      <c r="D1223" s="30" t="s">
        <v>2511</v>
      </c>
      <c r="E1223" s="33" t="s">
        <v>18</v>
      </c>
      <c r="F1223" s="33" t="s">
        <v>213</v>
      </c>
      <c r="G1223" s="33" t="s">
        <v>20</v>
      </c>
      <c r="H1223" s="33" t="s">
        <v>271</v>
      </c>
      <c r="I1223" s="117">
        <v>20</v>
      </c>
      <c r="J1223" s="108" t="str">
        <f t="shared" si="24"/>
        <v>Новоуральский городской округ Свердловской области, г. Новоуральск, ул. Герцена, д. 20</v>
      </c>
      <c r="K1223" s="33">
        <v>926.9</v>
      </c>
      <c r="L1223" s="30">
        <v>15</v>
      </c>
      <c r="M1223" s="33">
        <v>7</v>
      </c>
      <c r="N1223" s="41" t="s">
        <v>2762</v>
      </c>
      <c r="O1223" s="114">
        <v>43257</v>
      </c>
      <c r="P1223" s="33" t="s">
        <v>3284</v>
      </c>
      <c r="Q1223" s="187">
        <v>5197867.8000000007</v>
      </c>
      <c r="R1223" s="183"/>
      <c r="S1223" s="183"/>
      <c r="T1223"/>
    </row>
    <row r="1224" spans="1:20" ht="23.25" x14ac:dyDescent="0.25">
      <c r="A1224" s="80">
        <v>1223</v>
      </c>
      <c r="B1224" s="116" t="s">
        <v>218</v>
      </c>
      <c r="C1224" s="30"/>
      <c r="D1224" s="30" t="s">
        <v>2511</v>
      </c>
      <c r="E1224" s="30" t="s">
        <v>18</v>
      </c>
      <c r="F1224" s="30" t="s">
        <v>213</v>
      </c>
      <c r="G1224" s="30" t="s">
        <v>20</v>
      </c>
      <c r="H1224" s="30" t="s">
        <v>271</v>
      </c>
      <c r="I1224" s="42">
        <v>4</v>
      </c>
      <c r="J1224" s="108" t="str">
        <f t="shared" si="24"/>
        <v>Новоуральский городской округ Свердловской области, г. Новоуральск, ул. Герцена, д. 4</v>
      </c>
      <c r="K1224" s="42">
        <v>702.1</v>
      </c>
      <c r="L1224" s="30">
        <v>9</v>
      </c>
      <c r="M1224" s="42">
        <v>1</v>
      </c>
      <c r="N1224" s="41" t="s">
        <v>2760</v>
      </c>
      <c r="O1224" s="114">
        <v>43042</v>
      </c>
      <c r="P1224" s="33" t="s">
        <v>1786</v>
      </c>
      <c r="Q1224" s="187">
        <v>386802.75</v>
      </c>
      <c r="R1224" s="183"/>
      <c r="S1224" s="183"/>
      <c r="T1224"/>
    </row>
    <row r="1225" spans="1:20" ht="23.25" x14ac:dyDescent="0.25">
      <c r="A1225" s="80">
        <v>1224</v>
      </c>
      <c r="B1225" s="116" t="s">
        <v>218</v>
      </c>
      <c r="C1225" s="30"/>
      <c r="D1225" s="30" t="s">
        <v>2511</v>
      </c>
      <c r="E1225" s="30" t="s">
        <v>18</v>
      </c>
      <c r="F1225" s="30" t="s">
        <v>213</v>
      </c>
      <c r="G1225" s="30" t="s">
        <v>20</v>
      </c>
      <c r="H1225" s="30" t="s">
        <v>271</v>
      </c>
      <c r="I1225" s="42">
        <v>6</v>
      </c>
      <c r="J1225" s="108" t="str">
        <f t="shared" si="24"/>
        <v>Новоуральский городской округ Свердловской области, г. Новоуральск, ул. Герцена, д. 6</v>
      </c>
      <c r="K1225" s="42">
        <v>1173.9000000000001</v>
      </c>
      <c r="L1225" s="30">
        <v>16</v>
      </c>
      <c r="M1225" s="42">
        <v>1</v>
      </c>
      <c r="N1225" s="41" t="s">
        <v>2760</v>
      </c>
      <c r="O1225" s="114">
        <v>43042</v>
      </c>
      <c r="P1225" s="33" t="s">
        <v>1786</v>
      </c>
      <c r="Q1225" s="187">
        <v>452823.93</v>
      </c>
      <c r="R1225" s="183"/>
      <c r="S1225" s="183"/>
      <c r="T1225"/>
    </row>
    <row r="1226" spans="1:20" ht="23.25" x14ac:dyDescent="0.25">
      <c r="A1226" s="80">
        <v>1225</v>
      </c>
      <c r="B1226" s="116" t="s">
        <v>218</v>
      </c>
      <c r="C1226" s="30"/>
      <c r="D1226" s="30" t="s">
        <v>2511</v>
      </c>
      <c r="E1226" s="30" t="s">
        <v>18</v>
      </c>
      <c r="F1226" s="30" t="s">
        <v>213</v>
      </c>
      <c r="G1226" s="30" t="s">
        <v>20</v>
      </c>
      <c r="H1226" s="30" t="s">
        <v>271</v>
      </c>
      <c r="I1226" s="42">
        <v>8</v>
      </c>
      <c r="J1226" s="108" t="str">
        <f t="shared" si="24"/>
        <v>Новоуральский городской округ Свердловской области, г. Новоуральск, ул. Герцена, д. 8</v>
      </c>
      <c r="K1226" s="42">
        <v>699</v>
      </c>
      <c r="L1226" s="30">
        <v>10</v>
      </c>
      <c r="M1226" s="42">
        <v>1</v>
      </c>
      <c r="N1226" s="41" t="s">
        <v>2760</v>
      </c>
      <c r="O1226" s="114">
        <v>43042</v>
      </c>
      <c r="P1226" s="33" t="s">
        <v>1786</v>
      </c>
      <c r="Q1226" s="187">
        <v>446979.25</v>
      </c>
      <c r="R1226" s="183"/>
      <c r="S1226" s="183"/>
      <c r="T1226"/>
    </row>
    <row r="1227" spans="1:20" ht="23.25" x14ac:dyDescent="0.25">
      <c r="A1227" s="80">
        <v>1226</v>
      </c>
      <c r="B1227" s="116" t="s">
        <v>218</v>
      </c>
      <c r="C1227" s="106"/>
      <c r="D1227" s="30" t="s">
        <v>2511</v>
      </c>
      <c r="E1227" s="33" t="s">
        <v>18</v>
      </c>
      <c r="F1227" s="33" t="s">
        <v>213</v>
      </c>
      <c r="G1227" s="33" t="s">
        <v>20</v>
      </c>
      <c r="H1227" s="33" t="s">
        <v>271</v>
      </c>
      <c r="I1227" s="117">
        <v>9</v>
      </c>
      <c r="J1227" s="108" t="str">
        <f t="shared" si="24"/>
        <v>Новоуральский городской округ Свердловской области, г. Новоуральск, ул. Герцена, д. 9</v>
      </c>
      <c r="K1227" s="33">
        <v>976.6</v>
      </c>
      <c r="L1227" s="30">
        <v>12</v>
      </c>
      <c r="M1227" s="33">
        <v>8</v>
      </c>
      <c r="N1227" s="41" t="s">
        <v>2762</v>
      </c>
      <c r="O1227" s="114">
        <v>43257</v>
      </c>
      <c r="P1227" s="33" t="s">
        <v>3284</v>
      </c>
      <c r="Q1227" s="187">
        <v>6426562.2100000009</v>
      </c>
      <c r="R1227" s="183"/>
      <c r="S1227" s="183"/>
      <c r="T1227"/>
    </row>
    <row r="1228" spans="1:20" ht="23.25" x14ac:dyDescent="0.25">
      <c r="A1228" s="80">
        <v>1227</v>
      </c>
      <c r="B1228" s="116" t="s">
        <v>218</v>
      </c>
      <c r="C1228" s="30"/>
      <c r="D1228" s="30" t="s">
        <v>2511</v>
      </c>
      <c r="E1228" s="30" t="s">
        <v>18</v>
      </c>
      <c r="F1228" s="30" t="s">
        <v>213</v>
      </c>
      <c r="G1228" s="30" t="s">
        <v>20</v>
      </c>
      <c r="H1228" s="30" t="s">
        <v>214</v>
      </c>
      <c r="I1228" s="42">
        <v>3</v>
      </c>
      <c r="J1228" s="108" t="str">
        <f t="shared" si="24"/>
        <v>Новоуральский городской округ Свердловской области, г. Новоуральск, ул. Гоголя, д. 3</v>
      </c>
      <c r="K1228" s="42">
        <v>688.9</v>
      </c>
      <c r="L1228" s="30">
        <v>10</v>
      </c>
      <c r="M1228" s="42">
        <v>3</v>
      </c>
      <c r="N1228" s="41" t="s">
        <v>2751</v>
      </c>
      <c r="O1228" s="114">
        <v>43046</v>
      </c>
      <c r="P1228" s="33" t="s">
        <v>3284</v>
      </c>
      <c r="Q1228" s="187">
        <v>2456569.15</v>
      </c>
      <c r="R1228" s="183"/>
      <c r="S1228" s="183"/>
      <c r="T1228"/>
    </row>
    <row r="1229" spans="1:20" ht="23.25" x14ac:dyDescent="0.25">
      <c r="A1229" s="80">
        <v>1228</v>
      </c>
      <c r="B1229" s="116" t="s">
        <v>218</v>
      </c>
      <c r="C1229" s="30"/>
      <c r="D1229" s="30" t="s">
        <v>2511</v>
      </c>
      <c r="E1229" s="30" t="s">
        <v>18</v>
      </c>
      <c r="F1229" s="30" t="s">
        <v>213</v>
      </c>
      <c r="G1229" s="30" t="s">
        <v>20</v>
      </c>
      <c r="H1229" s="30" t="s">
        <v>214</v>
      </c>
      <c r="I1229" s="42">
        <v>4</v>
      </c>
      <c r="J1229" s="108" t="str">
        <f t="shared" si="24"/>
        <v>Новоуральский городской округ Свердловской области, г. Новоуральск, ул. Гоголя, д. 4</v>
      </c>
      <c r="K1229" s="42">
        <v>948</v>
      </c>
      <c r="L1229" s="30">
        <v>12</v>
      </c>
      <c r="M1229" s="42">
        <v>6</v>
      </c>
      <c r="N1229" s="41" t="s">
        <v>2751</v>
      </c>
      <c r="O1229" s="114">
        <v>43046</v>
      </c>
      <c r="P1229" s="33" t="s">
        <v>3284</v>
      </c>
      <c r="Q1229" s="187">
        <v>4393464.6100000003</v>
      </c>
      <c r="R1229" s="183"/>
      <c r="S1229" s="183"/>
      <c r="T1229"/>
    </row>
    <row r="1230" spans="1:20" ht="23.25" x14ac:dyDescent="0.25">
      <c r="A1230" s="80">
        <v>1229</v>
      </c>
      <c r="B1230" s="116" t="s">
        <v>218</v>
      </c>
      <c r="C1230" s="30"/>
      <c r="D1230" s="30" t="s">
        <v>2511</v>
      </c>
      <c r="E1230" s="30" t="s">
        <v>18</v>
      </c>
      <c r="F1230" s="30" t="s">
        <v>213</v>
      </c>
      <c r="G1230" s="30" t="s">
        <v>20</v>
      </c>
      <c r="H1230" s="30" t="s">
        <v>1195</v>
      </c>
      <c r="I1230" s="42">
        <v>38</v>
      </c>
      <c r="J1230" s="108" t="str">
        <f t="shared" si="24"/>
        <v>Новоуральский городской округ Свердловской области, г. Новоуральск, ул. Клары Цеткин, д. 38</v>
      </c>
      <c r="K1230" s="42">
        <v>576.6</v>
      </c>
      <c r="L1230" s="30">
        <v>8</v>
      </c>
      <c r="M1230" s="42">
        <v>3</v>
      </c>
      <c r="N1230" s="41" t="s">
        <v>2751</v>
      </c>
      <c r="O1230" s="114">
        <v>43046</v>
      </c>
      <c r="P1230" s="33" t="s">
        <v>3284</v>
      </c>
      <c r="Q1230" s="187">
        <v>712048.80999999994</v>
      </c>
      <c r="R1230" s="183"/>
      <c r="S1230" s="183"/>
      <c r="T1230"/>
    </row>
    <row r="1231" spans="1:20" ht="23.25" x14ac:dyDescent="0.25">
      <c r="A1231" s="80">
        <v>1230</v>
      </c>
      <c r="B1231" s="116" t="s">
        <v>218</v>
      </c>
      <c r="C1231" s="30"/>
      <c r="D1231" s="30" t="s">
        <v>2511</v>
      </c>
      <c r="E1231" s="33" t="s">
        <v>18</v>
      </c>
      <c r="F1231" s="33" t="s">
        <v>213</v>
      </c>
      <c r="G1231" s="33" t="s">
        <v>20</v>
      </c>
      <c r="H1231" s="33" t="s">
        <v>1195</v>
      </c>
      <c r="I1231" s="117" t="s">
        <v>1005</v>
      </c>
      <c r="J1231" s="108" t="str">
        <f t="shared" si="24"/>
        <v>Новоуральский городской округ Свердловской области, г. Новоуральск, ул. Клары Цеткин, д. 42</v>
      </c>
      <c r="K1231" s="33">
        <v>727.4</v>
      </c>
      <c r="L1231" s="30">
        <v>8</v>
      </c>
      <c r="M1231" s="33">
        <v>4</v>
      </c>
      <c r="N1231" s="41" t="s">
        <v>2751</v>
      </c>
      <c r="O1231" s="114">
        <v>43046</v>
      </c>
      <c r="P1231" s="33" t="s">
        <v>3284</v>
      </c>
      <c r="Q1231" s="187">
        <v>806852.5</v>
      </c>
      <c r="R1231" s="183"/>
      <c r="S1231" s="183"/>
      <c r="T1231"/>
    </row>
    <row r="1232" spans="1:20" ht="23.25" x14ac:dyDescent="0.25">
      <c r="A1232" s="80">
        <v>1231</v>
      </c>
      <c r="B1232" s="116" t="s">
        <v>218</v>
      </c>
      <c r="C1232" s="30"/>
      <c r="D1232" s="30" t="s">
        <v>2511</v>
      </c>
      <c r="E1232" s="33" t="s">
        <v>18</v>
      </c>
      <c r="F1232" s="33" t="s">
        <v>213</v>
      </c>
      <c r="G1232" s="33" t="s">
        <v>20</v>
      </c>
      <c r="H1232" s="33" t="s">
        <v>1195</v>
      </c>
      <c r="I1232" s="117" t="s">
        <v>1023</v>
      </c>
      <c r="J1232" s="108" t="str">
        <f t="shared" si="24"/>
        <v>Новоуральский городской округ Свердловской области, г. Новоуральск, ул. Клары Цеткин, д. 43</v>
      </c>
      <c r="K1232" s="33">
        <v>731.6</v>
      </c>
      <c r="L1232" s="30">
        <v>10</v>
      </c>
      <c r="M1232" s="33">
        <v>8</v>
      </c>
      <c r="N1232" s="41" t="s">
        <v>2751</v>
      </c>
      <c r="O1232" s="114">
        <v>43046</v>
      </c>
      <c r="P1232" s="33" t="s">
        <v>3284</v>
      </c>
      <c r="Q1232" s="187">
        <v>4164025.59</v>
      </c>
      <c r="R1232" s="183"/>
      <c r="S1232" s="183"/>
      <c r="T1232"/>
    </row>
    <row r="1233" spans="1:20" ht="23.25" x14ac:dyDescent="0.25">
      <c r="A1233" s="80">
        <v>1232</v>
      </c>
      <c r="B1233" s="116" t="s">
        <v>218</v>
      </c>
      <c r="C1233" s="30"/>
      <c r="D1233" s="30" t="s">
        <v>2511</v>
      </c>
      <c r="E1233" s="33" t="s">
        <v>18</v>
      </c>
      <c r="F1233" s="33" t="s">
        <v>213</v>
      </c>
      <c r="G1233" s="33" t="s">
        <v>20</v>
      </c>
      <c r="H1233" s="33" t="s">
        <v>53</v>
      </c>
      <c r="I1233" s="117" t="s">
        <v>1000</v>
      </c>
      <c r="J1233" s="108" t="str">
        <f t="shared" si="24"/>
        <v>Новоуральский городской округ Свердловской области, г. Новоуральск, ул. Комсомольская, д. 19</v>
      </c>
      <c r="K1233" s="33">
        <v>4836.2</v>
      </c>
      <c r="L1233" s="30">
        <v>90</v>
      </c>
      <c r="M1233" s="33">
        <v>2</v>
      </c>
      <c r="N1233" s="41" t="s">
        <v>2759</v>
      </c>
      <c r="O1233" s="114">
        <v>43255</v>
      </c>
      <c r="P1233" s="33" t="s">
        <v>1786</v>
      </c>
      <c r="Q1233" s="187">
        <v>5204650.28</v>
      </c>
      <c r="R1233" s="183"/>
      <c r="S1233" s="183"/>
      <c r="T1233"/>
    </row>
    <row r="1234" spans="1:20" ht="23.25" x14ac:dyDescent="0.25">
      <c r="A1234" s="80">
        <v>1233</v>
      </c>
      <c r="B1234" s="116" t="s">
        <v>218</v>
      </c>
      <c r="C1234" s="30"/>
      <c r="D1234" s="30" t="s">
        <v>2511</v>
      </c>
      <c r="E1234" s="30" t="s">
        <v>18</v>
      </c>
      <c r="F1234" s="30" t="s">
        <v>213</v>
      </c>
      <c r="G1234" s="30" t="s">
        <v>20</v>
      </c>
      <c r="H1234" s="30" t="s">
        <v>128</v>
      </c>
      <c r="I1234" s="42">
        <v>11</v>
      </c>
      <c r="J1234" s="108" t="str">
        <f t="shared" si="24"/>
        <v>Новоуральский городской округ Свердловской области, г. Новоуральск, ул. Крупской, д. 11</v>
      </c>
      <c r="K1234" s="42">
        <v>1019.6</v>
      </c>
      <c r="L1234" s="30">
        <v>12</v>
      </c>
      <c r="M1234" s="42">
        <v>7</v>
      </c>
      <c r="N1234" s="41" t="s">
        <v>2753</v>
      </c>
      <c r="O1234" s="114">
        <v>43046</v>
      </c>
      <c r="P1234" s="33" t="s">
        <v>1786</v>
      </c>
      <c r="Q1234" s="187">
        <v>7284456.7999999998</v>
      </c>
      <c r="R1234" s="183"/>
      <c r="S1234" s="183"/>
      <c r="T1234"/>
    </row>
    <row r="1235" spans="1:20" ht="23.25" x14ac:dyDescent="0.25">
      <c r="A1235" s="80">
        <v>1234</v>
      </c>
      <c r="B1235" s="116" t="s">
        <v>218</v>
      </c>
      <c r="C1235" s="30"/>
      <c r="D1235" s="30" t="s">
        <v>2511</v>
      </c>
      <c r="E1235" s="30" t="s">
        <v>18</v>
      </c>
      <c r="F1235" s="30" t="s">
        <v>213</v>
      </c>
      <c r="G1235" s="30" t="s">
        <v>20</v>
      </c>
      <c r="H1235" s="30" t="s">
        <v>128</v>
      </c>
      <c r="I1235" s="42">
        <v>13</v>
      </c>
      <c r="J1235" s="108" t="str">
        <f t="shared" si="24"/>
        <v>Новоуральский городской округ Свердловской области, г. Новоуральск, ул. Крупской, д. 13</v>
      </c>
      <c r="K1235" s="42">
        <v>960</v>
      </c>
      <c r="L1235" s="30">
        <v>13</v>
      </c>
      <c r="M1235" s="42">
        <v>7</v>
      </c>
      <c r="N1235" s="41" t="s">
        <v>2753</v>
      </c>
      <c r="O1235" s="114">
        <v>43046</v>
      </c>
      <c r="P1235" s="33" t="s">
        <v>1786</v>
      </c>
      <c r="Q1235" s="187">
        <v>6350013.6799999997</v>
      </c>
      <c r="R1235" s="183"/>
      <c r="S1235" s="183"/>
      <c r="T1235"/>
    </row>
    <row r="1236" spans="1:20" ht="23.25" x14ac:dyDescent="0.25">
      <c r="A1236" s="80">
        <v>1235</v>
      </c>
      <c r="B1236" s="116" t="s">
        <v>218</v>
      </c>
      <c r="C1236" s="30"/>
      <c r="D1236" s="30" t="s">
        <v>2511</v>
      </c>
      <c r="E1236" s="30" t="s">
        <v>18</v>
      </c>
      <c r="F1236" s="30" t="s">
        <v>213</v>
      </c>
      <c r="G1236" s="30" t="s">
        <v>20</v>
      </c>
      <c r="H1236" s="30" t="s">
        <v>128</v>
      </c>
      <c r="I1236" s="42">
        <v>15</v>
      </c>
      <c r="J1236" s="108" t="str">
        <f t="shared" si="24"/>
        <v>Новоуральский городской округ Свердловской области, г. Новоуральск, ул. Крупской, д. 15</v>
      </c>
      <c r="K1236" s="42">
        <v>826</v>
      </c>
      <c r="L1236" s="30">
        <v>12</v>
      </c>
      <c r="M1236" s="42">
        <v>7</v>
      </c>
      <c r="N1236" s="41" t="s">
        <v>2753</v>
      </c>
      <c r="O1236" s="114">
        <v>43046</v>
      </c>
      <c r="P1236" s="33" t="s">
        <v>1786</v>
      </c>
      <c r="Q1236" s="187">
        <v>6079160.6099999994</v>
      </c>
      <c r="R1236" s="183"/>
      <c r="S1236" s="183"/>
      <c r="T1236"/>
    </row>
    <row r="1237" spans="1:20" ht="23.25" x14ac:dyDescent="0.25">
      <c r="A1237" s="80">
        <v>1236</v>
      </c>
      <c r="B1237" s="116" t="s">
        <v>218</v>
      </c>
      <c r="C1237" s="30"/>
      <c r="D1237" s="30" t="s">
        <v>2511</v>
      </c>
      <c r="E1237" s="30" t="s">
        <v>18</v>
      </c>
      <c r="F1237" s="30" t="s">
        <v>213</v>
      </c>
      <c r="G1237" s="30" t="s">
        <v>20</v>
      </c>
      <c r="H1237" s="30" t="s">
        <v>128</v>
      </c>
      <c r="I1237" s="42">
        <v>23</v>
      </c>
      <c r="J1237" s="108" t="str">
        <f t="shared" si="24"/>
        <v>Новоуральский городской округ Свердловской области, г. Новоуральск, ул. Крупской, д. 23</v>
      </c>
      <c r="K1237" s="42">
        <v>1215.3</v>
      </c>
      <c r="L1237" s="30">
        <v>18</v>
      </c>
      <c r="M1237" s="42">
        <v>6</v>
      </c>
      <c r="N1237" s="41" t="s">
        <v>2753</v>
      </c>
      <c r="O1237" s="114">
        <v>43046</v>
      </c>
      <c r="P1237" s="33" t="s">
        <v>1786</v>
      </c>
      <c r="Q1237" s="187">
        <v>6385473.5699999994</v>
      </c>
      <c r="R1237" s="183"/>
      <c r="S1237" s="183"/>
      <c r="T1237"/>
    </row>
    <row r="1238" spans="1:20" ht="23.25" x14ac:dyDescent="0.25">
      <c r="A1238" s="80">
        <v>1237</v>
      </c>
      <c r="B1238" s="116" t="s">
        <v>218</v>
      </c>
      <c r="C1238" s="30"/>
      <c r="D1238" s="30" t="s">
        <v>2511</v>
      </c>
      <c r="E1238" s="30" t="s">
        <v>18</v>
      </c>
      <c r="F1238" s="30" t="s">
        <v>213</v>
      </c>
      <c r="G1238" s="30" t="s">
        <v>20</v>
      </c>
      <c r="H1238" s="30" t="s">
        <v>128</v>
      </c>
      <c r="I1238" s="42">
        <v>5</v>
      </c>
      <c r="J1238" s="108" t="str">
        <f t="shared" si="24"/>
        <v>Новоуральский городской округ Свердловской области, г. Новоуральск, ул. Крупской, д. 5</v>
      </c>
      <c r="K1238" s="42">
        <v>731.6</v>
      </c>
      <c r="L1238" s="30">
        <v>12</v>
      </c>
      <c r="M1238" s="42">
        <v>6</v>
      </c>
      <c r="N1238" s="41" t="s">
        <v>2753</v>
      </c>
      <c r="O1238" s="114">
        <v>43046</v>
      </c>
      <c r="P1238" s="33" t="s">
        <v>1786</v>
      </c>
      <c r="Q1238" s="187">
        <v>4300778.2299999995</v>
      </c>
      <c r="R1238" s="183"/>
      <c r="S1238" s="183"/>
      <c r="T1238"/>
    </row>
    <row r="1239" spans="1:20" ht="23.25" x14ac:dyDescent="0.25">
      <c r="A1239" s="80">
        <v>1238</v>
      </c>
      <c r="B1239" s="116" t="s">
        <v>218</v>
      </c>
      <c r="C1239" s="30"/>
      <c r="D1239" s="30" t="s">
        <v>2511</v>
      </c>
      <c r="E1239" s="30" t="s">
        <v>18</v>
      </c>
      <c r="F1239" s="30" t="s">
        <v>213</v>
      </c>
      <c r="G1239" s="30" t="s">
        <v>20</v>
      </c>
      <c r="H1239" s="30" t="s">
        <v>128</v>
      </c>
      <c r="I1239" s="42">
        <v>7</v>
      </c>
      <c r="J1239" s="108" t="str">
        <f t="shared" si="24"/>
        <v>Новоуральский городской округ Свердловской области, г. Новоуральск, ул. Крупской, д. 7</v>
      </c>
      <c r="K1239" s="42">
        <v>731.4</v>
      </c>
      <c r="L1239" s="30">
        <v>12</v>
      </c>
      <c r="M1239" s="42">
        <v>6</v>
      </c>
      <c r="N1239" s="41" t="s">
        <v>2753</v>
      </c>
      <c r="O1239" s="114">
        <v>43046</v>
      </c>
      <c r="P1239" s="33" t="s">
        <v>1786</v>
      </c>
      <c r="Q1239" s="187">
        <v>4266521.28</v>
      </c>
      <c r="R1239" s="183"/>
      <c r="S1239" s="183"/>
      <c r="T1239"/>
    </row>
    <row r="1240" spans="1:20" ht="23.25" x14ac:dyDescent="0.25">
      <c r="A1240" s="80">
        <v>1239</v>
      </c>
      <c r="B1240" s="116" t="s">
        <v>218</v>
      </c>
      <c r="C1240" s="30"/>
      <c r="D1240" s="30" t="s">
        <v>2511</v>
      </c>
      <c r="E1240" s="30" t="s">
        <v>18</v>
      </c>
      <c r="F1240" s="30" t="s">
        <v>213</v>
      </c>
      <c r="G1240" s="30" t="s">
        <v>20</v>
      </c>
      <c r="H1240" s="30" t="s">
        <v>128</v>
      </c>
      <c r="I1240" s="42">
        <v>9</v>
      </c>
      <c r="J1240" s="108" t="str">
        <f t="shared" si="24"/>
        <v>Новоуральский городской округ Свердловской области, г. Новоуральск, ул. Крупской, д. 9</v>
      </c>
      <c r="K1240" s="42">
        <v>1009.4</v>
      </c>
      <c r="L1240" s="30">
        <v>12</v>
      </c>
      <c r="M1240" s="42">
        <v>7</v>
      </c>
      <c r="N1240" s="41" t="s">
        <v>2753</v>
      </c>
      <c r="O1240" s="114">
        <v>43046</v>
      </c>
      <c r="P1240" s="33" t="s">
        <v>1786</v>
      </c>
      <c r="Q1240" s="187">
        <v>7062650.21</v>
      </c>
      <c r="R1240" s="183"/>
      <c r="S1240" s="183"/>
      <c r="T1240"/>
    </row>
    <row r="1241" spans="1:20" ht="23.25" x14ac:dyDescent="0.25">
      <c r="A1241" s="80">
        <v>1240</v>
      </c>
      <c r="B1241" s="116" t="s">
        <v>218</v>
      </c>
      <c r="C1241" s="30"/>
      <c r="D1241" s="30" t="s">
        <v>2511</v>
      </c>
      <c r="E1241" s="30" t="s">
        <v>18</v>
      </c>
      <c r="F1241" s="30" t="s">
        <v>213</v>
      </c>
      <c r="G1241" s="30" t="s">
        <v>20</v>
      </c>
      <c r="H1241" s="30" t="s">
        <v>36</v>
      </c>
      <c r="I1241" s="42">
        <v>41</v>
      </c>
      <c r="J1241" s="108" t="str">
        <f t="shared" si="24"/>
        <v>Новоуральский городской округ Свердловской области, г. Новоуральск, ул. Ленина, д. 41</v>
      </c>
      <c r="K1241" s="42">
        <v>759.4</v>
      </c>
      <c r="L1241" s="30">
        <v>12</v>
      </c>
      <c r="M1241" s="42">
        <v>6</v>
      </c>
      <c r="N1241" s="41" t="s">
        <v>2140</v>
      </c>
      <c r="O1241" s="114">
        <v>42865</v>
      </c>
      <c r="P1241" s="33" t="s">
        <v>1786</v>
      </c>
      <c r="Q1241" s="187">
        <v>5145606.91</v>
      </c>
      <c r="R1241" s="183"/>
      <c r="S1241" s="183"/>
      <c r="T1241"/>
    </row>
    <row r="1242" spans="1:20" ht="23.25" x14ac:dyDescent="0.25">
      <c r="A1242" s="80">
        <v>1241</v>
      </c>
      <c r="B1242" s="116" t="s">
        <v>218</v>
      </c>
      <c r="C1242" s="30"/>
      <c r="D1242" s="30" t="s">
        <v>2511</v>
      </c>
      <c r="E1242" s="30" t="s">
        <v>18</v>
      </c>
      <c r="F1242" s="30" t="s">
        <v>213</v>
      </c>
      <c r="G1242" s="30" t="s">
        <v>20</v>
      </c>
      <c r="H1242" s="30" t="s">
        <v>36</v>
      </c>
      <c r="I1242" s="42">
        <v>43</v>
      </c>
      <c r="J1242" s="108" t="str">
        <f t="shared" si="24"/>
        <v>Новоуральский городской округ Свердловской области, г. Новоуральск, ул. Ленина, д. 43</v>
      </c>
      <c r="K1242" s="42">
        <v>757</v>
      </c>
      <c r="L1242" s="30">
        <v>12</v>
      </c>
      <c r="M1242" s="42">
        <v>1</v>
      </c>
      <c r="N1242" s="41" t="s">
        <v>2761</v>
      </c>
      <c r="O1242" s="114">
        <v>43053</v>
      </c>
      <c r="P1242" s="33" t="s">
        <v>1786</v>
      </c>
      <c r="Q1242" s="187">
        <v>380714.15</v>
      </c>
      <c r="R1242" s="183"/>
      <c r="S1242" s="183"/>
      <c r="T1242"/>
    </row>
    <row r="1243" spans="1:20" ht="23.25" x14ac:dyDescent="0.25">
      <c r="A1243" s="80">
        <v>1242</v>
      </c>
      <c r="B1243" s="116" t="s">
        <v>218</v>
      </c>
      <c r="C1243" s="30"/>
      <c r="D1243" s="30" t="s">
        <v>2511</v>
      </c>
      <c r="E1243" s="33" t="s">
        <v>18</v>
      </c>
      <c r="F1243" s="33" t="s">
        <v>213</v>
      </c>
      <c r="G1243" s="33" t="s">
        <v>20</v>
      </c>
      <c r="H1243" s="33" t="s">
        <v>36</v>
      </c>
      <c r="I1243" s="117" t="s">
        <v>1215</v>
      </c>
      <c r="J1243" s="108" t="str">
        <f t="shared" si="24"/>
        <v>Новоуральский городской округ Свердловской области, г. Новоуральск, ул. Ленина, д. 49</v>
      </c>
      <c r="K1243" s="33">
        <v>1458.6</v>
      </c>
      <c r="L1243" s="30">
        <v>10</v>
      </c>
      <c r="M1243" s="115">
        <v>1</v>
      </c>
      <c r="N1243" s="41" t="s">
        <v>2762</v>
      </c>
      <c r="O1243" s="114">
        <v>43257</v>
      </c>
      <c r="P1243" s="33" t="s">
        <v>3284</v>
      </c>
      <c r="Q1243" s="187">
        <v>2760433.98</v>
      </c>
      <c r="R1243" s="183" t="s">
        <v>2348</v>
      </c>
      <c r="S1243" s="183"/>
      <c r="T1243"/>
    </row>
    <row r="1244" spans="1:20" ht="23.25" x14ac:dyDescent="0.25">
      <c r="A1244" s="80">
        <v>1243</v>
      </c>
      <c r="B1244" s="116" t="s">
        <v>218</v>
      </c>
      <c r="C1244" s="30"/>
      <c r="D1244" s="30" t="s">
        <v>2511</v>
      </c>
      <c r="E1244" s="33" t="s">
        <v>18</v>
      </c>
      <c r="F1244" s="33" t="s">
        <v>213</v>
      </c>
      <c r="G1244" s="33" t="s">
        <v>20</v>
      </c>
      <c r="H1244" s="33" t="s">
        <v>36</v>
      </c>
      <c r="I1244" s="117" t="s">
        <v>1199</v>
      </c>
      <c r="J1244" s="108" t="str">
        <f t="shared" si="24"/>
        <v>Новоуральский городской округ Свердловской области, г. Новоуральск, ул. Ленина, д. 72</v>
      </c>
      <c r="K1244" s="33">
        <v>1205.8</v>
      </c>
      <c r="L1244" s="30">
        <v>18</v>
      </c>
      <c r="M1244" s="33">
        <v>7</v>
      </c>
      <c r="N1244" s="41" t="s">
        <v>2751</v>
      </c>
      <c r="O1244" s="114">
        <v>43046</v>
      </c>
      <c r="P1244" s="33" t="s">
        <v>3284</v>
      </c>
      <c r="Q1244" s="187">
        <v>5814574.8799999999</v>
      </c>
      <c r="R1244" s="183"/>
      <c r="S1244" s="183"/>
      <c r="T1244"/>
    </row>
    <row r="1245" spans="1:20" ht="23.25" x14ac:dyDescent="0.25">
      <c r="A1245" s="80">
        <v>1244</v>
      </c>
      <c r="B1245" s="116" t="s">
        <v>218</v>
      </c>
      <c r="C1245" s="30"/>
      <c r="D1245" s="30" t="s">
        <v>2511</v>
      </c>
      <c r="E1245" s="33" t="s">
        <v>18</v>
      </c>
      <c r="F1245" s="33" t="s">
        <v>213</v>
      </c>
      <c r="G1245" s="33" t="s">
        <v>20</v>
      </c>
      <c r="H1245" s="33" t="s">
        <v>36</v>
      </c>
      <c r="I1245" s="117" t="s">
        <v>958</v>
      </c>
      <c r="J1245" s="108" t="str">
        <f t="shared" ref="J1245:J1308" si="25">C1245&amp;""&amp;D1245&amp;", "&amp;E1245&amp;" "&amp;F1245&amp;", "&amp;G1245&amp;" "&amp;H1245&amp;", д. "&amp;I1245</f>
        <v>Новоуральский городской округ Свердловской области, г. Новоуральск, ул. Ленина, д. 75</v>
      </c>
      <c r="K1245" s="33">
        <v>2042.2</v>
      </c>
      <c r="L1245" s="30">
        <v>18</v>
      </c>
      <c r="M1245" s="33">
        <v>5</v>
      </c>
      <c r="N1245" s="41" t="s">
        <v>2751</v>
      </c>
      <c r="O1245" s="114">
        <v>43046</v>
      </c>
      <c r="P1245" s="33" t="s">
        <v>3284</v>
      </c>
      <c r="Q1245" s="187">
        <v>1447380.3699999999</v>
      </c>
      <c r="R1245" s="183"/>
      <c r="S1245" s="183"/>
      <c r="T1245"/>
    </row>
    <row r="1246" spans="1:20" ht="23.25" x14ac:dyDescent="0.25">
      <c r="A1246" s="80">
        <v>1245</v>
      </c>
      <c r="B1246" s="116" t="s">
        <v>218</v>
      </c>
      <c r="C1246" s="30"/>
      <c r="D1246" s="30" t="s">
        <v>2511</v>
      </c>
      <c r="E1246" s="33" t="s">
        <v>18</v>
      </c>
      <c r="F1246" s="33" t="s">
        <v>213</v>
      </c>
      <c r="G1246" s="33" t="s">
        <v>20</v>
      </c>
      <c r="H1246" s="33" t="s">
        <v>36</v>
      </c>
      <c r="I1246" s="117" t="s">
        <v>954</v>
      </c>
      <c r="J1246" s="108" t="str">
        <f t="shared" si="25"/>
        <v>Новоуральский городской округ Свердловской области, г. Новоуральск, ул. Ленина, д. 81</v>
      </c>
      <c r="K1246" s="33">
        <v>1169.7</v>
      </c>
      <c r="L1246" s="30">
        <v>17</v>
      </c>
      <c r="M1246" s="33">
        <v>5</v>
      </c>
      <c r="N1246" s="41" t="s">
        <v>2762</v>
      </c>
      <c r="O1246" s="114">
        <v>43257</v>
      </c>
      <c r="P1246" s="33" t="s">
        <v>3284</v>
      </c>
      <c r="Q1246" s="187">
        <v>5387692.8699999992</v>
      </c>
      <c r="R1246" s="183"/>
      <c r="S1246" s="183"/>
      <c r="T1246"/>
    </row>
    <row r="1247" spans="1:20" ht="23.25" x14ac:dyDescent="0.25">
      <c r="A1247" s="80">
        <v>1246</v>
      </c>
      <c r="B1247" s="116" t="s">
        <v>218</v>
      </c>
      <c r="C1247" s="30"/>
      <c r="D1247" s="30" t="s">
        <v>2511</v>
      </c>
      <c r="E1247" s="30" t="s">
        <v>18</v>
      </c>
      <c r="F1247" s="30" t="s">
        <v>213</v>
      </c>
      <c r="G1247" s="30" t="s">
        <v>20</v>
      </c>
      <c r="H1247" s="30" t="s">
        <v>388</v>
      </c>
      <c r="I1247" s="42">
        <v>17</v>
      </c>
      <c r="J1247" s="108" t="str">
        <f t="shared" si="25"/>
        <v>Новоуральский городской округ Свердловской области, г. Новоуральск, ул. Льва Толстого, д. 17</v>
      </c>
      <c r="K1247" s="42">
        <v>1218.0999999999999</v>
      </c>
      <c r="L1247" s="30">
        <v>18</v>
      </c>
      <c r="M1247" s="42">
        <v>1</v>
      </c>
      <c r="N1247" s="41" t="s">
        <v>2753</v>
      </c>
      <c r="O1247" s="114">
        <v>43046</v>
      </c>
      <c r="P1247" s="33" t="s">
        <v>1786</v>
      </c>
      <c r="Q1247" s="187">
        <v>518724.4</v>
      </c>
      <c r="R1247" s="183"/>
      <c r="S1247" s="183"/>
      <c r="T1247"/>
    </row>
    <row r="1248" spans="1:20" ht="23.25" x14ac:dyDescent="0.25">
      <c r="A1248" s="80">
        <v>1247</v>
      </c>
      <c r="B1248" s="116" t="s">
        <v>218</v>
      </c>
      <c r="C1248" s="30"/>
      <c r="D1248" s="30" t="s">
        <v>2511</v>
      </c>
      <c r="E1248" s="30" t="s">
        <v>18</v>
      </c>
      <c r="F1248" s="30" t="s">
        <v>213</v>
      </c>
      <c r="G1248" s="30" t="s">
        <v>20</v>
      </c>
      <c r="H1248" s="30" t="s">
        <v>388</v>
      </c>
      <c r="I1248" s="42">
        <v>19</v>
      </c>
      <c r="J1248" s="108" t="str">
        <f t="shared" si="25"/>
        <v>Новоуральский городской округ Свердловской области, г. Новоуральск, ул. Льва Толстого, д. 19</v>
      </c>
      <c r="K1248" s="42">
        <v>973.4</v>
      </c>
      <c r="L1248" s="30">
        <v>12</v>
      </c>
      <c r="M1248" s="42">
        <v>1</v>
      </c>
      <c r="N1248" s="41" t="s">
        <v>2753</v>
      </c>
      <c r="O1248" s="114">
        <v>43046</v>
      </c>
      <c r="P1248" s="33" t="s">
        <v>1786</v>
      </c>
      <c r="Q1248" s="187">
        <v>558791.32999999996</v>
      </c>
      <c r="R1248" s="183"/>
      <c r="S1248" s="183"/>
      <c r="T1248"/>
    </row>
    <row r="1249" spans="1:20" ht="23.25" x14ac:dyDescent="0.25">
      <c r="A1249" s="80">
        <v>1248</v>
      </c>
      <c r="B1249" s="116" t="s">
        <v>218</v>
      </c>
      <c r="C1249" s="30"/>
      <c r="D1249" s="30" t="s">
        <v>2511</v>
      </c>
      <c r="E1249" s="30" t="s">
        <v>18</v>
      </c>
      <c r="F1249" s="30" t="s">
        <v>213</v>
      </c>
      <c r="G1249" s="30" t="s">
        <v>20</v>
      </c>
      <c r="H1249" s="30" t="s">
        <v>217</v>
      </c>
      <c r="I1249" s="42">
        <v>27</v>
      </c>
      <c r="J1249" s="108" t="str">
        <f t="shared" si="25"/>
        <v>Новоуральский городской округ Свердловской области, г. Новоуральск, ул. Мичурина, д. 27</v>
      </c>
      <c r="K1249" s="42">
        <v>2071.4</v>
      </c>
      <c r="L1249" s="30">
        <v>18</v>
      </c>
      <c r="M1249" s="42">
        <v>3</v>
      </c>
      <c r="N1249" s="41" t="s">
        <v>2751</v>
      </c>
      <c r="O1249" s="114">
        <v>43046</v>
      </c>
      <c r="P1249" s="33" t="s">
        <v>3284</v>
      </c>
      <c r="Q1249" s="187">
        <v>4681068.82</v>
      </c>
      <c r="R1249" s="183"/>
      <c r="S1249" s="183"/>
      <c r="T1249"/>
    </row>
    <row r="1250" spans="1:20" ht="23.25" x14ac:dyDescent="0.25">
      <c r="A1250" s="80">
        <v>1249</v>
      </c>
      <c r="B1250" s="116" t="s">
        <v>218</v>
      </c>
      <c r="C1250" s="30"/>
      <c r="D1250" s="30" t="s">
        <v>2511</v>
      </c>
      <c r="E1250" s="30" t="s">
        <v>18</v>
      </c>
      <c r="F1250" s="30" t="s">
        <v>213</v>
      </c>
      <c r="G1250" s="30" t="s">
        <v>20</v>
      </c>
      <c r="H1250" s="30" t="s">
        <v>217</v>
      </c>
      <c r="I1250" s="42">
        <v>34</v>
      </c>
      <c r="J1250" s="108" t="str">
        <f t="shared" si="25"/>
        <v>Новоуральский городской округ Свердловской области, г. Новоуральск, ул. Мичурина, д. 34</v>
      </c>
      <c r="K1250" s="42">
        <v>969</v>
      </c>
      <c r="L1250" s="30">
        <v>12</v>
      </c>
      <c r="M1250" s="42">
        <v>1</v>
      </c>
      <c r="N1250" s="41" t="s">
        <v>2751</v>
      </c>
      <c r="O1250" s="114">
        <v>43046</v>
      </c>
      <c r="P1250" s="33" t="s">
        <v>3284</v>
      </c>
      <c r="Q1250" s="187">
        <v>579021.82999999996</v>
      </c>
      <c r="R1250" s="183"/>
      <c r="S1250" s="183"/>
      <c r="T1250"/>
    </row>
    <row r="1251" spans="1:20" ht="23.25" x14ac:dyDescent="0.25">
      <c r="A1251" s="80">
        <v>1250</v>
      </c>
      <c r="B1251" s="116" t="s">
        <v>218</v>
      </c>
      <c r="C1251" s="30"/>
      <c r="D1251" s="30" t="s">
        <v>2511</v>
      </c>
      <c r="E1251" s="30" t="s">
        <v>18</v>
      </c>
      <c r="F1251" s="30" t="s">
        <v>213</v>
      </c>
      <c r="G1251" s="30" t="s">
        <v>20</v>
      </c>
      <c r="H1251" s="30" t="s">
        <v>56</v>
      </c>
      <c r="I1251" s="42">
        <v>103</v>
      </c>
      <c r="J1251" s="108" t="str">
        <f t="shared" si="25"/>
        <v>Новоуральский городской округ Свердловской области, г. Новоуральск, ул. Первомайская, д. 103</v>
      </c>
      <c r="K1251" s="42">
        <v>1227.0999999999999</v>
      </c>
      <c r="L1251" s="30">
        <v>18</v>
      </c>
      <c r="M1251" s="42">
        <v>2</v>
      </c>
      <c r="N1251" s="41" t="s">
        <v>2751</v>
      </c>
      <c r="O1251" s="114">
        <v>43046</v>
      </c>
      <c r="P1251" s="33" t="s">
        <v>3284</v>
      </c>
      <c r="Q1251" s="187">
        <v>598187.23</v>
      </c>
      <c r="R1251" s="183"/>
      <c r="S1251" s="183"/>
      <c r="T1251"/>
    </row>
    <row r="1252" spans="1:20" ht="23.25" x14ac:dyDescent="0.25">
      <c r="A1252" s="80">
        <v>1251</v>
      </c>
      <c r="B1252" s="116" t="s">
        <v>218</v>
      </c>
      <c r="C1252" s="30"/>
      <c r="D1252" s="30" t="s">
        <v>2511</v>
      </c>
      <c r="E1252" s="30" t="s">
        <v>18</v>
      </c>
      <c r="F1252" s="30" t="s">
        <v>213</v>
      </c>
      <c r="G1252" s="30" t="s">
        <v>20</v>
      </c>
      <c r="H1252" s="30" t="s">
        <v>56</v>
      </c>
      <c r="I1252" s="42">
        <v>82</v>
      </c>
      <c r="J1252" s="108" t="str">
        <f t="shared" si="25"/>
        <v>Новоуральский городской округ Свердловской области, г. Новоуральск, ул. Первомайская, д. 82</v>
      </c>
      <c r="K1252" s="42">
        <v>998.3</v>
      </c>
      <c r="L1252" s="30">
        <v>12</v>
      </c>
      <c r="M1252" s="42">
        <v>5</v>
      </c>
      <c r="N1252" s="41" t="s">
        <v>2751</v>
      </c>
      <c r="O1252" s="114">
        <v>43046</v>
      </c>
      <c r="P1252" s="33" t="s">
        <v>3284</v>
      </c>
      <c r="Q1252" s="187">
        <v>5381145.8700000001</v>
      </c>
      <c r="R1252" s="183"/>
      <c r="S1252" s="183"/>
      <c r="T1252"/>
    </row>
    <row r="1253" spans="1:20" ht="23.25" x14ac:dyDescent="0.25">
      <c r="A1253" s="80">
        <v>1252</v>
      </c>
      <c r="B1253" s="116" t="s">
        <v>218</v>
      </c>
      <c r="C1253" s="30"/>
      <c r="D1253" s="30" t="s">
        <v>2511</v>
      </c>
      <c r="E1253" s="30" t="s">
        <v>18</v>
      </c>
      <c r="F1253" s="30" t="s">
        <v>213</v>
      </c>
      <c r="G1253" s="30" t="s">
        <v>20</v>
      </c>
      <c r="H1253" s="30" t="s">
        <v>56</v>
      </c>
      <c r="I1253" s="42">
        <v>84</v>
      </c>
      <c r="J1253" s="108" t="str">
        <f t="shared" si="25"/>
        <v>Новоуральский городской округ Свердловской области, г. Новоуральск, ул. Первомайская, д. 84</v>
      </c>
      <c r="K1253" s="42">
        <v>973.1</v>
      </c>
      <c r="L1253" s="30">
        <v>12</v>
      </c>
      <c r="M1253" s="42">
        <v>6</v>
      </c>
      <c r="N1253" s="41" t="s">
        <v>2751</v>
      </c>
      <c r="O1253" s="114">
        <v>43046</v>
      </c>
      <c r="P1253" s="33" t="s">
        <v>3284</v>
      </c>
      <c r="Q1253" s="187">
        <v>5536393.6100000003</v>
      </c>
      <c r="R1253" s="183"/>
      <c r="S1253" s="183"/>
      <c r="T1253"/>
    </row>
    <row r="1254" spans="1:20" ht="23.25" x14ac:dyDescent="0.25">
      <c r="A1254" s="80">
        <v>1253</v>
      </c>
      <c r="B1254" s="116" t="s">
        <v>218</v>
      </c>
      <c r="C1254" s="30"/>
      <c r="D1254" s="30" t="s">
        <v>2511</v>
      </c>
      <c r="E1254" s="30" t="s">
        <v>18</v>
      </c>
      <c r="F1254" s="30" t="s">
        <v>213</v>
      </c>
      <c r="G1254" s="30" t="s">
        <v>20</v>
      </c>
      <c r="H1254" s="30" t="s">
        <v>199</v>
      </c>
      <c r="I1254" s="42">
        <v>14</v>
      </c>
      <c r="J1254" s="108" t="str">
        <f t="shared" si="25"/>
        <v>Новоуральский городской округ Свердловской области, г. Новоуральск, ул. Победы, д. 14</v>
      </c>
      <c r="K1254" s="42">
        <v>2717.4</v>
      </c>
      <c r="L1254" s="30">
        <v>55</v>
      </c>
      <c r="M1254" s="42">
        <v>1</v>
      </c>
      <c r="N1254" s="41" t="s">
        <v>2753</v>
      </c>
      <c r="O1254" s="114">
        <v>43046</v>
      </c>
      <c r="P1254" s="33" t="s">
        <v>1786</v>
      </c>
      <c r="Q1254" s="187">
        <v>3721777.92</v>
      </c>
      <c r="R1254" s="183"/>
      <c r="S1254" s="183"/>
      <c r="T1254"/>
    </row>
    <row r="1255" spans="1:20" ht="23.25" x14ac:dyDescent="0.25">
      <c r="A1255" s="80">
        <v>1254</v>
      </c>
      <c r="B1255" s="116" t="s">
        <v>218</v>
      </c>
      <c r="C1255" s="30"/>
      <c r="D1255" s="30" t="s">
        <v>2511</v>
      </c>
      <c r="E1255" s="30" t="s">
        <v>18</v>
      </c>
      <c r="F1255" s="30" t="s">
        <v>213</v>
      </c>
      <c r="G1255" s="30" t="s">
        <v>20</v>
      </c>
      <c r="H1255" s="30" t="s">
        <v>87</v>
      </c>
      <c r="I1255" s="42">
        <v>16</v>
      </c>
      <c r="J1255" s="108" t="str">
        <f t="shared" si="25"/>
        <v>Новоуральский городской округ Свердловской области, г. Новоуральск, ул. Строителей, д. 16</v>
      </c>
      <c r="K1255" s="42">
        <v>1249.2</v>
      </c>
      <c r="L1255" s="30">
        <v>12</v>
      </c>
      <c r="M1255" s="121">
        <v>1</v>
      </c>
      <c r="N1255" s="41" t="s">
        <v>2759</v>
      </c>
      <c r="O1255" s="114">
        <v>43255</v>
      </c>
      <c r="P1255" s="33" t="s">
        <v>1786</v>
      </c>
      <c r="Q1255" s="187">
        <v>3028921.57</v>
      </c>
      <c r="R1255" s="183" t="s">
        <v>2348</v>
      </c>
      <c r="S1255" s="183"/>
      <c r="T1255"/>
    </row>
    <row r="1256" spans="1:20" ht="23.25" x14ac:dyDescent="0.25">
      <c r="A1256" s="80">
        <v>1255</v>
      </c>
      <c r="B1256" s="116" t="s">
        <v>218</v>
      </c>
      <c r="C1256" s="30"/>
      <c r="D1256" s="30" t="s">
        <v>2511</v>
      </c>
      <c r="E1256" s="33" t="s">
        <v>18</v>
      </c>
      <c r="F1256" s="33" t="s">
        <v>213</v>
      </c>
      <c r="G1256" s="33" t="s">
        <v>20</v>
      </c>
      <c r="H1256" s="33" t="s">
        <v>215</v>
      </c>
      <c r="I1256" s="117" t="s">
        <v>945</v>
      </c>
      <c r="J1256" s="108" t="str">
        <f t="shared" si="25"/>
        <v>Новоуральский городской округ Свердловской области, г. Новоуральск, ул. Уральская, д. 7</v>
      </c>
      <c r="K1256" s="33">
        <v>1726.2</v>
      </c>
      <c r="L1256" s="30">
        <v>18</v>
      </c>
      <c r="M1256" s="115">
        <v>1</v>
      </c>
      <c r="N1256" s="41" t="s">
        <v>2759</v>
      </c>
      <c r="O1256" s="114">
        <v>43255</v>
      </c>
      <c r="P1256" s="33" t="s">
        <v>1786</v>
      </c>
      <c r="Q1256" s="187">
        <v>2788894.28</v>
      </c>
      <c r="R1256" s="183" t="s">
        <v>2348</v>
      </c>
      <c r="S1256" s="183"/>
      <c r="T1256"/>
    </row>
    <row r="1257" spans="1:20" ht="23.25" x14ac:dyDescent="0.25">
      <c r="A1257" s="80">
        <v>1256</v>
      </c>
      <c r="B1257" s="116" t="s">
        <v>218</v>
      </c>
      <c r="C1257" s="30"/>
      <c r="D1257" s="30" t="s">
        <v>2511</v>
      </c>
      <c r="E1257" s="33" t="s">
        <v>18</v>
      </c>
      <c r="F1257" s="33" t="s">
        <v>213</v>
      </c>
      <c r="G1257" s="33" t="s">
        <v>20</v>
      </c>
      <c r="H1257" s="33" t="s">
        <v>274</v>
      </c>
      <c r="I1257" s="117" t="s">
        <v>963</v>
      </c>
      <c r="J1257" s="108" t="str">
        <f t="shared" si="25"/>
        <v>Новоуральский городской округ Свердловской области, г. Новоуральск, ул. Чкалова, д. 16</v>
      </c>
      <c r="K1257" s="33">
        <v>937.9</v>
      </c>
      <c r="L1257" s="30">
        <v>12</v>
      </c>
      <c r="M1257" s="33">
        <v>5</v>
      </c>
      <c r="N1257" s="41" t="s">
        <v>2753</v>
      </c>
      <c r="O1257" s="114">
        <v>43046</v>
      </c>
      <c r="P1257" s="33" t="s">
        <v>1786</v>
      </c>
      <c r="Q1257" s="187">
        <v>6366555.7000000002</v>
      </c>
      <c r="R1257" s="183"/>
      <c r="S1257" s="183"/>
      <c r="T1257"/>
    </row>
    <row r="1258" spans="1:20" ht="23.25" x14ac:dyDescent="0.25">
      <c r="A1258" s="80">
        <v>1257</v>
      </c>
      <c r="B1258" s="116" t="s">
        <v>218</v>
      </c>
      <c r="C1258" s="131"/>
      <c r="D1258" s="30" t="s">
        <v>2511</v>
      </c>
      <c r="E1258" s="52" t="s">
        <v>18</v>
      </c>
      <c r="F1258" s="52" t="s">
        <v>213</v>
      </c>
      <c r="G1258" s="52" t="s">
        <v>20</v>
      </c>
      <c r="H1258" s="52" t="s">
        <v>568</v>
      </c>
      <c r="I1258" s="132">
        <v>10</v>
      </c>
      <c r="J1258" s="108" t="str">
        <f t="shared" si="25"/>
        <v>Новоуральский городской округ Свердловской области, г. Новоуральск, ул. Чурина, д. 10</v>
      </c>
      <c r="K1258" s="52">
        <v>5277.9</v>
      </c>
      <c r="L1258" s="30">
        <v>72</v>
      </c>
      <c r="M1258" s="52">
        <v>1</v>
      </c>
      <c r="N1258" s="41" t="s">
        <v>1489</v>
      </c>
      <c r="O1258" s="114">
        <v>43122</v>
      </c>
      <c r="P1258" s="33" t="s">
        <v>1494</v>
      </c>
      <c r="Q1258" s="187">
        <v>1947046.4</v>
      </c>
      <c r="R1258" s="183"/>
      <c r="S1258" s="183"/>
      <c r="T1258"/>
    </row>
    <row r="1259" spans="1:20" ht="23.25" x14ac:dyDescent="0.25">
      <c r="A1259" s="80">
        <v>1258</v>
      </c>
      <c r="B1259" s="116" t="s">
        <v>218</v>
      </c>
      <c r="C1259" s="131"/>
      <c r="D1259" s="30" t="s">
        <v>2511</v>
      </c>
      <c r="E1259" s="52" t="s">
        <v>18</v>
      </c>
      <c r="F1259" s="52" t="s">
        <v>213</v>
      </c>
      <c r="G1259" s="52" t="s">
        <v>20</v>
      </c>
      <c r="H1259" s="52" t="s">
        <v>568</v>
      </c>
      <c r="I1259" s="138" t="s">
        <v>1273</v>
      </c>
      <c r="J1259" s="108" t="str">
        <f t="shared" si="25"/>
        <v>Новоуральский городской округ Свердловской области, г. Новоуральск, ул. Чурина, д. 12/1</v>
      </c>
      <c r="K1259" s="52">
        <v>11309.5</v>
      </c>
      <c r="L1259" s="30">
        <v>144</v>
      </c>
      <c r="M1259" s="52">
        <v>4</v>
      </c>
      <c r="N1259" s="41" t="s">
        <v>1489</v>
      </c>
      <c r="O1259" s="114">
        <v>43122</v>
      </c>
      <c r="P1259" s="33" t="s">
        <v>1494</v>
      </c>
      <c r="Q1259" s="187">
        <v>7820991.96</v>
      </c>
      <c r="R1259" s="183"/>
      <c r="S1259" s="183"/>
      <c r="T1259"/>
    </row>
    <row r="1260" spans="1:20" ht="23.25" x14ac:dyDescent="0.25">
      <c r="A1260" s="80">
        <v>1259</v>
      </c>
      <c r="B1260" s="116" t="s">
        <v>218</v>
      </c>
      <c r="C1260" s="131"/>
      <c r="D1260" s="30" t="s">
        <v>2511</v>
      </c>
      <c r="E1260" s="52" t="s">
        <v>18</v>
      </c>
      <c r="F1260" s="52" t="s">
        <v>213</v>
      </c>
      <c r="G1260" s="52" t="s">
        <v>20</v>
      </c>
      <c r="H1260" s="52" t="s">
        <v>568</v>
      </c>
      <c r="I1260" s="138" t="s">
        <v>1274</v>
      </c>
      <c r="J1260" s="108" t="str">
        <f t="shared" si="25"/>
        <v>Новоуральский городской округ Свердловской области, г. Новоуральск, ул. Чурина, д. 12/2</v>
      </c>
      <c r="K1260" s="52">
        <v>11423.7</v>
      </c>
      <c r="L1260" s="30">
        <v>144</v>
      </c>
      <c r="M1260" s="52">
        <v>4</v>
      </c>
      <c r="N1260" s="41" t="s">
        <v>1489</v>
      </c>
      <c r="O1260" s="114">
        <v>43122</v>
      </c>
      <c r="P1260" s="33" t="s">
        <v>1494</v>
      </c>
      <c r="Q1260" s="187">
        <v>7814451.2199999997</v>
      </c>
      <c r="R1260" s="183"/>
      <c r="S1260" s="183"/>
      <c r="T1260"/>
    </row>
    <row r="1261" spans="1:20" ht="23.25" x14ac:dyDescent="0.25">
      <c r="A1261" s="80">
        <v>1260</v>
      </c>
      <c r="B1261" s="116" t="s">
        <v>218</v>
      </c>
      <c r="C1261" s="131"/>
      <c r="D1261" s="30" t="s">
        <v>2511</v>
      </c>
      <c r="E1261" s="52" t="s">
        <v>18</v>
      </c>
      <c r="F1261" s="52" t="s">
        <v>213</v>
      </c>
      <c r="G1261" s="52" t="s">
        <v>20</v>
      </c>
      <c r="H1261" s="52" t="s">
        <v>568</v>
      </c>
      <c r="I1261" s="138" t="s">
        <v>1275</v>
      </c>
      <c r="J1261" s="108" t="str">
        <f t="shared" si="25"/>
        <v>Новоуральский городской округ Свердловской области, г. Новоуральск, ул. Чурина, д. 14/2</v>
      </c>
      <c r="K1261" s="52">
        <v>11149.4</v>
      </c>
      <c r="L1261" s="30">
        <v>153</v>
      </c>
      <c r="M1261" s="52">
        <v>3</v>
      </c>
      <c r="N1261" s="41" t="s">
        <v>1489</v>
      </c>
      <c r="O1261" s="114">
        <v>43122</v>
      </c>
      <c r="P1261" s="33" t="s">
        <v>1494</v>
      </c>
      <c r="Q1261" s="187">
        <v>5842023.0199999996</v>
      </c>
      <c r="R1261" s="183"/>
      <c r="S1261" s="183"/>
      <c r="T1261"/>
    </row>
    <row r="1262" spans="1:20" ht="23.25" x14ac:dyDescent="0.25">
      <c r="A1262" s="80">
        <v>1261</v>
      </c>
      <c r="B1262" s="116" t="s">
        <v>218</v>
      </c>
      <c r="C1262" s="131"/>
      <c r="D1262" s="30" t="s">
        <v>2511</v>
      </c>
      <c r="E1262" s="52" t="s">
        <v>18</v>
      </c>
      <c r="F1262" s="52" t="s">
        <v>213</v>
      </c>
      <c r="G1262" s="52" t="s">
        <v>20</v>
      </c>
      <c r="H1262" s="52" t="s">
        <v>568</v>
      </c>
      <c r="I1262" s="138" t="s">
        <v>730</v>
      </c>
      <c r="J1262" s="108" t="str">
        <f t="shared" si="25"/>
        <v>Новоуральский городской округ Свердловской области, г. Новоуральск, ул. Чурина, д. 9</v>
      </c>
      <c r="K1262" s="52">
        <v>5325.7</v>
      </c>
      <c r="L1262" s="30">
        <v>72</v>
      </c>
      <c r="M1262" s="52">
        <v>2</v>
      </c>
      <c r="N1262" s="41" t="s">
        <v>1489</v>
      </c>
      <c r="O1262" s="114">
        <v>43122</v>
      </c>
      <c r="P1262" s="33" t="s">
        <v>1494</v>
      </c>
      <c r="Q1262" s="187">
        <v>3893955.92</v>
      </c>
      <c r="R1262" s="183"/>
      <c r="S1262" s="183"/>
      <c r="T1262"/>
    </row>
    <row r="1263" spans="1:20" ht="23.25" x14ac:dyDescent="0.25">
      <c r="A1263" s="80">
        <v>1262</v>
      </c>
      <c r="B1263" s="116" t="s">
        <v>218</v>
      </c>
      <c r="C1263" s="30"/>
      <c r="D1263" s="30" t="s">
        <v>2511</v>
      </c>
      <c r="E1263" s="30" t="s">
        <v>1535</v>
      </c>
      <c r="F1263" s="33" t="s">
        <v>671</v>
      </c>
      <c r="G1263" s="33" t="s">
        <v>20</v>
      </c>
      <c r="H1263" s="33" t="s">
        <v>36</v>
      </c>
      <c r="I1263" s="117" t="s">
        <v>991</v>
      </c>
      <c r="J1263" s="108" t="str">
        <f t="shared" si="25"/>
        <v>Новоуральский городской округ Свердловской области, дер. Починок (г Новоуральск), ул. Ленина, д. 28</v>
      </c>
      <c r="K1263" s="33">
        <v>1426.5</v>
      </c>
      <c r="L1263" s="30">
        <v>24</v>
      </c>
      <c r="M1263" s="33">
        <v>7</v>
      </c>
      <c r="N1263" s="41" t="s">
        <v>2759</v>
      </c>
      <c r="O1263" s="114">
        <v>43255</v>
      </c>
      <c r="P1263" s="33" t="s">
        <v>1786</v>
      </c>
      <c r="Q1263" s="187">
        <v>3291667.85</v>
      </c>
      <c r="R1263" s="183" t="s">
        <v>2348</v>
      </c>
      <c r="S1263" s="183"/>
      <c r="T1263"/>
    </row>
    <row r="1264" spans="1:20" ht="23.25" x14ac:dyDescent="0.25">
      <c r="A1264" s="80">
        <v>1263</v>
      </c>
      <c r="B1264" s="116" t="s">
        <v>218</v>
      </c>
      <c r="C1264" s="30"/>
      <c r="D1264" s="30" t="s">
        <v>2511</v>
      </c>
      <c r="E1264" s="30" t="s">
        <v>1535</v>
      </c>
      <c r="F1264" s="33" t="s">
        <v>671</v>
      </c>
      <c r="G1264" s="33" t="s">
        <v>20</v>
      </c>
      <c r="H1264" s="33" t="s">
        <v>36</v>
      </c>
      <c r="I1264" s="117" t="s">
        <v>986</v>
      </c>
      <c r="J1264" s="108" t="str">
        <f t="shared" si="25"/>
        <v>Новоуральский городской округ Свердловской области, дер. Починок (г Новоуральск), ул. Ленина, д. 30</v>
      </c>
      <c r="K1264" s="33">
        <v>1431.1</v>
      </c>
      <c r="L1264" s="30">
        <v>24</v>
      </c>
      <c r="M1264" s="33">
        <v>8</v>
      </c>
      <c r="N1264" s="41" t="s">
        <v>2759</v>
      </c>
      <c r="O1264" s="114">
        <v>43255</v>
      </c>
      <c r="P1264" s="33" t="s">
        <v>1786</v>
      </c>
      <c r="Q1264" s="187">
        <v>6062404.9899999993</v>
      </c>
      <c r="R1264" s="183"/>
      <c r="S1264" s="183"/>
      <c r="T1264"/>
    </row>
    <row r="1265" spans="1:20" ht="23.25" x14ac:dyDescent="0.25">
      <c r="A1265" s="80">
        <v>1264</v>
      </c>
      <c r="B1265" s="116" t="s">
        <v>218</v>
      </c>
      <c r="C1265" s="30"/>
      <c r="D1265" s="30" t="s">
        <v>2511</v>
      </c>
      <c r="E1265" s="30" t="s">
        <v>1535</v>
      </c>
      <c r="F1265" s="107" t="s">
        <v>671</v>
      </c>
      <c r="G1265" s="30" t="s">
        <v>20</v>
      </c>
      <c r="H1265" s="30" t="s">
        <v>36</v>
      </c>
      <c r="I1265" s="42">
        <v>32</v>
      </c>
      <c r="J1265" s="108" t="str">
        <f t="shared" si="25"/>
        <v>Новоуральский городской округ Свердловской области, дер. Починок (г Новоуральск), ул. Ленина, д. 32</v>
      </c>
      <c r="K1265" s="42">
        <v>1437.2</v>
      </c>
      <c r="L1265" s="30">
        <v>24</v>
      </c>
      <c r="M1265" s="42">
        <v>8</v>
      </c>
      <c r="N1265" s="41" t="s">
        <v>2762</v>
      </c>
      <c r="O1265" s="114">
        <v>43257</v>
      </c>
      <c r="P1265" s="33" t="s">
        <v>3284</v>
      </c>
      <c r="Q1265" s="187">
        <v>6569786.8899999997</v>
      </c>
      <c r="R1265" s="183"/>
      <c r="S1265" s="183"/>
      <c r="T1265"/>
    </row>
    <row r="1266" spans="1:20" ht="23.25" x14ac:dyDescent="0.25">
      <c r="A1266" s="80">
        <v>1265</v>
      </c>
      <c r="B1266" s="116" t="s">
        <v>218</v>
      </c>
      <c r="C1266" s="30"/>
      <c r="D1266" s="30" t="s">
        <v>2511</v>
      </c>
      <c r="E1266" s="30" t="s">
        <v>1535</v>
      </c>
      <c r="F1266" s="107" t="s">
        <v>671</v>
      </c>
      <c r="G1266" s="30" t="s">
        <v>20</v>
      </c>
      <c r="H1266" s="30" t="s">
        <v>36</v>
      </c>
      <c r="I1266" s="42">
        <v>34</v>
      </c>
      <c r="J1266" s="108" t="str">
        <f t="shared" si="25"/>
        <v>Новоуральский городской округ Свердловской области, дер. Починок (г Новоуральск), ул. Ленина, д. 34</v>
      </c>
      <c r="K1266" s="42">
        <v>1429.1</v>
      </c>
      <c r="L1266" s="30">
        <v>30</v>
      </c>
      <c r="M1266" s="42">
        <v>8</v>
      </c>
      <c r="N1266" s="41" t="s">
        <v>2762</v>
      </c>
      <c r="O1266" s="114">
        <v>43257</v>
      </c>
      <c r="P1266" s="33" t="s">
        <v>3284</v>
      </c>
      <c r="Q1266" s="187">
        <v>6516622.7800000003</v>
      </c>
      <c r="R1266" s="183"/>
      <c r="S1266" s="183"/>
      <c r="T1266"/>
    </row>
    <row r="1267" spans="1:20" ht="23.25" x14ac:dyDescent="0.25">
      <c r="A1267" s="80">
        <v>1266</v>
      </c>
      <c r="B1267" s="116" t="s">
        <v>218</v>
      </c>
      <c r="C1267" s="30"/>
      <c r="D1267" s="30" t="s">
        <v>2511</v>
      </c>
      <c r="E1267" s="33" t="s">
        <v>29</v>
      </c>
      <c r="F1267" s="33" t="s">
        <v>672</v>
      </c>
      <c r="G1267" s="33" t="s">
        <v>20</v>
      </c>
      <c r="H1267" s="33" t="s">
        <v>84</v>
      </c>
      <c r="I1267" s="117" t="s">
        <v>962</v>
      </c>
      <c r="J1267" s="108" t="str">
        <f t="shared" si="25"/>
        <v>Новоуральский городской округ Свердловской области, с. Тарасково (г Новоуральск), ул. Советская, д. 12</v>
      </c>
      <c r="K1267" s="33">
        <v>1447.1</v>
      </c>
      <c r="L1267" s="30">
        <v>24</v>
      </c>
      <c r="M1267" s="33">
        <v>3</v>
      </c>
      <c r="N1267" s="41" t="s">
        <v>2759</v>
      </c>
      <c r="O1267" s="114">
        <v>43255</v>
      </c>
      <c r="P1267" s="33" t="s">
        <v>1786</v>
      </c>
      <c r="Q1267" s="187">
        <v>4380546.9000000004</v>
      </c>
      <c r="R1267" s="183" t="s">
        <v>2348</v>
      </c>
      <c r="S1267" s="183"/>
      <c r="T1267"/>
    </row>
    <row r="1268" spans="1:20" ht="23.25" x14ac:dyDescent="0.25">
      <c r="A1268" s="80">
        <v>1267</v>
      </c>
      <c r="B1268" s="116" t="s">
        <v>218</v>
      </c>
      <c r="C1268" s="30"/>
      <c r="D1268" s="30" t="s">
        <v>2511</v>
      </c>
      <c r="E1268" s="33" t="s">
        <v>29</v>
      </c>
      <c r="F1268" s="33" t="s">
        <v>672</v>
      </c>
      <c r="G1268" s="33" t="s">
        <v>20</v>
      </c>
      <c r="H1268" s="33" t="s">
        <v>84</v>
      </c>
      <c r="I1268" s="117" t="s">
        <v>999</v>
      </c>
      <c r="J1268" s="108" t="str">
        <f t="shared" si="25"/>
        <v>Новоуральский городской округ Свердловской области, с. Тарасково (г Новоуральск), ул. Советская, д. 15</v>
      </c>
      <c r="K1268" s="33">
        <v>1440.7</v>
      </c>
      <c r="L1268" s="30">
        <v>24</v>
      </c>
      <c r="M1268" s="33">
        <v>8</v>
      </c>
      <c r="N1268" s="41" t="s">
        <v>2759</v>
      </c>
      <c r="O1268" s="114">
        <v>43255</v>
      </c>
      <c r="P1268" s="33" t="s">
        <v>1786</v>
      </c>
      <c r="Q1268" s="187">
        <v>6205042.2400000002</v>
      </c>
      <c r="R1268" s="183"/>
      <c r="S1268" s="183"/>
      <c r="T1268"/>
    </row>
    <row r="1269" spans="1:20" ht="23.25" x14ac:dyDescent="0.25">
      <c r="A1269" s="80">
        <v>1268</v>
      </c>
      <c r="B1269" s="111" t="s">
        <v>227</v>
      </c>
      <c r="C1269" s="131"/>
      <c r="D1269" s="112" t="s">
        <v>297</v>
      </c>
      <c r="E1269" s="52" t="s">
        <v>18</v>
      </c>
      <c r="F1269" s="52" t="s">
        <v>298</v>
      </c>
      <c r="G1269" s="52" t="s">
        <v>362</v>
      </c>
      <c r="H1269" s="52" t="s">
        <v>579</v>
      </c>
      <c r="I1269" s="132">
        <v>4</v>
      </c>
      <c r="J1269" s="108" t="str">
        <f t="shared" si="25"/>
        <v>Полевской городской округ, г. Полевской, мкр. Зеленый Бор-1, д. 4</v>
      </c>
      <c r="K1269" s="52">
        <v>20722.2</v>
      </c>
      <c r="L1269" s="30">
        <v>321</v>
      </c>
      <c r="M1269" s="52">
        <v>1</v>
      </c>
      <c r="N1269" s="41" t="s">
        <v>1493</v>
      </c>
      <c r="O1269" s="114">
        <v>43122</v>
      </c>
      <c r="P1269" s="33" t="s">
        <v>1494</v>
      </c>
      <c r="Q1269" s="187">
        <v>1956367.22</v>
      </c>
      <c r="R1269" s="183"/>
      <c r="S1269" s="183"/>
      <c r="T1269"/>
    </row>
    <row r="1270" spans="1:20" x14ac:dyDescent="0.25">
      <c r="A1270" s="80">
        <v>1269</v>
      </c>
      <c r="B1270" s="111" t="s">
        <v>227</v>
      </c>
      <c r="C1270" s="131"/>
      <c r="D1270" s="112" t="s">
        <v>297</v>
      </c>
      <c r="E1270" s="52" t="s">
        <v>18</v>
      </c>
      <c r="F1270" s="52" t="s">
        <v>298</v>
      </c>
      <c r="G1270" s="52" t="s">
        <v>20</v>
      </c>
      <c r="H1270" s="52" t="s">
        <v>92</v>
      </c>
      <c r="I1270" s="132">
        <v>4</v>
      </c>
      <c r="J1270" s="108" t="str">
        <f t="shared" si="25"/>
        <v>Полевской городской округ, г. Полевской, ул. Бажова, д. 4</v>
      </c>
      <c r="K1270" s="52">
        <v>7391.4</v>
      </c>
      <c r="L1270" s="30">
        <v>122</v>
      </c>
      <c r="M1270" s="52">
        <v>2</v>
      </c>
      <c r="N1270" s="41" t="s">
        <v>1493</v>
      </c>
      <c r="O1270" s="114">
        <v>43122</v>
      </c>
      <c r="P1270" s="33" t="s">
        <v>1494</v>
      </c>
      <c r="Q1270" s="187">
        <v>3918941.24</v>
      </c>
      <c r="R1270" s="183"/>
      <c r="S1270" s="183"/>
      <c r="T1270"/>
    </row>
    <row r="1271" spans="1:20" x14ac:dyDescent="0.25">
      <c r="A1271" s="80">
        <v>1270</v>
      </c>
      <c r="B1271" s="111" t="s">
        <v>227</v>
      </c>
      <c r="C1271" s="30"/>
      <c r="D1271" s="30" t="s">
        <v>297</v>
      </c>
      <c r="E1271" s="30" t="s">
        <v>18</v>
      </c>
      <c r="F1271" s="30" t="s">
        <v>298</v>
      </c>
      <c r="G1271" s="30" t="s">
        <v>20</v>
      </c>
      <c r="H1271" s="30" t="s">
        <v>92</v>
      </c>
      <c r="I1271" s="42">
        <v>6</v>
      </c>
      <c r="J1271" s="108" t="str">
        <f t="shared" si="25"/>
        <v>Полевской городской округ, г. Полевской, ул. Бажова, д. 6</v>
      </c>
      <c r="K1271" s="42">
        <v>4606.1000000000004</v>
      </c>
      <c r="L1271" s="30">
        <v>100</v>
      </c>
      <c r="M1271" s="42">
        <v>1</v>
      </c>
      <c r="N1271" s="41" t="s">
        <v>2832</v>
      </c>
      <c r="O1271" s="114">
        <v>43446</v>
      </c>
      <c r="P1271" s="33" t="s">
        <v>3340</v>
      </c>
      <c r="Q1271" s="187">
        <v>3763897.6</v>
      </c>
      <c r="R1271" s="183"/>
      <c r="S1271" s="183"/>
      <c r="T1271"/>
    </row>
    <row r="1272" spans="1:20" ht="23.25" x14ac:dyDescent="0.25">
      <c r="A1272" s="80">
        <v>1271</v>
      </c>
      <c r="B1272" s="111" t="s">
        <v>227</v>
      </c>
      <c r="C1272" s="131"/>
      <c r="D1272" s="112" t="s">
        <v>297</v>
      </c>
      <c r="E1272" s="52" t="s">
        <v>18</v>
      </c>
      <c r="F1272" s="52" t="s">
        <v>298</v>
      </c>
      <c r="G1272" s="52" t="s">
        <v>20</v>
      </c>
      <c r="H1272" s="52" t="s">
        <v>303</v>
      </c>
      <c r="I1272" s="132">
        <v>33</v>
      </c>
      <c r="J1272" s="108" t="str">
        <f t="shared" si="25"/>
        <v>Полевской городской округ, г. Полевской, ул. Вершинина, д. 33</v>
      </c>
      <c r="K1272" s="52">
        <v>2207</v>
      </c>
      <c r="L1272" s="30">
        <v>36</v>
      </c>
      <c r="M1272" s="52">
        <v>1</v>
      </c>
      <c r="N1272" s="41" t="s">
        <v>1493</v>
      </c>
      <c r="O1272" s="114">
        <v>43122</v>
      </c>
      <c r="P1272" s="33" t="s">
        <v>1494</v>
      </c>
      <c r="Q1272" s="187">
        <v>1958621.02</v>
      </c>
      <c r="R1272" s="183"/>
      <c r="S1272" s="183"/>
      <c r="T1272"/>
    </row>
    <row r="1273" spans="1:20" ht="23.25" x14ac:dyDescent="0.25">
      <c r="A1273" s="80">
        <v>1272</v>
      </c>
      <c r="B1273" s="111" t="s">
        <v>227</v>
      </c>
      <c r="C1273" s="131"/>
      <c r="D1273" s="112" t="s">
        <v>297</v>
      </c>
      <c r="E1273" s="52" t="s">
        <v>18</v>
      </c>
      <c r="F1273" s="52" t="s">
        <v>298</v>
      </c>
      <c r="G1273" s="52" t="s">
        <v>20</v>
      </c>
      <c r="H1273" s="52" t="s">
        <v>185</v>
      </c>
      <c r="I1273" s="132">
        <v>10</v>
      </c>
      <c r="J1273" s="108" t="str">
        <f t="shared" si="25"/>
        <v>Полевской городской округ, г. Полевской, ул. Декабристов, д. 10</v>
      </c>
      <c r="K1273" s="52">
        <v>5752.9</v>
      </c>
      <c r="L1273" s="30">
        <v>108</v>
      </c>
      <c r="M1273" s="52">
        <v>2</v>
      </c>
      <c r="N1273" s="41" t="s">
        <v>1493</v>
      </c>
      <c r="O1273" s="114">
        <v>43122</v>
      </c>
      <c r="P1273" s="33" t="s">
        <v>1494</v>
      </c>
      <c r="Q1273" s="187">
        <v>3913737.44</v>
      </c>
      <c r="R1273" s="183"/>
      <c r="S1273" s="183"/>
      <c r="T1273"/>
    </row>
    <row r="1274" spans="1:20" ht="23.25" x14ac:dyDescent="0.25">
      <c r="A1274" s="80">
        <v>1273</v>
      </c>
      <c r="B1274" s="111" t="s">
        <v>227</v>
      </c>
      <c r="C1274" s="131"/>
      <c r="D1274" s="112" t="s">
        <v>297</v>
      </c>
      <c r="E1274" s="52" t="s">
        <v>18</v>
      </c>
      <c r="F1274" s="52" t="s">
        <v>298</v>
      </c>
      <c r="G1274" s="52" t="s">
        <v>20</v>
      </c>
      <c r="H1274" s="52" t="s">
        <v>185</v>
      </c>
      <c r="I1274" s="132">
        <v>8</v>
      </c>
      <c r="J1274" s="108" t="str">
        <f t="shared" si="25"/>
        <v>Полевской городской округ, г. Полевской, ул. Декабристов, д. 8</v>
      </c>
      <c r="K1274" s="52">
        <v>9747.4</v>
      </c>
      <c r="L1274" s="30">
        <v>143</v>
      </c>
      <c r="M1274" s="52">
        <v>3</v>
      </c>
      <c r="N1274" s="41" t="s">
        <v>1493</v>
      </c>
      <c r="O1274" s="114">
        <v>43122</v>
      </c>
      <c r="P1274" s="33" t="s">
        <v>1494</v>
      </c>
      <c r="Q1274" s="187">
        <v>5870462.1999999993</v>
      </c>
      <c r="R1274" s="183"/>
      <c r="S1274" s="183"/>
      <c r="T1274"/>
    </row>
    <row r="1275" spans="1:20" ht="23.25" x14ac:dyDescent="0.25">
      <c r="A1275" s="80">
        <v>1274</v>
      </c>
      <c r="B1275" s="111" t="s">
        <v>227</v>
      </c>
      <c r="C1275" s="106"/>
      <c r="D1275" s="30" t="s">
        <v>297</v>
      </c>
      <c r="E1275" s="30" t="s">
        <v>18</v>
      </c>
      <c r="F1275" s="30" t="s">
        <v>298</v>
      </c>
      <c r="G1275" s="30" t="s">
        <v>20</v>
      </c>
      <c r="H1275" s="30" t="s">
        <v>455</v>
      </c>
      <c r="I1275" s="42">
        <v>1</v>
      </c>
      <c r="J1275" s="108" t="str">
        <f t="shared" si="25"/>
        <v>Полевской городской округ, г. Полевской, ул. Коммунистическая, д. 1</v>
      </c>
      <c r="K1275" s="42">
        <v>5833.2</v>
      </c>
      <c r="L1275" s="30">
        <v>58</v>
      </c>
      <c r="M1275" s="42">
        <v>8</v>
      </c>
      <c r="N1275" s="41" t="s">
        <v>2786</v>
      </c>
      <c r="O1275" s="114">
        <v>43052</v>
      </c>
      <c r="P1275" s="33" t="s">
        <v>3340</v>
      </c>
      <c r="Q1275" s="187">
        <v>22359728.370000001</v>
      </c>
      <c r="R1275" s="183"/>
      <c r="S1275" s="183"/>
      <c r="T1275"/>
    </row>
    <row r="1276" spans="1:20" ht="23.25" x14ac:dyDescent="0.25">
      <c r="A1276" s="80">
        <v>1275</v>
      </c>
      <c r="B1276" s="111" t="s">
        <v>227</v>
      </c>
      <c r="C1276" s="106"/>
      <c r="D1276" s="30" t="s">
        <v>297</v>
      </c>
      <c r="E1276" s="33" t="s">
        <v>18</v>
      </c>
      <c r="F1276" s="33" t="s">
        <v>298</v>
      </c>
      <c r="G1276" s="33" t="s">
        <v>20</v>
      </c>
      <c r="H1276" s="33" t="s">
        <v>455</v>
      </c>
      <c r="I1276" s="117" t="s">
        <v>981</v>
      </c>
      <c r="J1276" s="108" t="str">
        <f t="shared" si="25"/>
        <v>Полевской городской округ, г. Полевской, ул. Коммунистическая, д. 2</v>
      </c>
      <c r="K1276" s="33">
        <v>5137.2</v>
      </c>
      <c r="L1276" s="30">
        <v>64</v>
      </c>
      <c r="M1276" s="33">
        <v>8</v>
      </c>
      <c r="N1276" s="41" t="s">
        <v>2786</v>
      </c>
      <c r="O1276" s="114">
        <v>43052</v>
      </c>
      <c r="P1276" s="33" t="s">
        <v>3340</v>
      </c>
      <c r="Q1276" s="187">
        <v>21880142.670000002</v>
      </c>
      <c r="R1276" s="183"/>
      <c r="S1276" s="183"/>
      <c r="T1276"/>
    </row>
    <row r="1277" spans="1:20" ht="23.25" x14ac:dyDescent="0.25">
      <c r="A1277" s="80">
        <v>1276</v>
      </c>
      <c r="B1277" s="111" t="s">
        <v>227</v>
      </c>
      <c r="C1277" s="106"/>
      <c r="D1277" s="30" t="s">
        <v>297</v>
      </c>
      <c r="E1277" s="30" t="s">
        <v>18</v>
      </c>
      <c r="F1277" s="30" t="s">
        <v>298</v>
      </c>
      <c r="G1277" s="30" t="s">
        <v>20</v>
      </c>
      <c r="H1277" s="30" t="s">
        <v>207</v>
      </c>
      <c r="I1277" s="42" t="s">
        <v>326</v>
      </c>
      <c r="J1277" s="108" t="str">
        <f t="shared" si="25"/>
        <v>Полевской городской округ, г. Полевской, ул. Красноармейская, д. 85А</v>
      </c>
      <c r="K1277" s="42">
        <v>258.8</v>
      </c>
      <c r="L1277" s="30">
        <v>6</v>
      </c>
      <c r="M1277" s="121">
        <v>2</v>
      </c>
      <c r="N1277" s="41" t="s">
        <v>2788</v>
      </c>
      <c r="O1277" s="114">
        <v>43052</v>
      </c>
      <c r="P1277" s="33" t="s">
        <v>1644</v>
      </c>
      <c r="Q1277" s="187">
        <v>1674516.3900000001</v>
      </c>
      <c r="R1277" s="183" t="s">
        <v>2348</v>
      </c>
      <c r="S1277" s="183"/>
      <c r="T1277"/>
    </row>
    <row r="1278" spans="1:20" ht="23.25" x14ac:dyDescent="0.25">
      <c r="A1278" s="80">
        <v>1277</v>
      </c>
      <c r="B1278" s="111" t="s">
        <v>227</v>
      </c>
      <c r="C1278" s="30"/>
      <c r="D1278" s="30" t="s">
        <v>297</v>
      </c>
      <c r="E1278" s="30" t="s">
        <v>18</v>
      </c>
      <c r="F1278" s="30" t="s">
        <v>298</v>
      </c>
      <c r="G1278" s="30" t="s">
        <v>20</v>
      </c>
      <c r="H1278" s="30" t="s">
        <v>36</v>
      </c>
      <c r="I1278" s="42">
        <v>10</v>
      </c>
      <c r="J1278" s="108" t="str">
        <f t="shared" si="25"/>
        <v>Полевской городской округ, г. Полевской, ул. Ленина, д. 10</v>
      </c>
      <c r="K1278" s="42">
        <v>1194.5</v>
      </c>
      <c r="L1278" s="30">
        <v>24</v>
      </c>
      <c r="M1278" s="42">
        <v>5</v>
      </c>
      <c r="N1278" s="41" t="s">
        <v>2786</v>
      </c>
      <c r="O1278" s="114">
        <v>43052</v>
      </c>
      <c r="P1278" s="33" t="s">
        <v>3340</v>
      </c>
      <c r="Q1278" s="187">
        <v>3779416.0999999996</v>
      </c>
      <c r="R1278" s="183"/>
      <c r="S1278" s="183"/>
      <c r="T1278"/>
    </row>
    <row r="1279" spans="1:20" ht="23.25" x14ac:dyDescent="0.25">
      <c r="A1279" s="80">
        <v>1278</v>
      </c>
      <c r="B1279" s="111" t="s">
        <v>227</v>
      </c>
      <c r="C1279" s="106"/>
      <c r="D1279" s="30" t="s">
        <v>297</v>
      </c>
      <c r="E1279" s="33" t="s">
        <v>18</v>
      </c>
      <c r="F1279" s="33" t="s">
        <v>298</v>
      </c>
      <c r="G1279" s="33" t="s">
        <v>20</v>
      </c>
      <c r="H1279" s="33" t="s">
        <v>36</v>
      </c>
      <c r="I1279" s="117" t="s">
        <v>984</v>
      </c>
      <c r="J1279" s="108" t="str">
        <f t="shared" si="25"/>
        <v>Полевской городской округ, г. Полевской, ул. Ленина, д. 11</v>
      </c>
      <c r="K1279" s="33">
        <v>2443.73</v>
      </c>
      <c r="L1279" s="30">
        <v>15</v>
      </c>
      <c r="M1279" s="33">
        <v>8</v>
      </c>
      <c r="N1279" s="41" t="s">
        <v>2788</v>
      </c>
      <c r="O1279" s="114">
        <v>43052</v>
      </c>
      <c r="P1279" s="33" t="s">
        <v>1644</v>
      </c>
      <c r="Q1279" s="187">
        <v>8507913.4699999988</v>
      </c>
      <c r="R1279" s="183"/>
      <c r="S1279" s="183"/>
      <c r="T1279"/>
    </row>
    <row r="1280" spans="1:20" ht="23.25" x14ac:dyDescent="0.25">
      <c r="A1280" s="80">
        <v>1279</v>
      </c>
      <c r="B1280" s="111" t="s">
        <v>227</v>
      </c>
      <c r="C1280" s="30"/>
      <c r="D1280" s="30" t="s">
        <v>297</v>
      </c>
      <c r="E1280" s="30" t="s">
        <v>18</v>
      </c>
      <c r="F1280" s="30" t="s">
        <v>298</v>
      </c>
      <c r="G1280" s="30" t="s">
        <v>20</v>
      </c>
      <c r="H1280" s="30" t="s">
        <v>36</v>
      </c>
      <c r="I1280" s="42">
        <v>14</v>
      </c>
      <c r="J1280" s="108" t="str">
        <f t="shared" si="25"/>
        <v>Полевской городской округ, г. Полевской, ул. Ленина, д. 14</v>
      </c>
      <c r="K1280" s="42">
        <v>1166.8499999999999</v>
      </c>
      <c r="L1280" s="30">
        <v>24</v>
      </c>
      <c r="M1280" s="42">
        <v>3</v>
      </c>
      <c r="N1280" s="41" t="s">
        <v>2788</v>
      </c>
      <c r="O1280" s="114">
        <v>43052</v>
      </c>
      <c r="P1280" s="33" t="s">
        <v>1644</v>
      </c>
      <c r="Q1280" s="187">
        <v>1801127.4800000002</v>
      </c>
      <c r="R1280" s="183"/>
      <c r="S1280" s="183"/>
      <c r="T1280"/>
    </row>
    <row r="1281" spans="1:20" ht="23.25" x14ac:dyDescent="0.25">
      <c r="A1281" s="80">
        <v>1280</v>
      </c>
      <c r="B1281" s="111" t="s">
        <v>227</v>
      </c>
      <c r="C1281" s="30"/>
      <c r="D1281" s="141" t="s">
        <v>297</v>
      </c>
      <c r="E1281" s="30" t="s">
        <v>18</v>
      </c>
      <c r="F1281" s="30" t="s">
        <v>298</v>
      </c>
      <c r="G1281" s="30" t="s">
        <v>20</v>
      </c>
      <c r="H1281" s="30" t="s">
        <v>36</v>
      </c>
      <c r="I1281" s="42">
        <v>24</v>
      </c>
      <c r="J1281" s="108" t="str">
        <f t="shared" si="25"/>
        <v>Полевской городской округ, г. Полевской, ул. Ленина, д. 24</v>
      </c>
      <c r="K1281" s="42">
        <v>779</v>
      </c>
      <c r="L1281" s="30">
        <v>12</v>
      </c>
      <c r="M1281" s="42">
        <v>8</v>
      </c>
      <c r="N1281" s="41" t="s">
        <v>2789</v>
      </c>
      <c r="O1281" s="114" t="s">
        <v>3535</v>
      </c>
      <c r="P1281" s="33" t="s">
        <v>3538</v>
      </c>
      <c r="Q1281" s="187">
        <v>5213837.8099999996</v>
      </c>
      <c r="R1281" s="183"/>
      <c r="S1281" s="183"/>
      <c r="T1281"/>
    </row>
    <row r="1282" spans="1:20" x14ac:dyDescent="0.25">
      <c r="A1282" s="80">
        <v>1281</v>
      </c>
      <c r="B1282" s="111" t="s">
        <v>227</v>
      </c>
      <c r="C1282" s="30"/>
      <c r="D1282" s="30" t="s">
        <v>297</v>
      </c>
      <c r="E1282" s="30" t="s">
        <v>18</v>
      </c>
      <c r="F1282" s="30" t="s">
        <v>298</v>
      </c>
      <c r="G1282" s="30" t="s">
        <v>20</v>
      </c>
      <c r="H1282" s="30" t="s">
        <v>36</v>
      </c>
      <c r="I1282" s="42">
        <v>3</v>
      </c>
      <c r="J1282" s="108" t="str">
        <f t="shared" si="25"/>
        <v>Полевской городской округ, г. Полевской, ул. Ленина, д. 3</v>
      </c>
      <c r="K1282" s="42">
        <v>1170.2</v>
      </c>
      <c r="L1282" s="30">
        <v>24</v>
      </c>
      <c r="M1282" s="42">
        <v>3</v>
      </c>
      <c r="N1282" s="41" t="s">
        <v>2786</v>
      </c>
      <c r="O1282" s="114">
        <v>43052</v>
      </c>
      <c r="P1282" s="33" t="s">
        <v>3340</v>
      </c>
      <c r="Q1282" s="187">
        <v>2483988.5</v>
      </c>
      <c r="R1282" s="183"/>
      <c r="S1282" s="183"/>
      <c r="T1282"/>
    </row>
    <row r="1283" spans="1:20" x14ac:dyDescent="0.25">
      <c r="A1283" s="80">
        <v>1282</v>
      </c>
      <c r="B1283" s="111" t="s">
        <v>227</v>
      </c>
      <c r="C1283" s="30"/>
      <c r="D1283" s="30" t="s">
        <v>297</v>
      </c>
      <c r="E1283" s="30" t="s">
        <v>18</v>
      </c>
      <c r="F1283" s="30" t="s">
        <v>298</v>
      </c>
      <c r="G1283" s="30" t="s">
        <v>20</v>
      </c>
      <c r="H1283" s="30" t="s">
        <v>36</v>
      </c>
      <c r="I1283" s="42">
        <v>4</v>
      </c>
      <c r="J1283" s="108" t="str">
        <f t="shared" si="25"/>
        <v>Полевской городской округ, г. Полевской, ул. Ленина, д. 4</v>
      </c>
      <c r="K1283" s="42">
        <v>1059.9000000000001</v>
      </c>
      <c r="L1283" s="30">
        <v>24</v>
      </c>
      <c r="M1283" s="42">
        <v>8</v>
      </c>
      <c r="N1283" s="41" t="s">
        <v>2786</v>
      </c>
      <c r="O1283" s="114">
        <v>43052</v>
      </c>
      <c r="P1283" s="33" t="s">
        <v>3340</v>
      </c>
      <c r="Q1283" s="187">
        <v>7385695.5200000005</v>
      </c>
      <c r="R1283" s="183"/>
      <c r="S1283" s="183"/>
      <c r="T1283"/>
    </row>
    <row r="1284" spans="1:20" x14ac:dyDescent="0.25">
      <c r="A1284" s="80">
        <v>1283</v>
      </c>
      <c r="B1284" s="111" t="s">
        <v>227</v>
      </c>
      <c r="C1284" s="106"/>
      <c r="D1284" s="30" t="s">
        <v>297</v>
      </c>
      <c r="E1284" s="30" t="s">
        <v>18</v>
      </c>
      <c r="F1284" s="30" t="s">
        <v>298</v>
      </c>
      <c r="G1284" s="30" t="s">
        <v>20</v>
      </c>
      <c r="H1284" s="30" t="s">
        <v>36</v>
      </c>
      <c r="I1284" s="42">
        <v>7</v>
      </c>
      <c r="J1284" s="108" t="str">
        <f t="shared" si="25"/>
        <v>Полевской городской округ, г. Полевской, ул. Ленина, д. 7</v>
      </c>
      <c r="K1284" s="42">
        <v>2916.8</v>
      </c>
      <c r="L1284" s="30">
        <v>65</v>
      </c>
      <c r="M1284" s="42">
        <v>7</v>
      </c>
      <c r="N1284" s="41" t="s">
        <v>2786</v>
      </c>
      <c r="O1284" s="114">
        <v>43052</v>
      </c>
      <c r="P1284" s="33" t="s">
        <v>3340</v>
      </c>
      <c r="Q1284" s="187">
        <v>9288136.4499999993</v>
      </c>
      <c r="R1284" s="183"/>
      <c r="S1284" s="183"/>
      <c r="T1284"/>
    </row>
    <row r="1285" spans="1:20" x14ac:dyDescent="0.25">
      <c r="A1285" s="80">
        <v>1284</v>
      </c>
      <c r="B1285" s="111" t="s">
        <v>227</v>
      </c>
      <c r="C1285" s="106"/>
      <c r="D1285" s="30" t="s">
        <v>297</v>
      </c>
      <c r="E1285" s="33" t="s">
        <v>18</v>
      </c>
      <c r="F1285" s="33" t="s">
        <v>298</v>
      </c>
      <c r="G1285" s="33" t="s">
        <v>20</v>
      </c>
      <c r="H1285" s="33" t="s">
        <v>36</v>
      </c>
      <c r="I1285" s="117" t="s">
        <v>730</v>
      </c>
      <c r="J1285" s="108" t="str">
        <f t="shared" si="25"/>
        <v>Полевской городской округ, г. Полевской, ул. Ленина, д. 9</v>
      </c>
      <c r="K1285" s="33">
        <v>4258.1000000000004</v>
      </c>
      <c r="L1285" s="30">
        <v>38</v>
      </c>
      <c r="M1285" s="33">
        <v>8</v>
      </c>
      <c r="N1285" s="41" t="s">
        <v>2786</v>
      </c>
      <c r="O1285" s="114">
        <v>43052</v>
      </c>
      <c r="P1285" s="33" t="s">
        <v>3340</v>
      </c>
      <c r="Q1285" s="187">
        <v>16920416.48</v>
      </c>
      <c r="R1285" s="183"/>
      <c r="S1285" s="183"/>
      <c r="T1285"/>
    </row>
    <row r="1286" spans="1:20" ht="34.5" x14ac:dyDescent="0.25">
      <c r="A1286" s="80">
        <v>1285</v>
      </c>
      <c r="B1286" s="111" t="s">
        <v>227</v>
      </c>
      <c r="C1286" s="106"/>
      <c r="D1286" s="30" t="s">
        <v>297</v>
      </c>
      <c r="E1286" s="30" t="s">
        <v>18</v>
      </c>
      <c r="F1286" s="30" t="s">
        <v>298</v>
      </c>
      <c r="G1286" s="30" t="s">
        <v>20</v>
      </c>
      <c r="H1286" s="30" t="s">
        <v>703</v>
      </c>
      <c r="I1286" s="42" t="s">
        <v>115</v>
      </c>
      <c r="J1286" s="108" t="str">
        <f t="shared" si="25"/>
        <v>Полевской городской округ, г. Полевской, ул. М.Горького, д. 1А</v>
      </c>
      <c r="K1286" s="42">
        <v>4989.8</v>
      </c>
      <c r="L1286" s="30">
        <v>138</v>
      </c>
      <c r="M1286" s="42">
        <v>6</v>
      </c>
      <c r="N1286" s="41" t="s">
        <v>2795</v>
      </c>
      <c r="O1286" s="114" t="s">
        <v>3458</v>
      </c>
      <c r="P1286" s="33" t="s">
        <v>3340</v>
      </c>
      <c r="Q1286" s="187">
        <v>11530303.43</v>
      </c>
      <c r="R1286" s="183"/>
      <c r="S1286" s="183"/>
      <c r="T1286"/>
    </row>
    <row r="1287" spans="1:20" ht="23.25" x14ac:dyDescent="0.25">
      <c r="A1287" s="80">
        <v>1286</v>
      </c>
      <c r="B1287" s="111" t="s">
        <v>227</v>
      </c>
      <c r="C1287" s="106"/>
      <c r="D1287" s="30" t="s">
        <v>297</v>
      </c>
      <c r="E1287" s="30" t="s">
        <v>18</v>
      </c>
      <c r="F1287" s="30" t="s">
        <v>298</v>
      </c>
      <c r="G1287" s="30" t="s">
        <v>20</v>
      </c>
      <c r="H1287" s="30" t="s">
        <v>96</v>
      </c>
      <c r="I1287" s="42">
        <v>12</v>
      </c>
      <c r="J1287" s="108" t="str">
        <f t="shared" si="25"/>
        <v>Полевской городской округ, г. Полевской, ул. Металлургов, д. 12</v>
      </c>
      <c r="K1287" s="42">
        <v>577.4</v>
      </c>
      <c r="L1287" s="30">
        <v>16</v>
      </c>
      <c r="M1287" s="42">
        <v>4</v>
      </c>
      <c r="N1287" s="41" t="s">
        <v>2788</v>
      </c>
      <c r="O1287" s="114">
        <v>43052</v>
      </c>
      <c r="P1287" s="33" t="s">
        <v>1644</v>
      </c>
      <c r="Q1287" s="187">
        <v>3043183.17</v>
      </c>
      <c r="R1287" s="183"/>
      <c r="S1287" s="183"/>
      <c r="T1287"/>
    </row>
    <row r="1288" spans="1:20" ht="23.25" x14ac:dyDescent="0.25">
      <c r="A1288" s="80">
        <v>1287</v>
      </c>
      <c r="B1288" s="111" t="s">
        <v>227</v>
      </c>
      <c r="C1288" s="30"/>
      <c r="D1288" s="30" t="s">
        <v>297</v>
      </c>
      <c r="E1288" s="30" t="s">
        <v>18</v>
      </c>
      <c r="F1288" s="30" t="s">
        <v>298</v>
      </c>
      <c r="G1288" s="30" t="s">
        <v>20</v>
      </c>
      <c r="H1288" s="30" t="s">
        <v>1142</v>
      </c>
      <c r="I1288" s="42">
        <v>41</v>
      </c>
      <c r="J1288" s="108" t="str">
        <f t="shared" si="25"/>
        <v>Полевской городской округ, г. Полевской, ул. С.Разина, д. 41</v>
      </c>
      <c r="K1288" s="42">
        <v>493.1</v>
      </c>
      <c r="L1288" s="30">
        <v>8</v>
      </c>
      <c r="M1288" s="42">
        <v>5</v>
      </c>
      <c r="N1288" s="41" t="s">
        <v>2788</v>
      </c>
      <c r="O1288" s="114">
        <v>43052</v>
      </c>
      <c r="P1288" s="33" t="s">
        <v>1644</v>
      </c>
      <c r="Q1288" s="187">
        <v>1038446.6900000001</v>
      </c>
      <c r="R1288" s="183"/>
      <c r="S1288" s="183"/>
      <c r="T1288"/>
    </row>
    <row r="1289" spans="1:20" ht="23.25" x14ac:dyDescent="0.25">
      <c r="A1289" s="80">
        <v>1288</v>
      </c>
      <c r="B1289" s="111" t="s">
        <v>227</v>
      </c>
      <c r="C1289" s="30"/>
      <c r="D1289" s="30" t="s">
        <v>297</v>
      </c>
      <c r="E1289" s="30" t="s">
        <v>18</v>
      </c>
      <c r="F1289" s="30" t="s">
        <v>298</v>
      </c>
      <c r="G1289" s="30" t="s">
        <v>20</v>
      </c>
      <c r="H1289" s="30" t="s">
        <v>1142</v>
      </c>
      <c r="I1289" s="42">
        <v>43</v>
      </c>
      <c r="J1289" s="108" t="str">
        <f t="shared" si="25"/>
        <v>Полевской городской округ, г. Полевской, ул. С.Разина, д. 43</v>
      </c>
      <c r="K1289" s="42">
        <v>881.5</v>
      </c>
      <c r="L1289" s="30">
        <v>12</v>
      </c>
      <c r="M1289" s="42">
        <v>8</v>
      </c>
      <c r="N1289" s="41" t="s">
        <v>2788</v>
      </c>
      <c r="O1289" s="114">
        <v>43052</v>
      </c>
      <c r="P1289" s="33" t="s">
        <v>1644</v>
      </c>
      <c r="Q1289" s="187">
        <v>5831596.6699999999</v>
      </c>
      <c r="R1289" s="183"/>
      <c r="S1289" s="183"/>
      <c r="T1289"/>
    </row>
    <row r="1290" spans="1:20" ht="23.25" x14ac:dyDescent="0.25">
      <c r="A1290" s="80">
        <v>1289</v>
      </c>
      <c r="B1290" s="111" t="s">
        <v>227</v>
      </c>
      <c r="C1290" s="30"/>
      <c r="D1290" s="30" t="s">
        <v>297</v>
      </c>
      <c r="E1290" s="30" t="s">
        <v>18</v>
      </c>
      <c r="F1290" s="30" t="s">
        <v>298</v>
      </c>
      <c r="G1290" s="30" t="s">
        <v>20</v>
      </c>
      <c r="H1290" s="30" t="s">
        <v>1142</v>
      </c>
      <c r="I1290" s="42">
        <v>45</v>
      </c>
      <c r="J1290" s="108" t="str">
        <f t="shared" si="25"/>
        <v>Полевской городской округ, г. Полевской, ул. С.Разина, д. 45</v>
      </c>
      <c r="K1290" s="42">
        <v>843.97</v>
      </c>
      <c r="L1290" s="30">
        <v>12</v>
      </c>
      <c r="M1290" s="42">
        <v>8</v>
      </c>
      <c r="N1290" s="41" t="s">
        <v>2788</v>
      </c>
      <c r="O1290" s="114">
        <v>43052</v>
      </c>
      <c r="P1290" s="33" t="s">
        <v>1644</v>
      </c>
      <c r="Q1290" s="187">
        <v>6663883.0800000001</v>
      </c>
      <c r="R1290" s="183"/>
      <c r="S1290" s="183"/>
      <c r="T1290"/>
    </row>
    <row r="1291" spans="1:20" ht="23.25" x14ac:dyDescent="0.25">
      <c r="A1291" s="80">
        <v>1290</v>
      </c>
      <c r="B1291" s="116" t="s">
        <v>218</v>
      </c>
      <c r="C1291" s="30" t="s">
        <v>680</v>
      </c>
      <c r="D1291" s="30" t="s">
        <v>133</v>
      </c>
      <c r="E1291" s="30" t="s">
        <v>1500</v>
      </c>
      <c r="F1291" s="30" t="s">
        <v>1084</v>
      </c>
      <c r="G1291" s="30" t="s">
        <v>20</v>
      </c>
      <c r="H1291" s="30" t="s">
        <v>330</v>
      </c>
      <c r="I1291" s="42">
        <v>11</v>
      </c>
      <c r="J1291" s="108" t="str">
        <f t="shared" si="25"/>
        <v>Пригородный р-н, Горноуральский городской округ, пос. Новоасбест, ул. Пионерская, д. 11</v>
      </c>
      <c r="K1291" s="42">
        <v>649.1</v>
      </c>
      <c r="L1291" s="30">
        <v>16</v>
      </c>
      <c r="M1291" s="42">
        <v>8</v>
      </c>
      <c r="N1291" s="41" t="s">
        <v>2749</v>
      </c>
      <c r="O1291" s="114" t="s">
        <v>3459</v>
      </c>
      <c r="P1291" s="33" t="s">
        <v>1619</v>
      </c>
      <c r="Q1291" s="187">
        <v>4526114.2</v>
      </c>
      <c r="R1291" s="183"/>
      <c r="S1291" s="183"/>
      <c r="T1291"/>
    </row>
    <row r="1292" spans="1:20" ht="23.25" x14ac:dyDescent="0.25">
      <c r="A1292" s="80">
        <v>1291</v>
      </c>
      <c r="B1292" s="116" t="s">
        <v>218</v>
      </c>
      <c r="C1292" s="30" t="s">
        <v>680</v>
      </c>
      <c r="D1292" s="30" t="s">
        <v>133</v>
      </c>
      <c r="E1292" s="30" t="s">
        <v>1500</v>
      </c>
      <c r="F1292" s="30" t="s">
        <v>1084</v>
      </c>
      <c r="G1292" s="30" t="s">
        <v>20</v>
      </c>
      <c r="H1292" s="30" t="s">
        <v>330</v>
      </c>
      <c r="I1292" s="42">
        <v>2</v>
      </c>
      <c r="J1292" s="108" t="str">
        <f t="shared" si="25"/>
        <v>Пригородный р-н, Горноуральский городской округ, пос. Новоасбест, ул. Пионерская, д. 2</v>
      </c>
      <c r="K1292" s="42">
        <v>816.3</v>
      </c>
      <c r="L1292" s="30">
        <v>11</v>
      </c>
      <c r="M1292" s="42">
        <v>8</v>
      </c>
      <c r="N1292" s="41" t="s">
        <v>3345</v>
      </c>
      <c r="O1292" s="114">
        <v>43192</v>
      </c>
      <c r="P1292" s="33" t="s">
        <v>1619</v>
      </c>
      <c r="Q1292" s="187">
        <v>6174604.879999999</v>
      </c>
      <c r="R1292" s="183"/>
      <c r="S1292" s="183"/>
      <c r="T1292"/>
    </row>
    <row r="1293" spans="1:20" ht="23.25" x14ac:dyDescent="0.25">
      <c r="A1293" s="80">
        <v>1292</v>
      </c>
      <c r="B1293" s="116" t="s">
        <v>218</v>
      </c>
      <c r="C1293" s="30" t="s">
        <v>680</v>
      </c>
      <c r="D1293" s="30" t="s">
        <v>133</v>
      </c>
      <c r="E1293" s="30" t="s">
        <v>1500</v>
      </c>
      <c r="F1293" s="30" t="s">
        <v>1084</v>
      </c>
      <c r="G1293" s="30" t="s">
        <v>20</v>
      </c>
      <c r="H1293" s="30" t="s">
        <v>330</v>
      </c>
      <c r="I1293" s="42">
        <v>9</v>
      </c>
      <c r="J1293" s="108" t="str">
        <f t="shared" si="25"/>
        <v>Пригородный р-н, Горноуральский городской округ, пос. Новоасбест, ул. Пионерская, д. 9</v>
      </c>
      <c r="K1293" s="42">
        <v>2099.6999999999998</v>
      </c>
      <c r="L1293" s="30">
        <v>48</v>
      </c>
      <c r="M1293" s="42">
        <v>8</v>
      </c>
      <c r="N1293" s="41" t="s">
        <v>2749</v>
      </c>
      <c r="O1293" s="114" t="s">
        <v>3459</v>
      </c>
      <c r="P1293" s="33" t="s">
        <v>1619</v>
      </c>
      <c r="Q1293" s="187">
        <v>8655046.3000000007</v>
      </c>
      <c r="R1293" s="183"/>
      <c r="S1293" s="183"/>
      <c r="T1293"/>
    </row>
    <row r="1294" spans="1:20" ht="23.25" x14ac:dyDescent="0.25">
      <c r="A1294" s="80">
        <v>1293</v>
      </c>
      <c r="B1294" s="105" t="s">
        <v>8</v>
      </c>
      <c r="C1294" s="120" t="s">
        <v>632</v>
      </c>
      <c r="D1294" s="143" t="s">
        <v>12</v>
      </c>
      <c r="E1294" s="120" t="s">
        <v>637</v>
      </c>
      <c r="F1294" s="120" t="s">
        <v>85</v>
      </c>
      <c r="G1294" s="120" t="s">
        <v>20</v>
      </c>
      <c r="H1294" s="120" t="s">
        <v>87</v>
      </c>
      <c r="I1294" s="57">
        <v>12</v>
      </c>
      <c r="J1294" s="108" t="str">
        <f t="shared" si="25"/>
        <v>Пышминский р-н, Пышминский городской округ, п.г.т. Пышма, ул. Строителей, д. 12</v>
      </c>
      <c r="K1294" s="120">
        <v>392.6</v>
      </c>
      <c r="L1294" s="30">
        <v>8</v>
      </c>
      <c r="M1294" s="120">
        <v>7</v>
      </c>
      <c r="N1294" s="41" t="s">
        <v>2725</v>
      </c>
      <c r="O1294" s="114">
        <v>43046</v>
      </c>
      <c r="P1294" s="33" t="s">
        <v>1630</v>
      </c>
      <c r="Q1294" s="187">
        <v>1805480.9100000001</v>
      </c>
      <c r="R1294" s="183"/>
      <c r="S1294" s="183"/>
      <c r="T1294"/>
    </row>
    <row r="1295" spans="1:20" ht="23.25" x14ac:dyDescent="0.25">
      <c r="A1295" s="80">
        <v>1294</v>
      </c>
      <c r="B1295" s="105" t="s">
        <v>8</v>
      </c>
      <c r="C1295" s="120" t="s">
        <v>632</v>
      </c>
      <c r="D1295" s="143" t="s">
        <v>12</v>
      </c>
      <c r="E1295" s="120" t="s">
        <v>637</v>
      </c>
      <c r="F1295" s="120" t="s">
        <v>85</v>
      </c>
      <c r="G1295" s="120" t="s">
        <v>20</v>
      </c>
      <c r="H1295" s="120" t="s">
        <v>87</v>
      </c>
      <c r="I1295" s="42">
        <v>14</v>
      </c>
      <c r="J1295" s="108" t="str">
        <f t="shared" si="25"/>
        <v>Пышминский р-н, Пышминский городской округ, п.г.т. Пышма, ул. Строителей, д. 14</v>
      </c>
      <c r="K1295" s="120">
        <v>378.6</v>
      </c>
      <c r="L1295" s="30">
        <v>8</v>
      </c>
      <c r="M1295" s="120">
        <v>6</v>
      </c>
      <c r="N1295" s="41" t="s">
        <v>2725</v>
      </c>
      <c r="O1295" s="114">
        <v>43046</v>
      </c>
      <c r="P1295" s="33" t="s">
        <v>1630</v>
      </c>
      <c r="Q1295" s="187">
        <v>817867.4</v>
      </c>
      <c r="R1295" s="183"/>
      <c r="S1295" s="183"/>
      <c r="T1295"/>
    </row>
    <row r="1296" spans="1:20" ht="23.25" x14ac:dyDescent="0.25">
      <c r="A1296" s="80">
        <v>1295</v>
      </c>
      <c r="B1296" s="105" t="s">
        <v>8</v>
      </c>
      <c r="C1296" s="106" t="s">
        <v>632</v>
      </c>
      <c r="D1296" s="91" t="s">
        <v>12</v>
      </c>
      <c r="E1296" s="30" t="s">
        <v>29</v>
      </c>
      <c r="F1296" s="30" t="s">
        <v>1122</v>
      </c>
      <c r="G1296" s="30" t="s">
        <v>20</v>
      </c>
      <c r="H1296" s="30" t="s">
        <v>36</v>
      </c>
      <c r="I1296" s="42">
        <v>32</v>
      </c>
      <c r="J1296" s="108" t="str">
        <f t="shared" si="25"/>
        <v>Пышминский р-н, Пышминский городской округ, с. Тупицыно, ул. Ленина, д. 32</v>
      </c>
      <c r="K1296" s="30">
        <v>390.5</v>
      </c>
      <c r="L1296" s="30">
        <v>8</v>
      </c>
      <c r="M1296" s="30">
        <v>7</v>
      </c>
      <c r="N1296" s="41" t="s">
        <v>2725</v>
      </c>
      <c r="O1296" s="114">
        <v>43046</v>
      </c>
      <c r="P1296" s="33" t="s">
        <v>1630</v>
      </c>
      <c r="Q1296" s="187">
        <v>2183587.0999999996</v>
      </c>
      <c r="R1296" s="183"/>
      <c r="S1296" s="183"/>
      <c r="T1296"/>
    </row>
    <row r="1297" spans="1:20" ht="23.25" x14ac:dyDescent="0.25">
      <c r="A1297" s="80">
        <v>1296</v>
      </c>
      <c r="B1297" s="105" t="s">
        <v>8</v>
      </c>
      <c r="C1297" s="106" t="s">
        <v>632</v>
      </c>
      <c r="D1297" s="91" t="s">
        <v>12</v>
      </c>
      <c r="E1297" s="30" t="s">
        <v>29</v>
      </c>
      <c r="F1297" s="30" t="s">
        <v>1116</v>
      </c>
      <c r="G1297" s="30" t="s">
        <v>20</v>
      </c>
      <c r="H1297" s="30" t="s">
        <v>34</v>
      </c>
      <c r="I1297" s="42">
        <v>58</v>
      </c>
      <c r="J1297" s="108" t="str">
        <f t="shared" si="25"/>
        <v>Пышминский р-н, Пышминский городской округ, с. Юрмытское, ул. Кирова, д. 58</v>
      </c>
      <c r="K1297" s="30">
        <v>749.9</v>
      </c>
      <c r="L1297" s="30">
        <v>15</v>
      </c>
      <c r="M1297" s="30">
        <v>5</v>
      </c>
      <c r="N1297" s="41" t="s">
        <v>2725</v>
      </c>
      <c r="O1297" s="114">
        <v>43046</v>
      </c>
      <c r="P1297" s="33" t="s">
        <v>1630</v>
      </c>
      <c r="Q1297" s="187">
        <v>1313078.08</v>
      </c>
      <c r="R1297" s="183"/>
      <c r="S1297" s="183"/>
      <c r="T1297"/>
    </row>
    <row r="1298" spans="1:20" ht="23.25" x14ac:dyDescent="0.25">
      <c r="A1298" s="80">
        <v>1297</v>
      </c>
      <c r="B1298" s="105" t="s">
        <v>8</v>
      </c>
      <c r="C1298" s="106" t="s">
        <v>631</v>
      </c>
      <c r="D1298" s="91" t="s">
        <v>13</v>
      </c>
      <c r="E1298" s="30" t="s">
        <v>18</v>
      </c>
      <c r="F1298" s="30" t="s">
        <v>91</v>
      </c>
      <c r="G1298" s="30" t="s">
        <v>64</v>
      </c>
      <c r="H1298" s="30" t="s">
        <v>428</v>
      </c>
      <c r="I1298" s="57">
        <v>3</v>
      </c>
      <c r="J1298" s="108" t="str">
        <f t="shared" si="25"/>
        <v>Режевской р-н, Режевской городской округ, г. Реж, пер. Краснофлотцев, д. 3</v>
      </c>
      <c r="K1298" s="120">
        <v>344.2</v>
      </c>
      <c r="L1298" s="30">
        <v>8</v>
      </c>
      <c r="M1298" s="120">
        <v>4</v>
      </c>
      <c r="N1298" s="41" t="s">
        <v>2730</v>
      </c>
      <c r="O1298" s="114">
        <v>43059</v>
      </c>
      <c r="P1298" s="33" t="s">
        <v>3340</v>
      </c>
      <c r="Q1298" s="187">
        <v>1685124.96</v>
      </c>
      <c r="R1298" s="183"/>
      <c r="S1298" s="183"/>
      <c r="T1298"/>
    </row>
    <row r="1299" spans="1:20" ht="23.25" x14ac:dyDescent="0.25">
      <c r="A1299" s="80">
        <v>1298</v>
      </c>
      <c r="B1299" s="105" t="s">
        <v>8</v>
      </c>
      <c r="C1299" s="106" t="s">
        <v>631</v>
      </c>
      <c r="D1299" s="91" t="s">
        <v>13</v>
      </c>
      <c r="E1299" s="30" t="s">
        <v>18</v>
      </c>
      <c r="F1299" s="30" t="s">
        <v>91</v>
      </c>
      <c r="G1299" s="30" t="s">
        <v>20</v>
      </c>
      <c r="H1299" s="30" t="s">
        <v>648</v>
      </c>
      <c r="I1299" s="42">
        <v>21</v>
      </c>
      <c r="J1299" s="108" t="str">
        <f t="shared" si="25"/>
        <v>Режевской р-н, Режевской городской округ, г. Реж, ул. 8 Марта, д. 21</v>
      </c>
      <c r="K1299" s="30">
        <v>815.6</v>
      </c>
      <c r="L1299" s="30">
        <v>37</v>
      </c>
      <c r="M1299" s="30">
        <v>7</v>
      </c>
      <c r="N1299" s="41" t="s">
        <v>2730</v>
      </c>
      <c r="O1299" s="114">
        <v>43059</v>
      </c>
      <c r="P1299" s="33" t="s">
        <v>3340</v>
      </c>
      <c r="Q1299" s="187">
        <v>4061030.1800000006</v>
      </c>
      <c r="R1299" s="183"/>
      <c r="S1299" s="183"/>
      <c r="T1299"/>
    </row>
    <row r="1300" spans="1:20" ht="23.25" x14ac:dyDescent="0.25">
      <c r="A1300" s="80">
        <v>1299</v>
      </c>
      <c r="B1300" s="105" t="s">
        <v>8</v>
      </c>
      <c r="C1300" s="106" t="s">
        <v>631</v>
      </c>
      <c r="D1300" s="91" t="s">
        <v>13</v>
      </c>
      <c r="E1300" s="30" t="s">
        <v>18</v>
      </c>
      <c r="F1300" s="30" t="s">
        <v>91</v>
      </c>
      <c r="G1300" s="30" t="s">
        <v>20</v>
      </c>
      <c r="H1300" s="30" t="s">
        <v>28</v>
      </c>
      <c r="I1300" s="42" t="s">
        <v>407</v>
      </c>
      <c r="J1300" s="108" t="str">
        <f t="shared" si="25"/>
        <v>Режевской р-н, Режевской городской округ, г. Реж, ул. Калинина, д. 30А</v>
      </c>
      <c r="K1300" s="30">
        <v>1992.9</v>
      </c>
      <c r="L1300" s="30">
        <v>36</v>
      </c>
      <c r="M1300" s="30">
        <v>8</v>
      </c>
      <c r="N1300" s="41" t="s">
        <v>2741</v>
      </c>
      <c r="O1300" s="114" t="s">
        <v>3460</v>
      </c>
      <c r="P1300" s="33" t="s">
        <v>3340</v>
      </c>
      <c r="Q1300" s="187">
        <v>8613583.4600000009</v>
      </c>
      <c r="R1300" s="183"/>
      <c r="S1300" s="183"/>
      <c r="T1300"/>
    </row>
    <row r="1301" spans="1:20" ht="23.25" x14ac:dyDescent="0.25">
      <c r="A1301" s="80">
        <v>1300</v>
      </c>
      <c r="B1301" s="105" t="s">
        <v>8</v>
      </c>
      <c r="C1301" s="106" t="s">
        <v>631</v>
      </c>
      <c r="D1301" s="91" t="s">
        <v>13</v>
      </c>
      <c r="E1301" s="30" t="s">
        <v>18</v>
      </c>
      <c r="F1301" s="30" t="s">
        <v>91</v>
      </c>
      <c r="G1301" s="30" t="s">
        <v>20</v>
      </c>
      <c r="H1301" s="30" t="s">
        <v>36</v>
      </c>
      <c r="I1301" s="42">
        <v>1</v>
      </c>
      <c r="J1301" s="108" t="str">
        <f t="shared" si="25"/>
        <v>Режевской р-н, Режевской городской округ, г. Реж, ул. Ленина, д. 1</v>
      </c>
      <c r="K1301" s="30">
        <v>2208.6999999999998</v>
      </c>
      <c r="L1301" s="30">
        <v>36</v>
      </c>
      <c r="M1301" s="30">
        <v>8</v>
      </c>
      <c r="N1301" s="41" t="s">
        <v>2731</v>
      </c>
      <c r="O1301" s="114">
        <v>43059</v>
      </c>
      <c r="P1301" s="33" t="s">
        <v>2389</v>
      </c>
      <c r="Q1301" s="187">
        <v>6847207.7400000002</v>
      </c>
      <c r="R1301" s="183"/>
      <c r="S1301" s="183"/>
      <c r="T1301"/>
    </row>
    <row r="1302" spans="1:20" ht="23.25" x14ac:dyDescent="0.25">
      <c r="A1302" s="80">
        <v>1301</v>
      </c>
      <c r="B1302" s="105" t="s">
        <v>8</v>
      </c>
      <c r="C1302" s="106" t="s">
        <v>631</v>
      </c>
      <c r="D1302" s="91" t="s">
        <v>13</v>
      </c>
      <c r="E1302" s="30" t="s">
        <v>18</v>
      </c>
      <c r="F1302" s="30" t="s">
        <v>91</v>
      </c>
      <c r="G1302" s="30" t="s">
        <v>20</v>
      </c>
      <c r="H1302" s="30" t="s">
        <v>36</v>
      </c>
      <c r="I1302" s="42" t="s">
        <v>727</v>
      </c>
      <c r="J1302" s="108" t="str">
        <f t="shared" si="25"/>
        <v>Режевской р-н, Режевской городской округ, г. Реж, ул. Ленина, д. 24А</v>
      </c>
      <c r="K1302" s="30">
        <v>653.4</v>
      </c>
      <c r="L1302" s="30">
        <v>37</v>
      </c>
      <c r="M1302" s="30">
        <v>4</v>
      </c>
      <c r="N1302" s="41" t="s">
        <v>2730</v>
      </c>
      <c r="O1302" s="114">
        <v>43059</v>
      </c>
      <c r="P1302" s="33" t="s">
        <v>3340</v>
      </c>
      <c r="Q1302" s="187">
        <v>2746081.84</v>
      </c>
      <c r="R1302" s="183"/>
      <c r="S1302" s="183"/>
      <c r="T1302"/>
    </row>
    <row r="1303" spans="1:20" ht="23.25" x14ac:dyDescent="0.25">
      <c r="A1303" s="80">
        <v>1302</v>
      </c>
      <c r="B1303" s="105" t="s">
        <v>8</v>
      </c>
      <c r="C1303" s="106" t="s">
        <v>631</v>
      </c>
      <c r="D1303" s="91" t="s">
        <v>13</v>
      </c>
      <c r="E1303" s="30" t="s">
        <v>18</v>
      </c>
      <c r="F1303" s="30" t="s">
        <v>91</v>
      </c>
      <c r="G1303" s="30" t="s">
        <v>20</v>
      </c>
      <c r="H1303" s="30" t="s">
        <v>36</v>
      </c>
      <c r="I1303" s="57">
        <v>70</v>
      </c>
      <c r="J1303" s="108" t="str">
        <f t="shared" si="25"/>
        <v>Режевской р-н, Режевской городской округ, г. Реж, ул. Ленина, д. 70</v>
      </c>
      <c r="K1303" s="120">
        <v>534.5</v>
      </c>
      <c r="L1303" s="30">
        <v>12</v>
      </c>
      <c r="M1303" s="120">
        <v>6</v>
      </c>
      <c r="N1303" s="41" t="s">
        <v>2730</v>
      </c>
      <c r="O1303" s="114">
        <v>43059</v>
      </c>
      <c r="P1303" s="33" t="s">
        <v>3340</v>
      </c>
      <c r="Q1303" s="187">
        <v>3175732.82</v>
      </c>
      <c r="R1303" s="183"/>
      <c r="S1303" s="183"/>
      <c r="T1303"/>
    </row>
    <row r="1304" spans="1:20" ht="23.25" x14ac:dyDescent="0.25">
      <c r="A1304" s="80">
        <v>1303</v>
      </c>
      <c r="B1304" s="105" t="s">
        <v>8</v>
      </c>
      <c r="C1304" s="30" t="s">
        <v>631</v>
      </c>
      <c r="D1304" s="91" t="s">
        <v>13</v>
      </c>
      <c r="E1304" s="30" t="s">
        <v>18</v>
      </c>
      <c r="F1304" s="30" t="s">
        <v>91</v>
      </c>
      <c r="G1304" s="30" t="s">
        <v>20</v>
      </c>
      <c r="H1304" s="30" t="s">
        <v>490</v>
      </c>
      <c r="I1304" s="42">
        <v>10</v>
      </c>
      <c r="J1304" s="108" t="str">
        <f t="shared" si="25"/>
        <v>Режевской р-н, Режевской городской округ, г. Реж, ул. Лермонтова, д. 10</v>
      </c>
      <c r="K1304" s="30">
        <v>802.8</v>
      </c>
      <c r="L1304" s="30">
        <v>12</v>
      </c>
      <c r="M1304" s="30">
        <v>5</v>
      </c>
      <c r="N1304" s="41" t="s">
        <v>2730</v>
      </c>
      <c r="O1304" s="114">
        <v>43059</v>
      </c>
      <c r="P1304" s="33" t="s">
        <v>3340</v>
      </c>
      <c r="Q1304" s="187">
        <v>3960700.6800000006</v>
      </c>
      <c r="R1304" s="183"/>
      <c r="S1304" s="183"/>
      <c r="T1304"/>
    </row>
    <row r="1305" spans="1:20" ht="23.25" x14ac:dyDescent="0.25">
      <c r="A1305" s="80">
        <v>1304</v>
      </c>
      <c r="B1305" s="105" t="s">
        <v>8</v>
      </c>
      <c r="C1305" s="106" t="s">
        <v>631</v>
      </c>
      <c r="D1305" s="91" t="s">
        <v>13</v>
      </c>
      <c r="E1305" s="30" t="s">
        <v>18</v>
      </c>
      <c r="F1305" s="30" t="s">
        <v>91</v>
      </c>
      <c r="G1305" s="30" t="s">
        <v>20</v>
      </c>
      <c r="H1305" s="30" t="s">
        <v>97</v>
      </c>
      <c r="I1305" s="42">
        <v>1</v>
      </c>
      <c r="J1305" s="108" t="str">
        <f t="shared" si="25"/>
        <v>Режевской р-н, Режевской городской округ, г. Реж, ул. О.Кошевого, д. 1</v>
      </c>
      <c r="K1305" s="30">
        <v>446.9</v>
      </c>
      <c r="L1305" s="30">
        <v>8</v>
      </c>
      <c r="M1305" s="30">
        <v>7</v>
      </c>
      <c r="N1305" s="41" t="s">
        <v>2730</v>
      </c>
      <c r="O1305" s="114">
        <v>43059</v>
      </c>
      <c r="P1305" s="33" t="s">
        <v>3340</v>
      </c>
      <c r="Q1305" s="187">
        <v>2564214.3400000003</v>
      </c>
      <c r="R1305" s="183"/>
      <c r="S1305" s="183"/>
      <c r="T1305"/>
    </row>
    <row r="1306" spans="1:20" ht="23.25" x14ac:dyDescent="0.25">
      <c r="A1306" s="80">
        <v>1305</v>
      </c>
      <c r="B1306" s="105" t="s">
        <v>8</v>
      </c>
      <c r="C1306" s="30" t="s">
        <v>631</v>
      </c>
      <c r="D1306" s="91" t="s">
        <v>13</v>
      </c>
      <c r="E1306" s="30" t="s">
        <v>18</v>
      </c>
      <c r="F1306" s="30" t="s">
        <v>91</v>
      </c>
      <c r="G1306" s="30" t="s">
        <v>20</v>
      </c>
      <c r="H1306" s="30" t="s">
        <v>97</v>
      </c>
      <c r="I1306" s="42">
        <v>12</v>
      </c>
      <c r="J1306" s="108" t="str">
        <f t="shared" si="25"/>
        <v>Режевской р-н, Режевской городской округ, г. Реж, ул. О.Кошевого, д. 12</v>
      </c>
      <c r="K1306" s="30">
        <v>699.6</v>
      </c>
      <c r="L1306" s="30">
        <v>12</v>
      </c>
      <c r="M1306" s="30">
        <v>7</v>
      </c>
      <c r="N1306" s="41" t="s">
        <v>2731</v>
      </c>
      <c r="O1306" s="114">
        <v>43059</v>
      </c>
      <c r="P1306" s="33" t="s">
        <v>2389</v>
      </c>
      <c r="Q1306" s="187">
        <v>3012910.7399999998</v>
      </c>
      <c r="R1306" s="183"/>
      <c r="S1306" s="183"/>
      <c r="T1306"/>
    </row>
    <row r="1307" spans="1:20" ht="23.25" x14ac:dyDescent="0.25">
      <c r="A1307" s="80">
        <v>1306</v>
      </c>
      <c r="B1307" s="105" t="s">
        <v>8</v>
      </c>
      <c r="C1307" s="106" t="s">
        <v>631</v>
      </c>
      <c r="D1307" s="91" t="s">
        <v>13</v>
      </c>
      <c r="E1307" s="30" t="s">
        <v>18</v>
      </c>
      <c r="F1307" s="30" t="s">
        <v>91</v>
      </c>
      <c r="G1307" s="30" t="s">
        <v>20</v>
      </c>
      <c r="H1307" s="30" t="s">
        <v>97</v>
      </c>
      <c r="I1307" s="42">
        <v>18</v>
      </c>
      <c r="J1307" s="108" t="str">
        <f t="shared" si="25"/>
        <v>Режевской р-н, Режевской городской округ, г. Реж, ул. О.Кошевого, д. 18</v>
      </c>
      <c r="K1307" s="30">
        <v>1011.8</v>
      </c>
      <c r="L1307" s="30">
        <v>24</v>
      </c>
      <c r="M1307" s="30">
        <v>8</v>
      </c>
      <c r="N1307" s="41" t="s">
        <v>2731</v>
      </c>
      <c r="O1307" s="114">
        <v>43059</v>
      </c>
      <c r="P1307" s="33" t="s">
        <v>2389</v>
      </c>
      <c r="Q1307" s="187">
        <v>3858194.7600000007</v>
      </c>
      <c r="R1307" s="183"/>
      <c r="S1307" s="183"/>
      <c r="T1307"/>
    </row>
    <row r="1308" spans="1:20" ht="23.25" x14ac:dyDescent="0.25">
      <c r="A1308" s="80">
        <v>1307</v>
      </c>
      <c r="B1308" s="105" t="s">
        <v>8</v>
      </c>
      <c r="C1308" s="106" t="s">
        <v>631</v>
      </c>
      <c r="D1308" s="91" t="s">
        <v>13</v>
      </c>
      <c r="E1308" s="30" t="s">
        <v>18</v>
      </c>
      <c r="F1308" s="30" t="s">
        <v>91</v>
      </c>
      <c r="G1308" s="30" t="s">
        <v>20</v>
      </c>
      <c r="H1308" s="30" t="s">
        <v>99</v>
      </c>
      <c r="I1308" s="42">
        <v>33</v>
      </c>
      <c r="J1308" s="108" t="str">
        <f t="shared" si="25"/>
        <v>Режевской р-н, Режевской городской округ, г. Реж, ул. Чапаева, д. 33</v>
      </c>
      <c r="K1308" s="30">
        <v>592</v>
      </c>
      <c r="L1308" s="30">
        <v>21</v>
      </c>
      <c r="M1308" s="30">
        <v>5</v>
      </c>
      <c r="N1308" s="41" t="s">
        <v>2730</v>
      </c>
      <c r="O1308" s="114">
        <v>43059</v>
      </c>
      <c r="P1308" s="33" t="s">
        <v>3340</v>
      </c>
      <c r="Q1308" s="187">
        <v>4135186.1</v>
      </c>
      <c r="R1308" s="183"/>
      <c r="S1308" s="183"/>
      <c r="T1308"/>
    </row>
    <row r="1309" spans="1:20" ht="23.25" x14ac:dyDescent="0.25">
      <c r="A1309" s="80">
        <v>1308</v>
      </c>
      <c r="B1309" s="105" t="s">
        <v>8</v>
      </c>
      <c r="C1309" s="106" t="s">
        <v>631</v>
      </c>
      <c r="D1309" s="91" t="s">
        <v>13</v>
      </c>
      <c r="E1309" s="30" t="s">
        <v>18</v>
      </c>
      <c r="F1309" s="30" t="s">
        <v>91</v>
      </c>
      <c r="G1309" s="30" t="s">
        <v>20</v>
      </c>
      <c r="H1309" s="30" t="s">
        <v>99</v>
      </c>
      <c r="I1309" s="42">
        <v>38</v>
      </c>
      <c r="J1309" s="108" t="str">
        <f t="shared" ref="J1309:J1372" si="26">C1309&amp;""&amp;D1309&amp;", "&amp;E1309&amp;" "&amp;F1309&amp;", "&amp;G1309&amp;" "&amp;H1309&amp;", д. "&amp;I1309</f>
        <v>Режевской р-н, Режевской городской округ, г. Реж, ул. Чапаева, д. 38</v>
      </c>
      <c r="K1309" s="30">
        <v>1070.2</v>
      </c>
      <c r="L1309" s="30">
        <v>24</v>
      </c>
      <c r="M1309" s="30">
        <v>8</v>
      </c>
      <c r="N1309" s="41" t="s">
        <v>2730</v>
      </c>
      <c r="O1309" s="114">
        <v>43059</v>
      </c>
      <c r="P1309" s="33" t="s">
        <v>3340</v>
      </c>
      <c r="Q1309" s="187">
        <v>6309185.0599999987</v>
      </c>
      <c r="R1309" s="183"/>
      <c r="S1309" s="183"/>
      <c r="T1309"/>
    </row>
    <row r="1310" spans="1:20" ht="23.25" x14ac:dyDescent="0.25">
      <c r="A1310" s="80">
        <v>1309</v>
      </c>
      <c r="B1310" s="118" t="s">
        <v>327</v>
      </c>
      <c r="C1310" s="120"/>
      <c r="D1310" s="30" t="s">
        <v>376</v>
      </c>
      <c r="E1310" s="33" t="s">
        <v>18</v>
      </c>
      <c r="F1310" s="33" t="s">
        <v>377</v>
      </c>
      <c r="G1310" s="33" t="s">
        <v>20</v>
      </c>
      <c r="H1310" s="33" t="s">
        <v>378</v>
      </c>
      <c r="I1310" s="117" t="s">
        <v>1002</v>
      </c>
      <c r="J1310" s="108" t="str">
        <f t="shared" si="26"/>
        <v>Североуральский городской округ, г. Североуральск, ул. Белинского, д. 24</v>
      </c>
      <c r="K1310" s="33">
        <v>389.5</v>
      </c>
      <c r="L1310" s="30">
        <v>6</v>
      </c>
      <c r="M1310" s="33">
        <v>6</v>
      </c>
      <c r="N1310" s="41" t="s">
        <v>2823</v>
      </c>
      <c r="O1310" s="114">
        <v>43091</v>
      </c>
      <c r="P1310" s="33" t="s">
        <v>1735</v>
      </c>
      <c r="Q1310" s="187">
        <v>2326121.54</v>
      </c>
      <c r="R1310" s="183"/>
      <c r="S1310" s="183"/>
      <c r="T1310"/>
    </row>
    <row r="1311" spans="1:20" ht="23.25" x14ac:dyDescent="0.25">
      <c r="A1311" s="80">
        <v>1310</v>
      </c>
      <c r="B1311" s="118" t="s">
        <v>327</v>
      </c>
      <c r="C1311" s="106"/>
      <c r="D1311" s="30" t="s">
        <v>376</v>
      </c>
      <c r="E1311" s="33" t="s">
        <v>18</v>
      </c>
      <c r="F1311" s="33" t="s">
        <v>377</v>
      </c>
      <c r="G1311" s="33" t="s">
        <v>20</v>
      </c>
      <c r="H1311" s="33" t="s">
        <v>378</v>
      </c>
      <c r="I1311" s="117" t="s">
        <v>990</v>
      </c>
      <c r="J1311" s="108" t="str">
        <f t="shared" si="26"/>
        <v>Североуральский городской округ, г. Североуральск, ул. Белинского, д. 26</v>
      </c>
      <c r="K1311" s="33">
        <v>870.6</v>
      </c>
      <c r="L1311" s="30">
        <v>12</v>
      </c>
      <c r="M1311" s="33">
        <v>4</v>
      </c>
      <c r="N1311" s="41" t="s">
        <v>2823</v>
      </c>
      <c r="O1311" s="114">
        <v>43091</v>
      </c>
      <c r="P1311" s="33" t="s">
        <v>1735</v>
      </c>
      <c r="Q1311" s="187">
        <v>4406503.66</v>
      </c>
      <c r="R1311" s="183"/>
      <c r="S1311" s="183"/>
      <c r="T1311"/>
    </row>
    <row r="1312" spans="1:20" ht="23.25" x14ac:dyDescent="0.25">
      <c r="A1312" s="80">
        <v>1311</v>
      </c>
      <c r="B1312" s="118" t="s">
        <v>327</v>
      </c>
      <c r="C1312" s="30"/>
      <c r="D1312" s="30" t="s">
        <v>376</v>
      </c>
      <c r="E1312" s="30" t="s">
        <v>18</v>
      </c>
      <c r="F1312" s="30" t="s">
        <v>377</v>
      </c>
      <c r="G1312" s="30" t="s">
        <v>20</v>
      </c>
      <c r="H1312" s="30" t="s">
        <v>378</v>
      </c>
      <c r="I1312" s="42">
        <v>28</v>
      </c>
      <c r="J1312" s="108" t="str">
        <f t="shared" si="26"/>
        <v>Североуральский городской округ, г. Североуральск, ул. Белинского, д. 28</v>
      </c>
      <c r="K1312" s="30">
        <v>755.6</v>
      </c>
      <c r="L1312" s="30">
        <v>12</v>
      </c>
      <c r="M1312" s="30">
        <v>8</v>
      </c>
      <c r="N1312" s="41" t="s">
        <v>2823</v>
      </c>
      <c r="O1312" s="114">
        <v>43091</v>
      </c>
      <c r="P1312" s="33" t="s">
        <v>1735</v>
      </c>
      <c r="Q1312" s="187">
        <v>4930747.4399999995</v>
      </c>
      <c r="R1312" s="183"/>
      <c r="S1312" s="183"/>
      <c r="T1312"/>
    </row>
    <row r="1313" spans="1:20" ht="23.25" x14ac:dyDescent="0.25">
      <c r="A1313" s="80">
        <v>1312</v>
      </c>
      <c r="B1313" s="118" t="s">
        <v>327</v>
      </c>
      <c r="C1313" s="120"/>
      <c r="D1313" s="30" t="s">
        <v>376</v>
      </c>
      <c r="E1313" s="33" t="s">
        <v>18</v>
      </c>
      <c r="F1313" s="33" t="s">
        <v>377</v>
      </c>
      <c r="G1313" s="33" t="s">
        <v>20</v>
      </c>
      <c r="H1313" s="33" t="s">
        <v>378</v>
      </c>
      <c r="I1313" s="117" t="s">
        <v>986</v>
      </c>
      <c r="J1313" s="108" t="str">
        <f t="shared" si="26"/>
        <v>Североуральский городской округ, г. Североуральск, ул. Белинского, д. 30</v>
      </c>
      <c r="K1313" s="33">
        <v>389.9</v>
      </c>
      <c r="L1313" s="30">
        <v>6</v>
      </c>
      <c r="M1313" s="33">
        <v>8</v>
      </c>
      <c r="N1313" s="41" t="s">
        <v>2823</v>
      </c>
      <c r="O1313" s="114">
        <v>43091</v>
      </c>
      <c r="P1313" s="33" t="s">
        <v>1735</v>
      </c>
      <c r="Q1313" s="187">
        <v>2894904.41</v>
      </c>
      <c r="R1313" s="183"/>
      <c r="S1313" s="183"/>
      <c r="T1313"/>
    </row>
    <row r="1314" spans="1:20" ht="23.25" x14ac:dyDescent="0.25">
      <c r="A1314" s="80">
        <v>1313</v>
      </c>
      <c r="B1314" s="118" t="s">
        <v>327</v>
      </c>
      <c r="C1314" s="30"/>
      <c r="D1314" s="30" t="s">
        <v>376</v>
      </c>
      <c r="E1314" s="30" t="s">
        <v>18</v>
      </c>
      <c r="F1314" s="30" t="s">
        <v>377</v>
      </c>
      <c r="G1314" s="30" t="s">
        <v>20</v>
      </c>
      <c r="H1314" s="30" t="s">
        <v>378</v>
      </c>
      <c r="I1314" s="42">
        <v>32</v>
      </c>
      <c r="J1314" s="108" t="str">
        <f t="shared" si="26"/>
        <v>Североуральский городской округ, г. Североуральск, ул. Белинского, д. 32</v>
      </c>
      <c r="K1314" s="30">
        <v>743.3</v>
      </c>
      <c r="L1314" s="30">
        <v>12</v>
      </c>
      <c r="M1314" s="30">
        <v>6</v>
      </c>
      <c r="N1314" s="41" t="s">
        <v>2823</v>
      </c>
      <c r="O1314" s="114">
        <v>43091</v>
      </c>
      <c r="P1314" s="33" t="s">
        <v>1735</v>
      </c>
      <c r="Q1314" s="187">
        <v>3579425.9600000004</v>
      </c>
      <c r="R1314" s="183"/>
      <c r="S1314" s="183"/>
      <c r="T1314"/>
    </row>
    <row r="1315" spans="1:20" ht="23.25" x14ac:dyDescent="0.25">
      <c r="A1315" s="80">
        <v>1314</v>
      </c>
      <c r="B1315" s="118" t="s">
        <v>327</v>
      </c>
      <c r="C1315" s="112"/>
      <c r="D1315" s="112" t="s">
        <v>376</v>
      </c>
      <c r="E1315" s="112" t="s">
        <v>18</v>
      </c>
      <c r="F1315" s="112" t="s">
        <v>377</v>
      </c>
      <c r="G1315" s="112" t="s">
        <v>20</v>
      </c>
      <c r="H1315" s="112" t="s">
        <v>270</v>
      </c>
      <c r="I1315" s="51">
        <v>12</v>
      </c>
      <c r="J1315" s="108" t="str">
        <f t="shared" si="26"/>
        <v>Североуральский городской округ, г. Североуральск, ул. Ватутина, д. 12</v>
      </c>
      <c r="K1315" s="112">
        <v>12657.7</v>
      </c>
      <c r="L1315" s="30">
        <v>164</v>
      </c>
      <c r="M1315" s="112">
        <v>2</v>
      </c>
      <c r="N1315" s="41" t="s">
        <v>1493</v>
      </c>
      <c r="O1315" s="114">
        <v>43122</v>
      </c>
      <c r="P1315" s="33" t="s">
        <v>1494</v>
      </c>
      <c r="Q1315" s="187">
        <v>3798120.8200000003</v>
      </c>
      <c r="R1315" s="183"/>
      <c r="S1315" s="183"/>
      <c r="T1315"/>
    </row>
    <row r="1316" spans="1:20" ht="23.25" x14ac:dyDescent="0.25">
      <c r="A1316" s="80">
        <v>1315</v>
      </c>
      <c r="B1316" s="118" t="s">
        <v>327</v>
      </c>
      <c r="C1316" s="30"/>
      <c r="D1316" s="30" t="s">
        <v>376</v>
      </c>
      <c r="E1316" s="30" t="s">
        <v>18</v>
      </c>
      <c r="F1316" s="30" t="s">
        <v>377</v>
      </c>
      <c r="G1316" s="30" t="s">
        <v>20</v>
      </c>
      <c r="H1316" s="30" t="s">
        <v>379</v>
      </c>
      <c r="I1316" s="42">
        <v>31</v>
      </c>
      <c r="J1316" s="108" t="str">
        <f t="shared" si="26"/>
        <v>Североуральский городской округ, г. Североуральск, ул. Каржавина, д. 31</v>
      </c>
      <c r="K1316" s="30">
        <v>571.1</v>
      </c>
      <c r="L1316" s="30">
        <v>12</v>
      </c>
      <c r="M1316" s="113">
        <v>1</v>
      </c>
      <c r="N1316" s="41" t="s">
        <v>2824</v>
      </c>
      <c r="O1316" s="114">
        <v>43073</v>
      </c>
      <c r="P1316" s="33" t="s">
        <v>1735</v>
      </c>
      <c r="Q1316" s="187">
        <v>1950995.48</v>
      </c>
      <c r="R1316" s="183" t="s">
        <v>2348</v>
      </c>
      <c r="S1316" s="183"/>
      <c r="T1316"/>
    </row>
    <row r="1317" spans="1:20" ht="23.25" x14ac:dyDescent="0.25">
      <c r="A1317" s="80">
        <v>1316</v>
      </c>
      <c r="B1317" s="118" t="s">
        <v>327</v>
      </c>
      <c r="C1317" s="106"/>
      <c r="D1317" s="30" t="s">
        <v>376</v>
      </c>
      <c r="E1317" s="33" t="s">
        <v>18</v>
      </c>
      <c r="F1317" s="33" t="s">
        <v>377</v>
      </c>
      <c r="G1317" s="33" t="s">
        <v>20</v>
      </c>
      <c r="H1317" s="33" t="s">
        <v>379</v>
      </c>
      <c r="I1317" s="117" t="s">
        <v>1227</v>
      </c>
      <c r="J1317" s="108" t="str">
        <f t="shared" si="26"/>
        <v>Североуральский городской округ, г. Североуральск, ул. Каржавина, д. 35</v>
      </c>
      <c r="K1317" s="33">
        <v>381.7</v>
      </c>
      <c r="L1317" s="30">
        <v>6</v>
      </c>
      <c r="M1317" s="33">
        <v>4</v>
      </c>
      <c r="N1317" s="41" t="s">
        <v>2852</v>
      </c>
      <c r="O1317" s="114" t="s">
        <v>3461</v>
      </c>
      <c r="P1317" s="33" t="s">
        <v>1735</v>
      </c>
      <c r="Q1317" s="187">
        <v>3102389.92</v>
      </c>
      <c r="R1317" s="183" t="s">
        <v>2348</v>
      </c>
      <c r="S1317" s="183"/>
      <c r="T1317"/>
    </row>
    <row r="1318" spans="1:20" ht="23.25" x14ac:dyDescent="0.25">
      <c r="A1318" s="80">
        <v>1317</v>
      </c>
      <c r="B1318" s="118" t="s">
        <v>327</v>
      </c>
      <c r="C1318" s="120"/>
      <c r="D1318" s="30" t="s">
        <v>376</v>
      </c>
      <c r="E1318" s="33" t="s">
        <v>18</v>
      </c>
      <c r="F1318" s="33" t="s">
        <v>377</v>
      </c>
      <c r="G1318" s="33" t="s">
        <v>20</v>
      </c>
      <c r="H1318" s="33" t="s">
        <v>36</v>
      </c>
      <c r="I1318" s="117" t="s">
        <v>999</v>
      </c>
      <c r="J1318" s="108" t="str">
        <f t="shared" si="26"/>
        <v>Североуральский городской округ, г. Североуральск, ул. Ленина, д. 15</v>
      </c>
      <c r="K1318" s="33">
        <v>940.2</v>
      </c>
      <c r="L1318" s="30">
        <v>8</v>
      </c>
      <c r="M1318" s="33">
        <v>3</v>
      </c>
      <c r="N1318" s="41" t="s">
        <v>2824</v>
      </c>
      <c r="O1318" s="114">
        <v>43073</v>
      </c>
      <c r="P1318" s="33" t="s">
        <v>1735</v>
      </c>
      <c r="Q1318" s="187">
        <v>2918228.5</v>
      </c>
      <c r="R1318" s="183" t="s">
        <v>2348</v>
      </c>
      <c r="S1318" s="183"/>
      <c r="T1318"/>
    </row>
    <row r="1319" spans="1:20" ht="23.25" x14ac:dyDescent="0.25">
      <c r="A1319" s="80">
        <v>1318</v>
      </c>
      <c r="B1319" s="118" t="s">
        <v>327</v>
      </c>
      <c r="C1319" s="30"/>
      <c r="D1319" s="30" t="s">
        <v>376</v>
      </c>
      <c r="E1319" s="30" t="s">
        <v>18</v>
      </c>
      <c r="F1319" s="30" t="s">
        <v>377</v>
      </c>
      <c r="G1319" s="30" t="s">
        <v>20</v>
      </c>
      <c r="H1319" s="30" t="s">
        <v>36</v>
      </c>
      <c r="I1319" s="42">
        <v>27</v>
      </c>
      <c r="J1319" s="108" t="str">
        <f t="shared" si="26"/>
        <v>Североуральский городской округ, г. Североуральск, ул. Ленина, д. 27</v>
      </c>
      <c r="K1319" s="30">
        <v>4288</v>
      </c>
      <c r="L1319" s="30">
        <v>72</v>
      </c>
      <c r="M1319" s="30">
        <v>1</v>
      </c>
      <c r="N1319" s="41" t="s">
        <v>2824</v>
      </c>
      <c r="O1319" s="114">
        <v>43073</v>
      </c>
      <c r="P1319" s="33" t="s">
        <v>1735</v>
      </c>
      <c r="Q1319" s="187">
        <v>6077418.9000000004</v>
      </c>
      <c r="R1319" s="183"/>
      <c r="S1319" s="183"/>
      <c r="T1319"/>
    </row>
    <row r="1320" spans="1:20" ht="23.25" x14ac:dyDescent="0.25">
      <c r="A1320" s="80">
        <v>1319</v>
      </c>
      <c r="B1320" s="118" t="s">
        <v>327</v>
      </c>
      <c r="C1320" s="30"/>
      <c r="D1320" s="30" t="s">
        <v>376</v>
      </c>
      <c r="E1320" s="30" t="s">
        <v>18</v>
      </c>
      <c r="F1320" s="30" t="s">
        <v>377</v>
      </c>
      <c r="G1320" s="30" t="s">
        <v>20</v>
      </c>
      <c r="H1320" s="30" t="s">
        <v>36</v>
      </c>
      <c r="I1320" s="42">
        <v>30</v>
      </c>
      <c r="J1320" s="108" t="str">
        <f t="shared" si="26"/>
        <v>Североуральский городской округ, г. Североуральск, ул. Ленина, д. 30</v>
      </c>
      <c r="K1320" s="30">
        <v>1545.1</v>
      </c>
      <c r="L1320" s="30">
        <v>7</v>
      </c>
      <c r="M1320" s="30">
        <v>1</v>
      </c>
      <c r="N1320" s="41" t="s">
        <v>2804</v>
      </c>
      <c r="O1320" s="114">
        <v>43217</v>
      </c>
      <c r="P1320" s="33" t="s">
        <v>1735</v>
      </c>
      <c r="Q1320" s="187">
        <v>1141719.6200000001</v>
      </c>
      <c r="R1320" s="183" t="s">
        <v>2348</v>
      </c>
      <c r="S1320" s="183"/>
      <c r="T1320"/>
    </row>
    <row r="1321" spans="1:20" ht="23.25" x14ac:dyDescent="0.25">
      <c r="A1321" s="80">
        <v>1320</v>
      </c>
      <c r="B1321" s="118" t="s">
        <v>327</v>
      </c>
      <c r="C1321" s="30"/>
      <c r="D1321" s="30" t="s">
        <v>376</v>
      </c>
      <c r="E1321" s="30" t="s">
        <v>18</v>
      </c>
      <c r="F1321" s="30" t="s">
        <v>377</v>
      </c>
      <c r="G1321" s="30" t="s">
        <v>20</v>
      </c>
      <c r="H1321" s="30" t="s">
        <v>36</v>
      </c>
      <c r="I1321" s="42" t="s">
        <v>764</v>
      </c>
      <c r="J1321" s="108" t="str">
        <f t="shared" si="26"/>
        <v>Североуральский городской округ, г. Североуральск, ул. Ленина, д. 32А</v>
      </c>
      <c r="K1321" s="30">
        <v>866.2</v>
      </c>
      <c r="L1321" s="30">
        <v>8</v>
      </c>
      <c r="M1321" s="30">
        <v>2</v>
      </c>
      <c r="N1321" s="41" t="s">
        <v>2804</v>
      </c>
      <c r="O1321" s="114">
        <v>43217</v>
      </c>
      <c r="P1321" s="33" t="s">
        <v>1735</v>
      </c>
      <c r="Q1321" s="187">
        <v>420533.12</v>
      </c>
      <c r="R1321" s="183" t="s">
        <v>2348</v>
      </c>
      <c r="S1321" s="183"/>
      <c r="T1321"/>
    </row>
    <row r="1322" spans="1:20" ht="23.25" x14ac:dyDescent="0.25">
      <c r="A1322" s="80">
        <v>1321</v>
      </c>
      <c r="B1322" s="118" t="s">
        <v>327</v>
      </c>
      <c r="C1322" s="30"/>
      <c r="D1322" s="30" t="s">
        <v>376</v>
      </c>
      <c r="E1322" s="30" t="s">
        <v>18</v>
      </c>
      <c r="F1322" s="30" t="s">
        <v>377</v>
      </c>
      <c r="G1322" s="30" t="s">
        <v>20</v>
      </c>
      <c r="H1322" s="30" t="s">
        <v>36</v>
      </c>
      <c r="I1322" s="42">
        <v>34</v>
      </c>
      <c r="J1322" s="108" t="str">
        <f t="shared" si="26"/>
        <v>Североуральский городской округ, г. Североуральск, ул. Ленина, д. 34</v>
      </c>
      <c r="K1322" s="30">
        <v>1419.9</v>
      </c>
      <c r="L1322" s="30">
        <v>6</v>
      </c>
      <c r="M1322" s="113">
        <v>1</v>
      </c>
      <c r="N1322" s="41" t="s">
        <v>2804</v>
      </c>
      <c r="O1322" s="114">
        <v>43217</v>
      </c>
      <c r="P1322" s="33" t="s">
        <v>1735</v>
      </c>
      <c r="Q1322" s="187">
        <v>1134305.68</v>
      </c>
      <c r="R1322" s="183" t="s">
        <v>2348</v>
      </c>
      <c r="S1322" s="183"/>
      <c r="T1322"/>
    </row>
    <row r="1323" spans="1:20" ht="23.25" x14ac:dyDescent="0.25">
      <c r="A1323" s="80">
        <v>1322</v>
      </c>
      <c r="B1323" s="118" t="s">
        <v>327</v>
      </c>
      <c r="C1323" s="120"/>
      <c r="D1323" s="30" t="s">
        <v>376</v>
      </c>
      <c r="E1323" s="33" t="s">
        <v>18</v>
      </c>
      <c r="F1323" s="33" t="s">
        <v>377</v>
      </c>
      <c r="G1323" s="33" t="s">
        <v>20</v>
      </c>
      <c r="H1323" s="33" t="s">
        <v>36</v>
      </c>
      <c r="I1323" s="117" t="s">
        <v>1228</v>
      </c>
      <c r="J1323" s="108" t="str">
        <f t="shared" si="26"/>
        <v>Североуральский городской округ, г. Североуральск, ул. Ленина, д. 38</v>
      </c>
      <c r="K1323" s="33">
        <v>390.6</v>
      </c>
      <c r="L1323" s="30">
        <v>6</v>
      </c>
      <c r="M1323" s="33">
        <v>2</v>
      </c>
      <c r="N1323" s="41" t="s">
        <v>2824</v>
      </c>
      <c r="O1323" s="114">
        <v>43073</v>
      </c>
      <c r="P1323" s="33" t="s">
        <v>1735</v>
      </c>
      <c r="Q1323" s="187">
        <v>1477133.44</v>
      </c>
      <c r="R1323" s="183"/>
      <c r="S1323" s="183"/>
      <c r="T1323"/>
    </row>
    <row r="1324" spans="1:20" ht="23.25" x14ac:dyDescent="0.25">
      <c r="A1324" s="80">
        <v>1323</v>
      </c>
      <c r="B1324" s="118" t="s">
        <v>327</v>
      </c>
      <c r="C1324" s="120"/>
      <c r="D1324" s="30" t="s">
        <v>376</v>
      </c>
      <c r="E1324" s="33" t="s">
        <v>18</v>
      </c>
      <c r="F1324" s="33" t="s">
        <v>377</v>
      </c>
      <c r="G1324" s="33" t="s">
        <v>20</v>
      </c>
      <c r="H1324" s="33" t="s">
        <v>172</v>
      </c>
      <c r="I1324" s="117" t="s">
        <v>944</v>
      </c>
      <c r="J1324" s="108" t="str">
        <f t="shared" si="26"/>
        <v>Североуральский городской округ, г. Североуральск, ул. Маяковского, д. 5</v>
      </c>
      <c r="K1324" s="33">
        <v>388.4</v>
      </c>
      <c r="L1324" s="30">
        <v>6</v>
      </c>
      <c r="M1324" s="33">
        <v>8</v>
      </c>
      <c r="N1324" s="41" t="s">
        <v>2824</v>
      </c>
      <c r="O1324" s="114">
        <v>43073</v>
      </c>
      <c r="P1324" s="33" t="s">
        <v>1735</v>
      </c>
      <c r="Q1324" s="187">
        <v>3490205.1799999997</v>
      </c>
      <c r="R1324" s="183"/>
      <c r="S1324" s="183"/>
      <c r="T1324"/>
    </row>
    <row r="1325" spans="1:20" ht="23.25" x14ac:dyDescent="0.25">
      <c r="A1325" s="80">
        <v>1324</v>
      </c>
      <c r="B1325" s="118" t="s">
        <v>327</v>
      </c>
      <c r="C1325" s="120"/>
      <c r="D1325" s="30" t="s">
        <v>376</v>
      </c>
      <c r="E1325" s="33" t="s">
        <v>18</v>
      </c>
      <c r="F1325" s="33" t="s">
        <v>377</v>
      </c>
      <c r="G1325" s="33" t="s">
        <v>20</v>
      </c>
      <c r="H1325" s="33" t="s">
        <v>172</v>
      </c>
      <c r="I1325" s="117" t="s">
        <v>730</v>
      </c>
      <c r="J1325" s="108" t="str">
        <f t="shared" si="26"/>
        <v>Североуральский городской округ, г. Североуральск, ул. Маяковского, д. 9</v>
      </c>
      <c r="K1325" s="33">
        <v>387.4</v>
      </c>
      <c r="L1325" s="30">
        <v>6</v>
      </c>
      <c r="M1325" s="33">
        <v>8</v>
      </c>
      <c r="N1325" s="41" t="s">
        <v>2824</v>
      </c>
      <c r="O1325" s="114">
        <v>43073</v>
      </c>
      <c r="P1325" s="33" t="s">
        <v>1735</v>
      </c>
      <c r="Q1325" s="187">
        <v>3255435.92</v>
      </c>
      <c r="R1325" s="183"/>
      <c r="S1325" s="183"/>
      <c r="T1325"/>
    </row>
    <row r="1326" spans="1:20" ht="23.25" x14ac:dyDescent="0.25">
      <c r="A1326" s="80">
        <v>1325</v>
      </c>
      <c r="B1326" s="118" t="s">
        <v>327</v>
      </c>
      <c r="C1326" s="114"/>
      <c r="D1326" s="30" t="s">
        <v>376</v>
      </c>
      <c r="E1326" s="33" t="s">
        <v>18</v>
      </c>
      <c r="F1326" s="33" t="s">
        <v>377</v>
      </c>
      <c r="G1326" s="33" t="s">
        <v>20</v>
      </c>
      <c r="H1326" s="33" t="s">
        <v>380</v>
      </c>
      <c r="I1326" s="117" t="s">
        <v>1004</v>
      </c>
      <c r="J1326" s="108" t="str">
        <f t="shared" si="26"/>
        <v>Североуральский городской округ, г. Североуральск, ул. Молодежная, д. 10</v>
      </c>
      <c r="K1326" s="33">
        <v>5655.8</v>
      </c>
      <c r="L1326" s="30">
        <v>63</v>
      </c>
      <c r="M1326" s="33">
        <v>3</v>
      </c>
      <c r="N1326" s="41" t="s">
        <v>2824</v>
      </c>
      <c r="O1326" s="114">
        <v>43073</v>
      </c>
      <c r="P1326" s="33" t="s">
        <v>1735</v>
      </c>
      <c r="Q1326" s="187">
        <v>3964555.7399999998</v>
      </c>
      <c r="R1326" s="183"/>
      <c r="S1326" s="183"/>
      <c r="T1326"/>
    </row>
    <row r="1327" spans="1:20" ht="23.25" x14ac:dyDescent="0.25">
      <c r="A1327" s="80">
        <v>1326</v>
      </c>
      <c r="B1327" s="118" t="s">
        <v>327</v>
      </c>
      <c r="C1327" s="114"/>
      <c r="D1327" s="30" t="s">
        <v>376</v>
      </c>
      <c r="E1327" s="33" t="s">
        <v>18</v>
      </c>
      <c r="F1327" s="33" t="s">
        <v>377</v>
      </c>
      <c r="G1327" s="33" t="s">
        <v>20</v>
      </c>
      <c r="H1327" s="33" t="s">
        <v>380</v>
      </c>
      <c r="I1327" s="117" t="s">
        <v>962</v>
      </c>
      <c r="J1327" s="108" t="str">
        <f t="shared" si="26"/>
        <v>Североуральский городской округ, г. Североуральск, ул. Молодежная, д. 12</v>
      </c>
      <c r="K1327" s="33">
        <v>864.3</v>
      </c>
      <c r="L1327" s="30">
        <v>8</v>
      </c>
      <c r="M1327" s="33">
        <v>4</v>
      </c>
      <c r="N1327" s="41" t="s">
        <v>3462</v>
      </c>
      <c r="O1327" s="114" t="s">
        <v>3463</v>
      </c>
      <c r="P1327" s="33" t="s">
        <v>1735</v>
      </c>
      <c r="Q1327" s="187">
        <v>2963223.54</v>
      </c>
      <c r="R1327" s="183" t="s">
        <v>2348</v>
      </c>
      <c r="S1327" s="183"/>
      <c r="T1327"/>
    </row>
    <row r="1328" spans="1:20" ht="23.25" x14ac:dyDescent="0.25">
      <c r="A1328" s="80">
        <v>1327</v>
      </c>
      <c r="B1328" s="118" t="s">
        <v>327</v>
      </c>
      <c r="C1328" s="106"/>
      <c r="D1328" s="30" t="s">
        <v>376</v>
      </c>
      <c r="E1328" s="33" t="s">
        <v>18</v>
      </c>
      <c r="F1328" s="33" t="s">
        <v>377</v>
      </c>
      <c r="G1328" s="33" t="s">
        <v>20</v>
      </c>
      <c r="H1328" s="33" t="s">
        <v>380</v>
      </c>
      <c r="I1328" s="117" t="s">
        <v>731</v>
      </c>
      <c r="J1328" s="108" t="str">
        <f t="shared" si="26"/>
        <v>Североуральский городской округ, г. Североуральск, ул. Молодежная, д. 23</v>
      </c>
      <c r="K1328" s="33">
        <v>388.1</v>
      </c>
      <c r="L1328" s="30">
        <v>6</v>
      </c>
      <c r="M1328" s="33">
        <v>7</v>
      </c>
      <c r="N1328" s="41" t="s">
        <v>2824</v>
      </c>
      <c r="O1328" s="114">
        <v>43073</v>
      </c>
      <c r="P1328" s="33" t="s">
        <v>1735</v>
      </c>
      <c r="Q1328" s="187">
        <v>2395299.6999999997</v>
      </c>
      <c r="R1328" s="183"/>
      <c r="S1328" s="183"/>
      <c r="T1328"/>
    </row>
    <row r="1329" spans="1:20" ht="23.25" x14ac:dyDescent="0.25">
      <c r="A1329" s="80">
        <v>1328</v>
      </c>
      <c r="B1329" s="118" t="s">
        <v>327</v>
      </c>
      <c r="C1329" s="106"/>
      <c r="D1329" s="30" t="s">
        <v>376</v>
      </c>
      <c r="E1329" s="33" t="s">
        <v>18</v>
      </c>
      <c r="F1329" s="33" t="s">
        <v>377</v>
      </c>
      <c r="G1329" s="33" t="s">
        <v>20</v>
      </c>
      <c r="H1329" s="33" t="s">
        <v>518</v>
      </c>
      <c r="I1329" s="117" t="s">
        <v>1000</v>
      </c>
      <c r="J1329" s="108" t="str">
        <f t="shared" si="26"/>
        <v>Североуральский городской округ, г. Североуральск, ул. Циолковского, д. 19</v>
      </c>
      <c r="K1329" s="33">
        <v>902.6</v>
      </c>
      <c r="L1329" s="30">
        <v>12</v>
      </c>
      <c r="M1329" s="33">
        <v>3</v>
      </c>
      <c r="N1329" s="41" t="s">
        <v>2823</v>
      </c>
      <c r="O1329" s="114">
        <v>43091</v>
      </c>
      <c r="P1329" s="33" t="s">
        <v>1735</v>
      </c>
      <c r="Q1329" s="187">
        <v>2887138.52</v>
      </c>
      <c r="R1329" s="183" t="s">
        <v>2348</v>
      </c>
      <c r="S1329" s="183"/>
      <c r="T1329"/>
    </row>
    <row r="1330" spans="1:20" ht="23.25" x14ac:dyDescent="0.25">
      <c r="A1330" s="80">
        <v>1329</v>
      </c>
      <c r="B1330" s="118" t="s">
        <v>327</v>
      </c>
      <c r="C1330" s="106"/>
      <c r="D1330" s="30" t="s">
        <v>376</v>
      </c>
      <c r="E1330" s="33" t="s">
        <v>18</v>
      </c>
      <c r="F1330" s="33" t="s">
        <v>377</v>
      </c>
      <c r="G1330" s="33" t="s">
        <v>20</v>
      </c>
      <c r="H1330" s="33" t="s">
        <v>247</v>
      </c>
      <c r="I1330" s="117" t="s">
        <v>963</v>
      </c>
      <c r="J1330" s="108" t="str">
        <f t="shared" si="26"/>
        <v>Североуральский городской округ, г. Североуральск, ул. Чайковского, д. 16</v>
      </c>
      <c r="K1330" s="33">
        <v>864.8</v>
      </c>
      <c r="L1330" s="30">
        <v>5</v>
      </c>
      <c r="M1330" s="33">
        <v>7</v>
      </c>
      <c r="N1330" s="41" t="s">
        <v>3617</v>
      </c>
      <c r="O1330" s="114" t="s">
        <v>3618</v>
      </c>
      <c r="P1330" s="33" t="s">
        <v>1735</v>
      </c>
      <c r="Q1330" s="187">
        <f>320925.78+2450293.36</f>
        <v>2771219.1399999997</v>
      </c>
      <c r="R1330" s="183"/>
      <c r="S1330" s="183"/>
      <c r="T1330"/>
    </row>
    <row r="1331" spans="1:20" ht="23.25" x14ac:dyDescent="0.25">
      <c r="A1331" s="80">
        <v>1330</v>
      </c>
      <c r="B1331" s="118" t="s">
        <v>327</v>
      </c>
      <c r="C1331" s="120"/>
      <c r="D1331" s="30" t="s">
        <v>376</v>
      </c>
      <c r="E1331" s="30" t="s">
        <v>1500</v>
      </c>
      <c r="F1331" s="33" t="s">
        <v>736</v>
      </c>
      <c r="G1331" s="33" t="s">
        <v>20</v>
      </c>
      <c r="H1331" s="33" t="s">
        <v>1217</v>
      </c>
      <c r="I1331" s="117" t="s">
        <v>730</v>
      </c>
      <c r="J1331" s="108" t="str">
        <f t="shared" si="26"/>
        <v>Североуральский городской округ, пос. Третий Северный (г Североуральск), ул. Александра Матросова, д. 9</v>
      </c>
      <c r="K1331" s="33">
        <v>657.1</v>
      </c>
      <c r="L1331" s="30">
        <v>12</v>
      </c>
      <c r="M1331" s="33">
        <v>3</v>
      </c>
      <c r="N1331" s="41" t="s">
        <v>2824</v>
      </c>
      <c r="O1331" s="114">
        <v>43073</v>
      </c>
      <c r="P1331" s="33" t="s">
        <v>1735</v>
      </c>
      <c r="Q1331" s="187">
        <v>2943354.2399999998</v>
      </c>
      <c r="R1331" s="183"/>
      <c r="S1331" s="183"/>
      <c r="T1331"/>
    </row>
    <row r="1332" spans="1:20" ht="23.25" x14ac:dyDescent="0.25">
      <c r="A1332" s="80">
        <v>1331</v>
      </c>
      <c r="B1332" s="118" t="s">
        <v>327</v>
      </c>
      <c r="C1332" s="114"/>
      <c r="D1332" s="30" t="s">
        <v>376</v>
      </c>
      <c r="E1332" s="30" t="s">
        <v>1500</v>
      </c>
      <c r="F1332" s="33" t="s">
        <v>736</v>
      </c>
      <c r="G1332" s="33" t="s">
        <v>20</v>
      </c>
      <c r="H1332" s="33" t="s">
        <v>737</v>
      </c>
      <c r="I1332" s="117" t="s">
        <v>963</v>
      </c>
      <c r="J1332" s="108" t="str">
        <f t="shared" si="26"/>
        <v>Североуральский городской округ, пос. Третий Северный (г Североуральск), ул. Кедровая, д. 16</v>
      </c>
      <c r="K1332" s="33">
        <v>654.9</v>
      </c>
      <c r="L1332" s="30">
        <v>12</v>
      </c>
      <c r="M1332" s="33">
        <v>7</v>
      </c>
      <c r="N1332" s="41" t="s">
        <v>2824</v>
      </c>
      <c r="O1332" s="114">
        <v>43073</v>
      </c>
      <c r="P1332" s="33" t="s">
        <v>1735</v>
      </c>
      <c r="Q1332" s="187">
        <v>4782064.4600000009</v>
      </c>
      <c r="R1332" s="183"/>
      <c r="S1332" s="183"/>
      <c r="T1332"/>
    </row>
    <row r="1333" spans="1:20" ht="23.25" x14ac:dyDescent="0.25">
      <c r="A1333" s="80">
        <v>1332</v>
      </c>
      <c r="B1333" s="118" t="s">
        <v>327</v>
      </c>
      <c r="C1333" s="106"/>
      <c r="D1333" s="30" t="s">
        <v>376</v>
      </c>
      <c r="E1333" s="30" t="s">
        <v>1500</v>
      </c>
      <c r="F1333" s="30" t="s">
        <v>736</v>
      </c>
      <c r="G1333" s="30" t="s">
        <v>20</v>
      </c>
      <c r="H1333" s="30" t="s">
        <v>309</v>
      </c>
      <c r="I1333" s="42">
        <v>1</v>
      </c>
      <c r="J1333" s="108" t="str">
        <f t="shared" si="26"/>
        <v>Североуральский городской округ, пос. Третий Северный (г Североуральск), ул. Клубная, д. 1</v>
      </c>
      <c r="K1333" s="30">
        <v>389.1</v>
      </c>
      <c r="L1333" s="30">
        <v>8</v>
      </c>
      <c r="M1333" s="30">
        <v>6</v>
      </c>
      <c r="N1333" s="41" t="s">
        <v>2824</v>
      </c>
      <c r="O1333" s="114">
        <v>43073</v>
      </c>
      <c r="P1333" s="33" t="s">
        <v>1735</v>
      </c>
      <c r="Q1333" s="187">
        <v>2113614.8199999998</v>
      </c>
      <c r="R1333" s="183"/>
      <c r="S1333" s="183"/>
      <c r="T1333"/>
    </row>
    <row r="1334" spans="1:20" ht="23.25" x14ac:dyDescent="0.25">
      <c r="A1334" s="80">
        <v>1333</v>
      </c>
      <c r="B1334" s="118" t="s">
        <v>327</v>
      </c>
      <c r="C1334" s="106"/>
      <c r="D1334" s="30" t="s">
        <v>376</v>
      </c>
      <c r="E1334" s="30" t="s">
        <v>1500</v>
      </c>
      <c r="F1334" s="33" t="s">
        <v>736</v>
      </c>
      <c r="G1334" s="33" t="s">
        <v>20</v>
      </c>
      <c r="H1334" s="33" t="s">
        <v>53</v>
      </c>
      <c r="I1334" s="117" t="s">
        <v>1229</v>
      </c>
      <c r="J1334" s="108" t="str">
        <f t="shared" si="26"/>
        <v>Североуральский городской округ, пос. Третий Северный (г Североуральск), ул. Комсомольская, д. 53</v>
      </c>
      <c r="K1334" s="33">
        <v>654.5</v>
      </c>
      <c r="L1334" s="30">
        <v>12</v>
      </c>
      <c r="M1334" s="33">
        <v>3</v>
      </c>
      <c r="N1334" s="41" t="s">
        <v>2824</v>
      </c>
      <c r="O1334" s="114">
        <v>43073</v>
      </c>
      <c r="P1334" s="33" t="s">
        <v>1735</v>
      </c>
      <c r="Q1334" s="187">
        <v>3155884.04</v>
      </c>
      <c r="R1334" s="183"/>
      <c r="S1334" s="183"/>
      <c r="T1334"/>
    </row>
    <row r="1335" spans="1:20" ht="23.25" x14ac:dyDescent="0.25">
      <c r="A1335" s="80">
        <v>1334</v>
      </c>
      <c r="B1335" s="118" t="s">
        <v>327</v>
      </c>
      <c r="C1335" s="106"/>
      <c r="D1335" s="30" t="s">
        <v>376</v>
      </c>
      <c r="E1335" s="30" t="s">
        <v>1500</v>
      </c>
      <c r="F1335" s="33" t="s">
        <v>736</v>
      </c>
      <c r="G1335" s="33" t="s">
        <v>20</v>
      </c>
      <c r="H1335" s="33" t="s">
        <v>53</v>
      </c>
      <c r="I1335" s="117" t="s">
        <v>1010</v>
      </c>
      <c r="J1335" s="108" t="str">
        <f t="shared" si="26"/>
        <v>Североуральский городской округ, пос. Третий Северный (г Североуральск), ул. Комсомольская, д. 60</v>
      </c>
      <c r="K1335" s="33">
        <v>658.9</v>
      </c>
      <c r="L1335" s="30">
        <v>12</v>
      </c>
      <c r="M1335" s="33">
        <v>6</v>
      </c>
      <c r="N1335" s="41" t="s">
        <v>2824</v>
      </c>
      <c r="O1335" s="114">
        <v>43073</v>
      </c>
      <c r="P1335" s="33" t="s">
        <v>1735</v>
      </c>
      <c r="Q1335" s="187">
        <v>3846513.26</v>
      </c>
      <c r="R1335" s="183"/>
      <c r="S1335" s="183"/>
      <c r="T1335"/>
    </row>
    <row r="1336" spans="1:20" ht="23.25" x14ac:dyDescent="0.25">
      <c r="A1336" s="80">
        <v>1335</v>
      </c>
      <c r="B1336" s="118" t="s">
        <v>327</v>
      </c>
      <c r="C1336" s="106"/>
      <c r="D1336" s="30" t="s">
        <v>376</v>
      </c>
      <c r="E1336" s="30" t="s">
        <v>1500</v>
      </c>
      <c r="F1336" s="33" t="s">
        <v>736</v>
      </c>
      <c r="G1336" s="33" t="s">
        <v>20</v>
      </c>
      <c r="H1336" s="33" t="s">
        <v>53</v>
      </c>
      <c r="I1336" s="117" t="s">
        <v>1230</v>
      </c>
      <c r="J1336" s="108" t="str">
        <f t="shared" si="26"/>
        <v>Североуральский городской округ, пос. Третий Северный (г Североуральск), ул. Комсомольская, д. 63</v>
      </c>
      <c r="K1336" s="33">
        <v>656.5</v>
      </c>
      <c r="L1336" s="30">
        <v>12</v>
      </c>
      <c r="M1336" s="33">
        <v>7</v>
      </c>
      <c r="N1336" s="41" t="s">
        <v>2824</v>
      </c>
      <c r="O1336" s="114">
        <v>43073</v>
      </c>
      <c r="P1336" s="33" t="s">
        <v>1735</v>
      </c>
      <c r="Q1336" s="187">
        <v>4532371.74</v>
      </c>
      <c r="R1336" s="183"/>
      <c r="S1336" s="183"/>
      <c r="T1336"/>
    </row>
    <row r="1337" spans="1:20" ht="23.25" x14ac:dyDescent="0.25">
      <c r="A1337" s="80">
        <v>1336</v>
      </c>
      <c r="B1337" s="118" t="s">
        <v>327</v>
      </c>
      <c r="C1337" s="30"/>
      <c r="D1337" s="30" t="s">
        <v>376</v>
      </c>
      <c r="E1337" s="30" t="s">
        <v>1500</v>
      </c>
      <c r="F1337" s="30" t="s">
        <v>736</v>
      </c>
      <c r="G1337" s="30" t="s">
        <v>20</v>
      </c>
      <c r="H1337" s="30" t="s">
        <v>330</v>
      </c>
      <c r="I1337" s="42">
        <v>32</v>
      </c>
      <c r="J1337" s="108" t="str">
        <f t="shared" si="26"/>
        <v>Североуральский городской округ, пос. Третий Северный (г Североуральск), ул. Пионерская, д. 32</v>
      </c>
      <c r="K1337" s="30">
        <v>634.70000000000005</v>
      </c>
      <c r="L1337" s="30">
        <v>12</v>
      </c>
      <c r="M1337" s="30">
        <v>7</v>
      </c>
      <c r="N1337" s="41" t="s">
        <v>2824</v>
      </c>
      <c r="O1337" s="114">
        <v>43073</v>
      </c>
      <c r="P1337" s="33" t="s">
        <v>1735</v>
      </c>
      <c r="Q1337" s="187">
        <v>4617161.82</v>
      </c>
      <c r="R1337" s="183"/>
      <c r="S1337" s="183"/>
      <c r="T1337"/>
    </row>
    <row r="1338" spans="1:20" ht="23.25" x14ac:dyDescent="0.25">
      <c r="A1338" s="80">
        <v>1337</v>
      </c>
      <c r="B1338" s="118" t="s">
        <v>327</v>
      </c>
      <c r="C1338" s="114"/>
      <c r="D1338" s="30" t="s">
        <v>382</v>
      </c>
      <c r="E1338" s="33" t="s">
        <v>18</v>
      </c>
      <c r="F1338" s="33" t="s">
        <v>383</v>
      </c>
      <c r="G1338" s="33" t="s">
        <v>258</v>
      </c>
      <c r="H1338" s="33" t="s">
        <v>96</v>
      </c>
      <c r="I1338" s="117" t="s">
        <v>980</v>
      </c>
      <c r="J1338" s="108" t="str">
        <f t="shared" si="26"/>
        <v>Серовский городской округ, г. Серов, пл. Металлургов, д. 1</v>
      </c>
      <c r="K1338" s="33">
        <v>4378.6000000000004</v>
      </c>
      <c r="L1338" s="30">
        <v>44</v>
      </c>
      <c r="M1338" s="33">
        <v>7</v>
      </c>
      <c r="N1338" s="41" t="s">
        <v>2156</v>
      </c>
      <c r="O1338" s="114">
        <v>42899</v>
      </c>
      <c r="P1338" s="33" t="s">
        <v>2032</v>
      </c>
      <c r="Q1338" s="187">
        <v>10342161.199999999</v>
      </c>
      <c r="R1338" s="183"/>
      <c r="S1338" s="183"/>
      <c r="T1338"/>
    </row>
    <row r="1339" spans="1:20" ht="23.25" x14ac:dyDescent="0.25">
      <c r="A1339" s="80">
        <v>1338</v>
      </c>
      <c r="B1339" s="118" t="s">
        <v>327</v>
      </c>
      <c r="C1339" s="114"/>
      <c r="D1339" s="30" t="s">
        <v>382</v>
      </c>
      <c r="E1339" s="33" t="s">
        <v>18</v>
      </c>
      <c r="F1339" s="33" t="s">
        <v>383</v>
      </c>
      <c r="G1339" s="33" t="s">
        <v>258</v>
      </c>
      <c r="H1339" s="33" t="s">
        <v>96</v>
      </c>
      <c r="I1339" s="117" t="s">
        <v>981</v>
      </c>
      <c r="J1339" s="108" t="str">
        <f t="shared" si="26"/>
        <v>Серовский городской округ, г. Серов, пл. Металлургов, д. 2</v>
      </c>
      <c r="K1339" s="33">
        <v>3089.8</v>
      </c>
      <c r="L1339" s="30">
        <v>20</v>
      </c>
      <c r="M1339" s="33">
        <v>7</v>
      </c>
      <c r="N1339" s="41" t="s">
        <v>2847</v>
      </c>
      <c r="O1339" s="114" t="s">
        <v>3464</v>
      </c>
      <c r="P1339" s="33" t="s">
        <v>2032</v>
      </c>
      <c r="Q1339" s="187">
        <v>9849919.7199999988</v>
      </c>
      <c r="R1339" s="183"/>
      <c r="S1339" s="183"/>
      <c r="T1339"/>
    </row>
    <row r="1340" spans="1:20" ht="23.25" x14ac:dyDescent="0.25">
      <c r="A1340" s="80">
        <v>1339</v>
      </c>
      <c r="B1340" s="118" t="s">
        <v>327</v>
      </c>
      <c r="C1340" s="106"/>
      <c r="D1340" s="30" t="s">
        <v>382</v>
      </c>
      <c r="E1340" s="30" t="s">
        <v>18</v>
      </c>
      <c r="F1340" s="30" t="s">
        <v>383</v>
      </c>
      <c r="G1340" s="30" t="s">
        <v>258</v>
      </c>
      <c r="H1340" s="30" t="s">
        <v>96</v>
      </c>
      <c r="I1340" s="42">
        <v>3</v>
      </c>
      <c r="J1340" s="108" t="str">
        <f t="shared" si="26"/>
        <v>Серовский городской округ, г. Серов, пл. Металлургов, д. 3</v>
      </c>
      <c r="K1340" s="30">
        <v>4299.6000000000004</v>
      </c>
      <c r="L1340" s="30">
        <v>36</v>
      </c>
      <c r="M1340" s="30">
        <v>1</v>
      </c>
      <c r="N1340" s="41" t="s">
        <v>2802</v>
      </c>
      <c r="O1340" s="114">
        <v>43066</v>
      </c>
      <c r="P1340" s="33" t="s">
        <v>1716</v>
      </c>
      <c r="Q1340" s="187">
        <v>5538503.4600000009</v>
      </c>
      <c r="R1340" s="183"/>
      <c r="S1340" s="183"/>
      <c r="T1340"/>
    </row>
    <row r="1341" spans="1:20" x14ac:dyDescent="0.25">
      <c r="A1341" s="80">
        <v>1340</v>
      </c>
      <c r="B1341" s="118" t="s">
        <v>327</v>
      </c>
      <c r="C1341" s="30"/>
      <c r="D1341" s="30" t="s">
        <v>382</v>
      </c>
      <c r="E1341" s="30" t="s">
        <v>18</v>
      </c>
      <c r="F1341" s="30" t="s">
        <v>383</v>
      </c>
      <c r="G1341" s="30" t="s">
        <v>20</v>
      </c>
      <c r="H1341" s="30" t="s">
        <v>385</v>
      </c>
      <c r="I1341" s="42">
        <v>10</v>
      </c>
      <c r="J1341" s="108" t="str">
        <f t="shared" si="26"/>
        <v>Серовский городской округ, г. Серов, ул. Братская, д. 10</v>
      </c>
      <c r="K1341" s="30">
        <v>549.79999999999995</v>
      </c>
      <c r="L1341" s="30">
        <v>15</v>
      </c>
      <c r="M1341" s="30">
        <v>1</v>
      </c>
      <c r="N1341" s="41" t="s">
        <v>2801</v>
      </c>
      <c r="O1341" s="114">
        <v>43046</v>
      </c>
      <c r="P1341" s="33" t="s">
        <v>3340</v>
      </c>
      <c r="Q1341" s="187">
        <v>2933103.85</v>
      </c>
      <c r="R1341" s="183"/>
      <c r="S1341" s="183"/>
      <c r="T1341"/>
    </row>
    <row r="1342" spans="1:20" x14ac:dyDescent="0.25">
      <c r="A1342" s="80">
        <v>1341</v>
      </c>
      <c r="B1342" s="118" t="s">
        <v>327</v>
      </c>
      <c r="C1342" s="30"/>
      <c r="D1342" s="30" t="s">
        <v>382</v>
      </c>
      <c r="E1342" s="30" t="s">
        <v>18</v>
      </c>
      <c r="F1342" s="30" t="s">
        <v>383</v>
      </c>
      <c r="G1342" s="30" t="s">
        <v>20</v>
      </c>
      <c r="H1342" s="30" t="s">
        <v>750</v>
      </c>
      <c r="I1342" s="42">
        <v>7</v>
      </c>
      <c r="J1342" s="108" t="str">
        <f t="shared" si="26"/>
        <v>Серовский городской округ, г. Серов, ул. Визе, д. 7</v>
      </c>
      <c r="K1342" s="30">
        <v>722.6</v>
      </c>
      <c r="L1342" s="30">
        <v>12</v>
      </c>
      <c r="M1342" s="30">
        <v>2</v>
      </c>
      <c r="N1342" s="41" t="s">
        <v>2819</v>
      </c>
      <c r="O1342" s="114">
        <v>43066</v>
      </c>
      <c r="P1342" s="33" t="s">
        <v>1711</v>
      </c>
      <c r="Q1342" s="187">
        <v>1233717.33</v>
      </c>
      <c r="R1342" s="183"/>
      <c r="S1342" s="183"/>
      <c r="T1342"/>
    </row>
    <row r="1343" spans="1:20" x14ac:dyDescent="0.25">
      <c r="A1343" s="80">
        <v>1342</v>
      </c>
      <c r="B1343" s="118" t="s">
        <v>327</v>
      </c>
      <c r="C1343" s="106"/>
      <c r="D1343" s="30" t="s">
        <v>382</v>
      </c>
      <c r="E1343" s="30" t="s">
        <v>18</v>
      </c>
      <c r="F1343" s="30" t="s">
        <v>383</v>
      </c>
      <c r="G1343" s="30" t="s">
        <v>20</v>
      </c>
      <c r="H1343" s="30" t="s">
        <v>74</v>
      </c>
      <c r="I1343" s="42">
        <v>29</v>
      </c>
      <c r="J1343" s="108" t="str">
        <f t="shared" si="26"/>
        <v>Серовский городской округ, г. Серов, ул. Гагарина, д. 29</v>
      </c>
      <c r="K1343" s="30">
        <v>3849.4</v>
      </c>
      <c r="L1343" s="30">
        <v>38</v>
      </c>
      <c r="M1343" s="30">
        <v>5</v>
      </c>
      <c r="N1343" s="41" t="s">
        <v>2819</v>
      </c>
      <c r="O1343" s="114">
        <v>43066</v>
      </c>
      <c r="P1343" s="33" t="s">
        <v>1711</v>
      </c>
      <c r="Q1343" s="187">
        <v>8825074.870000001</v>
      </c>
      <c r="R1343" s="183"/>
      <c r="S1343" s="183"/>
      <c r="T1343"/>
    </row>
    <row r="1344" spans="1:20" ht="23.25" x14ac:dyDescent="0.25">
      <c r="A1344" s="80">
        <v>1343</v>
      </c>
      <c r="B1344" s="118" t="s">
        <v>327</v>
      </c>
      <c r="C1344" s="114"/>
      <c r="D1344" s="30" t="s">
        <v>382</v>
      </c>
      <c r="E1344" s="33" t="s">
        <v>18</v>
      </c>
      <c r="F1344" s="33" t="s">
        <v>383</v>
      </c>
      <c r="G1344" s="33" t="s">
        <v>20</v>
      </c>
      <c r="H1344" s="33" t="s">
        <v>489</v>
      </c>
      <c r="I1344" s="117" t="s">
        <v>991</v>
      </c>
      <c r="J1344" s="108" t="str">
        <f t="shared" si="26"/>
        <v>Серовский городской округ, г. Серов, ул. Железнодорожников, д. 28</v>
      </c>
      <c r="K1344" s="33">
        <v>3058.8</v>
      </c>
      <c r="L1344" s="30">
        <v>40</v>
      </c>
      <c r="M1344" s="33">
        <v>2</v>
      </c>
      <c r="N1344" s="41" t="s">
        <v>2832</v>
      </c>
      <c r="O1344" s="114">
        <v>43066</v>
      </c>
      <c r="P1344" s="33" t="s">
        <v>1716</v>
      </c>
      <c r="Q1344" s="187">
        <v>3739278.42</v>
      </c>
      <c r="R1344" s="183" t="s">
        <v>2348</v>
      </c>
      <c r="S1344" s="183"/>
      <c r="T1344"/>
    </row>
    <row r="1345" spans="1:20" x14ac:dyDescent="0.25">
      <c r="A1345" s="80">
        <v>1344</v>
      </c>
      <c r="B1345" s="118" t="s">
        <v>327</v>
      </c>
      <c r="C1345" s="106"/>
      <c r="D1345" s="30" t="s">
        <v>382</v>
      </c>
      <c r="E1345" s="30" t="s">
        <v>18</v>
      </c>
      <c r="F1345" s="30" t="s">
        <v>383</v>
      </c>
      <c r="G1345" s="30" t="s">
        <v>20</v>
      </c>
      <c r="H1345" s="30" t="s">
        <v>539</v>
      </c>
      <c r="I1345" s="42">
        <v>4</v>
      </c>
      <c r="J1345" s="108" t="str">
        <f t="shared" si="26"/>
        <v>Серовский городской округ, г. Серов, ул. Западная, д. 4</v>
      </c>
      <c r="K1345" s="30">
        <v>964.2</v>
      </c>
      <c r="L1345" s="30">
        <v>12</v>
      </c>
      <c r="M1345" s="30">
        <v>3</v>
      </c>
      <c r="N1345" s="41" t="s">
        <v>2830</v>
      </c>
      <c r="O1345" s="114">
        <v>43066</v>
      </c>
      <c r="P1345" s="33" t="s">
        <v>3340</v>
      </c>
      <c r="Q1345" s="187">
        <v>2853106.6599999997</v>
      </c>
      <c r="R1345" s="183"/>
      <c r="S1345" s="183"/>
      <c r="T1345"/>
    </row>
    <row r="1346" spans="1:20" ht="23.25" x14ac:dyDescent="0.25">
      <c r="A1346" s="80">
        <v>1345</v>
      </c>
      <c r="B1346" s="118" t="s">
        <v>327</v>
      </c>
      <c r="C1346" s="139"/>
      <c r="D1346" s="112" t="s">
        <v>382</v>
      </c>
      <c r="E1346" s="52" t="s">
        <v>18</v>
      </c>
      <c r="F1346" s="52" t="s">
        <v>383</v>
      </c>
      <c r="G1346" s="52" t="s">
        <v>20</v>
      </c>
      <c r="H1346" s="52" t="s">
        <v>396</v>
      </c>
      <c r="I1346" s="132">
        <v>25</v>
      </c>
      <c r="J1346" s="108" t="str">
        <f t="shared" si="26"/>
        <v>Серовский городской округ, г. Серов, ул. Заславского, д. 25</v>
      </c>
      <c r="K1346" s="52">
        <v>3215.4</v>
      </c>
      <c r="L1346" s="30">
        <v>48</v>
      </c>
      <c r="M1346" s="52">
        <v>1</v>
      </c>
      <c r="N1346" s="41" t="s">
        <v>1493</v>
      </c>
      <c r="O1346" s="114">
        <v>43122</v>
      </c>
      <c r="P1346" s="33" t="s">
        <v>1494</v>
      </c>
      <c r="Q1346" s="187">
        <v>1961343.14</v>
      </c>
      <c r="R1346" s="183"/>
      <c r="S1346" s="183"/>
      <c r="T1346"/>
    </row>
    <row r="1347" spans="1:20" ht="23.25" x14ac:dyDescent="0.25">
      <c r="A1347" s="80">
        <v>1346</v>
      </c>
      <c r="B1347" s="118" t="s">
        <v>327</v>
      </c>
      <c r="C1347" s="106"/>
      <c r="D1347" s="30" t="s">
        <v>382</v>
      </c>
      <c r="E1347" s="30" t="s">
        <v>18</v>
      </c>
      <c r="F1347" s="30" t="s">
        <v>383</v>
      </c>
      <c r="G1347" s="30" t="s">
        <v>20</v>
      </c>
      <c r="H1347" s="30" t="s">
        <v>352</v>
      </c>
      <c r="I1347" s="42">
        <v>43</v>
      </c>
      <c r="J1347" s="108" t="str">
        <f t="shared" si="26"/>
        <v>Серовский городской округ, г. Серов, ул. Каляева, д. 43</v>
      </c>
      <c r="K1347" s="30">
        <v>5186.1000000000004</v>
      </c>
      <c r="L1347" s="30">
        <v>80</v>
      </c>
      <c r="M1347" s="30">
        <v>1</v>
      </c>
      <c r="N1347" s="41" t="s">
        <v>2831</v>
      </c>
      <c r="O1347" s="114">
        <v>43256</v>
      </c>
      <c r="P1347" s="33" t="s">
        <v>1716</v>
      </c>
      <c r="Q1347" s="187">
        <v>2054588.8599999999</v>
      </c>
      <c r="R1347" s="183"/>
      <c r="S1347" s="183"/>
      <c r="T1347"/>
    </row>
    <row r="1348" spans="1:20" ht="23.25" x14ac:dyDescent="0.25">
      <c r="A1348" s="80">
        <v>1347</v>
      </c>
      <c r="B1348" s="118" t="s">
        <v>327</v>
      </c>
      <c r="C1348" s="114"/>
      <c r="D1348" s="30" t="s">
        <v>382</v>
      </c>
      <c r="E1348" s="33" t="s">
        <v>18</v>
      </c>
      <c r="F1348" s="33" t="s">
        <v>383</v>
      </c>
      <c r="G1348" s="33" t="s">
        <v>20</v>
      </c>
      <c r="H1348" s="33" t="s">
        <v>352</v>
      </c>
      <c r="I1348" s="117" t="s">
        <v>1222</v>
      </c>
      <c r="J1348" s="108" t="str">
        <f t="shared" si="26"/>
        <v>Серовский городской округ, г. Серов, ул. Каляева, д. 47</v>
      </c>
      <c r="K1348" s="33">
        <v>4698.1000000000004</v>
      </c>
      <c r="L1348" s="30">
        <v>80</v>
      </c>
      <c r="M1348" s="33">
        <v>1</v>
      </c>
      <c r="N1348" s="41" t="s">
        <v>2850</v>
      </c>
      <c r="O1348" s="114">
        <v>43423</v>
      </c>
      <c r="P1348" s="33" t="s">
        <v>1716</v>
      </c>
      <c r="Q1348" s="187">
        <v>7218161.4800000004</v>
      </c>
      <c r="R1348" s="183"/>
      <c r="S1348" s="183"/>
      <c r="T1348"/>
    </row>
    <row r="1349" spans="1:20" ht="23.25" x14ac:dyDescent="0.25">
      <c r="A1349" s="80">
        <v>1348</v>
      </c>
      <c r="B1349" s="118" t="s">
        <v>327</v>
      </c>
      <c r="C1349" s="106"/>
      <c r="D1349" s="30" t="s">
        <v>382</v>
      </c>
      <c r="E1349" s="30" t="s">
        <v>18</v>
      </c>
      <c r="F1349" s="30" t="s">
        <v>383</v>
      </c>
      <c r="G1349" s="30" t="s">
        <v>20</v>
      </c>
      <c r="H1349" s="30" t="s">
        <v>75</v>
      </c>
      <c r="I1349" s="42">
        <v>29</v>
      </c>
      <c r="J1349" s="108" t="str">
        <f t="shared" si="26"/>
        <v>Серовский городской округ, г. Серов, ул. Карла Маркса, д. 29</v>
      </c>
      <c r="K1349" s="30">
        <v>1728.5</v>
      </c>
      <c r="L1349" s="30">
        <v>26</v>
      </c>
      <c r="M1349" s="30">
        <v>1</v>
      </c>
      <c r="N1349" s="41" t="s">
        <v>2802</v>
      </c>
      <c r="O1349" s="114">
        <v>43066</v>
      </c>
      <c r="P1349" s="33" t="s">
        <v>1716</v>
      </c>
      <c r="Q1349" s="187">
        <v>2209415.48</v>
      </c>
      <c r="R1349" s="183"/>
      <c r="S1349" s="183"/>
      <c r="T1349"/>
    </row>
    <row r="1350" spans="1:20" ht="23.25" x14ac:dyDescent="0.25">
      <c r="A1350" s="80">
        <v>1349</v>
      </c>
      <c r="B1350" s="118" t="s">
        <v>327</v>
      </c>
      <c r="C1350" s="114"/>
      <c r="D1350" s="30" t="s">
        <v>382</v>
      </c>
      <c r="E1350" s="33" t="s">
        <v>18</v>
      </c>
      <c r="F1350" s="33" t="s">
        <v>383</v>
      </c>
      <c r="G1350" s="33" t="s">
        <v>20</v>
      </c>
      <c r="H1350" s="33" t="s">
        <v>75</v>
      </c>
      <c r="I1350" s="117" t="s">
        <v>1005</v>
      </c>
      <c r="J1350" s="108" t="str">
        <f t="shared" si="26"/>
        <v>Серовский городской округ, г. Серов, ул. Карла Маркса, д. 42</v>
      </c>
      <c r="K1350" s="33">
        <v>5539.2</v>
      </c>
      <c r="L1350" s="30">
        <v>98</v>
      </c>
      <c r="M1350" s="33">
        <v>1</v>
      </c>
      <c r="N1350" s="41" t="s">
        <v>2831</v>
      </c>
      <c r="O1350" s="114">
        <v>43256</v>
      </c>
      <c r="P1350" s="33" t="s">
        <v>1716</v>
      </c>
      <c r="Q1350" s="187">
        <v>2557583.92</v>
      </c>
      <c r="R1350" s="183"/>
      <c r="S1350" s="183"/>
      <c r="T1350"/>
    </row>
    <row r="1351" spans="1:20" ht="23.25" x14ac:dyDescent="0.25">
      <c r="A1351" s="80">
        <v>1350</v>
      </c>
      <c r="B1351" s="118" t="s">
        <v>327</v>
      </c>
      <c r="C1351" s="106"/>
      <c r="D1351" s="30" t="s">
        <v>382</v>
      </c>
      <c r="E1351" s="30" t="s">
        <v>18</v>
      </c>
      <c r="F1351" s="30" t="s">
        <v>383</v>
      </c>
      <c r="G1351" s="30" t="s">
        <v>20</v>
      </c>
      <c r="H1351" s="30" t="s">
        <v>34</v>
      </c>
      <c r="I1351" s="42" t="s">
        <v>1157</v>
      </c>
      <c r="J1351" s="108" t="str">
        <f t="shared" si="26"/>
        <v>Серовский городской округ, г. Серов, ул. Кирова, д. 130Б</v>
      </c>
      <c r="K1351" s="30">
        <v>393.8</v>
      </c>
      <c r="L1351" s="30">
        <v>8</v>
      </c>
      <c r="M1351" s="30">
        <v>2</v>
      </c>
      <c r="N1351" s="41" t="s">
        <v>2832</v>
      </c>
      <c r="O1351" s="114">
        <v>43066</v>
      </c>
      <c r="P1351" s="33" t="s">
        <v>1716</v>
      </c>
      <c r="Q1351" s="187">
        <v>791676.15999999992</v>
      </c>
      <c r="R1351" s="183"/>
      <c r="S1351" s="183"/>
      <c r="T1351"/>
    </row>
    <row r="1352" spans="1:20" ht="23.25" x14ac:dyDescent="0.25">
      <c r="A1352" s="80">
        <v>1351</v>
      </c>
      <c r="B1352" s="118" t="s">
        <v>327</v>
      </c>
      <c r="C1352" s="30"/>
      <c r="D1352" s="30" t="s">
        <v>382</v>
      </c>
      <c r="E1352" s="30" t="s">
        <v>18</v>
      </c>
      <c r="F1352" s="30" t="s">
        <v>383</v>
      </c>
      <c r="G1352" s="30" t="s">
        <v>20</v>
      </c>
      <c r="H1352" s="30" t="s">
        <v>53</v>
      </c>
      <c r="I1352" s="42">
        <v>3</v>
      </c>
      <c r="J1352" s="108" t="str">
        <f t="shared" si="26"/>
        <v>Серовский городской округ, г. Серов, ул. Комсомольская, д. 3</v>
      </c>
      <c r="K1352" s="30">
        <v>602.1</v>
      </c>
      <c r="L1352" s="30">
        <v>15</v>
      </c>
      <c r="M1352" s="113">
        <v>1</v>
      </c>
      <c r="N1352" s="41" t="s">
        <v>2802</v>
      </c>
      <c r="O1352" s="114">
        <v>43066</v>
      </c>
      <c r="P1352" s="33" t="s">
        <v>1716</v>
      </c>
      <c r="Q1352" s="187">
        <v>569925.84</v>
      </c>
      <c r="R1352" s="183" t="s">
        <v>2348</v>
      </c>
      <c r="S1352" s="183"/>
      <c r="T1352"/>
    </row>
    <row r="1353" spans="1:20" ht="23.25" x14ac:dyDescent="0.25">
      <c r="A1353" s="80">
        <v>1352</v>
      </c>
      <c r="B1353" s="118" t="s">
        <v>327</v>
      </c>
      <c r="C1353" s="106"/>
      <c r="D1353" s="30" t="s">
        <v>382</v>
      </c>
      <c r="E1353" s="30" t="s">
        <v>18</v>
      </c>
      <c r="F1353" s="30" t="s">
        <v>383</v>
      </c>
      <c r="G1353" s="30" t="s">
        <v>20</v>
      </c>
      <c r="H1353" s="30" t="s">
        <v>1151</v>
      </c>
      <c r="I1353" s="42">
        <v>3</v>
      </c>
      <c r="J1353" s="108" t="str">
        <f t="shared" si="26"/>
        <v>Серовский городской округ, г. Серов, ул. Котельщиков, д. 3</v>
      </c>
      <c r="K1353" s="30">
        <v>987.1</v>
      </c>
      <c r="L1353" s="30">
        <v>12</v>
      </c>
      <c r="M1353" s="30">
        <v>3</v>
      </c>
      <c r="N1353" s="41" t="s">
        <v>2830</v>
      </c>
      <c r="O1353" s="114">
        <v>43066</v>
      </c>
      <c r="P1353" s="33" t="s">
        <v>3340</v>
      </c>
      <c r="Q1353" s="187">
        <v>2817941.48</v>
      </c>
      <c r="R1353" s="183"/>
      <c r="S1353" s="183"/>
      <c r="T1353"/>
    </row>
    <row r="1354" spans="1:20" ht="23.25" x14ac:dyDescent="0.25">
      <c r="A1354" s="80">
        <v>1353</v>
      </c>
      <c r="B1354" s="118" t="s">
        <v>327</v>
      </c>
      <c r="C1354" s="106"/>
      <c r="D1354" s="30" t="s">
        <v>382</v>
      </c>
      <c r="E1354" s="30" t="s">
        <v>18</v>
      </c>
      <c r="F1354" s="30" t="s">
        <v>383</v>
      </c>
      <c r="G1354" s="30" t="s">
        <v>20</v>
      </c>
      <c r="H1354" s="30" t="s">
        <v>1151</v>
      </c>
      <c r="I1354" s="42">
        <v>5</v>
      </c>
      <c r="J1354" s="108" t="str">
        <f t="shared" si="26"/>
        <v>Серовский городской округ, г. Серов, ул. Котельщиков, д. 5</v>
      </c>
      <c r="K1354" s="30">
        <v>984.6</v>
      </c>
      <c r="L1354" s="30">
        <v>12</v>
      </c>
      <c r="M1354" s="30">
        <v>3</v>
      </c>
      <c r="N1354" s="41" t="s">
        <v>2830</v>
      </c>
      <c r="O1354" s="114">
        <v>43066</v>
      </c>
      <c r="P1354" s="33" t="s">
        <v>3340</v>
      </c>
      <c r="Q1354" s="187">
        <v>2844895.04</v>
      </c>
      <c r="R1354" s="183"/>
      <c r="S1354" s="183"/>
      <c r="T1354"/>
    </row>
    <row r="1355" spans="1:20" ht="23.25" x14ac:dyDescent="0.25">
      <c r="A1355" s="80">
        <v>1354</v>
      </c>
      <c r="B1355" s="118" t="s">
        <v>327</v>
      </c>
      <c r="C1355" s="30"/>
      <c r="D1355" s="30" t="s">
        <v>382</v>
      </c>
      <c r="E1355" s="30" t="s">
        <v>18</v>
      </c>
      <c r="F1355" s="30" t="s">
        <v>383</v>
      </c>
      <c r="G1355" s="30" t="s">
        <v>20</v>
      </c>
      <c r="H1355" s="30" t="s">
        <v>571</v>
      </c>
      <c r="I1355" s="42">
        <v>7</v>
      </c>
      <c r="J1355" s="108" t="str">
        <f t="shared" si="26"/>
        <v>Серовский городской округ, г. Серов, ул. Красногвардейская, д. 7</v>
      </c>
      <c r="K1355" s="30">
        <v>525.79999999999995</v>
      </c>
      <c r="L1355" s="30">
        <v>8</v>
      </c>
      <c r="M1355" s="30">
        <v>2</v>
      </c>
      <c r="N1355" s="41" t="s">
        <v>2819</v>
      </c>
      <c r="O1355" s="114">
        <v>43066</v>
      </c>
      <c r="P1355" s="33" t="s">
        <v>1711</v>
      </c>
      <c r="Q1355" s="187">
        <v>845894.46</v>
      </c>
      <c r="R1355" s="183"/>
      <c r="S1355" s="183"/>
      <c r="T1355"/>
    </row>
    <row r="1356" spans="1:20" ht="23.25" x14ac:dyDescent="0.25">
      <c r="A1356" s="80">
        <v>1355</v>
      </c>
      <c r="B1356" s="118" t="s">
        <v>327</v>
      </c>
      <c r="C1356" s="114"/>
      <c r="D1356" s="30" t="s">
        <v>382</v>
      </c>
      <c r="E1356" s="33" t="s">
        <v>18</v>
      </c>
      <c r="F1356" s="33" t="s">
        <v>383</v>
      </c>
      <c r="G1356" s="33" t="s">
        <v>20</v>
      </c>
      <c r="H1356" s="33" t="s">
        <v>36</v>
      </c>
      <c r="I1356" s="117" t="s">
        <v>1223</v>
      </c>
      <c r="J1356" s="108" t="str">
        <f t="shared" si="26"/>
        <v>Серовский городской округ, г. Серов, ул. Ленина, д. 134</v>
      </c>
      <c r="K1356" s="33">
        <v>4453.8999999999996</v>
      </c>
      <c r="L1356" s="30">
        <v>69</v>
      </c>
      <c r="M1356" s="33">
        <v>6</v>
      </c>
      <c r="N1356" s="41" t="s">
        <v>2832</v>
      </c>
      <c r="O1356" s="114">
        <v>43066</v>
      </c>
      <c r="P1356" s="33" t="s">
        <v>1716</v>
      </c>
      <c r="Q1356" s="187">
        <v>13023388.600000001</v>
      </c>
      <c r="R1356" s="183"/>
      <c r="S1356" s="183"/>
      <c r="T1356"/>
    </row>
    <row r="1357" spans="1:20" ht="23.25" x14ac:dyDescent="0.25">
      <c r="A1357" s="80">
        <v>1356</v>
      </c>
      <c r="B1357" s="118" t="s">
        <v>327</v>
      </c>
      <c r="C1357" s="114"/>
      <c r="D1357" s="30" t="s">
        <v>382</v>
      </c>
      <c r="E1357" s="33" t="s">
        <v>18</v>
      </c>
      <c r="F1357" s="33" t="s">
        <v>383</v>
      </c>
      <c r="G1357" s="33" t="s">
        <v>20</v>
      </c>
      <c r="H1357" s="33" t="s">
        <v>36</v>
      </c>
      <c r="I1357" s="117" t="s">
        <v>1224</v>
      </c>
      <c r="J1357" s="108" t="str">
        <f t="shared" si="26"/>
        <v>Серовский городской округ, г. Серов, ул. Ленина, д. 136</v>
      </c>
      <c r="K1357" s="33">
        <v>4000</v>
      </c>
      <c r="L1357" s="30">
        <v>53</v>
      </c>
      <c r="M1357" s="33">
        <v>6</v>
      </c>
      <c r="N1357" s="41" t="s">
        <v>2832</v>
      </c>
      <c r="O1357" s="114">
        <v>43066</v>
      </c>
      <c r="P1357" s="33" t="s">
        <v>1716</v>
      </c>
      <c r="Q1357" s="187">
        <v>10039094.26</v>
      </c>
      <c r="R1357" s="183"/>
      <c r="S1357" s="183"/>
      <c r="T1357"/>
    </row>
    <row r="1358" spans="1:20" ht="23.25" x14ac:dyDescent="0.25">
      <c r="A1358" s="80">
        <v>1357</v>
      </c>
      <c r="B1358" s="118" t="s">
        <v>327</v>
      </c>
      <c r="C1358" s="114"/>
      <c r="D1358" s="30" t="s">
        <v>382</v>
      </c>
      <c r="E1358" s="33" t="s">
        <v>18</v>
      </c>
      <c r="F1358" s="33" t="s">
        <v>383</v>
      </c>
      <c r="G1358" s="33" t="s">
        <v>20</v>
      </c>
      <c r="H1358" s="33" t="s">
        <v>36</v>
      </c>
      <c r="I1358" s="117" t="s">
        <v>1225</v>
      </c>
      <c r="J1358" s="108" t="str">
        <f t="shared" si="26"/>
        <v>Серовский городской округ, г. Серов, ул. Ленина, д. 161</v>
      </c>
      <c r="K1358" s="33">
        <v>5311.1</v>
      </c>
      <c r="L1358" s="30">
        <v>73</v>
      </c>
      <c r="M1358" s="33">
        <v>6</v>
      </c>
      <c r="N1358" s="41" t="s">
        <v>2832</v>
      </c>
      <c r="O1358" s="114">
        <v>43066</v>
      </c>
      <c r="P1358" s="33" t="s">
        <v>1716</v>
      </c>
      <c r="Q1358" s="187">
        <v>14734132.539999999</v>
      </c>
      <c r="R1358" s="183"/>
      <c r="S1358" s="183"/>
      <c r="T1358"/>
    </row>
    <row r="1359" spans="1:20" ht="23.25" x14ac:dyDescent="0.25">
      <c r="A1359" s="80">
        <v>1358</v>
      </c>
      <c r="B1359" s="118" t="s">
        <v>327</v>
      </c>
      <c r="C1359" s="114"/>
      <c r="D1359" s="30" t="s">
        <v>382</v>
      </c>
      <c r="E1359" s="33" t="s">
        <v>18</v>
      </c>
      <c r="F1359" s="33" t="s">
        <v>383</v>
      </c>
      <c r="G1359" s="33" t="s">
        <v>20</v>
      </c>
      <c r="H1359" s="33" t="s">
        <v>36</v>
      </c>
      <c r="I1359" s="117" t="s">
        <v>1226</v>
      </c>
      <c r="J1359" s="108" t="str">
        <f t="shared" si="26"/>
        <v>Серовский городской округ, г. Серов, ул. Ленина, д. 163</v>
      </c>
      <c r="K1359" s="33">
        <v>4219.3999999999996</v>
      </c>
      <c r="L1359" s="30">
        <v>55</v>
      </c>
      <c r="M1359" s="33">
        <v>5</v>
      </c>
      <c r="N1359" s="41" t="s">
        <v>2851</v>
      </c>
      <c r="O1359" s="114" t="s">
        <v>3465</v>
      </c>
      <c r="P1359" s="33" t="s">
        <v>1716</v>
      </c>
      <c r="Q1359" s="187">
        <v>8671183.9800000004</v>
      </c>
      <c r="R1359" s="183"/>
      <c r="S1359" s="183"/>
      <c r="T1359"/>
    </row>
    <row r="1360" spans="1:20" x14ac:dyDescent="0.25">
      <c r="A1360" s="80">
        <v>1359</v>
      </c>
      <c r="B1360" s="118" t="s">
        <v>327</v>
      </c>
      <c r="C1360" s="139"/>
      <c r="D1360" s="112" t="s">
        <v>382</v>
      </c>
      <c r="E1360" s="52" t="s">
        <v>18</v>
      </c>
      <c r="F1360" s="52" t="s">
        <v>383</v>
      </c>
      <c r="G1360" s="52" t="s">
        <v>20</v>
      </c>
      <c r="H1360" s="52" t="s">
        <v>36</v>
      </c>
      <c r="I1360" s="132">
        <v>166</v>
      </c>
      <c r="J1360" s="108" t="str">
        <f t="shared" si="26"/>
        <v>Серовский городской округ, г. Серов, ул. Ленина, д. 166</v>
      </c>
      <c r="K1360" s="52">
        <v>3261.7</v>
      </c>
      <c r="L1360" s="30">
        <v>56</v>
      </c>
      <c r="M1360" s="52">
        <v>2</v>
      </c>
      <c r="N1360" s="41" t="s">
        <v>1493</v>
      </c>
      <c r="O1360" s="114">
        <v>43122</v>
      </c>
      <c r="P1360" s="33" t="s">
        <v>1494</v>
      </c>
      <c r="Q1360" s="187">
        <v>3400338.3</v>
      </c>
      <c r="R1360" s="183"/>
      <c r="S1360" s="183"/>
      <c r="T1360"/>
    </row>
    <row r="1361" spans="1:20" x14ac:dyDescent="0.25">
      <c r="A1361" s="80">
        <v>1360</v>
      </c>
      <c r="B1361" s="118" t="s">
        <v>327</v>
      </c>
      <c r="C1361" s="139"/>
      <c r="D1361" s="112" t="s">
        <v>382</v>
      </c>
      <c r="E1361" s="52" t="s">
        <v>18</v>
      </c>
      <c r="F1361" s="52" t="s">
        <v>383</v>
      </c>
      <c r="G1361" s="52" t="s">
        <v>20</v>
      </c>
      <c r="H1361" s="52" t="s">
        <v>36</v>
      </c>
      <c r="I1361" s="132">
        <v>168</v>
      </c>
      <c r="J1361" s="108" t="str">
        <f t="shared" si="26"/>
        <v>Серовский городской округ, г. Серов, ул. Ленина, д. 168</v>
      </c>
      <c r="K1361" s="52">
        <v>4697.2</v>
      </c>
      <c r="L1361" s="30">
        <v>56</v>
      </c>
      <c r="M1361" s="52">
        <v>2</v>
      </c>
      <c r="N1361" s="41" t="s">
        <v>1493</v>
      </c>
      <c r="O1361" s="114">
        <v>43122</v>
      </c>
      <c r="P1361" s="33" t="s">
        <v>1494</v>
      </c>
      <c r="Q1361" s="187">
        <v>3401445.05</v>
      </c>
      <c r="R1361" s="183"/>
      <c r="S1361" s="183"/>
      <c r="T1361"/>
    </row>
    <row r="1362" spans="1:20" x14ac:dyDescent="0.25">
      <c r="A1362" s="80">
        <v>1361</v>
      </c>
      <c r="B1362" s="118" t="s">
        <v>327</v>
      </c>
      <c r="C1362" s="139"/>
      <c r="D1362" s="112" t="s">
        <v>382</v>
      </c>
      <c r="E1362" s="52" t="s">
        <v>18</v>
      </c>
      <c r="F1362" s="52" t="s">
        <v>383</v>
      </c>
      <c r="G1362" s="52" t="s">
        <v>20</v>
      </c>
      <c r="H1362" s="52" t="s">
        <v>36</v>
      </c>
      <c r="I1362" s="132">
        <v>170</v>
      </c>
      <c r="J1362" s="108" t="str">
        <f t="shared" si="26"/>
        <v>Серовский городской округ, г. Серов, ул. Ленина, д. 170</v>
      </c>
      <c r="K1362" s="52">
        <v>4651.13</v>
      </c>
      <c r="L1362" s="30">
        <v>51</v>
      </c>
      <c r="M1362" s="52">
        <v>1</v>
      </c>
      <c r="N1362" s="41" t="s">
        <v>1493</v>
      </c>
      <c r="O1362" s="114">
        <v>43122</v>
      </c>
      <c r="P1362" s="33" t="s">
        <v>1494</v>
      </c>
      <c r="Q1362" s="187">
        <v>1867553.95</v>
      </c>
      <c r="R1362" s="183"/>
      <c r="S1362" s="183"/>
      <c r="T1362"/>
    </row>
    <row r="1363" spans="1:20" x14ac:dyDescent="0.25">
      <c r="A1363" s="80">
        <v>1362</v>
      </c>
      <c r="B1363" s="118" t="s">
        <v>327</v>
      </c>
      <c r="C1363" s="139"/>
      <c r="D1363" s="112" t="s">
        <v>382</v>
      </c>
      <c r="E1363" s="52" t="s">
        <v>18</v>
      </c>
      <c r="F1363" s="52" t="s">
        <v>383</v>
      </c>
      <c r="G1363" s="52" t="s">
        <v>20</v>
      </c>
      <c r="H1363" s="52" t="s">
        <v>36</v>
      </c>
      <c r="I1363" s="132">
        <v>189</v>
      </c>
      <c r="J1363" s="108" t="str">
        <f t="shared" si="26"/>
        <v>Серовский городской округ, г. Серов, ул. Ленина, д. 189</v>
      </c>
      <c r="K1363" s="52">
        <v>3315.3</v>
      </c>
      <c r="L1363" s="30">
        <v>48</v>
      </c>
      <c r="M1363" s="52">
        <v>1</v>
      </c>
      <c r="N1363" s="41" t="s">
        <v>1493</v>
      </c>
      <c r="O1363" s="114">
        <v>43122</v>
      </c>
      <c r="P1363" s="33" t="s">
        <v>1494</v>
      </c>
      <c r="Q1363" s="187">
        <v>1942038.34</v>
      </c>
      <c r="R1363" s="183"/>
      <c r="S1363" s="183"/>
      <c r="T1363"/>
    </row>
    <row r="1364" spans="1:20" ht="23.25" x14ac:dyDescent="0.25">
      <c r="A1364" s="80">
        <v>1363</v>
      </c>
      <c r="B1364" s="118" t="s">
        <v>327</v>
      </c>
      <c r="C1364" s="106"/>
      <c r="D1364" s="30" t="s">
        <v>382</v>
      </c>
      <c r="E1364" s="30" t="s">
        <v>18</v>
      </c>
      <c r="F1364" s="30" t="s">
        <v>383</v>
      </c>
      <c r="G1364" s="30" t="s">
        <v>20</v>
      </c>
      <c r="H1364" s="30" t="s">
        <v>137</v>
      </c>
      <c r="I1364" s="42">
        <v>8</v>
      </c>
      <c r="J1364" s="108" t="str">
        <f t="shared" si="26"/>
        <v>Серовский городской округ, г. Серов, ул. Ломоносова, д. 8</v>
      </c>
      <c r="K1364" s="30">
        <v>960.7</v>
      </c>
      <c r="L1364" s="30">
        <v>12</v>
      </c>
      <c r="M1364" s="30">
        <v>1</v>
      </c>
      <c r="N1364" s="41" t="s">
        <v>2830</v>
      </c>
      <c r="O1364" s="114">
        <v>43066</v>
      </c>
      <c r="P1364" s="33" t="s">
        <v>3340</v>
      </c>
      <c r="Q1364" s="187">
        <v>1453192.4200000002</v>
      </c>
      <c r="R1364" s="183"/>
      <c r="S1364" s="183"/>
      <c r="T1364"/>
    </row>
    <row r="1365" spans="1:20" ht="23.25" x14ac:dyDescent="0.25">
      <c r="A1365" s="80">
        <v>1364</v>
      </c>
      <c r="B1365" s="118" t="s">
        <v>327</v>
      </c>
      <c r="C1365" s="106"/>
      <c r="D1365" s="30" t="s">
        <v>382</v>
      </c>
      <c r="E1365" s="30" t="s">
        <v>18</v>
      </c>
      <c r="F1365" s="30" t="s">
        <v>383</v>
      </c>
      <c r="G1365" s="30" t="s">
        <v>20</v>
      </c>
      <c r="H1365" s="30" t="s">
        <v>388</v>
      </c>
      <c r="I1365" s="42">
        <v>13</v>
      </c>
      <c r="J1365" s="108" t="str">
        <f t="shared" si="26"/>
        <v>Серовский городской округ, г. Серов, ул. Льва Толстого, д. 13</v>
      </c>
      <c r="K1365" s="30">
        <v>2329.6</v>
      </c>
      <c r="L1365" s="30">
        <v>29</v>
      </c>
      <c r="M1365" s="30">
        <v>7</v>
      </c>
      <c r="N1365" s="41" t="s">
        <v>2802</v>
      </c>
      <c r="O1365" s="114">
        <v>43066</v>
      </c>
      <c r="P1365" s="33" t="s">
        <v>1716</v>
      </c>
      <c r="Q1365" s="187">
        <v>8054075.8400000008</v>
      </c>
      <c r="R1365" s="183"/>
      <c r="S1365" s="183"/>
      <c r="T1365"/>
    </row>
    <row r="1366" spans="1:20" x14ac:dyDescent="0.25">
      <c r="A1366" s="80">
        <v>1365</v>
      </c>
      <c r="B1366" s="118" t="s">
        <v>327</v>
      </c>
      <c r="C1366" s="114"/>
      <c r="D1366" s="30" t="s">
        <v>382</v>
      </c>
      <c r="E1366" s="33" t="s">
        <v>18</v>
      </c>
      <c r="F1366" s="33" t="s">
        <v>383</v>
      </c>
      <c r="G1366" s="33" t="s">
        <v>20</v>
      </c>
      <c r="H1366" s="33" t="s">
        <v>69</v>
      </c>
      <c r="I1366" s="117" t="s">
        <v>1004</v>
      </c>
      <c r="J1366" s="108" t="str">
        <f t="shared" si="26"/>
        <v>Серовский городской округ, г. Серов, ул. Мира, д. 10</v>
      </c>
      <c r="K1366" s="33">
        <v>964.2</v>
      </c>
      <c r="L1366" s="30">
        <v>12</v>
      </c>
      <c r="M1366" s="33">
        <v>3</v>
      </c>
      <c r="N1366" s="41" t="s">
        <v>2830</v>
      </c>
      <c r="O1366" s="114">
        <v>43066</v>
      </c>
      <c r="P1366" s="33" t="s">
        <v>3340</v>
      </c>
      <c r="Q1366" s="187">
        <v>2858501.62</v>
      </c>
      <c r="R1366" s="183"/>
      <c r="S1366" s="183"/>
      <c r="T1366"/>
    </row>
    <row r="1367" spans="1:20" x14ac:dyDescent="0.25">
      <c r="A1367" s="80">
        <v>1366</v>
      </c>
      <c r="B1367" s="118" t="s">
        <v>327</v>
      </c>
      <c r="C1367" s="114"/>
      <c r="D1367" s="30" t="s">
        <v>382</v>
      </c>
      <c r="E1367" s="33" t="s">
        <v>18</v>
      </c>
      <c r="F1367" s="33" t="s">
        <v>383</v>
      </c>
      <c r="G1367" s="33" t="s">
        <v>20</v>
      </c>
      <c r="H1367" s="33" t="s">
        <v>69</v>
      </c>
      <c r="I1367" s="117" t="s">
        <v>962</v>
      </c>
      <c r="J1367" s="108" t="str">
        <f t="shared" si="26"/>
        <v>Серовский городской округ, г. Серов, ул. Мира, д. 12</v>
      </c>
      <c r="K1367" s="33">
        <v>573.57000000000005</v>
      </c>
      <c r="L1367" s="30">
        <v>8</v>
      </c>
      <c r="M1367" s="33">
        <v>3</v>
      </c>
      <c r="N1367" s="41" t="s">
        <v>2830</v>
      </c>
      <c r="O1367" s="114">
        <v>43066</v>
      </c>
      <c r="P1367" s="33" t="s">
        <v>3340</v>
      </c>
      <c r="Q1367" s="187">
        <v>1880003.1400000001</v>
      </c>
      <c r="R1367" s="183"/>
      <c r="S1367" s="183"/>
      <c r="T1367"/>
    </row>
    <row r="1368" spans="1:20" x14ac:dyDescent="0.25">
      <c r="A1368" s="80">
        <v>1367</v>
      </c>
      <c r="B1368" s="118" t="s">
        <v>327</v>
      </c>
      <c r="C1368" s="106"/>
      <c r="D1368" s="30" t="s">
        <v>382</v>
      </c>
      <c r="E1368" s="30" t="s">
        <v>18</v>
      </c>
      <c r="F1368" s="30" t="s">
        <v>383</v>
      </c>
      <c r="G1368" s="30" t="s">
        <v>20</v>
      </c>
      <c r="H1368" s="30" t="s">
        <v>69</v>
      </c>
      <c r="I1368" s="42">
        <v>2</v>
      </c>
      <c r="J1368" s="108" t="str">
        <f t="shared" si="26"/>
        <v>Серовский городской округ, г. Серов, ул. Мира, д. 2</v>
      </c>
      <c r="K1368" s="30">
        <v>573.57000000000005</v>
      </c>
      <c r="L1368" s="30">
        <v>8</v>
      </c>
      <c r="M1368" s="30">
        <v>3</v>
      </c>
      <c r="N1368" s="41" t="s">
        <v>2830</v>
      </c>
      <c r="O1368" s="114">
        <v>43066</v>
      </c>
      <c r="P1368" s="33" t="s">
        <v>3340</v>
      </c>
      <c r="Q1368" s="187">
        <v>1569867.2799999998</v>
      </c>
      <c r="R1368" s="183"/>
      <c r="S1368" s="183"/>
      <c r="T1368"/>
    </row>
    <row r="1369" spans="1:20" x14ac:dyDescent="0.25">
      <c r="A1369" s="80">
        <v>1368</v>
      </c>
      <c r="B1369" s="118" t="s">
        <v>327</v>
      </c>
      <c r="C1369" s="106"/>
      <c r="D1369" s="30" t="s">
        <v>382</v>
      </c>
      <c r="E1369" s="30" t="s">
        <v>18</v>
      </c>
      <c r="F1369" s="30" t="s">
        <v>383</v>
      </c>
      <c r="G1369" s="30" t="s">
        <v>20</v>
      </c>
      <c r="H1369" s="30" t="s">
        <v>69</v>
      </c>
      <c r="I1369" s="42">
        <v>4</v>
      </c>
      <c r="J1369" s="108" t="str">
        <f t="shared" si="26"/>
        <v>Серовский городской округ, г. Серов, ул. Мира, д. 4</v>
      </c>
      <c r="K1369" s="30">
        <v>984.6</v>
      </c>
      <c r="L1369" s="30">
        <v>12</v>
      </c>
      <c r="M1369" s="30">
        <v>3</v>
      </c>
      <c r="N1369" s="41" t="s">
        <v>2830</v>
      </c>
      <c r="O1369" s="114">
        <v>43066</v>
      </c>
      <c r="P1369" s="33" t="s">
        <v>3340</v>
      </c>
      <c r="Q1369" s="187">
        <v>2936885.48</v>
      </c>
      <c r="R1369" s="183"/>
      <c r="S1369" s="183"/>
      <c r="T1369"/>
    </row>
    <row r="1370" spans="1:20" x14ac:dyDescent="0.25">
      <c r="A1370" s="80">
        <v>1369</v>
      </c>
      <c r="B1370" s="118" t="s">
        <v>327</v>
      </c>
      <c r="C1370" s="106"/>
      <c r="D1370" s="30" t="s">
        <v>382</v>
      </c>
      <c r="E1370" s="30" t="s">
        <v>18</v>
      </c>
      <c r="F1370" s="30" t="s">
        <v>383</v>
      </c>
      <c r="G1370" s="30" t="s">
        <v>20</v>
      </c>
      <c r="H1370" s="30" t="s">
        <v>69</v>
      </c>
      <c r="I1370" s="42">
        <v>6</v>
      </c>
      <c r="J1370" s="108" t="str">
        <f t="shared" si="26"/>
        <v>Серовский городской округ, г. Серов, ул. Мира, д. 6</v>
      </c>
      <c r="K1370" s="30">
        <v>573.57000000000005</v>
      </c>
      <c r="L1370" s="30">
        <v>8</v>
      </c>
      <c r="M1370" s="30">
        <v>3</v>
      </c>
      <c r="N1370" s="41" t="s">
        <v>2830</v>
      </c>
      <c r="O1370" s="114">
        <v>43066</v>
      </c>
      <c r="P1370" s="33" t="s">
        <v>3340</v>
      </c>
      <c r="Q1370" s="187">
        <v>1708407.54</v>
      </c>
      <c r="R1370" s="183"/>
      <c r="S1370" s="183"/>
      <c r="T1370"/>
    </row>
    <row r="1371" spans="1:20" x14ac:dyDescent="0.25">
      <c r="A1371" s="80">
        <v>1370</v>
      </c>
      <c r="B1371" s="118" t="s">
        <v>327</v>
      </c>
      <c r="C1371" s="114"/>
      <c r="D1371" s="30" t="s">
        <v>382</v>
      </c>
      <c r="E1371" s="33" t="s">
        <v>18</v>
      </c>
      <c r="F1371" s="33" t="s">
        <v>383</v>
      </c>
      <c r="G1371" s="33" t="s">
        <v>20</v>
      </c>
      <c r="H1371" s="33" t="s">
        <v>69</v>
      </c>
      <c r="I1371" s="117" t="s">
        <v>992</v>
      </c>
      <c r="J1371" s="108" t="str">
        <f t="shared" si="26"/>
        <v>Серовский городской округ, г. Серов, ул. Мира, д. 8</v>
      </c>
      <c r="K1371" s="33">
        <v>573.57000000000005</v>
      </c>
      <c r="L1371" s="30">
        <v>8</v>
      </c>
      <c r="M1371" s="33">
        <v>3</v>
      </c>
      <c r="N1371" s="41" t="s">
        <v>2830</v>
      </c>
      <c r="O1371" s="114">
        <v>43066</v>
      </c>
      <c r="P1371" s="33" t="s">
        <v>3340</v>
      </c>
      <c r="Q1371" s="187">
        <v>1676564.06</v>
      </c>
      <c r="R1371" s="183"/>
      <c r="S1371" s="183"/>
      <c r="T1371"/>
    </row>
    <row r="1372" spans="1:20" ht="23.25" x14ac:dyDescent="0.25">
      <c r="A1372" s="80">
        <v>1371</v>
      </c>
      <c r="B1372" s="118" t="s">
        <v>327</v>
      </c>
      <c r="C1372" s="106"/>
      <c r="D1372" s="30" t="s">
        <v>382</v>
      </c>
      <c r="E1372" s="30" t="s">
        <v>18</v>
      </c>
      <c r="F1372" s="30" t="s">
        <v>383</v>
      </c>
      <c r="G1372" s="30" t="s">
        <v>20</v>
      </c>
      <c r="H1372" s="30" t="s">
        <v>187</v>
      </c>
      <c r="I1372" s="42">
        <v>15</v>
      </c>
      <c r="J1372" s="108" t="str">
        <f t="shared" si="26"/>
        <v>Серовский городской округ, г. Серов, ул. Парковая, д. 15</v>
      </c>
      <c r="K1372" s="30">
        <v>610.79999999999995</v>
      </c>
      <c r="L1372" s="30">
        <v>12</v>
      </c>
      <c r="M1372" s="30">
        <v>3</v>
      </c>
      <c r="N1372" s="41" t="s">
        <v>2802</v>
      </c>
      <c r="O1372" s="114">
        <v>43066</v>
      </c>
      <c r="P1372" s="33" t="s">
        <v>1716</v>
      </c>
      <c r="Q1372" s="187">
        <v>1563554.2800000003</v>
      </c>
      <c r="R1372" s="183"/>
      <c r="S1372" s="183"/>
      <c r="T1372"/>
    </row>
    <row r="1373" spans="1:20" ht="23.25" x14ac:dyDescent="0.25">
      <c r="A1373" s="80">
        <v>1372</v>
      </c>
      <c r="B1373" s="118" t="s">
        <v>327</v>
      </c>
      <c r="C1373" s="30"/>
      <c r="D1373" s="30" t="s">
        <v>382</v>
      </c>
      <c r="E1373" s="30" t="s">
        <v>18</v>
      </c>
      <c r="F1373" s="30" t="s">
        <v>383</v>
      </c>
      <c r="G1373" s="30" t="s">
        <v>20</v>
      </c>
      <c r="H1373" s="30" t="s">
        <v>741</v>
      </c>
      <c r="I1373" s="42">
        <v>9</v>
      </c>
      <c r="J1373" s="108" t="str">
        <f t="shared" ref="J1373:J1408" si="27">C1373&amp;""&amp;D1373&amp;", "&amp;E1373&amp;" "&amp;F1373&amp;", "&amp;G1373&amp;" "&amp;H1373&amp;", д. "&amp;I1373</f>
        <v>Серовский городской округ, г. Серов, ул. Паровозников, д. 9</v>
      </c>
      <c r="K1373" s="30">
        <v>680.9</v>
      </c>
      <c r="L1373" s="30">
        <v>12</v>
      </c>
      <c r="M1373" s="30">
        <v>2</v>
      </c>
      <c r="N1373" s="41" t="s">
        <v>2819</v>
      </c>
      <c r="O1373" s="114">
        <v>43066</v>
      </c>
      <c r="P1373" s="33" t="s">
        <v>1711</v>
      </c>
      <c r="Q1373" s="187">
        <v>1325151.5</v>
      </c>
      <c r="R1373" s="183"/>
      <c r="S1373" s="183"/>
      <c r="T1373"/>
    </row>
    <row r="1374" spans="1:20" x14ac:dyDescent="0.25">
      <c r="A1374" s="80">
        <v>1373</v>
      </c>
      <c r="B1374" s="118" t="s">
        <v>327</v>
      </c>
      <c r="C1374" s="114"/>
      <c r="D1374" s="30" t="s">
        <v>382</v>
      </c>
      <c r="E1374" s="33" t="s">
        <v>18</v>
      </c>
      <c r="F1374" s="33" t="s">
        <v>383</v>
      </c>
      <c r="G1374" s="33" t="s">
        <v>20</v>
      </c>
      <c r="H1374" s="33" t="s">
        <v>157</v>
      </c>
      <c r="I1374" s="117" t="s">
        <v>1004</v>
      </c>
      <c r="J1374" s="108" t="str">
        <f t="shared" si="27"/>
        <v>Серовский городской округ, г. Серов, ул. Попова, д. 10</v>
      </c>
      <c r="K1374" s="33">
        <v>575.1</v>
      </c>
      <c r="L1374" s="30">
        <v>8</v>
      </c>
      <c r="M1374" s="33">
        <v>3</v>
      </c>
      <c r="N1374" s="41" t="s">
        <v>2830</v>
      </c>
      <c r="O1374" s="114">
        <v>43066</v>
      </c>
      <c r="P1374" s="33" t="s">
        <v>3340</v>
      </c>
      <c r="Q1374" s="187">
        <v>1805258.4</v>
      </c>
      <c r="R1374" s="183"/>
      <c r="S1374" s="183"/>
      <c r="T1374"/>
    </row>
    <row r="1375" spans="1:20" ht="23.25" x14ac:dyDescent="0.25">
      <c r="A1375" s="80">
        <v>1374</v>
      </c>
      <c r="B1375" s="118" t="s">
        <v>327</v>
      </c>
      <c r="C1375" s="30"/>
      <c r="D1375" s="30" t="s">
        <v>382</v>
      </c>
      <c r="E1375" s="30" t="s">
        <v>18</v>
      </c>
      <c r="F1375" s="30" t="s">
        <v>383</v>
      </c>
      <c r="G1375" s="30" t="s">
        <v>20</v>
      </c>
      <c r="H1375" s="30" t="s">
        <v>761</v>
      </c>
      <c r="I1375" s="42">
        <v>35</v>
      </c>
      <c r="J1375" s="108" t="str">
        <f t="shared" si="27"/>
        <v>Серовский городской округ, г. Серов, ул. Пржевальского, д. 35</v>
      </c>
      <c r="K1375" s="30">
        <v>818</v>
      </c>
      <c r="L1375" s="30">
        <v>16</v>
      </c>
      <c r="M1375" s="30">
        <v>1</v>
      </c>
      <c r="N1375" s="41" t="s">
        <v>2818</v>
      </c>
      <c r="O1375" s="114">
        <v>43248</v>
      </c>
      <c r="P1375" s="33" t="s">
        <v>3340</v>
      </c>
      <c r="Q1375" s="187">
        <v>601772.43999999994</v>
      </c>
      <c r="R1375" s="183" t="s">
        <v>2348</v>
      </c>
      <c r="S1375" s="183"/>
      <c r="T1375"/>
    </row>
    <row r="1376" spans="1:20" ht="23.25" x14ac:dyDescent="0.25">
      <c r="A1376" s="80">
        <v>1375</v>
      </c>
      <c r="B1376" s="118" t="s">
        <v>327</v>
      </c>
      <c r="C1376" s="106"/>
      <c r="D1376" s="30" t="s">
        <v>382</v>
      </c>
      <c r="E1376" s="30" t="s">
        <v>18</v>
      </c>
      <c r="F1376" s="30" t="s">
        <v>383</v>
      </c>
      <c r="G1376" s="30" t="s">
        <v>20</v>
      </c>
      <c r="H1376" s="30" t="s">
        <v>1152</v>
      </c>
      <c r="I1376" s="42">
        <v>5</v>
      </c>
      <c r="J1376" s="108" t="str">
        <f t="shared" si="27"/>
        <v>Серовский городской округ, г. Серов, ул. Пристанционная, д. 5</v>
      </c>
      <c r="K1376" s="30">
        <v>964.7</v>
      </c>
      <c r="L1376" s="30">
        <v>12</v>
      </c>
      <c r="M1376" s="30">
        <v>3</v>
      </c>
      <c r="N1376" s="41" t="s">
        <v>2830</v>
      </c>
      <c r="O1376" s="114">
        <v>43066</v>
      </c>
      <c r="P1376" s="33" t="s">
        <v>3340</v>
      </c>
      <c r="Q1376" s="187">
        <v>2753185.44</v>
      </c>
      <c r="R1376" s="183"/>
      <c r="S1376" s="183"/>
      <c r="T1376"/>
    </row>
    <row r="1377" spans="1:20" ht="23.25" x14ac:dyDescent="0.25">
      <c r="A1377" s="80">
        <v>1376</v>
      </c>
      <c r="B1377" s="118" t="s">
        <v>327</v>
      </c>
      <c r="C1377" s="30"/>
      <c r="D1377" s="30" t="s">
        <v>382</v>
      </c>
      <c r="E1377" s="30" t="s">
        <v>18</v>
      </c>
      <c r="F1377" s="30" t="s">
        <v>383</v>
      </c>
      <c r="G1377" s="30" t="s">
        <v>20</v>
      </c>
      <c r="H1377" s="30" t="s">
        <v>306</v>
      </c>
      <c r="I1377" s="42">
        <v>1</v>
      </c>
      <c r="J1377" s="108" t="str">
        <f t="shared" si="27"/>
        <v>Серовский городской округ, г. Серов, ул. Розы Люксембург, д. 1</v>
      </c>
      <c r="K1377" s="30">
        <v>5243.3</v>
      </c>
      <c r="L1377" s="30">
        <v>56</v>
      </c>
      <c r="M1377" s="30">
        <v>6</v>
      </c>
      <c r="N1377" s="41" t="s">
        <v>2802</v>
      </c>
      <c r="O1377" s="114">
        <v>43066</v>
      </c>
      <c r="P1377" s="33" t="s">
        <v>1716</v>
      </c>
      <c r="Q1377" s="187">
        <v>16579693.84</v>
      </c>
      <c r="R1377" s="183"/>
      <c r="S1377" s="183"/>
      <c r="T1377"/>
    </row>
    <row r="1378" spans="1:20" ht="23.25" x14ac:dyDescent="0.25">
      <c r="A1378" s="80">
        <v>1377</v>
      </c>
      <c r="B1378" s="118" t="s">
        <v>327</v>
      </c>
      <c r="C1378" s="30"/>
      <c r="D1378" s="30" t="s">
        <v>382</v>
      </c>
      <c r="E1378" s="30" t="s">
        <v>18</v>
      </c>
      <c r="F1378" s="30" t="s">
        <v>383</v>
      </c>
      <c r="G1378" s="30" t="s">
        <v>20</v>
      </c>
      <c r="H1378" s="30" t="s">
        <v>282</v>
      </c>
      <c r="I1378" s="42" t="s">
        <v>115</v>
      </c>
      <c r="J1378" s="108" t="str">
        <f t="shared" si="27"/>
        <v>Серовский городской округ, г. Серов, ул. Спортивная, д. 1А</v>
      </c>
      <c r="K1378" s="30">
        <v>399.4</v>
      </c>
      <c r="L1378" s="30">
        <v>8</v>
      </c>
      <c r="M1378" s="30">
        <v>2</v>
      </c>
      <c r="N1378" s="41" t="s">
        <v>2802</v>
      </c>
      <c r="O1378" s="114">
        <v>43066</v>
      </c>
      <c r="P1378" s="33" t="s">
        <v>1716</v>
      </c>
      <c r="Q1378" s="187">
        <v>755722.74</v>
      </c>
      <c r="R1378" s="183"/>
      <c r="S1378" s="183"/>
      <c r="T1378"/>
    </row>
    <row r="1379" spans="1:20" ht="23.25" x14ac:dyDescent="0.25">
      <c r="A1379" s="80">
        <v>1378</v>
      </c>
      <c r="B1379" s="118" t="s">
        <v>327</v>
      </c>
      <c r="C1379" s="114"/>
      <c r="D1379" s="30" t="s">
        <v>382</v>
      </c>
      <c r="E1379" s="33" t="s">
        <v>18</v>
      </c>
      <c r="F1379" s="33" t="s">
        <v>383</v>
      </c>
      <c r="G1379" s="33" t="s">
        <v>20</v>
      </c>
      <c r="H1379" s="33" t="s">
        <v>1075</v>
      </c>
      <c r="I1379" s="117" t="s">
        <v>943</v>
      </c>
      <c r="J1379" s="108" t="str">
        <f t="shared" si="27"/>
        <v>Серовский городской округ, г. Серов, ул. Энергетиков, д. 3</v>
      </c>
      <c r="K1379" s="33">
        <v>570.79999999999995</v>
      </c>
      <c r="L1379" s="30">
        <v>8</v>
      </c>
      <c r="M1379" s="33">
        <v>3</v>
      </c>
      <c r="N1379" s="41" t="s">
        <v>2830</v>
      </c>
      <c r="O1379" s="114">
        <v>43066</v>
      </c>
      <c r="P1379" s="33" t="s">
        <v>3340</v>
      </c>
      <c r="Q1379" s="187">
        <v>1669086.4</v>
      </c>
      <c r="R1379" s="183"/>
      <c r="S1379" s="183"/>
      <c r="T1379"/>
    </row>
    <row r="1380" spans="1:20" ht="23.25" x14ac:dyDescent="0.25">
      <c r="A1380" s="80">
        <v>1379</v>
      </c>
      <c r="B1380" s="118" t="s">
        <v>327</v>
      </c>
      <c r="C1380" s="106"/>
      <c r="D1380" s="30" t="s">
        <v>382</v>
      </c>
      <c r="E1380" s="30" t="s">
        <v>18</v>
      </c>
      <c r="F1380" s="30" t="s">
        <v>383</v>
      </c>
      <c r="G1380" s="30" t="s">
        <v>20</v>
      </c>
      <c r="H1380" s="30" t="s">
        <v>1075</v>
      </c>
      <c r="I1380" s="42">
        <v>4</v>
      </c>
      <c r="J1380" s="108" t="str">
        <f t="shared" si="27"/>
        <v>Серовский городской округ, г. Серов, ул. Энергетиков, д. 4</v>
      </c>
      <c r="K1380" s="30">
        <v>581.6</v>
      </c>
      <c r="L1380" s="30">
        <v>8</v>
      </c>
      <c r="M1380" s="30">
        <v>3</v>
      </c>
      <c r="N1380" s="41" t="s">
        <v>2830</v>
      </c>
      <c r="O1380" s="114">
        <v>43066</v>
      </c>
      <c r="P1380" s="33" t="s">
        <v>3340</v>
      </c>
      <c r="Q1380" s="187">
        <v>1725273.28</v>
      </c>
      <c r="R1380" s="183"/>
      <c r="S1380" s="183"/>
      <c r="T1380"/>
    </row>
    <row r="1381" spans="1:20" ht="23.25" x14ac:dyDescent="0.25">
      <c r="A1381" s="80">
        <v>1380</v>
      </c>
      <c r="B1381" s="118" t="s">
        <v>327</v>
      </c>
      <c r="C1381" s="106"/>
      <c r="D1381" s="30" t="s">
        <v>382</v>
      </c>
      <c r="E1381" s="30" t="s">
        <v>18</v>
      </c>
      <c r="F1381" s="30" t="s">
        <v>383</v>
      </c>
      <c r="G1381" s="30" t="s">
        <v>20</v>
      </c>
      <c r="H1381" s="30" t="s">
        <v>1075</v>
      </c>
      <c r="I1381" s="42">
        <v>7</v>
      </c>
      <c r="J1381" s="108" t="str">
        <f t="shared" si="27"/>
        <v>Серовский городской округ, г. Серов, ул. Энергетиков, д. 7</v>
      </c>
      <c r="K1381" s="30">
        <v>572.5</v>
      </c>
      <c r="L1381" s="30">
        <v>8</v>
      </c>
      <c r="M1381" s="30">
        <v>3</v>
      </c>
      <c r="N1381" s="41" t="s">
        <v>2830</v>
      </c>
      <c r="O1381" s="114">
        <v>43066</v>
      </c>
      <c r="P1381" s="33" t="s">
        <v>3340</v>
      </c>
      <c r="Q1381" s="187">
        <v>1692946</v>
      </c>
      <c r="R1381" s="183"/>
      <c r="S1381" s="183"/>
      <c r="T1381"/>
    </row>
    <row r="1382" spans="1:20" ht="23.25" x14ac:dyDescent="0.25">
      <c r="A1382" s="80">
        <v>1381</v>
      </c>
      <c r="B1382" s="118" t="s">
        <v>327</v>
      </c>
      <c r="C1382" s="106"/>
      <c r="D1382" s="30" t="s">
        <v>382</v>
      </c>
      <c r="E1382" s="30" t="s">
        <v>18</v>
      </c>
      <c r="F1382" s="30" t="s">
        <v>383</v>
      </c>
      <c r="G1382" s="30" t="s">
        <v>20</v>
      </c>
      <c r="H1382" s="30" t="s">
        <v>1075</v>
      </c>
      <c r="I1382" s="42">
        <v>8</v>
      </c>
      <c r="J1382" s="108" t="str">
        <f t="shared" si="27"/>
        <v>Серовский городской округ, г. Серов, ул. Энергетиков, д. 8</v>
      </c>
      <c r="K1382" s="30">
        <v>572.5</v>
      </c>
      <c r="L1382" s="30">
        <v>8</v>
      </c>
      <c r="M1382" s="30">
        <v>3</v>
      </c>
      <c r="N1382" s="41" t="s">
        <v>2830</v>
      </c>
      <c r="O1382" s="114">
        <v>43066</v>
      </c>
      <c r="P1382" s="33" t="s">
        <v>3340</v>
      </c>
      <c r="Q1382" s="187">
        <v>1621239.76</v>
      </c>
      <c r="R1382" s="183"/>
      <c r="S1382" s="183"/>
      <c r="T1382"/>
    </row>
    <row r="1383" spans="1:20" ht="23.25" x14ac:dyDescent="0.25">
      <c r="A1383" s="80">
        <v>1382</v>
      </c>
      <c r="B1383" s="118" t="s">
        <v>327</v>
      </c>
      <c r="C1383" s="106" t="s">
        <v>752</v>
      </c>
      <c r="D1383" s="30" t="s">
        <v>397</v>
      </c>
      <c r="E1383" s="30" t="s">
        <v>637</v>
      </c>
      <c r="F1383" s="30" t="s">
        <v>398</v>
      </c>
      <c r="G1383" s="30" t="s">
        <v>20</v>
      </c>
      <c r="H1383" s="30" t="s">
        <v>1155</v>
      </c>
      <c r="I1383" s="42">
        <v>4</v>
      </c>
      <c r="J1383" s="108" t="str">
        <f t="shared" si="27"/>
        <v>Серовский р-н, Сосьвинский городской округ, п.г.т. Сосьва, ул. Гирева, д. 4</v>
      </c>
      <c r="K1383" s="30">
        <v>688.86</v>
      </c>
      <c r="L1383" s="30">
        <v>8</v>
      </c>
      <c r="M1383" s="30">
        <v>4</v>
      </c>
      <c r="N1383" s="41" t="s">
        <v>2843</v>
      </c>
      <c r="O1383" s="114">
        <v>43066</v>
      </c>
      <c r="P1383" s="33" t="s">
        <v>1711</v>
      </c>
      <c r="Q1383" s="187">
        <v>1696180.6400000001</v>
      </c>
      <c r="R1383" s="183"/>
      <c r="S1383" s="183"/>
      <c r="T1383"/>
    </row>
    <row r="1384" spans="1:20" ht="23.25" x14ac:dyDescent="0.25">
      <c r="A1384" s="80">
        <v>1383</v>
      </c>
      <c r="B1384" s="118" t="s">
        <v>327</v>
      </c>
      <c r="C1384" s="106" t="s">
        <v>752</v>
      </c>
      <c r="D1384" s="30" t="s">
        <v>397</v>
      </c>
      <c r="E1384" s="30" t="s">
        <v>637</v>
      </c>
      <c r="F1384" s="30" t="s">
        <v>398</v>
      </c>
      <c r="G1384" s="30" t="s">
        <v>20</v>
      </c>
      <c r="H1384" s="30" t="s">
        <v>36</v>
      </c>
      <c r="I1384" s="42">
        <v>17</v>
      </c>
      <c r="J1384" s="108" t="str">
        <f t="shared" si="27"/>
        <v>Серовский р-н, Сосьвинский городской округ, п.г.т. Сосьва, ул. Ленина, д. 17</v>
      </c>
      <c r="K1384" s="30">
        <v>1080</v>
      </c>
      <c r="L1384" s="30">
        <v>12</v>
      </c>
      <c r="M1384" s="30">
        <v>4</v>
      </c>
      <c r="N1384" s="41" t="s">
        <v>2843</v>
      </c>
      <c r="O1384" s="114">
        <v>43066</v>
      </c>
      <c r="P1384" s="33" t="s">
        <v>1711</v>
      </c>
      <c r="Q1384" s="187">
        <v>2824139.0300000003</v>
      </c>
      <c r="R1384" s="183"/>
      <c r="S1384" s="183"/>
      <c r="T1384"/>
    </row>
    <row r="1385" spans="1:20" ht="45.75" x14ac:dyDescent="0.25">
      <c r="A1385" s="80">
        <v>1384</v>
      </c>
      <c r="B1385" s="105" t="s">
        <v>8</v>
      </c>
      <c r="C1385" s="106" t="s">
        <v>633</v>
      </c>
      <c r="D1385" s="91" t="s">
        <v>2619</v>
      </c>
      <c r="E1385" s="30" t="s">
        <v>29</v>
      </c>
      <c r="F1385" s="30" t="s">
        <v>100</v>
      </c>
      <c r="G1385" s="30" t="s">
        <v>20</v>
      </c>
      <c r="H1385" s="30" t="s">
        <v>61</v>
      </c>
      <c r="I1385" s="42">
        <v>21</v>
      </c>
      <c r="J1385" s="108" t="str">
        <f t="shared" si="27"/>
        <v>Слободо-Туринский р-н, Слободо-Туринское сельское поселение Слободо-Туринского муниципального района Свердловской области, с. Туринская Слобода, ул. Октябрьская, д. 21</v>
      </c>
      <c r="K1385" s="30">
        <v>298.7</v>
      </c>
      <c r="L1385" s="30">
        <v>8</v>
      </c>
      <c r="M1385" s="30">
        <v>4</v>
      </c>
      <c r="N1385" s="41" t="s">
        <v>2729</v>
      </c>
      <c r="O1385" s="114">
        <v>43077</v>
      </c>
      <c r="P1385" s="33" t="s">
        <v>1630</v>
      </c>
      <c r="Q1385" s="187">
        <v>1888177.2899999996</v>
      </c>
      <c r="R1385" s="183"/>
      <c r="S1385" s="183"/>
      <c r="T1385"/>
    </row>
    <row r="1386" spans="1:20" ht="45.75" x14ac:dyDescent="0.25">
      <c r="A1386" s="80">
        <v>1385</v>
      </c>
      <c r="B1386" s="105" t="s">
        <v>8</v>
      </c>
      <c r="C1386" s="106" t="s">
        <v>633</v>
      </c>
      <c r="D1386" s="91" t="s">
        <v>2619</v>
      </c>
      <c r="E1386" s="30" t="s">
        <v>29</v>
      </c>
      <c r="F1386" s="30" t="s">
        <v>100</v>
      </c>
      <c r="G1386" s="30" t="s">
        <v>20</v>
      </c>
      <c r="H1386" s="30" t="s">
        <v>84</v>
      </c>
      <c r="I1386" s="42">
        <v>85</v>
      </c>
      <c r="J1386" s="108" t="str">
        <f t="shared" si="27"/>
        <v>Слободо-Туринский р-н, Слободо-Туринское сельское поселение Слободо-Туринского муниципального района Свердловской области, с. Туринская Слобода, ул. Советская, д. 85</v>
      </c>
      <c r="K1386" s="30">
        <v>477.4</v>
      </c>
      <c r="L1386" s="30">
        <v>12</v>
      </c>
      <c r="M1386" s="30">
        <v>3</v>
      </c>
      <c r="N1386" s="41" t="s">
        <v>2729</v>
      </c>
      <c r="O1386" s="114">
        <v>43077</v>
      </c>
      <c r="P1386" s="33" t="s">
        <v>1630</v>
      </c>
      <c r="Q1386" s="187">
        <v>1666219.5400000003</v>
      </c>
      <c r="R1386" s="183"/>
      <c r="S1386" s="183"/>
      <c r="T1386"/>
    </row>
    <row r="1387" spans="1:20" ht="23.25" x14ac:dyDescent="0.25">
      <c r="A1387" s="80">
        <v>1386</v>
      </c>
      <c r="B1387" s="109" t="s">
        <v>499</v>
      </c>
      <c r="C1387" s="30" t="s">
        <v>787</v>
      </c>
      <c r="D1387" s="30" t="s">
        <v>552</v>
      </c>
      <c r="E1387" s="30" t="s">
        <v>18</v>
      </c>
      <c r="F1387" s="30" t="s">
        <v>553</v>
      </c>
      <c r="G1387" s="30" t="s">
        <v>64</v>
      </c>
      <c r="H1387" s="30" t="s">
        <v>162</v>
      </c>
      <c r="I1387" s="35">
        <v>11</v>
      </c>
      <c r="J1387" s="108" t="str">
        <f t="shared" si="27"/>
        <v>Сухоложский р-н, городской округ Сухой Лог, г. Сухой Лог, пер. Фрунзе, д. 11</v>
      </c>
      <c r="K1387" s="30">
        <v>460.3</v>
      </c>
      <c r="L1387" s="30">
        <v>8</v>
      </c>
      <c r="M1387" s="30">
        <v>5</v>
      </c>
      <c r="N1387" s="41" t="s">
        <v>2855</v>
      </c>
      <c r="O1387" s="114">
        <v>43032</v>
      </c>
      <c r="P1387" s="33" t="s">
        <v>1608</v>
      </c>
      <c r="Q1387" s="187">
        <v>1421031.52</v>
      </c>
      <c r="R1387" s="183"/>
      <c r="S1387" s="183"/>
      <c r="T1387"/>
    </row>
    <row r="1388" spans="1:20" ht="23.25" x14ac:dyDescent="0.25">
      <c r="A1388" s="80">
        <v>1387</v>
      </c>
      <c r="B1388" s="109" t="s">
        <v>499</v>
      </c>
      <c r="C1388" s="30" t="s">
        <v>787</v>
      </c>
      <c r="D1388" s="30" t="s">
        <v>552</v>
      </c>
      <c r="E1388" s="30" t="s">
        <v>18</v>
      </c>
      <c r="F1388" s="30" t="s">
        <v>553</v>
      </c>
      <c r="G1388" s="30" t="s">
        <v>64</v>
      </c>
      <c r="H1388" s="30" t="s">
        <v>162</v>
      </c>
      <c r="I1388" s="35">
        <v>15</v>
      </c>
      <c r="J1388" s="108" t="str">
        <f t="shared" si="27"/>
        <v>Сухоложский р-н, городской округ Сухой Лог, г. Сухой Лог, пер. Фрунзе, д. 15</v>
      </c>
      <c r="K1388" s="30">
        <v>469.5</v>
      </c>
      <c r="L1388" s="30">
        <v>8</v>
      </c>
      <c r="M1388" s="30">
        <v>5</v>
      </c>
      <c r="N1388" s="41" t="s">
        <v>2855</v>
      </c>
      <c r="O1388" s="114">
        <v>43032</v>
      </c>
      <c r="P1388" s="33" t="s">
        <v>1608</v>
      </c>
      <c r="Q1388" s="187">
        <v>1550230.9</v>
      </c>
      <c r="R1388" s="183"/>
      <c r="S1388" s="183"/>
      <c r="T1388"/>
    </row>
    <row r="1389" spans="1:20" ht="23.25" x14ac:dyDescent="0.25">
      <c r="A1389" s="80">
        <v>1388</v>
      </c>
      <c r="B1389" s="109" t="s">
        <v>499</v>
      </c>
      <c r="C1389" s="30" t="s">
        <v>787</v>
      </c>
      <c r="D1389" s="30" t="s">
        <v>552</v>
      </c>
      <c r="E1389" s="30" t="s">
        <v>18</v>
      </c>
      <c r="F1389" s="30" t="s">
        <v>553</v>
      </c>
      <c r="G1389" s="30" t="s">
        <v>64</v>
      </c>
      <c r="H1389" s="30" t="s">
        <v>162</v>
      </c>
      <c r="I1389" s="35">
        <v>17</v>
      </c>
      <c r="J1389" s="108" t="str">
        <f t="shared" si="27"/>
        <v>Сухоложский р-н, городской округ Сухой Лог, г. Сухой Лог, пер. Фрунзе, д. 17</v>
      </c>
      <c r="K1389" s="30">
        <v>469.8</v>
      </c>
      <c r="L1389" s="30">
        <v>8</v>
      </c>
      <c r="M1389" s="30">
        <v>5</v>
      </c>
      <c r="N1389" s="41" t="s">
        <v>3466</v>
      </c>
      <c r="O1389" s="114" t="s">
        <v>3467</v>
      </c>
      <c r="P1389" s="33" t="s">
        <v>1608</v>
      </c>
      <c r="Q1389" s="187">
        <v>1584019.0199999998</v>
      </c>
      <c r="R1389" s="183"/>
      <c r="S1389" s="183"/>
      <c r="T1389"/>
    </row>
    <row r="1390" spans="1:20" ht="23.25" x14ac:dyDescent="0.25">
      <c r="A1390" s="80">
        <v>1389</v>
      </c>
      <c r="B1390" s="109" t="s">
        <v>499</v>
      </c>
      <c r="C1390" s="30" t="s">
        <v>787</v>
      </c>
      <c r="D1390" s="30" t="s">
        <v>552</v>
      </c>
      <c r="E1390" s="30" t="s">
        <v>18</v>
      </c>
      <c r="F1390" s="30" t="s">
        <v>553</v>
      </c>
      <c r="G1390" s="30" t="s">
        <v>20</v>
      </c>
      <c r="H1390" s="30" t="s">
        <v>74</v>
      </c>
      <c r="I1390" s="35">
        <v>4</v>
      </c>
      <c r="J1390" s="108" t="str">
        <f t="shared" si="27"/>
        <v>Сухоложский р-н, городской округ Сухой Лог, г. Сухой Лог, ул. Гагарина, д. 4</v>
      </c>
      <c r="K1390" s="30">
        <v>1433.6</v>
      </c>
      <c r="L1390" s="30">
        <v>27</v>
      </c>
      <c r="M1390" s="30">
        <v>2</v>
      </c>
      <c r="N1390" s="41" t="s">
        <v>2855</v>
      </c>
      <c r="O1390" s="114">
        <v>43032</v>
      </c>
      <c r="P1390" s="33" t="s">
        <v>1608</v>
      </c>
      <c r="Q1390" s="187">
        <v>5082433.459999999</v>
      </c>
      <c r="R1390" s="183" t="s">
        <v>2348</v>
      </c>
      <c r="S1390" s="183"/>
      <c r="T1390"/>
    </row>
    <row r="1391" spans="1:20" ht="23.25" x14ac:dyDescent="0.25">
      <c r="A1391" s="80">
        <v>1390</v>
      </c>
      <c r="B1391" s="109" t="s">
        <v>499</v>
      </c>
      <c r="C1391" s="30" t="s">
        <v>787</v>
      </c>
      <c r="D1391" s="30" t="s">
        <v>552</v>
      </c>
      <c r="E1391" s="30" t="s">
        <v>18</v>
      </c>
      <c r="F1391" s="30" t="s">
        <v>553</v>
      </c>
      <c r="G1391" s="30" t="s">
        <v>20</v>
      </c>
      <c r="H1391" s="30" t="s">
        <v>1062</v>
      </c>
      <c r="I1391" s="35">
        <v>3</v>
      </c>
      <c r="J1391" s="108" t="str">
        <f t="shared" si="27"/>
        <v>Сухоложский р-н, городской округ Сухой Лог, г. Сухой Лог, ул. Милицейская, д. 3</v>
      </c>
      <c r="K1391" s="30">
        <v>1260.0999999999999</v>
      </c>
      <c r="L1391" s="30">
        <v>34</v>
      </c>
      <c r="M1391" s="30">
        <v>4</v>
      </c>
      <c r="N1391" s="41" t="s">
        <v>3468</v>
      </c>
      <c r="O1391" s="114" t="s">
        <v>3469</v>
      </c>
      <c r="P1391" s="33" t="s">
        <v>1608</v>
      </c>
      <c r="Q1391" s="187">
        <v>2628182.14</v>
      </c>
      <c r="R1391" s="183"/>
      <c r="S1391" s="183"/>
      <c r="T1391"/>
    </row>
    <row r="1392" spans="1:20" ht="23.25" x14ac:dyDescent="0.25">
      <c r="A1392" s="80">
        <v>1391</v>
      </c>
      <c r="B1392" s="109" t="s">
        <v>499</v>
      </c>
      <c r="C1392" s="30" t="s">
        <v>787</v>
      </c>
      <c r="D1392" s="30" t="s">
        <v>552</v>
      </c>
      <c r="E1392" s="30" t="s">
        <v>18</v>
      </c>
      <c r="F1392" s="30" t="s">
        <v>553</v>
      </c>
      <c r="G1392" s="30" t="s">
        <v>20</v>
      </c>
      <c r="H1392" s="30" t="s">
        <v>682</v>
      </c>
      <c r="I1392" s="35">
        <v>1</v>
      </c>
      <c r="J1392" s="108" t="str">
        <f t="shared" si="27"/>
        <v>Сухоложский р-н, городской округ Сухой Лог, г. Сухой Лог, ул. Новая, д. 1</v>
      </c>
      <c r="K1392" s="30">
        <v>290.3</v>
      </c>
      <c r="L1392" s="30">
        <v>8</v>
      </c>
      <c r="M1392" s="30">
        <v>2</v>
      </c>
      <c r="N1392" s="41" t="s">
        <v>2855</v>
      </c>
      <c r="O1392" s="114">
        <v>43032</v>
      </c>
      <c r="P1392" s="33" t="s">
        <v>1608</v>
      </c>
      <c r="Q1392" s="187">
        <v>304961.56</v>
      </c>
      <c r="R1392" s="183"/>
      <c r="S1392" s="183"/>
      <c r="T1392"/>
    </row>
    <row r="1393" spans="1:20" ht="23.25" x14ac:dyDescent="0.25">
      <c r="A1393" s="80">
        <v>1392</v>
      </c>
      <c r="B1393" s="109" t="s">
        <v>499</v>
      </c>
      <c r="C1393" s="30" t="s">
        <v>787</v>
      </c>
      <c r="D1393" s="30" t="s">
        <v>552</v>
      </c>
      <c r="E1393" s="30" t="s">
        <v>18</v>
      </c>
      <c r="F1393" s="30" t="s">
        <v>553</v>
      </c>
      <c r="G1393" s="30" t="s">
        <v>20</v>
      </c>
      <c r="H1393" s="30" t="s">
        <v>682</v>
      </c>
      <c r="I1393" s="35">
        <v>11</v>
      </c>
      <c r="J1393" s="108" t="str">
        <f t="shared" si="27"/>
        <v>Сухоложский р-н, городской округ Сухой Лог, г. Сухой Лог, ул. Новая, д. 11</v>
      </c>
      <c r="K1393" s="30">
        <v>783.3</v>
      </c>
      <c r="L1393" s="30">
        <v>17</v>
      </c>
      <c r="M1393" s="30">
        <v>5</v>
      </c>
      <c r="N1393" s="41" t="s">
        <v>2855</v>
      </c>
      <c r="O1393" s="114">
        <v>43032</v>
      </c>
      <c r="P1393" s="33" t="s">
        <v>1608</v>
      </c>
      <c r="Q1393" s="187">
        <v>1625673.02</v>
      </c>
      <c r="R1393" s="183"/>
      <c r="S1393" s="183"/>
      <c r="T1393"/>
    </row>
    <row r="1394" spans="1:20" ht="23.25" x14ac:dyDescent="0.25">
      <c r="A1394" s="80">
        <v>1393</v>
      </c>
      <c r="B1394" s="109" t="s">
        <v>499</v>
      </c>
      <c r="C1394" s="30" t="s">
        <v>787</v>
      </c>
      <c r="D1394" s="30" t="s">
        <v>552</v>
      </c>
      <c r="E1394" s="30" t="s">
        <v>18</v>
      </c>
      <c r="F1394" s="30" t="s">
        <v>553</v>
      </c>
      <c r="G1394" s="30" t="s">
        <v>20</v>
      </c>
      <c r="H1394" s="30" t="s">
        <v>682</v>
      </c>
      <c r="I1394" s="35">
        <v>3</v>
      </c>
      <c r="J1394" s="108" t="str">
        <f t="shared" si="27"/>
        <v>Сухоложский р-н, городской округ Сухой Лог, г. Сухой Лог, ул. Новая, д. 3</v>
      </c>
      <c r="K1394" s="30">
        <v>679.3</v>
      </c>
      <c r="L1394" s="30">
        <v>12</v>
      </c>
      <c r="M1394" s="30">
        <v>5</v>
      </c>
      <c r="N1394" s="41" t="s">
        <v>2855</v>
      </c>
      <c r="O1394" s="114">
        <v>43032</v>
      </c>
      <c r="P1394" s="33" t="s">
        <v>1608</v>
      </c>
      <c r="Q1394" s="187">
        <v>1330478.3199999998</v>
      </c>
      <c r="R1394" s="183"/>
      <c r="S1394" s="183"/>
      <c r="T1394"/>
    </row>
    <row r="1395" spans="1:20" ht="23.25" x14ac:dyDescent="0.25">
      <c r="A1395" s="80">
        <v>1394</v>
      </c>
      <c r="B1395" s="109" t="s">
        <v>499</v>
      </c>
      <c r="C1395" s="30" t="s">
        <v>787</v>
      </c>
      <c r="D1395" s="30" t="s">
        <v>552</v>
      </c>
      <c r="E1395" s="30" t="s">
        <v>18</v>
      </c>
      <c r="F1395" s="30" t="s">
        <v>553</v>
      </c>
      <c r="G1395" s="30" t="s">
        <v>20</v>
      </c>
      <c r="H1395" s="30" t="s">
        <v>682</v>
      </c>
      <c r="I1395" s="35">
        <v>5</v>
      </c>
      <c r="J1395" s="108" t="str">
        <f t="shared" si="27"/>
        <v>Сухоложский р-н, городской округ Сухой Лог, г. Сухой Лог, ул. Новая, д. 5</v>
      </c>
      <c r="K1395" s="30">
        <v>676.1</v>
      </c>
      <c r="L1395" s="30">
        <v>16</v>
      </c>
      <c r="M1395" s="30">
        <v>5</v>
      </c>
      <c r="N1395" s="41" t="s">
        <v>2855</v>
      </c>
      <c r="O1395" s="114">
        <v>43032</v>
      </c>
      <c r="P1395" s="33" t="s">
        <v>1608</v>
      </c>
      <c r="Q1395" s="187">
        <v>1821213.1800000002</v>
      </c>
      <c r="R1395" s="183"/>
      <c r="S1395" s="183"/>
      <c r="T1395"/>
    </row>
    <row r="1396" spans="1:20" ht="23.25" x14ac:dyDescent="0.25">
      <c r="A1396" s="80">
        <v>1395</v>
      </c>
      <c r="B1396" s="109" t="s">
        <v>499</v>
      </c>
      <c r="C1396" s="30" t="s">
        <v>787</v>
      </c>
      <c r="D1396" s="30" t="s">
        <v>552</v>
      </c>
      <c r="E1396" s="30" t="s">
        <v>18</v>
      </c>
      <c r="F1396" s="30" t="s">
        <v>553</v>
      </c>
      <c r="G1396" s="30" t="s">
        <v>20</v>
      </c>
      <c r="H1396" s="30" t="s">
        <v>682</v>
      </c>
      <c r="I1396" s="35">
        <v>7</v>
      </c>
      <c r="J1396" s="108" t="str">
        <f t="shared" si="27"/>
        <v>Сухоложский р-н, городской округ Сухой Лог, г. Сухой Лог, ул. Новая, д. 7</v>
      </c>
      <c r="K1396" s="30">
        <v>634.20000000000005</v>
      </c>
      <c r="L1396" s="30">
        <v>14</v>
      </c>
      <c r="M1396" s="30">
        <v>5</v>
      </c>
      <c r="N1396" s="41" t="s">
        <v>2855</v>
      </c>
      <c r="O1396" s="114">
        <v>43032</v>
      </c>
      <c r="P1396" s="33" t="s">
        <v>1608</v>
      </c>
      <c r="Q1396" s="187">
        <v>2023036.8399999999</v>
      </c>
      <c r="R1396" s="183"/>
      <c r="S1396" s="183"/>
      <c r="T1396"/>
    </row>
    <row r="1397" spans="1:20" ht="23.25" x14ac:dyDescent="0.25">
      <c r="A1397" s="80">
        <v>1396</v>
      </c>
      <c r="B1397" s="109" t="s">
        <v>499</v>
      </c>
      <c r="C1397" s="30" t="s">
        <v>787</v>
      </c>
      <c r="D1397" s="30" t="s">
        <v>552</v>
      </c>
      <c r="E1397" s="30" t="s">
        <v>18</v>
      </c>
      <c r="F1397" s="30" t="s">
        <v>553</v>
      </c>
      <c r="G1397" s="30" t="s">
        <v>20</v>
      </c>
      <c r="H1397" s="30" t="s">
        <v>61</v>
      </c>
      <c r="I1397" s="35">
        <v>1</v>
      </c>
      <c r="J1397" s="108" t="str">
        <f t="shared" si="27"/>
        <v>Сухоложский р-н, городской округ Сухой Лог, г. Сухой Лог, ул. Октябрьская, д. 1</v>
      </c>
      <c r="K1397" s="30">
        <v>1617.2</v>
      </c>
      <c r="L1397" s="30">
        <v>36</v>
      </c>
      <c r="M1397" s="30">
        <v>5</v>
      </c>
      <c r="N1397" s="41" t="s">
        <v>2855</v>
      </c>
      <c r="O1397" s="114">
        <v>43032</v>
      </c>
      <c r="P1397" s="33" t="s">
        <v>1608</v>
      </c>
      <c r="Q1397" s="187">
        <v>3319092.2</v>
      </c>
      <c r="R1397" s="183"/>
      <c r="S1397" s="183"/>
      <c r="T1397"/>
    </row>
    <row r="1398" spans="1:20" ht="23.25" x14ac:dyDescent="0.25">
      <c r="A1398" s="80">
        <v>1397</v>
      </c>
      <c r="B1398" s="109" t="s">
        <v>499</v>
      </c>
      <c r="C1398" s="30" t="s">
        <v>787</v>
      </c>
      <c r="D1398" s="30" t="s">
        <v>552</v>
      </c>
      <c r="E1398" s="30" t="s">
        <v>18</v>
      </c>
      <c r="F1398" s="30" t="s">
        <v>553</v>
      </c>
      <c r="G1398" s="30" t="s">
        <v>20</v>
      </c>
      <c r="H1398" s="30" t="s">
        <v>61</v>
      </c>
      <c r="I1398" s="35">
        <v>11</v>
      </c>
      <c r="J1398" s="108" t="str">
        <f t="shared" si="27"/>
        <v>Сухоложский р-н, городской округ Сухой Лог, г. Сухой Лог, ул. Октябрьская, д. 11</v>
      </c>
      <c r="K1398" s="30">
        <v>1776.2</v>
      </c>
      <c r="L1398" s="30">
        <v>27</v>
      </c>
      <c r="M1398" s="30">
        <v>3</v>
      </c>
      <c r="N1398" s="41" t="s">
        <v>2855</v>
      </c>
      <c r="O1398" s="114">
        <v>43032</v>
      </c>
      <c r="P1398" s="33" t="s">
        <v>1608</v>
      </c>
      <c r="Q1398" s="187">
        <v>1647258.7599999998</v>
      </c>
      <c r="R1398" s="183"/>
      <c r="S1398" s="183"/>
      <c r="T1398"/>
    </row>
    <row r="1399" spans="1:20" ht="23.25" x14ac:dyDescent="0.25">
      <c r="A1399" s="80">
        <v>1398</v>
      </c>
      <c r="B1399" s="109" t="s">
        <v>499</v>
      </c>
      <c r="C1399" s="30" t="s">
        <v>787</v>
      </c>
      <c r="D1399" s="30" t="s">
        <v>552</v>
      </c>
      <c r="E1399" s="30" t="s">
        <v>18</v>
      </c>
      <c r="F1399" s="30" t="s">
        <v>553</v>
      </c>
      <c r="G1399" s="30" t="s">
        <v>20</v>
      </c>
      <c r="H1399" s="30" t="s">
        <v>61</v>
      </c>
      <c r="I1399" s="35">
        <v>16</v>
      </c>
      <c r="J1399" s="108" t="str">
        <f t="shared" si="27"/>
        <v>Сухоложский р-н, городской округ Сухой Лог, г. Сухой Лог, ул. Октябрьская, д. 16</v>
      </c>
      <c r="K1399" s="30">
        <v>2360.8000000000002</v>
      </c>
      <c r="L1399" s="30">
        <v>36</v>
      </c>
      <c r="M1399" s="30">
        <v>7</v>
      </c>
      <c r="N1399" s="41" t="s">
        <v>2855</v>
      </c>
      <c r="O1399" s="114">
        <v>43032</v>
      </c>
      <c r="P1399" s="33" t="s">
        <v>1608</v>
      </c>
      <c r="Q1399" s="187">
        <v>8824652.4199999999</v>
      </c>
      <c r="R1399" s="183"/>
      <c r="S1399" s="183"/>
      <c r="T1399"/>
    </row>
    <row r="1400" spans="1:20" ht="23.25" x14ac:dyDescent="0.25">
      <c r="A1400" s="80">
        <v>1399</v>
      </c>
      <c r="B1400" s="109" t="s">
        <v>499</v>
      </c>
      <c r="C1400" s="30" t="s">
        <v>787</v>
      </c>
      <c r="D1400" s="30" t="s">
        <v>552</v>
      </c>
      <c r="E1400" s="30" t="s">
        <v>18</v>
      </c>
      <c r="F1400" s="30" t="s">
        <v>553</v>
      </c>
      <c r="G1400" s="30" t="s">
        <v>20</v>
      </c>
      <c r="H1400" s="30" t="s">
        <v>61</v>
      </c>
      <c r="I1400" s="35">
        <v>3</v>
      </c>
      <c r="J1400" s="108" t="str">
        <f t="shared" si="27"/>
        <v>Сухоложский р-н, городской округ Сухой Лог, г. Сухой Лог, ул. Октябрьская, д. 3</v>
      </c>
      <c r="K1400" s="30">
        <v>1990.2</v>
      </c>
      <c r="L1400" s="30">
        <v>26</v>
      </c>
      <c r="M1400" s="30">
        <v>6</v>
      </c>
      <c r="N1400" s="41" t="s">
        <v>2873</v>
      </c>
      <c r="O1400" s="114" t="s">
        <v>3467</v>
      </c>
      <c r="P1400" s="33" t="s">
        <v>1608</v>
      </c>
      <c r="Q1400" s="187">
        <v>7372857.1200000001</v>
      </c>
      <c r="R1400" s="183"/>
      <c r="S1400" s="183"/>
      <c r="T1400"/>
    </row>
    <row r="1401" spans="1:20" ht="23.25" x14ac:dyDescent="0.25">
      <c r="A1401" s="80">
        <v>1400</v>
      </c>
      <c r="B1401" s="109" t="s">
        <v>499</v>
      </c>
      <c r="C1401" s="30" t="s">
        <v>787</v>
      </c>
      <c r="D1401" s="30" t="s">
        <v>552</v>
      </c>
      <c r="E1401" s="30" t="s">
        <v>18</v>
      </c>
      <c r="F1401" s="30" t="s">
        <v>553</v>
      </c>
      <c r="G1401" s="30" t="s">
        <v>20</v>
      </c>
      <c r="H1401" s="30" t="s">
        <v>61</v>
      </c>
      <c r="I1401" s="35">
        <v>6</v>
      </c>
      <c r="J1401" s="108" t="str">
        <f t="shared" si="27"/>
        <v>Сухоложский р-н, городской округ Сухой Лог, г. Сухой Лог, ул. Октябрьская, д. 6</v>
      </c>
      <c r="K1401" s="30">
        <v>1338.1</v>
      </c>
      <c r="L1401" s="30">
        <v>32</v>
      </c>
      <c r="M1401" s="30">
        <v>5</v>
      </c>
      <c r="N1401" s="41" t="s">
        <v>2855</v>
      </c>
      <c r="O1401" s="114">
        <v>43032</v>
      </c>
      <c r="P1401" s="33" t="s">
        <v>1608</v>
      </c>
      <c r="Q1401" s="187">
        <v>2304431.44</v>
      </c>
      <c r="R1401" s="183"/>
      <c r="S1401" s="183"/>
      <c r="T1401"/>
    </row>
    <row r="1402" spans="1:20" ht="23.25" x14ac:dyDescent="0.25">
      <c r="A1402" s="80">
        <v>1401</v>
      </c>
      <c r="B1402" s="109" t="s">
        <v>499</v>
      </c>
      <c r="C1402" s="30" t="s">
        <v>787</v>
      </c>
      <c r="D1402" s="30" t="s">
        <v>552</v>
      </c>
      <c r="E1402" s="30" t="s">
        <v>18</v>
      </c>
      <c r="F1402" s="30" t="s">
        <v>553</v>
      </c>
      <c r="G1402" s="30" t="s">
        <v>20</v>
      </c>
      <c r="H1402" s="30" t="s">
        <v>61</v>
      </c>
      <c r="I1402" s="35">
        <v>8</v>
      </c>
      <c r="J1402" s="108" t="str">
        <f t="shared" si="27"/>
        <v>Сухоложский р-н, городской округ Сухой Лог, г. Сухой Лог, ул. Октябрьская, д. 8</v>
      </c>
      <c r="K1402" s="30">
        <v>1589.1</v>
      </c>
      <c r="L1402" s="30">
        <v>34</v>
      </c>
      <c r="M1402" s="30">
        <v>5</v>
      </c>
      <c r="N1402" s="41" t="s">
        <v>2855</v>
      </c>
      <c r="O1402" s="114">
        <v>43032</v>
      </c>
      <c r="P1402" s="33" t="s">
        <v>1608</v>
      </c>
      <c r="Q1402" s="187">
        <v>2718957.18</v>
      </c>
      <c r="R1402" s="183"/>
      <c r="S1402" s="183"/>
      <c r="T1402"/>
    </row>
    <row r="1403" spans="1:20" ht="23.25" x14ac:dyDescent="0.25">
      <c r="A1403" s="80">
        <v>1402</v>
      </c>
      <c r="B1403" s="109" t="s">
        <v>499</v>
      </c>
      <c r="C1403" s="30" t="s">
        <v>787</v>
      </c>
      <c r="D1403" s="30" t="s">
        <v>552</v>
      </c>
      <c r="E1403" s="30" t="s">
        <v>18</v>
      </c>
      <c r="F1403" s="30" t="s">
        <v>553</v>
      </c>
      <c r="G1403" s="30" t="s">
        <v>20</v>
      </c>
      <c r="H1403" s="30" t="s">
        <v>199</v>
      </c>
      <c r="I1403" s="35">
        <v>19</v>
      </c>
      <c r="J1403" s="108" t="str">
        <f t="shared" si="27"/>
        <v>Сухоложский р-н, городской округ Сухой Лог, г. Сухой Лог, ул. Победы, д. 19</v>
      </c>
      <c r="K1403" s="30">
        <v>617.20000000000005</v>
      </c>
      <c r="L1403" s="30">
        <v>12</v>
      </c>
      <c r="M1403" s="30">
        <v>2</v>
      </c>
      <c r="N1403" s="41" t="s">
        <v>2871</v>
      </c>
      <c r="O1403" s="114">
        <v>43094</v>
      </c>
      <c r="P1403" s="33" t="s">
        <v>1608</v>
      </c>
      <c r="Q1403" s="187">
        <v>2449985.62</v>
      </c>
      <c r="R1403" s="183" t="s">
        <v>2348</v>
      </c>
      <c r="S1403" s="183"/>
      <c r="T1403"/>
    </row>
    <row r="1404" spans="1:20" ht="23.25" x14ac:dyDescent="0.25">
      <c r="A1404" s="80">
        <v>1403</v>
      </c>
      <c r="B1404" s="109" t="s">
        <v>499</v>
      </c>
      <c r="C1404" s="30" t="s">
        <v>787</v>
      </c>
      <c r="D1404" s="30" t="s">
        <v>552</v>
      </c>
      <c r="E1404" s="30" t="s">
        <v>18</v>
      </c>
      <c r="F1404" s="30" t="s">
        <v>553</v>
      </c>
      <c r="G1404" s="30" t="s">
        <v>20</v>
      </c>
      <c r="H1404" s="30" t="s">
        <v>555</v>
      </c>
      <c r="I1404" s="35">
        <v>1</v>
      </c>
      <c r="J1404" s="108" t="str">
        <f t="shared" si="27"/>
        <v>Сухоложский р-н, городской округ Сухой Лог, г. Сухой Лог, ул. Фучика, д. 1</v>
      </c>
      <c r="K1404" s="30">
        <v>808</v>
      </c>
      <c r="L1404" s="30">
        <v>12</v>
      </c>
      <c r="M1404" s="30">
        <v>5</v>
      </c>
      <c r="N1404" s="41" t="s">
        <v>2855</v>
      </c>
      <c r="O1404" s="114">
        <v>43032</v>
      </c>
      <c r="P1404" s="33" t="s">
        <v>1608</v>
      </c>
      <c r="Q1404" s="187">
        <v>1508706.7</v>
      </c>
      <c r="R1404" s="183"/>
      <c r="S1404" s="183"/>
      <c r="T1404"/>
    </row>
    <row r="1405" spans="1:20" ht="23.25" x14ac:dyDescent="0.25">
      <c r="A1405" s="80">
        <v>1404</v>
      </c>
      <c r="B1405" s="109" t="s">
        <v>499</v>
      </c>
      <c r="C1405" s="30" t="s">
        <v>787</v>
      </c>
      <c r="D1405" s="30" t="s">
        <v>552</v>
      </c>
      <c r="E1405" s="30" t="s">
        <v>18</v>
      </c>
      <c r="F1405" s="30" t="s">
        <v>553</v>
      </c>
      <c r="G1405" s="30" t="s">
        <v>20</v>
      </c>
      <c r="H1405" s="30" t="s">
        <v>555</v>
      </c>
      <c r="I1405" s="35">
        <v>9</v>
      </c>
      <c r="J1405" s="108" t="str">
        <f t="shared" si="27"/>
        <v>Сухоложский р-н, городской округ Сухой Лог, г. Сухой Лог, ул. Фучика, д. 9</v>
      </c>
      <c r="K1405" s="30">
        <v>457.4</v>
      </c>
      <c r="L1405" s="30">
        <v>8</v>
      </c>
      <c r="M1405" s="30">
        <v>4</v>
      </c>
      <c r="N1405" s="41" t="s">
        <v>2855</v>
      </c>
      <c r="O1405" s="114">
        <v>43032</v>
      </c>
      <c r="P1405" s="33" t="s">
        <v>1608</v>
      </c>
      <c r="Q1405" s="187">
        <v>1106686.6000000001</v>
      </c>
      <c r="R1405" s="183"/>
      <c r="S1405" s="183"/>
      <c r="T1405"/>
    </row>
    <row r="1406" spans="1:20" ht="23.25" x14ac:dyDescent="0.25">
      <c r="A1406" s="80">
        <v>1405</v>
      </c>
      <c r="B1406" s="109" t="s">
        <v>499</v>
      </c>
      <c r="C1406" s="30" t="s">
        <v>787</v>
      </c>
      <c r="D1406" s="30" t="s">
        <v>552</v>
      </c>
      <c r="E1406" s="30" t="s">
        <v>29</v>
      </c>
      <c r="F1406" s="30" t="s">
        <v>1089</v>
      </c>
      <c r="G1406" s="30" t="s">
        <v>20</v>
      </c>
      <c r="H1406" s="30" t="s">
        <v>77</v>
      </c>
      <c r="I1406" s="35">
        <v>28</v>
      </c>
      <c r="J1406" s="108" t="str">
        <f t="shared" si="27"/>
        <v>Сухоложский р-н, городской округ Сухой Лог, с. Курьи, ул. Свердлова, д. 28</v>
      </c>
      <c r="K1406" s="30">
        <v>435.4</v>
      </c>
      <c r="L1406" s="30">
        <v>8</v>
      </c>
      <c r="M1406" s="30">
        <v>7</v>
      </c>
      <c r="N1406" s="41" t="s">
        <v>3470</v>
      </c>
      <c r="O1406" s="114" t="s">
        <v>3471</v>
      </c>
      <c r="P1406" s="33" t="s">
        <v>1608</v>
      </c>
      <c r="Q1406" s="187">
        <v>3421636.5599999996</v>
      </c>
      <c r="R1406" s="183"/>
      <c r="S1406" s="183"/>
      <c r="T1406"/>
    </row>
    <row r="1407" spans="1:20" ht="34.5" x14ac:dyDescent="0.25">
      <c r="A1407" s="80">
        <v>1406</v>
      </c>
      <c r="B1407" s="109" t="s">
        <v>499</v>
      </c>
      <c r="C1407" s="30" t="s">
        <v>772</v>
      </c>
      <c r="D1407" s="30" t="s">
        <v>3017</v>
      </c>
      <c r="E1407" s="30" t="s">
        <v>1500</v>
      </c>
      <c r="F1407" s="30" t="s">
        <v>500</v>
      </c>
      <c r="G1407" s="30" t="s">
        <v>20</v>
      </c>
      <c r="H1407" s="30" t="s">
        <v>265</v>
      </c>
      <c r="I1407" s="35">
        <v>18</v>
      </c>
      <c r="J1407" s="108" t="str">
        <f t="shared" si="27"/>
        <v>Сысертский р-н, Арамильский городской округ Свердловской области, пос. Арамиль, ул. Станционная, д. 18</v>
      </c>
      <c r="K1407" s="30">
        <v>865</v>
      </c>
      <c r="L1407" s="30">
        <v>18</v>
      </c>
      <c r="M1407" s="30">
        <v>1</v>
      </c>
      <c r="N1407" s="41" t="s">
        <v>2866</v>
      </c>
      <c r="O1407" s="114">
        <v>43049</v>
      </c>
      <c r="P1407" s="33" t="s">
        <v>3340</v>
      </c>
      <c r="Q1407" s="187">
        <v>1134357.6000000001</v>
      </c>
      <c r="R1407" s="183"/>
      <c r="S1407" s="183"/>
      <c r="T1407"/>
    </row>
    <row r="1408" spans="1:20" ht="34.5" x14ac:dyDescent="0.25">
      <c r="A1408" s="80">
        <v>1407</v>
      </c>
      <c r="B1408" s="109" t="s">
        <v>499</v>
      </c>
      <c r="C1408" s="30" t="s">
        <v>772</v>
      </c>
      <c r="D1408" s="30" t="s">
        <v>3017</v>
      </c>
      <c r="E1408" s="30" t="s">
        <v>1500</v>
      </c>
      <c r="F1408" s="30" t="s">
        <v>500</v>
      </c>
      <c r="G1408" s="30" t="s">
        <v>20</v>
      </c>
      <c r="H1408" s="30" t="s">
        <v>265</v>
      </c>
      <c r="I1408" s="35">
        <v>20</v>
      </c>
      <c r="J1408" s="108" t="str">
        <f t="shared" si="27"/>
        <v>Сысертский р-н, Арамильский городской округ Свердловской области, пос. Арамиль, ул. Станционная, д. 20</v>
      </c>
      <c r="K1408" s="30">
        <v>850.4</v>
      </c>
      <c r="L1408" s="30">
        <v>18</v>
      </c>
      <c r="M1408" s="30">
        <v>1</v>
      </c>
      <c r="N1408" s="41" t="s">
        <v>2866</v>
      </c>
      <c r="O1408" s="114">
        <v>43049</v>
      </c>
      <c r="P1408" s="33" t="s">
        <v>3340</v>
      </c>
      <c r="Q1408" s="187">
        <v>1136564.2</v>
      </c>
      <c r="R1408" s="183"/>
      <c r="S1408" s="183"/>
      <c r="T1408"/>
    </row>
    <row r="1409" spans="1:20" ht="23.25" x14ac:dyDescent="0.25">
      <c r="A1409" s="80">
        <v>1408</v>
      </c>
      <c r="B1409" s="109" t="s">
        <v>499</v>
      </c>
      <c r="C1409" s="30" t="s">
        <v>772</v>
      </c>
      <c r="D1409" s="30" t="s">
        <v>3017</v>
      </c>
      <c r="E1409" s="30" t="s">
        <v>1500</v>
      </c>
      <c r="F1409" s="30" t="s">
        <v>501</v>
      </c>
      <c r="G1409" s="30"/>
      <c r="H1409" s="30"/>
      <c r="I1409" s="35">
        <v>1</v>
      </c>
      <c r="J1409" s="108" t="str">
        <f>C1409&amp;""&amp;D1409&amp;", "&amp;E1409&amp;" "&amp;F1409&amp;", д. "&amp;I1409</f>
        <v>Сысертский р-н, Арамильский городской округ Свердловской области, пос. Светлый, д. 1</v>
      </c>
      <c r="K1409" s="30">
        <v>3409.7</v>
      </c>
      <c r="L1409" s="30">
        <v>60</v>
      </c>
      <c r="M1409" s="30">
        <v>1</v>
      </c>
      <c r="N1409" s="41" t="s">
        <v>2866</v>
      </c>
      <c r="O1409" s="114">
        <v>43049</v>
      </c>
      <c r="P1409" s="33" t="s">
        <v>3340</v>
      </c>
      <c r="Q1409" s="187">
        <v>1703452.72</v>
      </c>
      <c r="R1409" s="183"/>
      <c r="S1409" s="183"/>
      <c r="T1409"/>
    </row>
    <row r="1410" spans="1:20" ht="23.25" x14ac:dyDescent="0.25">
      <c r="A1410" s="80">
        <v>1409</v>
      </c>
      <c r="B1410" s="109" t="s">
        <v>499</v>
      </c>
      <c r="C1410" s="30" t="s">
        <v>772</v>
      </c>
      <c r="D1410" s="30" t="s">
        <v>304</v>
      </c>
      <c r="E1410" s="30" t="s">
        <v>18</v>
      </c>
      <c r="F1410" s="30" t="s">
        <v>305</v>
      </c>
      <c r="G1410" s="30" t="s">
        <v>362</v>
      </c>
      <c r="H1410" s="30" t="s">
        <v>1117</v>
      </c>
      <c r="I1410" s="35">
        <v>28</v>
      </c>
      <c r="J1410" s="108" t="str">
        <f t="shared" ref="J1410:J1444" si="28">C1410&amp;""&amp;D1410&amp;", "&amp;E1410&amp;" "&amp;F1410&amp;", "&amp;G1410&amp;" "&amp;H1410&amp;", д. "&amp;I1410</f>
        <v>Сысертский р-н, Сысертский городской округ, г. Сысерть, мкр. Новый, д. 28</v>
      </c>
      <c r="K1410" s="30">
        <v>4871.7</v>
      </c>
      <c r="L1410" s="30">
        <v>99</v>
      </c>
      <c r="M1410" s="30">
        <v>1</v>
      </c>
      <c r="N1410" s="41" t="s">
        <v>2864</v>
      </c>
      <c r="O1410" s="114">
        <v>43087</v>
      </c>
      <c r="P1410" s="33" t="s">
        <v>2107</v>
      </c>
      <c r="Q1410" s="187">
        <v>3294725.2</v>
      </c>
      <c r="R1410" s="183"/>
      <c r="S1410" s="183"/>
      <c r="T1410"/>
    </row>
    <row r="1411" spans="1:20" ht="23.25" x14ac:dyDescent="0.25">
      <c r="A1411" s="80">
        <v>1410</v>
      </c>
      <c r="B1411" s="109" t="s">
        <v>499</v>
      </c>
      <c r="C1411" s="30" t="s">
        <v>772</v>
      </c>
      <c r="D1411" s="30" t="s">
        <v>304</v>
      </c>
      <c r="E1411" s="30" t="s">
        <v>18</v>
      </c>
      <c r="F1411" s="30" t="s">
        <v>305</v>
      </c>
      <c r="G1411" s="30" t="s">
        <v>20</v>
      </c>
      <c r="H1411" s="30" t="s">
        <v>1090</v>
      </c>
      <c r="I1411" s="35">
        <v>18</v>
      </c>
      <c r="J1411" s="108" t="str">
        <f t="shared" si="28"/>
        <v>Сысертский р-н, Сысертский городской округ, г. Сысерть, ул. Большевиков, д. 18</v>
      </c>
      <c r="K1411" s="30">
        <v>452.9</v>
      </c>
      <c r="L1411" s="30">
        <v>8</v>
      </c>
      <c r="M1411" s="30">
        <v>4</v>
      </c>
      <c r="N1411" s="41" t="s">
        <v>2864</v>
      </c>
      <c r="O1411" s="114">
        <v>43087</v>
      </c>
      <c r="P1411" s="33" t="s">
        <v>2107</v>
      </c>
      <c r="Q1411" s="187">
        <v>2098219.3599999994</v>
      </c>
      <c r="R1411" s="183"/>
      <c r="S1411" s="183"/>
      <c r="T1411"/>
    </row>
    <row r="1412" spans="1:20" ht="23.25" x14ac:dyDescent="0.25">
      <c r="A1412" s="80">
        <v>1411</v>
      </c>
      <c r="B1412" s="109" t="s">
        <v>499</v>
      </c>
      <c r="C1412" s="30" t="s">
        <v>772</v>
      </c>
      <c r="D1412" s="30" t="s">
        <v>304</v>
      </c>
      <c r="E1412" s="30" t="s">
        <v>18</v>
      </c>
      <c r="F1412" s="30" t="s">
        <v>305</v>
      </c>
      <c r="G1412" s="30" t="s">
        <v>20</v>
      </c>
      <c r="H1412" s="30" t="s">
        <v>578</v>
      </c>
      <c r="I1412" s="35">
        <v>32</v>
      </c>
      <c r="J1412" s="108" t="str">
        <f t="shared" si="28"/>
        <v>Сысертский р-н, Сысертский городской округ, г. Сысерть, ул. Коммуны, д. 32</v>
      </c>
      <c r="K1412" s="30">
        <v>1572.2</v>
      </c>
      <c r="L1412" s="30">
        <v>32</v>
      </c>
      <c r="M1412" s="30">
        <v>5</v>
      </c>
      <c r="N1412" s="41" t="s">
        <v>2864</v>
      </c>
      <c r="O1412" s="114">
        <v>43087</v>
      </c>
      <c r="P1412" s="33" t="s">
        <v>2107</v>
      </c>
      <c r="Q1412" s="187">
        <v>5100609</v>
      </c>
      <c r="R1412" s="183"/>
      <c r="S1412" s="183"/>
      <c r="T1412"/>
    </row>
    <row r="1413" spans="1:20" ht="23.25" x14ac:dyDescent="0.25">
      <c r="A1413" s="80">
        <v>1412</v>
      </c>
      <c r="B1413" s="109" t="s">
        <v>499</v>
      </c>
      <c r="C1413" s="30" t="s">
        <v>772</v>
      </c>
      <c r="D1413" s="30" t="s">
        <v>304</v>
      </c>
      <c r="E1413" s="30" t="s">
        <v>18</v>
      </c>
      <c r="F1413" s="30" t="s">
        <v>305</v>
      </c>
      <c r="G1413" s="30" t="s">
        <v>20</v>
      </c>
      <c r="H1413" s="30" t="s">
        <v>207</v>
      </c>
      <c r="I1413" s="35">
        <v>40</v>
      </c>
      <c r="J1413" s="108" t="str">
        <f t="shared" si="28"/>
        <v>Сысертский р-н, Сысертский городской округ, г. Сысерть, ул. Красноармейская, д. 40</v>
      </c>
      <c r="K1413" s="30">
        <v>3576.4</v>
      </c>
      <c r="L1413" s="30">
        <v>70</v>
      </c>
      <c r="M1413" s="30">
        <v>1</v>
      </c>
      <c r="N1413" s="41" t="s">
        <v>2864</v>
      </c>
      <c r="O1413" s="114">
        <v>43087</v>
      </c>
      <c r="P1413" s="33" t="s">
        <v>2107</v>
      </c>
      <c r="Q1413" s="187">
        <v>2317686.38</v>
      </c>
      <c r="R1413" s="183"/>
      <c r="S1413" s="183"/>
      <c r="T1413"/>
    </row>
    <row r="1414" spans="1:20" ht="23.25" x14ac:dyDescent="0.25">
      <c r="A1414" s="80">
        <v>1413</v>
      </c>
      <c r="B1414" s="109" t="s">
        <v>499</v>
      </c>
      <c r="C1414" s="30" t="s">
        <v>772</v>
      </c>
      <c r="D1414" s="30" t="s">
        <v>304</v>
      </c>
      <c r="E1414" s="33" t="s">
        <v>18</v>
      </c>
      <c r="F1414" s="33" t="s">
        <v>305</v>
      </c>
      <c r="G1414" s="33" t="s">
        <v>20</v>
      </c>
      <c r="H1414" s="33" t="s">
        <v>82</v>
      </c>
      <c r="I1414" s="56" t="s">
        <v>948</v>
      </c>
      <c r="J1414" s="108" t="str">
        <f t="shared" si="28"/>
        <v>Сысертский р-н, Сысертский городской округ, г. Сысерть, ул. Орджоникидзе, д. 17</v>
      </c>
      <c r="K1414" s="33">
        <v>2263.6999999999998</v>
      </c>
      <c r="L1414" s="30">
        <v>46</v>
      </c>
      <c r="M1414" s="33">
        <v>4</v>
      </c>
      <c r="N1414" s="41" t="s">
        <v>2864</v>
      </c>
      <c r="O1414" s="114">
        <v>43087</v>
      </c>
      <c r="P1414" s="33" t="s">
        <v>2107</v>
      </c>
      <c r="Q1414" s="187">
        <v>5838468.9000000004</v>
      </c>
      <c r="R1414" s="183"/>
      <c r="S1414" s="183"/>
      <c r="T1414"/>
    </row>
    <row r="1415" spans="1:20" ht="23.25" x14ac:dyDescent="0.25">
      <c r="A1415" s="80">
        <v>1414</v>
      </c>
      <c r="B1415" s="109" t="s">
        <v>499</v>
      </c>
      <c r="C1415" s="30" t="s">
        <v>772</v>
      </c>
      <c r="D1415" s="30" t="s">
        <v>304</v>
      </c>
      <c r="E1415" s="30" t="s">
        <v>1500</v>
      </c>
      <c r="F1415" s="30" t="s">
        <v>785</v>
      </c>
      <c r="G1415" s="30" t="s">
        <v>20</v>
      </c>
      <c r="H1415" s="30" t="s">
        <v>786</v>
      </c>
      <c r="I1415" s="35">
        <v>15</v>
      </c>
      <c r="J1415" s="108" t="str">
        <f t="shared" si="28"/>
        <v>Сысертский р-н, Сысертский городской округ, пос. Бобровский, ул. Демина, д. 15</v>
      </c>
      <c r="K1415" s="30">
        <v>881.6</v>
      </c>
      <c r="L1415" s="30">
        <v>8</v>
      </c>
      <c r="M1415" s="30">
        <v>1</v>
      </c>
      <c r="N1415" s="41" t="s">
        <v>2868</v>
      </c>
      <c r="O1415" s="114">
        <v>43206</v>
      </c>
      <c r="P1415" s="33" t="s">
        <v>1683</v>
      </c>
      <c r="Q1415" s="187">
        <v>882478.34</v>
      </c>
      <c r="R1415" s="183" t="s">
        <v>2348</v>
      </c>
      <c r="S1415" s="183"/>
      <c r="T1415"/>
    </row>
    <row r="1416" spans="1:20" ht="23.25" x14ac:dyDescent="0.25">
      <c r="A1416" s="80">
        <v>1415</v>
      </c>
      <c r="B1416" s="109" t="s">
        <v>499</v>
      </c>
      <c r="C1416" s="30" t="s">
        <v>772</v>
      </c>
      <c r="D1416" s="30" t="s">
        <v>304</v>
      </c>
      <c r="E1416" s="30" t="s">
        <v>1500</v>
      </c>
      <c r="F1416" s="30" t="s">
        <v>785</v>
      </c>
      <c r="G1416" s="30" t="s">
        <v>20</v>
      </c>
      <c r="H1416" s="30" t="s">
        <v>786</v>
      </c>
      <c r="I1416" s="35">
        <v>3</v>
      </c>
      <c r="J1416" s="108" t="str">
        <f t="shared" si="28"/>
        <v>Сысертский р-н, Сысертский городской округ, пос. Бобровский, ул. Демина, д. 3</v>
      </c>
      <c r="K1416" s="30">
        <v>850.2</v>
      </c>
      <c r="L1416" s="30">
        <v>33</v>
      </c>
      <c r="M1416" s="30">
        <v>2</v>
      </c>
      <c r="N1416" s="41" t="s">
        <v>2864</v>
      </c>
      <c r="O1416" s="114">
        <v>43087</v>
      </c>
      <c r="P1416" s="33" t="s">
        <v>2107</v>
      </c>
      <c r="Q1416" s="187">
        <v>540159.15999999992</v>
      </c>
      <c r="R1416" s="183"/>
      <c r="S1416" s="183"/>
      <c r="T1416"/>
    </row>
    <row r="1417" spans="1:20" ht="23.25" x14ac:dyDescent="0.25">
      <c r="A1417" s="80">
        <v>1416</v>
      </c>
      <c r="B1417" s="109" t="s">
        <v>499</v>
      </c>
      <c r="C1417" s="30" t="s">
        <v>772</v>
      </c>
      <c r="D1417" s="30" t="s">
        <v>304</v>
      </c>
      <c r="E1417" s="30" t="s">
        <v>1500</v>
      </c>
      <c r="F1417" s="30" t="s">
        <v>310</v>
      </c>
      <c r="G1417" s="30" t="s">
        <v>20</v>
      </c>
      <c r="H1417" s="30" t="s">
        <v>36</v>
      </c>
      <c r="I1417" s="35">
        <v>129</v>
      </c>
      <c r="J1417" s="108" t="str">
        <f t="shared" si="28"/>
        <v>Сысертский р-н, Сысертский городской округ, пос. Большой Исток, ул. Ленина, д. 129</v>
      </c>
      <c r="K1417" s="30">
        <v>505.1</v>
      </c>
      <c r="L1417" s="30">
        <v>12</v>
      </c>
      <c r="M1417" s="30">
        <v>5</v>
      </c>
      <c r="N1417" s="41" t="s">
        <v>2864</v>
      </c>
      <c r="O1417" s="114">
        <v>43087</v>
      </c>
      <c r="P1417" s="33" t="s">
        <v>2107</v>
      </c>
      <c r="Q1417" s="187">
        <v>1388318.3800000001</v>
      </c>
      <c r="R1417" s="183"/>
      <c r="S1417" s="183"/>
      <c r="T1417"/>
    </row>
    <row r="1418" spans="1:20" ht="23.25" x14ac:dyDescent="0.25">
      <c r="A1418" s="80">
        <v>1417</v>
      </c>
      <c r="B1418" s="109" t="s">
        <v>499</v>
      </c>
      <c r="C1418" s="30" t="s">
        <v>772</v>
      </c>
      <c r="D1418" s="30" t="s">
        <v>304</v>
      </c>
      <c r="E1418" s="30" t="s">
        <v>1500</v>
      </c>
      <c r="F1418" s="30" t="s">
        <v>310</v>
      </c>
      <c r="G1418" s="30" t="s">
        <v>20</v>
      </c>
      <c r="H1418" s="30" t="s">
        <v>380</v>
      </c>
      <c r="I1418" s="35">
        <v>4</v>
      </c>
      <c r="J1418" s="108" t="str">
        <f t="shared" si="28"/>
        <v>Сысертский р-н, Сысертский городской округ, пос. Большой Исток, ул. Молодежная, д. 4</v>
      </c>
      <c r="K1418" s="30">
        <v>1792.6</v>
      </c>
      <c r="L1418" s="30">
        <v>36</v>
      </c>
      <c r="M1418" s="30">
        <v>1</v>
      </c>
      <c r="N1418" s="41" t="s">
        <v>2864</v>
      </c>
      <c r="O1418" s="114">
        <v>43087</v>
      </c>
      <c r="P1418" s="33" t="s">
        <v>2107</v>
      </c>
      <c r="Q1418" s="187">
        <v>756447.26</v>
      </c>
      <c r="R1418" s="183"/>
      <c r="S1418" s="183"/>
      <c r="T1418"/>
    </row>
    <row r="1419" spans="1:20" ht="23.25" x14ac:dyDescent="0.25">
      <c r="A1419" s="80">
        <v>1418</v>
      </c>
      <c r="B1419" s="109" t="s">
        <v>499</v>
      </c>
      <c r="C1419" s="30" t="s">
        <v>772</v>
      </c>
      <c r="D1419" s="30" t="s">
        <v>304</v>
      </c>
      <c r="E1419" s="30" t="s">
        <v>1500</v>
      </c>
      <c r="F1419" s="30" t="s">
        <v>310</v>
      </c>
      <c r="G1419" s="30" t="s">
        <v>20</v>
      </c>
      <c r="H1419" s="30" t="s">
        <v>61</v>
      </c>
      <c r="I1419" s="35">
        <v>50</v>
      </c>
      <c r="J1419" s="108" t="str">
        <f t="shared" si="28"/>
        <v>Сысертский р-н, Сысертский городской округ, пос. Большой Исток, ул. Октябрьская, д. 50</v>
      </c>
      <c r="K1419" s="30">
        <v>948</v>
      </c>
      <c r="L1419" s="30">
        <v>18</v>
      </c>
      <c r="M1419" s="30">
        <v>1</v>
      </c>
      <c r="N1419" s="41" t="s">
        <v>2864</v>
      </c>
      <c r="O1419" s="114">
        <v>43087</v>
      </c>
      <c r="P1419" s="33" t="s">
        <v>2107</v>
      </c>
      <c r="Q1419" s="187">
        <v>584514.18000000005</v>
      </c>
      <c r="R1419" s="183"/>
      <c r="S1419" s="183"/>
      <c r="T1419"/>
    </row>
    <row r="1420" spans="1:20" ht="23.25" x14ac:dyDescent="0.25">
      <c r="A1420" s="80">
        <v>1419</v>
      </c>
      <c r="B1420" s="109" t="s">
        <v>499</v>
      </c>
      <c r="C1420" s="30" t="s">
        <v>772</v>
      </c>
      <c r="D1420" s="30" t="s">
        <v>304</v>
      </c>
      <c r="E1420" s="30" t="s">
        <v>1500</v>
      </c>
      <c r="F1420" s="33" t="s">
        <v>308</v>
      </c>
      <c r="G1420" s="33" t="s">
        <v>20</v>
      </c>
      <c r="H1420" s="33" t="s">
        <v>309</v>
      </c>
      <c r="I1420" s="56" t="s">
        <v>730</v>
      </c>
      <c r="J1420" s="108" t="str">
        <f t="shared" si="28"/>
        <v>Сысертский р-н, Сысертский городской округ, пос. Двуреченск, ул. Клубная, д. 9</v>
      </c>
      <c r="K1420" s="33">
        <v>1141.2</v>
      </c>
      <c r="L1420" s="30">
        <v>16</v>
      </c>
      <c r="M1420" s="33">
        <v>5</v>
      </c>
      <c r="N1420" s="41" t="s">
        <v>2864</v>
      </c>
      <c r="O1420" s="114">
        <v>43087</v>
      </c>
      <c r="P1420" s="33" t="s">
        <v>2107</v>
      </c>
      <c r="Q1420" s="187">
        <v>2207316.2600000002</v>
      </c>
      <c r="R1420" s="183"/>
      <c r="S1420" s="183"/>
      <c r="T1420"/>
    </row>
    <row r="1421" spans="1:20" ht="23.25" x14ac:dyDescent="0.25">
      <c r="A1421" s="80">
        <v>1420</v>
      </c>
      <c r="B1421" s="109" t="s">
        <v>499</v>
      </c>
      <c r="C1421" s="30" t="s">
        <v>772</v>
      </c>
      <c r="D1421" s="30" t="s">
        <v>304</v>
      </c>
      <c r="E1421" s="30" t="s">
        <v>1500</v>
      </c>
      <c r="F1421" s="30" t="s">
        <v>308</v>
      </c>
      <c r="G1421" s="30" t="s">
        <v>20</v>
      </c>
      <c r="H1421" s="30" t="s">
        <v>540</v>
      </c>
      <c r="I1421" s="35">
        <v>5</v>
      </c>
      <c r="J1421" s="108" t="str">
        <f t="shared" si="28"/>
        <v>Сысертский р-н, Сысертский городской округ, пос. Двуреченск, ул. Озерная, д. 5</v>
      </c>
      <c r="K1421" s="30">
        <v>689.7</v>
      </c>
      <c r="L1421" s="30">
        <v>16</v>
      </c>
      <c r="M1421" s="30">
        <v>4</v>
      </c>
      <c r="N1421" s="41" t="s">
        <v>2864</v>
      </c>
      <c r="O1421" s="114">
        <v>43087</v>
      </c>
      <c r="P1421" s="33" t="s">
        <v>2107</v>
      </c>
      <c r="Q1421" s="187">
        <v>2872786.7</v>
      </c>
      <c r="R1421" s="183"/>
      <c r="S1421" s="183"/>
      <c r="T1421"/>
    </row>
    <row r="1422" spans="1:20" ht="23.25" x14ac:dyDescent="0.25">
      <c r="A1422" s="80">
        <v>1421</v>
      </c>
      <c r="B1422" s="109" t="s">
        <v>499</v>
      </c>
      <c r="C1422" s="30" t="s">
        <v>772</v>
      </c>
      <c r="D1422" s="30" t="s">
        <v>304</v>
      </c>
      <c r="E1422" s="30" t="s">
        <v>1500</v>
      </c>
      <c r="F1422" s="33" t="s">
        <v>308</v>
      </c>
      <c r="G1422" s="33" t="s">
        <v>20</v>
      </c>
      <c r="H1422" s="33" t="s">
        <v>199</v>
      </c>
      <c r="I1422" s="56" t="s">
        <v>944</v>
      </c>
      <c r="J1422" s="108" t="str">
        <f t="shared" si="28"/>
        <v>Сысертский р-н, Сысертский городской округ, пос. Двуреченск, ул. Победы, д. 5</v>
      </c>
      <c r="K1422" s="33">
        <v>1215.2</v>
      </c>
      <c r="L1422" s="30">
        <v>15</v>
      </c>
      <c r="M1422" s="33">
        <v>8</v>
      </c>
      <c r="N1422" s="41" t="s">
        <v>2864</v>
      </c>
      <c r="O1422" s="114">
        <v>43087</v>
      </c>
      <c r="P1422" s="33" t="s">
        <v>2107</v>
      </c>
      <c r="Q1422" s="187">
        <v>7568189.5999999996</v>
      </c>
      <c r="R1422" s="183"/>
      <c r="S1422" s="183"/>
      <c r="T1422"/>
    </row>
    <row r="1423" spans="1:20" ht="23.25" x14ac:dyDescent="0.25">
      <c r="A1423" s="80">
        <v>1422</v>
      </c>
      <c r="B1423" s="109" t="s">
        <v>499</v>
      </c>
      <c r="C1423" s="30" t="s">
        <v>772</v>
      </c>
      <c r="D1423" s="30" t="s">
        <v>304</v>
      </c>
      <c r="E1423" s="33" t="s">
        <v>29</v>
      </c>
      <c r="F1423" s="33" t="s">
        <v>1234</v>
      </c>
      <c r="G1423" s="33" t="s">
        <v>20</v>
      </c>
      <c r="H1423" s="33" t="s">
        <v>87</v>
      </c>
      <c r="I1423" s="56" t="s">
        <v>945</v>
      </c>
      <c r="J1423" s="108" t="str">
        <f t="shared" si="28"/>
        <v>Сысертский р-н, Сысертский городской округ, с. Щелкун, ул. Строителей, д. 7</v>
      </c>
      <c r="K1423" s="33">
        <v>523.5</v>
      </c>
      <c r="L1423" s="30">
        <v>12</v>
      </c>
      <c r="M1423" s="33">
        <v>5</v>
      </c>
      <c r="N1423" s="41" t="s">
        <v>2864</v>
      </c>
      <c r="O1423" s="114">
        <v>43087</v>
      </c>
      <c r="P1423" s="33" t="s">
        <v>2107</v>
      </c>
      <c r="Q1423" s="187">
        <v>3793674.04</v>
      </c>
      <c r="R1423" s="183"/>
      <c r="S1423" s="183"/>
      <c r="T1423"/>
    </row>
    <row r="1424" spans="1:20" ht="23.25" x14ac:dyDescent="0.25">
      <c r="A1424" s="80">
        <v>1423</v>
      </c>
      <c r="B1424" s="105" t="s">
        <v>8</v>
      </c>
      <c r="C1424" s="106"/>
      <c r="D1424" s="91" t="s">
        <v>14</v>
      </c>
      <c r="E1424" s="30" t="s">
        <v>18</v>
      </c>
      <c r="F1424" s="30" t="s">
        <v>102</v>
      </c>
      <c r="G1424" s="30" t="s">
        <v>20</v>
      </c>
      <c r="H1424" s="30" t="s">
        <v>1064</v>
      </c>
      <c r="I1424" s="42" t="s">
        <v>115</v>
      </c>
      <c r="J1424" s="108" t="str">
        <f t="shared" si="28"/>
        <v>Тавдинский городской округ, г. Тавда, ул. 4-я Пятилетка, д. 1А</v>
      </c>
      <c r="K1424" s="30">
        <v>1318.7</v>
      </c>
      <c r="L1424" s="30">
        <v>20</v>
      </c>
      <c r="M1424" s="30">
        <v>7</v>
      </c>
      <c r="N1424" s="41" t="s">
        <v>2729</v>
      </c>
      <c r="O1424" s="114">
        <v>43077</v>
      </c>
      <c r="P1424" s="33" t="s">
        <v>1630</v>
      </c>
      <c r="Q1424" s="187">
        <v>3704581.78</v>
      </c>
      <c r="R1424" s="183"/>
      <c r="S1424" s="183"/>
      <c r="T1424"/>
    </row>
    <row r="1425" spans="1:20" ht="23.25" x14ac:dyDescent="0.25">
      <c r="A1425" s="80">
        <v>1424</v>
      </c>
      <c r="B1425" s="105" t="s">
        <v>8</v>
      </c>
      <c r="C1425" s="106"/>
      <c r="D1425" s="91" t="s">
        <v>14</v>
      </c>
      <c r="E1425" s="30" t="s">
        <v>18</v>
      </c>
      <c r="F1425" s="30" t="s">
        <v>102</v>
      </c>
      <c r="G1425" s="30" t="s">
        <v>20</v>
      </c>
      <c r="H1425" s="30" t="s">
        <v>1064</v>
      </c>
      <c r="I1425" s="42" t="s">
        <v>762</v>
      </c>
      <c r="J1425" s="108" t="str">
        <f t="shared" si="28"/>
        <v>Тавдинский городской округ, г. Тавда, ул. 4-я Пятилетка, д. 1Б</v>
      </c>
      <c r="K1425" s="30">
        <v>294.39999999999998</v>
      </c>
      <c r="L1425" s="30">
        <v>8</v>
      </c>
      <c r="M1425" s="30">
        <v>5</v>
      </c>
      <c r="N1425" s="41" t="s">
        <v>2729</v>
      </c>
      <c r="O1425" s="114">
        <v>43077</v>
      </c>
      <c r="P1425" s="33" t="s">
        <v>1630</v>
      </c>
      <c r="Q1425" s="187">
        <v>1794118.2600000002</v>
      </c>
      <c r="R1425" s="183"/>
      <c r="S1425" s="183"/>
      <c r="T1425"/>
    </row>
    <row r="1426" spans="1:20" ht="23.25" x14ac:dyDescent="0.25">
      <c r="A1426" s="80">
        <v>1425</v>
      </c>
      <c r="B1426" s="105" t="s">
        <v>8</v>
      </c>
      <c r="C1426" s="30"/>
      <c r="D1426" s="91" t="s">
        <v>14</v>
      </c>
      <c r="E1426" s="30" t="s">
        <v>18</v>
      </c>
      <c r="F1426" s="30" t="s">
        <v>102</v>
      </c>
      <c r="G1426" s="30" t="s">
        <v>20</v>
      </c>
      <c r="H1426" s="30" t="s">
        <v>92</v>
      </c>
      <c r="I1426" s="42" t="s">
        <v>224</v>
      </c>
      <c r="J1426" s="108" t="str">
        <f t="shared" si="28"/>
        <v>Тавдинский городской округ, г. Тавда, ул. Бажова, д. 9А</v>
      </c>
      <c r="K1426" s="30">
        <v>399.5</v>
      </c>
      <c r="L1426" s="30">
        <v>8</v>
      </c>
      <c r="M1426" s="30">
        <v>2</v>
      </c>
      <c r="N1426" s="41" t="s">
        <v>2729</v>
      </c>
      <c r="O1426" s="114">
        <v>43077</v>
      </c>
      <c r="P1426" s="33" t="s">
        <v>1630</v>
      </c>
      <c r="Q1426" s="187">
        <v>1296394.68</v>
      </c>
      <c r="R1426" s="183"/>
      <c r="S1426" s="183"/>
      <c r="T1426"/>
    </row>
    <row r="1427" spans="1:20" ht="23.25" x14ac:dyDescent="0.25">
      <c r="A1427" s="80">
        <v>1426</v>
      </c>
      <c r="B1427" s="105" t="s">
        <v>8</v>
      </c>
      <c r="C1427" s="106"/>
      <c r="D1427" s="91" t="s">
        <v>14</v>
      </c>
      <c r="E1427" s="30" t="s">
        <v>18</v>
      </c>
      <c r="F1427" s="30" t="s">
        <v>102</v>
      </c>
      <c r="G1427" s="30" t="s">
        <v>20</v>
      </c>
      <c r="H1427" s="30" t="s">
        <v>75</v>
      </c>
      <c r="I1427" s="42">
        <v>16</v>
      </c>
      <c r="J1427" s="108" t="str">
        <f t="shared" si="28"/>
        <v>Тавдинский городской округ, г. Тавда, ул. Карла Маркса, д. 16</v>
      </c>
      <c r="K1427" s="30">
        <v>978.4</v>
      </c>
      <c r="L1427" s="30">
        <v>16</v>
      </c>
      <c r="M1427" s="30">
        <v>7</v>
      </c>
      <c r="N1427" s="41" t="s">
        <v>2735</v>
      </c>
      <c r="O1427" s="114">
        <v>43077</v>
      </c>
      <c r="P1427" s="33" t="s">
        <v>1608</v>
      </c>
      <c r="Q1427" s="187">
        <v>6992347.2400000002</v>
      </c>
      <c r="R1427" s="183"/>
      <c r="S1427" s="183"/>
      <c r="T1427"/>
    </row>
    <row r="1428" spans="1:20" ht="23.25" x14ac:dyDescent="0.25">
      <c r="A1428" s="80">
        <v>1427</v>
      </c>
      <c r="B1428" s="105" t="s">
        <v>8</v>
      </c>
      <c r="C1428" s="106"/>
      <c r="D1428" s="91" t="s">
        <v>14</v>
      </c>
      <c r="E1428" s="30" t="s">
        <v>18</v>
      </c>
      <c r="F1428" s="30" t="s">
        <v>102</v>
      </c>
      <c r="G1428" s="30" t="s">
        <v>20</v>
      </c>
      <c r="H1428" s="30" t="s">
        <v>36</v>
      </c>
      <c r="I1428" s="42">
        <v>80</v>
      </c>
      <c r="J1428" s="108" t="str">
        <f t="shared" si="28"/>
        <v>Тавдинский городской округ, г. Тавда, ул. Ленина, д. 80</v>
      </c>
      <c r="K1428" s="30">
        <v>399.9</v>
      </c>
      <c r="L1428" s="30">
        <v>12</v>
      </c>
      <c r="M1428" s="30">
        <v>6</v>
      </c>
      <c r="N1428" s="41" t="s">
        <v>2729</v>
      </c>
      <c r="O1428" s="114">
        <v>43077</v>
      </c>
      <c r="P1428" s="33" t="s">
        <v>1630</v>
      </c>
      <c r="Q1428" s="187">
        <v>2003102.3800000001</v>
      </c>
      <c r="R1428" s="183"/>
      <c r="S1428" s="183"/>
      <c r="T1428"/>
    </row>
    <row r="1429" spans="1:20" ht="23.25" x14ac:dyDescent="0.25">
      <c r="A1429" s="80">
        <v>1428</v>
      </c>
      <c r="B1429" s="105" t="s">
        <v>8</v>
      </c>
      <c r="C1429" s="106"/>
      <c r="D1429" s="91" t="s">
        <v>14</v>
      </c>
      <c r="E1429" s="30" t="s">
        <v>18</v>
      </c>
      <c r="F1429" s="30" t="s">
        <v>102</v>
      </c>
      <c r="G1429" s="30" t="s">
        <v>20</v>
      </c>
      <c r="H1429" s="30" t="s">
        <v>36</v>
      </c>
      <c r="I1429" s="42">
        <v>85</v>
      </c>
      <c r="J1429" s="108" t="str">
        <f t="shared" si="28"/>
        <v>Тавдинский городской округ, г. Тавда, ул. Ленина, д. 85</v>
      </c>
      <c r="K1429" s="30">
        <v>825.2</v>
      </c>
      <c r="L1429" s="30">
        <v>11</v>
      </c>
      <c r="M1429" s="30">
        <v>4</v>
      </c>
      <c r="N1429" s="41" t="s">
        <v>2729</v>
      </c>
      <c r="O1429" s="114">
        <v>43077</v>
      </c>
      <c r="P1429" s="33" t="s">
        <v>1630</v>
      </c>
      <c r="Q1429" s="187">
        <v>3137175.51</v>
      </c>
      <c r="R1429" s="183"/>
      <c r="S1429" s="183"/>
      <c r="T1429"/>
    </row>
    <row r="1430" spans="1:20" ht="23.25" x14ac:dyDescent="0.25">
      <c r="A1430" s="80">
        <v>1429</v>
      </c>
      <c r="B1430" s="105" t="s">
        <v>8</v>
      </c>
      <c r="C1430" s="106"/>
      <c r="D1430" s="91" t="s">
        <v>14</v>
      </c>
      <c r="E1430" s="30" t="s">
        <v>18</v>
      </c>
      <c r="F1430" s="30" t="s">
        <v>102</v>
      </c>
      <c r="G1430" s="30" t="s">
        <v>20</v>
      </c>
      <c r="H1430" s="140" t="s">
        <v>69</v>
      </c>
      <c r="I1430" s="42">
        <v>1</v>
      </c>
      <c r="J1430" s="108" t="str">
        <f t="shared" si="28"/>
        <v>Тавдинский городской округ, г. Тавда, ул. Мира, д. 1</v>
      </c>
      <c r="K1430" s="30">
        <v>412.9</v>
      </c>
      <c r="L1430" s="30">
        <v>8</v>
      </c>
      <c r="M1430" s="30">
        <v>7</v>
      </c>
      <c r="N1430" s="41" t="s">
        <v>2729</v>
      </c>
      <c r="O1430" s="114">
        <v>43077</v>
      </c>
      <c r="P1430" s="33" t="s">
        <v>1630</v>
      </c>
      <c r="Q1430" s="187">
        <v>1285191.3999999999</v>
      </c>
      <c r="R1430" s="183"/>
      <c r="S1430" s="183"/>
      <c r="T1430"/>
    </row>
    <row r="1431" spans="1:20" x14ac:dyDescent="0.25">
      <c r="A1431" s="80">
        <v>1430</v>
      </c>
      <c r="B1431" s="105" t="s">
        <v>8</v>
      </c>
      <c r="C1431" s="106"/>
      <c r="D1431" s="91" t="s">
        <v>14</v>
      </c>
      <c r="E1431" s="30" t="s">
        <v>18</v>
      </c>
      <c r="F1431" s="30" t="s">
        <v>102</v>
      </c>
      <c r="G1431" s="30" t="s">
        <v>20</v>
      </c>
      <c r="H1431" s="30" t="s">
        <v>69</v>
      </c>
      <c r="I1431" s="42">
        <v>5</v>
      </c>
      <c r="J1431" s="108" t="str">
        <f t="shared" si="28"/>
        <v>Тавдинский городской округ, г. Тавда, ул. Мира, д. 5</v>
      </c>
      <c r="K1431" s="30">
        <v>418.9</v>
      </c>
      <c r="L1431" s="30">
        <v>8</v>
      </c>
      <c r="M1431" s="30">
        <v>7</v>
      </c>
      <c r="N1431" s="41" t="s">
        <v>2735</v>
      </c>
      <c r="O1431" s="114">
        <v>43077</v>
      </c>
      <c r="P1431" s="33" t="s">
        <v>1608</v>
      </c>
      <c r="Q1431" s="187">
        <v>2612111.7200000002</v>
      </c>
      <c r="R1431" s="183"/>
      <c r="S1431" s="183"/>
      <c r="T1431"/>
    </row>
    <row r="1432" spans="1:20" ht="23.25" x14ac:dyDescent="0.25">
      <c r="A1432" s="80">
        <v>1431</v>
      </c>
      <c r="B1432" s="105" t="s">
        <v>8</v>
      </c>
      <c r="C1432" s="106"/>
      <c r="D1432" s="91" t="s">
        <v>14</v>
      </c>
      <c r="E1432" s="30" t="s">
        <v>18</v>
      </c>
      <c r="F1432" s="30" t="s">
        <v>102</v>
      </c>
      <c r="G1432" s="30" t="s">
        <v>20</v>
      </c>
      <c r="H1432" s="30" t="s">
        <v>82</v>
      </c>
      <c r="I1432" s="42">
        <v>1</v>
      </c>
      <c r="J1432" s="108" t="str">
        <f t="shared" si="28"/>
        <v>Тавдинский городской округ, г. Тавда, ул. Орджоникидзе, д. 1</v>
      </c>
      <c r="K1432" s="30">
        <v>1310.0999999999999</v>
      </c>
      <c r="L1432" s="30">
        <v>20</v>
      </c>
      <c r="M1432" s="30">
        <v>5</v>
      </c>
      <c r="N1432" s="41" t="s">
        <v>2735</v>
      </c>
      <c r="O1432" s="114">
        <v>43077</v>
      </c>
      <c r="P1432" s="33" t="s">
        <v>1608</v>
      </c>
      <c r="Q1432" s="187">
        <v>8274801.9200000009</v>
      </c>
      <c r="R1432" s="183"/>
      <c r="S1432" s="183"/>
      <c r="T1432"/>
    </row>
    <row r="1433" spans="1:20" ht="23.25" x14ac:dyDescent="0.25">
      <c r="A1433" s="80">
        <v>1432</v>
      </c>
      <c r="B1433" s="105" t="s">
        <v>8</v>
      </c>
      <c r="C1433" s="106" t="s">
        <v>635</v>
      </c>
      <c r="D1433" s="91" t="s">
        <v>15</v>
      </c>
      <c r="E1433" s="30" t="s">
        <v>18</v>
      </c>
      <c r="F1433" s="30" t="s">
        <v>104</v>
      </c>
      <c r="G1433" s="30" t="s">
        <v>20</v>
      </c>
      <c r="H1433" s="30" t="s">
        <v>112</v>
      </c>
      <c r="I1433" s="42" t="s">
        <v>408</v>
      </c>
      <c r="J1433" s="108" t="str">
        <f t="shared" si="28"/>
        <v>Талицкий р-н, Талицкий городской округ, г. Талица, ул. Заводская, д. 3А</v>
      </c>
      <c r="K1433" s="30">
        <v>573.1</v>
      </c>
      <c r="L1433" s="30">
        <v>12</v>
      </c>
      <c r="M1433" s="30">
        <v>8</v>
      </c>
      <c r="N1433" s="41" t="s">
        <v>2732</v>
      </c>
      <c r="O1433" s="114">
        <v>43046</v>
      </c>
      <c r="P1433" s="33" t="s">
        <v>1608</v>
      </c>
      <c r="Q1433" s="187">
        <v>4037071.4600000004</v>
      </c>
      <c r="R1433" s="183"/>
      <c r="S1433" s="183"/>
      <c r="T1433"/>
    </row>
    <row r="1434" spans="1:20" ht="23.25" x14ac:dyDescent="0.25">
      <c r="A1434" s="80">
        <v>1433</v>
      </c>
      <c r="B1434" s="105" t="s">
        <v>8</v>
      </c>
      <c r="C1434" s="106" t="s">
        <v>635</v>
      </c>
      <c r="D1434" s="91" t="s">
        <v>15</v>
      </c>
      <c r="E1434" s="30" t="s">
        <v>18</v>
      </c>
      <c r="F1434" s="30" t="s">
        <v>104</v>
      </c>
      <c r="G1434" s="30" t="s">
        <v>20</v>
      </c>
      <c r="H1434" s="30" t="s">
        <v>36</v>
      </c>
      <c r="I1434" s="42">
        <v>54</v>
      </c>
      <c r="J1434" s="108" t="str">
        <f t="shared" si="28"/>
        <v>Талицкий р-н, Талицкий городской округ, г. Талица, ул. Ленина, д. 54</v>
      </c>
      <c r="K1434" s="30">
        <v>1884.3</v>
      </c>
      <c r="L1434" s="30">
        <v>40</v>
      </c>
      <c r="M1434" s="30">
        <v>8</v>
      </c>
      <c r="N1434" s="41" t="s">
        <v>2732</v>
      </c>
      <c r="O1434" s="114">
        <v>43046</v>
      </c>
      <c r="P1434" s="33" t="s">
        <v>1608</v>
      </c>
      <c r="Q1434" s="187">
        <v>7339820.6600000001</v>
      </c>
      <c r="R1434" s="183"/>
      <c r="S1434" s="183"/>
      <c r="T1434"/>
    </row>
    <row r="1435" spans="1:20" ht="23.25" x14ac:dyDescent="0.25">
      <c r="A1435" s="80">
        <v>1434</v>
      </c>
      <c r="B1435" s="105" t="s">
        <v>8</v>
      </c>
      <c r="C1435" s="106" t="s">
        <v>635</v>
      </c>
      <c r="D1435" s="91" t="s">
        <v>15</v>
      </c>
      <c r="E1435" s="30" t="s">
        <v>1500</v>
      </c>
      <c r="F1435" s="30" t="s">
        <v>110</v>
      </c>
      <c r="G1435" s="30" t="s">
        <v>20</v>
      </c>
      <c r="H1435" s="30" t="s">
        <v>48</v>
      </c>
      <c r="I1435" s="42">
        <v>20</v>
      </c>
      <c r="J1435" s="108" t="str">
        <f t="shared" si="28"/>
        <v>Талицкий р-н, Талицкий городской округ, пос. Троицкий, ул. Кутузова, д. 20</v>
      </c>
      <c r="K1435" s="30">
        <v>755</v>
      </c>
      <c r="L1435" s="30">
        <v>16</v>
      </c>
      <c r="M1435" s="30">
        <v>7</v>
      </c>
      <c r="N1435" s="41" t="s">
        <v>2732</v>
      </c>
      <c r="O1435" s="114">
        <v>43046</v>
      </c>
      <c r="P1435" s="33" t="s">
        <v>1608</v>
      </c>
      <c r="Q1435" s="187">
        <v>5648735.5200000005</v>
      </c>
      <c r="R1435" s="183"/>
      <c r="S1435" s="183"/>
      <c r="T1435"/>
    </row>
    <row r="1436" spans="1:20" ht="23.25" x14ac:dyDescent="0.25">
      <c r="A1436" s="80">
        <v>1435</v>
      </c>
      <c r="B1436" s="105" t="s">
        <v>8</v>
      </c>
      <c r="C1436" s="30" t="s">
        <v>635</v>
      </c>
      <c r="D1436" s="91" t="s">
        <v>15</v>
      </c>
      <c r="E1436" s="30" t="s">
        <v>1500</v>
      </c>
      <c r="F1436" s="30" t="s">
        <v>110</v>
      </c>
      <c r="G1436" s="30" t="s">
        <v>20</v>
      </c>
      <c r="H1436" s="30" t="s">
        <v>609</v>
      </c>
      <c r="I1436" s="42">
        <v>146</v>
      </c>
      <c r="J1436" s="108" t="str">
        <f t="shared" si="28"/>
        <v>Талицкий р-н, Талицкий городской округ, пос. Троицкий, ул. Суворова, д. 146</v>
      </c>
      <c r="K1436" s="30">
        <v>499.8</v>
      </c>
      <c r="L1436" s="30">
        <v>12</v>
      </c>
      <c r="M1436" s="30">
        <v>1</v>
      </c>
      <c r="N1436" s="41" t="s">
        <v>2723</v>
      </c>
      <c r="O1436" s="114">
        <v>43157</v>
      </c>
      <c r="P1436" s="33" t="s">
        <v>1608</v>
      </c>
      <c r="Q1436" s="187">
        <v>1129044.06</v>
      </c>
      <c r="R1436" s="183" t="s">
        <v>2348</v>
      </c>
      <c r="S1436" s="183"/>
      <c r="T1436"/>
    </row>
    <row r="1437" spans="1:20" ht="23.25" x14ac:dyDescent="0.25">
      <c r="A1437" s="80">
        <v>1436</v>
      </c>
      <c r="B1437" s="105" t="s">
        <v>8</v>
      </c>
      <c r="C1437" s="30" t="s">
        <v>630</v>
      </c>
      <c r="D1437" s="91" t="s">
        <v>16</v>
      </c>
      <c r="E1437" s="30" t="s">
        <v>637</v>
      </c>
      <c r="F1437" s="30" t="s">
        <v>1045</v>
      </c>
      <c r="G1437" s="30" t="s">
        <v>20</v>
      </c>
      <c r="H1437" s="30" t="s">
        <v>61</v>
      </c>
      <c r="I1437" s="42">
        <v>13</v>
      </c>
      <c r="J1437" s="108" t="str">
        <f t="shared" si="28"/>
        <v>Тугулымский р-н, Тугулымский городской округ, п.г.т. Тугулым, ул. Октябрьская, д. 13</v>
      </c>
      <c r="K1437" s="30">
        <v>2590.3000000000002</v>
      </c>
      <c r="L1437" s="30">
        <v>66</v>
      </c>
      <c r="M1437" s="30">
        <v>1</v>
      </c>
      <c r="N1437" s="41" t="s">
        <v>2725</v>
      </c>
      <c r="O1437" s="114">
        <v>43046</v>
      </c>
      <c r="P1437" s="33" t="s">
        <v>1630</v>
      </c>
      <c r="Q1437" s="187">
        <v>4785733.0199999996</v>
      </c>
      <c r="R1437" s="183"/>
      <c r="S1437" s="183"/>
      <c r="T1437"/>
    </row>
    <row r="1438" spans="1:20" ht="23.25" x14ac:dyDescent="0.25">
      <c r="A1438" s="80">
        <v>1437</v>
      </c>
      <c r="B1438" s="105" t="s">
        <v>8</v>
      </c>
      <c r="C1438" s="30" t="s">
        <v>626</v>
      </c>
      <c r="D1438" s="91" t="s">
        <v>17</v>
      </c>
      <c r="E1438" s="30" t="s">
        <v>18</v>
      </c>
      <c r="F1438" s="30" t="s">
        <v>113</v>
      </c>
      <c r="G1438" s="30" t="s">
        <v>20</v>
      </c>
      <c r="H1438" s="30" t="s">
        <v>75</v>
      </c>
      <c r="I1438" s="42">
        <v>94</v>
      </c>
      <c r="J1438" s="108" t="str">
        <f t="shared" si="28"/>
        <v>Туринский р-н, Туринский городской округ, г. Туринск, ул. Карла Маркса, д. 94</v>
      </c>
      <c r="K1438" s="30">
        <v>667.8</v>
      </c>
      <c r="L1438" s="30">
        <v>16</v>
      </c>
      <c r="M1438" s="30">
        <v>1</v>
      </c>
      <c r="N1438" s="41" t="s">
        <v>2727</v>
      </c>
      <c r="O1438" s="114">
        <v>43073</v>
      </c>
      <c r="P1438" s="33" t="s">
        <v>1630</v>
      </c>
      <c r="Q1438" s="187">
        <v>1051638.3400000001</v>
      </c>
      <c r="R1438" s="183"/>
      <c r="S1438" s="183"/>
      <c r="T1438"/>
    </row>
    <row r="1439" spans="1:20" ht="23.25" x14ac:dyDescent="0.25">
      <c r="A1439" s="80">
        <v>1438</v>
      </c>
      <c r="B1439" s="105" t="s">
        <v>8</v>
      </c>
      <c r="C1439" s="106" t="s">
        <v>626</v>
      </c>
      <c r="D1439" s="91" t="s">
        <v>17</v>
      </c>
      <c r="E1439" s="30" t="s">
        <v>18</v>
      </c>
      <c r="F1439" s="30" t="s">
        <v>113</v>
      </c>
      <c r="G1439" s="30" t="s">
        <v>20</v>
      </c>
      <c r="H1439" s="30" t="s">
        <v>36</v>
      </c>
      <c r="I1439" s="42" t="s">
        <v>728</v>
      </c>
      <c r="J1439" s="108" t="str">
        <f t="shared" si="28"/>
        <v>Туринский р-н, Туринский городской округ, г. Туринск, ул. Ленина, д. 38Б</v>
      </c>
      <c r="K1439" s="30">
        <v>2654.96</v>
      </c>
      <c r="L1439" s="30">
        <v>64</v>
      </c>
      <c r="M1439" s="30">
        <v>7</v>
      </c>
      <c r="N1439" s="41" t="s">
        <v>2727</v>
      </c>
      <c r="O1439" s="114">
        <v>43073</v>
      </c>
      <c r="P1439" s="33" t="s">
        <v>1630</v>
      </c>
      <c r="Q1439" s="187">
        <v>8690440.4499999993</v>
      </c>
      <c r="R1439" s="183"/>
      <c r="S1439" s="183"/>
      <c r="T1439"/>
    </row>
    <row r="1440" spans="1:20" ht="23.25" x14ac:dyDescent="0.25">
      <c r="A1440" s="80">
        <v>1439</v>
      </c>
      <c r="B1440" s="105" t="s">
        <v>8</v>
      </c>
      <c r="C1440" s="106" t="s">
        <v>626</v>
      </c>
      <c r="D1440" s="91" t="s">
        <v>17</v>
      </c>
      <c r="E1440" s="30" t="s">
        <v>18</v>
      </c>
      <c r="F1440" s="30" t="s">
        <v>113</v>
      </c>
      <c r="G1440" s="30" t="s">
        <v>20</v>
      </c>
      <c r="H1440" s="30" t="s">
        <v>36</v>
      </c>
      <c r="I1440" s="42" t="s">
        <v>1125</v>
      </c>
      <c r="J1440" s="108" t="str">
        <f t="shared" si="28"/>
        <v>Туринский р-н, Туринский городской округ, г. Туринск, ул. Ленина, д. 38Е</v>
      </c>
      <c r="K1440" s="30">
        <v>3486.7</v>
      </c>
      <c r="L1440" s="30">
        <v>70</v>
      </c>
      <c r="M1440" s="30">
        <v>1</v>
      </c>
      <c r="N1440" s="41" t="s">
        <v>2727</v>
      </c>
      <c r="O1440" s="114">
        <v>43073</v>
      </c>
      <c r="P1440" s="33" t="s">
        <v>1630</v>
      </c>
      <c r="Q1440" s="187">
        <v>4000464.9699999997</v>
      </c>
      <c r="R1440" s="183"/>
      <c r="S1440" s="183"/>
      <c r="T1440"/>
    </row>
    <row r="1441" spans="1:20" ht="23.25" x14ac:dyDescent="0.25">
      <c r="A1441" s="80">
        <v>1440</v>
      </c>
      <c r="B1441" s="105" t="s">
        <v>8</v>
      </c>
      <c r="C1441" s="106" t="s">
        <v>626</v>
      </c>
      <c r="D1441" s="91" t="s">
        <v>17</v>
      </c>
      <c r="E1441" s="30" t="s">
        <v>18</v>
      </c>
      <c r="F1441" s="30" t="s">
        <v>113</v>
      </c>
      <c r="G1441" s="30" t="s">
        <v>20</v>
      </c>
      <c r="H1441" s="120" t="s">
        <v>36</v>
      </c>
      <c r="I1441" s="57">
        <v>53</v>
      </c>
      <c r="J1441" s="108" t="str">
        <f t="shared" si="28"/>
        <v>Туринский р-н, Туринский городской округ, г. Туринск, ул. Ленина, д. 53</v>
      </c>
      <c r="K1441" s="120">
        <v>1492.8</v>
      </c>
      <c r="L1441" s="30">
        <v>32</v>
      </c>
      <c r="M1441" s="120">
        <v>8</v>
      </c>
      <c r="N1441" s="41" t="s">
        <v>2727</v>
      </c>
      <c r="O1441" s="114">
        <v>43073</v>
      </c>
      <c r="P1441" s="33" t="s">
        <v>1630</v>
      </c>
      <c r="Q1441" s="187">
        <v>6102665.3499999996</v>
      </c>
      <c r="R1441" s="183"/>
      <c r="S1441" s="183"/>
      <c r="T1441"/>
    </row>
    <row r="1442" spans="1:20" ht="23.25" x14ac:dyDescent="0.25">
      <c r="A1442" s="80">
        <v>1441</v>
      </c>
      <c r="B1442" s="105" t="s">
        <v>8</v>
      </c>
      <c r="C1442" s="106" t="s">
        <v>626</v>
      </c>
      <c r="D1442" s="91" t="s">
        <v>17</v>
      </c>
      <c r="E1442" s="30" t="s">
        <v>18</v>
      </c>
      <c r="F1442" s="30" t="s">
        <v>113</v>
      </c>
      <c r="G1442" s="30" t="s">
        <v>20</v>
      </c>
      <c r="H1442" s="30" t="s">
        <v>77</v>
      </c>
      <c r="I1442" s="42">
        <v>80</v>
      </c>
      <c r="J1442" s="108" t="str">
        <f t="shared" si="28"/>
        <v>Туринский р-н, Туринский городской округ, г. Туринск, ул. Свердлова, д. 80</v>
      </c>
      <c r="K1442" s="30">
        <v>3857.9</v>
      </c>
      <c r="L1442" s="30">
        <v>74</v>
      </c>
      <c r="M1442" s="30">
        <v>1</v>
      </c>
      <c r="N1442" s="41" t="s">
        <v>2727</v>
      </c>
      <c r="O1442" s="114">
        <v>43073</v>
      </c>
      <c r="P1442" s="33" t="s">
        <v>1630</v>
      </c>
      <c r="Q1442" s="187">
        <v>3504523.48</v>
      </c>
      <c r="R1442" s="183"/>
      <c r="S1442" s="183"/>
      <c r="T1442"/>
    </row>
    <row r="1443" spans="1:20" ht="23.25" x14ac:dyDescent="0.25">
      <c r="A1443" s="80">
        <v>1442</v>
      </c>
      <c r="B1443" s="111" t="s">
        <v>227</v>
      </c>
      <c r="C1443" s="30" t="s">
        <v>700</v>
      </c>
      <c r="D1443" s="30" t="s">
        <v>1276</v>
      </c>
      <c r="E1443" s="30" t="s">
        <v>637</v>
      </c>
      <c r="F1443" s="30" t="s">
        <v>701</v>
      </c>
      <c r="G1443" s="30" t="s">
        <v>20</v>
      </c>
      <c r="H1443" s="30" t="s">
        <v>648</v>
      </c>
      <c r="I1443" s="42">
        <v>8</v>
      </c>
      <c r="J1443" s="108" t="str">
        <f t="shared" si="28"/>
        <v>Шалинский р-н, городской округ Староуткинск, п.г.т. Староуткинск, ул. 8 Марта, д. 8</v>
      </c>
      <c r="K1443" s="42">
        <v>594.6</v>
      </c>
      <c r="L1443" s="30">
        <v>12</v>
      </c>
      <c r="M1443" s="42">
        <v>1</v>
      </c>
      <c r="N1443" s="41" t="s">
        <v>2771</v>
      </c>
      <c r="O1443" s="114">
        <v>43073</v>
      </c>
      <c r="P1443" s="33" t="s">
        <v>1726</v>
      </c>
      <c r="Q1443" s="187">
        <v>1086488.54</v>
      </c>
      <c r="R1443" s="183"/>
      <c r="S1443" s="183"/>
      <c r="T1443"/>
    </row>
    <row r="1444" spans="1:20" ht="23.25" x14ac:dyDescent="0.25">
      <c r="A1444" s="80">
        <v>1443</v>
      </c>
      <c r="B1444" s="111" t="s">
        <v>227</v>
      </c>
      <c r="C1444" s="30" t="s">
        <v>700</v>
      </c>
      <c r="D1444" s="30" t="s">
        <v>312</v>
      </c>
      <c r="E1444" s="30" t="s">
        <v>637</v>
      </c>
      <c r="F1444" s="30" t="s">
        <v>313</v>
      </c>
      <c r="G1444" s="30" t="s">
        <v>20</v>
      </c>
      <c r="H1444" s="30" t="s">
        <v>77</v>
      </c>
      <c r="I1444" s="42">
        <v>36</v>
      </c>
      <c r="J1444" s="108" t="str">
        <f t="shared" si="28"/>
        <v>Шалинский р-н, Шалинский городской округ, п.г.т. Шаля, ул. Свердлова, д. 36</v>
      </c>
      <c r="K1444" s="42">
        <v>525.70000000000005</v>
      </c>
      <c r="L1444" s="30">
        <v>8</v>
      </c>
      <c r="M1444" s="42">
        <v>6</v>
      </c>
      <c r="N1444" s="41" t="s">
        <v>2776</v>
      </c>
      <c r="O1444" s="114">
        <v>43070</v>
      </c>
      <c r="P1444" s="33" t="s">
        <v>3340</v>
      </c>
      <c r="Q1444" s="187">
        <v>1328996.24</v>
      </c>
      <c r="R1444" s="183"/>
      <c r="S1444" s="183"/>
      <c r="T1444"/>
    </row>
    <row r="1445" spans="1:20" x14ac:dyDescent="0.25">
      <c r="L1445" s="45">
        <f>SUM(L2:L1444)</f>
        <v>53858</v>
      </c>
      <c r="S1445" s="183"/>
      <c r="T1445"/>
    </row>
    <row r="1446" spans="1:20" x14ac:dyDescent="0.25">
      <c r="L1446" s="45"/>
      <c r="S1446" s="183"/>
      <c r="T1446"/>
    </row>
    <row r="1447" spans="1:20" x14ac:dyDescent="0.25">
      <c r="K1447" s="154">
        <f>SUM(K2:K1446)</f>
        <v>3391151.9900000035</v>
      </c>
      <c r="L1447" s="45"/>
      <c r="M1447" s="154">
        <f>SUM(M2:M1446)</f>
        <v>6878</v>
      </c>
      <c r="Q1447" s="154">
        <f>SUM(Q2:Q1446)</f>
        <v>6631667425.4799957</v>
      </c>
      <c r="S1447" s="183"/>
      <c r="T1447"/>
    </row>
    <row r="1448" spans="1:20" x14ac:dyDescent="0.25">
      <c r="L1448" s="45"/>
      <c r="S1448" s="183"/>
      <c r="T1448"/>
    </row>
    <row r="1449" spans="1:20" x14ac:dyDescent="0.25">
      <c r="L1449" s="45"/>
      <c r="S1449" s="183"/>
      <c r="T1449"/>
    </row>
    <row r="1450" spans="1:20" x14ac:dyDescent="0.25">
      <c r="L1450" s="45"/>
      <c r="S1450" s="183"/>
      <c r="T1450"/>
    </row>
    <row r="1451" spans="1:20" x14ac:dyDescent="0.25">
      <c r="L1451" s="45"/>
      <c r="S1451" s="183"/>
      <c r="T1451"/>
    </row>
    <row r="1452" spans="1:20" x14ac:dyDescent="0.25">
      <c r="L1452" s="45"/>
      <c r="S1452" s="183"/>
      <c r="T1452"/>
    </row>
    <row r="1453" spans="1:20" x14ac:dyDescent="0.25">
      <c r="L1453" s="45"/>
      <c r="S1453" s="183"/>
      <c r="T1453"/>
    </row>
    <row r="1454" spans="1:20" x14ac:dyDescent="0.25">
      <c r="L1454" s="45"/>
      <c r="S1454" s="183"/>
      <c r="T1454"/>
    </row>
    <row r="1455" spans="1:20" x14ac:dyDescent="0.25">
      <c r="L1455" s="45"/>
      <c r="S1455" s="183"/>
      <c r="T1455"/>
    </row>
    <row r="1456" spans="1:20" x14ac:dyDescent="0.25">
      <c r="L1456" s="45"/>
      <c r="S1456" s="183"/>
      <c r="T1456"/>
    </row>
    <row r="1457" spans="12:20" x14ac:dyDescent="0.25">
      <c r="L1457" s="45"/>
      <c r="S1457" s="183"/>
      <c r="T1457"/>
    </row>
    <row r="1458" spans="12:20" x14ac:dyDescent="0.25">
      <c r="L1458" s="45"/>
      <c r="S1458" s="183"/>
      <c r="T1458"/>
    </row>
    <row r="1459" spans="12:20" x14ac:dyDescent="0.25">
      <c r="L1459" s="45"/>
      <c r="S1459" s="183"/>
      <c r="T1459"/>
    </row>
    <row r="1460" spans="12:20" x14ac:dyDescent="0.25">
      <c r="L1460" s="45"/>
      <c r="S1460" s="183"/>
      <c r="T1460"/>
    </row>
    <row r="1461" spans="12:20" x14ac:dyDescent="0.25">
      <c r="L1461" s="45"/>
      <c r="S1461" s="183"/>
      <c r="T1461"/>
    </row>
    <row r="1462" spans="12:20" x14ac:dyDescent="0.25">
      <c r="L1462" s="45"/>
      <c r="S1462" s="183"/>
      <c r="T1462"/>
    </row>
    <row r="1463" spans="12:20" x14ac:dyDescent="0.25">
      <c r="L1463" s="45"/>
      <c r="S1463" s="183"/>
      <c r="T1463"/>
    </row>
    <row r="1464" spans="12:20" x14ac:dyDescent="0.25">
      <c r="L1464" s="45"/>
      <c r="S1464" s="183"/>
      <c r="T1464"/>
    </row>
    <row r="1465" spans="12:20" x14ac:dyDescent="0.25">
      <c r="L1465" s="45"/>
      <c r="S1465" s="183"/>
      <c r="T1465"/>
    </row>
    <row r="1466" spans="12:20" x14ac:dyDescent="0.25">
      <c r="L1466" s="45"/>
      <c r="S1466" s="183"/>
      <c r="T1466"/>
    </row>
    <row r="1467" spans="12:20" x14ac:dyDescent="0.25">
      <c r="L1467" s="45"/>
      <c r="S1467" s="183"/>
      <c r="T1467"/>
    </row>
    <row r="1468" spans="12:20" x14ac:dyDescent="0.25">
      <c r="L1468" s="45"/>
      <c r="S1468" s="183"/>
      <c r="T1468"/>
    </row>
    <row r="1469" spans="12:20" x14ac:dyDescent="0.25">
      <c r="L1469" s="45"/>
      <c r="S1469" s="183"/>
      <c r="T1469"/>
    </row>
    <row r="1470" spans="12:20" x14ac:dyDescent="0.25">
      <c r="L1470" s="45"/>
      <c r="S1470" s="183"/>
      <c r="T1470"/>
    </row>
    <row r="1471" spans="12:20" x14ac:dyDescent="0.25">
      <c r="L1471" s="45"/>
      <c r="S1471" s="183"/>
      <c r="T1471"/>
    </row>
    <row r="1472" spans="12:20" x14ac:dyDescent="0.25">
      <c r="L1472" s="45"/>
      <c r="S1472" s="183"/>
      <c r="T1472"/>
    </row>
    <row r="1473" spans="12:20" x14ac:dyDescent="0.25">
      <c r="L1473" s="45"/>
      <c r="S1473" s="183"/>
      <c r="T1473"/>
    </row>
    <row r="1474" spans="12:20" x14ac:dyDescent="0.25">
      <c r="L1474" s="45"/>
      <c r="S1474" s="183"/>
      <c r="T1474"/>
    </row>
    <row r="1475" spans="12:20" x14ac:dyDescent="0.25">
      <c r="L1475" s="45"/>
      <c r="S1475" s="183"/>
      <c r="T1475"/>
    </row>
    <row r="1476" spans="12:20" x14ac:dyDescent="0.25">
      <c r="L1476" s="45"/>
      <c r="S1476" s="183"/>
      <c r="T1476"/>
    </row>
    <row r="1477" spans="12:20" x14ac:dyDescent="0.25">
      <c r="L1477" s="45"/>
      <c r="S1477" s="183"/>
      <c r="T1477"/>
    </row>
    <row r="1478" spans="12:20" x14ac:dyDescent="0.25">
      <c r="L1478" s="45"/>
      <c r="S1478" s="183"/>
      <c r="T1478"/>
    </row>
    <row r="1479" spans="12:20" x14ac:dyDescent="0.25">
      <c r="L1479" s="45"/>
      <c r="S1479" s="183"/>
      <c r="T1479"/>
    </row>
    <row r="1480" spans="12:20" x14ac:dyDescent="0.25">
      <c r="L1480" s="45"/>
      <c r="S1480" s="183"/>
      <c r="T1480"/>
    </row>
    <row r="1481" spans="12:20" x14ac:dyDescent="0.25">
      <c r="L1481" s="45"/>
      <c r="S1481" s="183"/>
      <c r="T1481"/>
    </row>
    <row r="1482" spans="12:20" x14ac:dyDescent="0.25">
      <c r="L1482" s="45"/>
      <c r="S1482" s="183"/>
      <c r="T1482"/>
    </row>
    <row r="1483" spans="12:20" x14ac:dyDescent="0.25">
      <c r="L1483" s="45"/>
      <c r="S1483" s="183"/>
      <c r="T1483"/>
    </row>
    <row r="1484" spans="12:20" x14ac:dyDescent="0.25">
      <c r="L1484" s="45"/>
      <c r="S1484" s="183"/>
      <c r="T1484"/>
    </row>
    <row r="1485" spans="12:20" x14ac:dyDescent="0.25">
      <c r="L1485" s="45"/>
      <c r="S1485" s="183"/>
      <c r="T1485"/>
    </row>
    <row r="1486" spans="12:20" x14ac:dyDescent="0.25">
      <c r="L1486" s="45"/>
      <c r="S1486" s="183"/>
      <c r="T1486"/>
    </row>
    <row r="1487" spans="12:20" x14ac:dyDescent="0.25">
      <c r="L1487" s="45"/>
      <c r="S1487" s="183"/>
      <c r="T1487"/>
    </row>
    <row r="1488" spans="12:20" x14ac:dyDescent="0.25">
      <c r="L1488" s="45"/>
      <c r="S1488" s="183"/>
      <c r="T1488"/>
    </row>
    <row r="1489" spans="12:20" x14ac:dyDescent="0.25">
      <c r="L1489" s="45"/>
      <c r="S1489" s="183"/>
      <c r="T1489"/>
    </row>
    <row r="1490" spans="12:20" x14ac:dyDescent="0.25">
      <c r="L1490" s="45"/>
      <c r="S1490" s="183"/>
      <c r="T1490"/>
    </row>
    <row r="1491" spans="12:20" x14ac:dyDescent="0.25">
      <c r="L1491" s="45"/>
      <c r="S1491" s="183"/>
      <c r="T1491"/>
    </row>
    <row r="1492" spans="12:20" x14ac:dyDescent="0.25">
      <c r="L1492" s="45"/>
      <c r="S1492" s="183"/>
      <c r="T1492"/>
    </row>
    <row r="1493" spans="12:20" x14ac:dyDescent="0.25">
      <c r="L1493" s="45"/>
      <c r="S1493" s="183"/>
      <c r="T1493"/>
    </row>
    <row r="1494" spans="12:20" x14ac:dyDescent="0.25">
      <c r="L1494" s="45"/>
      <c r="S1494" s="183"/>
      <c r="T1494"/>
    </row>
    <row r="1495" spans="12:20" x14ac:dyDescent="0.25">
      <c r="L1495" s="45"/>
      <c r="S1495" s="183"/>
      <c r="T1495"/>
    </row>
    <row r="1496" spans="12:20" x14ac:dyDescent="0.25">
      <c r="L1496" s="45"/>
      <c r="S1496" s="183"/>
      <c r="T1496"/>
    </row>
    <row r="1497" spans="12:20" x14ac:dyDescent="0.25">
      <c r="L1497" s="45"/>
      <c r="S1497" s="183"/>
      <c r="T1497"/>
    </row>
    <row r="1498" spans="12:20" x14ac:dyDescent="0.25">
      <c r="L1498" s="45"/>
      <c r="S1498" s="183"/>
      <c r="T1498"/>
    </row>
    <row r="1499" spans="12:20" x14ac:dyDescent="0.25">
      <c r="L1499" s="45"/>
      <c r="S1499" s="183"/>
      <c r="T1499"/>
    </row>
    <row r="1500" spans="12:20" x14ac:dyDescent="0.25">
      <c r="L1500" s="45"/>
      <c r="S1500" s="183"/>
      <c r="T1500"/>
    </row>
    <row r="1501" spans="12:20" x14ac:dyDescent="0.25">
      <c r="L1501" s="45"/>
      <c r="S1501" s="183"/>
      <c r="T1501"/>
    </row>
    <row r="1502" spans="12:20" x14ac:dyDescent="0.25">
      <c r="L1502" s="45"/>
      <c r="S1502" s="183"/>
      <c r="T1502"/>
    </row>
    <row r="1503" spans="12:20" x14ac:dyDescent="0.25">
      <c r="L1503" s="45"/>
      <c r="S1503" s="183"/>
      <c r="T1503"/>
    </row>
    <row r="1504" spans="12:20" x14ac:dyDescent="0.25">
      <c r="L1504" s="45"/>
      <c r="S1504" s="183"/>
      <c r="T1504"/>
    </row>
    <row r="1505" spans="12:20" x14ac:dyDescent="0.25">
      <c r="L1505" s="45"/>
      <c r="S1505" s="183"/>
      <c r="T1505"/>
    </row>
    <row r="1506" spans="12:20" x14ac:dyDescent="0.25">
      <c r="L1506" s="45"/>
      <c r="S1506" s="183"/>
      <c r="T1506"/>
    </row>
    <row r="1507" spans="12:20" x14ac:dyDescent="0.25">
      <c r="L1507" s="45"/>
      <c r="S1507" s="183"/>
      <c r="T1507"/>
    </row>
    <row r="1508" spans="12:20" x14ac:dyDescent="0.25">
      <c r="L1508" s="45"/>
      <c r="S1508" s="183"/>
      <c r="T1508"/>
    </row>
    <row r="1509" spans="12:20" x14ac:dyDescent="0.25">
      <c r="L1509" s="45"/>
      <c r="S1509" s="183"/>
      <c r="T1509"/>
    </row>
    <row r="1510" spans="12:20" x14ac:dyDescent="0.25">
      <c r="L1510" s="45"/>
      <c r="S1510" s="183"/>
      <c r="T1510"/>
    </row>
    <row r="1511" spans="12:20" x14ac:dyDescent="0.25">
      <c r="L1511" s="45"/>
      <c r="S1511" s="183"/>
      <c r="T1511"/>
    </row>
    <row r="1512" spans="12:20" x14ac:dyDescent="0.25">
      <c r="L1512" s="45"/>
      <c r="S1512" s="183"/>
      <c r="T1512"/>
    </row>
    <row r="1513" spans="12:20" x14ac:dyDescent="0.25">
      <c r="L1513" s="45"/>
      <c r="S1513" s="183"/>
      <c r="T1513"/>
    </row>
    <row r="1514" spans="12:20" x14ac:dyDescent="0.25">
      <c r="L1514" s="45"/>
      <c r="S1514" s="183"/>
      <c r="T1514"/>
    </row>
    <row r="1515" spans="12:20" x14ac:dyDescent="0.25">
      <c r="L1515" s="45"/>
      <c r="S1515" s="183"/>
      <c r="T1515"/>
    </row>
    <row r="1516" spans="12:20" x14ac:dyDescent="0.25">
      <c r="L1516" s="45"/>
      <c r="S1516" s="183"/>
      <c r="T1516"/>
    </row>
    <row r="1517" spans="12:20" x14ac:dyDescent="0.25">
      <c r="L1517" s="45"/>
      <c r="S1517" s="183"/>
      <c r="T1517"/>
    </row>
    <row r="1518" spans="12:20" x14ac:dyDescent="0.25">
      <c r="L1518" s="45"/>
      <c r="S1518" s="183"/>
      <c r="T1518"/>
    </row>
    <row r="1519" spans="12:20" x14ac:dyDescent="0.25">
      <c r="L1519" s="45"/>
      <c r="S1519" s="183"/>
      <c r="T1519"/>
    </row>
    <row r="1520" spans="12:20" x14ac:dyDescent="0.25">
      <c r="L1520" s="45"/>
      <c r="S1520" s="183"/>
      <c r="T1520"/>
    </row>
    <row r="1521" spans="12:20" x14ac:dyDescent="0.25">
      <c r="L1521" s="45"/>
      <c r="S1521" s="183"/>
      <c r="T1521"/>
    </row>
    <row r="1522" spans="12:20" x14ac:dyDescent="0.25">
      <c r="L1522" s="45"/>
      <c r="S1522" s="183"/>
      <c r="T1522"/>
    </row>
    <row r="1523" spans="12:20" x14ac:dyDescent="0.25">
      <c r="L1523" s="45"/>
      <c r="S1523" s="183"/>
      <c r="T1523"/>
    </row>
    <row r="1524" spans="12:20" x14ac:dyDescent="0.25">
      <c r="L1524" s="45"/>
      <c r="S1524" s="183"/>
      <c r="T1524"/>
    </row>
    <row r="1525" spans="12:20" x14ac:dyDescent="0.25">
      <c r="L1525" s="45"/>
      <c r="S1525" s="183"/>
      <c r="T1525"/>
    </row>
    <row r="1526" spans="12:20" x14ac:dyDescent="0.25">
      <c r="L1526" s="45"/>
      <c r="S1526" s="183"/>
      <c r="T1526"/>
    </row>
    <row r="1527" spans="12:20" x14ac:dyDescent="0.25">
      <c r="L1527" s="45"/>
      <c r="S1527" s="183"/>
      <c r="T1527"/>
    </row>
    <row r="1528" spans="12:20" x14ac:dyDescent="0.25">
      <c r="L1528" s="45"/>
      <c r="S1528" s="183"/>
      <c r="T1528"/>
    </row>
    <row r="1529" spans="12:20" x14ac:dyDescent="0.25">
      <c r="L1529" s="45"/>
      <c r="S1529" s="183"/>
      <c r="T1529"/>
    </row>
    <row r="1530" spans="12:20" x14ac:dyDescent="0.25">
      <c r="L1530" s="45"/>
      <c r="S1530" s="183"/>
      <c r="T1530"/>
    </row>
    <row r="1531" spans="12:20" x14ac:dyDescent="0.25">
      <c r="L1531" s="45"/>
      <c r="S1531" s="183"/>
      <c r="T1531"/>
    </row>
    <row r="1532" spans="12:20" x14ac:dyDescent="0.25">
      <c r="L1532" s="45"/>
      <c r="S1532" s="183"/>
      <c r="T1532"/>
    </row>
    <row r="1533" spans="12:20" x14ac:dyDescent="0.25">
      <c r="L1533" s="45"/>
      <c r="S1533" s="183"/>
      <c r="T1533"/>
    </row>
    <row r="1534" spans="12:20" x14ac:dyDescent="0.25">
      <c r="L1534" s="45"/>
      <c r="S1534" s="183"/>
      <c r="T1534"/>
    </row>
    <row r="1535" spans="12:20" x14ac:dyDescent="0.25">
      <c r="L1535" s="45"/>
      <c r="S1535" s="183"/>
      <c r="T1535"/>
    </row>
    <row r="1536" spans="12:20" x14ac:dyDescent="0.25">
      <c r="L1536" s="45"/>
      <c r="S1536" s="183"/>
      <c r="T1536"/>
    </row>
    <row r="1537" spans="12:20" x14ac:dyDescent="0.25">
      <c r="L1537" s="45"/>
      <c r="S1537" s="183"/>
      <c r="T1537"/>
    </row>
    <row r="1538" spans="12:20" x14ac:dyDescent="0.25">
      <c r="L1538" s="45"/>
      <c r="S1538" s="183"/>
      <c r="T1538"/>
    </row>
    <row r="1539" spans="12:20" x14ac:dyDescent="0.25">
      <c r="L1539" s="45"/>
      <c r="S1539" s="183"/>
      <c r="T1539"/>
    </row>
    <row r="1540" spans="12:20" x14ac:dyDescent="0.25">
      <c r="L1540" s="45"/>
      <c r="S1540" s="183"/>
      <c r="T1540"/>
    </row>
    <row r="1541" spans="12:20" x14ac:dyDescent="0.25">
      <c r="L1541" s="45"/>
      <c r="S1541" s="183"/>
      <c r="T1541"/>
    </row>
    <row r="1542" spans="12:20" x14ac:dyDescent="0.25">
      <c r="L1542" s="45"/>
      <c r="S1542" s="183"/>
      <c r="T1542"/>
    </row>
    <row r="1543" spans="12:20" x14ac:dyDescent="0.25">
      <c r="L1543" s="45"/>
      <c r="S1543" s="183"/>
      <c r="T1543"/>
    </row>
    <row r="1544" spans="12:20" x14ac:dyDescent="0.25">
      <c r="L1544" s="45"/>
      <c r="S1544" s="183"/>
      <c r="T1544"/>
    </row>
    <row r="1545" spans="12:20" x14ac:dyDescent="0.25">
      <c r="L1545" s="45"/>
      <c r="S1545" s="183"/>
      <c r="T1545"/>
    </row>
    <row r="1546" spans="12:20" x14ac:dyDescent="0.25">
      <c r="L1546" s="45"/>
      <c r="S1546" s="183"/>
      <c r="T1546"/>
    </row>
    <row r="1547" spans="12:20" x14ac:dyDescent="0.25">
      <c r="L1547" s="45"/>
      <c r="S1547" s="183"/>
      <c r="T1547"/>
    </row>
    <row r="1548" spans="12:20" x14ac:dyDescent="0.25">
      <c r="L1548" s="45"/>
      <c r="S1548" s="183"/>
      <c r="T1548"/>
    </row>
    <row r="1549" spans="12:20" x14ac:dyDescent="0.25">
      <c r="L1549" s="45"/>
      <c r="S1549" s="183"/>
      <c r="T1549"/>
    </row>
    <row r="1550" spans="12:20" x14ac:dyDescent="0.25">
      <c r="L1550" s="45"/>
      <c r="S1550" s="183"/>
      <c r="T1550"/>
    </row>
    <row r="1551" spans="12:20" x14ac:dyDescent="0.25">
      <c r="L1551" s="45"/>
      <c r="S1551" s="183"/>
      <c r="T1551"/>
    </row>
    <row r="1552" spans="12:20" x14ac:dyDescent="0.25">
      <c r="L1552" s="45"/>
      <c r="S1552" s="183"/>
      <c r="T1552"/>
    </row>
    <row r="1553" spans="12:20" x14ac:dyDescent="0.25">
      <c r="L1553" s="45"/>
      <c r="S1553" s="183"/>
      <c r="T1553"/>
    </row>
    <row r="1554" spans="12:20" x14ac:dyDescent="0.25">
      <c r="L1554" s="45"/>
      <c r="S1554" s="183"/>
      <c r="T1554"/>
    </row>
    <row r="1555" spans="12:20" x14ac:dyDescent="0.25">
      <c r="L1555" s="45"/>
      <c r="S1555" s="183"/>
      <c r="T1555"/>
    </row>
    <row r="1556" spans="12:20" x14ac:dyDescent="0.25">
      <c r="L1556" s="45"/>
      <c r="S1556" s="183"/>
      <c r="T1556"/>
    </row>
    <row r="1557" spans="12:20" x14ac:dyDescent="0.25">
      <c r="L1557" s="45"/>
      <c r="S1557" s="183"/>
      <c r="T1557"/>
    </row>
    <row r="1558" spans="12:20" x14ac:dyDescent="0.25">
      <c r="L1558" s="45"/>
      <c r="S1558" s="183"/>
      <c r="T1558"/>
    </row>
    <row r="1559" spans="12:20" x14ac:dyDescent="0.25">
      <c r="L1559" s="45"/>
      <c r="S1559" s="183"/>
      <c r="T1559"/>
    </row>
    <row r="1560" spans="12:20" x14ac:dyDescent="0.25">
      <c r="L1560" s="45"/>
      <c r="S1560" s="183"/>
      <c r="T1560"/>
    </row>
    <row r="1561" spans="12:20" x14ac:dyDescent="0.25">
      <c r="L1561" s="45"/>
      <c r="S1561" s="183"/>
      <c r="T1561"/>
    </row>
    <row r="1562" spans="12:20" x14ac:dyDescent="0.25">
      <c r="L1562" s="45"/>
      <c r="S1562" s="183"/>
      <c r="T1562"/>
    </row>
    <row r="1563" spans="12:20" x14ac:dyDescent="0.25">
      <c r="L1563" s="45"/>
      <c r="S1563" s="183"/>
      <c r="T1563"/>
    </row>
    <row r="1564" spans="12:20" x14ac:dyDescent="0.25">
      <c r="L1564" s="45"/>
      <c r="S1564" s="183"/>
      <c r="T1564"/>
    </row>
    <row r="1565" spans="12:20" x14ac:dyDescent="0.25">
      <c r="L1565" s="45"/>
      <c r="S1565" s="183"/>
      <c r="T1565"/>
    </row>
    <row r="1566" spans="12:20" x14ac:dyDescent="0.25">
      <c r="L1566" s="45"/>
      <c r="S1566" s="183"/>
      <c r="T1566"/>
    </row>
    <row r="1567" spans="12:20" x14ac:dyDescent="0.25">
      <c r="L1567" s="45"/>
      <c r="S1567" s="183"/>
      <c r="T1567"/>
    </row>
    <row r="1568" spans="12:20" x14ac:dyDescent="0.25">
      <c r="L1568" s="45"/>
      <c r="S1568" s="183"/>
      <c r="T1568"/>
    </row>
    <row r="1569" spans="12:20" x14ac:dyDescent="0.25">
      <c r="L1569" s="45"/>
      <c r="S1569" s="183"/>
      <c r="T1569"/>
    </row>
    <row r="1570" spans="12:20" x14ac:dyDescent="0.25">
      <c r="L1570" s="45"/>
      <c r="S1570" s="183"/>
      <c r="T1570"/>
    </row>
    <row r="1571" spans="12:20" x14ac:dyDescent="0.25">
      <c r="L1571" s="45"/>
      <c r="S1571" s="183"/>
      <c r="T1571"/>
    </row>
    <row r="1572" spans="12:20" x14ac:dyDescent="0.25">
      <c r="L1572" s="45"/>
      <c r="S1572" s="183"/>
      <c r="T1572"/>
    </row>
    <row r="1573" spans="12:20" x14ac:dyDescent="0.25">
      <c r="L1573" s="45"/>
      <c r="S1573" s="183"/>
      <c r="T1573"/>
    </row>
    <row r="1574" spans="12:20" x14ac:dyDescent="0.25">
      <c r="L1574" s="45"/>
      <c r="S1574" s="183"/>
      <c r="T1574"/>
    </row>
    <row r="1575" spans="12:20" x14ac:dyDescent="0.25">
      <c r="L1575" s="45"/>
      <c r="S1575" s="183"/>
      <c r="T1575"/>
    </row>
    <row r="1576" spans="12:20" x14ac:dyDescent="0.25">
      <c r="L1576" s="45"/>
      <c r="S1576" s="183"/>
      <c r="T1576"/>
    </row>
    <row r="1577" spans="12:20" x14ac:dyDescent="0.25">
      <c r="L1577" s="45"/>
      <c r="S1577" s="183"/>
      <c r="T1577"/>
    </row>
    <row r="1578" spans="12:20" x14ac:dyDescent="0.25">
      <c r="L1578" s="45"/>
      <c r="S1578" s="183"/>
      <c r="T1578"/>
    </row>
    <row r="1579" spans="12:20" x14ac:dyDescent="0.25">
      <c r="L1579" s="45"/>
      <c r="S1579" s="183"/>
      <c r="T1579"/>
    </row>
    <row r="1580" spans="12:20" x14ac:dyDescent="0.25">
      <c r="L1580" s="45"/>
      <c r="S1580" s="183"/>
      <c r="T1580"/>
    </row>
    <row r="1581" spans="12:20" x14ac:dyDescent="0.25">
      <c r="L1581" s="45"/>
      <c r="S1581" s="183"/>
      <c r="T1581"/>
    </row>
    <row r="1582" spans="12:20" x14ac:dyDescent="0.25">
      <c r="L1582" s="45"/>
      <c r="S1582" s="183"/>
      <c r="T1582"/>
    </row>
    <row r="1583" spans="12:20" x14ac:dyDescent="0.25">
      <c r="L1583" s="45"/>
      <c r="S1583" s="183"/>
      <c r="T1583"/>
    </row>
    <row r="1584" spans="12:20" x14ac:dyDescent="0.25">
      <c r="L1584" s="45"/>
      <c r="S1584" s="183"/>
      <c r="T1584"/>
    </row>
    <row r="1585" spans="12:20" x14ac:dyDescent="0.25">
      <c r="L1585" s="45"/>
      <c r="S1585" s="183"/>
      <c r="T1585"/>
    </row>
    <row r="1586" spans="12:20" x14ac:dyDescent="0.25">
      <c r="L1586" s="45"/>
      <c r="S1586" s="183"/>
      <c r="T1586"/>
    </row>
    <row r="1587" spans="12:20" x14ac:dyDescent="0.25">
      <c r="L1587" s="45"/>
      <c r="S1587" s="183"/>
      <c r="T1587"/>
    </row>
    <row r="1588" spans="12:20" x14ac:dyDescent="0.25">
      <c r="L1588" s="45"/>
      <c r="S1588" s="183"/>
      <c r="T1588"/>
    </row>
    <row r="1589" spans="12:20" x14ac:dyDescent="0.25">
      <c r="L1589" s="45"/>
      <c r="S1589" s="183"/>
      <c r="T1589"/>
    </row>
    <row r="1590" spans="12:20" x14ac:dyDescent="0.25">
      <c r="L1590" s="45"/>
      <c r="S1590" s="183"/>
      <c r="T1590"/>
    </row>
    <row r="1591" spans="12:20" x14ac:dyDescent="0.25">
      <c r="L1591" s="45"/>
      <c r="S1591" s="183"/>
      <c r="T1591"/>
    </row>
    <row r="1592" spans="12:20" x14ac:dyDescent="0.25">
      <c r="L1592" s="45"/>
      <c r="S1592" s="183"/>
      <c r="T1592"/>
    </row>
    <row r="1593" spans="12:20" x14ac:dyDescent="0.25">
      <c r="L1593" s="45"/>
      <c r="S1593" s="183"/>
      <c r="T1593"/>
    </row>
    <row r="1594" spans="12:20" x14ac:dyDescent="0.25">
      <c r="L1594" s="45"/>
      <c r="S1594" s="183"/>
      <c r="T1594"/>
    </row>
    <row r="1595" spans="12:20" x14ac:dyDescent="0.25">
      <c r="L1595" s="45"/>
      <c r="S1595" s="183"/>
      <c r="T1595"/>
    </row>
    <row r="1596" spans="12:20" x14ac:dyDescent="0.25">
      <c r="L1596" s="45"/>
      <c r="S1596" s="183"/>
      <c r="T1596"/>
    </row>
    <row r="1597" spans="12:20" x14ac:dyDescent="0.25">
      <c r="L1597" s="45"/>
      <c r="S1597" s="183"/>
      <c r="T1597"/>
    </row>
    <row r="1598" spans="12:20" x14ac:dyDescent="0.25">
      <c r="T1598"/>
    </row>
    <row r="1599" spans="12:20" x14ac:dyDescent="0.25">
      <c r="T1599"/>
    </row>
    <row r="1600" spans="12:20" x14ac:dyDescent="0.25">
      <c r="T1600"/>
    </row>
    <row r="1601" spans="20:20" x14ac:dyDescent="0.25">
      <c r="T1601"/>
    </row>
    <row r="1602" spans="20:20" x14ac:dyDescent="0.25">
      <c r="T1602"/>
    </row>
    <row r="1603" spans="20:20" x14ac:dyDescent="0.25">
      <c r="T1603"/>
    </row>
    <row r="1604" spans="20:20" x14ac:dyDescent="0.25">
      <c r="T1604"/>
    </row>
    <row r="1605" spans="20:20" x14ac:dyDescent="0.25">
      <c r="T1605"/>
    </row>
    <row r="1606" spans="20:20" x14ac:dyDescent="0.25">
      <c r="T1606"/>
    </row>
    <row r="1607" spans="20:20" x14ac:dyDescent="0.25">
      <c r="T1607"/>
    </row>
    <row r="1608" spans="20:20" x14ac:dyDescent="0.25">
      <c r="T1608"/>
    </row>
    <row r="1609" spans="20:20" x14ac:dyDescent="0.25">
      <c r="T1609"/>
    </row>
    <row r="1610" spans="20:20" x14ac:dyDescent="0.25">
      <c r="T1610"/>
    </row>
    <row r="1611" spans="20:20" x14ac:dyDescent="0.25">
      <c r="T1611"/>
    </row>
    <row r="1612" spans="20:20" x14ac:dyDescent="0.25">
      <c r="T1612"/>
    </row>
    <row r="1613" spans="20:20" x14ac:dyDescent="0.25">
      <c r="T1613"/>
    </row>
    <row r="1614" spans="20:20" x14ac:dyDescent="0.25">
      <c r="T1614"/>
    </row>
    <row r="1615" spans="20:20" x14ac:dyDescent="0.25">
      <c r="T1615"/>
    </row>
    <row r="1616" spans="20:20" x14ac:dyDescent="0.25">
      <c r="T1616"/>
    </row>
    <row r="1617" spans="20:20" x14ac:dyDescent="0.25">
      <c r="T1617"/>
    </row>
    <row r="1618" spans="20:20" x14ac:dyDescent="0.25">
      <c r="T1618"/>
    </row>
    <row r="1619" spans="20:20" x14ac:dyDescent="0.25">
      <c r="T1619"/>
    </row>
    <row r="1620" spans="20:20" x14ac:dyDescent="0.25">
      <c r="T1620"/>
    </row>
    <row r="1621" spans="20:20" x14ac:dyDescent="0.25">
      <c r="T1621"/>
    </row>
    <row r="1622" spans="20:20" x14ac:dyDescent="0.25">
      <c r="T1622"/>
    </row>
    <row r="1623" spans="20:20" x14ac:dyDescent="0.25">
      <c r="T1623"/>
    </row>
    <row r="1624" spans="20:20" x14ac:dyDescent="0.25">
      <c r="T1624"/>
    </row>
    <row r="1625" spans="20:20" x14ac:dyDescent="0.25">
      <c r="T1625"/>
    </row>
    <row r="1626" spans="20:20" x14ac:dyDescent="0.25">
      <c r="T1626"/>
    </row>
    <row r="1627" spans="20:20" x14ac:dyDescent="0.25">
      <c r="T1627"/>
    </row>
    <row r="1628" spans="20:20" x14ac:dyDescent="0.25">
      <c r="T1628"/>
    </row>
    <row r="1629" spans="20:20" x14ac:dyDescent="0.25">
      <c r="T1629"/>
    </row>
    <row r="1630" spans="20:20" x14ac:dyDescent="0.25">
      <c r="T1630"/>
    </row>
    <row r="1631" spans="20:20" x14ac:dyDescent="0.25">
      <c r="T1631"/>
    </row>
    <row r="1632" spans="20:20" x14ac:dyDescent="0.25">
      <c r="T1632"/>
    </row>
    <row r="1633" spans="20:20" x14ac:dyDescent="0.25">
      <c r="T1633"/>
    </row>
    <row r="1634" spans="20:20" x14ac:dyDescent="0.25">
      <c r="T1634"/>
    </row>
    <row r="1635" spans="20:20" x14ac:dyDescent="0.25">
      <c r="T1635"/>
    </row>
    <row r="1636" spans="20:20" x14ac:dyDescent="0.25">
      <c r="T1636"/>
    </row>
    <row r="1637" spans="20:20" x14ac:dyDescent="0.25">
      <c r="T1637"/>
    </row>
    <row r="1638" spans="20:20" x14ac:dyDescent="0.25">
      <c r="T1638"/>
    </row>
    <row r="1639" spans="20:20" x14ac:dyDescent="0.25">
      <c r="T1639"/>
    </row>
    <row r="1640" spans="20:20" x14ac:dyDescent="0.25">
      <c r="T1640"/>
    </row>
    <row r="1641" spans="20:20" x14ac:dyDescent="0.25">
      <c r="T1641"/>
    </row>
    <row r="1642" spans="20:20" x14ac:dyDescent="0.25">
      <c r="T1642"/>
    </row>
    <row r="1643" spans="20:20" x14ac:dyDescent="0.25">
      <c r="T1643"/>
    </row>
    <row r="1644" spans="20:20" x14ac:dyDescent="0.25">
      <c r="T1644"/>
    </row>
    <row r="1645" spans="20:20" x14ac:dyDescent="0.25">
      <c r="T1645"/>
    </row>
    <row r="1646" spans="20:20" x14ac:dyDescent="0.25">
      <c r="T1646"/>
    </row>
    <row r="1647" spans="20:20" x14ac:dyDescent="0.25">
      <c r="T1647"/>
    </row>
    <row r="1648" spans="20:20" x14ac:dyDescent="0.25">
      <c r="T1648"/>
    </row>
    <row r="1649" spans="20:20" x14ac:dyDescent="0.25">
      <c r="T1649"/>
    </row>
    <row r="1650" spans="20:20" x14ac:dyDescent="0.25">
      <c r="T1650"/>
    </row>
    <row r="1651" spans="20:20" x14ac:dyDescent="0.25">
      <c r="T1651"/>
    </row>
    <row r="1652" spans="20:20" x14ac:dyDescent="0.25">
      <c r="T1652"/>
    </row>
    <row r="1653" spans="20:20" x14ac:dyDescent="0.25">
      <c r="T1653"/>
    </row>
    <row r="1654" spans="20:20" x14ac:dyDescent="0.25">
      <c r="T1654"/>
    </row>
    <row r="1655" spans="20:20" x14ac:dyDescent="0.25">
      <c r="T1655"/>
    </row>
    <row r="1656" spans="20:20" x14ac:dyDescent="0.25">
      <c r="T1656"/>
    </row>
    <row r="1657" spans="20:20" x14ac:dyDescent="0.25">
      <c r="T1657"/>
    </row>
    <row r="1658" spans="20:20" x14ac:dyDescent="0.25">
      <c r="T1658"/>
    </row>
    <row r="1659" spans="20:20" x14ac:dyDescent="0.25">
      <c r="T1659"/>
    </row>
    <row r="1660" spans="20:20" x14ac:dyDescent="0.25">
      <c r="T1660"/>
    </row>
    <row r="1661" spans="20:20" x14ac:dyDescent="0.25">
      <c r="T1661"/>
    </row>
    <row r="1662" spans="20:20" x14ac:dyDescent="0.25">
      <c r="T1662"/>
    </row>
    <row r="1663" spans="20:20" x14ac:dyDescent="0.25">
      <c r="T1663"/>
    </row>
    <row r="1664" spans="20:20" x14ac:dyDescent="0.25">
      <c r="T1664"/>
    </row>
    <row r="1665" spans="20:20" x14ac:dyDescent="0.25">
      <c r="T1665"/>
    </row>
    <row r="1666" spans="20:20" x14ac:dyDescent="0.25">
      <c r="T1666"/>
    </row>
    <row r="1667" spans="20:20" x14ac:dyDescent="0.25">
      <c r="T1667"/>
    </row>
    <row r="1668" spans="20:20" x14ac:dyDescent="0.25">
      <c r="T1668"/>
    </row>
    <row r="1669" spans="20:20" x14ac:dyDescent="0.25">
      <c r="T1669"/>
    </row>
    <row r="1670" spans="20:20" x14ac:dyDescent="0.25">
      <c r="T1670"/>
    </row>
    <row r="1671" spans="20:20" x14ac:dyDescent="0.25">
      <c r="T1671"/>
    </row>
    <row r="1672" spans="20:20" x14ac:dyDescent="0.25">
      <c r="T1672"/>
    </row>
    <row r="1673" spans="20:20" x14ac:dyDescent="0.25">
      <c r="T1673"/>
    </row>
    <row r="1674" spans="20:20" x14ac:dyDescent="0.25">
      <c r="T1674"/>
    </row>
    <row r="1675" spans="20:20" x14ac:dyDescent="0.25">
      <c r="T1675"/>
    </row>
    <row r="1676" spans="20:20" x14ac:dyDescent="0.25">
      <c r="T1676"/>
    </row>
    <row r="1677" spans="20:20" x14ac:dyDescent="0.25">
      <c r="T1677"/>
    </row>
    <row r="1678" spans="20:20" x14ac:dyDescent="0.25">
      <c r="T1678"/>
    </row>
    <row r="1679" spans="20:20" x14ac:dyDescent="0.25">
      <c r="T1679"/>
    </row>
    <row r="1680" spans="20:20" x14ac:dyDescent="0.25">
      <c r="T1680"/>
    </row>
    <row r="1681" spans="20:20" x14ac:dyDescent="0.25">
      <c r="T1681"/>
    </row>
    <row r="1682" spans="20:20" x14ac:dyDescent="0.25">
      <c r="T1682"/>
    </row>
    <row r="1683" spans="20:20" x14ac:dyDescent="0.25">
      <c r="T1683"/>
    </row>
    <row r="1684" spans="20:20" x14ac:dyDescent="0.25">
      <c r="T1684"/>
    </row>
    <row r="1685" spans="20:20" x14ac:dyDescent="0.25">
      <c r="T1685"/>
    </row>
    <row r="1686" spans="20:20" x14ac:dyDescent="0.25">
      <c r="T1686"/>
    </row>
    <row r="1687" spans="20:20" x14ac:dyDescent="0.25">
      <c r="T1687"/>
    </row>
    <row r="1688" spans="20:20" x14ac:dyDescent="0.25">
      <c r="T1688"/>
    </row>
    <row r="1689" spans="20:20" x14ac:dyDescent="0.25">
      <c r="T1689"/>
    </row>
    <row r="1690" spans="20:20" x14ac:dyDescent="0.25">
      <c r="T1690"/>
    </row>
    <row r="1691" spans="20:20" x14ac:dyDescent="0.25">
      <c r="T1691"/>
    </row>
    <row r="1692" spans="20:20" x14ac:dyDescent="0.25">
      <c r="T1692"/>
    </row>
    <row r="1693" spans="20:20" x14ac:dyDescent="0.25">
      <c r="T1693"/>
    </row>
    <row r="1694" spans="20:20" x14ac:dyDescent="0.25">
      <c r="T1694"/>
    </row>
    <row r="1695" spans="20:20" x14ac:dyDescent="0.25">
      <c r="T1695"/>
    </row>
    <row r="1696" spans="20:20" x14ac:dyDescent="0.25">
      <c r="T1696"/>
    </row>
    <row r="1697" spans="20:20" x14ac:dyDescent="0.25">
      <c r="T1697"/>
    </row>
    <row r="1698" spans="20:20" x14ac:dyDescent="0.25">
      <c r="T1698"/>
    </row>
    <row r="1699" spans="20:20" x14ac:dyDescent="0.25">
      <c r="T1699"/>
    </row>
    <row r="1700" spans="20:20" x14ac:dyDescent="0.25">
      <c r="T1700"/>
    </row>
    <row r="1701" spans="20:20" x14ac:dyDescent="0.25">
      <c r="T1701"/>
    </row>
    <row r="1702" spans="20:20" x14ac:dyDescent="0.25">
      <c r="T1702"/>
    </row>
    <row r="1703" spans="20:20" x14ac:dyDescent="0.25">
      <c r="T1703"/>
    </row>
    <row r="1704" spans="20:20" x14ac:dyDescent="0.25">
      <c r="T1704"/>
    </row>
    <row r="1705" spans="20:20" x14ac:dyDescent="0.25">
      <c r="T1705"/>
    </row>
    <row r="1706" spans="20:20" x14ac:dyDescent="0.25">
      <c r="T1706"/>
    </row>
    <row r="1707" spans="20:20" x14ac:dyDescent="0.25">
      <c r="T1707"/>
    </row>
    <row r="1708" spans="20:20" x14ac:dyDescent="0.25">
      <c r="T1708"/>
    </row>
    <row r="1709" spans="20:20" x14ac:dyDescent="0.25">
      <c r="T1709"/>
    </row>
    <row r="1710" spans="20:20" x14ac:dyDescent="0.25">
      <c r="T1710"/>
    </row>
    <row r="1711" spans="20:20" x14ac:dyDescent="0.25">
      <c r="T1711"/>
    </row>
    <row r="1712" spans="20:20" x14ac:dyDescent="0.25">
      <c r="T1712"/>
    </row>
    <row r="1713" spans="20:20" x14ac:dyDescent="0.25">
      <c r="T1713"/>
    </row>
    <row r="1714" spans="20:20" x14ac:dyDescent="0.25">
      <c r="T1714"/>
    </row>
    <row r="1715" spans="20:20" x14ac:dyDescent="0.25">
      <c r="T1715"/>
    </row>
    <row r="1716" spans="20:20" x14ac:dyDescent="0.25">
      <c r="T1716"/>
    </row>
    <row r="1717" spans="20:20" x14ac:dyDescent="0.25">
      <c r="T1717"/>
    </row>
    <row r="1718" spans="20:20" x14ac:dyDescent="0.25">
      <c r="T1718"/>
    </row>
    <row r="1719" spans="20:20" x14ac:dyDescent="0.25">
      <c r="T1719"/>
    </row>
    <row r="1720" spans="20:20" x14ac:dyDescent="0.25">
      <c r="T1720"/>
    </row>
    <row r="1721" spans="20:20" x14ac:dyDescent="0.25">
      <c r="T1721"/>
    </row>
    <row r="1722" spans="20:20" x14ac:dyDescent="0.25">
      <c r="T1722"/>
    </row>
    <row r="1723" spans="20:20" x14ac:dyDescent="0.25">
      <c r="T1723"/>
    </row>
    <row r="1724" spans="20:20" x14ac:dyDescent="0.25">
      <c r="T1724"/>
    </row>
    <row r="1725" spans="20:20" x14ac:dyDescent="0.25">
      <c r="T1725"/>
    </row>
    <row r="1726" spans="20:20" x14ac:dyDescent="0.25">
      <c r="T1726"/>
    </row>
    <row r="1727" spans="20:20" x14ac:dyDescent="0.25">
      <c r="T1727"/>
    </row>
    <row r="1728" spans="20:20" x14ac:dyDescent="0.25">
      <c r="T1728"/>
    </row>
    <row r="1729" spans="20:20" x14ac:dyDescent="0.25">
      <c r="T1729"/>
    </row>
    <row r="1730" spans="20:20" x14ac:dyDescent="0.25">
      <c r="T1730"/>
    </row>
    <row r="1731" spans="20:20" x14ac:dyDescent="0.25">
      <c r="T1731"/>
    </row>
    <row r="1732" spans="20:20" x14ac:dyDescent="0.25">
      <c r="T1732"/>
    </row>
    <row r="1733" spans="20:20" x14ac:dyDescent="0.25">
      <c r="T1733"/>
    </row>
    <row r="1734" spans="20:20" x14ac:dyDescent="0.25">
      <c r="T1734"/>
    </row>
    <row r="1735" spans="20:20" x14ac:dyDescent="0.25">
      <c r="T1735"/>
    </row>
    <row r="1736" spans="20:20" x14ac:dyDescent="0.25">
      <c r="T1736"/>
    </row>
    <row r="1737" spans="20:20" x14ac:dyDescent="0.25">
      <c r="T1737"/>
    </row>
    <row r="1738" spans="20:20" x14ac:dyDescent="0.25">
      <c r="T1738"/>
    </row>
    <row r="1739" spans="20:20" x14ac:dyDescent="0.25">
      <c r="T1739"/>
    </row>
    <row r="1740" spans="20:20" x14ac:dyDescent="0.25">
      <c r="T1740"/>
    </row>
    <row r="1741" spans="20:20" x14ac:dyDescent="0.25">
      <c r="T1741"/>
    </row>
    <row r="1742" spans="20:20" x14ac:dyDescent="0.25">
      <c r="T1742"/>
    </row>
    <row r="1743" spans="20:20" x14ac:dyDescent="0.25">
      <c r="T1743"/>
    </row>
    <row r="1744" spans="20:20" x14ac:dyDescent="0.25">
      <c r="T1744"/>
    </row>
    <row r="1745" spans="20:20" x14ac:dyDescent="0.25">
      <c r="T1745"/>
    </row>
    <row r="1746" spans="20:20" x14ac:dyDescent="0.25">
      <c r="T1746"/>
    </row>
    <row r="1747" spans="20:20" x14ac:dyDescent="0.25">
      <c r="T1747"/>
    </row>
    <row r="1748" spans="20:20" x14ac:dyDescent="0.25">
      <c r="T1748"/>
    </row>
    <row r="1749" spans="20:20" x14ac:dyDescent="0.25">
      <c r="T1749"/>
    </row>
    <row r="1750" spans="20:20" x14ac:dyDescent="0.25">
      <c r="T1750"/>
    </row>
    <row r="1751" spans="20:20" x14ac:dyDescent="0.25">
      <c r="T1751"/>
    </row>
    <row r="1752" spans="20:20" x14ac:dyDescent="0.25">
      <c r="T1752"/>
    </row>
    <row r="1753" spans="20:20" x14ac:dyDescent="0.25">
      <c r="T1753"/>
    </row>
    <row r="1754" spans="20:20" x14ac:dyDescent="0.25">
      <c r="T1754"/>
    </row>
    <row r="1755" spans="20:20" x14ac:dyDescent="0.25">
      <c r="T1755"/>
    </row>
    <row r="1756" spans="20:20" x14ac:dyDescent="0.25">
      <c r="T1756"/>
    </row>
    <row r="1757" spans="20:20" x14ac:dyDescent="0.25">
      <c r="T1757"/>
    </row>
    <row r="1758" spans="20:20" x14ac:dyDescent="0.25">
      <c r="T1758"/>
    </row>
    <row r="1759" spans="20:20" x14ac:dyDescent="0.25">
      <c r="T1759"/>
    </row>
    <row r="1760" spans="20:20" x14ac:dyDescent="0.25">
      <c r="T1760"/>
    </row>
    <row r="1761" spans="20:20" x14ac:dyDescent="0.25">
      <c r="T1761"/>
    </row>
    <row r="1762" spans="20:20" x14ac:dyDescent="0.25">
      <c r="T1762"/>
    </row>
    <row r="1763" spans="20:20" x14ac:dyDescent="0.25">
      <c r="T1763"/>
    </row>
    <row r="1764" spans="20:20" x14ac:dyDescent="0.25">
      <c r="T1764"/>
    </row>
    <row r="1765" spans="20:20" x14ac:dyDescent="0.25">
      <c r="T1765"/>
    </row>
    <row r="1766" spans="20:20" x14ac:dyDescent="0.25">
      <c r="T1766"/>
    </row>
    <row r="1767" spans="20:20" x14ac:dyDescent="0.25">
      <c r="T1767"/>
    </row>
    <row r="1768" spans="20:20" x14ac:dyDescent="0.25">
      <c r="T1768"/>
    </row>
    <row r="1769" spans="20:20" x14ac:dyDescent="0.25">
      <c r="T1769"/>
    </row>
    <row r="1770" spans="20:20" x14ac:dyDescent="0.25">
      <c r="T1770"/>
    </row>
    <row r="1771" spans="20:20" x14ac:dyDescent="0.25">
      <c r="T1771"/>
    </row>
    <row r="1772" spans="20:20" x14ac:dyDescent="0.25">
      <c r="T1772"/>
    </row>
    <row r="1773" spans="20:20" x14ac:dyDescent="0.25">
      <c r="T1773"/>
    </row>
    <row r="1774" spans="20:20" x14ac:dyDescent="0.25">
      <c r="T1774"/>
    </row>
    <row r="1775" spans="20:20" x14ac:dyDescent="0.25">
      <c r="T1775"/>
    </row>
    <row r="1776" spans="20:20" x14ac:dyDescent="0.25">
      <c r="T1776"/>
    </row>
    <row r="1777" spans="20:20" x14ac:dyDescent="0.25">
      <c r="T1777"/>
    </row>
    <row r="1778" spans="20:20" x14ac:dyDescent="0.25">
      <c r="T1778"/>
    </row>
    <row r="1779" spans="20:20" x14ac:dyDescent="0.25">
      <c r="T1779"/>
    </row>
    <row r="1780" spans="20:20" x14ac:dyDescent="0.25">
      <c r="T1780"/>
    </row>
    <row r="1781" spans="20:20" x14ac:dyDescent="0.25">
      <c r="T1781"/>
    </row>
    <row r="1782" spans="20:20" x14ac:dyDescent="0.25">
      <c r="T1782"/>
    </row>
    <row r="1783" spans="20:20" x14ac:dyDescent="0.25">
      <c r="T1783"/>
    </row>
    <row r="1784" spans="20:20" x14ac:dyDescent="0.25">
      <c r="T1784"/>
    </row>
    <row r="1785" spans="20:20" x14ac:dyDescent="0.25">
      <c r="T1785"/>
    </row>
    <row r="1786" spans="20:20" x14ac:dyDescent="0.25">
      <c r="T1786"/>
    </row>
    <row r="1787" spans="20:20" x14ac:dyDescent="0.25">
      <c r="T1787"/>
    </row>
    <row r="1788" spans="20:20" x14ac:dyDescent="0.25">
      <c r="T1788"/>
    </row>
    <row r="1789" spans="20:20" x14ac:dyDescent="0.25">
      <c r="T1789"/>
    </row>
    <row r="1790" spans="20:20" x14ac:dyDescent="0.25">
      <c r="T1790"/>
    </row>
    <row r="1791" spans="20:20" x14ac:dyDescent="0.25">
      <c r="T1791"/>
    </row>
    <row r="1792" spans="20:20" x14ac:dyDescent="0.25">
      <c r="T1792"/>
    </row>
    <row r="1793" spans="20:20" x14ac:dyDescent="0.25">
      <c r="T1793"/>
    </row>
    <row r="1794" spans="20:20" x14ac:dyDescent="0.25">
      <c r="T1794"/>
    </row>
    <row r="1795" spans="20:20" x14ac:dyDescent="0.25">
      <c r="T1795"/>
    </row>
    <row r="1796" spans="20:20" x14ac:dyDescent="0.25">
      <c r="T1796"/>
    </row>
    <row r="1797" spans="20:20" x14ac:dyDescent="0.25">
      <c r="T1797"/>
    </row>
    <row r="1798" spans="20:20" x14ac:dyDescent="0.25">
      <c r="T1798"/>
    </row>
    <row r="1799" spans="20:20" x14ac:dyDescent="0.25">
      <c r="T1799"/>
    </row>
    <row r="1800" spans="20:20" x14ac:dyDescent="0.25">
      <c r="T1800"/>
    </row>
    <row r="1801" spans="20:20" x14ac:dyDescent="0.25">
      <c r="T1801"/>
    </row>
    <row r="1802" spans="20:20" x14ac:dyDescent="0.25">
      <c r="T1802"/>
    </row>
    <row r="1803" spans="20:20" x14ac:dyDescent="0.25">
      <c r="T1803"/>
    </row>
    <row r="1804" spans="20:20" x14ac:dyDescent="0.25">
      <c r="T1804"/>
    </row>
    <row r="1805" spans="20:20" x14ac:dyDescent="0.25">
      <c r="T1805"/>
    </row>
    <row r="1806" spans="20:20" x14ac:dyDescent="0.25">
      <c r="T1806"/>
    </row>
    <row r="1807" spans="20:20" x14ac:dyDescent="0.25">
      <c r="T1807"/>
    </row>
    <row r="1808" spans="20:20" x14ac:dyDescent="0.25">
      <c r="T1808"/>
    </row>
    <row r="1809" spans="20:20" x14ac:dyDescent="0.25">
      <c r="T1809"/>
    </row>
    <row r="1810" spans="20:20" x14ac:dyDescent="0.25">
      <c r="T1810"/>
    </row>
    <row r="1811" spans="20:20" x14ac:dyDescent="0.25">
      <c r="T1811"/>
    </row>
    <row r="1812" spans="20:20" x14ac:dyDescent="0.25">
      <c r="T1812"/>
    </row>
    <row r="1813" spans="20:20" x14ac:dyDescent="0.25">
      <c r="T1813"/>
    </row>
    <row r="1814" spans="20:20" x14ac:dyDescent="0.25">
      <c r="T1814"/>
    </row>
    <row r="1815" spans="20:20" x14ac:dyDescent="0.25">
      <c r="T1815"/>
    </row>
    <row r="1816" spans="20:20" x14ac:dyDescent="0.25">
      <c r="T1816"/>
    </row>
    <row r="1817" spans="20:20" x14ac:dyDescent="0.25">
      <c r="T1817"/>
    </row>
    <row r="1818" spans="20:20" x14ac:dyDescent="0.25">
      <c r="T1818"/>
    </row>
    <row r="1819" spans="20:20" x14ac:dyDescent="0.25">
      <c r="T1819"/>
    </row>
    <row r="1820" spans="20:20" x14ac:dyDescent="0.25">
      <c r="T1820"/>
    </row>
    <row r="1821" spans="20:20" x14ac:dyDescent="0.25">
      <c r="T1821"/>
    </row>
    <row r="1822" spans="20:20" x14ac:dyDescent="0.25">
      <c r="T1822"/>
    </row>
    <row r="1823" spans="20:20" x14ac:dyDescent="0.25">
      <c r="T1823"/>
    </row>
    <row r="1824" spans="20:20" x14ac:dyDescent="0.25">
      <c r="T1824"/>
    </row>
    <row r="1825" spans="20:20" x14ac:dyDescent="0.25">
      <c r="T1825"/>
    </row>
    <row r="1826" spans="20:20" x14ac:dyDescent="0.25">
      <c r="T1826"/>
    </row>
    <row r="1827" spans="20:20" x14ac:dyDescent="0.25">
      <c r="T1827"/>
    </row>
    <row r="1828" spans="20:20" x14ac:dyDescent="0.25">
      <c r="T1828"/>
    </row>
    <row r="1829" spans="20:20" x14ac:dyDescent="0.25">
      <c r="T1829"/>
    </row>
    <row r="1830" spans="20:20" x14ac:dyDescent="0.25">
      <c r="T1830"/>
    </row>
    <row r="1831" spans="20:20" x14ac:dyDescent="0.25">
      <c r="T1831"/>
    </row>
    <row r="1832" spans="20:20" x14ac:dyDescent="0.25">
      <c r="T1832"/>
    </row>
    <row r="1833" spans="20:20" x14ac:dyDescent="0.25">
      <c r="T1833"/>
    </row>
    <row r="1834" spans="20:20" x14ac:dyDescent="0.25">
      <c r="T1834"/>
    </row>
    <row r="1835" spans="20:20" x14ac:dyDescent="0.25">
      <c r="T1835"/>
    </row>
    <row r="1836" spans="20:20" x14ac:dyDescent="0.25">
      <c r="T1836"/>
    </row>
    <row r="1837" spans="20:20" x14ac:dyDescent="0.25">
      <c r="T1837"/>
    </row>
    <row r="1838" spans="20:20" x14ac:dyDescent="0.25">
      <c r="T1838"/>
    </row>
    <row r="1839" spans="20:20" x14ac:dyDescent="0.25">
      <c r="T1839"/>
    </row>
    <row r="1840" spans="20:20" x14ac:dyDescent="0.25">
      <c r="T1840"/>
    </row>
    <row r="1841" spans="20:20" x14ac:dyDescent="0.25">
      <c r="T1841"/>
    </row>
    <row r="1842" spans="20:20" x14ac:dyDescent="0.25">
      <c r="T1842"/>
    </row>
    <row r="1843" spans="20:20" x14ac:dyDescent="0.25">
      <c r="T1843"/>
    </row>
    <row r="1844" spans="20:20" x14ac:dyDescent="0.25">
      <c r="T1844"/>
    </row>
    <row r="1845" spans="20:20" x14ac:dyDescent="0.25">
      <c r="T1845"/>
    </row>
    <row r="1846" spans="20:20" x14ac:dyDescent="0.25">
      <c r="T1846"/>
    </row>
    <row r="1847" spans="20:20" x14ac:dyDescent="0.25">
      <c r="T1847"/>
    </row>
    <row r="1848" spans="20:20" x14ac:dyDescent="0.25">
      <c r="T1848"/>
    </row>
    <row r="1849" spans="20:20" x14ac:dyDescent="0.25">
      <c r="T1849"/>
    </row>
    <row r="1850" spans="20:20" x14ac:dyDescent="0.25">
      <c r="T1850"/>
    </row>
    <row r="1851" spans="20:20" x14ac:dyDescent="0.25">
      <c r="T1851"/>
    </row>
    <row r="1852" spans="20:20" x14ac:dyDescent="0.25">
      <c r="T1852"/>
    </row>
    <row r="1853" spans="20:20" x14ac:dyDescent="0.25">
      <c r="T1853"/>
    </row>
    <row r="1854" spans="20:20" x14ac:dyDescent="0.25">
      <c r="T1854"/>
    </row>
    <row r="1855" spans="20:20" x14ac:dyDescent="0.25">
      <c r="T1855"/>
    </row>
    <row r="1856" spans="20:20" x14ac:dyDescent="0.25">
      <c r="T1856"/>
    </row>
    <row r="1857" spans="20:20" x14ac:dyDescent="0.25">
      <c r="T1857"/>
    </row>
    <row r="1858" spans="20:20" x14ac:dyDescent="0.25">
      <c r="T1858"/>
    </row>
    <row r="1859" spans="20:20" x14ac:dyDescent="0.25">
      <c r="T1859"/>
    </row>
    <row r="1860" spans="20:20" x14ac:dyDescent="0.25">
      <c r="T1860"/>
    </row>
    <row r="1861" spans="20:20" x14ac:dyDescent="0.25">
      <c r="T1861"/>
    </row>
    <row r="1862" spans="20:20" x14ac:dyDescent="0.25">
      <c r="T1862"/>
    </row>
    <row r="1863" spans="20:20" x14ac:dyDescent="0.25">
      <c r="T1863"/>
    </row>
    <row r="1864" spans="20:20" x14ac:dyDescent="0.25">
      <c r="T1864"/>
    </row>
    <row r="1865" spans="20:20" x14ac:dyDescent="0.25">
      <c r="T1865"/>
    </row>
    <row r="1866" spans="20:20" x14ac:dyDescent="0.25">
      <c r="T1866"/>
    </row>
    <row r="1867" spans="20:20" x14ac:dyDescent="0.25">
      <c r="T1867"/>
    </row>
    <row r="1868" spans="20:20" x14ac:dyDescent="0.25">
      <c r="T1868"/>
    </row>
    <row r="1869" spans="20:20" x14ac:dyDescent="0.25">
      <c r="T1869"/>
    </row>
    <row r="1870" spans="20:20" x14ac:dyDescent="0.25">
      <c r="T1870"/>
    </row>
    <row r="1871" spans="20:20" x14ac:dyDescent="0.25">
      <c r="T1871"/>
    </row>
    <row r="1872" spans="20:20" x14ac:dyDescent="0.25">
      <c r="T1872"/>
    </row>
    <row r="1873" spans="20:20" x14ac:dyDescent="0.25">
      <c r="T1873"/>
    </row>
    <row r="1874" spans="20:20" x14ac:dyDescent="0.25">
      <c r="T1874"/>
    </row>
    <row r="1875" spans="20:20" x14ac:dyDescent="0.25">
      <c r="T1875"/>
    </row>
    <row r="1876" spans="20:20" x14ac:dyDescent="0.25">
      <c r="T1876"/>
    </row>
    <row r="1877" spans="20:20" x14ac:dyDescent="0.25">
      <c r="T1877"/>
    </row>
    <row r="1878" spans="20:20" x14ac:dyDescent="0.25">
      <c r="T1878"/>
    </row>
    <row r="1879" spans="20:20" x14ac:dyDescent="0.25">
      <c r="T1879"/>
    </row>
    <row r="1880" spans="20:20" x14ac:dyDescent="0.25">
      <c r="T1880"/>
    </row>
    <row r="1881" spans="20:20" x14ac:dyDescent="0.25">
      <c r="T1881"/>
    </row>
    <row r="1882" spans="20:20" x14ac:dyDescent="0.25">
      <c r="T1882"/>
    </row>
    <row r="1883" spans="20:20" x14ac:dyDescent="0.25">
      <c r="T1883"/>
    </row>
    <row r="1884" spans="20:20" x14ac:dyDescent="0.25">
      <c r="T1884"/>
    </row>
    <row r="1885" spans="20:20" x14ac:dyDescent="0.25">
      <c r="T1885"/>
    </row>
    <row r="1886" spans="20:20" x14ac:dyDescent="0.25">
      <c r="T1886"/>
    </row>
    <row r="1887" spans="20:20" x14ac:dyDescent="0.25">
      <c r="T1887"/>
    </row>
    <row r="1888" spans="20:20" x14ac:dyDescent="0.25">
      <c r="T1888"/>
    </row>
    <row r="1889" spans="20:20" x14ac:dyDescent="0.25">
      <c r="T1889"/>
    </row>
    <row r="1890" spans="20:20" x14ac:dyDescent="0.25">
      <c r="T1890"/>
    </row>
    <row r="1891" spans="20:20" x14ac:dyDescent="0.25">
      <c r="T1891"/>
    </row>
    <row r="1892" spans="20:20" x14ac:dyDescent="0.25">
      <c r="T1892"/>
    </row>
    <row r="1893" spans="20:20" x14ac:dyDescent="0.25">
      <c r="T1893"/>
    </row>
    <row r="1894" spans="20:20" x14ac:dyDescent="0.25">
      <c r="T1894"/>
    </row>
    <row r="1895" spans="20:20" x14ac:dyDescent="0.25">
      <c r="T1895"/>
    </row>
    <row r="1896" spans="20:20" x14ac:dyDescent="0.25">
      <c r="T1896"/>
    </row>
    <row r="1897" spans="20:20" x14ac:dyDescent="0.25">
      <c r="T1897"/>
    </row>
    <row r="1898" spans="20:20" x14ac:dyDescent="0.25">
      <c r="T1898"/>
    </row>
    <row r="1899" spans="20:20" x14ac:dyDescent="0.25">
      <c r="T1899"/>
    </row>
    <row r="1900" spans="20:20" x14ac:dyDescent="0.25">
      <c r="T1900"/>
    </row>
    <row r="1901" spans="20:20" x14ac:dyDescent="0.25">
      <c r="T1901"/>
    </row>
    <row r="1902" spans="20:20" x14ac:dyDescent="0.25">
      <c r="T1902"/>
    </row>
    <row r="1903" spans="20:20" x14ac:dyDescent="0.25">
      <c r="T1903"/>
    </row>
    <row r="1904" spans="20:20" x14ac:dyDescent="0.25">
      <c r="T1904"/>
    </row>
    <row r="1905" spans="20:20" x14ac:dyDescent="0.25">
      <c r="T1905"/>
    </row>
    <row r="1906" spans="20:20" x14ac:dyDescent="0.25">
      <c r="T1906"/>
    </row>
    <row r="1907" spans="20:20" x14ac:dyDescent="0.25">
      <c r="T1907"/>
    </row>
    <row r="1908" spans="20:20" x14ac:dyDescent="0.25">
      <c r="T1908"/>
    </row>
    <row r="1909" spans="20:20" x14ac:dyDescent="0.25">
      <c r="T1909"/>
    </row>
    <row r="1910" spans="20:20" x14ac:dyDescent="0.25">
      <c r="T1910"/>
    </row>
    <row r="1911" spans="20:20" x14ac:dyDescent="0.25">
      <c r="T1911"/>
    </row>
    <row r="1912" spans="20:20" x14ac:dyDescent="0.25">
      <c r="T1912"/>
    </row>
    <row r="1913" spans="20:20" x14ac:dyDescent="0.25">
      <c r="T1913"/>
    </row>
    <row r="1914" spans="20:20" x14ac:dyDescent="0.25">
      <c r="T1914"/>
    </row>
    <row r="1915" spans="20:20" x14ac:dyDescent="0.25">
      <c r="T1915"/>
    </row>
    <row r="1916" spans="20:20" x14ac:dyDescent="0.25">
      <c r="T1916"/>
    </row>
    <row r="1917" spans="20:20" x14ac:dyDescent="0.25">
      <c r="T1917"/>
    </row>
    <row r="1918" spans="20:20" x14ac:dyDescent="0.25">
      <c r="T1918"/>
    </row>
    <row r="1919" spans="20:20" x14ac:dyDescent="0.25">
      <c r="T1919"/>
    </row>
    <row r="1920" spans="20:20" x14ac:dyDescent="0.25">
      <c r="T1920"/>
    </row>
    <row r="1921" spans="20:20" x14ac:dyDescent="0.25">
      <c r="T1921"/>
    </row>
    <row r="1922" spans="20:20" x14ac:dyDescent="0.25">
      <c r="T1922"/>
    </row>
    <row r="1923" spans="20:20" x14ac:dyDescent="0.25">
      <c r="T1923"/>
    </row>
    <row r="1924" spans="20:20" x14ac:dyDescent="0.25">
      <c r="T1924"/>
    </row>
    <row r="1925" spans="20:20" x14ac:dyDescent="0.25">
      <c r="T1925"/>
    </row>
    <row r="1926" spans="20:20" x14ac:dyDescent="0.25">
      <c r="T1926"/>
    </row>
    <row r="1927" spans="20:20" x14ac:dyDescent="0.25">
      <c r="T1927"/>
    </row>
    <row r="1928" spans="20:20" x14ac:dyDescent="0.25">
      <c r="T1928"/>
    </row>
    <row r="1929" spans="20:20" x14ac:dyDescent="0.25">
      <c r="T1929"/>
    </row>
    <row r="1930" spans="20:20" x14ac:dyDescent="0.25">
      <c r="T1930"/>
    </row>
    <row r="1931" spans="20:20" x14ac:dyDescent="0.25">
      <c r="T1931"/>
    </row>
    <row r="1932" spans="20:20" x14ac:dyDescent="0.25">
      <c r="T1932"/>
    </row>
    <row r="1933" spans="20:20" x14ac:dyDescent="0.25">
      <c r="T1933"/>
    </row>
    <row r="1934" spans="20:20" x14ac:dyDescent="0.25">
      <c r="T1934"/>
    </row>
    <row r="1935" spans="20:20" x14ac:dyDescent="0.25">
      <c r="T1935"/>
    </row>
    <row r="1936" spans="20:20" x14ac:dyDescent="0.25">
      <c r="T1936"/>
    </row>
    <row r="1937" spans="20:20" x14ac:dyDescent="0.25">
      <c r="T1937"/>
    </row>
    <row r="1938" spans="20:20" x14ac:dyDescent="0.25">
      <c r="T1938"/>
    </row>
    <row r="1939" spans="20:20" x14ac:dyDescent="0.25">
      <c r="T1939"/>
    </row>
    <row r="1940" spans="20:20" x14ac:dyDescent="0.25">
      <c r="T1940"/>
    </row>
    <row r="1941" spans="20:20" x14ac:dyDescent="0.25">
      <c r="T1941"/>
    </row>
    <row r="1942" spans="20:20" x14ac:dyDescent="0.25">
      <c r="T1942"/>
    </row>
    <row r="1943" spans="20:20" x14ac:dyDescent="0.25">
      <c r="T1943"/>
    </row>
    <row r="1944" spans="20:20" x14ac:dyDescent="0.25">
      <c r="T1944"/>
    </row>
    <row r="1945" spans="20:20" x14ac:dyDescent="0.25">
      <c r="T1945"/>
    </row>
    <row r="1946" spans="20:20" x14ac:dyDescent="0.25">
      <c r="T1946"/>
    </row>
    <row r="1947" spans="20:20" x14ac:dyDescent="0.25">
      <c r="T1947"/>
    </row>
    <row r="1948" spans="20:20" x14ac:dyDescent="0.25">
      <c r="T1948"/>
    </row>
    <row r="1949" spans="20:20" x14ac:dyDescent="0.25">
      <c r="T1949"/>
    </row>
    <row r="1950" spans="20:20" x14ac:dyDescent="0.25">
      <c r="T1950"/>
    </row>
    <row r="1951" spans="20:20" x14ac:dyDescent="0.25">
      <c r="T1951"/>
    </row>
    <row r="1952" spans="20:20" x14ac:dyDescent="0.25">
      <c r="T1952"/>
    </row>
    <row r="1953" spans="20:20" x14ac:dyDescent="0.25">
      <c r="T1953"/>
    </row>
    <row r="1954" spans="20:20" x14ac:dyDescent="0.25">
      <c r="T1954"/>
    </row>
    <row r="1955" spans="20:20" x14ac:dyDescent="0.25">
      <c r="T1955"/>
    </row>
    <row r="1956" spans="20:20" x14ac:dyDescent="0.25">
      <c r="T1956"/>
    </row>
    <row r="1957" spans="20:20" x14ac:dyDescent="0.25">
      <c r="T1957"/>
    </row>
    <row r="1958" spans="20:20" x14ac:dyDescent="0.25">
      <c r="T1958"/>
    </row>
    <row r="1959" spans="20:20" x14ac:dyDescent="0.25">
      <c r="T1959"/>
    </row>
    <row r="1960" spans="20:20" x14ac:dyDescent="0.25">
      <c r="T1960"/>
    </row>
    <row r="1961" spans="20:20" x14ac:dyDescent="0.25">
      <c r="T1961"/>
    </row>
    <row r="1962" spans="20:20" x14ac:dyDescent="0.25">
      <c r="T1962"/>
    </row>
    <row r="1963" spans="20:20" x14ac:dyDescent="0.25">
      <c r="T1963"/>
    </row>
    <row r="1964" spans="20:20" x14ac:dyDescent="0.25">
      <c r="T1964"/>
    </row>
    <row r="1965" spans="20:20" x14ac:dyDescent="0.25">
      <c r="T1965"/>
    </row>
    <row r="1966" spans="20:20" x14ac:dyDescent="0.25">
      <c r="T1966"/>
    </row>
    <row r="1967" spans="20:20" x14ac:dyDescent="0.25">
      <c r="T1967"/>
    </row>
    <row r="1968" spans="20:20" x14ac:dyDescent="0.25">
      <c r="T1968"/>
    </row>
    <row r="1969" spans="20:20" x14ac:dyDescent="0.25">
      <c r="T1969"/>
    </row>
    <row r="1970" spans="20:20" x14ac:dyDescent="0.25">
      <c r="T1970"/>
    </row>
    <row r="1971" spans="20:20" x14ac:dyDescent="0.25">
      <c r="T1971"/>
    </row>
    <row r="1972" spans="20:20" x14ac:dyDescent="0.25">
      <c r="T1972"/>
    </row>
    <row r="1973" spans="20:20" x14ac:dyDescent="0.25">
      <c r="T1973"/>
    </row>
    <row r="1974" spans="20:20" x14ac:dyDescent="0.25">
      <c r="T1974"/>
    </row>
    <row r="1975" spans="20:20" x14ac:dyDescent="0.25">
      <c r="T1975"/>
    </row>
    <row r="1976" spans="20:20" x14ac:dyDescent="0.25">
      <c r="T1976"/>
    </row>
    <row r="1977" spans="20:20" x14ac:dyDescent="0.25">
      <c r="T1977"/>
    </row>
    <row r="1978" spans="20:20" x14ac:dyDescent="0.25">
      <c r="T1978"/>
    </row>
    <row r="1979" spans="20:20" x14ac:dyDescent="0.25">
      <c r="T1979"/>
    </row>
    <row r="1980" spans="20:20" x14ac:dyDescent="0.25">
      <c r="T1980"/>
    </row>
    <row r="1981" spans="20:20" x14ac:dyDescent="0.25">
      <c r="T1981"/>
    </row>
    <row r="1982" spans="20:20" x14ac:dyDescent="0.25">
      <c r="T1982"/>
    </row>
    <row r="1983" spans="20:20" x14ac:dyDescent="0.25">
      <c r="T1983"/>
    </row>
    <row r="1984" spans="20:20" x14ac:dyDescent="0.25">
      <c r="T1984"/>
    </row>
    <row r="1985" spans="20:20" x14ac:dyDescent="0.25">
      <c r="T1985"/>
    </row>
    <row r="1986" spans="20:20" x14ac:dyDescent="0.25">
      <c r="T1986"/>
    </row>
    <row r="1987" spans="20:20" x14ac:dyDescent="0.25">
      <c r="T1987"/>
    </row>
    <row r="1988" spans="20:20" x14ac:dyDescent="0.25">
      <c r="T1988"/>
    </row>
    <row r="1989" spans="20:20" x14ac:dyDescent="0.25">
      <c r="T1989"/>
    </row>
    <row r="1990" spans="20:20" x14ac:dyDescent="0.25">
      <c r="T1990"/>
    </row>
    <row r="1991" spans="20:20" x14ac:dyDescent="0.25">
      <c r="T1991"/>
    </row>
    <row r="1992" spans="20:20" x14ac:dyDescent="0.25">
      <c r="T1992"/>
    </row>
    <row r="1993" spans="20:20" x14ac:dyDescent="0.25">
      <c r="T1993"/>
    </row>
    <row r="1994" spans="20:20" x14ac:dyDescent="0.25">
      <c r="T1994"/>
    </row>
    <row r="1995" spans="20:20" x14ac:dyDescent="0.25">
      <c r="T1995"/>
    </row>
    <row r="1996" spans="20:20" x14ac:dyDescent="0.25">
      <c r="T1996"/>
    </row>
    <row r="1997" spans="20:20" x14ac:dyDescent="0.25">
      <c r="T1997"/>
    </row>
    <row r="1998" spans="20:20" x14ac:dyDescent="0.25">
      <c r="T1998"/>
    </row>
    <row r="1999" spans="20:20" x14ac:dyDescent="0.25">
      <c r="T1999"/>
    </row>
    <row r="2000" spans="20:20" x14ac:dyDescent="0.25">
      <c r="T2000"/>
    </row>
    <row r="2001" spans="20:20" x14ac:dyDescent="0.25">
      <c r="T2001"/>
    </row>
    <row r="2002" spans="20:20" x14ac:dyDescent="0.25">
      <c r="T2002"/>
    </row>
    <row r="2003" spans="20:20" x14ac:dyDescent="0.25">
      <c r="T2003"/>
    </row>
    <row r="2004" spans="20:20" x14ac:dyDescent="0.25">
      <c r="T2004"/>
    </row>
    <row r="2005" spans="20:20" x14ac:dyDescent="0.25">
      <c r="T2005"/>
    </row>
    <row r="2006" spans="20:20" x14ac:dyDescent="0.25">
      <c r="T2006"/>
    </row>
    <row r="2007" spans="20:20" x14ac:dyDescent="0.25">
      <c r="T2007"/>
    </row>
    <row r="2008" spans="20:20" x14ac:dyDescent="0.25">
      <c r="T2008"/>
    </row>
    <row r="2009" spans="20:20" x14ac:dyDescent="0.25">
      <c r="T2009"/>
    </row>
    <row r="2010" spans="20:20" x14ac:dyDescent="0.25">
      <c r="T2010"/>
    </row>
    <row r="2011" spans="20:20" x14ac:dyDescent="0.25">
      <c r="T2011"/>
    </row>
    <row r="2012" spans="20:20" x14ac:dyDescent="0.25">
      <c r="T2012"/>
    </row>
    <row r="2013" spans="20:20" x14ac:dyDescent="0.25">
      <c r="T2013"/>
    </row>
    <row r="2014" spans="20:20" x14ac:dyDescent="0.25">
      <c r="T2014"/>
    </row>
    <row r="2015" spans="20:20" x14ac:dyDescent="0.25">
      <c r="T2015"/>
    </row>
    <row r="2016" spans="20:20" x14ac:dyDescent="0.25">
      <c r="T2016"/>
    </row>
    <row r="2017" spans="20:20" x14ac:dyDescent="0.25">
      <c r="T2017"/>
    </row>
    <row r="2018" spans="20:20" x14ac:dyDescent="0.25">
      <c r="T2018"/>
    </row>
    <row r="2019" spans="20:20" x14ac:dyDescent="0.25">
      <c r="T2019"/>
    </row>
    <row r="2020" spans="20:20" x14ac:dyDescent="0.25">
      <c r="T2020"/>
    </row>
    <row r="2021" spans="20:20" x14ac:dyDescent="0.25">
      <c r="T2021"/>
    </row>
    <row r="2022" spans="20:20" x14ac:dyDescent="0.25">
      <c r="T2022"/>
    </row>
    <row r="2023" spans="20:20" x14ac:dyDescent="0.25">
      <c r="T2023"/>
    </row>
    <row r="2024" spans="20:20" x14ac:dyDescent="0.25">
      <c r="T2024"/>
    </row>
    <row r="2025" spans="20:20" x14ac:dyDescent="0.25">
      <c r="T2025"/>
    </row>
    <row r="2026" spans="20:20" x14ac:dyDescent="0.25">
      <c r="T2026"/>
    </row>
    <row r="2027" spans="20:20" x14ac:dyDescent="0.25">
      <c r="T2027"/>
    </row>
    <row r="2028" spans="20:20" x14ac:dyDescent="0.25">
      <c r="T2028"/>
    </row>
    <row r="2029" spans="20:20" x14ac:dyDescent="0.25">
      <c r="T2029"/>
    </row>
    <row r="2030" spans="20:20" x14ac:dyDescent="0.25">
      <c r="T2030"/>
    </row>
    <row r="2031" spans="20:20" x14ac:dyDescent="0.25">
      <c r="T2031"/>
    </row>
    <row r="2032" spans="20:20" x14ac:dyDescent="0.25">
      <c r="T2032"/>
    </row>
    <row r="2033" spans="20:20" x14ac:dyDescent="0.25">
      <c r="T2033"/>
    </row>
    <row r="2034" spans="20:20" x14ac:dyDescent="0.25">
      <c r="T2034"/>
    </row>
    <row r="2035" spans="20:20" x14ac:dyDescent="0.25">
      <c r="T2035"/>
    </row>
    <row r="2036" spans="20:20" x14ac:dyDescent="0.25">
      <c r="T2036"/>
    </row>
    <row r="2037" spans="20:20" x14ac:dyDescent="0.25">
      <c r="T2037"/>
    </row>
    <row r="2038" spans="20:20" x14ac:dyDescent="0.25">
      <c r="T2038"/>
    </row>
    <row r="2039" spans="20:20" x14ac:dyDescent="0.25">
      <c r="T2039"/>
    </row>
    <row r="2040" spans="20:20" x14ac:dyDescent="0.25">
      <c r="T2040"/>
    </row>
    <row r="2041" spans="20:20" x14ac:dyDescent="0.25">
      <c r="T2041"/>
    </row>
    <row r="2042" spans="20:20" x14ac:dyDescent="0.25">
      <c r="T2042"/>
    </row>
    <row r="2043" spans="20:20" x14ac:dyDescent="0.25">
      <c r="T2043"/>
    </row>
    <row r="2044" spans="20:20" x14ac:dyDescent="0.25">
      <c r="T2044"/>
    </row>
    <row r="2045" spans="20:20" x14ac:dyDescent="0.25">
      <c r="T2045"/>
    </row>
    <row r="2046" spans="20:20" x14ac:dyDescent="0.25">
      <c r="T2046"/>
    </row>
    <row r="2047" spans="20:20" x14ac:dyDescent="0.25">
      <c r="T2047"/>
    </row>
    <row r="2048" spans="20:20" x14ac:dyDescent="0.25">
      <c r="T2048"/>
    </row>
    <row r="2049" spans="20:20" x14ac:dyDescent="0.25">
      <c r="T2049"/>
    </row>
    <row r="2050" spans="20:20" x14ac:dyDescent="0.25">
      <c r="T2050"/>
    </row>
    <row r="2051" spans="20:20" x14ac:dyDescent="0.25">
      <c r="T2051"/>
    </row>
    <row r="2052" spans="20:20" x14ac:dyDescent="0.25">
      <c r="T2052"/>
    </row>
    <row r="2053" spans="20:20" x14ac:dyDescent="0.25">
      <c r="T2053"/>
    </row>
    <row r="2054" spans="20:20" x14ac:dyDescent="0.25">
      <c r="T2054"/>
    </row>
    <row r="2055" spans="20:20" x14ac:dyDescent="0.25">
      <c r="T2055"/>
    </row>
    <row r="2056" spans="20:20" x14ac:dyDescent="0.25">
      <c r="T2056"/>
    </row>
    <row r="2057" spans="20:20" x14ac:dyDescent="0.25">
      <c r="T2057"/>
    </row>
    <row r="2058" spans="20:20" x14ac:dyDescent="0.25">
      <c r="T2058"/>
    </row>
    <row r="2059" spans="20:20" x14ac:dyDescent="0.25">
      <c r="T2059"/>
    </row>
    <row r="2060" spans="20:20" x14ac:dyDescent="0.25">
      <c r="T2060"/>
    </row>
    <row r="2061" spans="20:20" x14ac:dyDescent="0.25">
      <c r="T2061"/>
    </row>
    <row r="2062" spans="20:20" x14ac:dyDescent="0.25">
      <c r="T2062"/>
    </row>
    <row r="2063" spans="20:20" x14ac:dyDescent="0.25">
      <c r="T2063"/>
    </row>
    <row r="2064" spans="20:20" x14ac:dyDescent="0.25">
      <c r="T2064"/>
    </row>
    <row r="2065" spans="20:20" x14ac:dyDescent="0.25">
      <c r="T2065"/>
    </row>
    <row r="2066" spans="20:20" x14ac:dyDescent="0.25">
      <c r="T2066"/>
    </row>
    <row r="2067" spans="20:20" x14ac:dyDescent="0.25">
      <c r="T2067"/>
    </row>
    <row r="2068" spans="20:20" x14ac:dyDescent="0.25">
      <c r="T2068"/>
    </row>
    <row r="2069" spans="20:20" x14ac:dyDescent="0.25">
      <c r="T2069"/>
    </row>
    <row r="2070" spans="20:20" x14ac:dyDescent="0.25">
      <c r="T2070"/>
    </row>
    <row r="2071" spans="20:20" x14ac:dyDescent="0.25">
      <c r="T2071"/>
    </row>
    <row r="2072" spans="20:20" x14ac:dyDescent="0.25">
      <c r="T2072"/>
    </row>
    <row r="2073" spans="20:20" x14ac:dyDescent="0.25">
      <c r="T2073"/>
    </row>
    <row r="2074" spans="20:20" x14ac:dyDescent="0.25">
      <c r="T2074"/>
    </row>
    <row r="2075" spans="20:20" x14ac:dyDescent="0.25">
      <c r="T2075"/>
    </row>
    <row r="2076" spans="20:20" x14ac:dyDescent="0.25">
      <c r="T2076"/>
    </row>
    <row r="2077" spans="20:20" x14ac:dyDescent="0.25">
      <c r="T2077"/>
    </row>
    <row r="2078" spans="20:20" x14ac:dyDescent="0.25">
      <c r="T2078"/>
    </row>
    <row r="2079" spans="20:20" x14ac:dyDescent="0.25">
      <c r="T2079"/>
    </row>
    <row r="2080" spans="20:20" x14ac:dyDescent="0.25">
      <c r="T2080"/>
    </row>
    <row r="2081" spans="20:20" x14ac:dyDescent="0.25">
      <c r="T2081"/>
    </row>
    <row r="2082" spans="20:20" x14ac:dyDescent="0.25">
      <c r="T2082"/>
    </row>
    <row r="2083" spans="20:20" x14ac:dyDescent="0.25">
      <c r="T2083"/>
    </row>
    <row r="2084" spans="20:20" x14ac:dyDescent="0.25">
      <c r="T2084"/>
    </row>
    <row r="2085" spans="20:20" x14ac:dyDescent="0.25">
      <c r="T2085"/>
    </row>
    <row r="2086" spans="20:20" x14ac:dyDescent="0.25">
      <c r="T2086"/>
    </row>
    <row r="2087" spans="20:20" x14ac:dyDescent="0.25">
      <c r="T2087"/>
    </row>
    <row r="2088" spans="20:20" x14ac:dyDescent="0.25">
      <c r="T2088"/>
    </row>
    <row r="2089" spans="20:20" x14ac:dyDescent="0.25">
      <c r="T2089"/>
    </row>
    <row r="2090" spans="20:20" x14ac:dyDescent="0.25">
      <c r="T2090"/>
    </row>
    <row r="2091" spans="20:20" x14ac:dyDescent="0.25">
      <c r="T2091"/>
    </row>
    <row r="2092" spans="20:20" x14ac:dyDescent="0.25">
      <c r="T2092"/>
    </row>
    <row r="2093" spans="20:20" x14ac:dyDescent="0.25">
      <c r="T2093"/>
    </row>
    <row r="2094" spans="20:20" x14ac:dyDescent="0.25">
      <c r="T2094"/>
    </row>
    <row r="2095" spans="20:20" x14ac:dyDescent="0.25">
      <c r="T2095"/>
    </row>
    <row r="2096" spans="20:20" x14ac:dyDescent="0.25">
      <c r="T2096"/>
    </row>
    <row r="2097" spans="20:20" x14ac:dyDescent="0.25">
      <c r="T2097"/>
    </row>
    <row r="2098" spans="20:20" x14ac:dyDescent="0.25">
      <c r="T2098"/>
    </row>
    <row r="2099" spans="20:20" x14ac:dyDescent="0.25">
      <c r="T2099"/>
    </row>
    <row r="2100" spans="20:20" x14ac:dyDescent="0.25">
      <c r="T2100"/>
    </row>
    <row r="2101" spans="20:20" x14ac:dyDescent="0.25">
      <c r="T2101"/>
    </row>
    <row r="2102" spans="20:20" x14ac:dyDescent="0.25">
      <c r="T2102"/>
    </row>
    <row r="2103" spans="20:20" x14ac:dyDescent="0.25">
      <c r="T2103"/>
    </row>
    <row r="2104" spans="20:20" x14ac:dyDescent="0.25">
      <c r="T2104"/>
    </row>
    <row r="2105" spans="20:20" x14ac:dyDescent="0.25">
      <c r="T2105"/>
    </row>
    <row r="2106" spans="20:20" x14ac:dyDescent="0.25">
      <c r="T2106"/>
    </row>
    <row r="2107" spans="20:20" x14ac:dyDescent="0.25">
      <c r="T2107"/>
    </row>
    <row r="2108" spans="20:20" x14ac:dyDescent="0.25">
      <c r="T2108"/>
    </row>
    <row r="2109" spans="20:20" x14ac:dyDescent="0.25">
      <c r="T2109"/>
    </row>
    <row r="2110" spans="20:20" x14ac:dyDescent="0.25">
      <c r="T2110"/>
    </row>
    <row r="2111" spans="20:20" x14ac:dyDescent="0.25">
      <c r="T2111"/>
    </row>
    <row r="2112" spans="20:20" x14ac:dyDescent="0.25">
      <c r="T2112"/>
    </row>
    <row r="2113" spans="20:20" x14ac:dyDescent="0.25">
      <c r="T2113"/>
    </row>
    <row r="2114" spans="20:20" x14ac:dyDescent="0.25">
      <c r="T2114"/>
    </row>
    <row r="2115" spans="20:20" x14ac:dyDescent="0.25">
      <c r="T2115"/>
    </row>
    <row r="2116" spans="20:20" x14ac:dyDescent="0.25">
      <c r="T2116"/>
    </row>
    <row r="2117" spans="20:20" x14ac:dyDescent="0.25">
      <c r="T2117"/>
    </row>
    <row r="2118" spans="20:20" x14ac:dyDescent="0.25">
      <c r="T2118"/>
    </row>
    <row r="2119" spans="20:20" x14ac:dyDescent="0.25">
      <c r="T2119"/>
    </row>
    <row r="2120" spans="20:20" x14ac:dyDescent="0.25">
      <c r="T2120"/>
    </row>
    <row r="2121" spans="20:20" x14ac:dyDescent="0.25">
      <c r="T2121"/>
    </row>
    <row r="2122" spans="20:20" x14ac:dyDescent="0.25">
      <c r="T2122"/>
    </row>
    <row r="2123" spans="20:20" x14ac:dyDescent="0.25">
      <c r="T2123"/>
    </row>
    <row r="2124" spans="20:20" x14ac:dyDescent="0.25">
      <c r="T2124"/>
    </row>
    <row r="2125" spans="20:20" x14ac:dyDescent="0.25">
      <c r="T2125"/>
    </row>
    <row r="2126" spans="20:20" x14ac:dyDescent="0.25">
      <c r="T2126"/>
    </row>
    <row r="2127" spans="20:20" x14ac:dyDescent="0.25">
      <c r="T2127"/>
    </row>
    <row r="2128" spans="20:20" x14ac:dyDescent="0.25">
      <c r="T2128"/>
    </row>
    <row r="2129" spans="20:20" x14ac:dyDescent="0.25">
      <c r="T2129"/>
    </row>
    <row r="2130" spans="20:20" x14ac:dyDescent="0.25">
      <c r="T2130"/>
    </row>
    <row r="2131" spans="20:20" x14ac:dyDescent="0.25">
      <c r="T2131"/>
    </row>
    <row r="2132" spans="20:20" x14ac:dyDescent="0.25">
      <c r="T2132"/>
    </row>
    <row r="2133" spans="20:20" x14ac:dyDescent="0.25">
      <c r="T2133"/>
    </row>
    <row r="2134" spans="20:20" x14ac:dyDescent="0.25">
      <c r="T2134"/>
    </row>
    <row r="2135" spans="20:20" x14ac:dyDescent="0.25">
      <c r="T2135"/>
    </row>
    <row r="2136" spans="20:20" x14ac:dyDescent="0.25">
      <c r="T2136"/>
    </row>
    <row r="2137" spans="20:20" x14ac:dyDescent="0.25">
      <c r="T2137"/>
    </row>
    <row r="2138" spans="20:20" x14ac:dyDescent="0.25">
      <c r="T2138"/>
    </row>
    <row r="2139" spans="20:20" x14ac:dyDescent="0.25">
      <c r="T2139"/>
    </row>
    <row r="2140" spans="20:20" x14ac:dyDescent="0.25">
      <c r="T2140"/>
    </row>
    <row r="2141" spans="20:20" x14ac:dyDescent="0.25">
      <c r="T2141"/>
    </row>
    <row r="2142" spans="20:20" x14ac:dyDescent="0.25">
      <c r="T2142"/>
    </row>
    <row r="2143" spans="20:20" x14ac:dyDescent="0.25">
      <c r="T2143"/>
    </row>
    <row r="2144" spans="20:20" x14ac:dyDescent="0.25">
      <c r="T2144"/>
    </row>
    <row r="2145" spans="20:20" x14ac:dyDescent="0.25">
      <c r="T2145"/>
    </row>
    <row r="2146" spans="20:20" x14ac:dyDescent="0.25">
      <c r="T2146"/>
    </row>
    <row r="2147" spans="20:20" x14ac:dyDescent="0.25">
      <c r="T2147"/>
    </row>
    <row r="2148" spans="20:20" x14ac:dyDescent="0.25">
      <c r="T2148"/>
    </row>
    <row r="2149" spans="20:20" x14ac:dyDescent="0.25">
      <c r="T2149"/>
    </row>
    <row r="2150" spans="20:20" x14ac:dyDescent="0.25">
      <c r="T2150"/>
    </row>
    <row r="2151" spans="20:20" x14ac:dyDescent="0.25">
      <c r="T2151"/>
    </row>
    <row r="2152" spans="20:20" x14ac:dyDescent="0.25">
      <c r="T2152"/>
    </row>
    <row r="2153" spans="20:20" x14ac:dyDescent="0.25">
      <c r="T2153"/>
    </row>
    <row r="2154" spans="20:20" x14ac:dyDescent="0.25">
      <c r="T2154"/>
    </row>
    <row r="2155" spans="20:20" x14ac:dyDescent="0.25">
      <c r="T2155"/>
    </row>
    <row r="2156" spans="20:20" x14ac:dyDescent="0.25">
      <c r="T2156"/>
    </row>
    <row r="2157" spans="20:20" x14ac:dyDescent="0.25">
      <c r="T2157"/>
    </row>
    <row r="2158" spans="20:20" x14ac:dyDescent="0.25">
      <c r="T2158"/>
    </row>
    <row r="2159" spans="20:20" x14ac:dyDescent="0.25">
      <c r="T2159"/>
    </row>
    <row r="2160" spans="20:20" x14ac:dyDescent="0.25">
      <c r="T2160"/>
    </row>
    <row r="2161" spans="20:20" x14ac:dyDescent="0.25">
      <c r="T2161"/>
    </row>
    <row r="2162" spans="20:20" x14ac:dyDescent="0.25">
      <c r="T2162"/>
    </row>
    <row r="2163" spans="20:20" x14ac:dyDescent="0.25">
      <c r="T2163"/>
    </row>
    <row r="2164" spans="20:20" x14ac:dyDescent="0.25">
      <c r="T2164"/>
    </row>
    <row r="2165" spans="20:20" x14ac:dyDescent="0.25">
      <c r="T2165"/>
    </row>
    <row r="2166" spans="20:20" x14ac:dyDescent="0.25">
      <c r="T2166"/>
    </row>
    <row r="2167" spans="20:20" x14ac:dyDescent="0.25">
      <c r="T2167"/>
    </row>
    <row r="2168" spans="20:20" x14ac:dyDescent="0.25">
      <c r="T2168"/>
    </row>
    <row r="2169" spans="20:20" x14ac:dyDescent="0.25">
      <c r="T2169"/>
    </row>
    <row r="2170" spans="20:20" x14ac:dyDescent="0.25">
      <c r="T2170"/>
    </row>
    <row r="2171" spans="20:20" x14ac:dyDescent="0.25">
      <c r="T2171"/>
    </row>
    <row r="2172" spans="20:20" x14ac:dyDescent="0.25">
      <c r="T2172"/>
    </row>
    <row r="2173" spans="20:20" x14ac:dyDescent="0.25">
      <c r="T2173"/>
    </row>
    <row r="2174" spans="20:20" x14ac:dyDescent="0.25">
      <c r="T2174"/>
    </row>
    <row r="2175" spans="20:20" x14ac:dyDescent="0.25">
      <c r="T2175"/>
    </row>
    <row r="2176" spans="20:20" x14ac:dyDescent="0.25">
      <c r="T2176"/>
    </row>
    <row r="2177" spans="20:20" x14ac:dyDescent="0.25">
      <c r="T2177"/>
    </row>
    <row r="2178" spans="20:20" x14ac:dyDescent="0.25">
      <c r="T2178"/>
    </row>
    <row r="2179" spans="20:20" x14ac:dyDescent="0.25">
      <c r="T2179"/>
    </row>
    <row r="2180" spans="20:20" x14ac:dyDescent="0.25">
      <c r="T2180"/>
    </row>
    <row r="2181" spans="20:20" x14ac:dyDescent="0.25">
      <c r="T2181"/>
    </row>
    <row r="2182" spans="20:20" x14ac:dyDescent="0.25">
      <c r="T2182"/>
    </row>
    <row r="2183" spans="20:20" x14ac:dyDescent="0.25">
      <c r="T2183"/>
    </row>
    <row r="2184" spans="20:20" x14ac:dyDescent="0.25">
      <c r="T2184"/>
    </row>
    <row r="2185" spans="20:20" x14ac:dyDescent="0.25">
      <c r="T2185"/>
    </row>
    <row r="2186" spans="20:20" x14ac:dyDescent="0.25">
      <c r="T2186"/>
    </row>
    <row r="2187" spans="20:20" x14ac:dyDescent="0.25">
      <c r="T2187"/>
    </row>
    <row r="2188" spans="20:20" x14ac:dyDescent="0.25">
      <c r="T2188"/>
    </row>
    <row r="2189" spans="20:20" x14ac:dyDescent="0.25">
      <c r="T2189"/>
    </row>
    <row r="2190" spans="20:20" x14ac:dyDescent="0.25">
      <c r="T2190"/>
    </row>
    <row r="2191" spans="20:20" x14ac:dyDescent="0.25">
      <c r="T2191"/>
    </row>
    <row r="2192" spans="20:20" x14ac:dyDescent="0.25">
      <c r="T2192"/>
    </row>
    <row r="2193" spans="20:20" x14ac:dyDescent="0.25">
      <c r="T2193"/>
    </row>
    <row r="2194" spans="20:20" x14ac:dyDescent="0.25">
      <c r="T2194"/>
    </row>
    <row r="2195" spans="20:20" x14ac:dyDescent="0.25">
      <c r="T2195"/>
    </row>
    <row r="2196" spans="20:20" x14ac:dyDescent="0.25">
      <c r="T2196"/>
    </row>
    <row r="2197" spans="20:20" x14ac:dyDescent="0.25">
      <c r="T2197"/>
    </row>
    <row r="2198" spans="20:20" x14ac:dyDescent="0.25">
      <c r="T2198"/>
    </row>
    <row r="2199" spans="20:20" x14ac:dyDescent="0.25">
      <c r="T2199"/>
    </row>
    <row r="2200" spans="20:20" x14ac:dyDescent="0.25">
      <c r="T2200"/>
    </row>
    <row r="2201" spans="20:20" x14ac:dyDescent="0.25">
      <c r="T2201"/>
    </row>
    <row r="2202" spans="20:20" x14ac:dyDescent="0.25">
      <c r="T2202"/>
    </row>
    <row r="2203" spans="20:20" x14ac:dyDescent="0.25">
      <c r="T2203"/>
    </row>
    <row r="2204" spans="20:20" x14ac:dyDescent="0.25">
      <c r="T2204"/>
    </row>
    <row r="2205" spans="20:20" x14ac:dyDescent="0.25">
      <c r="T2205"/>
    </row>
    <row r="2206" spans="20:20" x14ac:dyDescent="0.25">
      <c r="T2206"/>
    </row>
    <row r="2207" spans="20:20" x14ac:dyDescent="0.25">
      <c r="T2207"/>
    </row>
    <row r="2208" spans="20:20" x14ac:dyDescent="0.25">
      <c r="T2208"/>
    </row>
    <row r="2209" spans="20:20" x14ac:dyDescent="0.25">
      <c r="T2209"/>
    </row>
    <row r="2210" spans="20:20" x14ac:dyDescent="0.25">
      <c r="T2210"/>
    </row>
    <row r="2211" spans="20:20" x14ac:dyDescent="0.25">
      <c r="T2211"/>
    </row>
    <row r="2212" spans="20:20" x14ac:dyDescent="0.25">
      <c r="T2212"/>
    </row>
    <row r="2213" spans="20:20" x14ac:dyDescent="0.25">
      <c r="T2213"/>
    </row>
    <row r="2214" spans="20:20" x14ac:dyDescent="0.25">
      <c r="T2214"/>
    </row>
    <row r="2215" spans="20:20" x14ac:dyDescent="0.25">
      <c r="T2215"/>
    </row>
    <row r="2216" spans="20:20" x14ac:dyDescent="0.25">
      <c r="T2216"/>
    </row>
    <row r="2217" spans="20:20" x14ac:dyDescent="0.25">
      <c r="T2217"/>
    </row>
    <row r="2218" spans="20:20" x14ac:dyDescent="0.25">
      <c r="T2218"/>
    </row>
    <row r="2219" spans="20:20" x14ac:dyDescent="0.25">
      <c r="T2219"/>
    </row>
    <row r="2220" spans="20:20" x14ac:dyDescent="0.25">
      <c r="T2220"/>
    </row>
    <row r="2221" spans="20:20" x14ac:dyDescent="0.25">
      <c r="T2221"/>
    </row>
    <row r="2222" spans="20:20" x14ac:dyDescent="0.25">
      <c r="T2222"/>
    </row>
    <row r="2223" spans="20:20" x14ac:dyDescent="0.25">
      <c r="T2223"/>
    </row>
    <row r="2224" spans="20:20" x14ac:dyDescent="0.25">
      <c r="T2224"/>
    </row>
    <row r="2225" spans="20:20" x14ac:dyDescent="0.25">
      <c r="T2225"/>
    </row>
    <row r="2226" spans="20:20" x14ac:dyDescent="0.25">
      <c r="T2226"/>
    </row>
    <row r="2227" spans="20:20" x14ac:dyDescent="0.25">
      <c r="T2227"/>
    </row>
    <row r="2228" spans="20:20" x14ac:dyDescent="0.25">
      <c r="T2228"/>
    </row>
    <row r="2229" spans="20:20" x14ac:dyDescent="0.25">
      <c r="T2229"/>
    </row>
    <row r="2230" spans="20:20" x14ac:dyDescent="0.25">
      <c r="T2230"/>
    </row>
    <row r="2231" spans="20:20" x14ac:dyDescent="0.25">
      <c r="T2231"/>
    </row>
    <row r="2232" spans="20:20" x14ac:dyDescent="0.25">
      <c r="T2232"/>
    </row>
    <row r="2233" spans="20:20" x14ac:dyDescent="0.25">
      <c r="T2233"/>
    </row>
    <row r="2234" spans="20:20" x14ac:dyDescent="0.25">
      <c r="T2234"/>
    </row>
    <row r="2235" spans="20:20" x14ac:dyDescent="0.25">
      <c r="T2235"/>
    </row>
    <row r="2236" spans="20:20" x14ac:dyDescent="0.25">
      <c r="T2236"/>
    </row>
    <row r="2237" spans="20:20" x14ac:dyDescent="0.25">
      <c r="T2237"/>
    </row>
    <row r="2238" spans="20:20" x14ac:dyDescent="0.25">
      <c r="T2238"/>
    </row>
    <row r="2239" spans="20:20" x14ac:dyDescent="0.25">
      <c r="T2239"/>
    </row>
    <row r="2240" spans="20:20" x14ac:dyDescent="0.25">
      <c r="T2240"/>
    </row>
    <row r="2241" spans="20:20" x14ac:dyDescent="0.25">
      <c r="T2241"/>
    </row>
    <row r="2242" spans="20:20" x14ac:dyDescent="0.25">
      <c r="T2242"/>
    </row>
    <row r="2243" spans="20:20" x14ac:dyDescent="0.25">
      <c r="T2243"/>
    </row>
    <row r="2244" spans="20:20" x14ac:dyDescent="0.25">
      <c r="T2244"/>
    </row>
    <row r="2245" spans="20:20" x14ac:dyDescent="0.25">
      <c r="T2245"/>
    </row>
    <row r="2246" spans="20:20" x14ac:dyDescent="0.25">
      <c r="T2246"/>
    </row>
    <row r="2247" spans="20:20" x14ac:dyDescent="0.25">
      <c r="T2247"/>
    </row>
    <row r="2248" spans="20:20" x14ac:dyDescent="0.25">
      <c r="T2248"/>
    </row>
    <row r="2249" spans="20:20" x14ac:dyDescent="0.25">
      <c r="T2249"/>
    </row>
    <row r="2250" spans="20:20" x14ac:dyDescent="0.25">
      <c r="T2250"/>
    </row>
    <row r="2251" spans="20:20" x14ac:dyDescent="0.25">
      <c r="T2251"/>
    </row>
    <row r="2252" spans="20:20" x14ac:dyDescent="0.25">
      <c r="T2252"/>
    </row>
    <row r="2253" spans="20:20" x14ac:dyDescent="0.25">
      <c r="T2253"/>
    </row>
    <row r="2254" spans="20:20" x14ac:dyDescent="0.25">
      <c r="T2254"/>
    </row>
    <row r="2255" spans="20:20" x14ac:dyDescent="0.25">
      <c r="T2255"/>
    </row>
    <row r="2256" spans="20:20" x14ac:dyDescent="0.25">
      <c r="T2256"/>
    </row>
    <row r="2257" spans="20:20" x14ac:dyDescent="0.25">
      <c r="T2257"/>
    </row>
    <row r="2258" spans="20:20" x14ac:dyDescent="0.25">
      <c r="T2258"/>
    </row>
    <row r="2259" spans="20:20" x14ac:dyDescent="0.25">
      <c r="T2259"/>
    </row>
    <row r="2260" spans="20:20" x14ac:dyDescent="0.25">
      <c r="T2260"/>
    </row>
    <row r="2261" spans="20:20" x14ac:dyDescent="0.25">
      <c r="T2261"/>
    </row>
    <row r="2262" spans="20:20" x14ac:dyDescent="0.25">
      <c r="T2262"/>
    </row>
    <row r="2263" spans="20:20" x14ac:dyDescent="0.25">
      <c r="T2263"/>
    </row>
    <row r="2264" spans="20:20" x14ac:dyDescent="0.25">
      <c r="T2264"/>
    </row>
    <row r="2265" spans="20:20" x14ac:dyDescent="0.25">
      <c r="T2265"/>
    </row>
    <row r="2266" spans="20:20" x14ac:dyDescent="0.25">
      <c r="T2266"/>
    </row>
    <row r="2267" spans="20:20" x14ac:dyDescent="0.25">
      <c r="T2267"/>
    </row>
    <row r="2268" spans="20:20" x14ac:dyDescent="0.25">
      <c r="T2268"/>
    </row>
    <row r="2269" spans="20:20" x14ac:dyDescent="0.25">
      <c r="T2269"/>
    </row>
    <row r="2270" spans="20:20" x14ac:dyDescent="0.25">
      <c r="T2270"/>
    </row>
    <row r="2271" spans="20:20" x14ac:dyDescent="0.25">
      <c r="T2271"/>
    </row>
    <row r="2272" spans="20:20" x14ac:dyDescent="0.25">
      <c r="T2272"/>
    </row>
    <row r="2273" spans="20:20" x14ac:dyDescent="0.25">
      <c r="T2273"/>
    </row>
    <row r="2274" spans="20:20" x14ac:dyDescent="0.25">
      <c r="T2274"/>
    </row>
    <row r="2275" spans="20:20" x14ac:dyDescent="0.25">
      <c r="T2275"/>
    </row>
    <row r="2276" spans="20:20" x14ac:dyDescent="0.25">
      <c r="T2276"/>
    </row>
    <row r="2277" spans="20:20" x14ac:dyDescent="0.25">
      <c r="T2277"/>
    </row>
    <row r="2278" spans="20:20" x14ac:dyDescent="0.25">
      <c r="T2278"/>
    </row>
    <row r="2279" spans="20:20" x14ac:dyDescent="0.25">
      <c r="T2279"/>
    </row>
    <row r="2280" spans="20:20" x14ac:dyDescent="0.25">
      <c r="T2280"/>
    </row>
    <row r="2281" spans="20:20" x14ac:dyDescent="0.25">
      <c r="T2281"/>
    </row>
    <row r="2282" spans="20:20" x14ac:dyDescent="0.25">
      <c r="T2282"/>
    </row>
    <row r="2283" spans="20:20" x14ac:dyDescent="0.25">
      <c r="T2283"/>
    </row>
    <row r="2284" spans="20:20" x14ac:dyDescent="0.25">
      <c r="T2284"/>
    </row>
    <row r="2285" spans="20:20" x14ac:dyDescent="0.25">
      <c r="T2285"/>
    </row>
    <row r="2286" spans="20:20" x14ac:dyDescent="0.25">
      <c r="T2286"/>
    </row>
    <row r="2287" spans="20:20" x14ac:dyDescent="0.25">
      <c r="T2287"/>
    </row>
    <row r="2288" spans="20:20" x14ac:dyDescent="0.25">
      <c r="T2288"/>
    </row>
    <row r="2289" spans="20:20" x14ac:dyDescent="0.25">
      <c r="T2289"/>
    </row>
    <row r="2290" spans="20:20" x14ac:dyDescent="0.25">
      <c r="T2290"/>
    </row>
    <row r="2291" spans="20:20" x14ac:dyDescent="0.25">
      <c r="T2291"/>
    </row>
    <row r="2292" spans="20:20" x14ac:dyDescent="0.25">
      <c r="T2292"/>
    </row>
    <row r="2293" spans="20:20" x14ac:dyDescent="0.25">
      <c r="T2293"/>
    </row>
    <row r="2294" spans="20:20" x14ac:dyDescent="0.25">
      <c r="T2294"/>
    </row>
    <row r="2295" spans="20:20" x14ac:dyDescent="0.25">
      <c r="T2295"/>
    </row>
    <row r="2296" spans="20:20" x14ac:dyDescent="0.25">
      <c r="T2296"/>
    </row>
    <row r="2297" spans="20:20" x14ac:dyDescent="0.25">
      <c r="T2297"/>
    </row>
    <row r="2298" spans="20:20" x14ac:dyDescent="0.25">
      <c r="T2298"/>
    </row>
    <row r="2299" spans="20:20" x14ac:dyDescent="0.25">
      <c r="T2299"/>
    </row>
    <row r="2300" spans="20:20" x14ac:dyDescent="0.25">
      <c r="T2300"/>
    </row>
    <row r="2301" spans="20:20" x14ac:dyDescent="0.25">
      <c r="T2301"/>
    </row>
    <row r="2302" spans="20:20" x14ac:dyDescent="0.25">
      <c r="T2302"/>
    </row>
    <row r="2303" spans="20:20" x14ac:dyDescent="0.25">
      <c r="T2303"/>
    </row>
    <row r="2304" spans="20:20" x14ac:dyDescent="0.25">
      <c r="T2304"/>
    </row>
    <row r="2305" spans="20:20" x14ac:dyDescent="0.25">
      <c r="T2305"/>
    </row>
    <row r="2306" spans="20:20" x14ac:dyDescent="0.25">
      <c r="T2306"/>
    </row>
    <row r="2307" spans="20:20" x14ac:dyDescent="0.25">
      <c r="T2307"/>
    </row>
    <row r="2308" spans="20:20" x14ac:dyDescent="0.25">
      <c r="T2308"/>
    </row>
    <row r="2309" spans="20:20" x14ac:dyDescent="0.25">
      <c r="T2309"/>
    </row>
    <row r="2310" spans="20:20" x14ac:dyDescent="0.25">
      <c r="T2310"/>
    </row>
    <row r="2311" spans="20:20" x14ac:dyDescent="0.25">
      <c r="T2311"/>
    </row>
    <row r="2312" spans="20:20" x14ac:dyDescent="0.25">
      <c r="T2312"/>
    </row>
    <row r="2313" spans="20:20" x14ac:dyDescent="0.25">
      <c r="T2313"/>
    </row>
    <row r="2314" spans="20:20" x14ac:dyDescent="0.25">
      <c r="T2314"/>
    </row>
    <row r="2315" spans="20:20" x14ac:dyDescent="0.25">
      <c r="T2315"/>
    </row>
    <row r="2316" spans="20:20" x14ac:dyDescent="0.25">
      <c r="T2316"/>
    </row>
    <row r="2317" spans="20:20" x14ac:dyDescent="0.25">
      <c r="T2317"/>
    </row>
    <row r="2318" spans="20:20" x14ac:dyDescent="0.25">
      <c r="T2318"/>
    </row>
    <row r="2319" spans="20:20" x14ac:dyDescent="0.25">
      <c r="T2319"/>
    </row>
    <row r="2320" spans="20:20" x14ac:dyDescent="0.25">
      <c r="T2320"/>
    </row>
    <row r="2321" spans="20:20" x14ac:dyDescent="0.25">
      <c r="T2321"/>
    </row>
    <row r="2322" spans="20:20" x14ac:dyDescent="0.25">
      <c r="T2322"/>
    </row>
    <row r="2323" spans="20:20" x14ac:dyDescent="0.25">
      <c r="T2323"/>
    </row>
    <row r="2324" spans="20:20" x14ac:dyDescent="0.25">
      <c r="T2324"/>
    </row>
    <row r="2325" spans="20:20" x14ac:dyDescent="0.25">
      <c r="T2325"/>
    </row>
    <row r="2326" spans="20:20" x14ac:dyDescent="0.25">
      <c r="T2326"/>
    </row>
    <row r="2327" spans="20:20" x14ac:dyDescent="0.25">
      <c r="T2327"/>
    </row>
    <row r="2328" spans="20:20" x14ac:dyDescent="0.25">
      <c r="T2328"/>
    </row>
    <row r="2329" spans="20:20" x14ac:dyDescent="0.25">
      <c r="T2329"/>
    </row>
    <row r="2330" spans="20:20" x14ac:dyDescent="0.25">
      <c r="T2330"/>
    </row>
    <row r="2331" spans="20:20" x14ac:dyDescent="0.25">
      <c r="T2331"/>
    </row>
    <row r="2332" spans="20:20" x14ac:dyDescent="0.25">
      <c r="T2332"/>
    </row>
    <row r="2333" spans="20:20" x14ac:dyDescent="0.25">
      <c r="T2333"/>
    </row>
    <row r="2334" spans="20:20" x14ac:dyDescent="0.25">
      <c r="T2334"/>
    </row>
    <row r="2335" spans="20:20" x14ac:dyDescent="0.25">
      <c r="T2335"/>
    </row>
    <row r="2336" spans="20:20" x14ac:dyDescent="0.25">
      <c r="T2336"/>
    </row>
    <row r="2337" spans="20:20" x14ac:dyDescent="0.25">
      <c r="T2337"/>
    </row>
    <row r="2338" spans="20:20" x14ac:dyDescent="0.25">
      <c r="T2338"/>
    </row>
    <row r="2339" spans="20:20" x14ac:dyDescent="0.25">
      <c r="T2339"/>
    </row>
    <row r="2340" spans="20:20" x14ac:dyDescent="0.25">
      <c r="T2340"/>
    </row>
    <row r="2341" spans="20:20" x14ac:dyDescent="0.25">
      <c r="T2341"/>
    </row>
    <row r="2342" spans="20:20" x14ac:dyDescent="0.25">
      <c r="T2342"/>
    </row>
    <row r="2343" spans="20:20" x14ac:dyDescent="0.25">
      <c r="T2343"/>
    </row>
    <row r="2344" spans="20:20" x14ac:dyDescent="0.25">
      <c r="T2344"/>
    </row>
    <row r="2345" spans="20:20" x14ac:dyDescent="0.25">
      <c r="T2345"/>
    </row>
    <row r="2346" spans="20:20" x14ac:dyDescent="0.25">
      <c r="T2346"/>
    </row>
    <row r="2347" spans="20:20" x14ac:dyDescent="0.25">
      <c r="T2347"/>
    </row>
    <row r="2348" spans="20:20" x14ac:dyDescent="0.25">
      <c r="T2348"/>
    </row>
    <row r="2349" spans="20:20" x14ac:dyDescent="0.25">
      <c r="T2349"/>
    </row>
    <row r="2350" spans="20:20" x14ac:dyDescent="0.25">
      <c r="T2350"/>
    </row>
    <row r="2351" spans="20:20" x14ac:dyDescent="0.25">
      <c r="T2351"/>
    </row>
    <row r="2352" spans="20:20" x14ac:dyDescent="0.25">
      <c r="T2352"/>
    </row>
    <row r="2353" spans="20:20" x14ac:dyDescent="0.25">
      <c r="T2353"/>
    </row>
    <row r="2354" spans="20:20" x14ac:dyDescent="0.25">
      <c r="T2354"/>
    </row>
    <row r="2355" spans="20:20" x14ac:dyDescent="0.25">
      <c r="T2355"/>
    </row>
    <row r="2356" spans="20:20" x14ac:dyDescent="0.25">
      <c r="T2356"/>
    </row>
    <row r="2357" spans="20:20" x14ac:dyDescent="0.25">
      <c r="T2357"/>
    </row>
    <row r="2358" spans="20:20" x14ac:dyDescent="0.25">
      <c r="T2358"/>
    </row>
    <row r="2359" spans="20:20" x14ac:dyDescent="0.25">
      <c r="T2359"/>
    </row>
    <row r="2360" spans="20:20" x14ac:dyDescent="0.25">
      <c r="T2360"/>
    </row>
    <row r="2361" spans="20:20" x14ac:dyDescent="0.25">
      <c r="T2361"/>
    </row>
    <row r="2362" spans="20:20" x14ac:dyDescent="0.25">
      <c r="T2362"/>
    </row>
    <row r="2363" spans="20:20" x14ac:dyDescent="0.25">
      <c r="T2363"/>
    </row>
    <row r="2364" spans="20:20" x14ac:dyDescent="0.25">
      <c r="T2364"/>
    </row>
    <row r="2365" spans="20:20" x14ac:dyDescent="0.25">
      <c r="T2365"/>
    </row>
    <row r="2366" spans="20:20" x14ac:dyDescent="0.25">
      <c r="T2366"/>
    </row>
    <row r="2367" spans="20:20" x14ac:dyDescent="0.25">
      <c r="T2367"/>
    </row>
    <row r="2368" spans="20:20" x14ac:dyDescent="0.25">
      <c r="T2368"/>
    </row>
    <row r="2369" spans="20:20" x14ac:dyDescent="0.25">
      <c r="T2369"/>
    </row>
    <row r="2370" spans="20:20" x14ac:dyDescent="0.25">
      <c r="T2370"/>
    </row>
    <row r="2371" spans="20:20" x14ac:dyDescent="0.25">
      <c r="T2371"/>
    </row>
    <row r="2372" spans="20:20" x14ac:dyDescent="0.25">
      <c r="T2372"/>
    </row>
    <row r="2373" spans="20:20" x14ac:dyDescent="0.25">
      <c r="T2373"/>
    </row>
    <row r="2374" spans="20:20" x14ac:dyDescent="0.25">
      <c r="T2374"/>
    </row>
    <row r="2375" spans="20:20" x14ac:dyDescent="0.25">
      <c r="T2375"/>
    </row>
    <row r="2376" spans="20:20" x14ac:dyDescent="0.25">
      <c r="T2376"/>
    </row>
    <row r="2377" spans="20:20" x14ac:dyDescent="0.25">
      <c r="T2377"/>
    </row>
    <row r="2378" spans="20:20" x14ac:dyDescent="0.25">
      <c r="T2378"/>
    </row>
    <row r="2379" spans="20:20" x14ac:dyDescent="0.25">
      <c r="T2379"/>
    </row>
    <row r="2380" spans="20:20" x14ac:dyDescent="0.25">
      <c r="T2380"/>
    </row>
    <row r="2381" spans="20:20" x14ac:dyDescent="0.25">
      <c r="T2381"/>
    </row>
    <row r="2382" spans="20:20" x14ac:dyDescent="0.25">
      <c r="T2382"/>
    </row>
    <row r="2383" spans="20:20" x14ac:dyDescent="0.25">
      <c r="T2383"/>
    </row>
    <row r="2384" spans="20:20" x14ac:dyDescent="0.25">
      <c r="T2384"/>
    </row>
    <row r="2385" spans="20:20" x14ac:dyDescent="0.25">
      <c r="T2385"/>
    </row>
    <row r="2386" spans="20:20" x14ac:dyDescent="0.25">
      <c r="T2386"/>
    </row>
    <row r="2387" spans="20:20" x14ac:dyDescent="0.25">
      <c r="T2387"/>
    </row>
    <row r="2388" spans="20:20" x14ac:dyDescent="0.25">
      <c r="T2388"/>
    </row>
    <row r="2389" spans="20:20" x14ac:dyDescent="0.25">
      <c r="T2389"/>
    </row>
    <row r="2390" spans="20:20" x14ac:dyDescent="0.25">
      <c r="T2390"/>
    </row>
    <row r="2391" spans="20:20" x14ac:dyDescent="0.25">
      <c r="T2391"/>
    </row>
    <row r="2392" spans="20:20" x14ac:dyDescent="0.25">
      <c r="T2392"/>
    </row>
    <row r="2393" spans="20:20" x14ac:dyDescent="0.25">
      <c r="T2393"/>
    </row>
    <row r="2394" spans="20:20" x14ac:dyDescent="0.25">
      <c r="T2394"/>
    </row>
    <row r="2395" spans="20:20" x14ac:dyDescent="0.25">
      <c r="T2395"/>
    </row>
    <row r="2396" spans="20:20" x14ac:dyDescent="0.25">
      <c r="T2396"/>
    </row>
    <row r="2397" spans="20:20" x14ac:dyDescent="0.25">
      <c r="T2397"/>
    </row>
    <row r="2398" spans="20:20" x14ac:dyDescent="0.25">
      <c r="T2398"/>
    </row>
    <row r="2399" spans="20:20" x14ac:dyDescent="0.25">
      <c r="T2399"/>
    </row>
    <row r="2400" spans="20:20" x14ac:dyDescent="0.25">
      <c r="T2400"/>
    </row>
    <row r="2401" spans="20:20" x14ac:dyDescent="0.25">
      <c r="T2401"/>
    </row>
    <row r="2402" spans="20:20" x14ac:dyDescent="0.25">
      <c r="T2402"/>
    </row>
    <row r="2403" spans="20:20" x14ac:dyDescent="0.25">
      <c r="T2403"/>
    </row>
    <row r="2404" spans="20:20" x14ac:dyDescent="0.25">
      <c r="T2404"/>
    </row>
    <row r="2405" spans="20:20" x14ac:dyDescent="0.25">
      <c r="T2405"/>
    </row>
    <row r="2406" spans="20:20" x14ac:dyDescent="0.25">
      <c r="T2406"/>
    </row>
    <row r="2407" spans="20:20" x14ac:dyDescent="0.25">
      <c r="T2407"/>
    </row>
    <row r="2408" spans="20:20" x14ac:dyDescent="0.25">
      <c r="T2408"/>
    </row>
    <row r="2409" spans="20:20" x14ac:dyDescent="0.25">
      <c r="T2409"/>
    </row>
    <row r="2410" spans="20:20" x14ac:dyDescent="0.25">
      <c r="T2410"/>
    </row>
    <row r="2411" spans="20:20" x14ac:dyDescent="0.25">
      <c r="T2411"/>
    </row>
    <row r="2412" spans="20:20" x14ac:dyDescent="0.25">
      <c r="T2412"/>
    </row>
    <row r="2413" spans="20:20" x14ac:dyDescent="0.25">
      <c r="T2413"/>
    </row>
    <row r="2414" spans="20:20" x14ac:dyDescent="0.25">
      <c r="T2414"/>
    </row>
    <row r="2415" spans="20:20" x14ac:dyDescent="0.25">
      <c r="T2415"/>
    </row>
    <row r="2416" spans="20:20" x14ac:dyDescent="0.25">
      <c r="T2416"/>
    </row>
    <row r="2417" spans="20:20" x14ac:dyDescent="0.25">
      <c r="T2417"/>
    </row>
    <row r="2418" spans="20:20" x14ac:dyDescent="0.25">
      <c r="T2418"/>
    </row>
    <row r="2419" spans="20:20" x14ac:dyDescent="0.25">
      <c r="T2419"/>
    </row>
    <row r="2420" spans="20:20" x14ac:dyDescent="0.25">
      <c r="T2420"/>
    </row>
    <row r="2421" spans="20:20" x14ac:dyDescent="0.25">
      <c r="T2421"/>
    </row>
    <row r="2422" spans="20:20" x14ac:dyDescent="0.25">
      <c r="T2422"/>
    </row>
    <row r="2423" spans="20:20" x14ac:dyDescent="0.25">
      <c r="T2423"/>
    </row>
    <row r="2424" spans="20:20" x14ac:dyDescent="0.25">
      <c r="T2424"/>
    </row>
    <row r="2425" spans="20:20" x14ac:dyDescent="0.25">
      <c r="T2425"/>
    </row>
    <row r="2426" spans="20:20" x14ac:dyDescent="0.25">
      <c r="T2426"/>
    </row>
    <row r="2427" spans="20:20" x14ac:dyDescent="0.25">
      <c r="T2427"/>
    </row>
    <row r="2428" spans="20:20" x14ac:dyDescent="0.25">
      <c r="T2428"/>
    </row>
    <row r="2429" spans="20:20" x14ac:dyDescent="0.25">
      <c r="T2429"/>
    </row>
    <row r="2430" spans="20:20" x14ac:dyDescent="0.25">
      <c r="T2430"/>
    </row>
    <row r="2431" spans="20:20" x14ac:dyDescent="0.25">
      <c r="T2431"/>
    </row>
    <row r="2432" spans="20:20" x14ac:dyDescent="0.25">
      <c r="T2432"/>
    </row>
    <row r="2433" spans="20:20" x14ac:dyDescent="0.25">
      <c r="T2433"/>
    </row>
    <row r="2434" spans="20:20" x14ac:dyDescent="0.25">
      <c r="T2434"/>
    </row>
    <row r="2435" spans="20:20" x14ac:dyDescent="0.25">
      <c r="T2435"/>
    </row>
    <row r="2436" spans="20:20" x14ac:dyDescent="0.25">
      <c r="T2436"/>
    </row>
    <row r="2437" spans="20:20" x14ac:dyDescent="0.25">
      <c r="T2437"/>
    </row>
    <row r="2438" spans="20:20" x14ac:dyDescent="0.25">
      <c r="T2438"/>
    </row>
    <row r="2439" spans="20:20" x14ac:dyDescent="0.25">
      <c r="T2439"/>
    </row>
    <row r="2440" spans="20:20" x14ac:dyDescent="0.25">
      <c r="T2440"/>
    </row>
    <row r="2441" spans="20:20" x14ac:dyDescent="0.25">
      <c r="T2441"/>
    </row>
    <row r="2442" spans="20:20" x14ac:dyDescent="0.25">
      <c r="T2442"/>
    </row>
    <row r="2443" spans="20:20" x14ac:dyDescent="0.25">
      <c r="T2443"/>
    </row>
    <row r="2444" spans="20:20" x14ac:dyDescent="0.25">
      <c r="T2444"/>
    </row>
    <row r="2445" spans="20:20" x14ac:dyDescent="0.25">
      <c r="T2445"/>
    </row>
    <row r="2446" spans="20:20" x14ac:dyDescent="0.25">
      <c r="T2446"/>
    </row>
    <row r="2447" spans="20:20" x14ac:dyDescent="0.25">
      <c r="T2447"/>
    </row>
    <row r="2448" spans="20:20" x14ac:dyDescent="0.25">
      <c r="T2448"/>
    </row>
    <row r="2449" spans="20:20" x14ac:dyDescent="0.25">
      <c r="T2449"/>
    </row>
    <row r="2450" spans="20:20" x14ac:dyDescent="0.25">
      <c r="T2450"/>
    </row>
    <row r="2451" spans="20:20" x14ac:dyDescent="0.25">
      <c r="T2451"/>
    </row>
    <row r="2452" spans="20:20" x14ac:dyDescent="0.25">
      <c r="T2452"/>
    </row>
    <row r="2453" spans="20:20" x14ac:dyDescent="0.25">
      <c r="T2453"/>
    </row>
    <row r="2454" spans="20:20" x14ac:dyDescent="0.25">
      <c r="T2454"/>
    </row>
    <row r="2455" spans="20:20" x14ac:dyDescent="0.25">
      <c r="T2455"/>
    </row>
    <row r="2456" spans="20:20" x14ac:dyDescent="0.25">
      <c r="T2456"/>
    </row>
    <row r="2457" spans="20:20" x14ac:dyDescent="0.25">
      <c r="T2457"/>
    </row>
    <row r="2458" spans="20:20" x14ac:dyDescent="0.25">
      <c r="T2458"/>
    </row>
    <row r="2459" spans="20:20" x14ac:dyDescent="0.25">
      <c r="T2459"/>
    </row>
    <row r="2460" spans="20:20" x14ac:dyDescent="0.25">
      <c r="T2460"/>
    </row>
    <row r="2461" spans="20:20" x14ac:dyDescent="0.25">
      <c r="T2461"/>
    </row>
    <row r="2462" spans="20:20" x14ac:dyDescent="0.25">
      <c r="T2462"/>
    </row>
    <row r="2463" spans="20:20" x14ac:dyDescent="0.25">
      <c r="T2463"/>
    </row>
    <row r="2464" spans="20:20" x14ac:dyDescent="0.25">
      <c r="T2464"/>
    </row>
    <row r="2465" spans="20:20" x14ac:dyDescent="0.25">
      <c r="T2465"/>
    </row>
    <row r="2466" spans="20:20" x14ac:dyDescent="0.25">
      <c r="T2466"/>
    </row>
    <row r="2467" spans="20:20" x14ac:dyDescent="0.25">
      <c r="T2467"/>
    </row>
    <row r="2468" spans="20:20" x14ac:dyDescent="0.25">
      <c r="T2468"/>
    </row>
    <row r="2469" spans="20:20" x14ac:dyDescent="0.25">
      <c r="T2469"/>
    </row>
    <row r="2470" spans="20:20" x14ac:dyDescent="0.25">
      <c r="T2470"/>
    </row>
    <row r="2471" spans="20:20" x14ac:dyDescent="0.25">
      <c r="T2471"/>
    </row>
    <row r="2472" spans="20:20" x14ac:dyDescent="0.25">
      <c r="T2472"/>
    </row>
    <row r="2473" spans="20:20" x14ac:dyDescent="0.25">
      <c r="T2473"/>
    </row>
    <row r="2474" spans="20:20" x14ac:dyDescent="0.25">
      <c r="T2474"/>
    </row>
    <row r="2475" spans="20:20" x14ac:dyDescent="0.25">
      <c r="T2475"/>
    </row>
    <row r="2476" spans="20:20" x14ac:dyDescent="0.25">
      <c r="T2476"/>
    </row>
    <row r="2477" spans="20:20" x14ac:dyDescent="0.25">
      <c r="T2477"/>
    </row>
    <row r="2478" spans="20:20" x14ac:dyDescent="0.25">
      <c r="T2478"/>
    </row>
    <row r="2479" spans="20:20" x14ac:dyDescent="0.25">
      <c r="T2479"/>
    </row>
    <row r="2480" spans="20:20" x14ac:dyDescent="0.25">
      <c r="T2480"/>
    </row>
    <row r="2481" spans="20:20" x14ac:dyDescent="0.25">
      <c r="T2481"/>
    </row>
    <row r="2482" spans="20:20" x14ac:dyDescent="0.25">
      <c r="T2482"/>
    </row>
    <row r="2483" spans="20:20" x14ac:dyDescent="0.25">
      <c r="T2483"/>
    </row>
    <row r="2484" spans="20:20" x14ac:dyDescent="0.25">
      <c r="T2484"/>
    </row>
    <row r="2485" spans="20:20" x14ac:dyDescent="0.25">
      <c r="T2485"/>
    </row>
    <row r="2486" spans="20:20" x14ac:dyDescent="0.25">
      <c r="T2486"/>
    </row>
    <row r="2487" spans="20:20" x14ac:dyDescent="0.25">
      <c r="T2487"/>
    </row>
    <row r="2488" spans="20:20" x14ac:dyDescent="0.25">
      <c r="T2488"/>
    </row>
    <row r="2489" spans="20:20" x14ac:dyDescent="0.25">
      <c r="T2489"/>
    </row>
    <row r="2490" spans="20:20" x14ac:dyDescent="0.25">
      <c r="T2490"/>
    </row>
    <row r="2491" spans="20:20" x14ac:dyDescent="0.25">
      <c r="T2491"/>
    </row>
    <row r="2492" spans="20:20" x14ac:dyDescent="0.25">
      <c r="T2492"/>
    </row>
    <row r="2493" spans="20:20" x14ac:dyDescent="0.25">
      <c r="T2493"/>
    </row>
    <row r="2494" spans="20:20" x14ac:dyDescent="0.25">
      <c r="T2494"/>
    </row>
    <row r="2495" spans="20:20" x14ac:dyDescent="0.25">
      <c r="T2495"/>
    </row>
    <row r="2496" spans="20:20" x14ac:dyDescent="0.25">
      <c r="T2496"/>
    </row>
    <row r="2497" spans="20:20" x14ac:dyDescent="0.25">
      <c r="T2497"/>
    </row>
    <row r="2498" spans="20:20" x14ac:dyDescent="0.25">
      <c r="T2498"/>
    </row>
    <row r="2499" spans="20:20" x14ac:dyDescent="0.25">
      <c r="T2499"/>
    </row>
    <row r="2500" spans="20:20" x14ac:dyDescent="0.25">
      <c r="T2500"/>
    </row>
    <row r="2501" spans="20:20" x14ac:dyDescent="0.25">
      <c r="T2501"/>
    </row>
    <row r="2502" spans="20:20" x14ac:dyDescent="0.25">
      <c r="T2502"/>
    </row>
    <row r="2503" spans="20:20" x14ac:dyDescent="0.25">
      <c r="T2503"/>
    </row>
    <row r="2504" spans="20:20" x14ac:dyDescent="0.25">
      <c r="T2504"/>
    </row>
    <row r="2505" spans="20:20" x14ac:dyDescent="0.25">
      <c r="T2505"/>
    </row>
    <row r="2506" spans="20:20" x14ac:dyDescent="0.25">
      <c r="T2506"/>
    </row>
    <row r="2507" spans="20:20" x14ac:dyDescent="0.25">
      <c r="T2507"/>
    </row>
    <row r="2508" spans="20:20" x14ac:dyDescent="0.25">
      <c r="T2508"/>
    </row>
    <row r="2509" spans="20:20" x14ac:dyDescent="0.25">
      <c r="T2509"/>
    </row>
    <row r="2510" spans="20:20" x14ac:dyDescent="0.25">
      <c r="T2510"/>
    </row>
    <row r="2511" spans="20:20" x14ac:dyDescent="0.25">
      <c r="T2511"/>
    </row>
    <row r="2512" spans="20:20" x14ac:dyDescent="0.25">
      <c r="T2512"/>
    </row>
    <row r="2513" spans="20:20" x14ac:dyDescent="0.25">
      <c r="T2513"/>
    </row>
    <row r="2514" spans="20:20" x14ac:dyDescent="0.25">
      <c r="T2514"/>
    </row>
    <row r="2515" spans="20:20" x14ac:dyDescent="0.25">
      <c r="T2515"/>
    </row>
    <row r="2516" spans="20:20" x14ac:dyDescent="0.25">
      <c r="T2516"/>
    </row>
    <row r="2517" spans="20:20" x14ac:dyDescent="0.25">
      <c r="T2517"/>
    </row>
    <row r="2518" spans="20:20" x14ac:dyDescent="0.25">
      <c r="T2518"/>
    </row>
    <row r="2519" spans="20:20" x14ac:dyDescent="0.25">
      <c r="T2519"/>
    </row>
    <row r="2520" spans="20:20" x14ac:dyDescent="0.25">
      <c r="T2520"/>
    </row>
    <row r="2521" spans="20:20" x14ac:dyDescent="0.25">
      <c r="T2521"/>
    </row>
    <row r="2522" spans="20:20" x14ac:dyDescent="0.25">
      <c r="T2522"/>
    </row>
    <row r="2523" spans="20:20" x14ac:dyDescent="0.25">
      <c r="T2523"/>
    </row>
    <row r="2524" spans="20:20" x14ac:dyDescent="0.25">
      <c r="T2524"/>
    </row>
    <row r="2525" spans="20:20" x14ac:dyDescent="0.25">
      <c r="T2525"/>
    </row>
    <row r="2526" spans="20:20" x14ac:dyDescent="0.25">
      <c r="T2526"/>
    </row>
    <row r="2527" spans="20:20" x14ac:dyDescent="0.25">
      <c r="T2527"/>
    </row>
    <row r="2528" spans="20:20" x14ac:dyDescent="0.25">
      <c r="T2528"/>
    </row>
    <row r="2529" spans="20:20" x14ac:dyDescent="0.25">
      <c r="T2529"/>
    </row>
    <row r="2530" spans="20:20" x14ac:dyDescent="0.25">
      <c r="T2530"/>
    </row>
    <row r="2531" spans="20:20" x14ac:dyDescent="0.25">
      <c r="T2531"/>
    </row>
    <row r="2532" spans="20:20" x14ac:dyDescent="0.25">
      <c r="T2532"/>
    </row>
    <row r="2533" spans="20:20" x14ac:dyDescent="0.25">
      <c r="T2533"/>
    </row>
    <row r="2534" spans="20:20" x14ac:dyDescent="0.25">
      <c r="T2534"/>
    </row>
    <row r="2535" spans="20:20" x14ac:dyDescent="0.25">
      <c r="T2535"/>
    </row>
    <row r="2536" spans="20:20" x14ac:dyDescent="0.25">
      <c r="T2536"/>
    </row>
    <row r="2537" spans="20:20" x14ac:dyDescent="0.25">
      <c r="T2537"/>
    </row>
    <row r="2538" spans="20:20" x14ac:dyDescent="0.25">
      <c r="T2538"/>
    </row>
    <row r="2539" spans="20:20" x14ac:dyDescent="0.25">
      <c r="T2539"/>
    </row>
    <row r="2540" spans="20:20" x14ac:dyDescent="0.25">
      <c r="T2540"/>
    </row>
    <row r="2541" spans="20:20" x14ac:dyDescent="0.25">
      <c r="T2541"/>
    </row>
    <row r="2542" spans="20:20" x14ac:dyDescent="0.25">
      <c r="T2542"/>
    </row>
    <row r="2543" spans="20:20" x14ac:dyDescent="0.25">
      <c r="T2543"/>
    </row>
    <row r="2544" spans="20:20" x14ac:dyDescent="0.25">
      <c r="T2544"/>
    </row>
    <row r="2545" spans="20:20" x14ac:dyDescent="0.25">
      <c r="T2545"/>
    </row>
    <row r="2546" spans="20:20" x14ac:dyDescent="0.25">
      <c r="T2546"/>
    </row>
    <row r="2547" spans="20:20" x14ac:dyDescent="0.25">
      <c r="T2547"/>
    </row>
    <row r="2548" spans="20:20" x14ac:dyDescent="0.25">
      <c r="T2548"/>
    </row>
    <row r="2549" spans="20:20" x14ac:dyDescent="0.25">
      <c r="T2549"/>
    </row>
    <row r="2550" spans="20:20" x14ac:dyDescent="0.25">
      <c r="T2550"/>
    </row>
    <row r="2551" spans="20:20" x14ac:dyDescent="0.25">
      <c r="T2551"/>
    </row>
    <row r="2552" spans="20:20" x14ac:dyDescent="0.25">
      <c r="T2552"/>
    </row>
    <row r="2553" spans="20:20" x14ac:dyDescent="0.25">
      <c r="T2553"/>
    </row>
    <row r="2554" spans="20:20" x14ac:dyDescent="0.25">
      <c r="T2554"/>
    </row>
    <row r="2555" spans="20:20" x14ac:dyDescent="0.25">
      <c r="T2555"/>
    </row>
    <row r="2556" spans="20:20" x14ac:dyDescent="0.25">
      <c r="T2556"/>
    </row>
    <row r="2557" spans="20:20" x14ac:dyDescent="0.25">
      <c r="T2557"/>
    </row>
    <row r="2558" spans="20:20" x14ac:dyDescent="0.25">
      <c r="T2558"/>
    </row>
    <row r="2559" spans="20:20" x14ac:dyDescent="0.25">
      <c r="T2559"/>
    </row>
    <row r="2560" spans="20:20" x14ac:dyDescent="0.25">
      <c r="T2560"/>
    </row>
    <row r="2561" spans="20:20" x14ac:dyDescent="0.25">
      <c r="T2561"/>
    </row>
    <row r="2562" spans="20:20" x14ac:dyDescent="0.25">
      <c r="T2562"/>
    </row>
    <row r="2563" spans="20:20" x14ac:dyDescent="0.25">
      <c r="T2563"/>
    </row>
    <row r="2564" spans="20:20" x14ac:dyDescent="0.25">
      <c r="T2564"/>
    </row>
    <row r="2565" spans="20:20" x14ac:dyDescent="0.25">
      <c r="T2565"/>
    </row>
    <row r="2566" spans="20:20" x14ac:dyDescent="0.25">
      <c r="T2566"/>
    </row>
    <row r="2567" spans="20:20" x14ac:dyDescent="0.25">
      <c r="T2567"/>
    </row>
    <row r="2568" spans="20:20" x14ac:dyDescent="0.25">
      <c r="T2568"/>
    </row>
    <row r="2569" spans="20:20" x14ac:dyDescent="0.25">
      <c r="T2569"/>
    </row>
    <row r="2570" spans="20:20" x14ac:dyDescent="0.25">
      <c r="T2570"/>
    </row>
    <row r="2571" spans="20:20" x14ac:dyDescent="0.25">
      <c r="T2571"/>
    </row>
    <row r="2572" spans="20:20" x14ac:dyDescent="0.25">
      <c r="T2572"/>
    </row>
    <row r="2573" spans="20:20" x14ac:dyDescent="0.25">
      <c r="T2573"/>
    </row>
    <row r="2574" spans="20:20" x14ac:dyDescent="0.25">
      <c r="T2574"/>
    </row>
    <row r="2575" spans="20:20" x14ac:dyDescent="0.25">
      <c r="T2575"/>
    </row>
    <row r="2576" spans="20:20" x14ac:dyDescent="0.25">
      <c r="T2576"/>
    </row>
    <row r="2577" spans="20:20" x14ac:dyDescent="0.25">
      <c r="T2577"/>
    </row>
    <row r="2578" spans="20:20" x14ac:dyDescent="0.25">
      <c r="T2578"/>
    </row>
    <row r="2579" spans="20:20" x14ac:dyDescent="0.25">
      <c r="T2579"/>
    </row>
    <row r="2580" spans="20:20" x14ac:dyDescent="0.25">
      <c r="T2580"/>
    </row>
    <row r="2581" spans="20:20" x14ac:dyDescent="0.25">
      <c r="T2581"/>
    </row>
    <row r="2582" spans="20:20" x14ac:dyDescent="0.25">
      <c r="T2582"/>
    </row>
    <row r="2583" spans="20:20" x14ac:dyDescent="0.25">
      <c r="T2583"/>
    </row>
    <row r="2584" spans="20:20" x14ac:dyDescent="0.25">
      <c r="T2584"/>
    </row>
    <row r="2585" spans="20:20" x14ac:dyDescent="0.25">
      <c r="T2585"/>
    </row>
    <row r="2586" spans="20:20" x14ac:dyDescent="0.25">
      <c r="T2586"/>
    </row>
    <row r="2587" spans="20:20" x14ac:dyDescent="0.25">
      <c r="T2587"/>
    </row>
    <row r="2588" spans="20:20" x14ac:dyDescent="0.25">
      <c r="T2588"/>
    </row>
    <row r="2589" spans="20:20" x14ac:dyDescent="0.25">
      <c r="T2589"/>
    </row>
    <row r="2590" spans="20:20" x14ac:dyDescent="0.25">
      <c r="T2590"/>
    </row>
    <row r="2591" spans="20:20" x14ac:dyDescent="0.25">
      <c r="T2591"/>
    </row>
    <row r="2592" spans="20:20" x14ac:dyDescent="0.25">
      <c r="T2592"/>
    </row>
    <row r="2593" spans="20:20" x14ac:dyDescent="0.25">
      <c r="T2593"/>
    </row>
    <row r="2594" spans="20:20" x14ac:dyDescent="0.25">
      <c r="T2594"/>
    </row>
    <row r="2595" spans="20:20" x14ac:dyDescent="0.25">
      <c r="T2595"/>
    </row>
    <row r="2596" spans="20:20" x14ac:dyDescent="0.25">
      <c r="T2596"/>
    </row>
    <row r="2597" spans="20:20" x14ac:dyDescent="0.25">
      <c r="T2597"/>
    </row>
    <row r="2598" spans="20:20" x14ac:dyDescent="0.25">
      <c r="T2598"/>
    </row>
    <row r="2599" spans="20:20" x14ac:dyDescent="0.25">
      <c r="T2599"/>
    </row>
    <row r="2600" spans="20:20" x14ac:dyDescent="0.25">
      <c r="T2600"/>
    </row>
    <row r="2601" spans="20:20" x14ac:dyDescent="0.25">
      <c r="T2601"/>
    </row>
    <row r="2602" spans="20:20" x14ac:dyDescent="0.25">
      <c r="T2602"/>
    </row>
    <row r="2603" spans="20:20" x14ac:dyDescent="0.25">
      <c r="T2603"/>
    </row>
    <row r="2604" spans="20:20" x14ac:dyDescent="0.25">
      <c r="T2604"/>
    </row>
    <row r="2605" spans="20:20" x14ac:dyDescent="0.25">
      <c r="T2605"/>
    </row>
    <row r="2606" spans="20:20" x14ac:dyDescent="0.25">
      <c r="T2606"/>
    </row>
    <row r="2607" spans="20:20" x14ac:dyDescent="0.25">
      <c r="T2607"/>
    </row>
    <row r="2608" spans="20:20" x14ac:dyDescent="0.25">
      <c r="T2608"/>
    </row>
    <row r="2609" spans="20:20" x14ac:dyDescent="0.25">
      <c r="T2609"/>
    </row>
    <row r="2610" spans="20:20" x14ac:dyDescent="0.25">
      <c r="T2610"/>
    </row>
    <row r="2611" spans="20:20" x14ac:dyDescent="0.25">
      <c r="T2611"/>
    </row>
    <row r="2612" spans="20:20" x14ac:dyDescent="0.25">
      <c r="T2612"/>
    </row>
    <row r="2613" spans="20:20" x14ac:dyDescent="0.25">
      <c r="T2613"/>
    </row>
    <row r="2614" spans="20:20" x14ac:dyDescent="0.25">
      <c r="T2614"/>
    </row>
    <row r="2615" spans="20:20" x14ac:dyDescent="0.25">
      <c r="T2615"/>
    </row>
    <row r="2616" spans="20:20" x14ac:dyDescent="0.25">
      <c r="T2616"/>
    </row>
    <row r="2617" spans="20:20" x14ac:dyDescent="0.25">
      <c r="T2617"/>
    </row>
    <row r="2618" spans="20:20" x14ac:dyDescent="0.25">
      <c r="T2618"/>
    </row>
    <row r="2619" spans="20:20" x14ac:dyDescent="0.25">
      <c r="T2619"/>
    </row>
    <row r="2620" spans="20:20" x14ac:dyDescent="0.25">
      <c r="T2620"/>
    </row>
    <row r="2621" spans="20:20" x14ac:dyDescent="0.25">
      <c r="T2621"/>
    </row>
    <row r="2622" spans="20:20" x14ac:dyDescent="0.25">
      <c r="T2622"/>
    </row>
    <row r="2623" spans="20:20" x14ac:dyDescent="0.25">
      <c r="T2623"/>
    </row>
    <row r="2624" spans="20:20" x14ac:dyDescent="0.25">
      <c r="T2624"/>
    </row>
    <row r="2625" spans="20:20" x14ac:dyDescent="0.25">
      <c r="T2625"/>
    </row>
    <row r="2626" spans="20:20" x14ac:dyDescent="0.25">
      <c r="T2626"/>
    </row>
    <row r="2627" spans="20:20" x14ac:dyDescent="0.25">
      <c r="T2627"/>
    </row>
    <row r="2628" spans="20:20" x14ac:dyDescent="0.25">
      <c r="T2628"/>
    </row>
    <row r="2629" spans="20:20" x14ac:dyDescent="0.25">
      <c r="T2629"/>
    </row>
    <row r="2630" spans="20:20" x14ac:dyDescent="0.25">
      <c r="T2630"/>
    </row>
    <row r="2631" spans="20:20" x14ac:dyDescent="0.25">
      <c r="T2631"/>
    </row>
    <row r="2632" spans="20:20" x14ac:dyDescent="0.25">
      <c r="T2632"/>
    </row>
    <row r="2633" spans="20:20" x14ac:dyDescent="0.25">
      <c r="T2633"/>
    </row>
    <row r="2634" spans="20:20" x14ac:dyDescent="0.25">
      <c r="T2634"/>
    </row>
    <row r="2635" spans="20:20" x14ac:dyDescent="0.25">
      <c r="T2635"/>
    </row>
    <row r="2636" spans="20:20" x14ac:dyDescent="0.25">
      <c r="T2636"/>
    </row>
    <row r="2637" spans="20:20" x14ac:dyDescent="0.25">
      <c r="T2637"/>
    </row>
    <row r="2638" spans="20:20" x14ac:dyDescent="0.25">
      <c r="T2638"/>
    </row>
    <row r="2639" spans="20:20" x14ac:dyDescent="0.25">
      <c r="T2639"/>
    </row>
    <row r="2640" spans="20:20" x14ac:dyDescent="0.25">
      <c r="T2640"/>
    </row>
    <row r="2641" spans="20:20" x14ac:dyDescent="0.25">
      <c r="T2641"/>
    </row>
    <row r="2642" spans="20:20" x14ac:dyDescent="0.25">
      <c r="T2642"/>
    </row>
    <row r="2643" spans="20:20" x14ac:dyDescent="0.25">
      <c r="T2643"/>
    </row>
    <row r="2644" spans="20:20" x14ac:dyDescent="0.25">
      <c r="T2644"/>
    </row>
    <row r="2645" spans="20:20" x14ac:dyDescent="0.25">
      <c r="T2645"/>
    </row>
    <row r="2646" spans="20:20" x14ac:dyDescent="0.25">
      <c r="T2646"/>
    </row>
    <row r="2647" spans="20:20" x14ac:dyDescent="0.25">
      <c r="T2647"/>
    </row>
    <row r="2648" spans="20:20" x14ac:dyDescent="0.25">
      <c r="T2648"/>
    </row>
    <row r="2649" spans="20:20" x14ac:dyDescent="0.25">
      <c r="T2649"/>
    </row>
    <row r="2650" spans="20:20" x14ac:dyDescent="0.25">
      <c r="T2650"/>
    </row>
    <row r="2651" spans="20:20" x14ac:dyDescent="0.25">
      <c r="T2651"/>
    </row>
    <row r="2652" spans="20:20" x14ac:dyDescent="0.25">
      <c r="T2652"/>
    </row>
    <row r="2653" spans="20:20" x14ac:dyDescent="0.25">
      <c r="T2653"/>
    </row>
    <row r="2654" spans="20:20" x14ac:dyDescent="0.25">
      <c r="T2654"/>
    </row>
    <row r="2655" spans="20:20" x14ac:dyDescent="0.25">
      <c r="T2655"/>
    </row>
    <row r="2656" spans="20:20" x14ac:dyDescent="0.25">
      <c r="T2656"/>
    </row>
    <row r="2657" spans="20:20" x14ac:dyDescent="0.25">
      <c r="T2657"/>
    </row>
    <row r="2658" spans="20:20" x14ac:dyDescent="0.25">
      <c r="T2658"/>
    </row>
    <row r="2659" spans="20:20" x14ac:dyDescent="0.25">
      <c r="T2659"/>
    </row>
    <row r="2660" spans="20:20" x14ac:dyDescent="0.25">
      <c r="T2660"/>
    </row>
    <row r="2661" spans="20:20" x14ac:dyDescent="0.25">
      <c r="T2661"/>
    </row>
    <row r="2662" spans="20:20" x14ac:dyDescent="0.25">
      <c r="T2662"/>
    </row>
    <row r="2663" spans="20:20" x14ac:dyDescent="0.25">
      <c r="T2663"/>
    </row>
    <row r="2664" spans="20:20" x14ac:dyDescent="0.25">
      <c r="T2664"/>
    </row>
    <row r="2665" spans="20:20" x14ac:dyDescent="0.25">
      <c r="T2665"/>
    </row>
    <row r="2666" spans="20:20" x14ac:dyDescent="0.25">
      <c r="T2666"/>
    </row>
    <row r="2667" spans="20:20" x14ac:dyDescent="0.25">
      <c r="T2667"/>
    </row>
    <row r="2668" spans="20:20" x14ac:dyDescent="0.25">
      <c r="T2668"/>
    </row>
    <row r="2669" spans="20:20" x14ac:dyDescent="0.25">
      <c r="T2669"/>
    </row>
    <row r="2670" spans="20:20" x14ac:dyDescent="0.25">
      <c r="T2670"/>
    </row>
    <row r="2671" spans="20:20" x14ac:dyDescent="0.25">
      <c r="T2671"/>
    </row>
    <row r="2672" spans="20:20" x14ac:dyDescent="0.25">
      <c r="T2672"/>
    </row>
    <row r="2673" spans="20:20" x14ac:dyDescent="0.25">
      <c r="T2673"/>
    </row>
    <row r="2674" spans="20:20" x14ac:dyDescent="0.25">
      <c r="T2674"/>
    </row>
    <row r="2675" spans="20:20" x14ac:dyDescent="0.25">
      <c r="T2675"/>
    </row>
    <row r="2676" spans="20:20" x14ac:dyDescent="0.25">
      <c r="T2676"/>
    </row>
    <row r="2677" spans="20:20" x14ac:dyDescent="0.25">
      <c r="T2677"/>
    </row>
    <row r="2678" spans="20:20" x14ac:dyDescent="0.25">
      <c r="T2678"/>
    </row>
    <row r="2679" spans="20:20" x14ac:dyDescent="0.25">
      <c r="T2679"/>
    </row>
    <row r="2680" spans="20:20" x14ac:dyDescent="0.25">
      <c r="T2680"/>
    </row>
    <row r="2681" spans="20:20" x14ac:dyDescent="0.25">
      <c r="T2681"/>
    </row>
    <row r="2682" spans="20:20" x14ac:dyDescent="0.25">
      <c r="T2682"/>
    </row>
    <row r="2683" spans="20:20" x14ac:dyDescent="0.25">
      <c r="T2683"/>
    </row>
    <row r="2684" spans="20:20" x14ac:dyDescent="0.25">
      <c r="T2684"/>
    </row>
    <row r="2685" spans="20:20" x14ac:dyDescent="0.25">
      <c r="T2685"/>
    </row>
    <row r="2686" spans="20:20" x14ac:dyDescent="0.25">
      <c r="T2686"/>
    </row>
    <row r="2687" spans="20:20" x14ac:dyDescent="0.25">
      <c r="T2687"/>
    </row>
    <row r="2688" spans="20:20" x14ac:dyDescent="0.25">
      <c r="T2688"/>
    </row>
    <row r="2689" spans="20:20" x14ac:dyDescent="0.25">
      <c r="T2689"/>
    </row>
    <row r="2690" spans="20:20" x14ac:dyDescent="0.25">
      <c r="T2690"/>
    </row>
    <row r="2691" spans="20:20" x14ac:dyDescent="0.25">
      <c r="T2691"/>
    </row>
    <row r="2692" spans="20:20" x14ac:dyDescent="0.25">
      <c r="T2692"/>
    </row>
    <row r="2693" spans="20:20" x14ac:dyDescent="0.25">
      <c r="T2693"/>
    </row>
    <row r="2694" spans="20:20" x14ac:dyDescent="0.25">
      <c r="T2694"/>
    </row>
    <row r="2695" spans="20:20" x14ac:dyDescent="0.25">
      <c r="T2695"/>
    </row>
    <row r="2696" spans="20:20" x14ac:dyDescent="0.25">
      <c r="T2696"/>
    </row>
    <row r="2697" spans="20:20" x14ac:dyDescent="0.25">
      <c r="T2697"/>
    </row>
    <row r="2698" spans="20:20" x14ac:dyDescent="0.25">
      <c r="T2698"/>
    </row>
    <row r="2699" spans="20:20" x14ac:dyDescent="0.25">
      <c r="T2699"/>
    </row>
    <row r="2700" spans="20:20" x14ac:dyDescent="0.25">
      <c r="T2700"/>
    </row>
    <row r="2701" spans="20:20" x14ac:dyDescent="0.25">
      <c r="T2701"/>
    </row>
    <row r="2702" spans="20:20" x14ac:dyDescent="0.25">
      <c r="T2702"/>
    </row>
    <row r="2703" spans="20:20" x14ac:dyDescent="0.25">
      <c r="T2703"/>
    </row>
    <row r="2704" spans="20:20" x14ac:dyDescent="0.25">
      <c r="T2704"/>
    </row>
    <row r="2705" spans="20:20" x14ac:dyDescent="0.25">
      <c r="T2705"/>
    </row>
    <row r="2706" spans="20:20" x14ac:dyDescent="0.25">
      <c r="T2706"/>
    </row>
    <row r="2707" spans="20:20" x14ac:dyDescent="0.25">
      <c r="T2707"/>
    </row>
    <row r="2708" spans="20:20" x14ac:dyDescent="0.25">
      <c r="T2708"/>
    </row>
    <row r="2709" spans="20:20" x14ac:dyDescent="0.25">
      <c r="T2709"/>
    </row>
    <row r="2710" spans="20:20" x14ac:dyDescent="0.25">
      <c r="T2710"/>
    </row>
    <row r="2711" spans="20:20" x14ac:dyDescent="0.25">
      <c r="T2711"/>
    </row>
    <row r="2712" spans="20:20" x14ac:dyDescent="0.25">
      <c r="T2712"/>
    </row>
    <row r="2713" spans="20:20" x14ac:dyDescent="0.25">
      <c r="T2713"/>
    </row>
    <row r="2714" spans="20:20" x14ac:dyDescent="0.25">
      <c r="T2714"/>
    </row>
    <row r="2715" spans="20:20" x14ac:dyDescent="0.25">
      <c r="T2715"/>
    </row>
    <row r="2716" spans="20:20" x14ac:dyDescent="0.25">
      <c r="T2716"/>
    </row>
    <row r="2717" spans="20:20" x14ac:dyDescent="0.25">
      <c r="T2717"/>
    </row>
    <row r="2718" spans="20:20" x14ac:dyDescent="0.25">
      <c r="T2718"/>
    </row>
    <row r="2719" spans="20:20" x14ac:dyDescent="0.25">
      <c r="T2719"/>
    </row>
    <row r="2720" spans="20:20" x14ac:dyDescent="0.25">
      <c r="T2720"/>
    </row>
    <row r="2721" spans="20:20" x14ac:dyDescent="0.25">
      <c r="T2721"/>
    </row>
    <row r="2722" spans="20:20" x14ac:dyDescent="0.25">
      <c r="T2722"/>
    </row>
    <row r="2723" spans="20:20" x14ac:dyDescent="0.25">
      <c r="T2723"/>
    </row>
    <row r="2724" spans="20:20" x14ac:dyDescent="0.25">
      <c r="T2724"/>
    </row>
    <row r="2725" spans="20:20" x14ac:dyDescent="0.25">
      <c r="T2725"/>
    </row>
    <row r="2726" spans="20:20" x14ac:dyDescent="0.25">
      <c r="T2726"/>
    </row>
    <row r="2727" spans="20:20" x14ac:dyDescent="0.25">
      <c r="T2727"/>
    </row>
    <row r="2728" spans="20:20" x14ac:dyDescent="0.25">
      <c r="T2728"/>
    </row>
    <row r="2729" spans="20:20" x14ac:dyDescent="0.25">
      <c r="T2729"/>
    </row>
    <row r="2730" spans="20:20" x14ac:dyDescent="0.25">
      <c r="T2730"/>
    </row>
    <row r="2731" spans="20:20" x14ac:dyDescent="0.25">
      <c r="T2731"/>
    </row>
    <row r="2732" spans="20:20" x14ac:dyDescent="0.25">
      <c r="T2732"/>
    </row>
    <row r="2733" spans="20:20" x14ac:dyDescent="0.25">
      <c r="T2733"/>
    </row>
    <row r="2734" spans="20:20" x14ac:dyDescent="0.25">
      <c r="T2734"/>
    </row>
    <row r="2735" spans="20:20" x14ac:dyDescent="0.25">
      <c r="T2735"/>
    </row>
    <row r="2736" spans="20:20" x14ac:dyDescent="0.25">
      <c r="T2736"/>
    </row>
    <row r="2737" spans="20:20" x14ac:dyDescent="0.25">
      <c r="T2737"/>
    </row>
    <row r="2738" spans="20:20" x14ac:dyDescent="0.25">
      <c r="T2738"/>
    </row>
    <row r="2739" spans="20:20" x14ac:dyDescent="0.25">
      <c r="T2739"/>
    </row>
    <row r="2740" spans="20:20" x14ac:dyDescent="0.25">
      <c r="T2740"/>
    </row>
    <row r="2741" spans="20:20" x14ac:dyDescent="0.25">
      <c r="T2741"/>
    </row>
    <row r="2742" spans="20:20" x14ac:dyDescent="0.25">
      <c r="T2742"/>
    </row>
    <row r="2743" spans="20:20" x14ac:dyDescent="0.25">
      <c r="T2743"/>
    </row>
    <row r="2744" spans="20:20" x14ac:dyDescent="0.25">
      <c r="T2744"/>
    </row>
    <row r="2745" spans="20:20" x14ac:dyDescent="0.25">
      <c r="T2745"/>
    </row>
    <row r="2746" spans="20:20" x14ac:dyDescent="0.25">
      <c r="T2746"/>
    </row>
    <row r="2747" spans="20:20" x14ac:dyDescent="0.25">
      <c r="T2747"/>
    </row>
    <row r="2748" spans="20:20" x14ac:dyDescent="0.25">
      <c r="T2748"/>
    </row>
    <row r="2749" spans="20:20" x14ac:dyDescent="0.25">
      <c r="T2749"/>
    </row>
    <row r="2750" spans="20:20" x14ac:dyDescent="0.25">
      <c r="T2750"/>
    </row>
    <row r="2751" spans="20:20" x14ac:dyDescent="0.25">
      <c r="T2751"/>
    </row>
    <row r="2752" spans="20:20" x14ac:dyDescent="0.25">
      <c r="T2752"/>
    </row>
    <row r="2753" spans="20:20" x14ac:dyDescent="0.25">
      <c r="T2753"/>
    </row>
    <row r="2754" spans="20:20" x14ac:dyDescent="0.25">
      <c r="T2754"/>
    </row>
    <row r="2755" spans="20:20" x14ac:dyDescent="0.25">
      <c r="T2755"/>
    </row>
    <row r="2756" spans="20:20" x14ac:dyDescent="0.25">
      <c r="T2756"/>
    </row>
    <row r="2757" spans="20:20" x14ac:dyDescent="0.25">
      <c r="T2757"/>
    </row>
    <row r="2758" spans="20:20" x14ac:dyDescent="0.25">
      <c r="T2758"/>
    </row>
    <row r="2759" spans="20:20" x14ac:dyDescent="0.25">
      <c r="T2759"/>
    </row>
    <row r="2760" spans="20:20" x14ac:dyDescent="0.25">
      <c r="T2760"/>
    </row>
    <row r="2761" spans="20:20" x14ac:dyDescent="0.25">
      <c r="T2761"/>
    </row>
    <row r="2762" spans="20:20" x14ac:dyDescent="0.25">
      <c r="T2762"/>
    </row>
    <row r="2763" spans="20:20" x14ac:dyDescent="0.25">
      <c r="T2763"/>
    </row>
    <row r="2764" spans="20:20" x14ac:dyDescent="0.25">
      <c r="T2764"/>
    </row>
    <row r="2765" spans="20:20" x14ac:dyDescent="0.25">
      <c r="T2765"/>
    </row>
    <row r="2766" spans="20:20" x14ac:dyDescent="0.25">
      <c r="T2766"/>
    </row>
    <row r="2767" spans="20:20" x14ac:dyDescent="0.25">
      <c r="T2767"/>
    </row>
    <row r="2768" spans="20:20" x14ac:dyDescent="0.25">
      <c r="T2768"/>
    </row>
    <row r="2769" spans="20:20" x14ac:dyDescent="0.25">
      <c r="T2769"/>
    </row>
    <row r="2770" spans="20:20" x14ac:dyDescent="0.25">
      <c r="T2770"/>
    </row>
    <row r="2771" spans="20:20" x14ac:dyDescent="0.25">
      <c r="T2771"/>
    </row>
    <row r="2772" spans="20:20" x14ac:dyDescent="0.25">
      <c r="T2772"/>
    </row>
    <row r="2773" spans="20:20" x14ac:dyDescent="0.25">
      <c r="T2773"/>
    </row>
    <row r="2774" spans="20:20" x14ac:dyDescent="0.25">
      <c r="T2774"/>
    </row>
    <row r="2775" spans="20:20" x14ac:dyDescent="0.25">
      <c r="T2775"/>
    </row>
    <row r="2776" spans="20:20" x14ac:dyDescent="0.25">
      <c r="T2776"/>
    </row>
    <row r="2777" spans="20:20" x14ac:dyDescent="0.25">
      <c r="T2777"/>
    </row>
    <row r="2778" spans="20:20" x14ac:dyDescent="0.25">
      <c r="T2778"/>
    </row>
    <row r="2779" spans="20:20" x14ac:dyDescent="0.25">
      <c r="T2779"/>
    </row>
    <row r="2780" spans="20:20" x14ac:dyDescent="0.25">
      <c r="T2780"/>
    </row>
    <row r="2781" spans="20:20" x14ac:dyDescent="0.25">
      <c r="T2781"/>
    </row>
    <row r="2782" spans="20:20" x14ac:dyDescent="0.25">
      <c r="T2782"/>
    </row>
    <row r="2783" spans="20:20" x14ac:dyDescent="0.25">
      <c r="T2783"/>
    </row>
    <row r="2784" spans="20:20" x14ac:dyDescent="0.25">
      <c r="T2784"/>
    </row>
    <row r="2785" spans="20:20" x14ac:dyDescent="0.25">
      <c r="T2785"/>
    </row>
    <row r="2786" spans="20:20" x14ac:dyDescent="0.25">
      <c r="T2786"/>
    </row>
    <row r="2787" spans="20:20" x14ac:dyDescent="0.25">
      <c r="T2787"/>
    </row>
    <row r="2788" spans="20:20" x14ac:dyDescent="0.25">
      <c r="T2788"/>
    </row>
    <row r="2789" spans="20:20" x14ac:dyDescent="0.25">
      <c r="T2789"/>
    </row>
    <row r="2790" spans="20:20" x14ac:dyDescent="0.25">
      <c r="T2790"/>
    </row>
    <row r="2791" spans="20:20" x14ac:dyDescent="0.25">
      <c r="T2791"/>
    </row>
    <row r="2792" spans="20:20" x14ac:dyDescent="0.25">
      <c r="T2792"/>
    </row>
    <row r="2793" spans="20:20" x14ac:dyDescent="0.25">
      <c r="T2793"/>
    </row>
    <row r="2794" spans="20:20" x14ac:dyDescent="0.25">
      <c r="T2794"/>
    </row>
    <row r="2795" spans="20:20" x14ac:dyDescent="0.25">
      <c r="T2795"/>
    </row>
    <row r="2796" spans="20:20" x14ac:dyDescent="0.25">
      <c r="T2796"/>
    </row>
    <row r="2797" spans="20:20" x14ac:dyDescent="0.25">
      <c r="T2797"/>
    </row>
    <row r="2798" spans="20:20" x14ac:dyDescent="0.25">
      <c r="T2798"/>
    </row>
    <row r="2799" spans="20:20" x14ac:dyDescent="0.25">
      <c r="T2799"/>
    </row>
    <row r="2800" spans="20:20" x14ac:dyDescent="0.25">
      <c r="T2800"/>
    </row>
    <row r="2801" spans="20:20" x14ac:dyDescent="0.25">
      <c r="T2801"/>
    </row>
    <row r="2802" spans="20:20" x14ac:dyDescent="0.25">
      <c r="T2802"/>
    </row>
    <row r="2803" spans="20:20" x14ac:dyDescent="0.25">
      <c r="T2803"/>
    </row>
    <row r="2804" spans="20:20" x14ac:dyDescent="0.25">
      <c r="T2804"/>
    </row>
    <row r="2805" spans="20:20" x14ac:dyDescent="0.25">
      <c r="T2805"/>
    </row>
    <row r="2806" spans="20:20" x14ac:dyDescent="0.25">
      <c r="T2806"/>
    </row>
    <row r="2807" spans="20:20" x14ac:dyDescent="0.25">
      <c r="T2807"/>
    </row>
    <row r="2808" spans="20:20" x14ac:dyDescent="0.25">
      <c r="T2808"/>
    </row>
    <row r="2809" spans="20:20" x14ac:dyDescent="0.25">
      <c r="T2809"/>
    </row>
    <row r="2810" spans="20:20" x14ac:dyDescent="0.25">
      <c r="T2810"/>
    </row>
    <row r="2811" spans="20:20" x14ac:dyDescent="0.25">
      <c r="T2811"/>
    </row>
    <row r="2812" spans="20:20" x14ac:dyDescent="0.25">
      <c r="T2812"/>
    </row>
    <row r="2813" spans="20:20" x14ac:dyDescent="0.25">
      <c r="T2813"/>
    </row>
    <row r="2814" spans="20:20" x14ac:dyDescent="0.25">
      <c r="T2814"/>
    </row>
    <row r="2815" spans="20:20" x14ac:dyDescent="0.25">
      <c r="T2815"/>
    </row>
    <row r="2816" spans="20:20" x14ac:dyDescent="0.25">
      <c r="T2816"/>
    </row>
    <row r="2817" spans="20:20" x14ac:dyDescent="0.25">
      <c r="T2817"/>
    </row>
    <row r="2818" spans="20:20" x14ac:dyDescent="0.25">
      <c r="T2818"/>
    </row>
    <row r="2819" spans="20:20" x14ac:dyDescent="0.25">
      <c r="T2819"/>
    </row>
    <row r="2820" spans="20:20" x14ac:dyDescent="0.25">
      <c r="T2820"/>
    </row>
    <row r="2821" spans="20:20" x14ac:dyDescent="0.25">
      <c r="T2821"/>
    </row>
    <row r="2822" spans="20:20" x14ac:dyDescent="0.25">
      <c r="T2822"/>
    </row>
    <row r="2823" spans="20:20" x14ac:dyDescent="0.25">
      <c r="T2823"/>
    </row>
    <row r="2824" spans="20:20" x14ac:dyDescent="0.25">
      <c r="T2824"/>
    </row>
    <row r="2825" spans="20:20" x14ac:dyDescent="0.25">
      <c r="T2825"/>
    </row>
    <row r="2826" spans="20:20" x14ac:dyDescent="0.25">
      <c r="T2826"/>
    </row>
    <row r="2827" spans="20:20" x14ac:dyDescent="0.25">
      <c r="T2827"/>
    </row>
    <row r="2828" spans="20:20" x14ac:dyDescent="0.25">
      <c r="T2828"/>
    </row>
    <row r="2829" spans="20:20" x14ac:dyDescent="0.25">
      <c r="T2829"/>
    </row>
    <row r="2830" spans="20:20" x14ac:dyDescent="0.25">
      <c r="T2830"/>
    </row>
    <row r="2831" spans="20:20" x14ac:dyDescent="0.25">
      <c r="T2831"/>
    </row>
    <row r="2832" spans="20:20" x14ac:dyDescent="0.25">
      <c r="T2832"/>
    </row>
    <row r="2833" spans="20:20" x14ac:dyDescent="0.25">
      <c r="T2833"/>
    </row>
    <row r="2834" spans="20:20" x14ac:dyDescent="0.25">
      <c r="T2834"/>
    </row>
    <row r="2835" spans="20:20" x14ac:dyDescent="0.25">
      <c r="T2835"/>
    </row>
    <row r="2836" spans="20:20" x14ac:dyDescent="0.25">
      <c r="T2836"/>
    </row>
    <row r="2837" spans="20:20" x14ac:dyDescent="0.25">
      <c r="T2837"/>
    </row>
    <row r="2838" spans="20:20" x14ac:dyDescent="0.25">
      <c r="T2838"/>
    </row>
    <row r="2839" spans="20:20" x14ac:dyDescent="0.25">
      <c r="T2839"/>
    </row>
    <row r="2840" spans="20:20" x14ac:dyDescent="0.25">
      <c r="T2840"/>
    </row>
    <row r="2841" spans="20:20" x14ac:dyDescent="0.25">
      <c r="T2841"/>
    </row>
    <row r="2842" spans="20:20" x14ac:dyDescent="0.25">
      <c r="T2842"/>
    </row>
    <row r="2843" spans="20:20" x14ac:dyDescent="0.25">
      <c r="T2843"/>
    </row>
    <row r="2844" spans="20:20" x14ac:dyDescent="0.25">
      <c r="T2844"/>
    </row>
    <row r="2845" spans="20:20" x14ac:dyDescent="0.25">
      <c r="T2845"/>
    </row>
    <row r="2846" spans="20:20" x14ac:dyDescent="0.25">
      <c r="T2846"/>
    </row>
    <row r="2847" spans="20:20" x14ac:dyDescent="0.25">
      <c r="T2847"/>
    </row>
    <row r="2848" spans="20:20" x14ac:dyDescent="0.25">
      <c r="T2848"/>
    </row>
    <row r="2849" spans="20:20" x14ac:dyDescent="0.25">
      <c r="T2849"/>
    </row>
    <row r="2850" spans="20:20" x14ac:dyDescent="0.25">
      <c r="T2850"/>
    </row>
    <row r="2851" spans="20:20" x14ac:dyDescent="0.25">
      <c r="T2851"/>
    </row>
    <row r="2852" spans="20:20" x14ac:dyDescent="0.25">
      <c r="T2852"/>
    </row>
    <row r="2853" spans="20:20" x14ac:dyDescent="0.25">
      <c r="T2853"/>
    </row>
    <row r="2854" spans="20:20" x14ac:dyDescent="0.25">
      <c r="T2854"/>
    </row>
    <row r="2855" spans="20:20" x14ac:dyDescent="0.25">
      <c r="T2855"/>
    </row>
    <row r="2856" spans="20:20" x14ac:dyDescent="0.25">
      <c r="T2856"/>
    </row>
    <row r="2857" spans="20:20" x14ac:dyDescent="0.25">
      <c r="T2857"/>
    </row>
    <row r="2858" spans="20:20" x14ac:dyDescent="0.25">
      <c r="T2858"/>
    </row>
    <row r="2859" spans="20:20" x14ac:dyDescent="0.25">
      <c r="T2859"/>
    </row>
    <row r="2860" spans="20:20" x14ac:dyDescent="0.25">
      <c r="T2860"/>
    </row>
    <row r="2861" spans="20:20" x14ac:dyDescent="0.25">
      <c r="T2861"/>
    </row>
    <row r="2862" spans="20:20" x14ac:dyDescent="0.25">
      <c r="T2862"/>
    </row>
    <row r="2863" spans="20:20" x14ac:dyDescent="0.25">
      <c r="T2863"/>
    </row>
    <row r="2864" spans="20:20" x14ac:dyDescent="0.25">
      <c r="T2864"/>
    </row>
    <row r="2865" spans="20:20" x14ac:dyDescent="0.25">
      <c r="T2865"/>
    </row>
    <row r="2866" spans="20:20" x14ac:dyDescent="0.25">
      <c r="T2866"/>
    </row>
    <row r="2867" spans="20:20" x14ac:dyDescent="0.25">
      <c r="T2867"/>
    </row>
    <row r="2868" spans="20:20" x14ac:dyDescent="0.25">
      <c r="T2868"/>
    </row>
    <row r="2869" spans="20:20" x14ac:dyDescent="0.25">
      <c r="T2869"/>
    </row>
    <row r="2870" spans="20:20" x14ac:dyDescent="0.25">
      <c r="T2870"/>
    </row>
    <row r="2871" spans="20:20" x14ac:dyDescent="0.25">
      <c r="T2871"/>
    </row>
    <row r="2872" spans="20:20" x14ac:dyDescent="0.25">
      <c r="T2872"/>
    </row>
    <row r="2873" spans="20:20" x14ac:dyDescent="0.25">
      <c r="T2873"/>
    </row>
    <row r="2874" spans="20:20" x14ac:dyDescent="0.25">
      <c r="T2874"/>
    </row>
    <row r="2875" spans="20:20" x14ac:dyDescent="0.25">
      <c r="T2875"/>
    </row>
    <row r="2876" spans="20:20" x14ac:dyDescent="0.25">
      <c r="T2876"/>
    </row>
    <row r="2877" spans="20:20" x14ac:dyDescent="0.25">
      <c r="T2877"/>
    </row>
    <row r="2878" spans="20:20" x14ac:dyDescent="0.25">
      <c r="T2878"/>
    </row>
    <row r="2879" spans="20:20" x14ac:dyDescent="0.25">
      <c r="T2879"/>
    </row>
    <row r="2880" spans="20:20" x14ac:dyDescent="0.25">
      <c r="T2880"/>
    </row>
    <row r="2881" spans="20:20" x14ac:dyDescent="0.25">
      <c r="T2881"/>
    </row>
    <row r="2882" spans="20:20" x14ac:dyDescent="0.25">
      <c r="T2882"/>
    </row>
    <row r="2883" spans="20:20" x14ac:dyDescent="0.25">
      <c r="T2883"/>
    </row>
    <row r="2884" spans="20:20" x14ac:dyDescent="0.25">
      <c r="T2884"/>
    </row>
    <row r="2885" spans="20:20" x14ac:dyDescent="0.25">
      <c r="T2885"/>
    </row>
    <row r="2886" spans="20:20" x14ac:dyDescent="0.25">
      <c r="T2886"/>
    </row>
    <row r="2887" spans="20:20" x14ac:dyDescent="0.25">
      <c r="T2887"/>
    </row>
    <row r="2888" spans="20:20" x14ac:dyDescent="0.25">
      <c r="T2888"/>
    </row>
    <row r="2889" spans="20:20" x14ac:dyDescent="0.25">
      <c r="T2889"/>
    </row>
    <row r="2890" spans="20:20" x14ac:dyDescent="0.25">
      <c r="T2890"/>
    </row>
    <row r="2891" spans="20:20" x14ac:dyDescent="0.25">
      <c r="T2891"/>
    </row>
    <row r="2892" spans="20:20" x14ac:dyDescent="0.25">
      <c r="T2892"/>
    </row>
    <row r="2893" spans="20:20" x14ac:dyDescent="0.25">
      <c r="T2893"/>
    </row>
    <row r="2894" spans="20:20" x14ac:dyDescent="0.25">
      <c r="T2894"/>
    </row>
    <row r="2895" spans="20:20" x14ac:dyDescent="0.25">
      <c r="T2895"/>
    </row>
    <row r="2896" spans="20:20" x14ac:dyDescent="0.25">
      <c r="T2896"/>
    </row>
    <row r="2897" spans="20:20" x14ac:dyDescent="0.25">
      <c r="T2897"/>
    </row>
    <row r="2898" spans="20:20" x14ac:dyDescent="0.25">
      <c r="T2898"/>
    </row>
    <row r="2899" spans="20:20" x14ac:dyDescent="0.25">
      <c r="T2899"/>
    </row>
    <row r="2900" spans="20:20" x14ac:dyDescent="0.25">
      <c r="T2900"/>
    </row>
    <row r="2901" spans="20:20" x14ac:dyDescent="0.25">
      <c r="T2901"/>
    </row>
    <row r="2902" spans="20:20" x14ac:dyDescent="0.25">
      <c r="T2902"/>
    </row>
    <row r="2903" spans="20:20" x14ac:dyDescent="0.25">
      <c r="T2903"/>
    </row>
    <row r="2904" spans="20:20" x14ac:dyDescent="0.25">
      <c r="T2904"/>
    </row>
    <row r="2905" spans="20:20" x14ac:dyDescent="0.25">
      <c r="T2905"/>
    </row>
    <row r="2906" spans="20:20" x14ac:dyDescent="0.25">
      <c r="T2906"/>
    </row>
    <row r="2907" spans="20:20" x14ac:dyDescent="0.25">
      <c r="T2907"/>
    </row>
    <row r="2908" spans="20:20" x14ac:dyDescent="0.25">
      <c r="T2908"/>
    </row>
    <row r="2909" spans="20:20" x14ac:dyDescent="0.25">
      <c r="T2909"/>
    </row>
    <row r="2910" spans="20:20" x14ac:dyDescent="0.25">
      <c r="T2910"/>
    </row>
    <row r="2911" spans="20:20" x14ac:dyDescent="0.25">
      <c r="T2911"/>
    </row>
    <row r="2912" spans="20:20" x14ac:dyDescent="0.25">
      <c r="T2912"/>
    </row>
    <row r="2913" spans="20:20" x14ac:dyDescent="0.25">
      <c r="T2913"/>
    </row>
    <row r="2914" spans="20:20" x14ac:dyDescent="0.25">
      <c r="T2914"/>
    </row>
    <row r="2915" spans="20:20" x14ac:dyDescent="0.25">
      <c r="T2915"/>
    </row>
    <row r="2916" spans="20:20" x14ac:dyDescent="0.25">
      <c r="T2916"/>
    </row>
    <row r="2917" spans="20:20" x14ac:dyDescent="0.25">
      <c r="T2917"/>
    </row>
    <row r="2918" spans="20:20" x14ac:dyDescent="0.25">
      <c r="T2918"/>
    </row>
    <row r="2919" spans="20:20" x14ac:dyDescent="0.25">
      <c r="T2919"/>
    </row>
    <row r="2920" spans="20:20" x14ac:dyDescent="0.25">
      <c r="T2920"/>
    </row>
    <row r="2921" spans="20:20" x14ac:dyDescent="0.25">
      <c r="T2921"/>
    </row>
    <row r="2922" spans="20:20" x14ac:dyDescent="0.25">
      <c r="T2922"/>
    </row>
    <row r="2923" spans="20:20" x14ac:dyDescent="0.25">
      <c r="T2923"/>
    </row>
    <row r="2924" spans="20:20" x14ac:dyDescent="0.25">
      <c r="T2924"/>
    </row>
    <row r="2925" spans="20:20" x14ac:dyDescent="0.25">
      <c r="T2925"/>
    </row>
    <row r="2926" spans="20:20" x14ac:dyDescent="0.25">
      <c r="T2926"/>
    </row>
    <row r="2927" spans="20:20" x14ac:dyDescent="0.25">
      <c r="T2927"/>
    </row>
    <row r="2928" spans="20:20" x14ac:dyDescent="0.25">
      <c r="T2928"/>
    </row>
    <row r="2929" spans="20:20" x14ac:dyDescent="0.25">
      <c r="T2929"/>
    </row>
    <row r="2930" spans="20:20" x14ac:dyDescent="0.25">
      <c r="T2930"/>
    </row>
    <row r="2931" spans="20:20" x14ac:dyDescent="0.25">
      <c r="T2931"/>
    </row>
    <row r="2932" spans="20:20" x14ac:dyDescent="0.25">
      <c r="T2932"/>
    </row>
    <row r="2933" spans="20:20" x14ac:dyDescent="0.25">
      <c r="T2933"/>
    </row>
    <row r="2934" spans="20:20" x14ac:dyDescent="0.25">
      <c r="T2934"/>
    </row>
    <row r="2935" spans="20:20" x14ac:dyDescent="0.25">
      <c r="T2935"/>
    </row>
    <row r="2936" spans="20:20" x14ac:dyDescent="0.25">
      <c r="T2936"/>
    </row>
    <row r="2937" spans="20:20" x14ac:dyDescent="0.25">
      <c r="T2937"/>
    </row>
    <row r="2938" spans="20:20" x14ac:dyDescent="0.25">
      <c r="T2938"/>
    </row>
    <row r="2939" spans="20:20" x14ac:dyDescent="0.25">
      <c r="T2939"/>
    </row>
    <row r="2940" spans="20:20" x14ac:dyDescent="0.25">
      <c r="T2940"/>
    </row>
    <row r="2941" spans="20:20" x14ac:dyDescent="0.25">
      <c r="T2941"/>
    </row>
    <row r="2942" spans="20:20" x14ac:dyDescent="0.25">
      <c r="T2942"/>
    </row>
    <row r="2943" spans="20:20" x14ac:dyDescent="0.25">
      <c r="T2943"/>
    </row>
    <row r="2944" spans="20:20" x14ac:dyDescent="0.25">
      <c r="T2944"/>
    </row>
    <row r="2945" spans="20:20" x14ac:dyDescent="0.25">
      <c r="T2945"/>
    </row>
    <row r="2946" spans="20:20" x14ac:dyDescent="0.25">
      <c r="T2946"/>
    </row>
    <row r="2947" spans="20:20" x14ac:dyDescent="0.25">
      <c r="T2947"/>
    </row>
    <row r="2948" spans="20:20" x14ac:dyDescent="0.25">
      <c r="T2948"/>
    </row>
    <row r="2949" spans="20:20" x14ac:dyDescent="0.25">
      <c r="T2949"/>
    </row>
    <row r="2950" spans="20:20" x14ac:dyDescent="0.25">
      <c r="T2950"/>
    </row>
    <row r="2951" spans="20:20" x14ac:dyDescent="0.25">
      <c r="T2951"/>
    </row>
    <row r="2952" spans="20:20" x14ac:dyDescent="0.25">
      <c r="T2952"/>
    </row>
    <row r="2953" spans="20:20" x14ac:dyDescent="0.25">
      <c r="T2953"/>
    </row>
    <row r="2954" spans="20:20" x14ac:dyDescent="0.25">
      <c r="T2954"/>
    </row>
    <row r="2955" spans="20:20" x14ac:dyDescent="0.25">
      <c r="T2955"/>
    </row>
    <row r="2956" spans="20:20" x14ac:dyDescent="0.25">
      <c r="T2956"/>
    </row>
    <row r="2957" spans="20:20" x14ac:dyDescent="0.25">
      <c r="T2957"/>
    </row>
    <row r="2958" spans="20:20" x14ac:dyDescent="0.25">
      <c r="T2958"/>
    </row>
    <row r="2959" spans="20:20" x14ac:dyDescent="0.25">
      <c r="T2959"/>
    </row>
    <row r="2960" spans="20:20" x14ac:dyDescent="0.25">
      <c r="T2960"/>
    </row>
    <row r="2961" spans="20:20" x14ac:dyDescent="0.25">
      <c r="T2961"/>
    </row>
    <row r="2962" spans="20:20" x14ac:dyDescent="0.25">
      <c r="T2962"/>
    </row>
    <row r="2963" spans="20:20" x14ac:dyDescent="0.25">
      <c r="T2963"/>
    </row>
    <row r="2964" spans="20:20" x14ac:dyDescent="0.25">
      <c r="T2964"/>
    </row>
    <row r="2965" spans="20:20" x14ac:dyDescent="0.25">
      <c r="T2965"/>
    </row>
    <row r="2966" spans="20:20" x14ac:dyDescent="0.25">
      <c r="T2966"/>
    </row>
    <row r="2967" spans="20:20" x14ac:dyDescent="0.25">
      <c r="T2967"/>
    </row>
    <row r="2968" spans="20:20" x14ac:dyDescent="0.25">
      <c r="T2968"/>
    </row>
    <row r="2969" spans="20:20" x14ac:dyDescent="0.25">
      <c r="T2969"/>
    </row>
    <row r="2970" spans="20:20" x14ac:dyDescent="0.25">
      <c r="T2970"/>
    </row>
    <row r="2971" spans="20:20" x14ac:dyDescent="0.25">
      <c r="T2971"/>
    </row>
    <row r="2972" spans="20:20" x14ac:dyDescent="0.25">
      <c r="T2972"/>
    </row>
    <row r="2973" spans="20:20" x14ac:dyDescent="0.25">
      <c r="T2973"/>
    </row>
    <row r="2974" spans="20:20" x14ac:dyDescent="0.25">
      <c r="T2974"/>
    </row>
    <row r="2975" spans="20:20" x14ac:dyDescent="0.25">
      <c r="T2975"/>
    </row>
    <row r="2976" spans="20:20" x14ac:dyDescent="0.25">
      <c r="T2976"/>
    </row>
    <row r="2977" spans="20:20" x14ac:dyDescent="0.25">
      <c r="T2977"/>
    </row>
    <row r="2978" spans="20:20" x14ac:dyDescent="0.25">
      <c r="T2978"/>
    </row>
    <row r="2979" spans="20:20" x14ac:dyDescent="0.25">
      <c r="T2979"/>
    </row>
    <row r="2980" spans="20:20" x14ac:dyDescent="0.25">
      <c r="T2980"/>
    </row>
    <row r="2981" spans="20:20" x14ac:dyDescent="0.25">
      <c r="T2981"/>
    </row>
    <row r="2982" spans="20:20" x14ac:dyDescent="0.25">
      <c r="T2982"/>
    </row>
    <row r="2983" spans="20:20" x14ac:dyDescent="0.25">
      <c r="T2983"/>
    </row>
    <row r="2984" spans="20:20" x14ac:dyDescent="0.25">
      <c r="T2984"/>
    </row>
    <row r="2985" spans="20:20" x14ac:dyDescent="0.25">
      <c r="T2985"/>
    </row>
    <row r="2986" spans="20:20" x14ac:dyDescent="0.25">
      <c r="T2986"/>
    </row>
    <row r="2987" spans="20:20" x14ac:dyDescent="0.25">
      <c r="T2987"/>
    </row>
    <row r="2988" spans="20:20" x14ac:dyDescent="0.25">
      <c r="T2988"/>
    </row>
    <row r="2989" spans="20:20" x14ac:dyDescent="0.25">
      <c r="T2989"/>
    </row>
    <row r="2990" spans="20:20" x14ac:dyDescent="0.25">
      <c r="T2990"/>
    </row>
    <row r="2991" spans="20:20" x14ac:dyDescent="0.25">
      <c r="T2991"/>
    </row>
    <row r="2992" spans="20:20" x14ac:dyDescent="0.25">
      <c r="T2992"/>
    </row>
    <row r="2993" spans="20:20" x14ac:dyDescent="0.25">
      <c r="T2993"/>
    </row>
    <row r="2994" spans="20:20" x14ac:dyDescent="0.25">
      <c r="T2994"/>
    </row>
    <row r="2995" spans="20:20" x14ac:dyDescent="0.25">
      <c r="T2995"/>
    </row>
    <row r="2996" spans="20:20" x14ac:dyDescent="0.25">
      <c r="T2996"/>
    </row>
    <row r="2997" spans="20:20" x14ac:dyDescent="0.25">
      <c r="T2997"/>
    </row>
    <row r="2998" spans="20:20" x14ac:dyDescent="0.25">
      <c r="T2998"/>
    </row>
    <row r="2999" spans="20:20" x14ac:dyDescent="0.25">
      <c r="T2999"/>
    </row>
    <row r="3000" spans="20:20" x14ac:dyDescent="0.25">
      <c r="T3000"/>
    </row>
    <row r="3001" spans="20:20" x14ac:dyDescent="0.25">
      <c r="T3001"/>
    </row>
    <row r="3002" spans="20:20" x14ac:dyDescent="0.25">
      <c r="T3002"/>
    </row>
    <row r="3003" spans="20:20" x14ac:dyDescent="0.25">
      <c r="T3003"/>
    </row>
    <row r="3004" spans="20:20" x14ac:dyDescent="0.25">
      <c r="T3004"/>
    </row>
    <row r="3005" spans="20:20" x14ac:dyDescent="0.25">
      <c r="T3005"/>
    </row>
    <row r="3006" spans="20:20" x14ac:dyDescent="0.25">
      <c r="T3006"/>
    </row>
    <row r="3007" spans="20:20" x14ac:dyDescent="0.25">
      <c r="T3007"/>
    </row>
    <row r="3008" spans="20:20" x14ac:dyDescent="0.25">
      <c r="T3008"/>
    </row>
    <row r="3009" spans="20:20" x14ac:dyDescent="0.25">
      <c r="T3009"/>
    </row>
    <row r="3010" spans="20:20" x14ac:dyDescent="0.25">
      <c r="T3010"/>
    </row>
    <row r="3011" spans="20:20" x14ac:dyDescent="0.25">
      <c r="T3011"/>
    </row>
    <row r="3012" spans="20:20" x14ac:dyDescent="0.25">
      <c r="T3012"/>
    </row>
    <row r="3013" spans="20:20" x14ac:dyDescent="0.25">
      <c r="T3013"/>
    </row>
    <row r="3014" spans="20:20" x14ac:dyDescent="0.25">
      <c r="T3014"/>
    </row>
    <row r="3015" spans="20:20" x14ac:dyDescent="0.25">
      <c r="T3015"/>
    </row>
    <row r="3016" spans="20:20" x14ac:dyDescent="0.25">
      <c r="T3016"/>
    </row>
    <row r="3017" spans="20:20" x14ac:dyDescent="0.25">
      <c r="T3017"/>
    </row>
    <row r="3018" spans="20:20" x14ac:dyDescent="0.25">
      <c r="T3018"/>
    </row>
    <row r="3019" spans="20:20" x14ac:dyDescent="0.25">
      <c r="T3019"/>
    </row>
    <row r="3020" spans="20:20" x14ac:dyDescent="0.25">
      <c r="T3020"/>
    </row>
    <row r="3021" spans="20:20" x14ac:dyDescent="0.25">
      <c r="T3021"/>
    </row>
    <row r="3022" spans="20:20" x14ac:dyDescent="0.25">
      <c r="T3022"/>
    </row>
    <row r="3023" spans="20:20" x14ac:dyDescent="0.25">
      <c r="T3023"/>
    </row>
    <row r="3024" spans="20:20" x14ac:dyDescent="0.25">
      <c r="T3024"/>
    </row>
    <row r="3025" spans="20:20" x14ac:dyDescent="0.25">
      <c r="T3025"/>
    </row>
    <row r="3026" spans="20:20" x14ac:dyDescent="0.25">
      <c r="T3026"/>
    </row>
    <row r="3027" spans="20:20" x14ac:dyDescent="0.25">
      <c r="T3027"/>
    </row>
    <row r="3028" spans="20:20" x14ac:dyDescent="0.25">
      <c r="T3028"/>
    </row>
    <row r="3029" spans="20:20" x14ac:dyDescent="0.25">
      <c r="T3029"/>
    </row>
    <row r="3030" spans="20:20" x14ac:dyDescent="0.25">
      <c r="T3030"/>
    </row>
    <row r="3031" spans="20:20" x14ac:dyDescent="0.25">
      <c r="T3031"/>
    </row>
    <row r="3032" spans="20:20" x14ac:dyDescent="0.25">
      <c r="T3032"/>
    </row>
    <row r="3033" spans="20:20" x14ac:dyDescent="0.25">
      <c r="T3033"/>
    </row>
    <row r="3034" spans="20:20" x14ac:dyDescent="0.25">
      <c r="T3034"/>
    </row>
    <row r="3035" spans="20:20" x14ac:dyDescent="0.25">
      <c r="T3035"/>
    </row>
    <row r="3036" spans="20:20" x14ac:dyDescent="0.25">
      <c r="T3036"/>
    </row>
    <row r="3037" spans="20:20" x14ac:dyDescent="0.25">
      <c r="T3037"/>
    </row>
    <row r="3038" spans="20:20" x14ac:dyDescent="0.25">
      <c r="T3038"/>
    </row>
    <row r="3039" spans="20:20" x14ac:dyDescent="0.25">
      <c r="T3039"/>
    </row>
    <row r="3040" spans="20:20" x14ac:dyDescent="0.25">
      <c r="T3040"/>
    </row>
    <row r="3041" spans="20:20" x14ac:dyDescent="0.25">
      <c r="T3041"/>
    </row>
    <row r="3042" spans="20:20" x14ac:dyDescent="0.25">
      <c r="T3042"/>
    </row>
    <row r="3043" spans="20:20" x14ac:dyDescent="0.25">
      <c r="T3043"/>
    </row>
    <row r="3044" spans="20:20" x14ac:dyDescent="0.25">
      <c r="T3044"/>
    </row>
    <row r="3045" spans="20:20" x14ac:dyDescent="0.25">
      <c r="T3045"/>
    </row>
    <row r="3046" spans="20:20" x14ac:dyDescent="0.25">
      <c r="T3046"/>
    </row>
    <row r="3047" spans="20:20" x14ac:dyDescent="0.25">
      <c r="T3047"/>
    </row>
    <row r="3048" spans="20:20" x14ac:dyDescent="0.25">
      <c r="T3048"/>
    </row>
    <row r="3049" spans="20:20" x14ac:dyDescent="0.25">
      <c r="T3049"/>
    </row>
    <row r="3050" spans="20:20" x14ac:dyDescent="0.25">
      <c r="T3050"/>
    </row>
    <row r="3051" spans="20:20" x14ac:dyDescent="0.25">
      <c r="T3051"/>
    </row>
    <row r="3052" spans="20:20" x14ac:dyDescent="0.25">
      <c r="T3052"/>
    </row>
    <row r="3053" spans="20:20" x14ac:dyDescent="0.25">
      <c r="T3053"/>
    </row>
    <row r="3054" spans="20:20" x14ac:dyDescent="0.25">
      <c r="T3054"/>
    </row>
    <row r="3055" spans="20:20" x14ac:dyDescent="0.25">
      <c r="T3055"/>
    </row>
    <row r="3056" spans="20:20" x14ac:dyDescent="0.25">
      <c r="T3056"/>
    </row>
    <row r="3057" spans="20:20" x14ac:dyDescent="0.25">
      <c r="T3057"/>
    </row>
    <row r="3058" spans="20:20" x14ac:dyDescent="0.25">
      <c r="T3058"/>
    </row>
    <row r="3059" spans="20:20" x14ac:dyDescent="0.25">
      <c r="T3059"/>
    </row>
    <row r="3060" spans="20:20" x14ac:dyDescent="0.25">
      <c r="T3060"/>
    </row>
    <row r="3061" spans="20:20" x14ac:dyDescent="0.25">
      <c r="T3061"/>
    </row>
    <row r="3062" spans="20:20" x14ac:dyDescent="0.25">
      <c r="T3062"/>
    </row>
    <row r="3063" spans="20:20" x14ac:dyDescent="0.25">
      <c r="T3063"/>
    </row>
    <row r="3064" spans="20:20" x14ac:dyDescent="0.25">
      <c r="T3064"/>
    </row>
    <row r="3065" spans="20:20" x14ac:dyDescent="0.25">
      <c r="T3065"/>
    </row>
    <row r="3066" spans="20:20" x14ac:dyDescent="0.25">
      <c r="T3066"/>
    </row>
    <row r="3067" spans="20:20" x14ac:dyDescent="0.25">
      <c r="T3067"/>
    </row>
    <row r="3068" spans="20:20" x14ac:dyDescent="0.25">
      <c r="T3068"/>
    </row>
    <row r="3069" spans="20:20" x14ac:dyDescent="0.25">
      <c r="T3069"/>
    </row>
    <row r="3070" spans="20:20" x14ac:dyDescent="0.25">
      <c r="T3070"/>
    </row>
    <row r="3071" spans="20:20" x14ac:dyDescent="0.25">
      <c r="T3071"/>
    </row>
    <row r="3072" spans="20:20" x14ac:dyDescent="0.25">
      <c r="T3072"/>
    </row>
    <row r="3073" spans="20:20" x14ac:dyDescent="0.25">
      <c r="T3073"/>
    </row>
    <row r="3074" spans="20:20" x14ac:dyDescent="0.25">
      <c r="T3074"/>
    </row>
    <row r="3075" spans="20:20" x14ac:dyDescent="0.25">
      <c r="T3075"/>
    </row>
    <row r="3076" spans="20:20" x14ac:dyDescent="0.25">
      <c r="T3076"/>
    </row>
    <row r="3077" spans="20:20" x14ac:dyDescent="0.25">
      <c r="T3077"/>
    </row>
    <row r="3078" spans="20:20" x14ac:dyDescent="0.25">
      <c r="T3078"/>
    </row>
    <row r="3079" spans="20:20" x14ac:dyDescent="0.25">
      <c r="T3079"/>
    </row>
    <row r="3080" spans="20:20" x14ac:dyDescent="0.25">
      <c r="T3080"/>
    </row>
    <row r="3081" spans="20:20" x14ac:dyDescent="0.25">
      <c r="T3081"/>
    </row>
    <row r="3082" spans="20:20" x14ac:dyDescent="0.25">
      <c r="T3082"/>
    </row>
    <row r="3083" spans="20:20" x14ac:dyDescent="0.25">
      <c r="T3083"/>
    </row>
    <row r="3084" spans="20:20" x14ac:dyDescent="0.25">
      <c r="T3084"/>
    </row>
    <row r="3085" spans="20:20" x14ac:dyDescent="0.25">
      <c r="T3085"/>
    </row>
    <row r="3086" spans="20:20" x14ac:dyDescent="0.25">
      <c r="T3086"/>
    </row>
    <row r="3087" spans="20:20" x14ac:dyDescent="0.25">
      <c r="T3087"/>
    </row>
    <row r="3088" spans="20:20" x14ac:dyDescent="0.25">
      <c r="T3088"/>
    </row>
    <row r="3089" spans="20:20" x14ac:dyDescent="0.25">
      <c r="T3089"/>
    </row>
    <row r="3090" spans="20:20" x14ac:dyDescent="0.25">
      <c r="T3090"/>
    </row>
    <row r="3091" spans="20:20" x14ac:dyDescent="0.25">
      <c r="T3091"/>
    </row>
    <row r="3092" spans="20:20" x14ac:dyDescent="0.25">
      <c r="T3092"/>
    </row>
    <row r="3093" spans="20:20" x14ac:dyDescent="0.25">
      <c r="T3093"/>
    </row>
    <row r="3094" spans="20:20" x14ac:dyDescent="0.25">
      <c r="T3094"/>
    </row>
    <row r="3095" spans="20:20" x14ac:dyDescent="0.25">
      <c r="T3095"/>
    </row>
    <row r="3096" spans="20:20" x14ac:dyDescent="0.25">
      <c r="T3096"/>
    </row>
    <row r="3097" spans="20:20" x14ac:dyDescent="0.25">
      <c r="T3097"/>
    </row>
    <row r="3098" spans="20:20" x14ac:dyDescent="0.25">
      <c r="T3098"/>
    </row>
    <row r="3099" spans="20:20" x14ac:dyDescent="0.25">
      <c r="T3099"/>
    </row>
    <row r="3100" spans="20:20" x14ac:dyDescent="0.25">
      <c r="T3100"/>
    </row>
    <row r="3101" spans="20:20" x14ac:dyDescent="0.25">
      <c r="T3101"/>
    </row>
    <row r="3102" spans="20:20" x14ac:dyDescent="0.25">
      <c r="T3102"/>
    </row>
    <row r="3103" spans="20:20" x14ac:dyDescent="0.25">
      <c r="T3103"/>
    </row>
    <row r="3104" spans="20:20" x14ac:dyDescent="0.25">
      <c r="T3104"/>
    </row>
    <row r="3105" spans="20:20" x14ac:dyDescent="0.25">
      <c r="T3105"/>
    </row>
    <row r="3106" spans="20:20" x14ac:dyDescent="0.25">
      <c r="T3106"/>
    </row>
    <row r="3107" spans="20:20" x14ac:dyDescent="0.25">
      <c r="T3107"/>
    </row>
    <row r="3108" spans="20:20" x14ac:dyDescent="0.25">
      <c r="T3108"/>
    </row>
    <row r="3109" spans="20:20" x14ac:dyDescent="0.25">
      <c r="T3109"/>
    </row>
    <row r="3110" spans="20:20" x14ac:dyDescent="0.25">
      <c r="T3110"/>
    </row>
    <row r="3111" spans="20:20" x14ac:dyDescent="0.25">
      <c r="T3111"/>
    </row>
    <row r="3112" spans="20:20" x14ac:dyDescent="0.25">
      <c r="T3112"/>
    </row>
    <row r="3113" spans="20:20" x14ac:dyDescent="0.25">
      <c r="T3113"/>
    </row>
    <row r="3114" spans="20:20" x14ac:dyDescent="0.25">
      <c r="T3114"/>
    </row>
    <row r="3115" spans="20:20" x14ac:dyDescent="0.25">
      <c r="T3115"/>
    </row>
    <row r="3116" spans="20:20" x14ac:dyDescent="0.25">
      <c r="T3116"/>
    </row>
    <row r="3117" spans="20:20" x14ac:dyDescent="0.25">
      <c r="T3117"/>
    </row>
    <row r="3118" spans="20:20" x14ac:dyDescent="0.25">
      <c r="T3118"/>
    </row>
    <row r="3119" spans="20:20" x14ac:dyDescent="0.25">
      <c r="T3119"/>
    </row>
    <row r="3120" spans="20:20" x14ac:dyDescent="0.25">
      <c r="T3120"/>
    </row>
    <row r="3121" spans="20:20" x14ac:dyDescent="0.25">
      <c r="T3121"/>
    </row>
    <row r="3122" spans="20:20" x14ac:dyDescent="0.25">
      <c r="T3122"/>
    </row>
    <row r="3123" spans="20:20" x14ac:dyDescent="0.25">
      <c r="T3123"/>
    </row>
    <row r="3124" spans="20:20" x14ac:dyDescent="0.25">
      <c r="T3124"/>
    </row>
    <row r="3125" spans="20:20" x14ac:dyDescent="0.25">
      <c r="T3125"/>
    </row>
    <row r="3126" spans="20:20" x14ac:dyDescent="0.25">
      <c r="T3126"/>
    </row>
    <row r="3127" spans="20:20" x14ac:dyDescent="0.25">
      <c r="T3127"/>
    </row>
    <row r="3128" spans="20:20" x14ac:dyDescent="0.25">
      <c r="T3128"/>
    </row>
    <row r="3129" spans="20:20" x14ac:dyDescent="0.25">
      <c r="T3129"/>
    </row>
    <row r="3130" spans="20:20" x14ac:dyDescent="0.25">
      <c r="T3130"/>
    </row>
    <row r="3131" spans="20:20" x14ac:dyDescent="0.25">
      <c r="T3131"/>
    </row>
    <row r="3132" spans="20:20" x14ac:dyDescent="0.25">
      <c r="T3132"/>
    </row>
    <row r="3133" spans="20:20" x14ac:dyDescent="0.25">
      <c r="T3133"/>
    </row>
    <row r="3134" spans="20:20" x14ac:dyDescent="0.25">
      <c r="T3134"/>
    </row>
    <row r="3135" spans="20:20" x14ac:dyDescent="0.25">
      <c r="T3135"/>
    </row>
    <row r="3136" spans="20:20" x14ac:dyDescent="0.25">
      <c r="T3136"/>
    </row>
    <row r="3137" spans="20:20" x14ac:dyDescent="0.25">
      <c r="T3137"/>
    </row>
    <row r="3138" spans="20:20" x14ac:dyDescent="0.25">
      <c r="T3138"/>
    </row>
    <row r="3139" spans="20:20" x14ac:dyDescent="0.25">
      <c r="T3139"/>
    </row>
    <row r="3140" spans="20:20" x14ac:dyDescent="0.25">
      <c r="T3140"/>
    </row>
    <row r="3141" spans="20:20" x14ac:dyDescent="0.25">
      <c r="T3141"/>
    </row>
    <row r="3142" spans="20:20" x14ac:dyDescent="0.25">
      <c r="T3142"/>
    </row>
    <row r="3143" spans="20:20" x14ac:dyDescent="0.25">
      <c r="T3143"/>
    </row>
    <row r="3144" spans="20:20" x14ac:dyDescent="0.25">
      <c r="T3144"/>
    </row>
    <row r="3145" spans="20:20" x14ac:dyDescent="0.25">
      <c r="T3145"/>
    </row>
    <row r="3146" spans="20:20" x14ac:dyDescent="0.25">
      <c r="T3146"/>
    </row>
    <row r="3147" spans="20:20" x14ac:dyDescent="0.25">
      <c r="T3147"/>
    </row>
    <row r="3148" spans="20:20" x14ac:dyDescent="0.25">
      <c r="T3148"/>
    </row>
    <row r="3149" spans="20:20" x14ac:dyDescent="0.25">
      <c r="T3149"/>
    </row>
    <row r="3150" spans="20:20" x14ac:dyDescent="0.25">
      <c r="T3150"/>
    </row>
    <row r="3151" spans="20:20" x14ac:dyDescent="0.25">
      <c r="T3151"/>
    </row>
    <row r="3152" spans="20:20" x14ac:dyDescent="0.25">
      <c r="T3152"/>
    </row>
    <row r="3153" spans="20:20" x14ac:dyDescent="0.25">
      <c r="T3153"/>
    </row>
    <row r="3154" spans="20:20" x14ac:dyDescent="0.25">
      <c r="T3154"/>
    </row>
    <row r="3155" spans="20:20" x14ac:dyDescent="0.25">
      <c r="T3155"/>
    </row>
    <row r="3156" spans="20:20" x14ac:dyDescent="0.25">
      <c r="T3156"/>
    </row>
    <row r="3157" spans="20:20" x14ac:dyDescent="0.25">
      <c r="T3157"/>
    </row>
    <row r="3158" spans="20:20" x14ac:dyDescent="0.25">
      <c r="T3158"/>
    </row>
    <row r="3159" spans="20:20" x14ac:dyDescent="0.25">
      <c r="T3159"/>
    </row>
    <row r="3160" spans="20:20" x14ac:dyDescent="0.25">
      <c r="T3160"/>
    </row>
    <row r="3161" spans="20:20" x14ac:dyDescent="0.25">
      <c r="T3161"/>
    </row>
    <row r="3162" spans="20:20" x14ac:dyDescent="0.25">
      <c r="T3162"/>
    </row>
    <row r="3163" spans="20:20" x14ac:dyDescent="0.25">
      <c r="T3163"/>
    </row>
    <row r="3164" spans="20:20" x14ac:dyDescent="0.25">
      <c r="T3164"/>
    </row>
    <row r="3165" spans="20:20" x14ac:dyDescent="0.25">
      <c r="T3165"/>
    </row>
    <row r="3166" spans="20:20" x14ac:dyDescent="0.25">
      <c r="T3166"/>
    </row>
    <row r="3167" spans="20:20" x14ac:dyDescent="0.25">
      <c r="T3167"/>
    </row>
    <row r="3168" spans="20:20" x14ac:dyDescent="0.25">
      <c r="T3168"/>
    </row>
    <row r="3169" spans="20:20" x14ac:dyDescent="0.25">
      <c r="T3169"/>
    </row>
    <row r="3170" spans="20:20" x14ac:dyDescent="0.25">
      <c r="T3170"/>
    </row>
    <row r="3171" spans="20:20" x14ac:dyDescent="0.25">
      <c r="T3171"/>
    </row>
    <row r="3172" spans="20:20" x14ac:dyDescent="0.25">
      <c r="T3172"/>
    </row>
    <row r="3173" spans="20:20" x14ac:dyDescent="0.25">
      <c r="T3173"/>
    </row>
    <row r="3174" spans="20:20" x14ac:dyDescent="0.25">
      <c r="T3174"/>
    </row>
    <row r="3175" spans="20:20" x14ac:dyDescent="0.25">
      <c r="T3175"/>
    </row>
    <row r="3176" spans="20:20" x14ac:dyDescent="0.25">
      <c r="T3176"/>
    </row>
    <row r="3177" spans="20:20" x14ac:dyDescent="0.25">
      <c r="T3177"/>
    </row>
    <row r="3178" spans="20:20" x14ac:dyDescent="0.25">
      <c r="T3178"/>
    </row>
    <row r="3179" spans="20:20" x14ac:dyDescent="0.25">
      <c r="T3179"/>
    </row>
    <row r="3180" spans="20:20" x14ac:dyDescent="0.25">
      <c r="T3180"/>
    </row>
    <row r="3181" spans="20:20" x14ac:dyDescent="0.25">
      <c r="T3181"/>
    </row>
    <row r="3182" spans="20:20" x14ac:dyDescent="0.25">
      <c r="T3182"/>
    </row>
    <row r="3183" spans="20:20" x14ac:dyDescent="0.25">
      <c r="T3183"/>
    </row>
    <row r="3184" spans="20:20" x14ac:dyDescent="0.25">
      <c r="T3184"/>
    </row>
    <row r="3185" spans="20:20" x14ac:dyDescent="0.25">
      <c r="T3185"/>
    </row>
    <row r="3186" spans="20:20" x14ac:dyDescent="0.25">
      <c r="T3186"/>
    </row>
    <row r="3187" spans="20:20" x14ac:dyDescent="0.25">
      <c r="T3187"/>
    </row>
    <row r="3188" spans="20:20" x14ac:dyDescent="0.25">
      <c r="T3188"/>
    </row>
    <row r="3189" spans="20:20" x14ac:dyDescent="0.25">
      <c r="T3189"/>
    </row>
    <row r="3190" spans="20:20" x14ac:dyDescent="0.25">
      <c r="T3190"/>
    </row>
    <row r="3191" spans="20:20" x14ac:dyDescent="0.25">
      <c r="T3191"/>
    </row>
    <row r="3192" spans="20:20" x14ac:dyDescent="0.25">
      <c r="T3192"/>
    </row>
    <row r="3193" spans="20:20" x14ac:dyDescent="0.25">
      <c r="T3193"/>
    </row>
    <row r="3194" spans="20:20" x14ac:dyDescent="0.25">
      <c r="T3194"/>
    </row>
    <row r="3195" spans="20:20" x14ac:dyDescent="0.25">
      <c r="T3195"/>
    </row>
    <row r="3196" spans="20:20" x14ac:dyDescent="0.25">
      <c r="T3196"/>
    </row>
    <row r="3197" spans="20:20" x14ac:dyDescent="0.25">
      <c r="T3197"/>
    </row>
    <row r="3198" spans="20:20" x14ac:dyDescent="0.25">
      <c r="T3198"/>
    </row>
    <row r="3199" spans="20:20" x14ac:dyDescent="0.25">
      <c r="T3199"/>
    </row>
    <row r="3200" spans="20:20" x14ac:dyDescent="0.25">
      <c r="T3200"/>
    </row>
    <row r="3201" spans="20:20" x14ac:dyDescent="0.25">
      <c r="T3201"/>
    </row>
    <row r="3202" spans="20:20" x14ac:dyDescent="0.25">
      <c r="T3202"/>
    </row>
    <row r="3203" spans="20:20" x14ac:dyDescent="0.25">
      <c r="T3203"/>
    </row>
    <row r="3204" spans="20:20" x14ac:dyDescent="0.25">
      <c r="T3204"/>
    </row>
    <row r="3205" spans="20:20" x14ac:dyDescent="0.25">
      <c r="T3205"/>
    </row>
    <row r="3206" spans="20:20" x14ac:dyDescent="0.25">
      <c r="T3206"/>
    </row>
    <row r="3207" spans="20:20" x14ac:dyDescent="0.25">
      <c r="T3207"/>
    </row>
    <row r="3208" spans="20:20" x14ac:dyDescent="0.25">
      <c r="T3208"/>
    </row>
    <row r="3209" spans="20:20" x14ac:dyDescent="0.25">
      <c r="T3209"/>
    </row>
    <row r="3210" spans="20:20" x14ac:dyDescent="0.25">
      <c r="T3210"/>
    </row>
    <row r="3211" spans="20:20" x14ac:dyDescent="0.25">
      <c r="T3211"/>
    </row>
    <row r="3212" spans="20:20" x14ac:dyDescent="0.25">
      <c r="T3212"/>
    </row>
    <row r="3213" spans="20:20" x14ac:dyDescent="0.25">
      <c r="T3213"/>
    </row>
    <row r="3214" spans="20:20" x14ac:dyDescent="0.25">
      <c r="T3214"/>
    </row>
    <row r="3215" spans="20:20" x14ac:dyDescent="0.25">
      <c r="T3215"/>
    </row>
    <row r="3216" spans="20:20" x14ac:dyDescent="0.25">
      <c r="T3216"/>
    </row>
    <row r="3217" spans="20:20" x14ac:dyDescent="0.25">
      <c r="T3217"/>
    </row>
    <row r="3218" spans="20:20" x14ac:dyDescent="0.25">
      <c r="T3218"/>
    </row>
    <row r="3219" spans="20:20" x14ac:dyDescent="0.25">
      <c r="T3219"/>
    </row>
    <row r="3220" spans="20:20" x14ac:dyDescent="0.25">
      <c r="T3220"/>
    </row>
    <row r="3221" spans="20:20" x14ac:dyDescent="0.25">
      <c r="T3221"/>
    </row>
    <row r="3222" spans="20:20" x14ac:dyDescent="0.25">
      <c r="T3222"/>
    </row>
    <row r="3223" spans="20:20" x14ac:dyDescent="0.25">
      <c r="T3223"/>
    </row>
    <row r="3224" spans="20:20" x14ac:dyDescent="0.25">
      <c r="T3224"/>
    </row>
    <row r="3225" spans="20:20" x14ac:dyDescent="0.25">
      <c r="T3225"/>
    </row>
    <row r="3226" spans="20:20" x14ac:dyDescent="0.25">
      <c r="T3226"/>
    </row>
    <row r="3227" spans="20:20" x14ac:dyDescent="0.25">
      <c r="T3227"/>
    </row>
    <row r="3228" spans="20:20" x14ac:dyDescent="0.25">
      <c r="T3228"/>
    </row>
    <row r="3229" spans="20:20" x14ac:dyDescent="0.25">
      <c r="T3229"/>
    </row>
    <row r="3230" spans="20:20" x14ac:dyDescent="0.25">
      <c r="T3230"/>
    </row>
    <row r="3231" spans="20:20" x14ac:dyDescent="0.25">
      <c r="T3231"/>
    </row>
    <row r="3232" spans="20:20" x14ac:dyDescent="0.25">
      <c r="T3232"/>
    </row>
    <row r="3233" spans="20:20" x14ac:dyDescent="0.25">
      <c r="T3233"/>
    </row>
    <row r="3234" spans="20:20" x14ac:dyDescent="0.25">
      <c r="T3234"/>
    </row>
    <row r="3235" spans="20:20" x14ac:dyDescent="0.25">
      <c r="T3235"/>
    </row>
    <row r="3236" spans="20:20" x14ac:dyDescent="0.25">
      <c r="T3236"/>
    </row>
    <row r="3237" spans="20:20" x14ac:dyDescent="0.25">
      <c r="T3237"/>
    </row>
    <row r="3238" spans="20:20" x14ac:dyDescent="0.25">
      <c r="T3238"/>
    </row>
    <row r="3239" spans="20:20" x14ac:dyDescent="0.25">
      <c r="T3239"/>
    </row>
    <row r="3240" spans="20:20" x14ac:dyDescent="0.25">
      <c r="T3240"/>
    </row>
    <row r="3241" spans="20:20" x14ac:dyDescent="0.25">
      <c r="T3241"/>
    </row>
    <row r="3242" spans="20:20" x14ac:dyDescent="0.25">
      <c r="T3242"/>
    </row>
    <row r="3243" spans="20:20" x14ac:dyDescent="0.25">
      <c r="T3243"/>
    </row>
    <row r="3244" spans="20:20" x14ac:dyDescent="0.25">
      <c r="T3244"/>
    </row>
    <row r="3245" spans="20:20" x14ac:dyDescent="0.25">
      <c r="T3245"/>
    </row>
    <row r="3246" spans="20:20" x14ac:dyDescent="0.25">
      <c r="T3246"/>
    </row>
    <row r="3247" spans="20:20" x14ac:dyDescent="0.25">
      <c r="T3247"/>
    </row>
    <row r="3248" spans="20:20" x14ac:dyDescent="0.25">
      <c r="T3248"/>
    </row>
    <row r="3249" spans="20:20" x14ac:dyDescent="0.25">
      <c r="T3249"/>
    </row>
    <row r="3250" spans="20:20" x14ac:dyDescent="0.25">
      <c r="T3250"/>
    </row>
    <row r="3251" spans="20:20" x14ac:dyDescent="0.25">
      <c r="T3251"/>
    </row>
    <row r="3252" spans="20:20" x14ac:dyDescent="0.25">
      <c r="T3252"/>
    </row>
    <row r="3253" spans="20:20" x14ac:dyDescent="0.25">
      <c r="T3253"/>
    </row>
    <row r="3254" spans="20:20" x14ac:dyDescent="0.25">
      <c r="T3254"/>
    </row>
    <row r="3255" spans="20:20" x14ac:dyDescent="0.25">
      <c r="T3255"/>
    </row>
    <row r="3256" spans="20:20" x14ac:dyDescent="0.25">
      <c r="T3256"/>
    </row>
    <row r="3257" spans="20:20" x14ac:dyDescent="0.25">
      <c r="T3257"/>
    </row>
    <row r="3258" spans="20:20" x14ac:dyDescent="0.25">
      <c r="T3258"/>
    </row>
    <row r="3259" spans="20:20" x14ac:dyDescent="0.25">
      <c r="T3259"/>
    </row>
    <row r="3260" spans="20:20" x14ac:dyDescent="0.25">
      <c r="T3260"/>
    </row>
    <row r="3261" spans="20:20" x14ac:dyDescent="0.25">
      <c r="T3261"/>
    </row>
    <row r="3262" spans="20:20" x14ac:dyDescent="0.25">
      <c r="T3262"/>
    </row>
    <row r="3263" spans="20:20" x14ac:dyDescent="0.25">
      <c r="T3263"/>
    </row>
    <row r="3264" spans="20:20" x14ac:dyDescent="0.25">
      <c r="T3264"/>
    </row>
    <row r="3265" spans="20:20" x14ac:dyDescent="0.25">
      <c r="T3265"/>
    </row>
    <row r="3266" spans="20:20" x14ac:dyDescent="0.25">
      <c r="T3266"/>
    </row>
    <row r="3267" spans="20:20" x14ac:dyDescent="0.25">
      <c r="T3267"/>
    </row>
    <row r="3268" spans="20:20" x14ac:dyDescent="0.25">
      <c r="T3268"/>
    </row>
    <row r="3269" spans="20:20" x14ac:dyDescent="0.25">
      <c r="T3269"/>
    </row>
    <row r="3270" spans="20:20" x14ac:dyDescent="0.25">
      <c r="T3270"/>
    </row>
    <row r="3271" spans="20:20" x14ac:dyDescent="0.25">
      <c r="T3271"/>
    </row>
    <row r="3272" spans="20:20" x14ac:dyDescent="0.25">
      <c r="T3272"/>
    </row>
    <row r="3273" spans="20:20" x14ac:dyDescent="0.25">
      <c r="T3273"/>
    </row>
    <row r="3274" spans="20:20" x14ac:dyDescent="0.25">
      <c r="T3274"/>
    </row>
    <row r="3275" spans="20:20" x14ac:dyDescent="0.25">
      <c r="T3275"/>
    </row>
    <row r="3276" spans="20:20" x14ac:dyDescent="0.25">
      <c r="T3276"/>
    </row>
    <row r="3277" spans="20:20" x14ac:dyDescent="0.25">
      <c r="T3277"/>
    </row>
    <row r="3278" spans="20:20" x14ac:dyDescent="0.25">
      <c r="T3278"/>
    </row>
    <row r="3279" spans="20:20" x14ac:dyDescent="0.25">
      <c r="T3279"/>
    </row>
    <row r="3280" spans="20:20" x14ac:dyDescent="0.25">
      <c r="T3280"/>
    </row>
    <row r="3281" spans="20:20" x14ac:dyDescent="0.25">
      <c r="T3281"/>
    </row>
    <row r="3282" spans="20:20" x14ac:dyDescent="0.25">
      <c r="T3282"/>
    </row>
    <row r="3283" spans="20:20" x14ac:dyDescent="0.25">
      <c r="T3283"/>
    </row>
    <row r="3284" spans="20:20" x14ac:dyDescent="0.25">
      <c r="T3284"/>
    </row>
    <row r="3285" spans="20:20" x14ac:dyDescent="0.25">
      <c r="T3285"/>
    </row>
    <row r="3286" spans="20:20" x14ac:dyDescent="0.25">
      <c r="T3286"/>
    </row>
    <row r="3287" spans="20:20" x14ac:dyDescent="0.25">
      <c r="T3287"/>
    </row>
    <row r="3288" spans="20:20" x14ac:dyDescent="0.25">
      <c r="T3288"/>
    </row>
    <row r="3289" spans="20:20" x14ac:dyDescent="0.25">
      <c r="T3289"/>
    </row>
    <row r="3290" spans="20:20" x14ac:dyDescent="0.25">
      <c r="T3290"/>
    </row>
    <row r="3291" spans="20:20" x14ac:dyDescent="0.25">
      <c r="T3291"/>
    </row>
    <row r="3292" spans="20:20" x14ac:dyDescent="0.25">
      <c r="T3292"/>
    </row>
    <row r="3293" spans="20:20" x14ac:dyDescent="0.25">
      <c r="T3293"/>
    </row>
    <row r="3294" spans="20:20" x14ac:dyDescent="0.25">
      <c r="T3294"/>
    </row>
    <row r="3295" spans="20:20" x14ac:dyDescent="0.25">
      <c r="T3295"/>
    </row>
    <row r="3296" spans="20:20" x14ac:dyDescent="0.25">
      <c r="T3296"/>
    </row>
    <row r="3297" spans="20:20" x14ac:dyDescent="0.25">
      <c r="T3297"/>
    </row>
    <row r="3298" spans="20:20" x14ac:dyDescent="0.25">
      <c r="T3298"/>
    </row>
    <row r="3299" spans="20:20" x14ac:dyDescent="0.25">
      <c r="T3299"/>
    </row>
    <row r="3300" spans="20:20" x14ac:dyDescent="0.25">
      <c r="T3300"/>
    </row>
    <row r="3301" spans="20:20" x14ac:dyDescent="0.25">
      <c r="T3301"/>
    </row>
    <row r="3302" spans="20:20" x14ac:dyDescent="0.25">
      <c r="T3302"/>
    </row>
    <row r="3303" spans="20:20" x14ac:dyDescent="0.25">
      <c r="T3303"/>
    </row>
    <row r="3304" spans="20:20" x14ac:dyDescent="0.25">
      <c r="T3304"/>
    </row>
    <row r="3305" spans="20:20" x14ac:dyDescent="0.25">
      <c r="T3305"/>
    </row>
    <row r="3306" spans="20:20" x14ac:dyDescent="0.25">
      <c r="T3306"/>
    </row>
    <row r="3307" spans="20:20" x14ac:dyDescent="0.25">
      <c r="T3307"/>
    </row>
    <row r="3308" spans="20:20" x14ac:dyDescent="0.25">
      <c r="T3308"/>
    </row>
    <row r="3309" spans="20:20" x14ac:dyDescent="0.25">
      <c r="T3309"/>
    </row>
    <row r="3310" spans="20:20" x14ac:dyDescent="0.25">
      <c r="T3310"/>
    </row>
    <row r="3311" spans="20:20" x14ac:dyDescent="0.25">
      <c r="T3311"/>
    </row>
    <row r="3312" spans="20:20" x14ac:dyDescent="0.25">
      <c r="T3312"/>
    </row>
    <row r="3313" spans="20:20" x14ac:dyDescent="0.25">
      <c r="T3313"/>
    </row>
    <row r="3314" spans="20:20" x14ac:dyDescent="0.25">
      <c r="T3314"/>
    </row>
    <row r="3315" spans="20:20" x14ac:dyDescent="0.25">
      <c r="T3315"/>
    </row>
    <row r="3316" spans="20:20" x14ac:dyDescent="0.25">
      <c r="T3316"/>
    </row>
    <row r="3317" spans="20:20" x14ac:dyDescent="0.25">
      <c r="T3317"/>
    </row>
    <row r="3318" spans="20:20" x14ac:dyDescent="0.25">
      <c r="T3318"/>
    </row>
    <row r="3319" spans="20:20" x14ac:dyDescent="0.25">
      <c r="T3319"/>
    </row>
    <row r="3320" spans="20:20" x14ac:dyDescent="0.25">
      <c r="T3320"/>
    </row>
    <row r="3321" spans="20:20" x14ac:dyDescent="0.25">
      <c r="T3321"/>
    </row>
    <row r="3322" spans="20:20" x14ac:dyDescent="0.25">
      <c r="T3322"/>
    </row>
    <row r="3323" spans="20:20" x14ac:dyDescent="0.25">
      <c r="T3323"/>
    </row>
    <row r="3324" spans="20:20" x14ac:dyDescent="0.25">
      <c r="T3324"/>
    </row>
    <row r="3325" spans="20:20" x14ac:dyDescent="0.25">
      <c r="T3325"/>
    </row>
    <row r="3326" spans="20:20" x14ac:dyDescent="0.25">
      <c r="T3326"/>
    </row>
    <row r="3327" spans="20:20" x14ac:dyDescent="0.25">
      <c r="T3327"/>
    </row>
    <row r="3328" spans="20:20" x14ac:dyDescent="0.25">
      <c r="T3328"/>
    </row>
    <row r="3329" spans="20:20" x14ac:dyDescent="0.25">
      <c r="T3329"/>
    </row>
    <row r="3330" spans="20:20" x14ac:dyDescent="0.25">
      <c r="T3330"/>
    </row>
    <row r="3331" spans="20:20" x14ac:dyDescent="0.25">
      <c r="T3331"/>
    </row>
    <row r="3332" spans="20:20" x14ac:dyDescent="0.25">
      <c r="T3332"/>
    </row>
    <row r="3333" spans="20:20" x14ac:dyDescent="0.25">
      <c r="T3333"/>
    </row>
    <row r="3334" spans="20:20" x14ac:dyDescent="0.25">
      <c r="T3334"/>
    </row>
    <row r="3335" spans="20:20" x14ac:dyDescent="0.25">
      <c r="T3335"/>
    </row>
    <row r="3336" spans="20:20" x14ac:dyDescent="0.25">
      <c r="T3336"/>
    </row>
    <row r="3337" spans="20:20" x14ac:dyDescent="0.25">
      <c r="T3337"/>
    </row>
    <row r="3338" spans="20:20" x14ac:dyDescent="0.25">
      <c r="T3338"/>
    </row>
    <row r="3339" spans="20:20" x14ac:dyDescent="0.25">
      <c r="T3339"/>
    </row>
    <row r="3340" spans="20:20" x14ac:dyDescent="0.25">
      <c r="T3340"/>
    </row>
    <row r="3341" spans="20:20" x14ac:dyDescent="0.25">
      <c r="T3341"/>
    </row>
    <row r="3342" spans="20:20" x14ac:dyDescent="0.25">
      <c r="T3342"/>
    </row>
    <row r="3343" spans="20:20" x14ac:dyDescent="0.25">
      <c r="T3343"/>
    </row>
    <row r="3344" spans="20:20" x14ac:dyDescent="0.25">
      <c r="T3344"/>
    </row>
    <row r="3345" spans="20:20" x14ac:dyDescent="0.25">
      <c r="T3345"/>
    </row>
    <row r="3346" spans="20:20" x14ac:dyDescent="0.25">
      <c r="T3346"/>
    </row>
    <row r="3347" spans="20:20" x14ac:dyDescent="0.25">
      <c r="T3347"/>
    </row>
    <row r="3348" spans="20:20" x14ac:dyDescent="0.25">
      <c r="T3348"/>
    </row>
    <row r="3349" spans="20:20" x14ac:dyDescent="0.25">
      <c r="T3349"/>
    </row>
    <row r="3350" spans="20:20" x14ac:dyDescent="0.25">
      <c r="T3350"/>
    </row>
    <row r="3351" spans="20:20" x14ac:dyDescent="0.25">
      <c r="T3351"/>
    </row>
    <row r="3352" spans="20:20" x14ac:dyDescent="0.25">
      <c r="T3352"/>
    </row>
    <row r="3353" spans="20:20" x14ac:dyDescent="0.25">
      <c r="T3353"/>
    </row>
    <row r="3354" spans="20:20" x14ac:dyDescent="0.25">
      <c r="T3354"/>
    </row>
    <row r="3355" spans="20:20" x14ac:dyDescent="0.25">
      <c r="T3355"/>
    </row>
    <row r="3356" spans="20:20" x14ac:dyDescent="0.25">
      <c r="T3356"/>
    </row>
    <row r="3357" spans="20:20" x14ac:dyDescent="0.25">
      <c r="T3357"/>
    </row>
    <row r="3358" spans="20:20" x14ac:dyDescent="0.25">
      <c r="T3358"/>
    </row>
    <row r="3359" spans="20:20" x14ac:dyDescent="0.25">
      <c r="T3359"/>
    </row>
    <row r="3360" spans="20:20" x14ac:dyDescent="0.25">
      <c r="T3360"/>
    </row>
    <row r="3361" spans="20:20" x14ac:dyDescent="0.25">
      <c r="T3361"/>
    </row>
    <row r="3362" spans="20:20" x14ac:dyDescent="0.25">
      <c r="T3362"/>
    </row>
    <row r="3363" spans="20:20" x14ac:dyDescent="0.25">
      <c r="T3363"/>
    </row>
    <row r="3364" spans="20:20" x14ac:dyDescent="0.25">
      <c r="T3364"/>
    </row>
    <row r="3365" spans="20:20" x14ac:dyDescent="0.25">
      <c r="T3365"/>
    </row>
    <row r="3366" spans="20:20" x14ac:dyDescent="0.25">
      <c r="T3366"/>
    </row>
    <row r="3367" spans="20:20" x14ac:dyDescent="0.25">
      <c r="T3367"/>
    </row>
    <row r="3368" spans="20:20" x14ac:dyDescent="0.25">
      <c r="T3368"/>
    </row>
    <row r="3369" spans="20:20" x14ac:dyDescent="0.25">
      <c r="T3369"/>
    </row>
    <row r="3370" spans="20:20" x14ac:dyDescent="0.25">
      <c r="T3370"/>
    </row>
    <row r="3371" spans="20:20" x14ac:dyDescent="0.25">
      <c r="T3371"/>
    </row>
    <row r="3372" spans="20:20" x14ac:dyDescent="0.25">
      <c r="T3372"/>
    </row>
    <row r="3373" spans="20:20" x14ac:dyDescent="0.25">
      <c r="T3373"/>
    </row>
    <row r="3374" spans="20:20" x14ac:dyDescent="0.25">
      <c r="T3374"/>
    </row>
    <row r="3375" spans="20:20" x14ac:dyDescent="0.25">
      <c r="T3375"/>
    </row>
    <row r="3376" spans="20:20" x14ac:dyDescent="0.25">
      <c r="T3376"/>
    </row>
    <row r="3377" spans="20:20" x14ac:dyDescent="0.25">
      <c r="T3377"/>
    </row>
    <row r="3378" spans="20:20" x14ac:dyDescent="0.25">
      <c r="T3378"/>
    </row>
    <row r="3379" spans="20:20" x14ac:dyDescent="0.25">
      <c r="T3379"/>
    </row>
    <row r="3380" spans="20:20" x14ac:dyDescent="0.25">
      <c r="T3380"/>
    </row>
    <row r="3381" spans="20:20" x14ac:dyDescent="0.25">
      <c r="T3381"/>
    </row>
    <row r="3382" spans="20:20" x14ac:dyDescent="0.25">
      <c r="T3382"/>
    </row>
    <row r="3383" spans="20:20" x14ac:dyDescent="0.25">
      <c r="T3383"/>
    </row>
    <row r="3384" spans="20:20" x14ac:dyDescent="0.25">
      <c r="T3384"/>
    </row>
    <row r="3385" spans="20:20" x14ac:dyDescent="0.25">
      <c r="T3385"/>
    </row>
    <row r="3386" spans="20:20" x14ac:dyDescent="0.25">
      <c r="T3386"/>
    </row>
    <row r="3387" spans="20:20" x14ac:dyDescent="0.25">
      <c r="T3387"/>
    </row>
    <row r="3388" spans="20:20" x14ac:dyDescent="0.25">
      <c r="T3388"/>
    </row>
    <row r="3389" spans="20:20" x14ac:dyDescent="0.25">
      <c r="T3389"/>
    </row>
    <row r="3390" spans="20:20" x14ac:dyDescent="0.25">
      <c r="T3390"/>
    </row>
    <row r="3391" spans="20:20" x14ac:dyDescent="0.25">
      <c r="T3391"/>
    </row>
    <row r="3392" spans="20:20" x14ac:dyDescent="0.25">
      <c r="T3392"/>
    </row>
    <row r="3393" spans="20:20" x14ac:dyDescent="0.25">
      <c r="T3393"/>
    </row>
    <row r="3394" spans="20:20" x14ac:dyDescent="0.25">
      <c r="T3394"/>
    </row>
    <row r="3395" spans="20:20" x14ac:dyDescent="0.25">
      <c r="T3395"/>
    </row>
    <row r="3396" spans="20:20" x14ac:dyDescent="0.25">
      <c r="T3396"/>
    </row>
    <row r="3397" spans="20:20" x14ac:dyDescent="0.25">
      <c r="T3397"/>
    </row>
    <row r="3398" spans="20:20" x14ac:dyDescent="0.25">
      <c r="T3398"/>
    </row>
    <row r="3399" spans="20:20" x14ac:dyDescent="0.25">
      <c r="T3399"/>
    </row>
    <row r="3400" spans="20:20" x14ac:dyDescent="0.25">
      <c r="T3400"/>
    </row>
    <row r="3401" spans="20:20" x14ac:dyDescent="0.25">
      <c r="T3401"/>
    </row>
    <row r="3402" spans="20:20" x14ac:dyDescent="0.25">
      <c r="T3402"/>
    </row>
    <row r="3403" spans="20:20" x14ac:dyDescent="0.25">
      <c r="T3403"/>
    </row>
    <row r="3404" spans="20:20" x14ac:dyDescent="0.25">
      <c r="T3404"/>
    </row>
    <row r="3405" spans="20:20" x14ac:dyDescent="0.25">
      <c r="T3405"/>
    </row>
    <row r="3406" spans="20:20" x14ac:dyDescent="0.25">
      <c r="T3406"/>
    </row>
    <row r="3407" spans="20:20" x14ac:dyDescent="0.25">
      <c r="T3407"/>
    </row>
    <row r="3408" spans="20:20" x14ac:dyDescent="0.25">
      <c r="T3408"/>
    </row>
    <row r="3409" spans="20:20" x14ac:dyDescent="0.25">
      <c r="T3409"/>
    </row>
    <row r="3410" spans="20:20" x14ac:dyDescent="0.25">
      <c r="T3410"/>
    </row>
    <row r="3411" spans="20:20" x14ac:dyDescent="0.25">
      <c r="T3411"/>
    </row>
    <row r="3412" spans="20:20" x14ac:dyDescent="0.25">
      <c r="T3412"/>
    </row>
    <row r="3413" spans="20:20" x14ac:dyDescent="0.25">
      <c r="T3413"/>
    </row>
    <row r="3414" spans="20:20" x14ac:dyDescent="0.25">
      <c r="T3414"/>
    </row>
    <row r="3415" spans="20:20" x14ac:dyDescent="0.25">
      <c r="T3415"/>
    </row>
    <row r="3416" spans="20:20" x14ac:dyDescent="0.25">
      <c r="T3416"/>
    </row>
    <row r="3417" spans="20:20" x14ac:dyDescent="0.25">
      <c r="T3417"/>
    </row>
    <row r="3418" spans="20:20" x14ac:dyDescent="0.25">
      <c r="T3418"/>
    </row>
    <row r="3419" spans="20:20" x14ac:dyDescent="0.25">
      <c r="T3419"/>
    </row>
    <row r="3420" spans="20:20" x14ac:dyDescent="0.25">
      <c r="T3420"/>
    </row>
    <row r="3421" spans="20:20" x14ac:dyDescent="0.25">
      <c r="T3421"/>
    </row>
    <row r="3422" spans="20:20" x14ac:dyDescent="0.25">
      <c r="T3422"/>
    </row>
    <row r="3423" spans="20:20" x14ac:dyDescent="0.25">
      <c r="T3423"/>
    </row>
    <row r="3424" spans="20:20" x14ac:dyDescent="0.25">
      <c r="T3424"/>
    </row>
    <row r="3425" spans="20:20" x14ac:dyDescent="0.25">
      <c r="T3425"/>
    </row>
    <row r="3426" spans="20:20" x14ac:dyDescent="0.25">
      <c r="T3426"/>
    </row>
    <row r="3427" spans="20:20" x14ac:dyDescent="0.25">
      <c r="T3427"/>
    </row>
    <row r="3428" spans="20:20" x14ac:dyDescent="0.25">
      <c r="T3428"/>
    </row>
    <row r="3429" spans="20:20" x14ac:dyDescent="0.25">
      <c r="T3429"/>
    </row>
    <row r="3430" spans="20:20" x14ac:dyDescent="0.25">
      <c r="T3430"/>
    </row>
    <row r="3431" spans="20:20" x14ac:dyDescent="0.25">
      <c r="T3431"/>
    </row>
    <row r="3432" spans="20:20" x14ac:dyDescent="0.25">
      <c r="T3432"/>
    </row>
    <row r="3433" spans="20:20" x14ac:dyDescent="0.25">
      <c r="T3433"/>
    </row>
    <row r="3434" spans="20:20" x14ac:dyDescent="0.25">
      <c r="T3434"/>
    </row>
    <row r="3435" spans="20:20" x14ac:dyDescent="0.25">
      <c r="T3435"/>
    </row>
    <row r="3436" spans="20:20" x14ac:dyDescent="0.25">
      <c r="T3436"/>
    </row>
    <row r="3437" spans="20:20" x14ac:dyDescent="0.25">
      <c r="T3437"/>
    </row>
    <row r="3438" spans="20:20" x14ac:dyDescent="0.25">
      <c r="T3438"/>
    </row>
    <row r="3439" spans="20:20" x14ac:dyDescent="0.25">
      <c r="T3439"/>
    </row>
    <row r="3440" spans="20:20" x14ac:dyDescent="0.25">
      <c r="T3440"/>
    </row>
    <row r="3441" spans="20:20" x14ac:dyDescent="0.25">
      <c r="T3441"/>
    </row>
    <row r="3442" spans="20:20" x14ac:dyDescent="0.25">
      <c r="T3442"/>
    </row>
    <row r="3443" spans="20:20" x14ac:dyDescent="0.25">
      <c r="T3443"/>
    </row>
    <row r="3444" spans="20:20" x14ac:dyDescent="0.25">
      <c r="T3444"/>
    </row>
    <row r="3445" spans="20:20" x14ac:dyDescent="0.25">
      <c r="T3445"/>
    </row>
    <row r="3446" spans="20:20" x14ac:dyDescent="0.25">
      <c r="T3446"/>
    </row>
    <row r="3447" spans="20:20" x14ac:dyDescent="0.25">
      <c r="T3447"/>
    </row>
    <row r="3448" spans="20:20" x14ac:dyDescent="0.25">
      <c r="T3448"/>
    </row>
    <row r="3449" spans="20:20" x14ac:dyDescent="0.25">
      <c r="T3449"/>
    </row>
    <row r="3450" spans="20:20" x14ac:dyDescent="0.25">
      <c r="T3450"/>
    </row>
    <row r="3451" spans="20:20" x14ac:dyDescent="0.25">
      <c r="T3451"/>
    </row>
    <row r="3452" spans="20:20" x14ac:dyDescent="0.25">
      <c r="T3452"/>
    </row>
    <row r="3453" spans="20:20" x14ac:dyDescent="0.25">
      <c r="T3453"/>
    </row>
    <row r="3454" spans="20:20" x14ac:dyDescent="0.25">
      <c r="T3454"/>
    </row>
    <row r="3455" spans="20:20" x14ac:dyDescent="0.25">
      <c r="T3455"/>
    </row>
    <row r="3456" spans="20:20" x14ac:dyDescent="0.25">
      <c r="T3456"/>
    </row>
    <row r="3457" spans="20:20" x14ac:dyDescent="0.25">
      <c r="T3457"/>
    </row>
    <row r="3458" spans="20:20" x14ac:dyDescent="0.25">
      <c r="T3458"/>
    </row>
    <row r="3459" spans="20:20" x14ac:dyDescent="0.25">
      <c r="T3459"/>
    </row>
    <row r="3460" spans="20:20" x14ac:dyDescent="0.25">
      <c r="T3460"/>
    </row>
    <row r="3461" spans="20:20" x14ac:dyDescent="0.25">
      <c r="T3461"/>
    </row>
    <row r="3462" spans="20:20" x14ac:dyDescent="0.25">
      <c r="T3462"/>
    </row>
    <row r="3463" spans="20:20" x14ac:dyDescent="0.25">
      <c r="T3463"/>
    </row>
    <row r="3464" spans="20:20" x14ac:dyDescent="0.25">
      <c r="T3464"/>
    </row>
    <row r="3465" spans="20:20" x14ac:dyDescent="0.25">
      <c r="T3465"/>
    </row>
    <row r="3466" spans="20:20" x14ac:dyDescent="0.25">
      <c r="T3466"/>
    </row>
    <row r="3467" spans="20:20" x14ac:dyDescent="0.25">
      <c r="T3467"/>
    </row>
    <row r="3468" spans="20:20" x14ac:dyDescent="0.25">
      <c r="T3468"/>
    </row>
    <row r="3469" spans="20:20" x14ac:dyDescent="0.25">
      <c r="T3469"/>
    </row>
    <row r="3470" spans="20:20" x14ac:dyDescent="0.25">
      <c r="T3470"/>
    </row>
    <row r="3471" spans="20:20" x14ac:dyDescent="0.25">
      <c r="T3471"/>
    </row>
    <row r="3472" spans="20:20" x14ac:dyDescent="0.25">
      <c r="T3472"/>
    </row>
    <row r="3473" spans="20:20" x14ac:dyDescent="0.25">
      <c r="T3473"/>
    </row>
    <row r="3474" spans="20:20" x14ac:dyDescent="0.25">
      <c r="T3474"/>
    </row>
    <row r="3475" spans="20:20" x14ac:dyDescent="0.25">
      <c r="T3475"/>
    </row>
    <row r="3476" spans="20:20" x14ac:dyDescent="0.25">
      <c r="T3476"/>
    </row>
    <row r="3477" spans="20:20" x14ac:dyDescent="0.25">
      <c r="T3477"/>
    </row>
    <row r="3478" spans="20:20" x14ac:dyDescent="0.25">
      <c r="T3478"/>
    </row>
    <row r="3479" spans="20:20" x14ac:dyDescent="0.25">
      <c r="T3479"/>
    </row>
    <row r="3480" spans="20:20" x14ac:dyDescent="0.25">
      <c r="T3480"/>
    </row>
    <row r="3481" spans="20:20" x14ac:dyDescent="0.25">
      <c r="T3481"/>
    </row>
    <row r="3482" spans="20:20" x14ac:dyDescent="0.25">
      <c r="T3482"/>
    </row>
    <row r="3483" spans="20:20" x14ac:dyDescent="0.25">
      <c r="T3483"/>
    </row>
    <row r="3484" spans="20:20" x14ac:dyDescent="0.25">
      <c r="T3484"/>
    </row>
    <row r="3485" spans="20:20" x14ac:dyDescent="0.25">
      <c r="T3485"/>
    </row>
    <row r="3486" spans="20:20" x14ac:dyDescent="0.25">
      <c r="T3486"/>
    </row>
    <row r="3487" spans="20:20" x14ac:dyDescent="0.25">
      <c r="T3487"/>
    </row>
    <row r="3488" spans="20:20" x14ac:dyDescent="0.25">
      <c r="T3488"/>
    </row>
    <row r="3489" spans="20:20" x14ac:dyDescent="0.25">
      <c r="T3489"/>
    </row>
    <row r="3490" spans="20:20" x14ac:dyDescent="0.25">
      <c r="T3490"/>
    </row>
    <row r="3491" spans="20:20" x14ac:dyDescent="0.25">
      <c r="T3491"/>
    </row>
    <row r="3492" spans="20:20" x14ac:dyDescent="0.25">
      <c r="T3492"/>
    </row>
    <row r="3493" spans="20:20" x14ac:dyDescent="0.25">
      <c r="T3493"/>
    </row>
    <row r="3494" spans="20:20" x14ac:dyDescent="0.25">
      <c r="T3494"/>
    </row>
    <row r="3495" spans="20:20" x14ac:dyDescent="0.25">
      <c r="T3495"/>
    </row>
    <row r="3496" spans="20:20" x14ac:dyDescent="0.25">
      <c r="T3496"/>
    </row>
    <row r="3497" spans="20:20" x14ac:dyDescent="0.25">
      <c r="T3497"/>
    </row>
    <row r="3498" spans="20:20" x14ac:dyDescent="0.25">
      <c r="T3498"/>
    </row>
    <row r="3499" spans="20:20" x14ac:dyDescent="0.25">
      <c r="T3499"/>
    </row>
    <row r="3500" spans="20:20" x14ac:dyDescent="0.25">
      <c r="T3500"/>
    </row>
    <row r="3501" spans="20:20" x14ac:dyDescent="0.25">
      <c r="T3501"/>
    </row>
    <row r="3502" spans="20:20" x14ac:dyDescent="0.25">
      <c r="T3502"/>
    </row>
    <row r="3503" spans="20:20" x14ac:dyDescent="0.25">
      <c r="T3503"/>
    </row>
    <row r="3504" spans="20:20" x14ac:dyDescent="0.25">
      <c r="T3504"/>
    </row>
    <row r="3505" spans="20:20" x14ac:dyDescent="0.25">
      <c r="T3505"/>
    </row>
    <row r="3506" spans="20:20" x14ac:dyDescent="0.25">
      <c r="T3506"/>
    </row>
    <row r="3507" spans="20:20" x14ac:dyDescent="0.25">
      <c r="T3507"/>
    </row>
    <row r="3508" spans="20:20" x14ac:dyDescent="0.25">
      <c r="T3508"/>
    </row>
    <row r="3509" spans="20:20" x14ac:dyDescent="0.25">
      <c r="T3509"/>
    </row>
    <row r="3510" spans="20:20" x14ac:dyDescent="0.25">
      <c r="T3510"/>
    </row>
    <row r="3511" spans="20:20" x14ac:dyDescent="0.25">
      <c r="T3511"/>
    </row>
    <row r="3512" spans="20:20" x14ac:dyDescent="0.25">
      <c r="T3512"/>
    </row>
    <row r="3513" spans="20:20" x14ac:dyDescent="0.25">
      <c r="T3513"/>
    </row>
    <row r="3514" spans="20:20" x14ac:dyDescent="0.25">
      <c r="T3514"/>
    </row>
    <row r="3515" spans="20:20" x14ac:dyDescent="0.25">
      <c r="T3515"/>
    </row>
    <row r="3516" spans="20:20" x14ac:dyDescent="0.25">
      <c r="T3516"/>
    </row>
    <row r="3517" spans="20:20" x14ac:dyDescent="0.25">
      <c r="T3517"/>
    </row>
    <row r="3518" spans="20:20" x14ac:dyDescent="0.25">
      <c r="T3518"/>
    </row>
    <row r="3519" spans="20:20" x14ac:dyDescent="0.25">
      <c r="T3519"/>
    </row>
    <row r="3520" spans="20:20" x14ac:dyDescent="0.25">
      <c r="T3520"/>
    </row>
    <row r="3521" spans="20:20" x14ac:dyDescent="0.25">
      <c r="T3521"/>
    </row>
    <row r="3522" spans="20:20" x14ac:dyDescent="0.25">
      <c r="T3522"/>
    </row>
    <row r="3523" spans="20:20" x14ac:dyDescent="0.25">
      <c r="T3523"/>
    </row>
    <row r="3524" spans="20:20" x14ac:dyDescent="0.25">
      <c r="T3524"/>
    </row>
    <row r="3525" spans="20:20" x14ac:dyDescent="0.25">
      <c r="T3525"/>
    </row>
    <row r="3526" spans="20:20" x14ac:dyDescent="0.25">
      <c r="T3526"/>
    </row>
    <row r="3527" spans="20:20" x14ac:dyDescent="0.25">
      <c r="T3527"/>
    </row>
    <row r="3528" spans="20:20" x14ac:dyDescent="0.25">
      <c r="T3528"/>
    </row>
    <row r="3529" spans="20:20" x14ac:dyDescent="0.25">
      <c r="T3529"/>
    </row>
    <row r="3530" spans="20:20" x14ac:dyDescent="0.25">
      <c r="T3530"/>
    </row>
    <row r="3531" spans="20:20" x14ac:dyDescent="0.25">
      <c r="T3531"/>
    </row>
    <row r="3532" spans="20:20" x14ac:dyDescent="0.25">
      <c r="T3532"/>
    </row>
    <row r="3533" spans="20:20" x14ac:dyDescent="0.25">
      <c r="T3533"/>
    </row>
    <row r="3534" spans="20:20" x14ac:dyDescent="0.25">
      <c r="T3534"/>
    </row>
    <row r="3535" spans="20:20" x14ac:dyDescent="0.25">
      <c r="T3535"/>
    </row>
    <row r="3536" spans="20:20" x14ac:dyDescent="0.25">
      <c r="T3536"/>
    </row>
    <row r="3537" spans="20:20" x14ac:dyDescent="0.25">
      <c r="T3537"/>
    </row>
    <row r="3538" spans="20:20" x14ac:dyDescent="0.25">
      <c r="T3538"/>
    </row>
    <row r="3539" spans="20:20" x14ac:dyDescent="0.25">
      <c r="T3539"/>
    </row>
    <row r="3540" spans="20:20" x14ac:dyDescent="0.25">
      <c r="T3540"/>
    </row>
    <row r="3541" spans="20:20" x14ac:dyDescent="0.25">
      <c r="T3541"/>
    </row>
    <row r="3542" spans="20:20" x14ac:dyDescent="0.25">
      <c r="T3542"/>
    </row>
    <row r="3543" spans="20:20" x14ac:dyDescent="0.25">
      <c r="T3543"/>
    </row>
    <row r="3544" spans="20:20" x14ac:dyDescent="0.25">
      <c r="T3544"/>
    </row>
    <row r="3545" spans="20:20" x14ac:dyDescent="0.25">
      <c r="T3545"/>
    </row>
    <row r="3546" spans="20:20" x14ac:dyDescent="0.25">
      <c r="T3546"/>
    </row>
    <row r="3547" spans="20:20" x14ac:dyDescent="0.25">
      <c r="T3547"/>
    </row>
    <row r="3548" spans="20:20" x14ac:dyDescent="0.25">
      <c r="T3548"/>
    </row>
    <row r="3549" spans="20:20" x14ac:dyDescent="0.25">
      <c r="T3549"/>
    </row>
    <row r="3550" spans="20:20" x14ac:dyDescent="0.25">
      <c r="T3550"/>
    </row>
    <row r="3551" spans="20:20" x14ac:dyDescent="0.25">
      <c r="T3551"/>
    </row>
    <row r="3552" spans="20:20" x14ac:dyDescent="0.25">
      <c r="T3552"/>
    </row>
    <row r="3553" spans="20:20" x14ac:dyDescent="0.25">
      <c r="T3553"/>
    </row>
    <row r="3554" spans="20:20" x14ac:dyDescent="0.25">
      <c r="T3554"/>
    </row>
    <row r="3555" spans="20:20" x14ac:dyDescent="0.25">
      <c r="T3555"/>
    </row>
    <row r="3556" spans="20:20" x14ac:dyDescent="0.25">
      <c r="T3556"/>
    </row>
    <row r="3557" spans="20:20" x14ac:dyDescent="0.25">
      <c r="T3557"/>
    </row>
    <row r="3558" spans="20:20" x14ac:dyDescent="0.25">
      <c r="T3558"/>
    </row>
    <row r="3559" spans="20:20" x14ac:dyDescent="0.25">
      <c r="T3559"/>
    </row>
    <row r="3560" spans="20:20" x14ac:dyDescent="0.25">
      <c r="T3560"/>
    </row>
    <row r="3561" spans="20:20" x14ac:dyDescent="0.25">
      <c r="T3561"/>
    </row>
    <row r="3562" spans="20:20" x14ac:dyDescent="0.25">
      <c r="T3562"/>
    </row>
    <row r="3563" spans="20:20" x14ac:dyDescent="0.25">
      <c r="T3563"/>
    </row>
    <row r="3564" spans="20:20" x14ac:dyDescent="0.25">
      <c r="T3564"/>
    </row>
    <row r="3565" spans="20:20" x14ac:dyDescent="0.25">
      <c r="T3565"/>
    </row>
    <row r="3566" spans="20:20" x14ac:dyDescent="0.25">
      <c r="T3566"/>
    </row>
    <row r="3567" spans="20:20" x14ac:dyDescent="0.25">
      <c r="T3567"/>
    </row>
    <row r="3568" spans="20:20" x14ac:dyDescent="0.25">
      <c r="T3568"/>
    </row>
    <row r="3569" spans="20:20" x14ac:dyDescent="0.25">
      <c r="T3569"/>
    </row>
    <row r="3570" spans="20:20" x14ac:dyDescent="0.25">
      <c r="T3570"/>
    </row>
    <row r="3571" spans="20:20" x14ac:dyDescent="0.25">
      <c r="T3571"/>
    </row>
    <row r="3572" spans="20:20" x14ac:dyDescent="0.25">
      <c r="T3572"/>
    </row>
    <row r="3573" spans="20:20" x14ac:dyDescent="0.25">
      <c r="T3573"/>
    </row>
    <row r="3574" spans="20:20" x14ac:dyDescent="0.25">
      <c r="T3574"/>
    </row>
    <row r="3575" spans="20:20" x14ac:dyDescent="0.25">
      <c r="T3575"/>
    </row>
    <row r="3576" spans="20:20" x14ac:dyDescent="0.25">
      <c r="T3576"/>
    </row>
    <row r="3577" spans="20:20" x14ac:dyDescent="0.25">
      <c r="T3577"/>
    </row>
    <row r="3578" spans="20:20" x14ac:dyDescent="0.25">
      <c r="T3578"/>
    </row>
    <row r="3579" spans="20:20" x14ac:dyDescent="0.25">
      <c r="T3579"/>
    </row>
    <row r="3580" spans="20:20" x14ac:dyDescent="0.25">
      <c r="T3580"/>
    </row>
    <row r="3581" spans="20:20" x14ac:dyDescent="0.25">
      <c r="T3581"/>
    </row>
    <row r="3582" spans="20:20" x14ac:dyDescent="0.25">
      <c r="T3582"/>
    </row>
    <row r="3583" spans="20:20" x14ac:dyDescent="0.25">
      <c r="T3583"/>
    </row>
    <row r="3584" spans="20:20" x14ac:dyDescent="0.25">
      <c r="T3584"/>
    </row>
    <row r="3585" spans="20:20" x14ac:dyDescent="0.25">
      <c r="T3585"/>
    </row>
    <row r="3586" spans="20:20" x14ac:dyDescent="0.25">
      <c r="T3586"/>
    </row>
    <row r="3587" spans="20:20" x14ac:dyDescent="0.25">
      <c r="T3587"/>
    </row>
    <row r="3588" spans="20:20" x14ac:dyDescent="0.25">
      <c r="T3588"/>
    </row>
    <row r="3589" spans="20:20" x14ac:dyDescent="0.25">
      <c r="T3589"/>
    </row>
    <row r="3590" spans="20:20" x14ac:dyDescent="0.25">
      <c r="T3590"/>
    </row>
    <row r="3591" spans="20:20" x14ac:dyDescent="0.25">
      <c r="T3591"/>
    </row>
    <row r="3592" spans="20:20" x14ac:dyDescent="0.25">
      <c r="T3592"/>
    </row>
    <row r="3593" spans="20:20" x14ac:dyDescent="0.25">
      <c r="T3593"/>
    </row>
    <row r="3594" spans="20:20" x14ac:dyDescent="0.25">
      <c r="T3594"/>
    </row>
    <row r="3595" spans="20:20" x14ac:dyDescent="0.25">
      <c r="T3595"/>
    </row>
    <row r="3596" spans="20:20" x14ac:dyDescent="0.25">
      <c r="T3596"/>
    </row>
    <row r="3597" spans="20:20" x14ac:dyDescent="0.25">
      <c r="T3597"/>
    </row>
    <row r="3598" spans="20:20" x14ac:dyDescent="0.25">
      <c r="T3598"/>
    </row>
    <row r="3599" spans="20:20" x14ac:dyDescent="0.25">
      <c r="T3599"/>
    </row>
    <row r="3600" spans="20:20" x14ac:dyDescent="0.25">
      <c r="T3600"/>
    </row>
    <row r="3601" spans="20:20" x14ac:dyDescent="0.25">
      <c r="T3601"/>
    </row>
    <row r="3602" spans="20:20" x14ac:dyDescent="0.25">
      <c r="T3602"/>
    </row>
    <row r="3603" spans="20:20" x14ac:dyDescent="0.25">
      <c r="T3603"/>
    </row>
    <row r="3604" spans="20:20" x14ac:dyDescent="0.25">
      <c r="T3604"/>
    </row>
    <row r="3605" spans="20:20" x14ac:dyDescent="0.25">
      <c r="T3605"/>
    </row>
    <row r="3606" spans="20:20" x14ac:dyDescent="0.25">
      <c r="T3606"/>
    </row>
    <row r="3607" spans="20:20" x14ac:dyDescent="0.25">
      <c r="T3607"/>
    </row>
    <row r="3608" spans="20:20" x14ac:dyDescent="0.25">
      <c r="T3608"/>
    </row>
    <row r="3609" spans="20:20" x14ac:dyDescent="0.25">
      <c r="T3609"/>
    </row>
    <row r="3610" spans="20:20" x14ac:dyDescent="0.25">
      <c r="T3610"/>
    </row>
    <row r="3611" spans="20:20" x14ac:dyDescent="0.25">
      <c r="T3611"/>
    </row>
    <row r="3612" spans="20:20" x14ac:dyDescent="0.25">
      <c r="T3612"/>
    </row>
    <row r="3613" spans="20:20" x14ac:dyDescent="0.25">
      <c r="T3613"/>
    </row>
    <row r="3614" spans="20:20" x14ac:dyDescent="0.25">
      <c r="T3614"/>
    </row>
    <row r="3615" spans="20:20" x14ac:dyDescent="0.25">
      <c r="T3615"/>
    </row>
    <row r="3616" spans="20:20" x14ac:dyDescent="0.25">
      <c r="T3616"/>
    </row>
    <row r="3617" spans="20:20" x14ac:dyDescent="0.25">
      <c r="T3617"/>
    </row>
    <row r="3618" spans="20:20" x14ac:dyDescent="0.25">
      <c r="T3618"/>
    </row>
    <row r="3619" spans="20:20" x14ac:dyDescent="0.25">
      <c r="T3619"/>
    </row>
    <row r="3620" spans="20:20" x14ac:dyDescent="0.25">
      <c r="T3620"/>
    </row>
    <row r="3621" spans="20:20" x14ac:dyDescent="0.25">
      <c r="T3621"/>
    </row>
    <row r="3622" spans="20:20" x14ac:dyDescent="0.25">
      <c r="T3622"/>
    </row>
    <row r="3623" spans="20:20" x14ac:dyDescent="0.25">
      <c r="T3623"/>
    </row>
    <row r="3624" spans="20:20" x14ac:dyDescent="0.25">
      <c r="T3624"/>
    </row>
    <row r="3625" spans="20:20" x14ac:dyDescent="0.25">
      <c r="T3625"/>
    </row>
    <row r="3626" spans="20:20" x14ac:dyDescent="0.25">
      <c r="T3626"/>
    </row>
    <row r="3627" spans="20:20" x14ac:dyDescent="0.25">
      <c r="T3627"/>
    </row>
    <row r="3628" spans="20:20" x14ac:dyDescent="0.25">
      <c r="T3628"/>
    </row>
    <row r="3629" spans="20:20" x14ac:dyDescent="0.25">
      <c r="T3629"/>
    </row>
    <row r="3630" spans="20:20" x14ac:dyDescent="0.25">
      <c r="T3630"/>
    </row>
    <row r="3631" spans="20:20" x14ac:dyDescent="0.25">
      <c r="T3631"/>
    </row>
    <row r="3632" spans="20:20" x14ac:dyDescent="0.25">
      <c r="T3632"/>
    </row>
    <row r="3633" spans="20:20" x14ac:dyDescent="0.25">
      <c r="T3633"/>
    </row>
    <row r="3634" spans="20:20" x14ac:dyDescent="0.25">
      <c r="T3634"/>
    </row>
    <row r="3635" spans="20:20" x14ac:dyDescent="0.25">
      <c r="T3635"/>
    </row>
    <row r="3636" spans="20:20" x14ac:dyDescent="0.25">
      <c r="T3636"/>
    </row>
    <row r="3637" spans="20:20" x14ac:dyDescent="0.25">
      <c r="T3637"/>
    </row>
    <row r="3638" spans="20:20" x14ac:dyDescent="0.25">
      <c r="T3638"/>
    </row>
    <row r="3639" spans="20:20" x14ac:dyDescent="0.25">
      <c r="T3639"/>
    </row>
    <row r="3640" spans="20:20" x14ac:dyDescent="0.25">
      <c r="T3640"/>
    </row>
    <row r="3641" spans="20:20" x14ac:dyDescent="0.25">
      <c r="T3641"/>
    </row>
    <row r="3642" spans="20:20" x14ac:dyDescent="0.25">
      <c r="T3642"/>
    </row>
    <row r="3643" spans="20:20" x14ac:dyDescent="0.25">
      <c r="T3643"/>
    </row>
    <row r="3644" spans="20:20" x14ac:dyDescent="0.25">
      <c r="T3644"/>
    </row>
    <row r="3645" spans="20:20" x14ac:dyDescent="0.25">
      <c r="T3645"/>
    </row>
    <row r="3646" spans="20:20" x14ac:dyDescent="0.25">
      <c r="T3646"/>
    </row>
    <row r="3647" spans="20:20" x14ac:dyDescent="0.25">
      <c r="T3647"/>
    </row>
    <row r="3648" spans="20:20" x14ac:dyDescent="0.25">
      <c r="T3648"/>
    </row>
    <row r="3649" spans="20:20" x14ac:dyDescent="0.25">
      <c r="T3649"/>
    </row>
    <row r="3650" spans="20:20" x14ac:dyDescent="0.25">
      <c r="T3650"/>
    </row>
    <row r="3651" spans="20:20" x14ac:dyDescent="0.25">
      <c r="T3651"/>
    </row>
    <row r="3652" spans="20:20" x14ac:dyDescent="0.25">
      <c r="T3652"/>
    </row>
    <row r="3653" spans="20:20" x14ac:dyDescent="0.25">
      <c r="T3653"/>
    </row>
    <row r="3654" spans="20:20" x14ac:dyDescent="0.25">
      <c r="T3654"/>
    </row>
    <row r="3655" spans="20:20" x14ac:dyDescent="0.25">
      <c r="T3655"/>
    </row>
    <row r="3656" spans="20:20" x14ac:dyDescent="0.25">
      <c r="T3656"/>
    </row>
    <row r="3657" spans="20:20" x14ac:dyDescent="0.25">
      <c r="T3657"/>
    </row>
    <row r="3658" spans="20:20" x14ac:dyDescent="0.25">
      <c r="T3658"/>
    </row>
    <row r="3659" spans="20:20" x14ac:dyDescent="0.25">
      <c r="T3659"/>
    </row>
    <row r="3660" spans="20:20" x14ac:dyDescent="0.25">
      <c r="T3660"/>
    </row>
    <row r="3661" spans="20:20" x14ac:dyDescent="0.25">
      <c r="T3661"/>
    </row>
    <row r="3662" spans="20:20" x14ac:dyDescent="0.25">
      <c r="T3662"/>
    </row>
    <row r="3663" spans="20:20" x14ac:dyDescent="0.25">
      <c r="T3663"/>
    </row>
    <row r="3664" spans="20:20" x14ac:dyDescent="0.25">
      <c r="T3664"/>
    </row>
    <row r="3665" spans="20:20" x14ac:dyDescent="0.25">
      <c r="T3665"/>
    </row>
    <row r="3666" spans="20:20" x14ac:dyDescent="0.25">
      <c r="T3666"/>
    </row>
    <row r="3667" spans="20:20" x14ac:dyDescent="0.25">
      <c r="T3667"/>
    </row>
    <row r="3668" spans="20:20" x14ac:dyDescent="0.25">
      <c r="T3668"/>
    </row>
    <row r="3669" spans="20:20" x14ac:dyDescent="0.25">
      <c r="T3669"/>
    </row>
    <row r="3670" spans="20:20" x14ac:dyDescent="0.25">
      <c r="T3670"/>
    </row>
    <row r="3671" spans="20:20" x14ac:dyDescent="0.25">
      <c r="T3671"/>
    </row>
    <row r="3672" spans="20:20" x14ac:dyDescent="0.25">
      <c r="T3672"/>
    </row>
    <row r="3673" spans="20:20" x14ac:dyDescent="0.25">
      <c r="T3673"/>
    </row>
    <row r="3674" spans="20:20" x14ac:dyDescent="0.25">
      <c r="T3674"/>
    </row>
    <row r="3675" spans="20:20" x14ac:dyDescent="0.25">
      <c r="T3675"/>
    </row>
    <row r="3676" spans="20:20" x14ac:dyDescent="0.25">
      <c r="T3676"/>
    </row>
    <row r="3677" spans="20:20" x14ac:dyDescent="0.25">
      <c r="T3677"/>
    </row>
    <row r="3678" spans="20:20" x14ac:dyDescent="0.25">
      <c r="T3678"/>
    </row>
    <row r="3679" spans="20:20" x14ac:dyDescent="0.25">
      <c r="T3679"/>
    </row>
    <row r="3680" spans="20:20" x14ac:dyDescent="0.25">
      <c r="T3680"/>
    </row>
    <row r="3681" spans="20:20" x14ac:dyDescent="0.25">
      <c r="T3681"/>
    </row>
    <row r="3682" spans="20:20" x14ac:dyDescent="0.25">
      <c r="T3682"/>
    </row>
    <row r="3683" spans="20:20" x14ac:dyDescent="0.25">
      <c r="T3683"/>
    </row>
    <row r="3684" spans="20:20" x14ac:dyDescent="0.25">
      <c r="T3684"/>
    </row>
    <row r="3685" spans="20:20" x14ac:dyDescent="0.25">
      <c r="T3685"/>
    </row>
    <row r="3686" spans="20:20" x14ac:dyDescent="0.25">
      <c r="T3686"/>
    </row>
    <row r="3687" spans="20:20" x14ac:dyDescent="0.25">
      <c r="T3687"/>
    </row>
    <row r="3688" spans="20:20" x14ac:dyDescent="0.25">
      <c r="T3688"/>
    </row>
    <row r="3689" spans="20:20" x14ac:dyDescent="0.25">
      <c r="T3689"/>
    </row>
    <row r="3690" spans="20:20" x14ac:dyDescent="0.25">
      <c r="T3690"/>
    </row>
    <row r="3691" spans="20:20" x14ac:dyDescent="0.25">
      <c r="T3691"/>
    </row>
    <row r="3692" spans="20:20" x14ac:dyDescent="0.25">
      <c r="T3692"/>
    </row>
    <row r="3693" spans="20:20" x14ac:dyDescent="0.25">
      <c r="T3693"/>
    </row>
    <row r="3694" spans="20:20" x14ac:dyDescent="0.25">
      <c r="T3694"/>
    </row>
    <row r="3695" spans="20:20" x14ac:dyDescent="0.25">
      <c r="T3695"/>
    </row>
    <row r="3696" spans="20:20" x14ac:dyDescent="0.25">
      <c r="T3696"/>
    </row>
    <row r="3697" spans="20:20" x14ac:dyDescent="0.25">
      <c r="T3697"/>
    </row>
    <row r="3698" spans="20:20" x14ac:dyDescent="0.25">
      <c r="T3698"/>
    </row>
    <row r="3699" spans="20:20" x14ac:dyDescent="0.25">
      <c r="T3699"/>
    </row>
    <row r="3700" spans="20:20" x14ac:dyDescent="0.25">
      <c r="T3700"/>
    </row>
    <row r="3701" spans="20:20" x14ac:dyDescent="0.25">
      <c r="T3701"/>
    </row>
    <row r="3702" spans="20:20" x14ac:dyDescent="0.25">
      <c r="T3702"/>
    </row>
    <row r="3703" spans="20:20" x14ac:dyDescent="0.25">
      <c r="T3703"/>
    </row>
    <row r="3704" spans="20:20" x14ac:dyDescent="0.25">
      <c r="T3704"/>
    </row>
    <row r="3705" spans="20:20" x14ac:dyDescent="0.25">
      <c r="T3705"/>
    </row>
    <row r="3706" spans="20:20" x14ac:dyDescent="0.25">
      <c r="T3706"/>
    </row>
    <row r="3707" spans="20:20" x14ac:dyDescent="0.25">
      <c r="T3707"/>
    </row>
    <row r="3708" spans="20:20" x14ac:dyDescent="0.25">
      <c r="T3708"/>
    </row>
    <row r="3709" spans="20:20" x14ac:dyDescent="0.25">
      <c r="T3709"/>
    </row>
    <row r="3710" spans="20:20" x14ac:dyDescent="0.25">
      <c r="T3710"/>
    </row>
    <row r="3711" spans="20:20" x14ac:dyDescent="0.25">
      <c r="T3711"/>
    </row>
    <row r="3712" spans="20:20" x14ac:dyDescent="0.25">
      <c r="T3712"/>
    </row>
    <row r="3713" spans="20:20" x14ac:dyDescent="0.25">
      <c r="T3713"/>
    </row>
    <row r="3714" spans="20:20" x14ac:dyDescent="0.25">
      <c r="T3714"/>
    </row>
    <row r="3715" spans="20:20" x14ac:dyDescent="0.25">
      <c r="T3715"/>
    </row>
    <row r="3716" spans="20:20" x14ac:dyDescent="0.25">
      <c r="T3716"/>
    </row>
    <row r="3717" spans="20:20" x14ac:dyDescent="0.25">
      <c r="T3717"/>
    </row>
    <row r="3718" spans="20:20" x14ac:dyDescent="0.25">
      <c r="T3718"/>
    </row>
    <row r="3719" spans="20:20" x14ac:dyDescent="0.25">
      <c r="T3719"/>
    </row>
    <row r="3720" spans="20:20" x14ac:dyDescent="0.25">
      <c r="T3720"/>
    </row>
    <row r="3721" spans="20:20" x14ac:dyDescent="0.25">
      <c r="T3721"/>
    </row>
    <row r="3722" spans="20:20" x14ac:dyDescent="0.25">
      <c r="T3722"/>
    </row>
    <row r="3723" spans="20:20" x14ac:dyDescent="0.25">
      <c r="T3723"/>
    </row>
    <row r="3724" spans="20:20" x14ac:dyDescent="0.25">
      <c r="T3724"/>
    </row>
    <row r="3725" spans="20:20" x14ac:dyDescent="0.25">
      <c r="T3725"/>
    </row>
    <row r="3726" spans="20:20" x14ac:dyDescent="0.25">
      <c r="T3726"/>
    </row>
    <row r="3727" spans="20:20" x14ac:dyDescent="0.25">
      <c r="T3727"/>
    </row>
    <row r="3728" spans="20:20" x14ac:dyDescent="0.25">
      <c r="T3728"/>
    </row>
    <row r="3729" spans="20:20" x14ac:dyDescent="0.25">
      <c r="T3729"/>
    </row>
    <row r="3730" spans="20:20" x14ac:dyDescent="0.25">
      <c r="T3730"/>
    </row>
    <row r="3731" spans="20:20" x14ac:dyDescent="0.25">
      <c r="T3731"/>
    </row>
    <row r="3732" spans="20:20" x14ac:dyDescent="0.25">
      <c r="T3732"/>
    </row>
    <row r="3733" spans="20:20" x14ac:dyDescent="0.25">
      <c r="T3733"/>
    </row>
    <row r="3734" spans="20:20" x14ac:dyDescent="0.25">
      <c r="T3734"/>
    </row>
    <row r="3735" spans="20:20" x14ac:dyDescent="0.25">
      <c r="T3735"/>
    </row>
    <row r="3736" spans="20:20" x14ac:dyDescent="0.25">
      <c r="T3736"/>
    </row>
    <row r="3737" spans="20:20" x14ac:dyDescent="0.25">
      <c r="T3737"/>
    </row>
    <row r="3738" spans="20:20" x14ac:dyDescent="0.25">
      <c r="T3738"/>
    </row>
    <row r="3739" spans="20:20" x14ac:dyDescent="0.25">
      <c r="T3739"/>
    </row>
    <row r="3740" spans="20:20" x14ac:dyDescent="0.25">
      <c r="T3740"/>
    </row>
    <row r="3741" spans="20:20" x14ac:dyDescent="0.25">
      <c r="T3741"/>
    </row>
    <row r="3742" spans="20:20" x14ac:dyDescent="0.25">
      <c r="T3742"/>
    </row>
    <row r="3743" spans="20:20" x14ac:dyDescent="0.25">
      <c r="T3743"/>
    </row>
    <row r="3744" spans="20:20" x14ac:dyDescent="0.25">
      <c r="T3744"/>
    </row>
    <row r="3745" spans="20:20" x14ac:dyDescent="0.25">
      <c r="T3745"/>
    </row>
    <row r="3746" spans="20:20" x14ac:dyDescent="0.25">
      <c r="T3746"/>
    </row>
    <row r="3747" spans="20:20" x14ac:dyDescent="0.25">
      <c r="T3747"/>
    </row>
    <row r="3748" spans="20:20" x14ac:dyDescent="0.25">
      <c r="T3748"/>
    </row>
    <row r="3749" spans="20:20" x14ac:dyDescent="0.25">
      <c r="T3749"/>
    </row>
    <row r="3750" spans="20:20" x14ac:dyDescent="0.25">
      <c r="T3750"/>
    </row>
    <row r="3751" spans="20:20" x14ac:dyDescent="0.25">
      <c r="T3751"/>
    </row>
    <row r="3752" spans="20:20" x14ac:dyDescent="0.25">
      <c r="T3752"/>
    </row>
    <row r="3753" spans="20:20" x14ac:dyDescent="0.25">
      <c r="T3753"/>
    </row>
    <row r="3754" spans="20:20" x14ac:dyDescent="0.25">
      <c r="T3754"/>
    </row>
    <row r="3755" spans="20:20" x14ac:dyDescent="0.25">
      <c r="T3755"/>
    </row>
    <row r="3756" spans="20:20" x14ac:dyDescent="0.25">
      <c r="T3756"/>
    </row>
    <row r="3757" spans="20:20" x14ac:dyDescent="0.25">
      <c r="T3757"/>
    </row>
    <row r="3758" spans="20:20" x14ac:dyDescent="0.25">
      <c r="T3758"/>
    </row>
    <row r="3759" spans="20:20" x14ac:dyDescent="0.25">
      <c r="T3759"/>
    </row>
    <row r="3760" spans="20:20" x14ac:dyDescent="0.25">
      <c r="T3760"/>
    </row>
    <row r="3761" spans="20:20" x14ac:dyDescent="0.25">
      <c r="T3761"/>
    </row>
    <row r="3762" spans="20:20" x14ac:dyDescent="0.25">
      <c r="T3762"/>
    </row>
    <row r="3763" spans="20:20" x14ac:dyDescent="0.25">
      <c r="T3763"/>
    </row>
    <row r="3764" spans="20:20" x14ac:dyDescent="0.25">
      <c r="T3764"/>
    </row>
    <row r="3765" spans="20:20" x14ac:dyDescent="0.25">
      <c r="T3765"/>
    </row>
    <row r="3766" spans="20:20" x14ac:dyDescent="0.25">
      <c r="T3766"/>
    </row>
    <row r="3767" spans="20:20" x14ac:dyDescent="0.25">
      <c r="T3767"/>
    </row>
    <row r="3768" spans="20:20" x14ac:dyDescent="0.25">
      <c r="T3768"/>
    </row>
    <row r="3769" spans="20:20" x14ac:dyDescent="0.25">
      <c r="T3769"/>
    </row>
    <row r="3770" spans="20:20" x14ac:dyDescent="0.25">
      <c r="T3770"/>
    </row>
    <row r="3771" spans="20:20" x14ac:dyDescent="0.25">
      <c r="T3771"/>
    </row>
    <row r="3772" spans="20:20" x14ac:dyDescent="0.25">
      <c r="T3772"/>
    </row>
    <row r="3773" spans="20:20" x14ac:dyDescent="0.25">
      <c r="T3773"/>
    </row>
    <row r="3774" spans="20:20" x14ac:dyDescent="0.25">
      <c r="T3774"/>
    </row>
    <row r="3775" spans="20:20" x14ac:dyDescent="0.25">
      <c r="T3775"/>
    </row>
    <row r="3776" spans="20:20" x14ac:dyDescent="0.25">
      <c r="T3776"/>
    </row>
    <row r="3777" spans="20:20" x14ac:dyDescent="0.25">
      <c r="T3777"/>
    </row>
    <row r="3778" spans="20:20" x14ac:dyDescent="0.25">
      <c r="T3778"/>
    </row>
    <row r="3779" spans="20:20" x14ac:dyDescent="0.25">
      <c r="T3779"/>
    </row>
    <row r="3780" spans="20:20" x14ac:dyDescent="0.25">
      <c r="T3780"/>
    </row>
    <row r="3781" spans="20:20" x14ac:dyDescent="0.25">
      <c r="T3781"/>
    </row>
    <row r="3782" spans="20:20" x14ac:dyDescent="0.25">
      <c r="T3782"/>
    </row>
    <row r="3783" spans="20:20" x14ac:dyDescent="0.25">
      <c r="T3783"/>
    </row>
    <row r="3784" spans="20:20" x14ac:dyDescent="0.25">
      <c r="T3784"/>
    </row>
    <row r="3785" spans="20:20" x14ac:dyDescent="0.25">
      <c r="T3785"/>
    </row>
    <row r="3786" spans="20:20" x14ac:dyDescent="0.25">
      <c r="T3786"/>
    </row>
    <row r="3787" spans="20:20" x14ac:dyDescent="0.25">
      <c r="T3787"/>
    </row>
    <row r="3788" spans="20:20" x14ac:dyDescent="0.25">
      <c r="T3788"/>
    </row>
    <row r="3789" spans="20:20" x14ac:dyDescent="0.25">
      <c r="T3789"/>
    </row>
    <row r="3790" spans="20:20" x14ac:dyDescent="0.25">
      <c r="T3790"/>
    </row>
    <row r="3791" spans="20:20" x14ac:dyDescent="0.25">
      <c r="T3791"/>
    </row>
    <row r="3792" spans="20:20" x14ac:dyDescent="0.25">
      <c r="T3792"/>
    </row>
    <row r="3793" spans="20:20" x14ac:dyDescent="0.25">
      <c r="T3793"/>
    </row>
    <row r="3794" spans="20:20" x14ac:dyDescent="0.25">
      <c r="T3794"/>
    </row>
    <row r="3795" spans="20:20" x14ac:dyDescent="0.25">
      <c r="T3795"/>
    </row>
    <row r="3796" spans="20:20" x14ac:dyDescent="0.25">
      <c r="T3796"/>
    </row>
    <row r="3797" spans="20:20" x14ac:dyDescent="0.25">
      <c r="T3797"/>
    </row>
    <row r="3798" spans="20:20" x14ac:dyDescent="0.25">
      <c r="T3798"/>
    </row>
    <row r="3799" spans="20:20" x14ac:dyDescent="0.25">
      <c r="T3799"/>
    </row>
    <row r="3800" spans="20:20" x14ac:dyDescent="0.25">
      <c r="T3800"/>
    </row>
    <row r="3801" spans="20:20" x14ac:dyDescent="0.25">
      <c r="T3801"/>
    </row>
    <row r="3802" spans="20:20" x14ac:dyDescent="0.25">
      <c r="T3802"/>
    </row>
    <row r="3803" spans="20:20" x14ac:dyDescent="0.25">
      <c r="T3803"/>
    </row>
    <row r="3804" spans="20:20" x14ac:dyDescent="0.25">
      <c r="T3804"/>
    </row>
    <row r="3805" spans="20:20" x14ac:dyDescent="0.25">
      <c r="T3805"/>
    </row>
    <row r="3806" spans="20:20" x14ac:dyDescent="0.25">
      <c r="T3806"/>
    </row>
    <row r="3807" spans="20:20" x14ac:dyDescent="0.25">
      <c r="T3807"/>
    </row>
    <row r="3808" spans="20:20" x14ac:dyDescent="0.25">
      <c r="T3808"/>
    </row>
    <row r="3809" spans="20:20" x14ac:dyDescent="0.25">
      <c r="T3809"/>
    </row>
    <row r="3810" spans="20:20" x14ac:dyDescent="0.25">
      <c r="T3810"/>
    </row>
    <row r="3811" spans="20:20" x14ac:dyDescent="0.25">
      <c r="T3811"/>
    </row>
    <row r="3812" spans="20:20" x14ac:dyDescent="0.25">
      <c r="T3812"/>
    </row>
    <row r="3813" spans="20:20" x14ac:dyDescent="0.25">
      <c r="T3813"/>
    </row>
    <row r="3814" spans="20:20" x14ac:dyDescent="0.25">
      <c r="T3814"/>
    </row>
    <row r="3815" spans="20:20" x14ac:dyDescent="0.25">
      <c r="T3815"/>
    </row>
    <row r="3816" spans="20:20" x14ac:dyDescent="0.25">
      <c r="T3816"/>
    </row>
    <row r="3817" spans="20:20" x14ac:dyDescent="0.25">
      <c r="T3817"/>
    </row>
    <row r="3818" spans="20:20" x14ac:dyDescent="0.25">
      <c r="T3818"/>
    </row>
    <row r="3819" spans="20:20" x14ac:dyDescent="0.25">
      <c r="T3819"/>
    </row>
    <row r="3820" spans="20:20" x14ac:dyDescent="0.25">
      <c r="T3820"/>
    </row>
    <row r="3821" spans="20:20" x14ac:dyDescent="0.25">
      <c r="T3821"/>
    </row>
    <row r="3822" spans="20:20" x14ac:dyDescent="0.25">
      <c r="T3822"/>
    </row>
    <row r="3823" spans="20:20" x14ac:dyDescent="0.25">
      <c r="T3823"/>
    </row>
    <row r="3824" spans="20:20" x14ac:dyDescent="0.25">
      <c r="T3824"/>
    </row>
    <row r="3825" spans="20:20" x14ac:dyDescent="0.25">
      <c r="T3825"/>
    </row>
    <row r="3826" spans="20:20" x14ac:dyDescent="0.25">
      <c r="T3826"/>
    </row>
    <row r="3827" spans="20:20" x14ac:dyDescent="0.25">
      <c r="T3827"/>
    </row>
    <row r="3828" spans="20:20" x14ac:dyDescent="0.25">
      <c r="T3828"/>
    </row>
    <row r="3829" spans="20:20" x14ac:dyDescent="0.25">
      <c r="T3829"/>
    </row>
    <row r="3830" spans="20:20" x14ac:dyDescent="0.25">
      <c r="T3830"/>
    </row>
    <row r="3831" spans="20:20" x14ac:dyDescent="0.25">
      <c r="T3831"/>
    </row>
    <row r="3832" spans="20:20" x14ac:dyDescent="0.25">
      <c r="T3832"/>
    </row>
    <row r="3833" spans="20:20" x14ac:dyDescent="0.25">
      <c r="T3833"/>
    </row>
    <row r="3834" spans="20:20" x14ac:dyDescent="0.25">
      <c r="T3834"/>
    </row>
    <row r="3835" spans="20:20" x14ac:dyDescent="0.25">
      <c r="T3835"/>
    </row>
    <row r="3836" spans="20:20" x14ac:dyDescent="0.25">
      <c r="T3836"/>
    </row>
    <row r="3837" spans="20:20" x14ac:dyDescent="0.25">
      <c r="T3837"/>
    </row>
    <row r="3838" spans="20:20" x14ac:dyDescent="0.25">
      <c r="T3838"/>
    </row>
    <row r="3839" spans="20:20" x14ac:dyDescent="0.25">
      <c r="T3839"/>
    </row>
    <row r="3840" spans="20:20" x14ac:dyDescent="0.25">
      <c r="T3840"/>
    </row>
    <row r="3841" spans="20:20" x14ac:dyDescent="0.25">
      <c r="T3841"/>
    </row>
    <row r="3842" spans="20:20" x14ac:dyDescent="0.25">
      <c r="T3842"/>
    </row>
    <row r="3843" spans="20:20" x14ac:dyDescent="0.25">
      <c r="T3843"/>
    </row>
    <row r="3844" spans="20:20" x14ac:dyDescent="0.25">
      <c r="T3844"/>
    </row>
    <row r="3845" spans="20:20" x14ac:dyDescent="0.25">
      <c r="T3845"/>
    </row>
    <row r="3846" spans="20:20" x14ac:dyDescent="0.25">
      <c r="T3846"/>
    </row>
    <row r="3847" spans="20:20" x14ac:dyDescent="0.25">
      <c r="T3847"/>
    </row>
    <row r="3848" spans="20:20" x14ac:dyDescent="0.25">
      <c r="T3848"/>
    </row>
    <row r="3849" spans="20:20" x14ac:dyDescent="0.25">
      <c r="T3849"/>
    </row>
    <row r="3850" spans="20:20" x14ac:dyDescent="0.25">
      <c r="T3850"/>
    </row>
    <row r="3851" spans="20:20" x14ac:dyDescent="0.25">
      <c r="T3851"/>
    </row>
    <row r="3852" spans="20:20" x14ac:dyDescent="0.25">
      <c r="T3852"/>
    </row>
    <row r="3853" spans="20:20" x14ac:dyDescent="0.25">
      <c r="T3853"/>
    </row>
    <row r="3854" spans="20:20" x14ac:dyDescent="0.25">
      <c r="T3854"/>
    </row>
    <row r="3855" spans="20:20" x14ac:dyDescent="0.25">
      <c r="T3855"/>
    </row>
    <row r="3856" spans="20:20" x14ac:dyDescent="0.25">
      <c r="T3856"/>
    </row>
    <row r="3857" spans="20:20" x14ac:dyDescent="0.25">
      <c r="T3857"/>
    </row>
    <row r="3858" spans="20:20" x14ac:dyDescent="0.25">
      <c r="T3858"/>
    </row>
    <row r="3859" spans="20:20" x14ac:dyDescent="0.25">
      <c r="T3859"/>
    </row>
    <row r="3860" spans="20:20" x14ac:dyDescent="0.25">
      <c r="T3860"/>
    </row>
    <row r="3861" spans="20:20" x14ac:dyDescent="0.25">
      <c r="T3861"/>
    </row>
    <row r="3862" spans="20:20" x14ac:dyDescent="0.25">
      <c r="T3862"/>
    </row>
    <row r="3863" spans="20:20" x14ac:dyDescent="0.25">
      <c r="T3863"/>
    </row>
    <row r="3864" spans="20:20" x14ac:dyDescent="0.25">
      <c r="T3864"/>
    </row>
    <row r="3865" spans="20:20" x14ac:dyDescent="0.25">
      <c r="T3865"/>
    </row>
    <row r="3866" spans="20:20" x14ac:dyDescent="0.25">
      <c r="T3866"/>
    </row>
    <row r="3867" spans="20:20" x14ac:dyDescent="0.25">
      <c r="T3867"/>
    </row>
    <row r="3868" spans="20:20" x14ac:dyDescent="0.25">
      <c r="T3868"/>
    </row>
    <row r="3869" spans="20:20" x14ac:dyDescent="0.25">
      <c r="T3869"/>
    </row>
    <row r="3870" spans="20:20" x14ac:dyDescent="0.25">
      <c r="T3870"/>
    </row>
    <row r="3871" spans="20:20" x14ac:dyDescent="0.25">
      <c r="T3871"/>
    </row>
    <row r="3872" spans="20:20" x14ac:dyDescent="0.25">
      <c r="T3872"/>
    </row>
    <row r="3873" spans="20:20" x14ac:dyDescent="0.25">
      <c r="T3873"/>
    </row>
    <row r="3874" spans="20:20" x14ac:dyDescent="0.25">
      <c r="T3874"/>
    </row>
    <row r="3875" spans="20:20" x14ac:dyDescent="0.25">
      <c r="T3875"/>
    </row>
    <row r="3876" spans="20:20" x14ac:dyDescent="0.25">
      <c r="T3876"/>
    </row>
    <row r="3877" spans="20:20" x14ac:dyDescent="0.25">
      <c r="T3877"/>
    </row>
    <row r="3878" spans="20:20" x14ac:dyDescent="0.25">
      <c r="T3878"/>
    </row>
    <row r="3879" spans="20:20" x14ac:dyDescent="0.25">
      <c r="T3879"/>
    </row>
    <row r="3880" spans="20:20" x14ac:dyDescent="0.25">
      <c r="T3880"/>
    </row>
    <row r="3881" spans="20:20" x14ac:dyDescent="0.25">
      <c r="T3881"/>
    </row>
    <row r="3882" spans="20:20" x14ac:dyDescent="0.25">
      <c r="T3882"/>
    </row>
    <row r="3883" spans="20:20" x14ac:dyDescent="0.25">
      <c r="T3883"/>
    </row>
    <row r="3884" spans="20:20" x14ac:dyDescent="0.25">
      <c r="T3884"/>
    </row>
    <row r="3885" spans="20:20" x14ac:dyDescent="0.25">
      <c r="T3885"/>
    </row>
    <row r="3886" spans="20:20" x14ac:dyDescent="0.25">
      <c r="T3886"/>
    </row>
    <row r="3887" spans="20:20" x14ac:dyDescent="0.25">
      <c r="T3887"/>
    </row>
    <row r="3888" spans="20:20" x14ac:dyDescent="0.25">
      <c r="T3888"/>
    </row>
    <row r="3889" spans="20:20" x14ac:dyDescent="0.25">
      <c r="T3889"/>
    </row>
    <row r="3890" spans="20:20" x14ac:dyDescent="0.25">
      <c r="T3890"/>
    </row>
    <row r="3891" spans="20:20" x14ac:dyDescent="0.25">
      <c r="T3891"/>
    </row>
    <row r="3892" spans="20:20" x14ac:dyDescent="0.25">
      <c r="T3892"/>
    </row>
    <row r="3893" spans="20:20" x14ac:dyDescent="0.25">
      <c r="T3893"/>
    </row>
    <row r="3894" spans="20:20" x14ac:dyDescent="0.25">
      <c r="T3894"/>
    </row>
    <row r="3895" spans="20:20" x14ac:dyDescent="0.25">
      <c r="T3895"/>
    </row>
    <row r="3896" spans="20:20" x14ac:dyDescent="0.25">
      <c r="T3896"/>
    </row>
    <row r="3897" spans="20:20" x14ac:dyDescent="0.25">
      <c r="T3897"/>
    </row>
    <row r="3898" spans="20:20" x14ac:dyDescent="0.25">
      <c r="T3898"/>
    </row>
    <row r="3899" spans="20:20" x14ac:dyDescent="0.25">
      <c r="T3899"/>
    </row>
    <row r="3900" spans="20:20" x14ac:dyDescent="0.25">
      <c r="T3900"/>
    </row>
    <row r="3901" spans="20:20" x14ac:dyDescent="0.25">
      <c r="T3901"/>
    </row>
    <row r="3902" spans="20:20" x14ac:dyDescent="0.25">
      <c r="T3902"/>
    </row>
    <row r="3903" spans="20:20" x14ac:dyDescent="0.25">
      <c r="T3903"/>
    </row>
    <row r="3904" spans="20:20" x14ac:dyDescent="0.25">
      <c r="T3904"/>
    </row>
    <row r="3905" spans="20:20" x14ac:dyDescent="0.25">
      <c r="T3905"/>
    </row>
    <row r="3906" spans="20:20" x14ac:dyDescent="0.25">
      <c r="T3906"/>
    </row>
    <row r="3907" spans="20:20" x14ac:dyDescent="0.25">
      <c r="T3907"/>
    </row>
    <row r="3908" spans="20:20" x14ac:dyDescent="0.25">
      <c r="T3908"/>
    </row>
    <row r="3909" spans="20:20" x14ac:dyDescent="0.25">
      <c r="T3909"/>
    </row>
    <row r="3910" spans="20:20" x14ac:dyDescent="0.25">
      <c r="T3910"/>
    </row>
    <row r="3911" spans="20:20" x14ac:dyDescent="0.25">
      <c r="T3911"/>
    </row>
    <row r="3912" spans="20:20" x14ac:dyDescent="0.25">
      <c r="T3912"/>
    </row>
    <row r="3913" spans="20:20" x14ac:dyDescent="0.25">
      <c r="T3913"/>
    </row>
    <row r="3914" spans="20:20" x14ac:dyDescent="0.25">
      <c r="T3914"/>
    </row>
    <row r="3915" spans="20:20" x14ac:dyDescent="0.25">
      <c r="T3915"/>
    </row>
    <row r="3916" spans="20:20" x14ac:dyDescent="0.25">
      <c r="T3916"/>
    </row>
    <row r="3917" spans="20:20" x14ac:dyDescent="0.25">
      <c r="T3917"/>
    </row>
    <row r="3918" spans="20:20" x14ac:dyDescent="0.25">
      <c r="T3918"/>
    </row>
    <row r="3919" spans="20:20" x14ac:dyDescent="0.25">
      <c r="T3919"/>
    </row>
    <row r="3920" spans="20:20" x14ac:dyDescent="0.25">
      <c r="T3920"/>
    </row>
    <row r="3921" spans="20:20" x14ac:dyDescent="0.25">
      <c r="T3921"/>
    </row>
    <row r="3922" spans="20:20" x14ac:dyDescent="0.25">
      <c r="T3922"/>
    </row>
    <row r="3923" spans="20:20" x14ac:dyDescent="0.25">
      <c r="T3923"/>
    </row>
    <row r="3924" spans="20:20" x14ac:dyDescent="0.25">
      <c r="T3924"/>
    </row>
    <row r="3925" spans="20:20" x14ac:dyDescent="0.25">
      <c r="T3925"/>
    </row>
    <row r="3926" spans="20:20" x14ac:dyDescent="0.25">
      <c r="T3926"/>
    </row>
    <row r="3927" spans="20:20" x14ac:dyDescent="0.25">
      <c r="T3927"/>
    </row>
    <row r="3928" spans="20:20" x14ac:dyDescent="0.25">
      <c r="T3928"/>
    </row>
    <row r="3929" spans="20:20" x14ac:dyDescent="0.25">
      <c r="T3929"/>
    </row>
    <row r="3930" spans="20:20" x14ac:dyDescent="0.25">
      <c r="T3930"/>
    </row>
    <row r="3931" spans="20:20" x14ac:dyDescent="0.25">
      <c r="T3931"/>
    </row>
    <row r="3932" spans="20:20" x14ac:dyDescent="0.25">
      <c r="T3932"/>
    </row>
    <row r="3933" spans="20:20" x14ac:dyDescent="0.25">
      <c r="T3933"/>
    </row>
    <row r="3934" spans="20:20" x14ac:dyDescent="0.25">
      <c r="T3934"/>
    </row>
    <row r="3935" spans="20:20" x14ac:dyDescent="0.25">
      <c r="T3935"/>
    </row>
    <row r="3936" spans="20:20" x14ac:dyDescent="0.25">
      <c r="T3936"/>
    </row>
    <row r="3937" spans="20:20" x14ac:dyDescent="0.25">
      <c r="T3937"/>
    </row>
    <row r="3938" spans="20:20" x14ac:dyDescent="0.25">
      <c r="T3938"/>
    </row>
    <row r="3939" spans="20:20" x14ac:dyDescent="0.25">
      <c r="T3939"/>
    </row>
    <row r="3940" spans="20:20" x14ac:dyDescent="0.25">
      <c r="T3940"/>
    </row>
    <row r="3941" spans="20:20" x14ac:dyDescent="0.25">
      <c r="T3941"/>
    </row>
    <row r="3942" spans="20:20" x14ac:dyDescent="0.25">
      <c r="T3942"/>
    </row>
    <row r="3943" spans="20:20" x14ac:dyDescent="0.25">
      <c r="T3943"/>
    </row>
    <row r="3944" spans="20:20" x14ac:dyDescent="0.25">
      <c r="T3944"/>
    </row>
    <row r="3945" spans="20:20" x14ac:dyDescent="0.25">
      <c r="T3945"/>
    </row>
    <row r="3946" spans="20:20" x14ac:dyDescent="0.25">
      <c r="T3946"/>
    </row>
    <row r="3947" spans="20:20" x14ac:dyDescent="0.25">
      <c r="T3947"/>
    </row>
    <row r="3948" spans="20:20" x14ac:dyDescent="0.25">
      <c r="T3948"/>
    </row>
    <row r="3949" spans="20:20" x14ac:dyDescent="0.25">
      <c r="T3949"/>
    </row>
    <row r="3950" spans="20:20" x14ac:dyDescent="0.25">
      <c r="T3950"/>
    </row>
    <row r="3951" spans="20:20" x14ac:dyDescent="0.25">
      <c r="T3951"/>
    </row>
    <row r="3952" spans="20:20" x14ac:dyDescent="0.25">
      <c r="T3952"/>
    </row>
    <row r="3953" spans="20:20" x14ac:dyDescent="0.25">
      <c r="T3953"/>
    </row>
    <row r="3954" spans="20:20" x14ac:dyDescent="0.25">
      <c r="T3954"/>
    </row>
    <row r="3955" spans="20:20" x14ac:dyDescent="0.25">
      <c r="T3955"/>
    </row>
    <row r="3956" spans="20:20" x14ac:dyDescent="0.25">
      <c r="T3956"/>
    </row>
    <row r="3957" spans="20:20" x14ac:dyDescent="0.25">
      <c r="T3957"/>
    </row>
    <row r="3958" spans="20:20" x14ac:dyDescent="0.25">
      <c r="T3958"/>
    </row>
    <row r="3959" spans="20:20" x14ac:dyDescent="0.25">
      <c r="T3959"/>
    </row>
    <row r="3960" spans="20:20" x14ac:dyDescent="0.25">
      <c r="T3960"/>
    </row>
    <row r="3961" spans="20:20" x14ac:dyDescent="0.25">
      <c r="T3961"/>
    </row>
    <row r="3962" spans="20:20" x14ac:dyDescent="0.25">
      <c r="T3962"/>
    </row>
    <row r="3963" spans="20:20" x14ac:dyDescent="0.25">
      <c r="T3963"/>
    </row>
    <row r="3964" spans="20:20" x14ac:dyDescent="0.25">
      <c r="T3964"/>
    </row>
    <row r="3965" spans="20:20" x14ac:dyDescent="0.25">
      <c r="T3965"/>
    </row>
    <row r="3966" spans="20:20" x14ac:dyDescent="0.25">
      <c r="T3966"/>
    </row>
    <row r="3967" spans="20:20" x14ac:dyDescent="0.25">
      <c r="T3967"/>
    </row>
    <row r="3968" spans="20:20" x14ac:dyDescent="0.25">
      <c r="T3968"/>
    </row>
    <row r="3969" spans="20:20" x14ac:dyDescent="0.25">
      <c r="T3969"/>
    </row>
    <row r="3970" spans="20:20" x14ac:dyDescent="0.25">
      <c r="T3970"/>
    </row>
    <row r="3971" spans="20:20" x14ac:dyDescent="0.25">
      <c r="T3971"/>
    </row>
    <row r="3972" spans="20:20" x14ac:dyDescent="0.25">
      <c r="T3972"/>
    </row>
    <row r="3973" spans="20:20" x14ac:dyDescent="0.25">
      <c r="T3973"/>
    </row>
    <row r="3974" spans="20:20" x14ac:dyDescent="0.25">
      <c r="T3974"/>
    </row>
    <row r="3975" spans="20:20" x14ac:dyDescent="0.25">
      <c r="T3975"/>
    </row>
    <row r="3976" spans="20:20" x14ac:dyDescent="0.25">
      <c r="T3976"/>
    </row>
    <row r="3977" spans="20:20" x14ac:dyDescent="0.25">
      <c r="T3977"/>
    </row>
    <row r="3978" spans="20:20" x14ac:dyDescent="0.25">
      <c r="T3978"/>
    </row>
    <row r="3979" spans="20:20" x14ac:dyDescent="0.25">
      <c r="T3979"/>
    </row>
    <row r="3980" spans="20:20" x14ac:dyDescent="0.25">
      <c r="T3980"/>
    </row>
    <row r="3981" spans="20:20" x14ac:dyDescent="0.25">
      <c r="T3981"/>
    </row>
    <row r="3982" spans="20:20" x14ac:dyDescent="0.25">
      <c r="T3982"/>
    </row>
    <row r="3983" spans="20:20" x14ac:dyDescent="0.25">
      <c r="T3983"/>
    </row>
    <row r="3984" spans="20:20" x14ac:dyDescent="0.25">
      <c r="T3984"/>
    </row>
    <row r="3985" spans="20:20" x14ac:dyDescent="0.25">
      <c r="T3985"/>
    </row>
    <row r="3986" spans="20:20" x14ac:dyDescent="0.25">
      <c r="T3986"/>
    </row>
    <row r="3987" spans="20:20" x14ac:dyDescent="0.25">
      <c r="T3987"/>
    </row>
    <row r="3988" spans="20:20" x14ac:dyDescent="0.25">
      <c r="T3988"/>
    </row>
    <row r="3989" spans="20:20" x14ac:dyDescent="0.25">
      <c r="T3989"/>
    </row>
    <row r="3990" spans="20:20" x14ac:dyDescent="0.25">
      <c r="T3990"/>
    </row>
    <row r="3991" spans="20:20" x14ac:dyDescent="0.25">
      <c r="T3991"/>
    </row>
    <row r="3992" spans="20:20" x14ac:dyDescent="0.25">
      <c r="T3992"/>
    </row>
    <row r="3993" spans="20:20" x14ac:dyDescent="0.25">
      <c r="T3993"/>
    </row>
    <row r="3994" spans="20:20" x14ac:dyDescent="0.25">
      <c r="T3994"/>
    </row>
    <row r="3995" spans="20:20" x14ac:dyDescent="0.25">
      <c r="T3995"/>
    </row>
    <row r="3996" spans="20:20" x14ac:dyDescent="0.25">
      <c r="T3996"/>
    </row>
    <row r="3997" spans="20:20" x14ac:dyDescent="0.25">
      <c r="T3997"/>
    </row>
    <row r="3998" spans="20:20" x14ac:dyDescent="0.25">
      <c r="T3998"/>
    </row>
    <row r="3999" spans="20:20" x14ac:dyDescent="0.25">
      <c r="T3999"/>
    </row>
    <row r="4000" spans="20:20" x14ac:dyDescent="0.25">
      <c r="T4000"/>
    </row>
    <row r="4001" spans="20:20" x14ac:dyDescent="0.25">
      <c r="T4001"/>
    </row>
    <row r="4002" spans="20:20" x14ac:dyDescent="0.25">
      <c r="T4002"/>
    </row>
    <row r="4003" spans="20:20" x14ac:dyDescent="0.25">
      <c r="T4003"/>
    </row>
    <row r="4004" spans="20:20" x14ac:dyDescent="0.25">
      <c r="T4004"/>
    </row>
    <row r="4005" spans="20:20" x14ac:dyDescent="0.25">
      <c r="T4005"/>
    </row>
    <row r="4006" spans="20:20" x14ac:dyDescent="0.25">
      <c r="T4006"/>
    </row>
    <row r="4007" spans="20:20" x14ac:dyDescent="0.25">
      <c r="T4007"/>
    </row>
    <row r="4008" spans="20:20" x14ac:dyDescent="0.25">
      <c r="T4008"/>
    </row>
    <row r="4009" spans="20:20" x14ac:dyDescent="0.25">
      <c r="T4009"/>
    </row>
    <row r="4010" spans="20:20" x14ac:dyDescent="0.25">
      <c r="T4010"/>
    </row>
    <row r="4011" spans="20:20" x14ac:dyDescent="0.25">
      <c r="T4011"/>
    </row>
    <row r="4012" spans="20:20" x14ac:dyDescent="0.25">
      <c r="T4012"/>
    </row>
    <row r="4013" spans="20:20" x14ac:dyDescent="0.25">
      <c r="T4013"/>
    </row>
    <row r="4014" spans="20:20" x14ac:dyDescent="0.25">
      <c r="T4014"/>
    </row>
    <row r="4015" spans="20:20" x14ac:dyDescent="0.25">
      <c r="T4015"/>
    </row>
    <row r="4016" spans="20:20" x14ac:dyDescent="0.25">
      <c r="T4016"/>
    </row>
    <row r="4017" spans="20:20" x14ac:dyDescent="0.25">
      <c r="T4017"/>
    </row>
    <row r="4018" spans="20:20" x14ac:dyDescent="0.25">
      <c r="T4018"/>
    </row>
    <row r="4019" spans="20:20" x14ac:dyDescent="0.25">
      <c r="T4019"/>
    </row>
    <row r="4020" spans="20:20" x14ac:dyDescent="0.25">
      <c r="T4020"/>
    </row>
    <row r="4021" spans="20:20" x14ac:dyDescent="0.25">
      <c r="T4021"/>
    </row>
    <row r="4022" spans="20:20" x14ac:dyDescent="0.25">
      <c r="T4022"/>
    </row>
    <row r="4023" spans="20:20" x14ac:dyDescent="0.25">
      <c r="T4023"/>
    </row>
    <row r="4024" spans="20:20" x14ac:dyDescent="0.25">
      <c r="T4024"/>
    </row>
    <row r="4025" spans="20:20" x14ac:dyDescent="0.25">
      <c r="T4025"/>
    </row>
    <row r="4026" spans="20:20" x14ac:dyDescent="0.25">
      <c r="T4026"/>
    </row>
    <row r="4027" spans="20:20" x14ac:dyDescent="0.25">
      <c r="T4027"/>
    </row>
    <row r="4028" spans="20:20" x14ac:dyDescent="0.25">
      <c r="T4028"/>
    </row>
    <row r="4029" spans="20:20" x14ac:dyDescent="0.25">
      <c r="T4029"/>
    </row>
    <row r="4030" spans="20:20" x14ac:dyDescent="0.25">
      <c r="T4030"/>
    </row>
    <row r="4031" spans="20:20" x14ac:dyDescent="0.25">
      <c r="T4031"/>
    </row>
    <row r="4032" spans="20:20" x14ac:dyDescent="0.25">
      <c r="T4032"/>
    </row>
    <row r="4033" spans="20:20" x14ac:dyDescent="0.25">
      <c r="T4033"/>
    </row>
    <row r="4034" spans="20:20" x14ac:dyDescent="0.25">
      <c r="T4034"/>
    </row>
    <row r="4035" spans="20:20" x14ac:dyDescent="0.25">
      <c r="T4035"/>
    </row>
    <row r="4036" spans="20:20" x14ac:dyDescent="0.25">
      <c r="T4036"/>
    </row>
    <row r="4037" spans="20:20" x14ac:dyDescent="0.25">
      <c r="T4037"/>
    </row>
    <row r="4038" spans="20:20" x14ac:dyDescent="0.25">
      <c r="T4038"/>
    </row>
    <row r="4039" spans="20:20" x14ac:dyDescent="0.25">
      <c r="T4039"/>
    </row>
    <row r="4040" spans="20:20" x14ac:dyDescent="0.25">
      <c r="T4040"/>
    </row>
    <row r="4041" spans="20:20" x14ac:dyDescent="0.25">
      <c r="T4041"/>
    </row>
    <row r="4042" spans="20:20" x14ac:dyDescent="0.25">
      <c r="T4042"/>
    </row>
    <row r="4043" spans="20:20" x14ac:dyDescent="0.25">
      <c r="T4043"/>
    </row>
    <row r="4044" spans="20:20" x14ac:dyDescent="0.25">
      <c r="T4044"/>
    </row>
    <row r="4045" spans="20:20" x14ac:dyDescent="0.25">
      <c r="T4045"/>
    </row>
    <row r="4046" spans="20:20" x14ac:dyDescent="0.25">
      <c r="T4046"/>
    </row>
    <row r="4047" spans="20:20" x14ac:dyDescent="0.25">
      <c r="T4047"/>
    </row>
    <row r="4048" spans="20:20" x14ac:dyDescent="0.25">
      <c r="T4048"/>
    </row>
    <row r="4049" spans="20:20" x14ac:dyDescent="0.25">
      <c r="T4049"/>
    </row>
    <row r="4050" spans="20:20" x14ac:dyDescent="0.25">
      <c r="T4050"/>
    </row>
    <row r="4051" spans="20:20" x14ac:dyDescent="0.25">
      <c r="T4051"/>
    </row>
    <row r="4052" spans="20:20" x14ac:dyDescent="0.25">
      <c r="T4052"/>
    </row>
    <row r="4053" spans="20:20" x14ac:dyDescent="0.25">
      <c r="T4053"/>
    </row>
    <row r="4054" spans="20:20" x14ac:dyDescent="0.25">
      <c r="T4054"/>
    </row>
    <row r="4055" spans="20:20" x14ac:dyDescent="0.25">
      <c r="T4055"/>
    </row>
    <row r="4056" spans="20:20" x14ac:dyDescent="0.25">
      <c r="T4056"/>
    </row>
    <row r="4057" spans="20:20" x14ac:dyDescent="0.25">
      <c r="T4057"/>
    </row>
    <row r="4058" spans="20:20" x14ac:dyDescent="0.25">
      <c r="T4058"/>
    </row>
    <row r="4059" spans="20:20" x14ac:dyDescent="0.25">
      <c r="T4059"/>
    </row>
    <row r="4060" spans="20:20" x14ac:dyDescent="0.25">
      <c r="T4060"/>
    </row>
    <row r="4061" spans="20:20" x14ac:dyDescent="0.25">
      <c r="T4061"/>
    </row>
    <row r="4062" spans="20:20" x14ac:dyDescent="0.25">
      <c r="T4062"/>
    </row>
    <row r="4063" spans="20:20" x14ac:dyDescent="0.25">
      <c r="T4063"/>
    </row>
    <row r="4064" spans="20:20" x14ac:dyDescent="0.25">
      <c r="T4064"/>
    </row>
    <row r="4065" spans="20:20" x14ac:dyDescent="0.25">
      <c r="T4065"/>
    </row>
    <row r="4066" spans="20:20" x14ac:dyDescent="0.25">
      <c r="T4066"/>
    </row>
    <row r="4067" spans="20:20" x14ac:dyDescent="0.25">
      <c r="T4067"/>
    </row>
    <row r="4068" spans="20:20" x14ac:dyDescent="0.25">
      <c r="T4068"/>
    </row>
    <row r="4069" spans="20:20" x14ac:dyDescent="0.25">
      <c r="T4069"/>
    </row>
    <row r="4070" spans="20:20" x14ac:dyDescent="0.25">
      <c r="T4070"/>
    </row>
    <row r="4071" spans="20:20" x14ac:dyDescent="0.25">
      <c r="T4071"/>
    </row>
    <row r="4072" spans="20:20" x14ac:dyDescent="0.25">
      <c r="T4072"/>
    </row>
    <row r="4073" spans="20:20" x14ac:dyDescent="0.25">
      <c r="T4073"/>
    </row>
    <row r="4074" spans="20:20" x14ac:dyDescent="0.25">
      <c r="T4074"/>
    </row>
    <row r="4075" spans="20:20" x14ac:dyDescent="0.25">
      <c r="T4075"/>
    </row>
    <row r="4076" spans="20:20" x14ac:dyDescent="0.25">
      <c r="T4076"/>
    </row>
    <row r="4077" spans="20:20" x14ac:dyDescent="0.25">
      <c r="T4077"/>
    </row>
    <row r="4078" spans="20:20" x14ac:dyDescent="0.25">
      <c r="T4078"/>
    </row>
    <row r="4079" spans="20:20" x14ac:dyDescent="0.25">
      <c r="T4079"/>
    </row>
    <row r="4080" spans="20:20" x14ac:dyDescent="0.25">
      <c r="T4080"/>
    </row>
    <row r="4081" spans="20:20" x14ac:dyDescent="0.25">
      <c r="T4081"/>
    </row>
    <row r="4082" spans="20:20" x14ac:dyDescent="0.25">
      <c r="T4082"/>
    </row>
    <row r="4083" spans="20:20" x14ac:dyDescent="0.25">
      <c r="T4083"/>
    </row>
    <row r="4084" spans="20:20" x14ac:dyDescent="0.25">
      <c r="T4084"/>
    </row>
    <row r="4085" spans="20:20" x14ac:dyDescent="0.25">
      <c r="T4085"/>
    </row>
    <row r="4086" spans="20:20" x14ac:dyDescent="0.25">
      <c r="T4086"/>
    </row>
    <row r="4087" spans="20:20" x14ac:dyDescent="0.25">
      <c r="T4087"/>
    </row>
    <row r="4088" spans="20:20" x14ac:dyDescent="0.25">
      <c r="T4088"/>
    </row>
    <row r="4089" spans="20:20" x14ac:dyDescent="0.25">
      <c r="T4089"/>
    </row>
    <row r="4090" spans="20:20" x14ac:dyDescent="0.25">
      <c r="T4090"/>
    </row>
    <row r="4091" spans="20:20" x14ac:dyDescent="0.25">
      <c r="T4091"/>
    </row>
    <row r="4092" spans="20:20" x14ac:dyDescent="0.25">
      <c r="T4092"/>
    </row>
    <row r="4093" spans="20:20" x14ac:dyDescent="0.25">
      <c r="T4093"/>
    </row>
    <row r="4094" spans="20:20" x14ac:dyDescent="0.25">
      <c r="T4094"/>
    </row>
    <row r="4095" spans="20:20" x14ac:dyDescent="0.25">
      <c r="T4095"/>
    </row>
    <row r="4096" spans="20:20" x14ac:dyDescent="0.25">
      <c r="T4096"/>
    </row>
    <row r="4097" spans="20:20" x14ac:dyDescent="0.25">
      <c r="T4097"/>
    </row>
    <row r="4098" spans="20:20" x14ac:dyDescent="0.25">
      <c r="T4098"/>
    </row>
    <row r="4099" spans="20:20" x14ac:dyDescent="0.25">
      <c r="T4099"/>
    </row>
    <row r="4100" spans="20:20" x14ac:dyDescent="0.25">
      <c r="T4100"/>
    </row>
    <row r="4101" spans="20:20" x14ac:dyDescent="0.25">
      <c r="T4101"/>
    </row>
    <row r="4102" spans="20:20" x14ac:dyDescent="0.25">
      <c r="T4102"/>
    </row>
    <row r="4103" spans="20:20" x14ac:dyDescent="0.25">
      <c r="T4103"/>
    </row>
    <row r="4104" spans="20:20" x14ac:dyDescent="0.25">
      <c r="T4104"/>
    </row>
    <row r="4105" spans="20:20" x14ac:dyDescent="0.25">
      <c r="T4105"/>
    </row>
    <row r="4106" spans="20:20" x14ac:dyDescent="0.25">
      <c r="T4106"/>
    </row>
    <row r="4107" spans="20:20" x14ac:dyDescent="0.25">
      <c r="T4107"/>
    </row>
    <row r="4108" spans="20:20" x14ac:dyDescent="0.25">
      <c r="T4108"/>
    </row>
    <row r="4109" spans="20:20" x14ac:dyDescent="0.25">
      <c r="T4109"/>
    </row>
    <row r="4110" spans="20:20" x14ac:dyDescent="0.25">
      <c r="T4110"/>
    </row>
    <row r="4111" spans="20:20" x14ac:dyDescent="0.25">
      <c r="T4111"/>
    </row>
    <row r="4112" spans="20:20" x14ac:dyDescent="0.25">
      <c r="T4112"/>
    </row>
    <row r="4113" spans="20:20" x14ac:dyDescent="0.25">
      <c r="T4113"/>
    </row>
    <row r="4114" spans="20:20" x14ac:dyDescent="0.25">
      <c r="T4114"/>
    </row>
    <row r="4115" spans="20:20" x14ac:dyDescent="0.25">
      <c r="T4115"/>
    </row>
    <row r="4116" spans="20:20" x14ac:dyDescent="0.25">
      <c r="T4116"/>
    </row>
    <row r="4117" spans="20:20" x14ac:dyDescent="0.25">
      <c r="T4117"/>
    </row>
    <row r="4118" spans="20:20" x14ac:dyDescent="0.25">
      <c r="T4118"/>
    </row>
    <row r="4119" spans="20:20" x14ac:dyDescent="0.25">
      <c r="T4119"/>
    </row>
    <row r="4120" spans="20:20" x14ac:dyDescent="0.25">
      <c r="T4120"/>
    </row>
    <row r="4121" spans="20:20" x14ac:dyDescent="0.25">
      <c r="T4121"/>
    </row>
    <row r="4122" spans="20:20" x14ac:dyDescent="0.25">
      <c r="T4122"/>
    </row>
    <row r="4123" spans="20:20" x14ac:dyDescent="0.25">
      <c r="T4123"/>
    </row>
    <row r="4124" spans="20:20" x14ac:dyDescent="0.25">
      <c r="T4124"/>
    </row>
    <row r="4125" spans="20:20" x14ac:dyDescent="0.25">
      <c r="T4125"/>
    </row>
    <row r="4126" spans="20:20" x14ac:dyDescent="0.25">
      <c r="T4126"/>
    </row>
    <row r="4127" spans="20:20" x14ac:dyDescent="0.25">
      <c r="T4127"/>
    </row>
    <row r="4128" spans="20:20" x14ac:dyDescent="0.25">
      <c r="T4128"/>
    </row>
    <row r="4129" spans="20:20" x14ac:dyDescent="0.25">
      <c r="T4129"/>
    </row>
    <row r="4130" spans="20:20" x14ac:dyDescent="0.25">
      <c r="T4130"/>
    </row>
    <row r="4131" spans="20:20" x14ac:dyDescent="0.25">
      <c r="T4131"/>
    </row>
    <row r="4132" spans="20:20" x14ac:dyDescent="0.25">
      <c r="T4132"/>
    </row>
    <row r="4133" spans="20:20" x14ac:dyDescent="0.25">
      <c r="T4133"/>
    </row>
    <row r="4134" spans="20:20" x14ac:dyDescent="0.25">
      <c r="T4134"/>
    </row>
    <row r="4135" spans="20:20" x14ac:dyDescent="0.25">
      <c r="T4135"/>
    </row>
    <row r="4136" spans="20:20" x14ac:dyDescent="0.25">
      <c r="T4136"/>
    </row>
    <row r="4137" spans="20:20" x14ac:dyDescent="0.25">
      <c r="T4137"/>
    </row>
    <row r="4138" spans="20:20" x14ac:dyDescent="0.25">
      <c r="T4138"/>
    </row>
    <row r="4139" spans="20:20" x14ac:dyDescent="0.25">
      <c r="T4139"/>
    </row>
    <row r="4140" spans="20:20" x14ac:dyDescent="0.25">
      <c r="T4140"/>
    </row>
    <row r="4141" spans="20:20" x14ac:dyDescent="0.25">
      <c r="T4141"/>
    </row>
    <row r="4142" spans="20:20" x14ac:dyDescent="0.25">
      <c r="T4142"/>
    </row>
    <row r="4143" spans="20:20" x14ac:dyDescent="0.25">
      <c r="T4143"/>
    </row>
    <row r="4144" spans="20:20" x14ac:dyDescent="0.25">
      <c r="T4144"/>
    </row>
    <row r="4145" spans="20:20" x14ac:dyDescent="0.25">
      <c r="T4145"/>
    </row>
    <row r="4146" spans="20:20" x14ac:dyDescent="0.25">
      <c r="T4146"/>
    </row>
    <row r="4147" spans="20:20" x14ac:dyDescent="0.25">
      <c r="T4147"/>
    </row>
    <row r="4148" spans="20:20" x14ac:dyDescent="0.25">
      <c r="T4148"/>
    </row>
    <row r="4149" spans="20:20" x14ac:dyDescent="0.25">
      <c r="T4149"/>
    </row>
    <row r="4150" spans="20:20" x14ac:dyDescent="0.25">
      <c r="T4150"/>
    </row>
    <row r="4151" spans="20:20" x14ac:dyDescent="0.25">
      <c r="T4151"/>
    </row>
    <row r="4152" spans="20:20" x14ac:dyDescent="0.25">
      <c r="T4152"/>
    </row>
    <row r="4153" spans="20:20" x14ac:dyDescent="0.25">
      <c r="T4153"/>
    </row>
    <row r="4154" spans="20:20" x14ac:dyDescent="0.25">
      <c r="T4154"/>
    </row>
    <row r="4155" spans="20:20" x14ac:dyDescent="0.25">
      <c r="T4155"/>
    </row>
    <row r="4156" spans="20:20" x14ac:dyDescent="0.25">
      <c r="T4156"/>
    </row>
    <row r="4157" spans="20:20" x14ac:dyDescent="0.25">
      <c r="T4157"/>
    </row>
    <row r="4158" spans="20:20" x14ac:dyDescent="0.25">
      <c r="T4158"/>
    </row>
    <row r="4159" spans="20:20" x14ac:dyDescent="0.25">
      <c r="T4159"/>
    </row>
    <row r="4160" spans="20:20" x14ac:dyDescent="0.25">
      <c r="T4160"/>
    </row>
    <row r="4161" spans="20:20" x14ac:dyDescent="0.25">
      <c r="T4161"/>
    </row>
    <row r="4162" spans="20:20" x14ac:dyDescent="0.25">
      <c r="T4162"/>
    </row>
    <row r="4163" spans="20:20" x14ac:dyDescent="0.25">
      <c r="T4163"/>
    </row>
    <row r="4164" spans="20:20" x14ac:dyDescent="0.25">
      <c r="T4164"/>
    </row>
    <row r="4165" spans="20:20" x14ac:dyDescent="0.25">
      <c r="T4165"/>
    </row>
    <row r="4166" spans="20:20" x14ac:dyDescent="0.25">
      <c r="T4166"/>
    </row>
    <row r="4167" spans="20:20" x14ac:dyDescent="0.25">
      <c r="T4167"/>
    </row>
    <row r="4168" spans="20:20" x14ac:dyDescent="0.25">
      <c r="T4168"/>
    </row>
    <row r="4169" spans="20:20" x14ac:dyDescent="0.25">
      <c r="T4169"/>
    </row>
    <row r="4170" spans="20:20" x14ac:dyDescent="0.25">
      <c r="T4170"/>
    </row>
    <row r="4171" spans="20:20" x14ac:dyDescent="0.25">
      <c r="T4171"/>
    </row>
    <row r="4172" spans="20:20" x14ac:dyDescent="0.25">
      <c r="T4172"/>
    </row>
    <row r="4173" spans="20:20" x14ac:dyDescent="0.25">
      <c r="T4173"/>
    </row>
    <row r="4174" spans="20:20" x14ac:dyDescent="0.25">
      <c r="T4174"/>
    </row>
    <row r="4175" spans="20:20" x14ac:dyDescent="0.25">
      <c r="T4175"/>
    </row>
    <row r="4176" spans="20:20" x14ac:dyDescent="0.25">
      <c r="T4176"/>
    </row>
    <row r="4177" spans="20:20" x14ac:dyDescent="0.25">
      <c r="T4177"/>
    </row>
    <row r="4178" spans="20:20" x14ac:dyDescent="0.25">
      <c r="T4178"/>
    </row>
    <row r="4179" spans="20:20" x14ac:dyDescent="0.25">
      <c r="T4179"/>
    </row>
    <row r="4180" spans="20:20" x14ac:dyDescent="0.25">
      <c r="T4180"/>
    </row>
    <row r="4181" spans="20:20" x14ac:dyDescent="0.25">
      <c r="T4181"/>
    </row>
    <row r="4182" spans="20:20" x14ac:dyDescent="0.25">
      <c r="T4182"/>
    </row>
    <row r="4183" spans="20:20" x14ac:dyDescent="0.25">
      <c r="T4183"/>
    </row>
    <row r="4184" spans="20:20" x14ac:dyDescent="0.25">
      <c r="T4184"/>
    </row>
    <row r="4185" spans="20:20" x14ac:dyDescent="0.25">
      <c r="T4185"/>
    </row>
    <row r="4186" spans="20:20" x14ac:dyDescent="0.25">
      <c r="T4186"/>
    </row>
    <row r="4187" spans="20:20" x14ac:dyDescent="0.25">
      <c r="T4187"/>
    </row>
    <row r="4188" spans="20:20" x14ac:dyDescent="0.25">
      <c r="T4188"/>
    </row>
    <row r="4189" spans="20:20" x14ac:dyDescent="0.25">
      <c r="T4189"/>
    </row>
    <row r="4190" spans="20:20" x14ac:dyDescent="0.25">
      <c r="T4190"/>
    </row>
    <row r="4191" spans="20:20" x14ac:dyDescent="0.25">
      <c r="T4191"/>
    </row>
    <row r="4192" spans="20:20" x14ac:dyDescent="0.25">
      <c r="T4192"/>
    </row>
    <row r="4193" spans="20:20" x14ac:dyDescent="0.25">
      <c r="T4193"/>
    </row>
    <row r="4194" spans="20:20" x14ac:dyDescent="0.25">
      <c r="T4194"/>
    </row>
    <row r="4195" spans="20:20" x14ac:dyDescent="0.25">
      <c r="T4195"/>
    </row>
    <row r="4196" spans="20:20" x14ac:dyDescent="0.25">
      <c r="T4196"/>
    </row>
    <row r="4197" spans="20:20" x14ac:dyDescent="0.25">
      <c r="T4197"/>
    </row>
    <row r="4198" spans="20:20" x14ac:dyDescent="0.25">
      <c r="T4198"/>
    </row>
    <row r="4199" spans="20:20" x14ac:dyDescent="0.25">
      <c r="T4199"/>
    </row>
    <row r="4200" spans="20:20" x14ac:dyDescent="0.25">
      <c r="T4200"/>
    </row>
    <row r="4201" spans="20:20" x14ac:dyDescent="0.25">
      <c r="T4201"/>
    </row>
    <row r="4202" spans="20:20" x14ac:dyDescent="0.25">
      <c r="T4202"/>
    </row>
    <row r="4203" spans="20:20" x14ac:dyDescent="0.25">
      <c r="T4203"/>
    </row>
    <row r="4204" spans="20:20" x14ac:dyDescent="0.25">
      <c r="T4204"/>
    </row>
    <row r="4205" spans="20:20" x14ac:dyDescent="0.25">
      <c r="T4205"/>
    </row>
    <row r="4206" spans="20:20" x14ac:dyDescent="0.25">
      <c r="T4206"/>
    </row>
    <row r="4207" spans="20:20" x14ac:dyDescent="0.25">
      <c r="T4207"/>
    </row>
    <row r="4208" spans="20:20" x14ac:dyDescent="0.25">
      <c r="T4208"/>
    </row>
    <row r="4209" spans="20:20" x14ac:dyDescent="0.25">
      <c r="T4209"/>
    </row>
    <row r="4210" spans="20:20" x14ac:dyDescent="0.25">
      <c r="T4210"/>
    </row>
    <row r="4211" spans="20:20" x14ac:dyDescent="0.25">
      <c r="T4211"/>
    </row>
    <row r="4212" spans="20:20" x14ac:dyDescent="0.25">
      <c r="T4212"/>
    </row>
    <row r="4213" spans="20:20" x14ac:dyDescent="0.25">
      <c r="T4213"/>
    </row>
    <row r="4214" spans="20:20" x14ac:dyDescent="0.25">
      <c r="T4214"/>
    </row>
    <row r="4215" spans="20:20" x14ac:dyDescent="0.25">
      <c r="T4215"/>
    </row>
    <row r="4216" spans="20:20" x14ac:dyDescent="0.25">
      <c r="T4216"/>
    </row>
    <row r="4217" spans="20:20" x14ac:dyDescent="0.25">
      <c r="T4217"/>
    </row>
    <row r="4218" spans="20:20" x14ac:dyDescent="0.25">
      <c r="T4218"/>
    </row>
    <row r="4219" spans="20:20" x14ac:dyDescent="0.25">
      <c r="T4219"/>
    </row>
    <row r="4220" spans="20:20" x14ac:dyDescent="0.25">
      <c r="T4220"/>
    </row>
    <row r="4221" spans="20:20" x14ac:dyDescent="0.25">
      <c r="T4221"/>
    </row>
    <row r="4222" spans="20:20" x14ac:dyDescent="0.25">
      <c r="T4222"/>
    </row>
    <row r="4223" spans="20:20" x14ac:dyDescent="0.25">
      <c r="T4223"/>
    </row>
    <row r="4224" spans="20:20" x14ac:dyDescent="0.25">
      <c r="T4224"/>
    </row>
    <row r="4225" spans="20:20" x14ac:dyDescent="0.25">
      <c r="T4225"/>
    </row>
    <row r="4226" spans="20:20" x14ac:dyDescent="0.25">
      <c r="T4226"/>
    </row>
    <row r="4227" spans="20:20" x14ac:dyDescent="0.25">
      <c r="T4227"/>
    </row>
    <row r="4228" spans="20:20" x14ac:dyDescent="0.25">
      <c r="T4228"/>
    </row>
    <row r="4229" spans="20:20" x14ac:dyDescent="0.25">
      <c r="T4229"/>
    </row>
    <row r="4230" spans="20:20" x14ac:dyDescent="0.25">
      <c r="T4230"/>
    </row>
    <row r="4231" spans="20:20" x14ac:dyDescent="0.25">
      <c r="T4231"/>
    </row>
    <row r="4232" spans="20:20" x14ac:dyDescent="0.25">
      <c r="T4232"/>
    </row>
    <row r="4233" spans="20:20" x14ac:dyDescent="0.25">
      <c r="T4233"/>
    </row>
    <row r="4234" spans="20:20" x14ac:dyDescent="0.25">
      <c r="T4234"/>
    </row>
    <row r="4235" spans="20:20" x14ac:dyDescent="0.25">
      <c r="T4235"/>
    </row>
    <row r="4236" spans="20:20" x14ac:dyDescent="0.25">
      <c r="T4236"/>
    </row>
    <row r="4237" spans="20:20" x14ac:dyDescent="0.25">
      <c r="T4237"/>
    </row>
    <row r="4238" spans="20:20" x14ac:dyDescent="0.25">
      <c r="T4238"/>
    </row>
    <row r="4239" spans="20:20" x14ac:dyDescent="0.25">
      <c r="T4239"/>
    </row>
    <row r="4240" spans="20:20" x14ac:dyDescent="0.25">
      <c r="T4240"/>
    </row>
    <row r="4241" spans="20:20" x14ac:dyDescent="0.25">
      <c r="T4241"/>
    </row>
    <row r="4242" spans="20:20" x14ac:dyDescent="0.25">
      <c r="T4242"/>
    </row>
    <row r="4243" spans="20:20" x14ac:dyDescent="0.25">
      <c r="T4243"/>
    </row>
    <row r="4244" spans="20:20" x14ac:dyDescent="0.25">
      <c r="T4244"/>
    </row>
    <row r="4245" spans="20:20" x14ac:dyDescent="0.25">
      <c r="T4245"/>
    </row>
    <row r="4246" spans="20:20" x14ac:dyDescent="0.25">
      <c r="T4246"/>
    </row>
    <row r="4247" spans="20:20" x14ac:dyDescent="0.25">
      <c r="T4247"/>
    </row>
    <row r="4248" spans="20:20" x14ac:dyDescent="0.25">
      <c r="T4248"/>
    </row>
    <row r="4249" spans="20:20" x14ac:dyDescent="0.25">
      <c r="T4249"/>
    </row>
    <row r="4250" spans="20:20" x14ac:dyDescent="0.25">
      <c r="T4250"/>
    </row>
    <row r="4251" spans="20:20" x14ac:dyDescent="0.25">
      <c r="T4251"/>
    </row>
    <row r="4252" spans="20:20" x14ac:dyDescent="0.25">
      <c r="T4252"/>
    </row>
    <row r="4253" spans="20:20" x14ac:dyDescent="0.25">
      <c r="T4253"/>
    </row>
    <row r="4254" spans="20:20" x14ac:dyDescent="0.25">
      <c r="T4254"/>
    </row>
    <row r="4255" spans="20:20" x14ac:dyDescent="0.25">
      <c r="T4255"/>
    </row>
    <row r="4256" spans="20:20" x14ac:dyDescent="0.25">
      <c r="T4256"/>
    </row>
    <row r="4257" spans="20:20" x14ac:dyDescent="0.25">
      <c r="T4257"/>
    </row>
    <row r="4258" spans="20:20" x14ac:dyDescent="0.25">
      <c r="T4258"/>
    </row>
    <row r="4259" spans="20:20" x14ac:dyDescent="0.25">
      <c r="T4259"/>
    </row>
    <row r="4260" spans="20:20" x14ac:dyDescent="0.25">
      <c r="T4260"/>
    </row>
    <row r="4261" spans="20:20" x14ac:dyDescent="0.25">
      <c r="T4261"/>
    </row>
    <row r="4262" spans="20:20" x14ac:dyDescent="0.25">
      <c r="T4262"/>
    </row>
    <row r="4263" spans="20:20" x14ac:dyDescent="0.25">
      <c r="T4263"/>
    </row>
    <row r="4264" spans="20:20" x14ac:dyDescent="0.25">
      <c r="T4264"/>
    </row>
    <row r="4265" spans="20:20" x14ac:dyDescent="0.25">
      <c r="T4265"/>
    </row>
    <row r="4266" spans="20:20" x14ac:dyDescent="0.25">
      <c r="T4266"/>
    </row>
    <row r="4267" spans="20:20" x14ac:dyDescent="0.25">
      <c r="T4267"/>
    </row>
    <row r="4268" spans="20:20" x14ac:dyDescent="0.25">
      <c r="T4268"/>
    </row>
    <row r="4269" spans="20:20" x14ac:dyDescent="0.25">
      <c r="T4269"/>
    </row>
    <row r="4270" spans="20:20" x14ac:dyDescent="0.25">
      <c r="T4270"/>
    </row>
    <row r="4271" spans="20:20" x14ac:dyDescent="0.25">
      <c r="T4271"/>
    </row>
    <row r="4272" spans="20:20" x14ac:dyDescent="0.25">
      <c r="T4272"/>
    </row>
    <row r="4273" spans="20:20" x14ac:dyDescent="0.25">
      <c r="T4273"/>
    </row>
    <row r="4274" spans="20:20" x14ac:dyDescent="0.25">
      <c r="T4274"/>
    </row>
    <row r="4275" spans="20:20" x14ac:dyDescent="0.25">
      <c r="T4275"/>
    </row>
    <row r="4276" spans="20:20" x14ac:dyDescent="0.25">
      <c r="T4276"/>
    </row>
    <row r="4277" spans="20:20" x14ac:dyDescent="0.25">
      <c r="T4277"/>
    </row>
    <row r="4278" spans="20:20" x14ac:dyDescent="0.25">
      <c r="T4278"/>
    </row>
    <row r="4279" spans="20:20" x14ac:dyDescent="0.25">
      <c r="T4279"/>
    </row>
    <row r="4280" spans="20:20" x14ac:dyDescent="0.25">
      <c r="T4280"/>
    </row>
    <row r="4281" spans="20:20" x14ac:dyDescent="0.25">
      <c r="T4281"/>
    </row>
    <row r="4282" spans="20:20" x14ac:dyDescent="0.25">
      <c r="T4282"/>
    </row>
    <row r="4283" spans="20:20" x14ac:dyDescent="0.25">
      <c r="T4283"/>
    </row>
    <row r="4284" spans="20:20" x14ac:dyDescent="0.25">
      <c r="T4284"/>
    </row>
    <row r="4285" spans="20:20" x14ac:dyDescent="0.25">
      <c r="T4285"/>
    </row>
    <row r="4286" spans="20:20" x14ac:dyDescent="0.25">
      <c r="T4286"/>
    </row>
    <row r="4287" spans="20:20" x14ac:dyDescent="0.25">
      <c r="T4287"/>
    </row>
    <row r="4288" spans="20:20" x14ac:dyDescent="0.25">
      <c r="T4288"/>
    </row>
    <row r="4289" spans="20:20" x14ac:dyDescent="0.25">
      <c r="T4289"/>
    </row>
    <row r="4290" spans="20:20" x14ac:dyDescent="0.25">
      <c r="T4290"/>
    </row>
    <row r="4291" spans="20:20" x14ac:dyDescent="0.25">
      <c r="T4291"/>
    </row>
    <row r="4292" spans="20:20" x14ac:dyDescent="0.25">
      <c r="T4292"/>
    </row>
    <row r="4293" spans="20:20" x14ac:dyDescent="0.25">
      <c r="T4293"/>
    </row>
    <row r="4294" spans="20:20" x14ac:dyDescent="0.25">
      <c r="T4294"/>
    </row>
    <row r="4295" spans="20:20" x14ac:dyDescent="0.25">
      <c r="T4295"/>
    </row>
    <row r="4296" spans="20:20" x14ac:dyDescent="0.25">
      <c r="T4296"/>
    </row>
    <row r="4297" spans="20:20" x14ac:dyDescent="0.25">
      <c r="T4297"/>
    </row>
    <row r="4298" spans="20:20" x14ac:dyDescent="0.25">
      <c r="T4298"/>
    </row>
    <row r="4299" spans="20:20" x14ac:dyDescent="0.25">
      <c r="T4299"/>
    </row>
    <row r="4300" spans="20:20" x14ac:dyDescent="0.25">
      <c r="T4300"/>
    </row>
    <row r="4301" spans="20:20" x14ac:dyDescent="0.25">
      <c r="T4301"/>
    </row>
    <row r="4302" spans="20:20" x14ac:dyDescent="0.25">
      <c r="T4302"/>
    </row>
    <row r="4303" spans="20:20" x14ac:dyDescent="0.25">
      <c r="T4303"/>
    </row>
    <row r="4304" spans="20:20" x14ac:dyDescent="0.25">
      <c r="T4304"/>
    </row>
    <row r="4305" spans="20:20" x14ac:dyDescent="0.25">
      <c r="T4305"/>
    </row>
    <row r="4306" spans="20:20" x14ac:dyDescent="0.25">
      <c r="T4306"/>
    </row>
    <row r="4307" spans="20:20" x14ac:dyDescent="0.25">
      <c r="T4307"/>
    </row>
    <row r="4308" spans="20:20" x14ac:dyDescent="0.25">
      <c r="T4308"/>
    </row>
    <row r="4309" spans="20:20" x14ac:dyDescent="0.25">
      <c r="T4309"/>
    </row>
    <row r="4310" spans="20:20" x14ac:dyDescent="0.25">
      <c r="T4310"/>
    </row>
    <row r="4311" spans="20:20" x14ac:dyDescent="0.25">
      <c r="T4311"/>
    </row>
    <row r="4312" spans="20:20" x14ac:dyDescent="0.25">
      <c r="T4312"/>
    </row>
    <row r="4313" spans="20:20" x14ac:dyDescent="0.25">
      <c r="T4313"/>
    </row>
    <row r="4314" spans="20:20" x14ac:dyDescent="0.25">
      <c r="T4314"/>
    </row>
    <row r="4315" spans="20:20" x14ac:dyDescent="0.25">
      <c r="T4315"/>
    </row>
    <row r="4316" spans="20:20" x14ac:dyDescent="0.25">
      <c r="T4316"/>
    </row>
    <row r="4317" spans="20:20" x14ac:dyDescent="0.25">
      <c r="T4317"/>
    </row>
    <row r="4318" spans="20:20" x14ac:dyDescent="0.25">
      <c r="T4318"/>
    </row>
    <row r="4319" spans="20:20" x14ac:dyDescent="0.25">
      <c r="T4319"/>
    </row>
    <row r="4320" spans="20:20" x14ac:dyDescent="0.25">
      <c r="T4320"/>
    </row>
    <row r="4321" spans="20:20" x14ac:dyDescent="0.25">
      <c r="T4321"/>
    </row>
    <row r="4322" spans="20:20" x14ac:dyDescent="0.25">
      <c r="T4322"/>
    </row>
    <row r="4323" spans="20:20" x14ac:dyDescent="0.25">
      <c r="T4323"/>
    </row>
    <row r="4324" spans="20:20" x14ac:dyDescent="0.25">
      <c r="T4324"/>
    </row>
    <row r="4325" spans="20:20" x14ac:dyDescent="0.25">
      <c r="T4325"/>
    </row>
    <row r="4326" spans="20:20" x14ac:dyDescent="0.25">
      <c r="T4326"/>
    </row>
    <row r="4327" spans="20:20" x14ac:dyDescent="0.25">
      <c r="T4327"/>
    </row>
    <row r="4328" spans="20:20" x14ac:dyDescent="0.25">
      <c r="T4328"/>
    </row>
    <row r="4329" spans="20:20" x14ac:dyDescent="0.25">
      <c r="T4329"/>
    </row>
    <row r="4330" spans="20:20" x14ac:dyDescent="0.25">
      <c r="T4330"/>
    </row>
    <row r="4331" spans="20:20" x14ac:dyDescent="0.25">
      <c r="T4331"/>
    </row>
    <row r="4332" spans="20:20" x14ac:dyDescent="0.25">
      <c r="T4332"/>
    </row>
    <row r="4333" spans="20:20" x14ac:dyDescent="0.25">
      <c r="T4333"/>
    </row>
    <row r="4334" spans="20:20" x14ac:dyDescent="0.25">
      <c r="T4334"/>
    </row>
    <row r="4335" spans="20:20" x14ac:dyDescent="0.25">
      <c r="T4335"/>
    </row>
    <row r="4336" spans="20:20" x14ac:dyDescent="0.25">
      <c r="T4336"/>
    </row>
    <row r="4337" spans="20:20" x14ac:dyDescent="0.25">
      <c r="T4337"/>
    </row>
    <row r="4338" spans="20:20" x14ac:dyDescent="0.25">
      <c r="T4338"/>
    </row>
    <row r="4339" spans="20:20" x14ac:dyDescent="0.25">
      <c r="T4339"/>
    </row>
    <row r="4340" spans="20:20" x14ac:dyDescent="0.25">
      <c r="T4340"/>
    </row>
    <row r="4341" spans="20:20" x14ac:dyDescent="0.25">
      <c r="T4341"/>
    </row>
    <row r="4342" spans="20:20" x14ac:dyDescent="0.25">
      <c r="T4342"/>
    </row>
    <row r="4343" spans="20:20" x14ac:dyDescent="0.25">
      <c r="T4343"/>
    </row>
    <row r="4344" spans="20:20" x14ac:dyDescent="0.25">
      <c r="T4344"/>
    </row>
    <row r="4345" spans="20:20" x14ac:dyDescent="0.25">
      <c r="T4345"/>
    </row>
    <row r="4346" spans="20:20" x14ac:dyDescent="0.25">
      <c r="T4346"/>
    </row>
    <row r="4347" spans="20:20" x14ac:dyDescent="0.25">
      <c r="T4347"/>
    </row>
    <row r="4348" spans="20:20" x14ac:dyDescent="0.25">
      <c r="T4348"/>
    </row>
    <row r="4349" spans="20:20" x14ac:dyDescent="0.25">
      <c r="T4349"/>
    </row>
    <row r="4350" spans="20:20" x14ac:dyDescent="0.25">
      <c r="T4350"/>
    </row>
    <row r="4351" spans="20:20" x14ac:dyDescent="0.25">
      <c r="T4351"/>
    </row>
    <row r="4352" spans="20:20" x14ac:dyDescent="0.25">
      <c r="T4352"/>
    </row>
    <row r="4353" spans="20:20" x14ac:dyDescent="0.25">
      <c r="T4353"/>
    </row>
    <row r="4354" spans="20:20" x14ac:dyDescent="0.25">
      <c r="T4354"/>
    </row>
    <row r="4355" spans="20:20" x14ac:dyDescent="0.25">
      <c r="T4355"/>
    </row>
    <row r="4356" spans="20:20" x14ac:dyDescent="0.25">
      <c r="T4356"/>
    </row>
    <row r="4357" spans="20:20" x14ac:dyDescent="0.25">
      <c r="T4357"/>
    </row>
    <row r="4358" spans="20:20" x14ac:dyDescent="0.25">
      <c r="T4358"/>
    </row>
    <row r="4359" spans="20:20" x14ac:dyDescent="0.25">
      <c r="T4359"/>
    </row>
    <row r="4360" spans="20:20" x14ac:dyDescent="0.25">
      <c r="T4360"/>
    </row>
    <row r="4361" spans="20:20" x14ac:dyDescent="0.25">
      <c r="T4361"/>
    </row>
    <row r="4362" spans="20:20" x14ac:dyDescent="0.25">
      <c r="T4362"/>
    </row>
    <row r="4363" spans="20:20" x14ac:dyDescent="0.25">
      <c r="T4363"/>
    </row>
    <row r="4364" spans="20:20" x14ac:dyDescent="0.25">
      <c r="T4364"/>
    </row>
    <row r="4365" spans="20:20" x14ac:dyDescent="0.25">
      <c r="T4365"/>
    </row>
    <row r="4366" spans="20:20" x14ac:dyDescent="0.25">
      <c r="T4366"/>
    </row>
    <row r="4367" spans="20:20" x14ac:dyDescent="0.25">
      <c r="T4367"/>
    </row>
    <row r="4368" spans="20:20" x14ac:dyDescent="0.25">
      <c r="T4368"/>
    </row>
    <row r="4369" spans="20:20" x14ac:dyDescent="0.25">
      <c r="T4369"/>
    </row>
    <row r="4370" spans="20:20" x14ac:dyDescent="0.25">
      <c r="T4370"/>
    </row>
    <row r="4371" spans="20:20" x14ac:dyDescent="0.25">
      <c r="T4371"/>
    </row>
    <row r="4372" spans="20:20" x14ac:dyDescent="0.25">
      <c r="T4372"/>
    </row>
    <row r="4373" spans="20:20" x14ac:dyDescent="0.25">
      <c r="T4373"/>
    </row>
    <row r="4374" spans="20:20" x14ac:dyDescent="0.25">
      <c r="T4374"/>
    </row>
    <row r="4375" spans="20:20" x14ac:dyDescent="0.25">
      <c r="T4375"/>
    </row>
    <row r="4376" spans="20:20" x14ac:dyDescent="0.25">
      <c r="T4376"/>
    </row>
    <row r="4377" spans="20:20" x14ac:dyDescent="0.25">
      <c r="T4377"/>
    </row>
    <row r="4378" spans="20:20" x14ac:dyDescent="0.25">
      <c r="T4378"/>
    </row>
    <row r="4379" spans="20:20" x14ac:dyDescent="0.25">
      <c r="T4379"/>
    </row>
    <row r="4380" spans="20:20" x14ac:dyDescent="0.25">
      <c r="T4380"/>
    </row>
    <row r="4381" spans="20:20" x14ac:dyDescent="0.25">
      <c r="T4381"/>
    </row>
    <row r="4382" spans="20:20" x14ac:dyDescent="0.25">
      <c r="T4382"/>
    </row>
    <row r="4383" spans="20:20" x14ac:dyDescent="0.25">
      <c r="T4383"/>
    </row>
    <row r="4384" spans="20:20" x14ac:dyDescent="0.25">
      <c r="T4384"/>
    </row>
    <row r="4385" spans="20:20" x14ac:dyDescent="0.25">
      <c r="T4385"/>
    </row>
    <row r="4386" spans="20:20" x14ac:dyDescent="0.25">
      <c r="T4386"/>
    </row>
    <row r="4387" spans="20:20" x14ac:dyDescent="0.25">
      <c r="T4387"/>
    </row>
    <row r="4388" spans="20:20" x14ac:dyDescent="0.25">
      <c r="T4388"/>
    </row>
    <row r="4389" spans="20:20" x14ac:dyDescent="0.25">
      <c r="T4389"/>
    </row>
    <row r="4390" spans="20:20" x14ac:dyDescent="0.25">
      <c r="T4390"/>
    </row>
    <row r="4391" spans="20:20" x14ac:dyDescent="0.25">
      <c r="T4391"/>
    </row>
    <row r="4392" spans="20:20" x14ac:dyDescent="0.25">
      <c r="T4392"/>
    </row>
    <row r="4393" spans="20:20" x14ac:dyDescent="0.25">
      <c r="T4393"/>
    </row>
    <row r="4394" spans="20:20" x14ac:dyDescent="0.25">
      <c r="T4394"/>
    </row>
    <row r="4395" spans="20:20" x14ac:dyDescent="0.25">
      <c r="T4395"/>
    </row>
    <row r="4396" spans="20:20" x14ac:dyDescent="0.25">
      <c r="T4396"/>
    </row>
    <row r="4397" spans="20:20" x14ac:dyDescent="0.25">
      <c r="T4397"/>
    </row>
    <row r="4398" spans="20:20" x14ac:dyDescent="0.25">
      <c r="T4398"/>
    </row>
    <row r="4399" spans="20:20" x14ac:dyDescent="0.25">
      <c r="T4399"/>
    </row>
    <row r="4400" spans="20:20" x14ac:dyDescent="0.25">
      <c r="T4400"/>
    </row>
    <row r="4401" spans="20:20" x14ac:dyDescent="0.25">
      <c r="T4401"/>
    </row>
    <row r="4402" spans="20:20" x14ac:dyDescent="0.25">
      <c r="T4402"/>
    </row>
    <row r="4403" spans="20:20" x14ac:dyDescent="0.25">
      <c r="T4403"/>
    </row>
    <row r="4404" spans="20:20" x14ac:dyDescent="0.25">
      <c r="T4404"/>
    </row>
    <row r="4405" spans="20:20" x14ac:dyDescent="0.25">
      <c r="T4405"/>
    </row>
    <row r="4406" spans="20:20" x14ac:dyDescent="0.25">
      <c r="T4406"/>
    </row>
    <row r="4407" spans="20:20" x14ac:dyDescent="0.25">
      <c r="T4407"/>
    </row>
    <row r="4408" spans="20:20" x14ac:dyDescent="0.25">
      <c r="T4408"/>
    </row>
    <row r="4409" spans="20:20" x14ac:dyDescent="0.25">
      <c r="T4409"/>
    </row>
    <row r="4410" spans="20:20" x14ac:dyDescent="0.25">
      <c r="T4410"/>
    </row>
    <row r="4411" spans="20:20" x14ac:dyDescent="0.25">
      <c r="T4411"/>
    </row>
    <row r="4412" spans="20:20" x14ac:dyDescent="0.25">
      <c r="T4412"/>
    </row>
    <row r="4413" spans="20:20" x14ac:dyDescent="0.25">
      <c r="T4413"/>
    </row>
    <row r="4414" spans="20:20" x14ac:dyDescent="0.25">
      <c r="T4414"/>
    </row>
    <row r="4415" spans="20:20" x14ac:dyDescent="0.25">
      <c r="T4415"/>
    </row>
    <row r="4416" spans="20:20" x14ac:dyDescent="0.25">
      <c r="T4416"/>
    </row>
    <row r="4417" spans="20:20" x14ac:dyDescent="0.25">
      <c r="T4417"/>
    </row>
    <row r="4418" spans="20:20" x14ac:dyDescent="0.25">
      <c r="T4418"/>
    </row>
    <row r="4419" spans="20:20" x14ac:dyDescent="0.25">
      <c r="T4419"/>
    </row>
    <row r="4420" spans="20:20" x14ac:dyDescent="0.25">
      <c r="T4420"/>
    </row>
    <row r="4421" spans="20:20" x14ac:dyDescent="0.25">
      <c r="T4421"/>
    </row>
    <row r="4422" spans="20:20" x14ac:dyDescent="0.25">
      <c r="T4422"/>
    </row>
    <row r="4423" spans="20:20" x14ac:dyDescent="0.25">
      <c r="T4423"/>
    </row>
    <row r="4424" spans="20:20" x14ac:dyDescent="0.25">
      <c r="T4424"/>
    </row>
    <row r="4425" spans="20:20" x14ac:dyDescent="0.25">
      <c r="T4425"/>
    </row>
    <row r="4426" spans="20:20" x14ac:dyDescent="0.25">
      <c r="T4426"/>
    </row>
    <row r="4427" spans="20:20" x14ac:dyDescent="0.25">
      <c r="T4427"/>
    </row>
    <row r="4428" spans="20:20" x14ac:dyDescent="0.25">
      <c r="T4428"/>
    </row>
    <row r="4429" spans="20:20" x14ac:dyDescent="0.25">
      <c r="T4429"/>
    </row>
    <row r="4430" spans="20:20" x14ac:dyDescent="0.25">
      <c r="T4430"/>
    </row>
    <row r="4431" spans="20:20" x14ac:dyDescent="0.25">
      <c r="T4431"/>
    </row>
    <row r="4432" spans="20:20" x14ac:dyDescent="0.25">
      <c r="T4432"/>
    </row>
    <row r="4433" spans="20:20" x14ac:dyDescent="0.25">
      <c r="T4433"/>
    </row>
    <row r="4434" spans="20:20" x14ac:dyDescent="0.25">
      <c r="T4434"/>
    </row>
    <row r="4435" spans="20:20" x14ac:dyDescent="0.25">
      <c r="T4435"/>
    </row>
    <row r="4436" spans="20:20" x14ac:dyDescent="0.25">
      <c r="T4436"/>
    </row>
    <row r="4437" spans="20:20" x14ac:dyDescent="0.25">
      <c r="T4437"/>
    </row>
    <row r="4438" spans="20:20" x14ac:dyDescent="0.25">
      <c r="T4438"/>
    </row>
    <row r="4439" spans="20:20" x14ac:dyDescent="0.25">
      <c r="T4439"/>
    </row>
    <row r="4440" spans="20:20" x14ac:dyDescent="0.25">
      <c r="T4440"/>
    </row>
    <row r="4441" spans="20:20" x14ac:dyDescent="0.25">
      <c r="T4441"/>
    </row>
    <row r="4442" spans="20:20" x14ac:dyDescent="0.25">
      <c r="T4442"/>
    </row>
    <row r="4443" spans="20:20" x14ac:dyDescent="0.25">
      <c r="T4443"/>
    </row>
    <row r="4444" spans="20:20" x14ac:dyDescent="0.25">
      <c r="T4444"/>
    </row>
    <row r="4445" spans="20:20" x14ac:dyDescent="0.25">
      <c r="T4445"/>
    </row>
    <row r="4446" spans="20:20" x14ac:dyDescent="0.25">
      <c r="T4446"/>
    </row>
    <row r="4447" spans="20:20" x14ac:dyDescent="0.25">
      <c r="T4447"/>
    </row>
    <row r="4448" spans="20:20" x14ac:dyDescent="0.25">
      <c r="T4448"/>
    </row>
    <row r="4449" spans="20:20" x14ac:dyDescent="0.25">
      <c r="T4449"/>
    </row>
    <row r="4450" spans="20:20" x14ac:dyDescent="0.25">
      <c r="T4450"/>
    </row>
    <row r="4451" spans="20:20" x14ac:dyDescent="0.25">
      <c r="T4451"/>
    </row>
    <row r="4452" spans="20:20" x14ac:dyDescent="0.25">
      <c r="T4452"/>
    </row>
    <row r="4453" spans="20:20" x14ac:dyDescent="0.25">
      <c r="T4453"/>
    </row>
    <row r="4454" spans="20:20" x14ac:dyDescent="0.25">
      <c r="T4454"/>
    </row>
    <row r="4455" spans="20:20" x14ac:dyDescent="0.25">
      <c r="T4455"/>
    </row>
    <row r="4456" spans="20:20" x14ac:dyDescent="0.25">
      <c r="T4456"/>
    </row>
    <row r="4457" spans="20:20" x14ac:dyDescent="0.25">
      <c r="T4457"/>
    </row>
    <row r="4458" spans="20:20" x14ac:dyDescent="0.25">
      <c r="T4458"/>
    </row>
    <row r="4459" spans="20:20" x14ac:dyDescent="0.25">
      <c r="T4459"/>
    </row>
    <row r="4460" spans="20:20" x14ac:dyDescent="0.25">
      <c r="T4460"/>
    </row>
    <row r="4461" spans="20:20" x14ac:dyDescent="0.25">
      <c r="T4461"/>
    </row>
    <row r="4462" spans="20:20" x14ac:dyDescent="0.25">
      <c r="T4462"/>
    </row>
    <row r="4463" spans="20:20" x14ac:dyDescent="0.25">
      <c r="T4463"/>
    </row>
    <row r="4464" spans="20:20" x14ac:dyDescent="0.25">
      <c r="T4464"/>
    </row>
    <row r="4465" spans="20:20" x14ac:dyDescent="0.25">
      <c r="T4465"/>
    </row>
    <row r="4466" spans="20:20" x14ac:dyDescent="0.25">
      <c r="T4466"/>
    </row>
    <row r="4467" spans="20:20" x14ac:dyDescent="0.25">
      <c r="T4467"/>
    </row>
    <row r="4468" spans="20:20" x14ac:dyDescent="0.25">
      <c r="T4468"/>
    </row>
    <row r="4469" spans="20:20" x14ac:dyDescent="0.25">
      <c r="T4469"/>
    </row>
    <row r="4470" spans="20:20" x14ac:dyDescent="0.25">
      <c r="T4470"/>
    </row>
    <row r="4471" spans="20:20" x14ac:dyDescent="0.25">
      <c r="T4471"/>
    </row>
    <row r="4472" spans="20:20" x14ac:dyDescent="0.25">
      <c r="T4472"/>
    </row>
    <row r="4473" spans="20:20" x14ac:dyDescent="0.25">
      <c r="T4473"/>
    </row>
    <row r="4474" spans="20:20" x14ac:dyDescent="0.25">
      <c r="T4474"/>
    </row>
    <row r="4475" spans="20:20" x14ac:dyDescent="0.25">
      <c r="T4475"/>
    </row>
    <row r="4476" spans="20:20" x14ac:dyDescent="0.25">
      <c r="T4476"/>
    </row>
    <row r="4477" spans="20:20" x14ac:dyDescent="0.25">
      <c r="T4477"/>
    </row>
    <row r="4478" spans="20:20" x14ac:dyDescent="0.25">
      <c r="T4478"/>
    </row>
    <row r="4479" spans="20:20" x14ac:dyDescent="0.25">
      <c r="T4479"/>
    </row>
    <row r="4480" spans="20:20" x14ac:dyDescent="0.25">
      <c r="T4480"/>
    </row>
    <row r="4481" spans="20:20" x14ac:dyDescent="0.25">
      <c r="T4481"/>
    </row>
    <row r="4482" spans="20:20" x14ac:dyDescent="0.25">
      <c r="T4482"/>
    </row>
    <row r="4483" spans="20:20" x14ac:dyDescent="0.25">
      <c r="T4483"/>
    </row>
    <row r="4484" spans="20:20" x14ac:dyDescent="0.25">
      <c r="T4484"/>
    </row>
    <row r="4485" spans="20:20" x14ac:dyDescent="0.25">
      <c r="T4485"/>
    </row>
    <row r="4486" spans="20:20" x14ac:dyDescent="0.25">
      <c r="T4486"/>
    </row>
    <row r="4487" spans="20:20" x14ac:dyDescent="0.25">
      <c r="T4487"/>
    </row>
    <row r="4488" spans="20:20" x14ac:dyDescent="0.25">
      <c r="T4488"/>
    </row>
    <row r="4489" spans="20:20" x14ac:dyDescent="0.25">
      <c r="T4489"/>
    </row>
    <row r="4490" spans="20:20" x14ac:dyDescent="0.25">
      <c r="T4490"/>
    </row>
    <row r="4491" spans="20:20" x14ac:dyDescent="0.25">
      <c r="T4491"/>
    </row>
    <row r="4492" spans="20:20" x14ac:dyDescent="0.25">
      <c r="T4492"/>
    </row>
    <row r="4493" spans="20:20" x14ac:dyDescent="0.25">
      <c r="T4493"/>
    </row>
    <row r="4494" spans="20:20" x14ac:dyDescent="0.25">
      <c r="T4494"/>
    </row>
    <row r="4495" spans="20:20" x14ac:dyDescent="0.25">
      <c r="T4495"/>
    </row>
    <row r="4496" spans="20:20" x14ac:dyDescent="0.25">
      <c r="T4496"/>
    </row>
    <row r="4497" spans="20:20" x14ac:dyDescent="0.25">
      <c r="T4497"/>
    </row>
    <row r="4498" spans="20:20" x14ac:dyDescent="0.25">
      <c r="T4498"/>
    </row>
    <row r="4499" spans="20:20" x14ac:dyDescent="0.25">
      <c r="T4499"/>
    </row>
    <row r="4500" spans="20:20" x14ac:dyDescent="0.25">
      <c r="T4500"/>
    </row>
    <row r="4501" spans="20:20" x14ac:dyDescent="0.25">
      <c r="T4501"/>
    </row>
    <row r="4502" spans="20:20" x14ac:dyDescent="0.25">
      <c r="T4502"/>
    </row>
    <row r="4503" spans="20:20" x14ac:dyDescent="0.25">
      <c r="T4503"/>
    </row>
    <row r="4504" spans="20:20" x14ac:dyDescent="0.25">
      <c r="T4504"/>
    </row>
    <row r="4505" spans="20:20" x14ac:dyDescent="0.25">
      <c r="T4505"/>
    </row>
    <row r="4506" spans="20:20" x14ac:dyDescent="0.25">
      <c r="T4506"/>
    </row>
    <row r="4507" spans="20:20" x14ac:dyDescent="0.25">
      <c r="T4507"/>
    </row>
    <row r="4508" spans="20:20" x14ac:dyDescent="0.25">
      <c r="T4508"/>
    </row>
    <row r="4509" spans="20:20" x14ac:dyDescent="0.25">
      <c r="T4509"/>
    </row>
    <row r="4510" spans="20:20" x14ac:dyDescent="0.25">
      <c r="T4510"/>
    </row>
    <row r="4511" spans="20:20" x14ac:dyDescent="0.25">
      <c r="T4511"/>
    </row>
    <row r="4512" spans="20:20" x14ac:dyDescent="0.25">
      <c r="T4512"/>
    </row>
    <row r="4513" spans="20:20" x14ac:dyDescent="0.25">
      <c r="T4513"/>
    </row>
    <row r="4514" spans="20:20" x14ac:dyDescent="0.25">
      <c r="T4514"/>
    </row>
    <row r="4515" spans="20:20" x14ac:dyDescent="0.25">
      <c r="T4515"/>
    </row>
    <row r="4516" spans="20:20" x14ac:dyDescent="0.25">
      <c r="T4516"/>
    </row>
    <row r="4517" spans="20:20" x14ac:dyDescent="0.25">
      <c r="T4517"/>
    </row>
    <row r="4518" spans="20:20" x14ac:dyDescent="0.25">
      <c r="T4518"/>
    </row>
    <row r="4519" spans="20:20" x14ac:dyDescent="0.25">
      <c r="T4519"/>
    </row>
    <row r="4520" spans="20:20" x14ac:dyDescent="0.25">
      <c r="T4520"/>
    </row>
    <row r="4521" spans="20:20" x14ac:dyDescent="0.25">
      <c r="T4521"/>
    </row>
    <row r="4522" spans="20:20" x14ac:dyDescent="0.25">
      <c r="T4522"/>
    </row>
    <row r="4523" spans="20:20" x14ac:dyDescent="0.25">
      <c r="T4523"/>
    </row>
    <row r="4524" spans="20:20" x14ac:dyDescent="0.25">
      <c r="T4524"/>
    </row>
    <row r="4525" spans="20:20" x14ac:dyDescent="0.25">
      <c r="T4525"/>
    </row>
    <row r="4526" spans="20:20" x14ac:dyDescent="0.25">
      <c r="T4526"/>
    </row>
    <row r="4527" spans="20:20" x14ac:dyDescent="0.25">
      <c r="T4527"/>
    </row>
    <row r="4528" spans="20:20" x14ac:dyDescent="0.25">
      <c r="T4528"/>
    </row>
    <row r="4529" spans="20:20" x14ac:dyDescent="0.25">
      <c r="T4529"/>
    </row>
    <row r="4530" spans="20:20" x14ac:dyDescent="0.25">
      <c r="T4530"/>
    </row>
    <row r="4531" spans="20:20" x14ac:dyDescent="0.25">
      <c r="T4531"/>
    </row>
    <row r="4532" spans="20:20" x14ac:dyDescent="0.25">
      <c r="T4532"/>
    </row>
    <row r="4533" spans="20:20" x14ac:dyDescent="0.25">
      <c r="T4533"/>
    </row>
    <row r="4534" spans="20:20" x14ac:dyDescent="0.25">
      <c r="T4534"/>
    </row>
    <row r="4535" spans="20:20" x14ac:dyDescent="0.25">
      <c r="T4535"/>
    </row>
    <row r="4536" spans="20:20" x14ac:dyDescent="0.25">
      <c r="T4536"/>
    </row>
    <row r="4537" spans="20:20" x14ac:dyDescent="0.25">
      <c r="T4537"/>
    </row>
    <row r="4538" spans="20:20" x14ac:dyDescent="0.25">
      <c r="T4538"/>
    </row>
    <row r="4539" spans="20:20" x14ac:dyDescent="0.25">
      <c r="T4539"/>
    </row>
    <row r="4540" spans="20:20" x14ac:dyDescent="0.25">
      <c r="T4540"/>
    </row>
    <row r="4541" spans="20:20" x14ac:dyDescent="0.25">
      <c r="T4541"/>
    </row>
    <row r="4542" spans="20:20" x14ac:dyDescent="0.25">
      <c r="T4542"/>
    </row>
    <row r="4543" spans="20:20" x14ac:dyDescent="0.25">
      <c r="T4543"/>
    </row>
    <row r="4544" spans="20:20" x14ac:dyDescent="0.25">
      <c r="T4544"/>
    </row>
    <row r="4545" spans="20:20" x14ac:dyDescent="0.25">
      <c r="T4545"/>
    </row>
    <row r="4546" spans="20:20" x14ac:dyDescent="0.25">
      <c r="T4546"/>
    </row>
    <row r="4547" spans="20:20" x14ac:dyDescent="0.25">
      <c r="T4547"/>
    </row>
    <row r="4548" spans="20:20" x14ac:dyDescent="0.25">
      <c r="T4548"/>
    </row>
    <row r="4549" spans="20:20" x14ac:dyDescent="0.25">
      <c r="T4549"/>
    </row>
    <row r="4550" spans="20:20" x14ac:dyDescent="0.25">
      <c r="T4550"/>
    </row>
    <row r="4551" spans="20:20" x14ac:dyDescent="0.25">
      <c r="T4551"/>
    </row>
    <row r="4552" spans="20:20" x14ac:dyDescent="0.25">
      <c r="T4552"/>
    </row>
    <row r="4553" spans="20:20" x14ac:dyDescent="0.25">
      <c r="T4553"/>
    </row>
    <row r="4554" spans="20:20" x14ac:dyDescent="0.25">
      <c r="T4554"/>
    </row>
    <row r="4555" spans="20:20" x14ac:dyDescent="0.25">
      <c r="T4555"/>
    </row>
    <row r="4556" spans="20:20" x14ac:dyDescent="0.25">
      <c r="T4556"/>
    </row>
    <row r="4557" spans="20:20" x14ac:dyDescent="0.25">
      <c r="T4557"/>
    </row>
    <row r="4558" spans="20:20" x14ac:dyDescent="0.25">
      <c r="T4558"/>
    </row>
    <row r="4559" spans="20:20" x14ac:dyDescent="0.25">
      <c r="T4559"/>
    </row>
    <row r="4560" spans="20:20" x14ac:dyDescent="0.25">
      <c r="T4560"/>
    </row>
    <row r="4561" spans="20:20" x14ac:dyDescent="0.25">
      <c r="T4561"/>
    </row>
    <row r="4562" spans="20:20" x14ac:dyDescent="0.25">
      <c r="T4562"/>
    </row>
    <row r="4563" spans="20:20" x14ac:dyDescent="0.25">
      <c r="T4563"/>
    </row>
    <row r="4564" spans="20:20" x14ac:dyDescent="0.25">
      <c r="T4564"/>
    </row>
    <row r="4565" spans="20:20" x14ac:dyDescent="0.25">
      <c r="T4565"/>
    </row>
    <row r="4566" spans="20:20" x14ac:dyDescent="0.25">
      <c r="T4566"/>
    </row>
    <row r="4567" spans="20:20" x14ac:dyDescent="0.25">
      <c r="T4567"/>
    </row>
    <row r="4568" spans="20:20" x14ac:dyDescent="0.25">
      <c r="T4568"/>
    </row>
    <row r="4569" spans="20:20" x14ac:dyDescent="0.25">
      <c r="T4569"/>
    </row>
    <row r="4570" spans="20:20" x14ac:dyDescent="0.25">
      <c r="T4570"/>
    </row>
    <row r="4571" spans="20:20" x14ac:dyDescent="0.25">
      <c r="T4571"/>
    </row>
    <row r="4572" spans="20:20" x14ac:dyDescent="0.25">
      <c r="T4572"/>
    </row>
    <row r="4573" spans="20:20" x14ac:dyDescent="0.25">
      <c r="T4573"/>
    </row>
    <row r="4574" spans="20:20" x14ac:dyDescent="0.25">
      <c r="T4574"/>
    </row>
    <row r="4575" spans="20:20" x14ac:dyDescent="0.25">
      <c r="T4575"/>
    </row>
    <row r="4576" spans="20:20" x14ac:dyDescent="0.25">
      <c r="T4576"/>
    </row>
    <row r="4577" spans="20:20" x14ac:dyDescent="0.25">
      <c r="T4577"/>
    </row>
    <row r="4578" spans="20:20" x14ac:dyDescent="0.25">
      <c r="T4578"/>
    </row>
    <row r="4579" spans="20:20" x14ac:dyDescent="0.25">
      <c r="T4579"/>
    </row>
    <row r="4580" spans="20:20" x14ac:dyDescent="0.25">
      <c r="T4580"/>
    </row>
    <row r="4581" spans="20:20" x14ac:dyDescent="0.25">
      <c r="T4581"/>
    </row>
    <row r="4582" spans="20:20" x14ac:dyDescent="0.25">
      <c r="T4582"/>
    </row>
    <row r="4583" spans="20:20" x14ac:dyDescent="0.25">
      <c r="T4583"/>
    </row>
    <row r="4584" spans="20:20" x14ac:dyDescent="0.25">
      <c r="T4584"/>
    </row>
    <row r="4585" spans="20:20" x14ac:dyDescent="0.25">
      <c r="T4585"/>
    </row>
    <row r="4586" spans="20:20" x14ac:dyDescent="0.25">
      <c r="T4586"/>
    </row>
    <row r="4587" spans="20:20" x14ac:dyDescent="0.25">
      <c r="T4587"/>
    </row>
    <row r="4588" spans="20:20" x14ac:dyDescent="0.25">
      <c r="T4588"/>
    </row>
    <row r="4589" spans="20:20" x14ac:dyDescent="0.25">
      <c r="T4589"/>
    </row>
    <row r="4590" spans="20:20" x14ac:dyDescent="0.25">
      <c r="T4590"/>
    </row>
    <row r="4591" spans="20:20" x14ac:dyDescent="0.25">
      <c r="T4591"/>
    </row>
    <row r="4592" spans="20:20" x14ac:dyDescent="0.25">
      <c r="T4592"/>
    </row>
    <row r="4593" spans="20:20" x14ac:dyDescent="0.25">
      <c r="T4593"/>
    </row>
    <row r="4594" spans="20:20" x14ac:dyDescent="0.25">
      <c r="T4594"/>
    </row>
    <row r="4595" spans="20:20" x14ac:dyDescent="0.25">
      <c r="T4595"/>
    </row>
    <row r="4596" spans="20:20" x14ac:dyDescent="0.25">
      <c r="T4596"/>
    </row>
    <row r="4597" spans="20:20" x14ac:dyDescent="0.25">
      <c r="T4597"/>
    </row>
    <row r="4598" spans="20:20" x14ac:dyDescent="0.25">
      <c r="T4598"/>
    </row>
    <row r="4599" spans="20:20" x14ac:dyDescent="0.25">
      <c r="T4599"/>
    </row>
    <row r="4600" spans="20:20" x14ac:dyDescent="0.25">
      <c r="T4600"/>
    </row>
    <row r="4601" spans="20:20" x14ac:dyDescent="0.25">
      <c r="T4601"/>
    </row>
    <row r="4602" spans="20:20" x14ac:dyDescent="0.25">
      <c r="T4602"/>
    </row>
    <row r="4603" spans="20:20" x14ac:dyDescent="0.25">
      <c r="T4603"/>
    </row>
    <row r="4604" spans="20:20" x14ac:dyDescent="0.25">
      <c r="T4604"/>
    </row>
    <row r="4605" spans="20:20" x14ac:dyDescent="0.25">
      <c r="T4605"/>
    </row>
    <row r="4606" spans="20:20" x14ac:dyDescent="0.25">
      <c r="T4606"/>
    </row>
    <row r="4607" spans="20:20" x14ac:dyDescent="0.25">
      <c r="T4607"/>
    </row>
    <row r="4608" spans="20:20" x14ac:dyDescent="0.25">
      <c r="T4608"/>
    </row>
    <row r="4609" spans="20:20" x14ac:dyDescent="0.25">
      <c r="T4609"/>
    </row>
    <row r="4610" spans="20:20" x14ac:dyDescent="0.25">
      <c r="T4610"/>
    </row>
    <row r="4611" spans="20:20" x14ac:dyDescent="0.25">
      <c r="T4611"/>
    </row>
    <row r="4612" spans="20:20" x14ac:dyDescent="0.25">
      <c r="T4612"/>
    </row>
    <row r="4613" spans="20:20" x14ac:dyDescent="0.25">
      <c r="T4613"/>
    </row>
    <row r="4614" spans="20:20" x14ac:dyDescent="0.25">
      <c r="T4614"/>
    </row>
    <row r="4615" spans="20:20" x14ac:dyDescent="0.25">
      <c r="T4615"/>
    </row>
    <row r="4616" spans="20:20" x14ac:dyDescent="0.25">
      <c r="T4616"/>
    </row>
    <row r="4617" spans="20:20" x14ac:dyDescent="0.25">
      <c r="T4617"/>
    </row>
    <row r="4618" spans="20:20" x14ac:dyDescent="0.25">
      <c r="T4618"/>
    </row>
    <row r="4619" spans="20:20" x14ac:dyDescent="0.25">
      <c r="T4619"/>
    </row>
    <row r="4620" spans="20:20" x14ac:dyDescent="0.25">
      <c r="T4620"/>
    </row>
    <row r="4621" spans="20:20" x14ac:dyDescent="0.25">
      <c r="T4621"/>
    </row>
    <row r="4622" spans="20:20" x14ac:dyDescent="0.25">
      <c r="T4622"/>
    </row>
    <row r="4623" spans="20:20" x14ac:dyDescent="0.25">
      <c r="T4623"/>
    </row>
    <row r="4624" spans="20:20" x14ac:dyDescent="0.25">
      <c r="T4624"/>
    </row>
    <row r="4625" spans="20:20" x14ac:dyDescent="0.25">
      <c r="T4625"/>
    </row>
    <row r="4626" spans="20:20" x14ac:dyDescent="0.25">
      <c r="T4626"/>
    </row>
    <row r="4627" spans="20:20" x14ac:dyDescent="0.25">
      <c r="T4627"/>
    </row>
    <row r="4628" spans="20:20" x14ac:dyDescent="0.25">
      <c r="T4628"/>
    </row>
    <row r="4629" spans="20:20" x14ac:dyDescent="0.25">
      <c r="T4629"/>
    </row>
    <row r="4630" spans="20:20" x14ac:dyDescent="0.25">
      <c r="T4630"/>
    </row>
    <row r="4631" spans="20:20" x14ac:dyDescent="0.25">
      <c r="T4631"/>
    </row>
    <row r="4632" spans="20:20" x14ac:dyDescent="0.25">
      <c r="T4632"/>
    </row>
    <row r="4633" spans="20:20" x14ac:dyDescent="0.25">
      <c r="T4633"/>
    </row>
    <row r="4634" spans="20:20" x14ac:dyDescent="0.25">
      <c r="T4634"/>
    </row>
    <row r="4635" spans="20:20" x14ac:dyDescent="0.25">
      <c r="T4635"/>
    </row>
    <row r="4636" spans="20:20" x14ac:dyDescent="0.25">
      <c r="T4636"/>
    </row>
    <row r="4637" spans="20:20" x14ac:dyDescent="0.25">
      <c r="T4637"/>
    </row>
    <row r="4638" spans="20:20" x14ac:dyDescent="0.25">
      <c r="T4638"/>
    </row>
    <row r="4639" spans="20:20" x14ac:dyDescent="0.25">
      <c r="T4639"/>
    </row>
    <row r="4640" spans="20:20" x14ac:dyDescent="0.25">
      <c r="T4640"/>
    </row>
    <row r="4641" spans="20:20" x14ac:dyDescent="0.25">
      <c r="T4641"/>
    </row>
    <row r="4642" spans="20:20" x14ac:dyDescent="0.25">
      <c r="T4642"/>
    </row>
    <row r="4643" spans="20:20" x14ac:dyDescent="0.25">
      <c r="T4643"/>
    </row>
    <row r="4644" spans="20:20" x14ac:dyDescent="0.25">
      <c r="T4644"/>
    </row>
    <row r="4645" spans="20:20" x14ac:dyDescent="0.25">
      <c r="T4645"/>
    </row>
    <row r="4646" spans="20:20" x14ac:dyDescent="0.25">
      <c r="T4646"/>
    </row>
    <row r="4647" spans="20:20" x14ac:dyDescent="0.25">
      <c r="T4647"/>
    </row>
    <row r="4648" spans="20:20" x14ac:dyDescent="0.25">
      <c r="T4648"/>
    </row>
    <row r="4649" spans="20:20" x14ac:dyDescent="0.25">
      <c r="T4649"/>
    </row>
    <row r="4650" spans="20:20" x14ac:dyDescent="0.25">
      <c r="T4650"/>
    </row>
    <row r="4651" spans="20:20" x14ac:dyDescent="0.25">
      <c r="T4651"/>
    </row>
    <row r="4652" spans="20:20" x14ac:dyDescent="0.25">
      <c r="T4652"/>
    </row>
    <row r="4653" spans="20:20" x14ac:dyDescent="0.25">
      <c r="T4653"/>
    </row>
    <row r="4654" spans="20:20" x14ac:dyDescent="0.25">
      <c r="T4654"/>
    </row>
    <row r="4655" spans="20:20" x14ac:dyDescent="0.25">
      <c r="T4655"/>
    </row>
    <row r="4656" spans="20:20" x14ac:dyDescent="0.25">
      <c r="T4656"/>
    </row>
    <row r="4657" spans="20:20" x14ac:dyDescent="0.25">
      <c r="T4657"/>
    </row>
    <row r="4658" spans="20:20" x14ac:dyDescent="0.25">
      <c r="T4658"/>
    </row>
    <row r="4659" spans="20:20" x14ac:dyDescent="0.25">
      <c r="T4659"/>
    </row>
    <row r="4660" spans="20:20" x14ac:dyDescent="0.25">
      <c r="T4660"/>
    </row>
    <row r="4661" spans="20:20" x14ac:dyDescent="0.25">
      <c r="T4661"/>
    </row>
    <row r="4662" spans="20:20" x14ac:dyDescent="0.25">
      <c r="T4662"/>
    </row>
    <row r="4663" spans="20:20" x14ac:dyDescent="0.25">
      <c r="T4663"/>
    </row>
    <row r="4664" spans="20:20" x14ac:dyDescent="0.25">
      <c r="T4664"/>
    </row>
    <row r="4665" spans="20:20" x14ac:dyDescent="0.25">
      <c r="T4665"/>
    </row>
    <row r="4666" spans="20:20" x14ac:dyDescent="0.25">
      <c r="T4666"/>
    </row>
    <row r="4667" spans="20:20" x14ac:dyDescent="0.25">
      <c r="T4667"/>
    </row>
    <row r="4668" spans="20:20" x14ac:dyDescent="0.25">
      <c r="T4668"/>
    </row>
    <row r="4669" spans="20:20" x14ac:dyDescent="0.25">
      <c r="T4669"/>
    </row>
    <row r="4670" spans="20:20" x14ac:dyDescent="0.25">
      <c r="T4670"/>
    </row>
    <row r="4671" spans="20:20" x14ac:dyDescent="0.25">
      <c r="T4671"/>
    </row>
    <row r="4672" spans="20:20" x14ac:dyDescent="0.25">
      <c r="T4672"/>
    </row>
    <row r="4673" spans="20:20" x14ac:dyDescent="0.25">
      <c r="T4673"/>
    </row>
    <row r="4674" spans="20:20" x14ac:dyDescent="0.25">
      <c r="T4674"/>
    </row>
    <row r="4675" spans="20:20" x14ac:dyDescent="0.25">
      <c r="T4675"/>
    </row>
    <row r="4676" spans="20:20" x14ac:dyDescent="0.25">
      <c r="T4676"/>
    </row>
    <row r="4677" spans="20:20" x14ac:dyDescent="0.25">
      <c r="T4677"/>
    </row>
    <row r="4678" spans="20:20" x14ac:dyDescent="0.25">
      <c r="T4678"/>
    </row>
    <row r="4679" spans="20:20" x14ac:dyDescent="0.25">
      <c r="T4679"/>
    </row>
    <row r="4680" spans="20:20" x14ac:dyDescent="0.25">
      <c r="T4680"/>
    </row>
    <row r="4681" spans="20:20" x14ac:dyDescent="0.25">
      <c r="T4681"/>
    </row>
    <row r="4682" spans="20:20" x14ac:dyDescent="0.25">
      <c r="T4682"/>
    </row>
    <row r="4683" spans="20:20" x14ac:dyDescent="0.25">
      <c r="T4683"/>
    </row>
    <row r="4684" spans="20:20" x14ac:dyDescent="0.25">
      <c r="T4684"/>
    </row>
    <row r="4685" spans="20:20" x14ac:dyDescent="0.25">
      <c r="T4685"/>
    </row>
    <row r="4686" spans="20:20" x14ac:dyDescent="0.25">
      <c r="T4686"/>
    </row>
    <row r="4687" spans="20:20" x14ac:dyDescent="0.25">
      <c r="T4687"/>
    </row>
    <row r="4688" spans="20:20" x14ac:dyDescent="0.25">
      <c r="T4688"/>
    </row>
    <row r="4689" spans="20:20" x14ac:dyDescent="0.25">
      <c r="T4689"/>
    </row>
    <row r="4690" spans="20:20" x14ac:dyDescent="0.25">
      <c r="T4690"/>
    </row>
    <row r="4691" spans="20:20" x14ac:dyDescent="0.25">
      <c r="T4691"/>
    </row>
    <row r="4692" spans="20:20" x14ac:dyDescent="0.25">
      <c r="T4692"/>
    </row>
    <row r="4693" spans="20:20" x14ac:dyDescent="0.25">
      <c r="T4693"/>
    </row>
    <row r="4694" spans="20:20" x14ac:dyDescent="0.25">
      <c r="T4694"/>
    </row>
    <row r="4695" spans="20:20" x14ac:dyDescent="0.25">
      <c r="T4695"/>
    </row>
    <row r="4696" spans="20:20" x14ac:dyDescent="0.25">
      <c r="T4696"/>
    </row>
    <row r="4697" spans="20:20" x14ac:dyDescent="0.25">
      <c r="T4697"/>
    </row>
    <row r="4698" spans="20:20" x14ac:dyDescent="0.25">
      <c r="T4698"/>
    </row>
    <row r="4699" spans="20:20" x14ac:dyDescent="0.25">
      <c r="T4699"/>
    </row>
    <row r="4700" spans="20:20" x14ac:dyDescent="0.25">
      <c r="T4700"/>
    </row>
    <row r="4701" spans="20:20" x14ac:dyDescent="0.25">
      <c r="T4701"/>
    </row>
    <row r="4702" spans="20:20" x14ac:dyDescent="0.25">
      <c r="T4702"/>
    </row>
    <row r="4703" spans="20:20" x14ac:dyDescent="0.25">
      <c r="T4703"/>
    </row>
    <row r="4704" spans="20:20" x14ac:dyDescent="0.25">
      <c r="T4704"/>
    </row>
    <row r="4705" spans="20:20" x14ac:dyDescent="0.25">
      <c r="T4705"/>
    </row>
    <row r="4706" spans="20:20" x14ac:dyDescent="0.25">
      <c r="T4706"/>
    </row>
    <row r="4707" spans="20:20" x14ac:dyDescent="0.25">
      <c r="T4707"/>
    </row>
    <row r="4708" spans="20:20" x14ac:dyDescent="0.25">
      <c r="T4708"/>
    </row>
    <row r="4709" spans="20:20" x14ac:dyDescent="0.25">
      <c r="T4709"/>
    </row>
    <row r="4710" spans="20:20" x14ac:dyDescent="0.25">
      <c r="T4710"/>
    </row>
    <row r="4711" spans="20:20" x14ac:dyDescent="0.25">
      <c r="T4711"/>
    </row>
    <row r="4712" spans="20:20" x14ac:dyDescent="0.25">
      <c r="T4712"/>
    </row>
    <row r="4713" spans="20:20" x14ac:dyDescent="0.25">
      <c r="T4713"/>
    </row>
    <row r="4714" spans="20:20" x14ac:dyDescent="0.25">
      <c r="T4714"/>
    </row>
    <row r="4715" spans="20:20" x14ac:dyDescent="0.25">
      <c r="T4715"/>
    </row>
    <row r="4716" spans="20:20" x14ac:dyDescent="0.25">
      <c r="T4716"/>
    </row>
    <row r="4717" spans="20:20" x14ac:dyDescent="0.25">
      <c r="T4717"/>
    </row>
    <row r="4718" spans="20:20" x14ac:dyDescent="0.25">
      <c r="T4718"/>
    </row>
    <row r="4719" spans="20:20" x14ac:dyDescent="0.25">
      <c r="T4719"/>
    </row>
    <row r="4720" spans="20:20" x14ac:dyDescent="0.25">
      <c r="T4720"/>
    </row>
    <row r="4721" spans="20:20" x14ac:dyDescent="0.25">
      <c r="T4721"/>
    </row>
    <row r="4722" spans="20:20" x14ac:dyDescent="0.25">
      <c r="T4722"/>
    </row>
    <row r="4723" spans="20:20" x14ac:dyDescent="0.25">
      <c r="T4723"/>
    </row>
    <row r="4724" spans="20:20" x14ac:dyDescent="0.25">
      <c r="T4724"/>
    </row>
    <row r="4725" spans="20:20" x14ac:dyDescent="0.25">
      <c r="T4725"/>
    </row>
    <row r="4726" spans="20:20" x14ac:dyDescent="0.25">
      <c r="T4726"/>
    </row>
    <row r="4727" spans="20:20" x14ac:dyDescent="0.25">
      <c r="T4727"/>
    </row>
    <row r="4728" spans="20:20" x14ac:dyDescent="0.25">
      <c r="T4728"/>
    </row>
    <row r="4729" spans="20:20" x14ac:dyDescent="0.25">
      <c r="T4729"/>
    </row>
    <row r="4730" spans="20:20" x14ac:dyDescent="0.25">
      <c r="T4730"/>
    </row>
    <row r="4731" spans="20:20" x14ac:dyDescent="0.25">
      <c r="T4731"/>
    </row>
    <row r="4732" spans="20:20" x14ac:dyDescent="0.25">
      <c r="T4732"/>
    </row>
    <row r="4733" spans="20:20" x14ac:dyDescent="0.25">
      <c r="T4733"/>
    </row>
    <row r="4734" spans="20:20" x14ac:dyDescent="0.25">
      <c r="T4734"/>
    </row>
    <row r="4735" spans="20:20" x14ac:dyDescent="0.25">
      <c r="T4735"/>
    </row>
    <row r="4736" spans="20:20" x14ac:dyDescent="0.25">
      <c r="T4736"/>
    </row>
    <row r="4737" spans="20:20" x14ac:dyDescent="0.25">
      <c r="T4737"/>
    </row>
    <row r="4738" spans="20:20" x14ac:dyDescent="0.25">
      <c r="T4738"/>
    </row>
    <row r="4739" spans="20:20" x14ac:dyDescent="0.25">
      <c r="T4739"/>
    </row>
    <row r="4740" spans="20:20" x14ac:dyDescent="0.25">
      <c r="T4740"/>
    </row>
    <row r="4741" spans="20:20" x14ac:dyDescent="0.25">
      <c r="T4741"/>
    </row>
    <row r="4742" spans="20:20" x14ac:dyDescent="0.25">
      <c r="T4742"/>
    </row>
    <row r="4743" spans="20:20" x14ac:dyDescent="0.25">
      <c r="T4743"/>
    </row>
    <row r="4744" spans="20:20" x14ac:dyDescent="0.25">
      <c r="T4744"/>
    </row>
    <row r="4745" spans="20:20" x14ac:dyDescent="0.25">
      <c r="T4745"/>
    </row>
    <row r="4746" spans="20:20" x14ac:dyDescent="0.25">
      <c r="T4746"/>
    </row>
    <row r="4747" spans="20:20" x14ac:dyDescent="0.25">
      <c r="T4747"/>
    </row>
    <row r="4748" spans="20:20" x14ac:dyDescent="0.25">
      <c r="T4748"/>
    </row>
    <row r="4749" spans="20:20" x14ac:dyDescent="0.25">
      <c r="T4749"/>
    </row>
    <row r="4750" spans="20:20" x14ac:dyDescent="0.25">
      <c r="T4750"/>
    </row>
    <row r="4751" spans="20:20" x14ac:dyDescent="0.25">
      <c r="T4751"/>
    </row>
    <row r="4752" spans="20:20" x14ac:dyDescent="0.25">
      <c r="T4752"/>
    </row>
    <row r="4753" spans="20:20" x14ac:dyDescent="0.25">
      <c r="T4753"/>
    </row>
    <row r="4754" spans="20:20" x14ac:dyDescent="0.25">
      <c r="T4754"/>
    </row>
    <row r="4755" spans="20:20" x14ac:dyDescent="0.25">
      <c r="T4755"/>
    </row>
    <row r="4756" spans="20:20" x14ac:dyDescent="0.25">
      <c r="T4756"/>
    </row>
    <row r="4757" spans="20:20" x14ac:dyDescent="0.25">
      <c r="T4757"/>
    </row>
    <row r="4758" spans="20:20" x14ac:dyDescent="0.25">
      <c r="T4758"/>
    </row>
    <row r="4759" spans="20:20" x14ac:dyDescent="0.25">
      <c r="T4759"/>
    </row>
    <row r="4760" spans="20:20" x14ac:dyDescent="0.25">
      <c r="T4760"/>
    </row>
    <row r="4761" spans="20:20" x14ac:dyDescent="0.25">
      <c r="T4761"/>
    </row>
    <row r="4762" spans="20:20" x14ac:dyDescent="0.25">
      <c r="T4762"/>
    </row>
    <row r="4763" spans="20:20" x14ac:dyDescent="0.25">
      <c r="T4763"/>
    </row>
    <row r="4764" spans="20:20" x14ac:dyDescent="0.25">
      <c r="T4764"/>
    </row>
    <row r="4765" spans="20:20" x14ac:dyDescent="0.25">
      <c r="T4765"/>
    </row>
    <row r="4766" spans="20:20" x14ac:dyDescent="0.25">
      <c r="T4766"/>
    </row>
    <row r="4767" spans="20:20" x14ac:dyDescent="0.25">
      <c r="T4767"/>
    </row>
    <row r="4768" spans="20:20" x14ac:dyDescent="0.25">
      <c r="T4768"/>
    </row>
    <row r="4769" spans="20:20" x14ac:dyDescent="0.25">
      <c r="T4769"/>
    </row>
    <row r="4770" spans="20:20" x14ac:dyDescent="0.25">
      <c r="T4770"/>
    </row>
    <row r="4771" spans="20:20" x14ac:dyDescent="0.25">
      <c r="T4771"/>
    </row>
    <row r="4772" spans="20:20" x14ac:dyDescent="0.25">
      <c r="T4772"/>
    </row>
    <row r="4773" spans="20:20" x14ac:dyDescent="0.25">
      <c r="T4773"/>
    </row>
    <row r="4774" spans="20:20" x14ac:dyDescent="0.25">
      <c r="T4774"/>
    </row>
    <row r="4775" spans="20:20" x14ac:dyDescent="0.25">
      <c r="T4775"/>
    </row>
    <row r="4776" spans="20:20" x14ac:dyDescent="0.25">
      <c r="T4776"/>
    </row>
    <row r="4777" spans="20:20" x14ac:dyDescent="0.25">
      <c r="T4777"/>
    </row>
    <row r="4778" spans="20:20" x14ac:dyDescent="0.25">
      <c r="T4778"/>
    </row>
    <row r="4779" spans="20:20" x14ac:dyDescent="0.25">
      <c r="T4779"/>
    </row>
    <row r="4780" spans="20:20" x14ac:dyDescent="0.25">
      <c r="T4780"/>
    </row>
    <row r="4781" spans="20:20" x14ac:dyDescent="0.25">
      <c r="T4781"/>
    </row>
    <row r="4782" spans="20:20" x14ac:dyDescent="0.25">
      <c r="T4782"/>
    </row>
    <row r="4783" spans="20:20" x14ac:dyDescent="0.25">
      <c r="T4783"/>
    </row>
    <row r="4784" spans="20:20" x14ac:dyDescent="0.25">
      <c r="T4784"/>
    </row>
    <row r="4785" spans="20:20" x14ac:dyDescent="0.25">
      <c r="T4785"/>
    </row>
    <row r="4786" spans="20:20" x14ac:dyDescent="0.25">
      <c r="T4786"/>
    </row>
    <row r="4787" spans="20:20" x14ac:dyDescent="0.25">
      <c r="T4787"/>
    </row>
    <row r="4788" spans="20:20" x14ac:dyDescent="0.25">
      <c r="T4788"/>
    </row>
    <row r="4789" spans="20:20" x14ac:dyDescent="0.25">
      <c r="T4789"/>
    </row>
    <row r="4790" spans="20:20" x14ac:dyDescent="0.25">
      <c r="T4790"/>
    </row>
    <row r="4791" spans="20:20" x14ac:dyDescent="0.25">
      <c r="T4791"/>
    </row>
    <row r="4792" spans="20:20" x14ac:dyDescent="0.25">
      <c r="T4792"/>
    </row>
    <row r="4793" spans="20:20" x14ac:dyDescent="0.25">
      <c r="T4793"/>
    </row>
    <row r="4794" spans="20:20" x14ac:dyDescent="0.25">
      <c r="T4794"/>
    </row>
    <row r="4795" spans="20:20" x14ac:dyDescent="0.25">
      <c r="T4795"/>
    </row>
    <row r="4796" spans="20:20" x14ac:dyDescent="0.25">
      <c r="T4796"/>
    </row>
    <row r="4797" spans="20:20" x14ac:dyDescent="0.25">
      <c r="T4797"/>
    </row>
    <row r="4798" spans="20:20" x14ac:dyDescent="0.25">
      <c r="T4798"/>
    </row>
    <row r="4799" spans="20:20" x14ac:dyDescent="0.25">
      <c r="T4799"/>
    </row>
    <row r="4800" spans="20:20" x14ac:dyDescent="0.25">
      <c r="T4800"/>
    </row>
    <row r="4801" spans="20:20" x14ac:dyDescent="0.25">
      <c r="T4801"/>
    </row>
    <row r="4802" spans="20:20" x14ac:dyDescent="0.25">
      <c r="T4802"/>
    </row>
    <row r="4803" spans="20:20" x14ac:dyDescent="0.25">
      <c r="T4803"/>
    </row>
    <row r="4804" spans="20:20" x14ac:dyDescent="0.25">
      <c r="T4804"/>
    </row>
    <row r="4805" spans="20:20" x14ac:dyDescent="0.25">
      <c r="T4805"/>
    </row>
    <row r="4806" spans="20:20" x14ac:dyDescent="0.25">
      <c r="T4806"/>
    </row>
    <row r="4807" spans="20:20" x14ac:dyDescent="0.25">
      <c r="T4807"/>
    </row>
    <row r="4808" spans="20:20" x14ac:dyDescent="0.25">
      <c r="T4808"/>
    </row>
    <row r="4809" spans="20:20" x14ac:dyDescent="0.25">
      <c r="T4809"/>
    </row>
    <row r="4810" spans="20:20" x14ac:dyDescent="0.25">
      <c r="T4810"/>
    </row>
    <row r="4811" spans="20:20" x14ac:dyDescent="0.25">
      <c r="T4811"/>
    </row>
    <row r="4812" spans="20:20" x14ac:dyDescent="0.25">
      <c r="T4812"/>
    </row>
    <row r="4813" spans="20:20" x14ac:dyDescent="0.25">
      <c r="T4813"/>
    </row>
    <row r="4814" spans="20:20" x14ac:dyDescent="0.25">
      <c r="T4814"/>
    </row>
    <row r="4815" spans="20:20" x14ac:dyDescent="0.25">
      <c r="T4815"/>
    </row>
    <row r="4816" spans="20:20" x14ac:dyDescent="0.25">
      <c r="T4816"/>
    </row>
    <row r="4817" spans="20:20" x14ac:dyDescent="0.25">
      <c r="T4817"/>
    </row>
    <row r="4818" spans="20:20" x14ac:dyDescent="0.25">
      <c r="T4818"/>
    </row>
    <row r="4819" spans="20:20" x14ac:dyDescent="0.25">
      <c r="T4819"/>
    </row>
    <row r="4820" spans="20:20" x14ac:dyDescent="0.25">
      <c r="T4820"/>
    </row>
    <row r="4821" spans="20:20" x14ac:dyDescent="0.25">
      <c r="T4821"/>
    </row>
    <row r="4822" spans="20:20" x14ac:dyDescent="0.25">
      <c r="T4822"/>
    </row>
    <row r="4823" spans="20:20" x14ac:dyDescent="0.25">
      <c r="T4823"/>
    </row>
    <row r="4824" spans="20:20" x14ac:dyDescent="0.25">
      <c r="T4824"/>
    </row>
    <row r="4825" spans="20:20" x14ac:dyDescent="0.25">
      <c r="T4825"/>
    </row>
    <row r="4826" spans="20:20" x14ac:dyDescent="0.25">
      <c r="T4826"/>
    </row>
    <row r="4827" spans="20:20" x14ac:dyDescent="0.25">
      <c r="T4827"/>
    </row>
    <row r="4828" spans="20:20" x14ac:dyDescent="0.25">
      <c r="T4828"/>
    </row>
    <row r="4829" spans="20:20" x14ac:dyDescent="0.25">
      <c r="T4829"/>
    </row>
    <row r="4830" spans="20:20" x14ac:dyDescent="0.25">
      <c r="T4830"/>
    </row>
    <row r="4831" spans="20:20" x14ac:dyDescent="0.25">
      <c r="T4831"/>
    </row>
    <row r="4832" spans="20:20" x14ac:dyDescent="0.25">
      <c r="T4832"/>
    </row>
    <row r="4833" spans="20:20" x14ac:dyDescent="0.25">
      <c r="T4833"/>
    </row>
    <row r="4834" spans="20:20" x14ac:dyDescent="0.25">
      <c r="T4834"/>
    </row>
    <row r="4835" spans="20:20" x14ac:dyDescent="0.25">
      <c r="T4835"/>
    </row>
    <row r="4836" spans="20:20" x14ac:dyDescent="0.25">
      <c r="T4836"/>
    </row>
    <row r="4837" spans="20:20" x14ac:dyDescent="0.25">
      <c r="T4837"/>
    </row>
    <row r="4838" spans="20:20" x14ac:dyDescent="0.25">
      <c r="T4838"/>
    </row>
    <row r="4839" spans="20:20" x14ac:dyDescent="0.25">
      <c r="T4839"/>
    </row>
    <row r="4840" spans="20:20" x14ac:dyDescent="0.25">
      <c r="T4840"/>
    </row>
    <row r="4841" spans="20:20" x14ac:dyDescent="0.25">
      <c r="T4841"/>
    </row>
    <row r="4842" spans="20:20" x14ac:dyDescent="0.25">
      <c r="T4842"/>
    </row>
    <row r="4843" spans="20:20" x14ac:dyDescent="0.25">
      <c r="T4843"/>
    </row>
    <row r="4844" spans="20:20" x14ac:dyDescent="0.25">
      <c r="T4844"/>
    </row>
    <row r="4845" spans="20:20" x14ac:dyDescent="0.25">
      <c r="T4845"/>
    </row>
    <row r="4846" spans="20:20" x14ac:dyDescent="0.25">
      <c r="T4846"/>
    </row>
    <row r="4847" spans="20:20" x14ac:dyDescent="0.25">
      <c r="T4847"/>
    </row>
    <row r="4848" spans="20:20" x14ac:dyDescent="0.25">
      <c r="T4848"/>
    </row>
    <row r="4849" spans="20:20" x14ac:dyDescent="0.25">
      <c r="T4849"/>
    </row>
    <row r="4850" spans="20:20" x14ac:dyDescent="0.25">
      <c r="T4850"/>
    </row>
    <row r="4851" spans="20:20" x14ac:dyDescent="0.25">
      <c r="T4851"/>
    </row>
    <row r="4852" spans="20:20" x14ac:dyDescent="0.25">
      <c r="T4852"/>
    </row>
    <row r="4853" spans="20:20" x14ac:dyDescent="0.25">
      <c r="T4853"/>
    </row>
    <row r="4854" spans="20:20" x14ac:dyDescent="0.25">
      <c r="T4854"/>
    </row>
    <row r="4855" spans="20:20" x14ac:dyDescent="0.25">
      <c r="T4855"/>
    </row>
    <row r="4856" spans="20:20" x14ac:dyDescent="0.25">
      <c r="T4856"/>
    </row>
    <row r="4857" spans="20:20" x14ac:dyDescent="0.25">
      <c r="T4857"/>
    </row>
    <row r="4858" spans="20:20" x14ac:dyDescent="0.25">
      <c r="T4858"/>
    </row>
    <row r="4859" spans="20:20" x14ac:dyDescent="0.25">
      <c r="T4859"/>
    </row>
    <row r="4860" spans="20:20" x14ac:dyDescent="0.25">
      <c r="T4860"/>
    </row>
    <row r="4861" spans="20:20" x14ac:dyDescent="0.25">
      <c r="T4861"/>
    </row>
    <row r="4862" spans="20:20" x14ac:dyDescent="0.25">
      <c r="T4862"/>
    </row>
    <row r="4863" spans="20:20" x14ac:dyDescent="0.25">
      <c r="T4863"/>
    </row>
    <row r="4864" spans="20:20" x14ac:dyDescent="0.25">
      <c r="T4864"/>
    </row>
    <row r="4865" spans="20:20" x14ac:dyDescent="0.25">
      <c r="T4865"/>
    </row>
    <row r="4866" spans="20:20" x14ac:dyDescent="0.25">
      <c r="T4866"/>
    </row>
    <row r="4867" spans="20:20" x14ac:dyDescent="0.25">
      <c r="T4867"/>
    </row>
    <row r="4868" spans="20:20" x14ac:dyDescent="0.25">
      <c r="T4868"/>
    </row>
    <row r="4869" spans="20:20" x14ac:dyDescent="0.25">
      <c r="T4869"/>
    </row>
    <row r="4870" spans="20:20" x14ac:dyDescent="0.25">
      <c r="T4870"/>
    </row>
    <row r="4871" spans="20:20" x14ac:dyDescent="0.25">
      <c r="T4871"/>
    </row>
    <row r="4872" spans="20:20" x14ac:dyDescent="0.25">
      <c r="T4872"/>
    </row>
    <row r="4873" spans="20:20" x14ac:dyDescent="0.25">
      <c r="T4873"/>
    </row>
    <row r="4874" spans="20:20" x14ac:dyDescent="0.25">
      <c r="T4874"/>
    </row>
    <row r="4875" spans="20:20" x14ac:dyDescent="0.25">
      <c r="T4875"/>
    </row>
    <row r="4876" spans="20:20" x14ac:dyDescent="0.25">
      <c r="T4876"/>
    </row>
    <row r="4877" spans="20:20" x14ac:dyDescent="0.25">
      <c r="T4877"/>
    </row>
    <row r="4878" spans="20:20" x14ac:dyDescent="0.25">
      <c r="T4878"/>
    </row>
    <row r="4879" spans="20:20" x14ac:dyDescent="0.25">
      <c r="T4879"/>
    </row>
    <row r="4880" spans="20:20" x14ac:dyDescent="0.25">
      <c r="T4880"/>
    </row>
    <row r="4881" spans="20:20" x14ac:dyDescent="0.25">
      <c r="T4881"/>
    </row>
    <row r="4882" spans="20:20" x14ac:dyDescent="0.25">
      <c r="T4882"/>
    </row>
    <row r="4883" spans="20:20" x14ac:dyDescent="0.25">
      <c r="T4883"/>
    </row>
    <row r="4884" spans="20:20" x14ac:dyDescent="0.25">
      <c r="T4884"/>
    </row>
    <row r="4885" spans="20:20" x14ac:dyDescent="0.25">
      <c r="T4885"/>
    </row>
    <row r="4886" spans="20:20" x14ac:dyDescent="0.25">
      <c r="T4886"/>
    </row>
    <row r="4887" spans="20:20" x14ac:dyDescent="0.25">
      <c r="T4887"/>
    </row>
    <row r="4888" spans="20:20" x14ac:dyDescent="0.25">
      <c r="T4888"/>
    </row>
    <row r="4889" spans="20:20" x14ac:dyDescent="0.25">
      <c r="T4889"/>
    </row>
    <row r="4890" spans="20:20" x14ac:dyDescent="0.25">
      <c r="T4890"/>
    </row>
    <row r="4891" spans="20:20" x14ac:dyDescent="0.25">
      <c r="T4891"/>
    </row>
    <row r="4892" spans="20:20" x14ac:dyDescent="0.25">
      <c r="T4892"/>
    </row>
    <row r="4893" spans="20:20" x14ac:dyDescent="0.25">
      <c r="T4893"/>
    </row>
    <row r="4894" spans="20:20" x14ac:dyDescent="0.25">
      <c r="T4894"/>
    </row>
    <row r="4895" spans="20:20" x14ac:dyDescent="0.25">
      <c r="T4895"/>
    </row>
    <row r="4896" spans="20:20" x14ac:dyDescent="0.25">
      <c r="T4896"/>
    </row>
    <row r="4897" spans="20:20" x14ac:dyDescent="0.25">
      <c r="T4897"/>
    </row>
    <row r="4898" spans="20:20" x14ac:dyDescent="0.25">
      <c r="T4898"/>
    </row>
    <row r="4899" spans="20:20" x14ac:dyDescent="0.25">
      <c r="T4899"/>
    </row>
    <row r="4900" spans="20:20" x14ac:dyDescent="0.25">
      <c r="T4900"/>
    </row>
    <row r="4901" spans="20:20" x14ac:dyDescent="0.25">
      <c r="T4901"/>
    </row>
    <row r="4902" spans="20:20" x14ac:dyDescent="0.25">
      <c r="T4902"/>
    </row>
    <row r="4903" spans="20:20" x14ac:dyDescent="0.25">
      <c r="T4903"/>
    </row>
    <row r="4904" spans="20:20" x14ac:dyDescent="0.25">
      <c r="T4904"/>
    </row>
    <row r="4905" spans="20:20" x14ac:dyDescent="0.25">
      <c r="T4905"/>
    </row>
    <row r="4906" spans="20:20" x14ac:dyDescent="0.25">
      <c r="T4906"/>
    </row>
    <row r="4907" spans="20:20" x14ac:dyDescent="0.25">
      <c r="T4907"/>
    </row>
    <row r="4908" spans="20:20" x14ac:dyDescent="0.25">
      <c r="T4908"/>
    </row>
    <row r="4909" spans="20:20" x14ac:dyDescent="0.25">
      <c r="T4909"/>
    </row>
    <row r="4910" spans="20:20" x14ac:dyDescent="0.25">
      <c r="T4910"/>
    </row>
    <row r="4911" spans="20:20" x14ac:dyDescent="0.25">
      <c r="T4911"/>
    </row>
    <row r="4912" spans="20:20" x14ac:dyDescent="0.25">
      <c r="T4912"/>
    </row>
    <row r="4913" spans="20:20" x14ac:dyDescent="0.25">
      <c r="T4913"/>
    </row>
    <row r="4914" spans="20:20" x14ac:dyDescent="0.25">
      <c r="T4914"/>
    </row>
    <row r="4915" spans="20:20" x14ac:dyDescent="0.25">
      <c r="T4915"/>
    </row>
    <row r="4916" spans="20:20" x14ac:dyDescent="0.25">
      <c r="T4916"/>
    </row>
    <row r="4917" spans="20:20" x14ac:dyDescent="0.25">
      <c r="T4917"/>
    </row>
    <row r="4918" spans="20:20" x14ac:dyDescent="0.25">
      <c r="T4918"/>
    </row>
    <row r="4919" spans="20:20" x14ac:dyDescent="0.25">
      <c r="T4919"/>
    </row>
    <row r="4920" spans="20:20" x14ac:dyDescent="0.25">
      <c r="T4920"/>
    </row>
    <row r="4921" spans="20:20" x14ac:dyDescent="0.25">
      <c r="T4921"/>
    </row>
    <row r="4922" spans="20:20" x14ac:dyDescent="0.25">
      <c r="T4922"/>
    </row>
    <row r="4923" spans="20:20" x14ac:dyDescent="0.25">
      <c r="T4923"/>
    </row>
    <row r="4924" spans="20:20" x14ac:dyDescent="0.25">
      <c r="T4924"/>
    </row>
    <row r="4925" spans="20:20" x14ac:dyDescent="0.25">
      <c r="T4925"/>
    </row>
    <row r="4926" spans="20:20" x14ac:dyDescent="0.25">
      <c r="T4926"/>
    </row>
    <row r="4927" spans="20:20" x14ac:dyDescent="0.25">
      <c r="T4927"/>
    </row>
    <row r="4928" spans="20:20" x14ac:dyDescent="0.25">
      <c r="T4928"/>
    </row>
    <row r="4929" spans="20:20" x14ac:dyDescent="0.25">
      <c r="T4929"/>
    </row>
    <row r="4930" spans="20:20" x14ac:dyDescent="0.25">
      <c r="T4930"/>
    </row>
    <row r="4931" spans="20:20" x14ac:dyDescent="0.25">
      <c r="T4931"/>
    </row>
    <row r="4932" spans="20:20" x14ac:dyDescent="0.25">
      <c r="T4932"/>
    </row>
    <row r="4933" spans="20:20" x14ac:dyDescent="0.25">
      <c r="T4933"/>
    </row>
    <row r="4934" spans="20:20" x14ac:dyDescent="0.25">
      <c r="T4934"/>
    </row>
    <row r="4935" spans="20:20" x14ac:dyDescent="0.25">
      <c r="T4935"/>
    </row>
    <row r="4936" spans="20:20" x14ac:dyDescent="0.25">
      <c r="T4936"/>
    </row>
    <row r="4937" spans="20:20" x14ac:dyDescent="0.25">
      <c r="T4937"/>
    </row>
    <row r="4938" spans="20:20" x14ac:dyDescent="0.25">
      <c r="T4938"/>
    </row>
    <row r="4939" spans="20:20" x14ac:dyDescent="0.25">
      <c r="T4939"/>
    </row>
    <row r="4940" spans="20:20" x14ac:dyDescent="0.25">
      <c r="T4940"/>
    </row>
    <row r="4941" spans="20:20" x14ac:dyDescent="0.25">
      <c r="T4941"/>
    </row>
    <row r="4942" spans="20:20" x14ac:dyDescent="0.25">
      <c r="T4942"/>
    </row>
    <row r="4943" spans="20:20" x14ac:dyDescent="0.25">
      <c r="T4943"/>
    </row>
    <row r="4944" spans="20:20" x14ac:dyDescent="0.25">
      <c r="T4944"/>
    </row>
    <row r="4945" spans="20:20" x14ac:dyDescent="0.25">
      <c r="T4945"/>
    </row>
    <row r="4946" spans="20:20" x14ac:dyDescent="0.25">
      <c r="T4946"/>
    </row>
    <row r="4947" spans="20:20" x14ac:dyDescent="0.25">
      <c r="T4947"/>
    </row>
    <row r="4948" spans="20:20" x14ac:dyDescent="0.25">
      <c r="T4948"/>
    </row>
    <row r="4949" spans="20:20" x14ac:dyDescent="0.25">
      <c r="T4949"/>
    </row>
    <row r="4950" spans="20:20" x14ac:dyDescent="0.25">
      <c r="T4950"/>
    </row>
    <row r="4951" spans="20:20" x14ac:dyDescent="0.25">
      <c r="T4951"/>
    </row>
    <row r="4952" spans="20:20" x14ac:dyDescent="0.25">
      <c r="T4952"/>
    </row>
    <row r="4953" spans="20:20" x14ac:dyDescent="0.25">
      <c r="T4953"/>
    </row>
    <row r="4954" spans="20:20" x14ac:dyDescent="0.25">
      <c r="T4954"/>
    </row>
    <row r="4955" spans="20:20" x14ac:dyDescent="0.25">
      <c r="T4955"/>
    </row>
    <row r="4956" spans="20:20" x14ac:dyDescent="0.25">
      <c r="T4956"/>
    </row>
    <row r="4957" spans="20:20" x14ac:dyDescent="0.25">
      <c r="T4957"/>
    </row>
    <row r="4958" spans="20:20" x14ac:dyDescent="0.25">
      <c r="T4958"/>
    </row>
    <row r="4959" spans="20:20" x14ac:dyDescent="0.25">
      <c r="T4959"/>
    </row>
    <row r="4960" spans="20:20" x14ac:dyDescent="0.25">
      <c r="T4960"/>
    </row>
    <row r="4961" spans="20:20" x14ac:dyDescent="0.25">
      <c r="T4961"/>
    </row>
    <row r="4962" spans="20:20" x14ac:dyDescent="0.25">
      <c r="T4962"/>
    </row>
    <row r="4963" spans="20:20" x14ac:dyDescent="0.25">
      <c r="T4963"/>
    </row>
    <row r="4964" spans="20:20" x14ac:dyDescent="0.25">
      <c r="T4964"/>
    </row>
    <row r="4965" spans="20:20" x14ac:dyDescent="0.25">
      <c r="T4965"/>
    </row>
    <row r="4966" spans="20:20" x14ac:dyDescent="0.25">
      <c r="T4966"/>
    </row>
    <row r="4967" spans="20:20" x14ac:dyDescent="0.25">
      <c r="T4967"/>
    </row>
    <row r="4968" spans="20:20" x14ac:dyDescent="0.25">
      <c r="T4968"/>
    </row>
    <row r="4969" spans="20:20" x14ac:dyDescent="0.25">
      <c r="T4969"/>
    </row>
    <row r="4970" spans="20:20" x14ac:dyDescent="0.25">
      <c r="T4970"/>
    </row>
    <row r="4971" spans="20:20" x14ac:dyDescent="0.25">
      <c r="T4971"/>
    </row>
    <row r="4972" spans="20:20" x14ac:dyDescent="0.25">
      <c r="T4972"/>
    </row>
    <row r="4973" spans="20:20" x14ac:dyDescent="0.25">
      <c r="T4973"/>
    </row>
    <row r="4974" spans="20:20" x14ac:dyDescent="0.25">
      <c r="T4974"/>
    </row>
    <row r="4975" spans="20:20" x14ac:dyDescent="0.25">
      <c r="T4975"/>
    </row>
    <row r="4976" spans="20:20" x14ac:dyDescent="0.25">
      <c r="T4976"/>
    </row>
    <row r="4977" spans="20:20" x14ac:dyDescent="0.25">
      <c r="T4977"/>
    </row>
    <row r="4978" spans="20:20" x14ac:dyDescent="0.25">
      <c r="T4978"/>
    </row>
    <row r="4979" spans="20:20" x14ac:dyDescent="0.25">
      <c r="T4979"/>
    </row>
    <row r="4980" spans="20:20" x14ac:dyDescent="0.25">
      <c r="T4980"/>
    </row>
    <row r="4981" spans="20:20" x14ac:dyDescent="0.25">
      <c r="T4981"/>
    </row>
    <row r="4982" spans="20:20" x14ac:dyDescent="0.25">
      <c r="T4982"/>
    </row>
    <row r="4983" spans="20:20" x14ac:dyDescent="0.25">
      <c r="T4983"/>
    </row>
    <row r="4984" spans="20:20" x14ac:dyDescent="0.25">
      <c r="T4984"/>
    </row>
    <row r="4985" spans="20:20" x14ac:dyDescent="0.25">
      <c r="T4985"/>
    </row>
    <row r="4986" spans="20:20" x14ac:dyDescent="0.25">
      <c r="T4986"/>
    </row>
    <row r="4987" spans="20:20" x14ac:dyDescent="0.25">
      <c r="T4987"/>
    </row>
    <row r="4988" spans="20:20" x14ac:dyDescent="0.25">
      <c r="T4988"/>
    </row>
    <row r="4989" spans="20:20" x14ac:dyDescent="0.25">
      <c r="T4989"/>
    </row>
    <row r="4990" spans="20:20" x14ac:dyDescent="0.25">
      <c r="T4990"/>
    </row>
    <row r="4991" spans="20:20" x14ac:dyDescent="0.25">
      <c r="T4991"/>
    </row>
    <row r="4992" spans="20:20" x14ac:dyDescent="0.25">
      <c r="T4992"/>
    </row>
    <row r="4993" spans="20:20" x14ac:dyDescent="0.25">
      <c r="T4993"/>
    </row>
    <row r="4994" spans="20:20" x14ac:dyDescent="0.25">
      <c r="T4994"/>
    </row>
    <row r="4995" spans="20:20" x14ac:dyDescent="0.25">
      <c r="T4995"/>
    </row>
    <row r="4996" spans="20:20" x14ac:dyDescent="0.25">
      <c r="T4996"/>
    </row>
    <row r="4997" spans="20:20" x14ac:dyDescent="0.25">
      <c r="T4997"/>
    </row>
    <row r="4998" spans="20:20" x14ac:dyDescent="0.25">
      <c r="T4998"/>
    </row>
    <row r="4999" spans="20:20" x14ac:dyDescent="0.25">
      <c r="T4999"/>
    </row>
    <row r="5000" spans="20:20" x14ac:dyDescent="0.25">
      <c r="T5000"/>
    </row>
    <row r="5001" spans="20:20" x14ac:dyDescent="0.25">
      <c r="T5001"/>
    </row>
    <row r="5002" spans="20:20" x14ac:dyDescent="0.25">
      <c r="T5002"/>
    </row>
    <row r="5003" spans="20:20" x14ac:dyDescent="0.25">
      <c r="T5003"/>
    </row>
    <row r="5004" spans="20:20" x14ac:dyDescent="0.25">
      <c r="T5004"/>
    </row>
    <row r="5005" spans="20:20" x14ac:dyDescent="0.25">
      <c r="T5005"/>
    </row>
    <row r="5006" spans="20:20" x14ac:dyDescent="0.25">
      <c r="T5006"/>
    </row>
    <row r="5007" spans="20:20" x14ac:dyDescent="0.25">
      <c r="T5007"/>
    </row>
    <row r="5008" spans="20:20" x14ac:dyDescent="0.25">
      <c r="T5008"/>
    </row>
    <row r="5009" spans="20:20" x14ac:dyDescent="0.25">
      <c r="T5009"/>
    </row>
    <row r="5010" spans="20:20" x14ac:dyDescent="0.25">
      <c r="T5010"/>
    </row>
    <row r="5011" spans="20:20" x14ac:dyDescent="0.25">
      <c r="T5011"/>
    </row>
    <row r="5012" spans="20:20" x14ac:dyDescent="0.25">
      <c r="T5012"/>
    </row>
    <row r="5013" spans="20:20" x14ac:dyDescent="0.25">
      <c r="T5013"/>
    </row>
    <row r="5014" spans="20:20" x14ac:dyDescent="0.25">
      <c r="T5014"/>
    </row>
    <row r="5015" spans="20:20" x14ac:dyDescent="0.25">
      <c r="T5015"/>
    </row>
    <row r="5016" spans="20:20" x14ac:dyDescent="0.25">
      <c r="T5016"/>
    </row>
    <row r="5017" spans="20:20" x14ac:dyDescent="0.25">
      <c r="T5017"/>
    </row>
    <row r="5018" spans="20:20" x14ac:dyDescent="0.25">
      <c r="T5018"/>
    </row>
    <row r="5019" spans="20:20" x14ac:dyDescent="0.25">
      <c r="T5019"/>
    </row>
    <row r="5020" spans="20:20" x14ac:dyDescent="0.25">
      <c r="T5020"/>
    </row>
    <row r="5021" spans="20:20" x14ac:dyDescent="0.25">
      <c r="T5021"/>
    </row>
    <row r="5022" spans="20:20" x14ac:dyDescent="0.25">
      <c r="T5022"/>
    </row>
    <row r="5023" spans="20:20" x14ac:dyDescent="0.25">
      <c r="T5023"/>
    </row>
    <row r="5024" spans="20:20" x14ac:dyDescent="0.25">
      <c r="T5024"/>
    </row>
    <row r="5025" spans="20:20" x14ac:dyDescent="0.25">
      <c r="T5025"/>
    </row>
    <row r="5026" spans="20:20" x14ac:dyDescent="0.25">
      <c r="T5026"/>
    </row>
    <row r="5027" spans="20:20" x14ac:dyDescent="0.25">
      <c r="T5027"/>
    </row>
    <row r="5028" spans="20:20" x14ac:dyDescent="0.25">
      <c r="T5028"/>
    </row>
    <row r="5029" spans="20:20" x14ac:dyDescent="0.25">
      <c r="T5029"/>
    </row>
    <row r="5030" spans="20:20" x14ac:dyDescent="0.25">
      <c r="T5030"/>
    </row>
    <row r="5031" spans="20:20" x14ac:dyDescent="0.25">
      <c r="T5031"/>
    </row>
    <row r="5032" spans="20:20" x14ac:dyDescent="0.25">
      <c r="T5032"/>
    </row>
    <row r="5033" spans="20:20" x14ac:dyDescent="0.25">
      <c r="T5033"/>
    </row>
    <row r="5034" spans="20:20" x14ac:dyDescent="0.25">
      <c r="T5034"/>
    </row>
    <row r="5035" spans="20:20" x14ac:dyDescent="0.25">
      <c r="T5035"/>
    </row>
    <row r="5036" spans="20:20" x14ac:dyDescent="0.25">
      <c r="T5036"/>
    </row>
    <row r="5037" spans="20:20" x14ac:dyDescent="0.25">
      <c r="T5037"/>
    </row>
    <row r="5038" spans="20:20" x14ac:dyDescent="0.25">
      <c r="T5038"/>
    </row>
    <row r="5039" spans="20:20" x14ac:dyDescent="0.25">
      <c r="T5039"/>
    </row>
    <row r="5040" spans="20:20" x14ac:dyDescent="0.25">
      <c r="T5040"/>
    </row>
    <row r="5041" spans="20:20" x14ac:dyDescent="0.25">
      <c r="T5041"/>
    </row>
    <row r="5042" spans="20:20" x14ac:dyDescent="0.25">
      <c r="T5042"/>
    </row>
    <row r="5043" spans="20:20" x14ac:dyDescent="0.25">
      <c r="T5043"/>
    </row>
    <row r="5044" spans="20:20" x14ac:dyDescent="0.25">
      <c r="T5044"/>
    </row>
    <row r="5045" spans="20:20" x14ac:dyDescent="0.25">
      <c r="T5045"/>
    </row>
    <row r="5046" spans="20:20" x14ac:dyDescent="0.25">
      <c r="T5046"/>
    </row>
    <row r="5047" spans="20:20" x14ac:dyDescent="0.25">
      <c r="T5047"/>
    </row>
    <row r="5048" spans="20:20" x14ac:dyDescent="0.25">
      <c r="T5048"/>
    </row>
    <row r="5049" spans="20:20" x14ac:dyDescent="0.25">
      <c r="T5049"/>
    </row>
    <row r="5050" spans="20:20" x14ac:dyDescent="0.25">
      <c r="T5050"/>
    </row>
    <row r="5051" spans="20:20" x14ac:dyDescent="0.25">
      <c r="T5051"/>
    </row>
    <row r="5052" spans="20:20" x14ac:dyDescent="0.25">
      <c r="T5052"/>
    </row>
    <row r="5053" spans="20:20" x14ac:dyDescent="0.25">
      <c r="T5053"/>
    </row>
    <row r="5054" spans="20:20" x14ac:dyDescent="0.25">
      <c r="T5054"/>
    </row>
    <row r="5055" spans="20:20" x14ac:dyDescent="0.25">
      <c r="T5055"/>
    </row>
    <row r="5056" spans="20:20" x14ac:dyDescent="0.25">
      <c r="T5056"/>
    </row>
    <row r="5057" spans="20:20" x14ac:dyDescent="0.25">
      <c r="T5057"/>
    </row>
    <row r="5058" spans="20:20" x14ac:dyDescent="0.25">
      <c r="T5058"/>
    </row>
    <row r="5059" spans="20:20" x14ac:dyDescent="0.25">
      <c r="T5059"/>
    </row>
    <row r="5060" spans="20:20" x14ac:dyDescent="0.25">
      <c r="T5060"/>
    </row>
    <row r="5061" spans="20:20" x14ac:dyDescent="0.25">
      <c r="T5061"/>
    </row>
    <row r="5062" spans="20:20" x14ac:dyDescent="0.25">
      <c r="T5062"/>
    </row>
    <row r="5063" spans="20:20" x14ac:dyDescent="0.25">
      <c r="T5063"/>
    </row>
    <row r="5064" spans="20:20" x14ac:dyDescent="0.25">
      <c r="T5064"/>
    </row>
    <row r="5065" spans="20:20" x14ac:dyDescent="0.25">
      <c r="T5065"/>
    </row>
    <row r="5066" spans="20:20" x14ac:dyDescent="0.25">
      <c r="T5066"/>
    </row>
    <row r="5067" spans="20:20" x14ac:dyDescent="0.25">
      <c r="T5067"/>
    </row>
    <row r="5068" spans="20:20" x14ac:dyDescent="0.25">
      <c r="T5068"/>
    </row>
    <row r="5069" spans="20:20" x14ac:dyDescent="0.25">
      <c r="T5069"/>
    </row>
    <row r="5070" spans="20:20" x14ac:dyDescent="0.25">
      <c r="T5070"/>
    </row>
    <row r="5071" spans="20:20" x14ac:dyDescent="0.25">
      <c r="T5071"/>
    </row>
    <row r="5072" spans="20:20" x14ac:dyDescent="0.25">
      <c r="T5072"/>
    </row>
    <row r="5073" spans="20:20" x14ac:dyDescent="0.25">
      <c r="T5073"/>
    </row>
    <row r="5074" spans="20:20" x14ac:dyDescent="0.25">
      <c r="T5074"/>
    </row>
    <row r="5075" spans="20:20" x14ac:dyDescent="0.25">
      <c r="T5075"/>
    </row>
    <row r="5076" spans="20:20" x14ac:dyDescent="0.25">
      <c r="T5076"/>
    </row>
    <row r="5077" spans="20:20" x14ac:dyDescent="0.25">
      <c r="T5077"/>
    </row>
    <row r="5078" spans="20:20" x14ac:dyDescent="0.25">
      <c r="T5078"/>
    </row>
    <row r="5079" spans="20:20" x14ac:dyDescent="0.25">
      <c r="T5079"/>
    </row>
    <row r="5080" spans="20:20" x14ac:dyDescent="0.25">
      <c r="T5080"/>
    </row>
    <row r="5081" spans="20:20" x14ac:dyDescent="0.25">
      <c r="T5081"/>
    </row>
    <row r="5082" spans="20:20" x14ac:dyDescent="0.25">
      <c r="T5082"/>
    </row>
    <row r="5083" spans="20:20" x14ac:dyDescent="0.25">
      <c r="T5083"/>
    </row>
    <row r="5084" spans="20:20" x14ac:dyDescent="0.25">
      <c r="T5084"/>
    </row>
    <row r="5085" spans="20:20" x14ac:dyDescent="0.25">
      <c r="T5085"/>
    </row>
    <row r="5086" spans="20:20" x14ac:dyDescent="0.25">
      <c r="T5086"/>
    </row>
    <row r="5087" spans="20:20" x14ac:dyDescent="0.25">
      <c r="T5087"/>
    </row>
    <row r="5088" spans="20:20" x14ac:dyDescent="0.25">
      <c r="T5088"/>
    </row>
    <row r="5089" spans="20:20" x14ac:dyDescent="0.25">
      <c r="T5089"/>
    </row>
    <row r="5090" spans="20:20" x14ac:dyDescent="0.25">
      <c r="T5090"/>
    </row>
    <row r="5091" spans="20:20" x14ac:dyDescent="0.25">
      <c r="T5091"/>
    </row>
    <row r="5092" spans="20:20" x14ac:dyDescent="0.25">
      <c r="T5092"/>
    </row>
    <row r="5093" spans="20:20" x14ac:dyDescent="0.25">
      <c r="T5093"/>
    </row>
    <row r="5094" spans="20:20" x14ac:dyDescent="0.25">
      <c r="T5094"/>
    </row>
    <row r="5095" spans="20:20" x14ac:dyDescent="0.25">
      <c r="T5095"/>
    </row>
    <row r="5096" spans="20:20" x14ac:dyDescent="0.25">
      <c r="T5096"/>
    </row>
    <row r="5097" spans="20:20" x14ac:dyDescent="0.25">
      <c r="T5097"/>
    </row>
    <row r="5098" spans="20:20" x14ac:dyDescent="0.25">
      <c r="T5098"/>
    </row>
    <row r="5099" spans="20:20" x14ac:dyDescent="0.25">
      <c r="T5099"/>
    </row>
    <row r="5100" spans="20:20" x14ac:dyDescent="0.25">
      <c r="T5100"/>
    </row>
    <row r="5101" spans="20:20" x14ac:dyDescent="0.25">
      <c r="T5101"/>
    </row>
    <row r="5102" spans="20:20" x14ac:dyDescent="0.25">
      <c r="T5102"/>
    </row>
    <row r="5103" spans="20:20" x14ac:dyDescent="0.25">
      <c r="T5103"/>
    </row>
    <row r="5104" spans="20:20" x14ac:dyDescent="0.25">
      <c r="T5104"/>
    </row>
    <row r="5105" spans="20:20" x14ac:dyDescent="0.25">
      <c r="T5105"/>
    </row>
    <row r="5106" spans="20:20" x14ac:dyDescent="0.25">
      <c r="T5106"/>
    </row>
    <row r="5107" spans="20:20" x14ac:dyDescent="0.25">
      <c r="T5107"/>
    </row>
    <row r="5108" spans="20:20" x14ac:dyDescent="0.25">
      <c r="T5108"/>
    </row>
    <row r="5109" spans="20:20" x14ac:dyDescent="0.25">
      <c r="T5109"/>
    </row>
    <row r="5110" spans="20:20" x14ac:dyDescent="0.25">
      <c r="T5110"/>
    </row>
    <row r="5111" spans="20:20" x14ac:dyDescent="0.25">
      <c r="T5111"/>
    </row>
    <row r="5112" spans="20:20" x14ac:dyDescent="0.25">
      <c r="T5112"/>
    </row>
    <row r="5113" spans="20:20" x14ac:dyDescent="0.25">
      <c r="T5113"/>
    </row>
    <row r="5114" spans="20:20" x14ac:dyDescent="0.25">
      <c r="T5114"/>
    </row>
    <row r="5115" spans="20:20" x14ac:dyDescent="0.25">
      <c r="T5115"/>
    </row>
    <row r="5116" spans="20:20" x14ac:dyDescent="0.25">
      <c r="T5116"/>
    </row>
    <row r="5117" spans="20:20" x14ac:dyDescent="0.25">
      <c r="T5117"/>
    </row>
    <row r="5118" spans="20:20" x14ac:dyDescent="0.25">
      <c r="T5118"/>
    </row>
    <row r="5119" spans="20:20" x14ac:dyDescent="0.25">
      <c r="T5119"/>
    </row>
    <row r="5120" spans="20:20" x14ac:dyDescent="0.25">
      <c r="T5120"/>
    </row>
    <row r="5121" spans="20:20" x14ac:dyDescent="0.25">
      <c r="T5121"/>
    </row>
    <row r="5122" spans="20:20" x14ac:dyDescent="0.25">
      <c r="T5122"/>
    </row>
    <row r="5123" spans="20:20" x14ac:dyDescent="0.25">
      <c r="T5123"/>
    </row>
    <row r="5124" spans="20:20" x14ac:dyDescent="0.25">
      <c r="T5124"/>
    </row>
    <row r="5125" spans="20:20" x14ac:dyDescent="0.25">
      <c r="T5125"/>
    </row>
    <row r="5126" spans="20:20" x14ac:dyDescent="0.25">
      <c r="T5126"/>
    </row>
    <row r="5127" spans="20:20" x14ac:dyDescent="0.25">
      <c r="T5127"/>
    </row>
    <row r="5128" spans="20:20" x14ac:dyDescent="0.25">
      <c r="T5128"/>
    </row>
    <row r="5129" spans="20:20" x14ac:dyDescent="0.25">
      <c r="T5129"/>
    </row>
    <row r="5130" spans="20:20" x14ac:dyDescent="0.25">
      <c r="T5130"/>
    </row>
    <row r="5131" spans="20:20" x14ac:dyDescent="0.25">
      <c r="T5131"/>
    </row>
    <row r="5132" spans="20:20" x14ac:dyDescent="0.25">
      <c r="T5132"/>
    </row>
    <row r="5133" spans="20:20" x14ac:dyDescent="0.25">
      <c r="T5133"/>
    </row>
    <row r="5134" spans="20:20" x14ac:dyDescent="0.25">
      <c r="T5134"/>
    </row>
    <row r="5135" spans="20:20" x14ac:dyDescent="0.25">
      <c r="T5135"/>
    </row>
    <row r="5136" spans="20:20" x14ac:dyDescent="0.25">
      <c r="T5136"/>
    </row>
    <row r="5137" spans="20:20" x14ac:dyDescent="0.25">
      <c r="T5137"/>
    </row>
    <row r="5138" spans="20:20" x14ac:dyDescent="0.25">
      <c r="T5138"/>
    </row>
    <row r="5139" spans="20:20" x14ac:dyDescent="0.25">
      <c r="T5139"/>
    </row>
    <row r="5140" spans="20:20" x14ac:dyDescent="0.25">
      <c r="T5140"/>
    </row>
    <row r="5141" spans="20:20" x14ac:dyDescent="0.25">
      <c r="T5141"/>
    </row>
    <row r="5142" spans="20:20" x14ac:dyDescent="0.25">
      <c r="T5142"/>
    </row>
    <row r="5143" spans="20:20" x14ac:dyDescent="0.25">
      <c r="T5143"/>
    </row>
    <row r="5144" spans="20:20" x14ac:dyDescent="0.25">
      <c r="T5144"/>
    </row>
    <row r="5145" spans="20:20" x14ac:dyDescent="0.25">
      <c r="T5145"/>
    </row>
    <row r="5146" spans="20:20" x14ac:dyDescent="0.25">
      <c r="T5146"/>
    </row>
    <row r="5147" spans="20:20" x14ac:dyDescent="0.25">
      <c r="T5147"/>
    </row>
    <row r="5148" spans="20:20" x14ac:dyDescent="0.25">
      <c r="T5148"/>
    </row>
    <row r="5149" spans="20:20" x14ac:dyDescent="0.25">
      <c r="T5149"/>
    </row>
    <row r="5150" spans="20:20" x14ac:dyDescent="0.25">
      <c r="T5150"/>
    </row>
    <row r="5151" spans="20:20" x14ac:dyDescent="0.25">
      <c r="T5151"/>
    </row>
    <row r="5152" spans="20:20" x14ac:dyDescent="0.25">
      <c r="T5152"/>
    </row>
    <row r="5153" spans="20:20" x14ac:dyDescent="0.25">
      <c r="T5153"/>
    </row>
    <row r="5154" spans="20:20" x14ac:dyDescent="0.25">
      <c r="T5154"/>
    </row>
    <row r="5155" spans="20:20" x14ac:dyDescent="0.25">
      <c r="T5155"/>
    </row>
    <row r="5156" spans="20:20" x14ac:dyDescent="0.25">
      <c r="T5156"/>
    </row>
    <row r="5157" spans="20:20" x14ac:dyDescent="0.25">
      <c r="T5157"/>
    </row>
    <row r="5158" spans="20:20" x14ac:dyDescent="0.25">
      <c r="T5158"/>
    </row>
    <row r="5159" spans="20:20" x14ac:dyDescent="0.25">
      <c r="T5159"/>
    </row>
    <row r="5160" spans="20:20" x14ac:dyDescent="0.25">
      <c r="T5160"/>
    </row>
    <row r="5161" spans="20:20" x14ac:dyDescent="0.25">
      <c r="T5161"/>
    </row>
    <row r="5162" spans="20:20" x14ac:dyDescent="0.25">
      <c r="T5162"/>
    </row>
    <row r="5163" spans="20:20" x14ac:dyDescent="0.25">
      <c r="T5163"/>
    </row>
    <row r="5164" spans="20:20" x14ac:dyDescent="0.25">
      <c r="T5164"/>
    </row>
    <row r="5165" spans="20:20" x14ac:dyDescent="0.25">
      <c r="T5165"/>
    </row>
    <row r="5166" spans="20:20" x14ac:dyDescent="0.25">
      <c r="T5166"/>
    </row>
    <row r="5167" spans="20:20" x14ac:dyDescent="0.25">
      <c r="T5167"/>
    </row>
    <row r="5168" spans="20:20" x14ac:dyDescent="0.25">
      <c r="T5168"/>
    </row>
    <row r="5169" spans="20:20" x14ac:dyDescent="0.25">
      <c r="T5169"/>
    </row>
    <row r="5170" spans="20:20" x14ac:dyDescent="0.25">
      <c r="T5170"/>
    </row>
    <row r="5171" spans="20:20" x14ac:dyDescent="0.25">
      <c r="T5171"/>
    </row>
    <row r="5172" spans="20:20" x14ac:dyDescent="0.25">
      <c r="T5172"/>
    </row>
    <row r="5173" spans="20:20" x14ac:dyDescent="0.25">
      <c r="T5173"/>
    </row>
    <row r="5174" spans="20:20" x14ac:dyDescent="0.25">
      <c r="T5174"/>
    </row>
    <row r="5175" spans="20:20" x14ac:dyDescent="0.25">
      <c r="T5175"/>
    </row>
    <row r="5176" spans="20:20" x14ac:dyDescent="0.25">
      <c r="T5176"/>
    </row>
    <row r="5177" spans="20:20" x14ac:dyDescent="0.25">
      <c r="T5177"/>
    </row>
    <row r="5178" spans="20:20" x14ac:dyDescent="0.25">
      <c r="T5178"/>
    </row>
    <row r="5179" spans="20:20" x14ac:dyDescent="0.25">
      <c r="T5179"/>
    </row>
    <row r="5180" spans="20:20" x14ac:dyDescent="0.25">
      <c r="T5180"/>
    </row>
    <row r="5181" spans="20:20" x14ac:dyDescent="0.25">
      <c r="T5181"/>
    </row>
    <row r="5182" spans="20:20" x14ac:dyDescent="0.25">
      <c r="T5182"/>
    </row>
    <row r="5183" spans="20:20" x14ac:dyDescent="0.25">
      <c r="T5183"/>
    </row>
    <row r="5184" spans="20:20" x14ac:dyDescent="0.25">
      <c r="T5184"/>
    </row>
    <row r="5185" spans="20:20" x14ac:dyDescent="0.25">
      <c r="T5185"/>
    </row>
    <row r="5186" spans="20:20" x14ac:dyDescent="0.25">
      <c r="T5186"/>
    </row>
    <row r="5187" spans="20:20" x14ac:dyDescent="0.25">
      <c r="T5187"/>
    </row>
    <row r="5188" spans="20:20" x14ac:dyDescent="0.25">
      <c r="T5188"/>
    </row>
    <row r="5189" spans="20:20" x14ac:dyDescent="0.25">
      <c r="T5189"/>
    </row>
    <row r="5190" spans="20:20" x14ac:dyDescent="0.25">
      <c r="T5190"/>
    </row>
    <row r="5191" spans="20:20" x14ac:dyDescent="0.25">
      <c r="T5191"/>
    </row>
    <row r="5192" spans="20:20" x14ac:dyDescent="0.25">
      <c r="T5192"/>
    </row>
    <row r="5193" spans="20:20" x14ac:dyDescent="0.25">
      <c r="T5193"/>
    </row>
    <row r="5194" spans="20:20" x14ac:dyDescent="0.25">
      <c r="T5194"/>
    </row>
    <row r="5195" spans="20:20" x14ac:dyDescent="0.25">
      <c r="T5195"/>
    </row>
    <row r="5196" spans="20:20" x14ac:dyDescent="0.25">
      <c r="T5196"/>
    </row>
    <row r="5197" spans="20:20" x14ac:dyDescent="0.25">
      <c r="T5197"/>
    </row>
    <row r="5198" spans="20:20" x14ac:dyDescent="0.25">
      <c r="T5198"/>
    </row>
    <row r="5199" spans="20:20" x14ac:dyDescent="0.25">
      <c r="T5199"/>
    </row>
    <row r="5200" spans="20:20" x14ac:dyDescent="0.25">
      <c r="T5200"/>
    </row>
    <row r="5201" spans="20:20" x14ac:dyDescent="0.25">
      <c r="T5201"/>
    </row>
    <row r="5202" spans="20:20" x14ac:dyDescent="0.25">
      <c r="T5202"/>
    </row>
    <row r="5203" spans="20:20" x14ac:dyDescent="0.25">
      <c r="T5203"/>
    </row>
    <row r="5204" spans="20:20" x14ac:dyDescent="0.25">
      <c r="T5204"/>
    </row>
    <row r="5205" spans="20:20" x14ac:dyDescent="0.25">
      <c r="T5205"/>
    </row>
    <row r="5206" spans="20:20" x14ac:dyDescent="0.25">
      <c r="T5206"/>
    </row>
    <row r="5207" spans="20:20" x14ac:dyDescent="0.25">
      <c r="T5207"/>
    </row>
    <row r="5208" spans="20:20" x14ac:dyDescent="0.25">
      <c r="T5208"/>
    </row>
    <row r="5209" spans="20:20" x14ac:dyDescent="0.25">
      <c r="T5209"/>
    </row>
    <row r="5210" spans="20:20" x14ac:dyDescent="0.25">
      <c r="T5210"/>
    </row>
    <row r="5211" spans="20:20" x14ac:dyDescent="0.25">
      <c r="T5211"/>
    </row>
    <row r="5212" spans="20:20" x14ac:dyDescent="0.25">
      <c r="T5212"/>
    </row>
    <row r="5213" spans="20:20" x14ac:dyDescent="0.25">
      <c r="T5213"/>
    </row>
    <row r="5214" spans="20:20" x14ac:dyDescent="0.25">
      <c r="T5214"/>
    </row>
    <row r="5215" spans="20:20" x14ac:dyDescent="0.25">
      <c r="T5215"/>
    </row>
    <row r="5216" spans="20:20" x14ac:dyDescent="0.25">
      <c r="T5216"/>
    </row>
    <row r="5217" spans="20:20" x14ac:dyDescent="0.25">
      <c r="T5217"/>
    </row>
    <row r="5218" spans="20:20" x14ac:dyDescent="0.25">
      <c r="T5218"/>
    </row>
    <row r="5219" spans="20:20" x14ac:dyDescent="0.25">
      <c r="T5219"/>
    </row>
    <row r="5220" spans="20:20" x14ac:dyDescent="0.25">
      <c r="T5220"/>
    </row>
    <row r="5221" spans="20:20" x14ac:dyDescent="0.25">
      <c r="T5221"/>
    </row>
    <row r="5222" spans="20:20" x14ac:dyDescent="0.25">
      <c r="T5222"/>
    </row>
    <row r="5223" spans="20:20" x14ac:dyDescent="0.25">
      <c r="T5223"/>
    </row>
    <row r="5224" spans="20:20" x14ac:dyDescent="0.25">
      <c r="T5224"/>
    </row>
    <row r="5225" spans="20:20" x14ac:dyDescent="0.25">
      <c r="T5225"/>
    </row>
    <row r="5226" spans="20:20" x14ac:dyDescent="0.25">
      <c r="T5226"/>
    </row>
    <row r="5227" spans="20:20" x14ac:dyDescent="0.25">
      <c r="T5227"/>
    </row>
    <row r="5228" spans="20:20" x14ac:dyDescent="0.25">
      <c r="T5228"/>
    </row>
    <row r="5229" spans="20:20" x14ac:dyDescent="0.25">
      <c r="T5229"/>
    </row>
    <row r="5230" spans="20:20" x14ac:dyDescent="0.25">
      <c r="T5230"/>
    </row>
    <row r="5231" spans="20:20" x14ac:dyDescent="0.25">
      <c r="T5231"/>
    </row>
    <row r="5232" spans="20:20" x14ac:dyDescent="0.25">
      <c r="T5232"/>
    </row>
    <row r="5233" spans="20:20" x14ac:dyDescent="0.25">
      <c r="T5233"/>
    </row>
    <row r="5234" spans="20:20" x14ac:dyDescent="0.25">
      <c r="T5234"/>
    </row>
    <row r="5235" spans="20:20" x14ac:dyDescent="0.25">
      <c r="T5235"/>
    </row>
    <row r="5236" spans="20:20" x14ac:dyDescent="0.25">
      <c r="T5236"/>
    </row>
    <row r="5237" spans="20:20" x14ac:dyDescent="0.25">
      <c r="T5237"/>
    </row>
    <row r="5238" spans="20:20" x14ac:dyDescent="0.25">
      <c r="T5238"/>
    </row>
    <row r="5239" spans="20:20" x14ac:dyDescent="0.25">
      <c r="T5239"/>
    </row>
    <row r="5240" spans="20:20" x14ac:dyDescent="0.25">
      <c r="T5240"/>
    </row>
    <row r="5241" spans="20:20" x14ac:dyDescent="0.25">
      <c r="T5241"/>
    </row>
    <row r="5242" spans="20:20" x14ac:dyDescent="0.25">
      <c r="T5242"/>
    </row>
    <row r="5243" spans="20:20" x14ac:dyDescent="0.25">
      <c r="T5243"/>
    </row>
    <row r="5244" spans="20:20" x14ac:dyDescent="0.25">
      <c r="T5244"/>
    </row>
    <row r="5245" spans="20:20" x14ac:dyDescent="0.25">
      <c r="T5245"/>
    </row>
    <row r="5246" spans="20:20" x14ac:dyDescent="0.25">
      <c r="T5246"/>
    </row>
    <row r="5247" spans="20:20" x14ac:dyDescent="0.25">
      <c r="T5247"/>
    </row>
    <row r="5248" spans="20:20" x14ac:dyDescent="0.25">
      <c r="T5248"/>
    </row>
    <row r="5249" spans="20:20" x14ac:dyDescent="0.25">
      <c r="T5249"/>
    </row>
    <row r="5250" spans="20:20" x14ac:dyDescent="0.25">
      <c r="T5250"/>
    </row>
    <row r="5251" spans="20:20" x14ac:dyDescent="0.25">
      <c r="T5251"/>
    </row>
    <row r="5252" spans="20:20" x14ac:dyDescent="0.25">
      <c r="T5252"/>
    </row>
    <row r="5253" spans="20:20" x14ac:dyDescent="0.25">
      <c r="T5253"/>
    </row>
    <row r="5254" spans="20:20" x14ac:dyDescent="0.25">
      <c r="T5254"/>
    </row>
    <row r="5255" spans="20:20" x14ac:dyDescent="0.25">
      <c r="T5255"/>
    </row>
    <row r="5256" spans="20:20" x14ac:dyDescent="0.25">
      <c r="T5256"/>
    </row>
    <row r="5257" spans="20:20" x14ac:dyDescent="0.25">
      <c r="T5257"/>
    </row>
    <row r="5258" spans="20:20" x14ac:dyDescent="0.25">
      <c r="T5258"/>
    </row>
    <row r="5259" spans="20:20" x14ac:dyDescent="0.25">
      <c r="T5259"/>
    </row>
    <row r="5260" spans="20:20" x14ac:dyDescent="0.25">
      <c r="T5260"/>
    </row>
    <row r="5261" spans="20:20" x14ac:dyDescent="0.25">
      <c r="T5261"/>
    </row>
    <row r="5262" spans="20:20" x14ac:dyDescent="0.25">
      <c r="T5262"/>
    </row>
    <row r="5263" spans="20:20" x14ac:dyDescent="0.25">
      <c r="T5263"/>
    </row>
    <row r="5264" spans="20:20" x14ac:dyDescent="0.25">
      <c r="T5264"/>
    </row>
    <row r="5265" spans="20:20" x14ac:dyDescent="0.25">
      <c r="T5265"/>
    </row>
    <row r="5266" spans="20:20" x14ac:dyDescent="0.25">
      <c r="T5266"/>
    </row>
    <row r="5267" spans="20:20" x14ac:dyDescent="0.25">
      <c r="T5267"/>
    </row>
    <row r="5268" spans="20:20" x14ac:dyDescent="0.25">
      <c r="T5268"/>
    </row>
    <row r="5269" spans="20:20" x14ac:dyDescent="0.25">
      <c r="T5269"/>
    </row>
    <row r="5270" spans="20:20" x14ac:dyDescent="0.25">
      <c r="T5270"/>
    </row>
    <row r="5271" spans="20:20" x14ac:dyDescent="0.25">
      <c r="T5271"/>
    </row>
    <row r="5272" spans="20:20" x14ac:dyDescent="0.25">
      <c r="T5272"/>
    </row>
    <row r="5273" spans="20:20" x14ac:dyDescent="0.25">
      <c r="T5273"/>
    </row>
    <row r="5274" spans="20:20" x14ac:dyDescent="0.25">
      <c r="T5274"/>
    </row>
    <row r="5275" spans="20:20" x14ac:dyDescent="0.25">
      <c r="T5275"/>
    </row>
    <row r="5276" spans="20:20" x14ac:dyDescent="0.25">
      <c r="T5276"/>
    </row>
    <row r="5277" spans="20:20" x14ac:dyDescent="0.25">
      <c r="T5277"/>
    </row>
    <row r="5278" spans="20:20" x14ac:dyDescent="0.25">
      <c r="T5278"/>
    </row>
    <row r="5279" spans="20:20" x14ac:dyDescent="0.25">
      <c r="T5279"/>
    </row>
    <row r="5280" spans="20:20" x14ac:dyDescent="0.25">
      <c r="T5280"/>
    </row>
    <row r="5281" spans="20:20" x14ac:dyDescent="0.25">
      <c r="T5281"/>
    </row>
    <row r="5282" spans="20:20" x14ac:dyDescent="0.25">
      <c r="T5282"/>
    </row>
    <row r="5283" spans="20:20" x14ac:dyDescent="0.25">
      <c r="T5283"/>
    </row>
    <row r="5284" spans="20:20" x14ac:dyDescent="0.25">
      <c r="T5284"/>
    </row>
    <row r="5285" spans="20:20" x14ac:dyDescent="0.25">
      <c r="T5285"/>
    </row>
    <row r="5286" spans="20:20" x14ac:dyDescent="0.25">
      <c r="T5286"/>
    </row>
    <row r="5287" spans="20:20" x14ac:dyDescent="0.25">
      <c r="T5287"/>
    </row>
    <row r="5288" spans="20:20" x14ac:dyDescent="0.25">
      <c r="T5288"/>
    </row>
    <row r="5289" spans="20:20" x14ac:dyDescent="0.25">
      <c r="T5289"/>
    </row>
    <row r="5290" spans="20:20" x14ac:dyDescent="0.25">
      <c r="T5290"/>
    </row>
    <row r="5291" spans="20:20" x14ac:dyDescent="0.25">
      <c r="T5291"/>
    </row>
    <row r="5292" spans="20:20" x14ac:dyDescent="0.25">
      <c r="T5292"/>
    </row>
    <row r="5293" spans="20:20" x14ac:dyDescent="0.25">
      <c r="T5293"/>
    </row>
    <row r="5294" spans="20:20" x14ac:dyDescent="0.25">
      <c r="T5294"/>
    </row>
    <row r="5295" spans="20:20" x14ac:dyDescent="0.25">
      <c r="T5295"/>
    </row>
    <row r="5296" spans="20:20" x14ac:dyDescent="0.25">
      <c r="T5296"/>
    </row>
    <row r="5297" spans="20:20" x14ac:dyDescent="0.25">
      <c r="T5297"/>
    </row>
    <row r="5298" spans="20:20" x14ac:dyDescent="0.25">
      <c r="T5298"/>
    </row>
    <row r="5299" spans="20:20" x14ac:dyDescent="0.25">
      <c r="T5299"/>
    </row>
    <row r="5300" spans="20:20" x14ac:dyDescent="0.25">
      <c r="T5300"/>
    </row>
    <row r="5301" spans="20:20" x14ac:dyDescent="0.25">
      <c r="T5301"/>
    </row>
    <row r="5302" spans="20:20" x14ac:dyDescent="0.25">
      <c r="T5302"/>
    </row>
    <row r="5303" spans="20:20" x14ac:dyDescent="0.25">
      <c r="T5303"/>
    </row>
    <row r="5304" spans="20:20" x14ac:dyDescent="0.25">
      <c r="T5304"/>
    </row>
    <row r="5305" spans="20:20" x14ac:dyDescent="0.25">
      <c r="T5305"/>
    </row>
    <row r="5306" spans="20:20" x14ac:dyDescent="0.25">
      <c r="T5306"/>
    </row>
    <row r="5307" spans="20:20" x14ac:dyDescent="0.25">
      <c r="T5307"/>
    </row>
    <row r="5308" spans="20:20" x14ac:dyDescent="0.25">
      <c r="T5308"/>
    </row>
    <row r="5309" spans="20:20" x14ac:dyDescent="0.25">
      <c r="T5309"/>
    </row>
    <row r="5310" spans="20:20" x14ac:dyDescent="0.25">
      <c r="T5310"/>
    </row>
    <row r="5311" spans="20:20" x14ac:dyDescent="0.25">
      <c r="T5311"/>
    </row>
    <row r="5312" spans="20:20" x14ac:dyDescent="0.25">
      <c r="T5312"/>
    </row>
    <row r="5313" spans="20:20" x14ac:dyDescent="0.25">
      <c r="T5313"/>
    </row>
    <row r="5314" spans="20:20" x14ac:dyDescent="0.25">
      <c r="T5314"/>
    </row>
    <row r="5315" spans="20:20" x14ac:dyDescent="0.25">
      <c r="T5315"/>
    </row>
    <row r="5316" spans="20:20" x14ac:dyDescent="0.25">
      <c r="T5316"/>
    </row>
    <row r="5317" spans="20:20" x14ac:dyDescent="0.25">
      <c r="T5317"/>
    </row>
    <row r="5318" spans="20:20" x14ac:dyDescent="0.25">
      <c r="T5318"/>
    </row>
    <row r="5319" spans="20:20" x14ac:dyDescent="0.25">
      <c r="T5319"/>
    </row>
    <row r="5320" spans="20:20" x14ac:dyDescent="0.25">
      <c r="T5320"/>
    </row>
    <row r="5321" spans="20:20" x14ac:dyDescent="0.25">
      <c r="T5321"/>
    </row>
    <row r="5322" spans="20:20" x14ac:dyDescent="0.25">
      <c r="T5322"/>
    </row>
    <row r="5323" spans="20:20" x14ac:dyDescent="0.25">
      <c r="T5323"/>
    </row>
    <row r="5324" spans="20:20" x14ac:dyDescent="0.25">
      <c r="T5324"/>
    </row>
    <row r="5325" spans="20:20" x14ac:dyDescent="0.25">
      <c r="T5325"/>
    </row>
    <row r="5326" spans="20:20" x14ac:dyDescent="0.25">
      <c r="T5326"/>
    </row>
    <row r="5327" spans="20:20" x14ac:dyDescent="0.25">
      <c r="T5327"/>
    </row>
    <row r="5328" spans="20:20" x14ac:dyDescent="0.25">
      <c r="T5328"/>
    </row>
    <row r="5329" spans="20:20" x14ac:dyDescent="0.25">
      <c r="T5329"/>
    </row>
    <row r="5330" spans="20:20" x14ac:dyDescent="0.25">
      <c r="T5330"/>
    </row>
    <row r="5331" spans="20:20" x14ac:dyDescent="0.25">
      <c r="T5331"/>
    </row>
    <row r="5332" spans="20:20" x14ac:dyDescent="0.25">
      <c r="T5332"/>
    </row>
    <row r="5333" spans="20:20" x14ac:dyDescent="0.25">
      <c r="T5333"/>
    </row>
    <row r="5334" spans="20:20" x14ac:dyDescent="0.25">
      <c r="T5334"/>
    </row>
    <row r="5335" spans="20:20" x14ac:dyDescent="0.25">
      <c r="T5335"/>
    </row>
    <row r="5336" spans="20:20" x14ac:dyDescent="0.25">
      <c r="T5336"/>
    </row>
    <row r="5337" spans="20:20" x14ac:dyDescent="0.25">
      <c r="T5337"/>
    </row>
    <row r="5338" spans="20:20" x14ac:dyDescent="0.25">
      <c r="T5338"/>
    </row>
    <row r="5339" spans="20:20" x14ac:dyDescent="0.25">
      <c r="T5339"/>
    </row>
    <row r="5340" spans="20:20" x14ac:dyDescent="0.25">
      <c r="T5340"/>
    </row>
    <row r="5341" spans="20:20" x14ac:dyDescent="0.25">
      <c r="T5341"/>
    </row>
    <row r="5342" spans="20:20" x14ac:dyDescent="0.25">
      <c r="T5342"/>
    </row>
    <row r="5343" spans="20:20" x14ac:dyDescent="0.25">
      <c r="T5343"/>
    </row>
    <row r="5344" spans="20:20" x14ac:dyDescent="0.25">
      <c r="T5344"/>
    </row>
    <row r="5345" spans="20:20" x14ac:dyDescent="0.25">
      <c r="T5345"/>
    </row>
    <row r="5346" spans="20:20" x14ac:dyDescent="0.25">
      <c r="T5346"/>
    </row>
    <row r="5347" spans="20:20" x14ac:dyDescent="0.25">
      <c r="T5347"/>
    </row>
    <row r="5348" spans="20:20" x14ac:dyDescent="0.25">
      <c r="T5348"/>
    </row>
    <row r="5349" spans="20:20" x14ac:dyDescent="0.25">
      <c r="T5349"/>
    </row>
    <row r="5350" spans="20:20" x14ac:dyDescent="0.25">
      <c r="T5350"/>
    </row>
    <row r="5351" spans="20:20" x14ac:dyDescent="0.25">
      <c r="T5351"/>
    </row>
    <row r="5352" spans="20:20" x14ac:dyDescent="0.25">
      <c r="T5352"/>
    </row>
    <row r="5353" spans="20:20" x14ac:dyDescent="0.25">
      <c r="T5353"/>
    </row>
    <row r="5354" spans="20:20" x14ac:dyDescent="0.25">
      <c r="T5354"/>
    </row>
    <row r="5355" spans="20:20" x14ac:dyDescent="0.25">
      <c r="T5355"/>
    </row>
    <row r="5356" spans="20:20" x14ac:dyDescent="0.25">
      <c r="T5356"/>
    </row>
    <row r="5357" spans="20:20" x14ac:dyDescent="0.25">
      <c r="T5357"/>
    </row>
    <row r="5358" spans="20:20" x14ac:dyDescent="0.25">
      <c r="T5358"/>
    </row>
    <row r="5359" spans="20:20" x14ac:dyDescent="0.25">
      <c r="T5359"/>
    </row>
    <row r="5360" spans="20:20" x14ac:dyDescent="0.25">
      <c r="T5360"/>
    </row>
    <row r="5361" spans="20:20" x14ac:dyDescent="0.25">
      <c r="T5361"/>
    </row>
    <row r="5362" spans="20:20" x14ac:dyDescent="0.25">
      <c r="T5362"/>
    </row>
    <row r="5363" spans="20:20" x14ac:dyDescent="0.25">
      <c r="T5363"/>
    </row>
    <row r="5364" spans="20:20" x14ac:dyDescent="0.25">
      <c r="T5364"/>
    </row>
    <row r="5365" spans="20:20" x14ac:dyDescent="0.25">
      <c r="T5365"/>
    </row>
    <row r="5366" spans="20:20" x14ac:dyDescent="0.25">
      <c r="T5366"/>
    </row>
    <row r="5367" spans="20:20" x14ac:dyDescent="0.25">
      <c r="T5367"/>
    </row>
    <row r="5368" spans="20:20" x14ac:dyDescent="0.25">
      <c r="T5368"/>
    </row>
    <row r="5369" spans="20:20" x14ac:dyDescent="0.25">
      <c r="T5369"/>
    </row>
    <row r="5370" spans="20:20" x14ac:dyDescent="0.25">
      <c r="T5370"/>
    </row>
    <row r="5371" spans="20:20" x14ac:dyDescent="0.25">
      <c r="T5371"/>
    </row>
    <row r="5372" spans="20:20" x14ac:dyDescent="0.25">
      <c r="T5372"/>
    </row>
    <row r="5373" spans="20:20" x14ac:dyDescent="0.25">
      <c r="T5373"/>
    </row>
    <row r="5374" spans="20:20" x14ac:dyDescent="0.25">
      <c r="T5374"/>
    </row>
    <row r="5375" spans="20:20" x14ac:dyDescent="0.25">
      <c r="T5375"/>
    </row>
    <row r="5376" spans="20:20" x14ac:dyDescent="0.25">
      <c r="T5376"/>
    </row>
    <row r="5377" spans="20:20" x14ac:dyDescent="0.25">
      <c r="T5377"/>
    </row>
    <row r="5378" spans="20:20" x14ac:dyDescent="0.25">
      <c r="T5378"/>
    </row>
    <row r="5379" spans="20:20" x14ac:dyDescent="0.25">
      <c r="T5379"/>
    </row>
    <row r="5380" spans="20:20" x14ac:dyDescent="0.25">
      <c r="T5380"/>
    </row>
    <row r="5381" spans="20:20" x14ac:dyDescent="0.25">
      <c r="T5381"/>
    </row>
    <row r="5382" spans="20:20" x14ac:dyDescent="0.25">
      <c r="T5382"/>
    </row>
    <row r="5383" spans="20:20" x14ac:dyDescent="0.25">
      <c r="T5383"/>
    </row>
    <row r="5384" spans="20:20" x14ac:dyDescent="0.25">
      <c r="T5384"/>
    </row>
    <row r="5385" spans="20:20" x14ac:dyDescent="0.25">
      <c r="T5385"/>
    </row>
    <row r="5386" spans="20:20" x14ac:dyDescent="0.25">
      <c r="T5386"/>
    </row>
    <row r="5387" spans="20:20" x14ac:dyDescent="0.25">
      <c r="T5387"/>
    </row>
    <row r="5388" spans="20:20" x14ac:dyDescent="0.25">
      <c r="T5388"/>
    </row>
    <row r="5389" spans="20:20" x14ac:dyDescent="0.25">
      <c r="T5389"/>
    </row>
    <row r="5390" spans="20:20" x14ac:dyDescent="0.25">
      <c r="T5390"/>
    </row>
    <row r="5391" spans="20:20" x14ac:dyDescent="0.25">
      <c r="T5391"/>
    </row>
    <row r="5392" spans="20:20" x14ac:dyDescent="0.25">
      <c r="T5392"/>
    </row>
    <row r="5393" spans="20:20" x14ac:dyDescent="0.25">
      <c r="T5393"/>
    </row>
    <row r="5394" spans="20:20" x14ac:dyDescent="0.25">
      <c r="T5394"/>
    </row>
    <row r="5395" spans="20:20" x14ac:dyDescent="0.25">
      <c r="T5395"/>
    </row>
    <row r="5396" spans="20:20" x14ac:dyDescent="0.25">
      <c r="T5396"/>
    </row>
    <row r="5397" spans="20:20" x14ac:dyDescent="0.25">
      <c r="T5397"/>
    </row>
    <row r="5398" spans="20:20" x14ac:dyDescent="0.25">
      <c r="T5398"/>
    </row>
    <row r="5399" spans="20:20" x14ac:dyDescent="0.25">
      <c r="T5399"/>
    </row>
    <row r="5400" spans="20:20" x14ac:dyDescent="0.25">
      <c r="T5400"/>
    </row>
    <row r="5401" spans="20:20" x14ac:dyDescent="0.25">
      <c r="T5401"/>
    </row>
    <row r="5402" spans="20:20" x14ac:dyDescent="0.25">
      <c r="T5402"/>
    </row>
    <row r="5403" spans="20:20" x14ac:dyDescent="0.25">
      <c r="T5403"/>
    </row>
    <row r="5404" spans="20:20" x14ac:dyDescent="0.25">
      <c r="T5404"/>
    </row>
    <row r="5405" spans="20:20" x14ac:dyDescent="0.25">
      <c r="T5405"/>
    </row>
    <row r="5406" spans="20:20" x14ac:dyDescent="0.25">
      <c r="T5406"/>
    </row>
    <row r="5407" spans="20:20" x14ac:dyDescent="0.25">
      <c r="T5407"/>
    </row>
    <row r="5408" spans="20:20" x14ac:dyDescent="0.25">
      <c r="T5408"/>
    </row>
    <row r="5409" spans="20:20" x14ac:dyDescent="0.25">
      <c r="T5409"/>
    </row>
    <row r="5410" spans="20:20" x14ac:dyDescent="0.25">
      <c r="T5410"/>
    </row>
    <row r="5411" spans="20:20" x14ac:dyDescent="0.25">
      <c r="T5411"/>
    </row>
    <row r="5412" spans="20:20" x14ac:dyDescent="0.25">
      <c r="T5412"/>
    </row>
    <row r="5413" spans="20:20" x14ac:dyDescent="0.25">
      <c r="T5413"/>
    </row>
    <row r="5414" spans="20:20" x14ac:dyDescent="0.25">
      <c r="T5414"/>
    </row>
    <row r="5415" spans="20:20" x14ac:dyDescent="0.25">
      <c r="T5415"/>
    </row>
    <row r="5416" spans="20:20" x14ac:dyDescent="0.25">
      <c r="T5416"/>
    </row>
    <row r="5417" spans="20:20" x14ac:dyDescent="0.25">
      <c r="T5417"/>
    </row>
    <row r="5418" spans="20:20" x14ac:dyDescent="0.25">
      <c r="T5418"/>
    </row>
    <row r="5419" spans="20:20" x14ac:dyDescent="0.25">
      <c r="T5419"/>
    </row>
    <row r="5420" spans="20:20" x14ac:dyDescent="0.25">
      <c r="T5420"/>
    </row>
    <row r="5421" spans="20:20" x14ac:dyDescent="0.25">
      <c r="T5421"/>
    </row>
    <row r="5422" spans="20:20" x14ac:dyDescent="0.25">
      <c r="T5422"/>
    </row>
    <row r="5423" spans="20:20" x14ac:dyDescent="0.25">
      <c r="T5423"/>
    </row>
    <row r="5424" spans="20:20" x14ac:dyDescent="0.25">
      <c r="T5424"/>
    </row>
    <row r="5425" spans="20:20" x14ac:dyDescent="0.25">
      <c r="T5425"/>
    </row>
    <row r="5426" spans="20:20" x14ac:dyDescent="0.25">
      <c r="T5426"/>
    </row>
    <row r="5427" spans="20:20" x14ac:dyDescent="0.25">
      <c r="T5427"/>
    </row>
    <row r="5428" spans="20:20" x14ac:dyDescent="0.25">
      <c r="T5428"/>
    </row>
    <row r="5429" spans="20:20" x14ac:dyDescent="0.25">
      <c r="T5429"/>
    </row>
    <row r="5430" spans="20:20" x14ac:dyDescent="0.25">
      <c r="T5430"/>
    </row>
    <row r="5431" spans="20:20" x14ac:dyDescent="0.25">
      <c r="T5431"/>
    </row>
    <row r="5432" spans="20:20" x14ac:dyDescent="0.25">
      <c r="T5432"/>
    </row>
    <row r="5433" spans="20:20" x14ac:dyDescent="0.25">
      <c r="T5433"/>
    </row>
    <row r="5434" spans="20:20" x14ac:dyDescent="0.25">
      <c r="T5434"/>
    </row>
    <row r="5435" spans="20:20" x14ac:dyDescent="0.25">
      <c r="T5435"/>
    </row>
    <row r="5436" spans="20:20" x14ac:dyDescent="0.25">
      <c r="T5436"/>
    </row>
    <row r="5437" spans="20:20" x14ac:dyDescent="0.25">
      <c r="T5437"/>
    </row>
    <row r="5438" spans="20:20" x14ac:dyDescent="0.25">
      <c r="T5438"/>
    </row>
    <row r="5439" spans="20:20" x14ac:dyDescent="0.25">
      <c r="T5439"/>
    </row>
    <row r="5440" spans="20:20" x14ac:dyDescent="0.25">
      <c r="T5440"/>
    </row>
    <row r="5441" spans="20:20" x14ac:dyDescent="0.25">
      <c r="T5441"/>
    </row>
    <row r="5442" spans="20:20" x14ac:dyDescent="0.25">
      <c r="T5442"/>
    </row>
    <row r="5443" spans="20:20" x14ac:dyDescent="0.25">
      <c r="T5443"/>
    </row>
    <row r="5444" spans="20:20" x14ac:dyDescent="0.25">
      <c r="T5444"/>
    </row>
    <row r="5445" spans="20:20" x14ac:dyDescent="0.25">
      <c r="T5445"/>
    </row>
    <row r="5446" spans="20:20" x14ac:dyDescent="0.25">
      <c r="T5446"/>
    </row>
    <row r="5447" spans="20:20" x14ac:dyDescent="0.25">
      <c r="T5447"/>
    </row>
    <row r="5448" spans="20:20" x14ac:dyDescent="0.25">
      <c r="T5448"/>
    </row>
    <row r="5449" spans="20:20" x14ac:dyDescent="0.25">
      <c r="T5449"/>
    </row>
    <row r="5450" spans="20:20" x14ac:dyDescent="0.25">
      <c r="T5450"/>
    </row>
    <row r="5451" spans="20:20" x14ac:dyDescent="0.25">
      <c r="T5451"/>
    </row>
    <row r="5452" spans="20:20" x14ac:dyDescent="0.25">
      <c r="T5452"/>
    </row>
    <row r="5453" spans="20:20" x14ac:dyDescent="0.25">
      <c r="T5453"/>
    </row>
    <row r="5454" spans="20:20" x14ac:dyDescent="0.25">
      <c r="T5454"/>
    </row>
    <row r="5455" spans="20:20" x14ac:dyDescent="0.25">
      <c r="T5455"/>
    </row>
    <row r="5456" spans="20:20" x14ac:dyDescent="0.25">
      <c r="T5456"/>
    </row>
    <row r="5457" spans="20:20" x14ac:dyDescent="0.25">
      <c r="T5457"/>
    </row>
    <row r="5458" spans="20:20" x14ac:dyDescent="0.25">
      <c r="T5458"/>
    </row>
    <row r="5459" spans="20:20" x14ac:dyDescent="0.25">
      <c r="T5459"/>
    </row>
    <row r="5460" spans="20:20" x14ac:dyDescent="0.25">
      <c r="T5460"/>
    </row>
    <row r="5461" spans="20:20" x14ac:dyDescent="0.25">
      <c r="T5461"/>
    </row>
    <row r="5462" spans="20:20" x14ac:dyDescent="0.25">
      <c r="T5462"/>
    </row>
    <row r="5463" spans="20:20" x14ac:dyDescent="0.25">
      <c r="T5463"/>
    </row>
    <row r="5464" spans="20:20" x14ac:dyDescent="0.25">
      <c r="T5464"/>
    </row>
    <row r="5465" spans="20:20" x14ac:dyDescent="0.25">
      <c r="T5465"/>
    </row>
    <row r="5466" spans="20:20" x14ac:dyDescent="0.25">
      <c r="T5466"/>
    </row>
    <row r="5467" spans="20:20" x14ac:dyDescent="0.25">
      <c r="T5467"/>
    </row>
    <row r="5468" spans="20:20" x14ac:dyDescent="0.25">
      <c r="T5468"/>
    </row>
    <row r="5469" spans="20:20" x14ac:dyDescent="0.25">
      <c r="T5469"/>
    </row>
    <row r="5470" spans="20:20" x14ac:dyDescent="0.25">
      <c r="T5470"/>
    </row>
    <row r="5471" spans="20:20" x14ac:dyDescent="0.25">
      <c r="T5471"/>
    </row>
    <row r="5472" spans="20:20" x14ac:dyDescent="0.25">
      <c r="T5472"/>
    </row>
    <row r="5473" spans="20:20" x14ac:dyDescent="0.25">
      <c r="T5473"/>
    </row>
    <row r="5474" spans="20:20" x14ac:dyDescent="0.25">
      <c r="T5474"/>
    </row>
    <row r="5475" spans="20:20" x14ac:dyDescent="0.25">
      <c r="T5475"/>
    </row>
    <row r="5476" spans="20:20" x14ac:dyDescent="0.25">
      <c r="T5476"/>
    </row>
    <row r="5477" spans="20:20" x14ac:dyDescent="0.25">
      <c r="T5477"/>
    </row>
    <row r="5478" spans="20:20" x14ac:dyDescent="0.25">
      <c r="T5478"/>
    </row>
    <row r="5479" spans="20:20" x14ac:dyDescent="0.25">
      <c r="T5479"/>
    </row>
    <row r="5480" spans="20:20" x14ac:dyDescent="0.25">
      <c r="T5480"/>
    </row>
    <row r="5481" spans="20:20" x14ac:dyDescent="0.25">
      <c r="T5481"/>
    </row>
    <row r="5482" spans="20:20" x14ac:dyDescent="0.25">
      <c r="T5482"/>
    </row>
    <row r="5483" spans="20:20" x14ac:dyDescent="0.25">
      <c r="T5483"/>
    </row>
    <row r="5484" spans="20:20" x14ac:dyDescent="0.25">
      <c r="T5484"/>
    </row>
    <row r="5485" spans="20:20" x14ac:dyDescent="0.25">
      <c r="T5485"/>
    </row>
    <row r="5486" spans="20:20" x14ac:dyDescent="0.25">
      <c r="T5486"/>
    </row>
    <row r="5487" spans="20:20" x14ac:dyDescent="0.25">
      <c r="T5487"/>
    </row>
    <row r="5488" spans="20:20" x14ac:dyDescent="0.25">
      <c r="T5488"/>
    </row>
    <row r="5489" spans="20:20" x14ac:dyDescent="0.25">
      <c r="T5489"/>
    </row>
    <row r="5490" spans="20:20" x14ac:dyDescent="0.25">
      <c r="T5490"/>
    </row>
    <row r="5491" spans="20:20" x14ac:dyDescent="0.25">
      <c r="T5491"/>
    </row>
    <row r="5492" spans="20:20" x14ac:dyDescent="0.25">
      <c r="T5492"/>
    </row>
    <row r="5493" spans="20:20" x14ac:dyDescent="0.25">
      <c r="T5493"/>
    </row>
    <row r="5494" spans="20:20" x14ac:dyDescent="0.25">
      <c r="T5494"/>
    </row>
    <row r="5495" spans="20:20" x14ac:dyDescent="0.25">
      <c r="T5495"/>
    </row>
    <row r="5496" spans="20:20" x14ac:dyDescent="0.25">
      <c r="T5496"/>
    </row>
    <row r="5497" spans="20:20" x14ac:dyDescent="0.25">
      <c r="T5497"/>
    </row>
    <row r="5498" spans="20:20" x14ac:dyDescent="0.25">
      <c r="T5498"/>
    </row>
    <row r="5499" spans="20:20" x14ac:dyDescent="0.25">
      <c r="T5499"/>
    </row>
    <row r="5500" spans="20:20" x14ac:dyDescent="0.25">
      <c r="T5500"/>
    </row>
    <row r="5501" spans="20:20" x14ac:dyDescent="0.25">
      <c r="T5501"/>
    </row>
    <row r="5502" spans="20:20" x14ac:dyDescent="0.25">
      <c r="T5502"/>
    </row>
    <row r="5503" spans="20:20" x14ac:dyDescent="0.25">
      <c r="T5503"/>
    </row>
    <row r="5504" spans="20:20" x14ac:dyDescent="0.25">
      <c r="T5504"/>
    </row>
    <row r="5505" spans="20:20" x14ac:dyDescent="0.25">
      <c r="T5505"/>
    </row>
    <row r="5506" spans="20:20" x14ac:dyDescent="0.25">
      <c r="T5506"/>
    </row>
    <row r="5507" spans="20:20" x14ac:dyDescent="0.25">
      <c r="T5507"/>
    </row>
    <row r="5508" spans="20:20" x14ac:dyDescent="0.25">
      <c r="T5508"/>
    </row>
    <row r="5509" spans="20:20" x14ac:dyDescent="0.25">
      <c r="T5509"/>
    </row>
    <row r="5510" spans="20:20" x14ac:dyDescent="0.25">
      <c r="T5510"/>
    </row>
    <row r="5511" spans="20:20" x14ac:dyDescent="0.25">
      <c r="T5511"/>
    </row>
    <row r="5512" spans="20:20" x14ac:dyDescent="0.25">
      <c r="T5512"/>
    </row>
    <row r="5513" spans="20:20" x14ac:dyDescent="0.25">
      <c r="T5513"/>
    </row>
    <row r="5514" spans="20:20" x14ac:dyDescent="0.25">
      <c r="T5514"/>
    </row>
    <row r="5515" spans="20:20" x14ac:dyDescent="0.25">
      <c r="T5515"/>
    </row>
    <row r="5516" spans="20:20" x14ac:dyDescent="0.25">
      <c r="T5516"/>
    </row>
    <row r="5517" spans="20:20" x14ac:dyDescent="0.25">
      <c r="T5517"/>
    </row>
    <row r="5518" spans="20:20" x14ac:dyDescent="0.25">
      <c r="T5518"/>
    </row>
    <row r="5519" spans="20:20" x14ac:dyDescent="0.25">
      <c r="T5519"/>
    </row>
    <row r="5520" spans="20:20" x14ac:dyDescent="0.25">
      <c r="T5520"/>
    </row>
    <row r="5521" spans="20:20" x14ac:dyDescent="0.25">
      <c r="T5521"/>
    </row>
    <row r="5522" spans="20:20" x14ac:dyDescent="0.25">
      <c r="T5522"/>
    </row>
    <row r="5523" spans="20:20" x14ac:dyDescent="0.25">
      <c r="T5523"/>
    </row>
    <row r="5524" spans="20:20" x14ac:dyDescent="0.25">
      <c r="T5524"/>
    </row>
    <row r="5525" spans="20:20" x14ac:dyDescent="0.25">
      <c r="T5525"/>
    </row>
    <row r="5526" spans="20:20" x14ac:dyDescent="0.25">
      <c r="T5526"/>
    </row>
    <row r="5527" spans="20:20" x14ac:dyDescent="0.25">
      <c r="T5527"/>
    </row>
    <row r="5528" spans="20:20" x14ac:dyDescent="0.25">
      <c r="T5528"/>
    </row>
    <row r="5529" spans="20:20" x14ac:dyDescent="0.25">
      <c r="T5529"/>
    </row>
    <row r="5530" spans="20:20" x14ac:dyDescent="0.25">
      <c r="T5530"/>
    </row>
    <row r="5531" spans="20:20" x14ac:dyDescent="0.25">
      <c r="T5531"/>
    </row>
    <row r="5532" spans="20:20" x14ac:dyDescent="0.25">
      <c r="T5532"/>
    </row>
    <row r="5533" spans="20:20" x14ac:dyDescent="0.25">
      <c r="T5533"/>
    </row>
    <row r="5534" spans="20:20" x14ac:dyDescent="0.25">
      <c r="T5534"/>
    </row>
    <row r="5535" spans="20:20" x14ac:dyDescent="0.25">
      <c r="T5535"/>
    </row>
    <row r="5536" spans="20:20" x14ac:dyDescent="0.25">
      <c r="T5536"/>
    </row>
    <row r="5537" spans="20:20" x14ac:dyDescent="0.25">
      <c r="T5537"/>
    </row>
    <row r="5538" spans="20:20" x14ac:dyDescent="0.25">
      <c r="T5538"/>
    </row>
    <row r="5539" spans="20:20" x14ac:dyDescent="0.25">
      <c r="T5539"/>
    </row>
    <row r="5540" spans="20:20" x14ac:dyDescent="0.25">
      <c r="T5540"/>
    </row>
    <row r="5541" spans="20:20" x14ac:dyDescent="0.25">
      <c r="T5541"/>
    </row>
    <row r="5542" spans="20:20" x14ac:dyDescent="0.25">
      <c r="T5542"/>
    </row>
    <row r="5543" spans="20:20" x14ac:dyDescent="0.25">
      <c r="T5543"/>
    </row>
    <row r="5544" spans="20:20" x14ac:dyDescent="0.25">
      <c r="T5544"/>
    </row>
    <row r="5545" spans="20:20" x14ac:dyDescent="0.25">
      <c r="T5545"/>
    </row>
    <row r="5546" spans="20:20" x14ac:dyDescent="0.25">
      <c r="T5546"/>
    </row>
    <row r="5547" spans="20:20" x14ac:dyDescent="0.25">
      <c r="T5547"/>
    </row>
    <row r="5548" spans="20:20" x14ac:dyDescent="0.25">
      <c r="T5548"/>
    </row>
    <row r="5549" spans="20:20" x14ac:dyDescent="0.25">
      <c r="T5549"/>
    </row>
    <row r="5550" spans="20:20" x14ac:dyDescent="0.25">
      <c r="T5550"/>
    </row>
    <row r="5551" spans="20:20" x14ac:dyDescent="0.25">
      <c r="T5551"/>
    </row>
    <row r="5552" spans="20:20" x14ac:dyDescent="0.25">
      <c r="T5552"/>
    </row>
    <row r="5553" spans="20:20" x14ac:dyDescent="0.25">
      <c r="T5553"/>
    </row>
    <row r="5554" spans="20:20" x14ac:dyDescent="0.25">
      <c r="T5554"/>
    </row>
    <row r="5555" spans="20:20" x14ac:dyDescent="0.25">
      <c r="T5555"/>
    </row>
    <row r="5556" spans="20:20" x14ac:dyDescent="0.25">
      <c r="T5556"/>
    </row>
    <row r="5557" spans="20:20" x14ac:dyDescent="0.25">
      <c r="T5557"/>
    </row>
    <row r="5558" spans="20:20" x14ac:dyDescent="0.25">
      <c r="T5558"/>
    </row>
    <row r="5559" spans="20:20" x14ac:dyDescent="0.25">
      <c r="T5559"/>
    </row>
    <row r="5560" spans="20:20" x14ac:dyDescent="0.25">
      <c r="T5560"/>
    </row>
    <row r="5561" spans="20:20" x14ac:dyDescent="0.25">
      <c r="T5561"/>
    </row>
    <row r="5562" spans="20:20" x14ac:dyDescent="0.25">
      <c r="T5562"/>
    </row>
    <row r="5563" spans="20:20" x14ac:dyDescent="0.25">
      <c r="T5563"/>
    </row>
    <row r="5564" spans="20:20" x14ac:dyDescent="0.25">
      <c r="T5564"/>
    </row>
    <row r="5565" spans="20:20" x14ac:dyDescent="0.25">
      <c r="T5565"/>
    </row>
    <row r="5566" spans="20:20" x14ac:dyDescent="0.25">
      <c r="T5566"/>
    </row>
    <row r="5567" spans="20:20" x14ac:dyDescent="0.25">
      <c r="T5567"/>
    </row>
    <row r="5568" spans="20:20" x14ac:dyDescent="0.25">
      <c r="T5568"/>
    </row>
    <row r="5569" spans="20:20" x14ac:dyDescent="0.25">
      <c r="T5569"/>
    </row>
    <row r="5570" spans="20:20" x14ac:dyDescent="0.25">
      <c r="T5570"/>
    </row>
    <row r="5571" spans="20:20" x14ac:dyDescent="0.25">
      <c r="T5571"/>
    </row>
    <row r="5572" spans="20:20" x14ac:dyDescent="0.25">
      <c r="T5572"/>
    </row>
    <row r="5573" spans="20:20" x14ac:dyDescent="0.25">
      <c r="T5573"/>
    </row>
    <row r="5574" spans="20:20" x14ac:dyDescent="0.25">
      <c r="T5574"/>
    </row>
    <row r="5575" spans="20:20" x14ac:dyDescent="0.25">
      <c r="T5575"/>
    </row>
    <row r="5576" spans="20:20" x14ac:dyDescent="0.25">
      <c r="T5576"/>
    </row>
    <row r="5577" spans="20:20" x14ac:dyDescent="0.25">
      <c r="T5577"/>
    </row>
    <row r="5578" spans="20:20" x14ac:dyDescent="0.25">
      <c r="T5578"/>
    </row>
    <row r="5579" spans="20:20" x14ac:dyDescent="0.25">
      <c r="T5579"/>
    </row>
    <row r="5580" spans="20:20" x14ac:dyDescent="0.25">
      <c r="T5580"/>
    </row>
    <row r="5581" spans="20:20" x14ac:dyDescent="0.25">
      <c r="T5581"/>
    </row>
    <row r="5582" spans="20:20" x14ac:dyDescent="0.25">
      <c r="T5582"/>
    </row>
    <row r="5583" spans="20:20" x14ac:dyDescent="0.25">
      <c r="T5583"/>
    </row>
    <row r="5584" spans="20:20" x14ac:dyDescent="0.25">
      <c r="T5584"/>
    </row>
    <row r="5585" spans="20:20" x14ac:dyDescent="0.25">
      <c r="T5585"/>
    </row>
    <row r="5586" spans="20:20" x14ac:dyDescent="0.25">
      <c r="T5586"/>
    </row>
    <row r="5587" spans="20:20" x14ac:dyDescent="0.25">
      <c r="T5587"/>
    </row>
    <row r="5588" spans="20:20" x14ac:dyDescent="0.25">
      <c r="T5588"/>
    </row>
    <row r="5589" spans="20:20" x14ac:dyDescent="0.25">
      <c r="T5589"/>
    </row>
    <row r="5590" spans="20:20" x14ac:dyDescent="0.25">
      <c r="T5590"/>
    </row>
    <row r="5591" spans="20:20" x14ac:dyDescent="0.25">
      <c r="T5591"/>
    </row>
    <row r="5592" spans="20:20" x14ac:dyDescent="0.25">
      <c r="T5592"/>
    </row>
    <row r="5593" spans="20:20" x14ac:dyDescent="0.25">
      <c r="T5593"/>
    </row>
    <row r="5594" spans="20:20" x14ac:dyDescent="0.25">
      <c r="T5594"/>
    </row>
    <row r="5595" spans="20:20" x14ac:dyDescent="0.25">
      <c r="T5595"/>
    </row>
    <row r="5596" spans="20:20" x14ac:dyDescent="0.25">
      <c r="T5596"/>
    </row>
    <row r="5597" spans="20:20" x14ac:dyDescent="0.25">
      <c r="T5597"/>
    </row>
    <row r="5598" spans="20:20" x14ac:dyDescent="0.25">
      <c r="T5598"/>
    </row>
    <row r="5599" spans="20:20" x14ac:dyDescent="0.25">
      <c r="T5599"/>
    </row>
    <row r="5600" spans="20:20" x14ac:dyDescent="0.25">
      <c r="T5600"/>
    </row>
    <row r="5601" spans="20:20" x14ac:dyDescent="0.25">
      <c r="T5601"/>
    </row>
    <row r="5602" spans="20:20" x14ac:dyDescent="0.25">
      <c r="T5602"/>
    </row>
    <row r="5603" spans="20:20" x14ac:dyDescent="0.25">
      <c r="T5603"/>
    </row>
    <row r="5604" spans="20:20" x14ac:dyDescent="0.25">
      <c r="T5604"/>
    </row>
    <row r="5605" spans="20:20" x14ac:dyDescent="0.25">
      <c r="T5605"/>
    </row>
    <row r="5606" spans="20:20" x14ac:dyDescent="0.25">
      <c r="T5606"/>
    </row>
    <row r="5607" spans="20:20" x14ac:dyDescent="0.25">
      <c r="T5607"/>
    </row>
    <row r="5608" spans="20:20" x14ac:dyDescent="0.25">
      <c r="T5608"/>
    </row>
    <row r="5609" spans="20:20" x14ac:dyDescent="0.25">
      <c r="T5609"/>
    </row>
    <row r="5610" spans="20:20" x14ac:dyDescent="0.25">
      <c r="T5610"/>
    </row>
    <row r="5611" spans="20:20" x14ac:dyDescent="0.25">
      <c r="T5611"/>
    </row>
    <row r="5612" spans="20:20" x14ac:dyDescent="0.25">
      <c r="T5612"/>
    </row>
    <row r="5613" spans="20:20" x14ac:dyDescent="0.25">
      <c r="T5613"/>
    </row>
    <row r="5614" spans="20:20" x14ac:dyDescent="0.25">
      <c r="T5614"/>
    </row>
    <row r="5615" spans="20:20" x14ac:dyDescent="0.25">
      <c r="T5615"/>
    </row>
    <row r="5616" spans="20:20" x14ac:dyDescent="0.25">
      <c r="T5616"/>
    </row>
    <row r="5617" spans="20:20" x14ac:dyDescent="0.25">
      <c r="T5617"/>
    </row>
    <row r="5618" spans="20:20" x14ac:dyDescent="0.25">
      <c r="T5618"/>
    </row>
    <row r="5619" spans="20:20" x14ac:dyDescent="0.25">
      <c r="T5619"/>
    </row>
    <row r="5620" spans="20:20" x14ac:dyDescent="0.25">
      <c r="T5620"/>
    </row>
    <row r="5621" spans="20:20" x14ac:dyDescent="0.25">
      <c r="T5621"/>
    </row>
    <row r="5622" spans="20:20" x14ac:dyDescent="0.25">
      <c r="T5622"/>
    </row>
    <row r="5623" spans="20:20" x14ac:dyDescent="0.25">
      <c r="T5623"/>
    </row>
    <row r="5624" spans="20:20" x14ac:dyDescent="0.25">
      <c r="T5624"/>
    </row>
    <row r="5625" spans="20:20" x14ac:dyDescent="0.25">
      <c r="T5625"/>
    </row>
    <row r="5626" spans="20:20" x14ac:dyDescent="0.25">
      <c r="T5626"/>
    </row>
    <row r="5627" spans="20:20" x14ac:dyDescent="0.25">
      <c r="T5627"/>
    </row>
    <row r="5628" spans="20:20" x14ac:dyDescent="0.25">
      <c r="T5628"/>
    </row>
    <row r="5629" spans="20:20" x14ac:dyDescent="0.25">
      <c r="T5629"/>
    </row>
    <row r="5630" spans="20:20" x14ac:dyDescent="0.25">
      <c r="T5630"/>
    </row>
    <row r="5631" spans="20:20" x14ac:dyDescent="0.25">
      <c r="T5631"/>
    </row>
    <row r="5632" spans="20:20" x14ac:dyDescent="0.25">
      <c r="T5632"/>
    </row>
    <row r="5633" spans="20:20" x14ac:dyDescent="0.25">
      <c r="T5633"/>
    </row>
    <row r="5634" spans="20:20" x14ac:dyDescent="0.25">
      <c r="T5634"/>
    </row>
    <row r="5635" spans="20:20" x14ac:dyDescent="0.25">
      <c r="T5635"/>
    </row>
    <row r="5636" spans="20:20" x14ac:dyDescent="0.25">
      <c r="T5636"/>
    </row>
    <row r="5637" spans="20:20" x14ac:dyDescent="0.25">
      <c r="T5637"/>
    </row>
    <row r="5638" spans="20:20" x14ac:dyDescent="0.25">
      <c r="T5638"/>
    </row>
    <row r="5639" spans="20:20" x14ac:dyDescent="0.25">
      <c r="T5639"/>
    </row>
    <row r="5640" spans="20:20" x14ac:dyDescent="0.25">
      <c r="T5640"/>
    </row>
    <row r="5641" spans="20:20" x14ac:dyDescent="0.25">
      <c r="T5641"/>
    </row>
    <row r="5642" spans="20:20" x14ac:dyDescent="0.25">
      <c r="T5642"/>
    </row>
    <row r="5643" spans="20:20" x14ac:dyDescent="0.25">
      <c r="T5643"/>
    </row>
    <row r="5644" spans="20:20" x14ac:dyDescent="0.25">
      <c r="T5644"/>
    </row>
    <row r="5645" spans="20:20" x14ac:dyDescent="0.25">
      <c r="T5645"/>
    </row>
    <row r="5646" spans="20:20" x14ac:dyDescent="0.25">
      <c r="T5646"/>
    </row>
    <row r="5647" spans="20:20" x14ac:dyDescent="0.25">
      <c r="T5647"/>
    </row>
    <row r="5648" spans="20:20" x14ac:dyDescent="0.25">
      <c r="T5648"/>
    </row>
    <row r="5649" spans="20:20" x14ac:dyDescent="0.25">
      <c r="T5649"/>
    </row>
    <row r="5650" spans="20:20" x14ac:dyDescent="0.25">
      <c r="T5650"/>
    </row>
    <row r="5651" spans="20:20" x14ac:dyDescent="0.25">
      <c r="T5651"/>
    </row>
    <row r="5652" spans="20:20" x14ac:dyDescent="0.25">
      <c r="T5652"/>
    </row>
    <row r="5653" spans="20:20" x14ac:dyDescent="0.25">
      <c r="T5653"/>
    </row>
    <row r="5654" spans="20:20" x14ac:dyDescent="0.25">
      <c r="T5654"/>
    </row>
    <row r="5655" spans="20:20" x14ac:dyDescent="0.25">
      <c r="T5655"/>
    </row>
    <row r="5656" spans="20:20" x14ac:dyDescent="0.25">
      <c r="T5656"/>
    </row>
    <row r="5657" spans="20:20" x14ac:dyDescent="0.25">
      <c r="T5657"/>
    </row>
    <row r="5658" spans="20:20" x14ac:dyDescent="0.25">
      <c r="T5658"/>
    </row>
    <row r="5659" spans="20:20" x14ac:dyDescent="0.25">
      <c r="T5659"/>
    </row>
    <row r="5660" spans="20:20" x14ac:dyDescent="0.25">
      <c r="T5660"/>
    </row>
    <row r="5661" spans="20:20" x14ac:dyDescent="0.25">
      <c r="T5661"/>
    </row>
    <row r="5662" spans="20:20" x14ac:dyDescent="0.25">
      <c r="T5662"/>
    </row>
    <row r="5663" spans="20:20" x14ac:dyDescent="0.25">
      <c r="T5663"/>
    </row>
    <row r="5664" spans="20:20" x14ac:dyDescent="0.25">
      <c r="T5664"/>
    </row>
    <row r="5665" spans="20:20" x14ac:dyDescent="0.25">
      <c r="T5665"/>
    </row>
    <row r="5666" spans="20:20" x14ac:dyDescent="0.25">
      <c r="T5666"/>
    </row>
    <row r="5667" spans="20:20" x14ac:dyDescent="0.25">
      <c r="T5667"/>
    </row>
    <row r="5668" spans="20:20" x14ac:dyDescent="0.25">
      <c r="T5668"/>
    </row>
    <row r="5669" spans="20:20" x14ac:dyDescent="0.25">
      <c r="T5669"/>
    </row>
    <row r="5670" spans="20:20" x14ac:dyDescent="0.25">
      <c r="T5670"/>
    </row>
    <row r="5671" spans="20:20" x14ac:dyDescent="0.25">
      <c r="T5671"/>
    </row>
    <row r="5672" spans="20:20" x14ac:dyDescent="0.25">
      <c r="T5672"/>
    </row>
    <row r="5673" spans="20:20" x14ac:dyDescent="0.25">
      <c r="T5673"/>
    </row>
    <row r="5674" spans="20:20" x14ac:dyDescent="0.25">
      <c r="T5674"/>
    </row>
    <row r="5675" spans="20:20" x14ac:dyDescent="0.25">
      <c r="T5675"/>
    </row>
    <row r="5676" spans="20:20" x14ac:dyDescent="0.25">
      <c r="T5676"/>
    </row>
    <row r="5677" spans="20:20" x14ac:dyDescent="0.25">
      <c r="T5677"/>
    </row>
    <row r="5678" spans="20:20" x14ac:dyDescent="0.25">
      <c r="T5678"/>
    </row>
    <row r="5679" spans="20:20" x14ac:dyDescent="0.25">
      <c r="T5679"/>
    </row>
    <row r="5680" spans="20:20" x14ac:dyDescent="0.25">
      <c r="T5680"/>
    </row>
    <row r="5681" spans="20:20" x14ac:dyDescent="0.25">
      <c r="T5681"/>
    </row>
    <row r="5682" spans="20:20" x14ac:dyDescent="0.25">
      <c r="T5682"/>
    </row>
    <row r="5683" spans="20:20" x14ac:dyDescent="0.25">
      <c r="T5683"/>
    </row>
    <row r="5684" spans="20:20" x14ac:dyDescent="0.25">
      <c r="T5684"/>
    </row>
    <row r="5685" spans="20:20" x14ac:dyDescent="0.25">
      <c r="T5685"/>
    </row>
    <row r="5686" spans="20:20" x14ac:dyDescent="0.25">
      <c r="T5686"/>
    </row>
    <row r="5687" spans="20:20" x14ac:dyDescent="0.25">
      <c r="T5687"/>
    </row>
    <row r="5688" spans="20:20" x14ac:dyDescent="0.25">
      <c r="T5688"/>
    </row>
    <row r="5689" spans="20:20" x14ac:dyDescent="0.25">
      <c r="T5689"/>
    </row>
    <row r="5690" spans="20:20" x14ac:dyDescent="0.25">
      <c r="T5690"/>
    </row>
    <row r="5691" spans="20:20" x14ac:dyDescent="0.25">
      <c r="T5691"/>
    </row>
    <row r="5692" spans="20:20" x14ac:dyDescent="0.25">
      <c r="T5692"/>
    </row>
    <row r="5693" spans="20:20" x14ac:dyDescent="0.25">
      <c r="T5693"/>
    </row>
    <row r="5694" spans="20:20" x14ac:dyDescent="0.25">
      <c r="T5694"/>
    </row>
    <row r="5695" spans="20:20" x14ac:dyDescent="0.25">
      <c r="T5695"/>
    </row>
    <row r="5696" spans="20:20" x14ac:dyDescent="0.25">
      <c r="T5696"/>
    </row>
    <row r="5697" spans="20:20" x14ac:dyDescent="0.25">
      <c r="T5697"/>
    </row>
    <row r="5698" spans="20:20" x14ac:dyDescent="0.25">
      <c r="T5698"/>
    </row>
    <row r="5699" spans="20:20" x14ac:dyDescent="0.25">
      <c r="T5699"/>
    </row>
    <row r="5700" spans="20:20" x14ac:dyDescent="0.25">
      <c r="T5700"/>
    </row>
    <row r="5701" spans="20:20" x14ac:dyDescent="0.25">
      <c r="T5701"/>
    </row>
    <row r="5702" spans="20:20" x14ac:dyDescent="0.25">
      <c r="T5702"/>
    </row>
    <row r="5703" spans="20:20" x14ac:dyDescent="0.25">
      <c r="T5703"/>
    </row>
    <row r="5704" spans="20:20" x14ac:dyDescent="0.25">
      <c r="T5704"/>
    </row>
    <row r="5705" spans="20:20" x14ac:dyDescent="0.25">
      <c r="T5705"/>
    </row>
    <row r="5706" spans="20:20" x14ac:dyDescent="0.25">
      <c r="T5706"/>
    </row>
    <row r="5707" spans="20:20" x14ac:dyDescent="0.25">
      <c r="T5707"/>
    </row>
    <row r="5708" spans="20:20" x14ac:dyDescent="0.25">
      <c r="T5708"/>
    </row>
    <row r="5709" spans="20:20" x14ac:dyDescent="0.25">
      <c r="T5709"/>
    </row>
    <row r="5710" spans="20:20" x14ac:dyDescent="0.25">
      <c r="T5710"/>
    </row>
    <row r="5711" spans="20:20" x14ac:dyDescent="0.25">
      <c r="T5711"/>
    </row>
    <row r="5712" spans="20:20" x14ac:dyDescent="0.25">
      <c r="T5712"/>
    </row>
    <row r="5713" spans="20:20" x14ac:dyDescent="0.25">
      <c r="T5713"/>
    </row>
    <row r="5714" spans="20:20" x14ac:dyDescent="0.25">
      <c r="T5714"/>
    </row>
    <row r="5715" spans="20:20" x14ac:dyDescent="0.25">
      <c r="T5715"/>
    </row>
    <row r="5716" spans="20:20" x14ac:dyDescent="0.25">
      <c r="T5716"/>
    </row>
    <row r="5717" spans="20:20" x14ac:dyDescent="0.25">
      <c r="T5717"/>
    </row>
    <row r="5718" spans="20:20" x14ac:dyDescent="0.25">
      <c r="T5718"/>
    </row>
    <row r="5719" spans="20:20" x14ac:dyDescent="0.25">
      <c r="T5719"/>
    </row>
    <row r="5720" spans="20:20" x14ac:dyDescent="0.25">
      <c r="T5720"/>
    </row>
    <row r="5721" spans="20:20" x14ac:dyDescent="0.25">
      <c r="T5721"/>
    </row>
    <row r="5722" spans="20:20" x14ac:dyDescent="0.25">
      <c r="T5722"/>
    </row>
    <row r="5723" spans="20:20" x14ac:dyDescent="0.25">
      <c r="T5723"/>
    </row>
    <row r="5724" spans="20:20" x14ac:dyDescent="0.25">
      <c r="T5724"/>
    </row>
    <row r="5725" spans="20:20" x14ac:dyDescent="0.25">
      <c r="T5725"/>
    </row>
    <row r="5726" spans="20:20" x14ac:dyDescent="0.25">
      <c r="T5726"/>
    </row>
    <row r="5727" spans="20:20" x14ac:dyDescent="0.25">
      <c r="T5727"/>
    </row>
    <row r="5728" spans="20:20" x14ac:dyDescent="0.25">
      <c r="T5728"/>
    </row>
    <row r="5729" spans="20:20" x14ac:dyDescent="0.25">
      <c r="T5729"/>
    </row>
    <row r="5730" spans="20:20" x14ac:dyDescent="0.25">
      <c r="T5730"/>
    </row>
    <row r="5731" spans="20:20" x14ac:dyDescent="0.25">
      <c r="T5731"/>
    </row>
    <row r="5732" spans="20:20" x14ac:dyDescent="0.25">
      <c r="T5732"/>
    </row>
    <row r="5733" spans="20:20" x14ac:dyDescent="0.25">
      <c r="T5733"/>
    </row>
    <row r="5734" spans="20:20" x14ac:dyDescent="0.25">
      <c r="T5734"/>
    </row>
    <row r="5735" spans="20:20" x14ac:dyDescent="0.25">
      <c r="T5735"/>
    </row>
    <row r="5736" spans="20:20" x14ac:dyDescent="0.25">
      <c r="T5736"/>
    </row>
    <row r="5737" spans="20:20" x14ac:dyDescent="0.25">
      <c r="T5737"/>
    </row>
    <row r="5738" spans="20:20" x14ac:dyDescent="0.25">
      <c r="T5738"/>
    </row>
    <row r="5739" spans="20:20" x14ac:dyDescent="0.25">
      <c r="T5739"/>
    </row>
    <row r="5740" spans="20:20" x14ac:dyDescent="0.25">
      <c r="T5740"/>
    </row>
    <row r="5741" spans="20:20" x14ac:dyDescent="0.25">
      <c r="T5741"/>
    </row>
    <row r="5742" spans="20:20" x14ac:dyDescent="0.25">
      <c r="T5742"/>
    </row>
    <row r="5743" spans="20:20" x14ac:dyDescent="0.25">
      <c r="T5743"/>
    </row>
    <row r="5744" spans="20:20" x14ac:dyDescent="0.25">
      <c r="T5744"/>
    </row>
    <row r="5745" spans="20:20" x14ac:dyDescent="0.25">
      <c r="T5745"/>
    </row>
    <row r="5746" spans="20:20" x14ac:dyDescent="0.25">
      <c r="T5746"/>
    </row>
    <row r="5747" spans="20:20" x14ac:dyDescent="0.25">
      <c r="T5747"/>
    </row>
    <row r="5748" spans="20:20" x14ac:dyDescent="0.25">
      <c r="T5748"/>
    </row>
    <row r="5749" spans="20:20" x14ac:dyDescent="0.25">
      <c r="T5749"/>
    </row>
    <row r="5750" spans="20:20" x14ac:dyDescent="0.25">
      <c r="T5750"/>
    </row>
    <row r="5751" spans="20:20" x14ac:dyDescent="0.25">
      <c r="T5751"/>
    </row>
    <row r="5752" spans="20:20" x14ac:dyDescent="0.25">
      <c r="T5752"/>
    </row>
    <row r="5753" spans="20:20" x14ac:dyDescent="0.25">
      <c r="T5753"/>
    </row>
    <row r="5754" spans="20:20" x14ac:dyDescent="0.25">
      <c r="T5754"/>
    </row>
    <row r="5755" spans="20:20" x14ac:dyDescent="0.25">
      <c r="T5755"/>
    </row>
    <row r="5756" spans="20:20" x14ac:dyDescent="0.25">
      <c r="T5756"/>
    </row>
    <row r="5757" spans="20:20" x14ac:dyDescent="0.25">
      <c r="T5757"/>
    </row>
    <row r="5758" spans="20:20" x14ac:dyDescent="0.25">
      <c r="T5758"/>
    </row>
    <row r="5759" spans="20:20" x14ac:dyDescent="0.25">
      <c r="T5759"/>
    </row>
    <row r="5760" spans="20:20" x14ac:dyDescent="0.25">
      <c r="T5760"/>
    </row>
    <row r="5761" spans="20:20" x14ac:dyDescent="0.25">
      <c r="T5761"/>
    </row>
    <row r="5762" spans="20:20" x14ac:dyDescent="0.25">
      <c r="T5762"/>
    </row>
    <row r="5763" spans="20:20" x14ac:dyDescent="0.25">
      <c r="T5763"/>
    </row>
    <row r="5764" spans="20:20" x14ac:dyDescent="0.25">
      <c r="T5764"/>
    </row>
    <row r="5765" spans="20:20" x14ac:dyDescent="0.25">
      <c r="T5765"/>
    </row>
    <row r="5766" spans="20:20" x14ac:dyDescent="0.25">
      <c r="T5766"/>
    </row>
    <row r="5767" spans="20:20" x14ac:dyDescent="0.25">
      <c r="T5767"/>
    </row>
    <row r="5768" spans="20:20" x14ac:dyDescent="0.25">
      <c r="T5768"/>
    </row>
    <row r="5769" spans="20:20" x14ac:dyDescent="0.25">
      <c r="T5769"/>
    </row>
    <row r="5770" spans="20:20" x14ac:dyDescent="0.25">
      <c r="T5770"/>
    </row>
    <row r="5771" spans="20:20" x14ac:dyDescent="0.25">
      <c r="T5771"/>
    </row>
    <row r="5772" spans="20:20" x14ac:dyDescent="0.25">
      <c r="T5772"/>
    </row>
    <row r="5773" spans="20:20" x14ac:dyDescent="0.25">
      <c r="T5773"/>
    </row>
    <row r="5774" spans="20:20" x14ac:dyDescent="0.25">
      <c r="T5774"/>
    </row>
    <row r="5775" spans="20:20" x14ac:dyDescent="0.25">
      <c r="T5775"/>
    </row>
    <row r="5776" spans="20:20" x14ac:dyDescent="0.25">
      <c r="T5776"/>
    </row>
    <row r="5777" spans="20:20" x14ac:dyDescent="0.25">
      <c r="T5777"/>
    </row>
    <row r="5778" spans="20:20" x14ac:dyDescent="0.25">
      <c r="T5778"/>
    </row>
    <row r="5779" spans="20:20" x14ac:dyDescent="0.25">
      <c r="T5779"/>
    </row>
    <row r="5780" spans="20:20" x14ac:dyDescent="0.25">
      <c r="T5780"/>
    </row>
    <row r="5781" spans="20:20" x14ac:dyDescent="0.25">
      <c r="T5781"/>
    </row>
    <row r="5782" spans="20:20" x14ac:dyDescent="0.25">
      <c r="T5782"/>
    </row>
    <row r="5783" spans="20:20" x14ac:dyDescent="0.25">
      <c r="T5783"/>
    </row>
    <row r="5784" spans="20:20" x14ac:dyDescent="0.25">
      <c r="T5784"/>
    </row>
    <row r="5785" spans="20:20" x14ac:dyDescent="0.25">
      <c r="T5785"/>
    </row>
    <row r="5786" spans="20:20" x14ac:dyDescent="0.25">
      <c r="T5786"/>
    </row>
    <row r="5787" spans="20:20" x14ac:dyDescent="0.25">
      <c r="T5787"/>
    </row>
    <row r="5788" spans="20:20" x14ac:dyDescent="0.25">
      <c r="T5788"/>
    </row>
    <row r="5789" spans="20:20" x14ac:dyDescent="0.25">
      <c r="T5789"/>
    </row>
    <row r="5790" spans="20:20" x14ac:dyDescent="0.25">
      <c r="T5790"/>
    </row>
    <row r="5791" spans="20:20" x14ac:dyDescent="0.25">
      <c r="T5791"/>
    </row>
    <row r="5792" spans="20:20" x14ac:dyDescent="0.25">
      <c r="T5792"/>
    </row>
    <row r="5793" spans="20:20" x14ac:dyDescent="0.25">
      <c r="T5793"/>
    </row>
    <row r="5794" spans="20:20" x14ac:dyDescent="0.25">
      <c r="T5794"/>
    </row>
    <row r="5795" spans="20:20" x14ac:dyDescent="0.25">
      <c r="T5795"/>
    </row>
    <row r="5796" spans="20:20" x14ac:dyDescent="0.25">
      <c r="T5796"/>
    </row>
    <row r="5797" spans="20:20" x14ac:dyDescent="0.25">
      <c r="T5797"/>
    </row>
    <row r="5798" spans="20:20" x14ac:dyDescent="0.25">
      <c r="T5798"/>
    </row>
    <row r="5799" spans="20:20" x14ac:dyDescent="0.25">
      <c r="T5799"/>
    </row>
    <row r="5800" spans="20:20" x14ac:dyDescent="0.25">
      <c r="T5800"/>
    </row>
    <row r="5801" spans="20:20" x14ac:dyDescent="0.25">
      <c r="T5801"/>
    </row>
    <row r="5802" spans="20:20" x14ac:dyDescent="0.25">
      <c r="T5802"/>
    </row>
    <row r="5803" spans="20:20" x14ac:dyDescent="0.25">
      <c r="T5803"/>
    </row>
    <row r="5804" spans="20:20" x14ac:dyDescent="0.25">
      <c r="T5804"/>
    </row>
    <row r="5805" spans="20:20" x14ac:dyDescent="0.25">
      <c r="T5805"/>
    </row>
    <row r="5806" spans="20:20" x14ac:dyDescent="0.25">
      <c r="T5806"/>
    </row>
    <row r="5807" spans="20:20" x14ac:dyDescent="0.25">
      <c r="T5807"/>
    </row>
    <row r="5808" spans="20:20" x14ac:dyDescent="0.25">
      <c r="T5808"/>
    </row>
    <row r="5809" spans="20:20" x14ac:dyDescent="0.25">
      <c r="T5809"/>
    </row>
    <row r="5810" spans="20:20" x14ac:dyDescent="0.25">
      <c r="T5810"/>
    </row>
    <row r="5811" spans="20:20" x14ac:dyDescent="0.25">
      <c r="T5811"/>
    </row>
    <row r="5812" spans="20:20" x14ac:dyDescent="0.25">
      <c r="T5812"/>
    </row>
    <row r="5813" spans="20:20" x14ac:dyDescent="0.25">
      <c r="T5813"/>
    </row>
    <row r="5814" spans="20:20" x14ac:dyDescent="0.25">
      <c r="T5814"/>
    </row>
    <row r="5815" spans="20:20" x14ac:dyDescent="0.25">
      <c r="T5815"/>
    </row>
    <row r="5816" spans="20:20" x14ac:dyDescent="0.25">
      <c r="T5816"/>
    </row>
    <row r="5817" spans="20:20" x14ac:dyDescent="0.25">
      <c r="T5817"/>
    </row>
    <row r="5818" spans="20:20" x14ac:dyDescent="0.25">
      <c r="T5818"/>
    </row>
    <row r="5819" spans="20:20" x14ac:dyDescent="0.25">
      <c r="T5819"/>
    </row>
    <row r="5820" spans="20:20" x14ac:dyDescent="0.25">
      <c r="T5820"/>
    </row>
    <row r="5821" spans="20:20" x14ac:dyDescent="0.25">
      <c r="T5821"/>
    </row>
    <row r="5822" spans="20:20" x14ac:dyDescent="0.25">
      <c r="T5822"/>
    </row>
    <row r="5823" spans="20:20" x14ac:dyDescent="0.25">
      <c r="T5823"/>
    </row>
    <row r="5824" spans="20:20" x14ac:dyDescent="0.25">
      <c r="T5824"/>
    </row>
    <row r="5825" spans="20:20" x14ac:dyDescent="0.25">
      <c r="T5825"/>
    </row>
    <row r="5826" spans="20:20" x14ac:dyDescent="0.25">
      <c r="T5826"/>
    </row>
    <row r="5827" spans="20:20" x14ac:dyDescent="0.25">
      <c r="T5827"/>
    </row>
    <row r="5828" spans="20:20" x14ac:dyDescent="0.25">
      <c r="T5828"/>
    </row>
    <row r="5829" spans="20:20" x14ac:dyDescent="0.25">
      <c r="T5829"/>
    </row>
    <row r="5830" spans="20:20" x14ac:dyDescent="0.25">
      <c r="T5830"/>
    </row>
    <row r="5831" spans="20:20" x14ac:dyDescent="0.25">
      <c r="T5831"/>
    </row>
    <row r="5832" spans="20:20" x14ac:dyDescent="0.25">
      <c r="T5832"/>
    </row>
    <row r="5833" spans="20:20" x14ac:dyDescent="0.25">
      <c r="T5833"/>
    </row>
    <row r="5834" spans="20:20" x14ac:dyDescent="0.25">
      <c r="T5834"/>
    </row>
    <row r="5835" spans="20:20" x14ac:dyDescent="0.25">
      <c r="T5835"/>
    </row>
    <row r="5836" spans="20:20" x14ac:dyDescent="0.25">
      <c r="T5836"/>
    </row>
    <row r="5837" spans="20:20" x14ac:dyDescent="0.25">
      <c r="T5837"/>
    </row>
    <row r="5838" spans="20:20" x14ac:dyDescent="0.25">
      <c r="T5838"/>
    </row>
    <row r="5839" spans="20:20" x14ac:dyDescent="0.25">
      <c r="T5839"/>
    </row>
    <row r="5840" spans="20:20" x14ac:dyDescent="0.25">
      <c r="T5840"/>
    </row>
    <row r="5841" spans="20:20" x14ac:dyDescent="0.25">
      <c r="T5841"/>
    </row>
    <row r="5842" spans="20:20" x14ac:dyDescent="0.25">
      <c r="T5842"/>
    </row>
    <row r="5843" spans="20:20" x14ac:dyDescent="0.25">
      <c r="T5843"/>
    </row>
    <row r="5844" spans="20:20" x14ac:dyDescent="0.25">
      <c r="T5844"/>
    </row>
    <row r="5845" spans="20:20" x14ac:dyDescent="0.25">
      <c r="T5845"/>
    </row>
    <row r="5846" spans="20:20" x14ac:dyDescent="0.25">
      <c r="T5846"/>
    </row>
    <row r="5847" spans="20:20" x14ac:dyDescent="0.25">
      <c r="T5847"/>
    </row>
    <row r="5848" spans="20:20" x14ac:dyDescent="0.25">
      <c r="T5848"/>
    </row>
    <row r="5849" spans="20:20" x14ac:dyDescent="0.25">
      <c r="T5849"/>
    </row>
    <row r="5850" spans="20:20" x14ac:dyDescent="0.25">
      <c r="T5850"/>
    </row>
    <row r="5851" spans="20:20" x14ac:dyDescent="0.25">
      <c r="T5851"/>
    </row>
    <row r="5852" spans="20:20" x14ac:dyDescent="0.25">
      <c r="T5852"/>
    </row>
    <row r="5853" spans="20:20" x14ac:dyDescent="0.25">
      <c r="T5853"/>
    </row>
    <row r="5854" spans="20:20" x14ac:dyDescent="0.25">
      <c r="T5854"/>
    </row>
    <row r="5855" spans="20:20" x14ac:dyDescent="0.25">
      <c r="T5855"/>
    </row>
    <row r="5856" spans="20:20" x14ac:dyDescent="0.25">
      <c r="T5856"/>
    </row>
    <row r="5857" spans="20:20" x14ac:dyDescent="0.25">
      <c r="T5857"/>
    </row>
    <row r="5858" spans="20:20" x14ac:dyDescent="0.25">
      <c r="T5858"/>
    </row>
    <row r="5859" spans="20:20" x14ac:dyDescent="0.25">
      <c r="T5859"/>
    </row>
    <row r="5860" spans="20:20" x14ac:dyDescent="0.25">
      <c r="T5860"/>
    </row>
    <row r="5861" spans="20:20" x14ac:dyDescent="0.25">
      <c r="T5861"/>
    </row>
    <row r="5862" spans="20:20" x14ac:dyDescent="0.25">
      <c r="T5862"/>
    </row>
    <row r="5863" spans="20:20" x14ac:dyDescent="0.25">
      <c r="T5863"/>
    </row>
    <row r="5864" spans="20:20" x14ac:dyDescent="0.25">
      <c r="T5864"/>
    </row>
    <row r="5865" spans="20:20" x14ac:dyDescent="0.25">
      <c r="T5865"/>
    </row>
    <row r="5866" spans="20:20" x14ac:dyDescent="0.25">
      <c r="T5866"/>
    </row>
    <row r="5867" spans="20:20" x14ac:dyDescent="0.25">
      <c r="T5867"/>
    </row>
    <row r="5868" spans="20:20" x14ac:dyDescent="0.25">
      <c r="T5868"/>
    </row>
    <row r="5869" spans="20:20" x14ac:dyDescent="0.25">
      <c r="T5869"/>
    </row>
    <row r="5870" spans="20:20" x14ac:dyDescent="0.25">
      <c r="T5870"/>
    </row>
    <row r="5871" spans="20:20" x14ac:dyDescent="0.25">
      <c r="T5871"/>
    </row>
    <row r="5872" spans="20:20" x14ac:dyDescent="0.25">
      <c r="T5872"/>
    </row>
    <row r="5873" spans="20:20" x14ac:dyDescent="0.25">
      <c r="T5873"/>
    </row>
    <row r="5874" spans="20:20" x14ac:dyDescent="0.25">
      <c r="T5874"/>
    </row>
    <row r="5875" spans="20:20" x14ac:dyDescent="0.25">
      <c r="T5875"/>
    </row>
    <row r="5876" spans="20:20" x14ac:dyDescent="0.25">
      <c r="T5876"/>
    </row>
    <row r="5877" spans="20:20" x14ac:dyDescent="0.25">
      <c r="T5877"/>
    </row>
    <row r="5878" spans="20:20" x14ac:dyDescent="0.25">
      <c r="T5878"/>
    </row>
    <row r="5879" spans="20:20" x14ac:dyDescent="0.25">
      <c r="T5879"/>
    </row>
    <row r="5880" spans="20:20" x14ac:dyDescent="0.25">
      <c r="T5880"/>
    </row>
    <row r="5881" spans="20:20" x14ac:dyDescent="0.25">
      <c r="T5881"/>
    </row>
    <row r="5882" spans="20:20" x14ac:dyDescent="0.25">
      <c r="T5882"/>
    </row>
    <row r="5883" spans="20:20" x14ac:dyDescent="0.25">
      <c r="T5883"/>
    </row>
    <row r="5884" spans="20:20" x14ac:dyDescent="0.25">
      <c r="T5884"/>
    </row>
    <row r="5885" spans="20:20" x14ac:dyDescent="0.25">
      <c r="T5885"/>
    </row>
    <row r="5886" spans="20:20" x14ac:dyDescent="0.25">
      <c r="T5886"/>
    </row>
    <row r="5887" spans="20:20" x14ac:dyDescent="0.25">
      <c r="T5887"/>
    </row>
    <row r="5888" spans="20:20" x14ac:dyDescent="0.25">
      <c r="T5888"/>
    </row>
    <row r="5889" spans="20:20" x14ac:dyDescent="0.25">
      <c r="T5889"/>
    </row>
    <row r="5890" spans="20:20" x14ac:dyDescent="0.25">
      <c r="T5890"/>
    </row>
    <row r="5891" spans="20:20" x14ac:dyDescent="0.25">
      <c r="T5891"/>
    </row>
    <row r="5892" spans="20:20" x14ac:dyDescent="0.25">
      <c r="T5892"/>
    </row>
    <row r="5893" spans="20:20" x14ac:dyDescent="0.25">
      <c r="T5893"/>
    </row>
    <row r="5894" spans="20:20" x14ac:dyDescent="0.25">
      <c r="T5894"/>
    </row>
    <row r="5895" spans="20:20" x14ac:dyDescent="0.25">
      <c r="T5895"/>
    </row>
    <row r="5896" spans="20:20" x14ac:dyDescent="0.25">
      <c r="T5896"/>
    </row>
    <row r="5897" spans="20:20" x14ac:dyDescent="0.25">
      <c r="T5897"/>
    </row>
    <row r="5898" spans="20:20" x14ac:dyDescent="0.25">
      <c r="T5898"/>
    </row>
    <row r="5899" spans="20:20" x14ac:dyDescent="0.25">
      <c r="T5899"/>
    </row>
    <row r="5900" spans="20:20" x14ac:dyDescent="0.25">
      <c r="T5900"/>
    </row>
    <row r="5901" spans="20:20" x14ac:dyDescent="0.25">
      <c r="T5901"/>
    </row>
    <row r="5902" spans="20:20" x14ac:dyDescent="0.25">
      <c r="T5902"/>
    </row>
    <row r="5903" spans="20:20" x14ac:dyDescent="0.25">
      <c r="T5903"/>
    </row>
    <row r="5904" spans="20:20" x14ac:dyDescent="0.25">
      <c r="T5904"/>
    </row>
    <row r="5905" spans="20:20" x14ac:dyDescent="0.25">
      <c r="T5905"/>
    </row>
    <row r="5906" spans="20:20" x14ac:dyDescent="0.25">
      <c r="T5906"/>
    </row>
    <row r="5907" spans="20:20" x14ac:dyDescent="0.25">
      <c r="T5907"/>
    </row>
    <row r="5908" spans="20:20" x14ac:dyDescent="0.25">
      <c r="T5908"/>
    </row>
    <row r="5909" spans="20:20" x14ac:dyDescent="0.25">
      <c r="T5909"/>
    </row>
    <row r="5910" spans="20:20" x14ac:dyDescent="0.25">
      <c r="T5910"/>
    </row>
    <row r="5911" spans="20:20" x14ac:dyDescent="0.25">
      <c r="T5911"/>
    </row>
    <row r="5912" spans="20:20" x14ac:dyDescent="0.25">
      <c r="T5912"/>
    </row>
    <row r="5913" spans="20:20" x14ac:dyDescent="0.25">
      <c r="T5913"/>
    </row>
    <row r="5914" spans="20:20" x14ac:dyDescent="0.25">
      <c r="T5914"/>
    </row>
    <row r="5915" spans="20:20" x14ac:dyDescent="0.25">
      <c r="T5915"/>
    </row>
    <row r="5916" spans="20:20" x14ac:dyDescent="0.25">
      <c r="T5916"/>
    </row>
    <row r="5917" spans="20:20" x14ac:dyDescent="0.25">
      <c r="T5917"/>
    </row>
    <row r="5918" spans="20:20" x14ac:dyDescent="0.25">
      <c r="T5918"/>
    </row>
    <row r="5919" spans="20:20" x14ac:dyDescent="0.25">
      <c r="T5919"/>
    </row>
    <row r="5920" spans="20:20" x14ac:dyDescent="0.25">
      <c r="T5920"/>
    </row>
    <row r="5921" spans="20:20" x14ac:dyDescent="0.25">
      <c r="T5921"/>
    </row>
    <row r="5922" spans="20:20" x14ac:dyDescent="0.25">
      <c r="T5922"/>
    </row>
    <row r="5923" spans="20:20" x14ac:dyDescent="0.25">
      <c r="T5923"/>
    </row>
    <row r="5924" spans="20:20" x14ac:dyDescent="0.25">
      <c r="T5924"/>
    </row>
    <row r="5925" spans="20:20" x14ac:dyDescent="0.25">
      <c r="T5925"/>
    </row>
    <row r="5926" spans="20:20" x14ac:dyDescent="0.25">
      <c r="T5926"/>
    </row>
    <row r="5927" spans="20:20" x14ac:dyDescent="0.25">
      <c r="T5927"/>
    </row>
    <row r="5928" spans="20:20" x14ac:dyDescent="0.25">
      <c r="T5928"/>
    </row>
    <row r="5929" spans="20:20" x14ac:dyDescent="0.25">
      <c r="T5929"/>
    </row>
    <row r="5930" spans="20:20" x14ac:dyDescent="0.25">
      <c r="T5930"/>
    </row>
    <row r="5931" spans="20:20" x14ac:dyDescent="0.25">
      <c r="T5931"/>
    </row>
    <row r="5932" spans="20:20" x14ac:dyDescent="0.25">
      <c r="T5932"/>
    </row>
    <row r="5933" spans="20:20" x14ac:dyDescent="0.25">
      <c r="T5933"/>
    </row>
    <row r="5934" spans="20:20" x14ac:dyDescent="0.25">
      <c r="T5934"/>
    </row>
    <row r="5935" spans="20:20" x14ac:dyDescent="0.25">
      <c r="T5935"/>
    </row>
    <row r="5936" spans="20:20" x14ac:dyDescent="0.25">
      <c r="T5936"/>
    </row>
    <row r="5937" spans="20:20" x14ac:dyDescent="0.25">
      <c r="T5937"/>
    </row>
    <row r="5938" spans="20:20" x14ac:dyDescent="0.25">
      <c r="T5938"/>
    </row>
    <row r="5939" spans="20:20" x14ac:dyDescent="0.25">
      <c r="T5939"/>
    </row>
    <row r="5940" spans="20:20" x14ac:dyDescent="0.25">
      <c r="T5940"/>
    </row>
    <row r="5941" spans="20:20" x14ac:dyDescent="0.25">
      <c r="T5941"/>
    </row>
    <row r="5942" spans="20:20" x14ac:dyDescent="0.25">
      <c r="T5942"/>
    </row>
    <row r="5943" spans="20:20" x14ac:dyDescent="0.25">
      <c r="T5943"/>
    </row>
    <row r="5944" spans="20:20" x14ac:dyDescent="0.25">
      <c r="T5944"/>
    </row>
    <row r="5945" spans="20:20" x14ac:dyDescent="0.25">
      <c r="T5945"/>
    </row>
    <row r="5946" spans="20:20" x14ac:dyDescent="0.25">
      <c r="T5946"/>
    </row>
    <row r="5947" spans="20:20" x14ac:dyDescent="0.25">
      <c r="T5947"/>
    </row>
    <row r="5948" spans="20:20" x14ac:dyDescent="0.25">
      <c r="T5948"/>
    </row>
    <row r="5949" spans="20:20" x14ac:dyDescent="0.25">
      <c r="T5949"/>
    </row>
    <row r="5950" spans="20:20" x14ac:dyDescent="0.25">
      <c r="T5950"/>
    </row>
    <row r="5951" spans="20:20" x14ac:dyDescent="0.25">
      <c r="T5951"/>
    </row>
    <row r="5952" spans="20:20" x14ac:dyDescent="0.25">
      <c r="T5952"/>
    </row>
    <row r="5953" spans="20:20" x14ac:dyDescent="0.25">
      <c r="T5953"/>
    </row>
    <row r="5954" spans="20:20" x14ac:dyDescent="0.25">
      <c r="T5954"/>
    </row>
    <row r="5955" spans="20:20" x14ac:dyDescent="0.25">
      <c r="T5955"/>
    </row>
    <row r="5956" spans="20:20" x14ac:dyDescent="0.25">
      <c r="T5956"/>
    </row>
    <row r="5957" spans="20:20" x14ac:dyDescent="0.25">
      <c r="T5957"/>
    </row>
    <row r="5958" spans="20:20" x14ac:dyDescent="0.25">
      <c r="T5958"/>
    </row>
    <row r="5959" spans="20:20" x14ac:dyDescent="0.25">
      <c r="T5959"/>
    </row>
    <row r="5960" spans="20:20" x14ac:dyDescent="0.25">
      <c r="T5960"/>
    </row>
    <row r="5961" spans="20:20" x14ac:dyDescent="0.25">
      <c r="T5961"/>
    </row>
    <row r="5962" spans="20:20" x14ac:dyDescent="0.25">
      <c r="T5962"/>
    </row>
    <row r="5963" spans="20:20" x14ac:dyDescent="0.25">
      <c r="T5963"/>
    </row>
    <row r="5964" spans="20:20" x14ac:dyDescent="0.25">
      <c r="T5964"/>
    </row>
    <row r="5965" spans="20:20" x14ac:dyDescent="0.25">
      <c r="T5965"/>
    </row>
    <row r="5966" spans="20:20" x14ac:dyDescent="0.25">
      <c r="T5966"/>
    </row>
    <row r="5967" spans="20:20" x14ac:dyDescent="0.25">
      <c r="T5967"/>
    </row>
    <row r="5968" spans="20:20" x14ac:dyDescent="0.25">
      <c r="T5968"/>
    </row>
    <row r="5969" spans="20:20" x14ac:dyDescent="0.25">
      <c r="T5969"/>
    </row>
    <row r="5970" spans="20:20" x14ac:dyDescent="0.25">
      <c r="T5970"/>
    </row>
    <row r="5971" spans="20:20" x14ac:dyDescent="0.25">
      <c r="T5971"/>
    </row>
    <row r="5972" spans="20:20" x14ac:dyDescent="0.25">
      <c r="T5972"/>
    </row>
    <row r="5973" spans="20:20" x14ac:dyDescent="0.25">
      <c r="T5973"/>
    </row>
    <row r="5974" spans="20:20" x14ac:dyDescent="0.25">
      <c r="T5974"/>
    </row>
    <row r="5975" spans="20:20" x14ac:dyDescent="0.25">
      <c r="T5975"/>
    </row>
    <row r="5976" spans="20:20" x14ac:dyDescent="0.25">
      <c r="T5976"/>
    </row>
    <row r="5977" spans="20:20" x14ac:dyDescent="0.25">
      <c r="T5977"/>
    </row>
    <row r="5978" spans="20:20" x14ac:dyDescent="0.25">
      <c r="T5978"/>
    </row>
    <row r="5979" spans="20:20" x14ac:dyDescent="0.25">
      <c r="T5979"/>
    </row>
    <row r="5980" spans="20:20" x14ac:dyDescent="0.25">
      <c r="T5980"/>
    </row>
    <row r="5981" spans="20:20" x14ac:dyDescent="0.25">
      <c r="T5981"/>
    </row>
    <row r="5982" spans="20:20" x14ac:dyDescent="0.25">
      <c r="T5982"/>
    </row>
    <row r="5983" spans="20:20" x14ac:dyDescent="0.25">
      <c r="T5983"/>
    </row>
    <row r="5984" spans="20:20" x14ac:dyDescent="0.25">
      <c r="T5984"/>
    </row>
    <row r="5985" spans="20:20" x14ac:dyDescent="0.25">
      <c r="T5985"/>
    </row>
    <row r="5986" spans="20:20" x14ac:dyDescent="0.25">
      <c r="T5986"/>
    </row>
    <row r="5987" spans="20:20" x14ac:dyDescent="0.25">
      <c r="T5987"/>
    </row>
    <row r="5988" spans="20:20" x14ac:dyDescent="0.25">
      <c r="T5988"/>
    </row>
    <row r="5989" spans="20:20" x14ac:dyDescent="0.25">
      <c r="T5989"/>
    </row>
    <row r="5990" spans="20:20" x14ac:dyDescent="0.25">
      <c r="T5990"/>
    </row>
    <row r="5991" spans="20:20" x14ac:dyDescent="0.25">
      <c r="T5991"/>
    </row>
    <row r="5992" spans="20:20" x14ac:dyDescent="0.25">
      <c r="T5992"/>
    </row>
    <row r="5993" spans="20:20" x14ac:dyDescent="0.25">
      <c r="T5993"/>
    </row>
    <row r="5994" spans="20:20" x14ac:dyDescent="0.25">
      <c r="T5994"/>
    </row>
    <row r="5995" spans="20:20" x14ac:dyDescent="0.25">
      <c r="T5995"/>
    </row>
    <row r="5996" spans="20:20" x14ac:dyDescent="0.25">
      <c r="T5996"/>
    </row>
    <row r="5997" spans="20:20" x14ac:dyDescent="0.25">
      <c r="T5997"/>
    </row>
    <row r="5998" spans="20:20" x14ac:dyDescent="0.25">
      <c r="T5998"/>
    </row>
    <row r="5999" spans="20:20" x14ac:dyDescent="0.25">
      <c r="T5999"/>
    </row>
    <row r="6000" spans="20:20" x14ac:dyDescent="0.25">
      <c r="T6000"/>
    </row>
    <row r="6001" spans="20:20" x14ac:dyDescent="0.25">
      <c r="T6001"/>
    </row>
    <row r="6002" spans="20:20" x14ac:dyDescent="0.25">
      <c r="T6002"/>
    </row>
    <row r="6003" spans="20:20" x14ac:dyDescent="0.25">
      <c r="T6003"/>
    </row>
    <row r="6004" spans="20:20" x14ac:dyDescent="0.25">
      <c r="T6004"/>
    </row>
    <row r="6005" spans="20:20" x14ac:dyDescent="0.25">
      <c r="T6005"/>
    </row>
    <row r="6006" spans="20:20" x14ac:dyDescent="0.25">
      <c r="T6006"/>
    </row>
    <row r="6007" spans="20:20" x14ac:dyDescent="0.25">
      <c r="T6007"/>
    </row>
    <row r="6008" spans="20:20" x14ac:dyDescent="0.25">
      <c r="T6008"/>
    </row>
    <row r="6009" spans="20:20" x14ac:dyDescent="0.25">
      <c r="T6009"/>
    </row>
    <row r="6010" spans="20:20" x14ac:dyDescent="0.25">
      <c r="T6010"/>
    </row>
    <row r="6011" spans="20:20" x14ac:dyDescent="0.25">
      <c r="T6011"/>
    </row>
    <row r="6012" spans="20:20" x14ac:dyDescent="0.25">
      <c r="T6012"/>
    </row>
    <row r="6013" spans="20:20" x14ac:dyDescent="0.25">
      <c r="T6013"/>
    </row>
    <row r="6014" spans="20:20" x14ac:dyDescent="0.25">
      <c r="T6014"/>
    </row>
    <row r="6015" spans="20:20" x14ac:dyDescent="0.25">
      <c r="T6015"/>
    </row>
    <row r="6016" spans="20:20" x14ac:dyDescent="0.25">
      <c r="T6016"/>
    </row>
    <row r="6017" spans="20:20" x14ac:dyDescent="0.25">
      <c r="T6017"/>
    </row>
    <row r="6018" spans="20:20" x14ac:dyDescent="0.25">
      <c r="T6018"/>
    </row>
    <row r="6019" spans="20:20" x14ac:dyDescent="0.25">
      <c r="T6019"/>
    </row>
    <row r="6020" spans="20:20" x14ac:dyDescent="0.25">
      <c r="T6020"/>
    </row>
    <row r="6021" spans="20:20" x14ac:dyDescent="0.25">
      <c r="T6021"/>
    </row>
    <row r="6022" spans="20:20" x14ac:dyDescent="0.25">
      <c r="T6022"/>
    </row>
    <row r="6023" spans="20:20" x14ac:dyDescent="0.25">
      <c r="T6023"/>
    </row>
    <row r="6024" spans="20:20" x14ac:dyDescent="0.25">
      <c r="T6024"/>
    </row>
    <row r="6025" spans="20:20" x14ac:dyDescent="0.25">
      <c r="T6025"/>
    </row>
    <row r="6026" spans="20:20" x14ac:dyDescent="0.25">
      <c r="T6026"/>
    </row>
    <row r="6027" spans="20:20" x14ac:dyDescent="0.25">
      <c r="T6027"/>
    </row>
    <row r="6028" spans="20:20" x14ac:dyDescent="0.25">
      <c r="T6028"/>
    </row>
    <row r="6029" spans="20:20" x14ac:dyDescent="0.25">
      <c r="T6029"/>
    </row>
    <row r="6030" spans="20:20" x14ac:dyDescent="0.25">
      <c r="T6030"/>
    </row>
    <row r="6031" spans="20:20" x14ac:dyDescent="0.25">
      <c r="T6031"/>
    </row>
    <row r="6032" spans="20:20" x14ac:dyDescent="0.25">
      <c r="T6032"/>
    </row>
    <row r="6033" spans="20:20" x14ac:dyDescent="0.25">
      <c r="T6033"/>
    </row>
    <row r="6034" spans="20:20" x14ac:dyDescent="0.25">
      <c r="T6034"/>
    </row>
    <row r="6035" spans="20:20" x14ac:dyDescent="0.25">
      <c r="T6035"/>
    </row>
    <row r="6036" spans="20:20" x14ac:dyDescent="0.25">
      <c r="T6036"/>
    </row>
    <row r="6037" spans="20:20" x14ac:dyDescent="0.25">
      <c r="T6037"/>
    </row>
    <row r="6038" spans="20:20" x14ac:dyDescent="0.25">
      <c r="T6038"/>
    </row>
    <row r="6039" spans="20:20" x14ac:dyDescent="0.25">
      <c r="T6039"/>
    </row>
    <row r="6040" spans="20:20" x14ac:dyDescent="0.25">
      <c r="T6040"/>
    </row>
    <row r="6041" spans="20:20" x14ac:dyDescent="0.25">
      <c r="T6041"/>
    </row>
    <row r="6042" spans="20:20" x14ac:dyDescent="0.25">
      <c r="T6042"/>
    </row>
    <row r="6043" spans="20:20" x14ac:dyDescent="0.25">
      <c r="T6043"/>
    </row>
    <row r="6044" spans="20:20" x14ac:dyDescent="0.25">
      <c r="T6044"/>
    </row>
    <row r="6045" spans="20:20" x14ac:dyDescent="0.25">
      <c r="T6045"/>
    </row>
    <row r="6046" spans="20:20" x14ac:dyDescent="0.25">
      <c r="T6046"/>
    </row>
    <row r="6047" spans="20:20" x14ac:dyDescent="0.25">
      <c r="T6047"/>
    </row>
    <row r="6048" spans="20:20" x14ac:dyDescent="0.25">
      <c r="T6048"/>
    </row>
    <row r="6049" spans="20:20" x14ac:dyDescent="0.25">
      <c r="T6049"/>
    </row>
    <row r="6050" spans="20:20" x14ac:dyDescent="0.25">
      <c r="T6050"/>
    </row>
    <row r="6051" spans="20:20" x14ac:dyDescent="0.25">
      <c r="T6051"/>
    </row>
    <row r="6052" spans="20:20" x14ac:dyDescent="0.25">
      <c r="T6052"/>
    </row>
    <row r="6053" spans="20:20" x14ac:dyDescent="0.25">
      <c r="T6053"/>
    </row>
    <row r="6054" spans="20:20" x14ac:dyDescent="0.25">
      <c r="T6054"/>
    </row>
    <row r="6055" spans="20:20" x14ac:dyDescent="0.25">
      <c r="T6055"/>
    </row>
    <row r="6056" spans="20:20" x14ac:dyDescent="0.25">
      <c r="T6056"/>
    </row>
    <row r="6057" spans="20:20" x14ac:dyDescent="0.25">
      <c r="T6057"/>
    </row>
    <row r="6058" spans="20:20" x14ac:dyDescent="0.25">
      <c r="T6058"/>
    </row>
    <row r="6059" spans="20:20" x14ac:dyDescent="0.25">
      <c r="T6059"/>
    </row>
    <row r="6060" spans="20:20" x14ac:dyDescent="0.25">
      <c r="T6060"/>
    </row>
    <row r="6061" spans="20:20" x14ac:dyDescent="0.25">
      <c r="T6061"/>
    </row>
    <row r="6062" spans="20:20" x14ac:dyDescent="0.25">
      <c r="T6062"/>
    </row>
    <row r="6063" spans="20:20" x14ac:dyDescent="0.25">
      <c r="T6063"/>
    </row>
    <row r="6064" spans="20:20" x14ac:dyDescent="0.25">
      <c r="T6064"/>
    </row>
    <row r="6065" spans="20:20" x14ac:dyDescent="0.25">
      <c r="T6065"/>
    </row>
    <row r="6066" spans="20:20" x14ac:dyDescent="0.25">
      <c r="T6066"/>
    </row>
    <row r="6067" spans="20:20" x14ac:dyDescent="0.25">
      <c r="T6067"/>
    </row>
    <row r="6068" spans="20:20" x14ac:dyDescent="0.25">
      <c r="T6068"/>
    </row>
    <row r="6069" spans="20:20" x14ac:dyDescent="0.25">
      <c r="T6069"/>
    </row>
    <row r="6070" spans="20:20" x14ac:dyDescent="0.25">
      <c r="T6070"/>
    </row>
    <row r="6071" spans="20:20" x14ac:dyDescent="0.25">
      <c r="T6071"/>
    </row>
    <row r="6072" spans="20:20" x14ac:dyDescent="0.25">
      <c r="T6072"/>
    </row>
    <row r="6073" spans="20:20" x14ac:dyDescent="0.25">
      <c r="T6073"/>
    </row>
    <row r="6074" spans="20:20" x14ac:dyDescent="0.25">
      <c r="T6074"/>
    </row>
    <row r="6075" spans="20:20" x14ac:dyDescent="0.25">
      <c r="T6075"/>
    </row>
    <row r="6076" spans="20:20" x14ac:dyDescent="0.25">
      <c r="T6076"/>
    </row>
    <row r="6077" spans="20:20" x14ac:dyDescent="0.25">
      <c r="T6077"/>
    </row>
    <row r="6078" spans="20:20" x14ac:dyDescent="0.25">
      <c r="T6078"/>
    </row>
    <row r="6079" spans="20:20" x14ac:dyDescent="0.25">
      <c r="T6079"/>
    </row>
    <row r="6080" spans="20:20" x14ac:dyDescent="0.25">
      <c r="T6080"/>
    </row>
    <row r="6081" spans="20:20" x14ac:dyDescent="0.25">
      <c r="T6081"/>
    </row>
    <row r="6082" spans="20:20" x14ac:dyDescent="0.25">
      <c r="T6082"/>
    </row>
    <row r="6083" spans="20:20" x14ac:dyDescent="0.25">
      <c r="T6083"/>
    </row>
    <row r="6084" spans="20:20" x14ac:dyDescent="0.25">
      <c r="T6084"/>
    </row>
    <row r="6085" spans="20:20" x14ac:dyDescent="0.25">
      <c r="T6085"/>
    </row>
    <row r="6086" spans="20:20" x14ac:dyDescent="0.25">
      <c r="T6086"/>
    </row>
    <row r="6087" spans="20:20" x14ac:dyDescent="0.25">
      <c r="T6087"/>
    </row>
    <row r="6088" spans="20:20" x14ac:dyDescent="0.25">
      <c r="T6088"/>
    </row>
    <row r="6089" spans="20:20" x14ac:dyDescent="0.25">
      <c r="T6089"/>
    </row>
    <row r="6090" spans="20:20" x14ac:dyDescent="0.25">
      <c r="T6090"/>
    </row>
    <row r="6091" spans="20:20" x14ac:dyDescent="0.25">
      <c r="T6091"/>
    </row>
    <row r="6092" spans="20:20" x14ac:dyDescent="0.25">
      <c r="T6092"/>
    </row>
    <row r="6093" spans="20:20" x14ac:dyDescent="0.25">
      <c r="T6093"/>
    </row>
    <row r="6094" spans="20:20" x14ac:dyDescent="0.25">
      <c r="T6094"/>
    </row>
    <row r="6095" spans="20:20" x14ac:dyDescent="0.25">
      <c r="T6095"/>
    </row>
    <row r="6096" spans="20:20" x14ac:dyDescent="0.25">
      <c r="T6096"/>
    </row>
    <row r="6097" spans="20:20" x14ac:dyDescent="0.25">
      <c r="T6097"/>
    </row>
    <row r="6098" spans="20:20" x14ac:dyDescent="0.25">
      <c r="T6098"/>
    </row>
    <row r="6099" spans="20:20" x14ac:dyDescent="0.25">
      <c r="T6099"/>
    </row>
    <row r="6100" spans="20:20" x14ac:dyDescent="0.25">
      <c r="T6100"/>
    </row>
    <row r="6101" spans="20:20" x14ac:dyDescent="0.25">
      <c r="T6101"/>
    </row>
    <row r="6102" spans="20:20" x14ac:dyDescent="0.25">
      <c r="T6102"/>
    </row>
    <row r="6103" spans="20:20" x14ac:dyDescent="0.25">
      <c r="T6103"/>
    </row>
    <row r="6104" spans="20:20" x14ac:dyDescent="0.25">
      <c r="T6104"/>
    </row>
    <row r="6105" spans="20:20" x14ac:dyDescent="0.25">
      <c r="T6105"/>
    </row>
    <row r="6106" spans="20:20" x14ac:dyDescent="0.25">
      <c r="T6106"/>
    </row>
    <row r="6107" spans="20:20" x14ac:dyDescent="0.25">
      <c r="T6107"/>
    </row>
    <row r="6108" spans="20:20" x14ac:dyDescent="0.25">
      <c r="T6108"/>
    </row>
    <row r="6109" spans="20:20" x14ac:dyDescent="0.25">
      <c r="T6109"/>
    </row>
    <row r="6110" spans="20:20" x14ac:dyDescent="0.25">
      <c r="T6110"/>
    </row>
    <row r="6111" spans="20:20" x14ac:dyDescent="0.25">
      <c r="T6111"/>
    </row>
    <row r="6112" spans="20:20" x14ac:dyDescent="0.25">
      <c r="T6112"/>
    </row>
    <row r="6113" spans="20:20" x14ac:dyDescent="0.25">
      <c r="T6113"/>
    </row>
    <row r="6114" spans="20:20" x14ac:dyDescent="0.25">
      <c r="T6114"/>
    </row>
    <row r="6115" spans="20:20" x14ac:dyDescent="0.25">
      <c r="T6115"/>
    </row>
    <row r="6116" spans="20:20" x14ac:dyDescent="0.25">
      <c r="T6116"/>
    </row>
    <row r="6117" spans="20:20" x14ac:dyDescent="0.25">
      <c r="T6117"/>
    </row>
    <row r="6118" spans="20:20" x14ac:dyDescent="0.25">
      <c r="T6118"/>
    </row>
    <row r="6119" spans="20:20" x14ac:dyDescent="0.25">
      <c r="T6119"/>
    </row>
    <row r="6120" spans="20:20" x14ac:dyDescent="0.25">
      <c r="T6120"/>
    </row>
    <row r="6121" spans="20:20" x14ac:dyDescent="0.25">
      <c r="T6121"/>
    </row>
    <row r="6122" spans="20:20" x14ac:dyDescent="0.25">
      <c r="T6122"/>
    </row>
    <row r="6123" spans="20:20" x14ac:dyDescent="0.25">
      <c r="T6123"/>
    </row>
    <row r="6124" spans="20:20" x14ac:dyDescent="0.25">
      <c r="T6124"/>
    </row>
    <row r="6125" spans="20:20" x14ac:dyDescent="0.25">
      <c r="T6125"/>
    </row>
    <row r="6126" spans="20:20" x14ac:dyDescent="0.25">
      <c r="T6126"/>
    </row>
    <row r="6127" spans="20:20" x14ac:dyDescent="0.25">
      <c r="T6127"/>
    </row>
    <row r="6128" spans="20:20" x14ac:dyDescent="0.25">
      <c r="T6128"/>
    </row>
    <row r="6129" spans="20:20" x14ac:dyDescent="0.25">
      <c r="T6129"/>
    </row>
    <row r="6130" spans="20:20" x14ac:dyDescent="0.25">
      <c r="T6130"/>
    </row>
    <row r="6131" spans="20:20" x14ac:dyDescent="0.25">
      <c r="T6131"/>
    </row>
    <row r="6132" spans="20:20" x14ac:dyDescent="0.25">
      <c r="T6132"/>
    </row>
    <row r="6133" spans="20:20" x14ac:dyDescent="0.25">
      <c r="T6133"/>
    </row>
    <row r="6134" spans="20:20" x14ac:dyDescent="0.25">
      <c r="T6134"/>
    </row>
    <row r="6135" spans="20:20" x14ac:dyDescent="0.25">
      <c r="T6135"/>
    </row>
    <row r="6136" spans="20:20" x14ac:dyDescent="0.25">
      <c r="T6136"/>
    </row>
    <row r="6137" spans="20:20" x14ac:dyDescent="0.25">
      <c r="T6137"/>
    </row>
    <row r="6138" spans="20:20" x14ac:dyDescent="0.25">
      <c r="T6138"/>
    </row>
    <row r="6139" spans="20:20" x14ac:dyDescent="0.25">
      <c r="T6139"/>
    </row>
    <row r="6140" spans="20:20" x14ac:dyDescent="0.25">
      <c r="T6140"/>
    </row>
    <row r="6141" spans="20:20" x14ac:dyDescent="0.25">
      <c r="T6141"/>
    </row>
    <row r="6142" spans="20:20" x14ac:dyDescent="0.25">
      <c r="T6142"/>
    </row>
    <row r="6143" spans="20:20" x14ac:dyDescent="0.25">
      <c r="T6143"/>
    </row>
    <row r="6144" spans="20:20" x14ac:dyDescent="0.25">
      <c r="T6144"/>
    </row>
    <row r="6145" spans="20:20" x14ac:dyDescent="0.25">
      <c r="T6145"/>
    </row>
    <row r="6146" spans="20:20" x14ac:dyDescent="0.25">
      <c r="T6146"/>
    </row>
    <row r="6147" spans="20:20" x14ac:dyDescent="0.25">
      <c r="T6147"/>
    </row>
    <row r="6148" spans="20:20" x14ac:dyDescent="0.25">
      <c r="T6148"/>
    </row>
    <row r="6149" spans="20:20" x14ac:dyDescent="0.25">
      <c r="T6149"/>
    </row>
    <row r="6150" spans="20:20" x14ac:dyDescent="0.25">
      <c r="T6150"/>
    </row>
    <row r="6151" spans="20:20" x14ac:dyDescent="0.25">
      <c r="T6151"/>
    </row>
    <row r="6152" spans="20:20" x14ac:dyDescent="0.25">
      <c r="T6152"/>
    </row>
    <row r="6153" spans="20:20" x14ac:dyDescent="0.25">
      <c r="T6153"/>
    </row>
    <row r="6154" spans="20:20" x14ac:dyDescent="0.25">
      <c r="T6154"/>
    </row>
    <row r="6155" spans="20:20" x14ac:dyDescent="0.25">
      <c r="T6155"/>
    </row>
    <row r="6156" spans="20:20" x14ac:dyDescent="0.25">
      <c r="T6156"/>
    </row>
    <row r="6157" spans="20:20" x14ac:dyDescent="0.25">
      <c r="T6157"/>
    </row>
    <row r="6158" spans="20:20" x14ac:dyDescent="0.25">
      <c r="T6158"/>
    </row>
    <row r="6159" spans="20:20" x14ac:dyDescent="0.25">
      <c r="T6159"/>
    </row>
    <row r="6160" spans="20:20" x14ac:dyDescent="0.25">
      <c r="T6160"/>
    </row>
    <row r="6161" spans="20:20" x14ac:dyDescent="0.25">
      <c r="T6161"/>
    </row>
    <row r="6162" spans="20:20" x14ac:dyDescent="0.25">
      <c r="T6162"/>
    </row>
    <row r="6163" spans="20:20" x14ac:dyDescent="0.25">
      <c r="T6163"/>
    </row>
    <row r="6164" spans="20:20" x14ac:dyDescent="0.25">
      <c r="T6164"/>
    </row>
    <row r="6165" spans="20:20" x14ac:dyDescent="0.25">
      <c r="T6165"/>
    </row>
    <row r="6166" spans="20:20" x14ac:dyDescent="0.25">
      <c r="T6166"/>
    </row>
    <row r="6167" spans="20:20" x14ac:dyDescent="0.25">
      <c r="T6167"/>
    </row>
    <row r="6168" spans="20:20" x14ac:dyDescent="0.25">
      <c r="T6168"/>
    </row>
    <row r="6169" spans="20:20" x14ac:dyDescent="0.25">
      <c r="T6169"/>
    </row>
    <row r="6170" spans="20:20" x14ac:dyDescent="0.25">
      <c r="T6170"/>
    </row>
    <row r="6171" spans="20:20" x14ac:dyDescent="0.25">
      <c r="T6171"/>
    </row>
    <row r="6172" spans="20:20" x14ac:dyDescent="0.25">
      <c r="T6172"/>
    </row>
    <row r="6173" spans="20:20" x14ac:dyDescent="0.25">
      <c r="T6173"/>
    </row>
    <row r="6174" spans="20:20" x14ac:dyDescent="0.25">
      <c r="T6174"/>
    </row>
    <row r="6175" spans="20:20" x14ac:dyDescent="0.25">
      <c r="T6175"/>
    </row>
    <row r="6176" spans="20:20" x14ac:dyDescent="0.25">
      <c r="T6176"/>
    </row>
    <row r="6177" spans="20:20" x14ac:dyDescent="0.25">
      <c r="T6177"/>
    </row>
    <row r="6178" spans="20:20" x14ac:dyDescent="0.25">
      <c r="T6178"/>
    </row>
    <row r="6179" spans="20:20" x14ac:dyDescent="0.25">
      <c r="T6179"/>
    </row>
    <row r="6180" spans="20:20" x14ac:dyDescent="0.25">
      <c r="T6180"/>
    </row>
    <row r="6181" spans="20:20" x14ac:dyDescent="0.25">
      <c r="T6181"/>
    </row>
    <row r="6182" spans="20:20" x14ac:dyDescent="0.25">
      <c r="T6182"/>
    </row>
    <row r="6183" spans="20:20" x14ac:dyDescent="0.25">
      <c r="T6183"/>
    </row>
    <row r="6184" spans="20:20" x14ac:dyDescent="0.25">
      <c r="T6184"/>
    </row>
    <row r="6185" spans="20:20" x14ac:dyDescent="0.25">
      <c r="T6185"/>
    </row>
    <row r="6186" spans="20:20" x14ac:dyDescent="0.25">
      <c r="T6186"/>
    </row>
    <row r="6187" spans="20:20" x14ac:dyDescent="0.25">
      <c r="T6187"/>
    </row>
    <row r="6188" spans="20:20" x14ac:dyDescent="0.25">
      <c r="T6188"/>
    </row>
    <row r="6189" spans="20:20" x14ac:dyDescent="0.25">
      <c r="T6189"/>
    </row>
    <row r="6190" spans="20:20" x14ac:dyDescent="0.25">
      <c r="T6190"/>
    </row>
    <row r="6191" spans="20:20" x14ac:dyDescent="0.25">
      <c r="T6191"/>
    </row>
    <row r="6192" spans="20:20" x14ac:dyDescent="0.25">
      <c r="T6192"/>
    </row>
    <row r="6193" spans="20:20" x14ac:dyDescent="0.25">
      <c r="T6193"/>
    </row>
    <row r="6194" spans="20:20" x14ac:dyDescent="0.25">
      <c r="T6194"/>
    </row>
    <row r="6195" spans="20:20" x14ac:dyDescent="0.25">
      <c r="T6195"/>
    </row>
    <row r="6196" spans="20:20" x14ac:dyDescent="0.25">
      <c r="T6196"/>
    </row>
    <row r="6197" spans="20:20" x14ac:dyDescent="0.25">
      <c r="T6197"/>
    </row>
    <row r="6198" spans="20:20" x14ac:dyDescent="0.25">
      <c r="T6198"/>
    </row>
    <row r="6199" spans="20:20" x14ac:dyDescent="0.25">
      <c r="T6199"/>
    </row>
    <row r="6200" spans="20:20" x14ac:dyDescent="0.25">
      <c r="T6200"/>
    </row>
    <row r="6201" spans="20:20" x14ac:dyDescent="0.25">
      <c r="T6201"/>
    </row>
    <row r="6202" spans="20:20" x14ac:dyDescent="0.25">
      <c r="T6202"/>
    </row>
    <row r="6203" spans="20:20" x14ac:dyDescent="0.25">
      <c r="T6203"/>
    </row>
    <row r="6204" spans="20:20" x14ac:dyDescent="0.25">
      <c r="T6204"/>
    </row>
    <row r="6205" spans="20:20" x14ac:dyDescent="0.25">
      <c r="T6205"/>
    </row>
    <row r="6206" spans="20:20" x14ac:dyDescent="0.25">
      <c r="T6206"/>
    </row>
    <row r="6207" spans="20:20" x14ac:dyDescent="0.25">
      <c r="T6207"/>
    </row>
    <row r="6208" spans="20:20" x14ac:dyDescent="0.25">
      <c r="T6208"/>
    </row>
    <row r="6209" spans="20:20" x14ac:dyDescent="0.25">
      <c r="T6209"/>
    </row>
    <row r="6210" spans="20:20" x14ac:dyDescent="0.25">
      <c r="T6210"/>
    </row>
    <row r="6211" spans="20:20" x14ac:dyDescent="0.25">
      <c r="T6211"/>
    </row>
    <row r="6212" spans="20:20" x14ac:dyDescent="0.25">
      <c r="T6212"/>
    </row>
    <row r="6213" spans="20:20" x14ac:dyDescent="0.25">
      <c r="T6213"/>
    </row>
    <row r="6214" spans="20:20" x14ac:dyDescent="0.25">
      <c r="T6214"/>
    </row>
    <row r="6215" spans="20:20" x14ac:dyDescent="0.25">
      <c r="T6215"/>
    </row>
    <row r="6216" spans="20:20" x14ac:dyDescent="0.25">
      <c r="T6216"/>
    </row>
    <row r="6217" spans="20:20" x14ac:dyDescent="0.25">
      <c r="T6217"/>
    </row>
    <row r="6218" spans="20:20" x14ac:dyDescent="0.25">
      <c r="T6218"/>
    </row>
    <row r="6219" spans="20:20" x14ac:dyDescent="0.25">
      <c r="T6219"/>
    </row>
    <row r="6220" spans="20:20" x14ac:dyDescent="0.25">
      <c r="T6220"/>
    </row>
    <row r="6221" spans="20:20" x14ac:dyDescent="0.25">
      <c r="T6221"/>
    </row>
    <row r="6222" spans="20:20" x14ac:dyDescent="0.25">
      <c r="T6222"/>
    </row>
    <row r="6223" spans="20:20" x14ac:dyDescent="0.25">
      <c r="T6223"/>
    </row>
    <row r="6224" spans="20:20" x14ac:dyDescent="0.25">
      <c r="T6224"/>
    </row>
    <row r="6225" spans="20:20" x14ac:dyDescent="0.25">
      <c r="T6225"/>
    </row>
    <row r="6226" spans="20:20" x14ac:dyDescent="0.25">
      <c r="T6226"/>
    </row>
    <row r="6227" spans="20:20" x14ac:dyDescent="0.25">
      <c r="T6227"/>
    </row>
    <row r="6228" spans="20:20" x14ac:dyDescent="0.25">
      <c r="T6228"/>
    </row>
    <row r="6229" spans="20:20" x14ac:dyDescent="0.25">
      <c r="T6229"/>
    </row>
    <row r="6230" spans="20:20" x14ac:dyDescent="0.25">
      <c r="T6230"/>
    </row>
    <row r="6231" spans="20:20" x14ac:dyDescent="0.25">
      <c r="T6231"/>
    </row>
    <row r="6232" spans="20:20" x14ac:dyDescent="0.25">
      <c r="T6232"/>
    </row>
    <row r="6233" spans="20:20" x14ac:dyDescent="0.25">
      <c r="T6233"/>
    </row>
    <row r="6234" spans="20:20" x14ac:dyDescent="0.25">
      <c r="T6234"/>
    </row>
    <row r="6235" spans="20:20" x14ac:dyDescent="0.25">
      <c r="T6235"/>
    </row>
    <row r="6236" spans="20:20" x14ac:dyDescent="0.25">
      <c r="T6236"/>
    </row>
    <row r="6237" spans="20:20" x14ac:dyDescent="0.25">
      <c r="T6237"/>
    </row>
    <row r="6238" spans="20:20" x14ac:dyDescent="0.25">
      <c r="T6238"/>
    </row>
    <row r="6239" spans="20:20" x14ac:dyDescent="0.25">
      <c r="T6239"/>
    </row>
    <row r="6240" spans="20:20" x14ac:dyDescent="0.25">
      <c r="T6240"/>
    </row>
    <row r="6241" spans="20:20" x14ac:dyDescent="0.25">
      <c r="T6241"/>
    </row>
    <row r="6242" spans="20:20" x14ac:dyDescent="0.25">
      <c r="T6242"/>
    </row>
    <row r="6243" spans="20:20" x14ac:dyDescent="0.25">
      <c r="T6243"/>
    </row>
    <row r="6244" spans="20:20" x14ac:dyDescent="0.25">
      <c r="T6244"/>
    </row>
    <row r="6245" spans="20:20" x14ac:dyDescent="0.25">
      <c r="T6245"/>
    </row>
    <row r="6246" spans="20:20" x14ac:dyDescent="0.25">
      <c r="T6246"/>
    </row>
    <row r="6247" spans="20:20" x14ac:dyDescent="0.25">
      <c r="T6247"/>
    </row>
    <row r="6248" spans="20:20" x14ac:dyDescent="0.25">
      <c r="T6248"/>
    </row>
    <row r="6249" spans="20:20" x14ac:dyDescent="0.25">
      <c r="T6249"/>
    </row>
    <row r="6250" spans="20:20" x14ac:dyDescent="0.25">
      <c r="T6250"/>
    </row>
    <row r="6251" spans="20:20" x14ac:dyDescent="0.25">
      <c r="T6251"/>
    </row>
    <row r="6252" spans="20:20" x14ac:dyDescent="0.25">
      <c r="T6252"/>
    </row>
    <row r="6253" spans="20:20" x14ac:dyDescent="0.25">
      <c r="T6253"/>
    </row>
    <row r="6254" spans="20:20" x14ac:dyDescent="0.25">
      <c r="T6254"/>
    </row>
    <row r="6255" spans="20:20" x14ac:dyDescent="0.25">
      <c r="T6255"/>
    </row>
    <row r="6256" spans="20:20" x14ac:dyDescent="0.25">
      <c r="T6256"/>
    </row>
    <row r="6257" spans="20:20" x14ac:dyDescent="0.25">
      <c r="T6257"/>
    </row>
    <row r="6258" spans="20:20" x14ac:dyDescent="0.25">
      <c r="T6258"/>
    </row>
    <row r="6259" spans="20:20" x14ac:dyDescent="0.25">
      <c r="T6259"/>
    </row>
    <row r="6260" spans="20:20" x14ac:dyDescent="0.25">
      <c r="T6260"/>
    </row>
    <row r="6261" spans="20:20" x14ac:dyDescent="0.25">
      <c r="T6261"/>
    </row>
    <row r="6262" spans="20:20" x14ac:dyDescent="0.25">
      <c r="T6262"/>
    </row>
    <row r="6263" spans="20:20" x14ac:dyDescent="0.25">
      <c r="T6263"/>
    </row>
    <row r="6264" spans="20:20" x14ac:dyDescent="0.25">
      <c r="T6264"/>
    </row>
    <row r="6265" spans="20:20" x14ac:dyDescent="0.25">
      <c r="T6265"/>
    </row>
    <row r="6266" spans="20:20" x14ac:dyDescent="0.25">
      <c r="T6266"/>
    </row>
    <row r="6267" spans="20:20" x14ac:dyDescent="0.25">
      <c r="T6267"/>
    </row>
    <row r="6268" spans="20:20" x14ac:dyDescent="0.25">
      <c r="T6268"/>
    </row>
    <row r="6269" spans="20:20" x14ac:dyDescent="0.25">
      <c r="T6269"/>
    </row>
    <row r="6270" spans="20:20" x14ac:dyDescent="0.25">
      <c r="T6270"/>
    </row>
    <row r="6271" spans="20:20" x14ac:dyDescent="0.25">
      <c r="T6271"/>
    </row>
    <row r="6272" spans="20:20" x14ac:dyDescent="0.25">
      <c r="T6272"/>
    </row>
    <row r="6273" spans="20:20" x14ac:dyDescent="0.25">
      <c r="T6273"/>
    </row>
    <row r="6274" spans="20:20" x14ac:dyDescent="0.25">
      <c r="T6274"/>
    </row>
    <row r="6275" spans="20:20" x14ac:dyDescent="0.25">
      <c r="T6275"/>
    </row>
    <row r="6276" spans="20:20" x14ac:dyDescent="0.25">
      <c r="T6276"/>
    </row>
    <row r="6277" spans="20:20" x14ac:dyDescent="0.25">
      <c r="T6277"/>
    </row>
    <row r="6278" spans="20:20" x14ac:dyDescent="0.25">
      <c r="T6278"/>
    </row>
    <row r="6279" spans="20:20" x14ac:dyDescent="0.25">
      <c r="T6279"/>
    </row>
    <row r="6280" spans="20:20" x14ac:dyDescent="0.25">
      <c r="T6280"/>
    </row>
    <row r="6281" spans="20:20" x14ac:dyDescent="0.25">
      <c r="T6281"/>
    </row>
    <row r="6282" spans="20:20" x14ac:dyDescent="0.25">
      <c r="T6282"/>
    </row>
    <row r="6283" spans="20:20" x14ac:dyDescent="0.25">
      <c r="T6283"/>
    </row>
    <row r="6284" spans="20:20" x14ac:dyDescent="0.25">
      <c r="T6284"/>
    </row>
    <row r="6285" spans="20:20" x14ac:dyDescent="0.25">
      <c r="T6285"/>
    </row>
    <row r="6286" spans="20:20" x14ac:dyDescent="0.25">
      <c r="T6286"/>
    </row>
    <row r="6287" spans="20:20" x14ac:dyDescent="0.25">
      <c r="T6287"/>
    </row>
    <row r="6288" spans="20:20" x14ac:dyDescent="0.25">
      <c r="T6288"/>
    </row>
    <row r="6289" spans="20:20" x14ac:dyDescent="0.25">
      <c r="T6289"/>
    </row>
    <row r="6290" spans="20:20" x14ac:dyDescent="0.25">
      <c r="T6290"/>
    </row>
    <row r="6291" spans="20:20" x14ac:dyDescent="0.25">
      <c r="T6291"/>
    </row>
    <row r="6292" spans="20:20" x14ac:dyDescent="0.25">
      <c r="T6292"/>
    </row>
    <row r="6293" spans="20:20" x14ac:dyDescent="0.25">
      <c r="T6293"/>
    </row>
    <row r="6294" spans="20:20" x14ac:dyDescent="0.25">
      <c r="T6294"/>
    </row>
    <row r="6295" spans="20:20" x14ac:dyDescent="0.25">
      <c r="T6295"/>
    </row>
    <row r="6296" spans="20:20" x14ac:dyDescent="0.25">
      <c r="T6296"/>
    </row>
    <row r="6297" spans="20:20" x14ac:dyDescent="0.25">
      <c r="T6297"/>
    </row>
    <row r="6298" spans="20:20" x14ac:dyDescent="0.25">
      <c r="T6298"/>
    </row>
    <row r="6299" spans="20:20" x14ac:dyDescent="0.25">
      <c r="T6299"/>
    </row>
    <row r="6300" spans="20:20" x14ac:dyDescent="0.25">
      <c r="T6300"/>
    </row>
    <row r="6301" spans="20:20" x14ac:dyDescent="0.25">
      <c r="T6301"/>
    </row>
    <row r="6302" spans="20:20" x14ac:dyDescent="0.25">
      <c r="T6302"/>
    </row>
    <row r="6303" spans="20:20" x14ac:dyDescent="0.25">
      <c r="T6303"/>
    </row>
    <row r="6304" spans="20:20" x14ac:dyDescent="0.25">
      <c r="T6304"/>
    </row>
    <row r="6305" spans="20:20" x14ac:dyDescent="0.25">
      <c r="T6305"/>
    </row>
    <row r="6306" spans="20:20" x14ac:dyDescent="0.25">
      <c r="T6306"/>
    </row>
    <row r="6307" spans="20:20" x14ac:dyDescent="0.25">
      <c r="T6307"/>
    </row>
    <row r="6308" spans="20:20" x14ac:dyDescent="0.25">
      <c r="T6308"/>
    </row>
    <row r="6309" spans="20:20" x14ac:dyDescent="0.25">
      <c r="T6309"/>
    </row>
    <row r="6310" spans="20:20" x14ac:dyDescent="0.25">
      <c r="T6310"/>
    </row>
    <row r="6311" spans="20:20" x14ac:dyDescent="0.25">
      <c r="T6311"/>
    </row>
    <row r="6312" spans="20:20" x14ac:dyDescent="0.25">
      <c r="T6312"/>
    </row>
    <row r="6313" spans="20:20" x14ac:dyDescent="0.25">
      <c r="T6313"/>
    </row>
    <row r="6314" spans="20:20" x14ac:dyDescent="0.25">
      <c r="T6314"/>
    </row>
    <row r="6315" spans="20:20" x14ac:dyDescent="0.25">
      <c r="T6315"/>
    </row>
    <row r="6316" spans="20:20" x14ac:dyDescent="0.25">
      <c r="T6316"/>
    </row>
    <row r="6317" spans="20:20" x14ac:dyDescent="0.25">
      <c r="T6317"/>
    </row>
    <row r="6318" spans="20:20" x14ac:dyDescent="0.25">
      <c r="T6318"/>
    </row>
    <row r="6319" spans="20:20" x14ac:dyDescent="0.25">
      <c r="T6319"/>
    </row>
    <row r="6320" spans="20:20" x14ac:dyDescent="0.25">
      <c r="T6320"/>
    </row>
    <row r="6321" spans="20:20" x14ac:dyDescent="0.25">
      <c r="T6321"/>
    </row>
    <row r="6322" spans="20:20" x14ac:dyDescent="0.25">
      <c r="T6322"/>
    </row>
    <row r="6323" spans="20:20" x14ac:dyDescent="0.25">
      <c r="T6323"/>
    </row>
    <row r="6324" spans="20:20" x14ac:dyDescent="0.25">
      <c r="T6324"/>
    </row>
    <row r="6325" spans="20:20" x14ac:dyDescent="0.25">
      <c r="T6325"/>
    </row>
    <row r="6326" spans="20:20" x14ac:dyDescent="0.25">
      <c r="T6326"/>
    </row>
    <row r="6327" spans="20:20" x14ac:dyDescent="0.25">
      <c r="T6327"/>
    </row>
    <row r="6328" spans="20:20" x14ac:dyDescent="0.25">
      <c r="T6328"/>
    </row>
    <row r="6329" spans="20:20" x14ac:dyDescent="0.25">
      <c r="T6329"/>
    </row>
    <row r="6330" spans="20:20" x14ac:dyDescent="0.25">
      <c r="T6330"/>
    </row>
    <row r="6331" spans="20:20" x14ac:dyDescent="0.25">
      <c r="T6331"/>
    </row>
    <row r="6332" spans="20:20" x14ac:dyDescent="0.25">
      <c r="T6332"/>
    </row>
    <row r="6333" spans="20:20" x14ac:dyDescent="0.25">
      <c r="T6333"/>
    </row>
    <row r="6334" spans="20:20" x14ac:dyDescent="0.25">
      <c r="T6334"/>
    </row>
    <row r="6335" spans="20:20" x14ac:dyDescent="0.25">
      <c r="T6335"/>
    </row>
    <row r="6336" spans="20:20" x14ac:dyDescent="0.25">
      <c r="T6336"/>
    </row>
    <row r="6337" spans="20:20" x14ac:dyDescent="0.25">
      <c r="T6337"/>
    </row>
    <row r="6338" spans="20:20" x14ac:dyDescent="0.25">
      <c r="T6338"/>
    </row>
    <row r="6339" spans="20:20" x14ac:dyDescent="0.25">
      <c r="T6339"/>
    </row>
    <row r="6340" spans="20:20" x14ac:dyDescent="0.25">
      <c r="T6340"/>
    </row>
    <row r="6341" spans="20:20" x14ac:dyDescent="0.25">
      <c r="T6341"/>
    </row>
    <row r="6342" spans="20:20" x14ac:dyDescent="0.25">
      <c r="T6342"/>
    </row>
    <row r="6343" spans="20:20" x14ac:dyDescent="0.25">
      <c r="T6343"/>
    </row>
    <row r="6344" spans="20:20" x14ac:dyDescent="0.25">
      <c r="T6344"/>
    </row>
    <row r="6345" spans="20:20" x14ac:dyDescent="0.25">
      <c r="T6345"/>
    </row>
    <row r="6346" spans="20:20" x14ac:dyDescent="0.25">
      <c r="T6346"/>
    </row>
    <row r="6347" spans="20:20" x14ac:dyDescent="0.25">
      <c r="T6347"/>
    </row>
    <row r="6348" spans="20:20" x14ac:dyDescent="0.25">
      <c r="T6348"/>
    </row>
    <row r="6349" spans="20:20" x14ac:dyDescent="0.25">
      <c r="T6349"/>
    </row>
    <row r="6350" spans="20:20" x14ac:dyDescent="0.25">
      <c r="T6350"/>
    </row>
    <row r="6351" spans="20:20" x14ac:dyDescent="0.25">
      <c r="T6351"/>
    </row>
    <row r="6352" spans="20:20" x14ac:dyDescent="0.25">
      <c r="T6352"/>
    </row>
    <row r="6353" spans="20:20" x14ac:dyDescent="0.25">
      <c r="T6353"/>
    </row>
    <row r="6354" spans="20:20" x14ac:dyDescent="0.25">
      <c r="T6354"/>
    </row>
    <row r="6355" spans="20:20" x14ac:dyDescent="0.25">
      <c r="T6355"/>
    </row>
    <row r="6356" spans="20:20" x14ac:dyDescent="0.25">
      <c r="T6356"/>
    </row>
    <row r="6357" spans="20:20" x14ac:dyDescent="0.25">
      <c r="T6357"/>
    </row>
    <row r="6358" spans="20:20" x14ac:dyDescent="0.25">
      <c r="T6358"/>
    </row>
    <row r="6359" spans="20:20" x14ac:dyDescent="0.25">
      <c r="T6359"/>
    </row>
    <row r="6360" spans="20:20" x14ac:dyDescent="0.25">
      <c r="T6360"/>
    </row>
    <row r="6361" spans="20:20" x14ac:dyDescent="0.25">
      <c r="T6361"/>
    </row>
    <row r="6362" spans="20:20" x14ac:dyDescent="0.25">
      <c r="T6362"/>
    </row>
    <row r="6363" spans="20:20" x14ac:dyDescent="0.25">
      <c r="T6363"/>
    </row>
    <row r="6364" spans="20:20" x14ac:dyDescent="0.25">
      <c r="T6364"/>
    </row>
    <row r="6365" spans="20:20" x14ac:dyDescent="0.25">
      <c r="T6365"/>
    </row>
    <row r="6366" spans="20:20" x14ac:dyDescent="0.25">
      <c r="T6366"/>
    </row>
    <row r="6367" spans="20:20" x14ac:dyDescent="0.25">
      <c r="T6367"/>
    </row>
    <row r="6368" spans="20:20" x14ac:dyDescent="0.25">
      <c r="T6368"/>
    </row>
    <row r="6369" spans="20:20" x14ac:dyDescent="0.25">
      <c r="T6369"/>
    </row>
    <row r="6370" spans="20:20" x14ac:dyDescent="0.25">
      <c r="T6370"/>
    </row>
    <row r="6371" spans="20:20" x14ac:dyDescent="0.25">
      <c r="T6371"/>
    </row>
    <row r="6372" spans="20:20" x14ac:dyDescent="0.25">
      <c r="T6372"/>
    </row>
    <row r="6373" spans="20:20" x14ac:dyDescent="0.25">
      <c r="T6373"/>
    </row>
    <row r="6374" spans="20:20" x14ac:dyDescent="0.25">
      <c r="T6374"/>
    </row>
    <row r="6375" spans="20:20" x14ac:dyDescent="0.25">
      <c r="T6375"/>
    </row>
    <row r="6376" spans="20:20" x14ac:dyDescent="0.25">
      <c r="T6376"/>
    </row>
    <row r="6377" spans="20:20" x14ac:dyDescent="0.25">
      <c r="T6377"/>
    </row>
    <row r="6378" spans="20:20" x14ac:dyDescent="0.25">
      <c r="T6378"/>
    </row>
    <row r="6379" spans="20:20" x14ac:dyDescent="0.25">
      <c r="T6379"/>
    </row>
    <row r="6380" spans="20:20" x14ac:dyDescent="0.25">
      <c r="T6380"/>
    </row>
    <row r="6381" spans="20:20" x14ac:dyDescent="0.25">
      <c r="T6381"/>
    </row>
    <row r="6382" spans="20:20" x14ac:dyDescent="0.25">
      <c r="T6382"/>
    </row>
    <row r="6383" spans="20:20" x14ac:dyDescent="0.25">
      <c r="T6383"/>
    </row>
    <row r="6384" spans="20:20" x14ac:dyDescent="0.25">
      <c r="T6384"/>
    </row>
    <row r="6385" spans="20:20" x14ac:dyDescent="0.25">
      <c r="T6385"/>
    </row>
    <row r="6386" spans="20:20" x14ac:dyDescent="0.25">
      <c r="T6386"/>
    </row>
    <row r="6387" spans="20:20" x14ac:dyDescent="0.25">
      <c r="T6387"/>
    </row>
    <row r="6388" spans="20:20" x14ac:dyDescent="0.25">
      <c r="T6388"/>
    </row>
    <row r="6389" spans="20:20" x14ac:dyDescent="0.25">
      <c r="T6389"/>
    </row>
    <row r="6390" spans="20:20" x14ac:dyDescent="0.25">
      <c r="T6390"/>
    </row>
    <row r="6391" spans="20:20" x14ac:dyDescent="0.25">
      <c r="T6391"/>
    </row>
    <row r="6392" spans="20:20" x14ac:dyDescent="0.25">
      <c r="T6392"/>
    </row>
    <row r="6393" spans="20:20" x14ac:dyDescent="0.25">
      <c r="T6393"/>
    </row>
    <row r="6394" spans="20:20" x14ac:dyDescent="0.25">
      <c r="T6394"/>
    </row>
    <row r="6395" spans="20:20" x14ac:dyDescent="0.25">
      <c r="T6395"/>
    </row>
    <row r="6396" spans="20:20" x14ac:dyDescent="0.25">
      <c r="T6396"/>
    </row>
    <row r="6397" spans="20:20" x14ac:dyDescent="0.25">
      <c r="T6397"/>
    </row>
    <row r="6398" spans="20:20" x14ac:dyDescent="0.25">
      <c r="T6398"/>
    </row>
    <row r="6399" spans="20:20" x14ac:dyDescent="0.25">
      <c r="T6399"/>
    </row>
    <row r="6400" spans="20:20" x14ac:dyDescent="0.25">
      <c r="T6400"/>
    </row>
    <row r="6401" spans="20:20" x14ac:dyDescent="0.25">
      <c r="T6401"/>
    </row>
    <row r="6402" spans="20:20" x14ac:dyDescent="0.25">
      <c r="T6402"/>
    </row>
    <row r="6403" spans="20:20" x14ac:dyDescent="0.25">
      <c r="T6403"/>
    </row>
    <row r="6404" spans="20:20" x14ac:dyDescent="0.25">
      <c r="T6404"/>
    </row>
    <row r="6405" spans="20:20" x14ac:dyDescent="0.25">
      <c r="T6405"/>
    </row>
    <row r="6406" spans="20:20" x14ac:dyDescent="0.25">
      <c r="T6406"/>
    </row>
    <row r="6407" spans="20:20" x14ac:dyDescent="0.25">
      <c r="T6407"/>
    </row>
    <row r="6408" spans="20:20" x14ac:dyDescent="0.25">
      <c r="T6408"/>
    </row>
    <row r="6409" spans="20:20" x14ac:dyDescent="0.25">
      <c r="T6409"/>
    </row>
    <row r="6410" spans="20:20" x14ac:dyDescent="0.25">
      <c r="T6410"/>
    </row>
    <row r="6411" spans="20:20" x14ac:dyDescent="0.25">
      <c r="T6411"/>
    </row>
    <row r="6412" spans="20:20" x14ac:dyDescent="0.25">
      <c r="T6412"/>
    </row>
    <row r="6413" spans="20:20" x14ac:dyDescent="0.25">
      <c r="T6413"/>
    </row>
    <row r="6414" spans="20:20" x14ac:dyDescent="0.25">
      <c r="T6414"/>
    </row>
    <row r="6415" spans="20:20" x14ac:dyDescent="0.25">
      <c r="T6415"/>
    </row>
    <row r="6416" spans="20:20" x14ac:dyDescent="0.25">
      <c r="T6416"/>
    </row>
    <row r="6417" spans="20:20" x14ac:dyDescent="0.25">
      <c r="T6417"/>
    </row>
    <row r="6418" spans="20:20" x14ac:dyDescent="0.25">
      <c r="T6418"/>
    </row>
    <row r="6419" spans="20:20" x14ac:dyDescent="0.25">
      <c r="T6419"/>
    </row>
    <row r="6420" spans="20:20" x14ac:dyDescent="0.25">
      <c r="T6420"/>
    </row>
    <row r="6421" spans="20:20" x14ac:dyDescent="0.25">
      <c r="T6421"/>
    </row>
    <row r="6422" spans="20:20" x14ac:dyDescent="0.25">
      <c r="T6422"/>
    </row>
    <row r="6423" spans="20:20" x14ac:dyDescent="0.25">
      <c r="T6423"/>
    </row>
    <row r="6424" spans="20:20" x14ac:dyDescent="0.25">
      <c r="T6424"/>
    </row>
    <row r="6425" spans="20:20" x14ac:dyDescent="0.25">
      <c r="T6425"/>
    </row>
    <row r="6426" spans="20:20" x14ac:dyDescent="0.25">
      <c r="T6426"/>
    </row>
    <row r="6427" spans="20:20" x14ac:dyDescent="0.25">
      <c r="T6427"/>
    </row>
    <row r="6428" spans="20:20" x14ac:dyDescent="0.25">
      <c r="T6428"/>
    </row>
    <row r="6429" spans="20:20" x14ac:dyDescent="0.25">
      <c r="T6429"/>
    </row>
    <row r="6430" spans="20:20" x14ac:dyDescent="0.25">
      <c r="T6430"/>
    </row>
    <row r="6431" spans="20:20" x14ac:dyDescent="0.25">
      <c r="T6431"/>
    </row>
    <row r="6432" spans="20:20" x14ac:dyDescent="0.25">
      <c r="T6432"/>
    </row>
    <row r="6433" spans="20:20" x14ac:dyDescent="0.25">
      <c r="T6433"/>
    </row>
    <row r="6434" spans="20:20" x14ac:dyDescent="0.25">
      <c r="T6434"/>
    </row>
    <row r="6435" spans="20:20" x14ac:dyDescent="0.25">
      <c r="T6435"/>
    </row>
    <row r="6436" spans="20:20" x14ac:dyDescent="0.25">
      <c r="T6436"/>
    </row>
    <row r="6437" spans="20:20" x14ac:dyDescent="0.25">
      <c r="T6437"/>
    </row>
    <row r="6438" spans="20:20" x14ac:dyDescent="0.25">
      <c r="T6438"/>
    </row>
    <row r="6439" spans="20:20" x14ac:dyDescent="0.25">
      <c r="T6439"/>
    </row>
    <row r="6440" spans="20:20" x14ac:dyDescent="0.25">
      <c r="T6440"/>
    </row>
    <row r="6441" spans="20:20" x14ac:dyDescent="0.25">
      <c r="T6441"/>
    </row>
    <row r="6442" spans="20:20" x14ac:dyDescent="0.25">
      <c r="T6442"/>
    </row>
    <row r="6443" spans="20:20" x14ac:dyDescent="0.25">
      <c r="T6443"/>
    </row>
    <row r="6444" spans="20:20" x14ac:dyDescent="0.25">
      <c r="T6444"/>
    </row>
    <row r="6445" spans="20:20" x14ac:dyDescent="0.25">
      <c r="T6445"/>
    </row>
    <row r="6446" spans="20:20" x14ac:dyDescent="0.25">
      <c r="T6446"/>
    </row>
    <row r="6447" spans="20:20" x14ac:dyDescent="0.25">
      <c r="T6447"/>
    </row>
    <row r="6448" spans="20:20" x14ac:dyDescent="0.25">
      <c r="T6448"/>
    </row>
    <row r="6449" spans="20:20" x14ac:dyDescent="0.25">
      <c r="T6449"/>
    </row>
    <row r="6450" spans="20:20" x14ac:dyDescent="0.25">
      <c r="T6450"/>
    </row>
    <row r="6451" spans="20:20" x14ac:dyDescent="0.25">
      <c r="T6451"/>
    </row>
    <row r="6452" spans="20:20" x14ac:dyDescent="0.25">
      <c r="T6452"/>
    </row>
    <row r="6453" spans="20:20" x14ac:dyDescent="0.25">
      <c r="T6453"/>
    </row>
    <row r="6454" spans="20:20" x14ac:dyDescent="0.25">
      <c r="T6454"/>
    </row>
    <row r="6455" spans="20:20" x14ac:dyDescent="0.25">
      <c r="T6455"/>
    </row>
    <row r="6456" spans="20:20" x14ac:dyDescent="0.25">
      <c r="T6456"/>
    </row>
    <row r="6457" spans="20:20" x14ac:dyDescent="0.25">
      <c r="T6457"/>
    </row>
    <row r="6458" spans="20:20" x14ac:dyDescent="0.25">
      <c r="T6458"/>
    </row>
    <row r="6459" spans="20:20" x14ac:dyDescent="0.25">
      <c r="T6459"/>
    </row>
    <row r="6460" spans="20:20" x14ac:dyDescent="0.25">
      <c r="T6460"/>
    </row>
    <row r="6461" spans="20:20" x14ac:dyDescent="0.25">
      <c r="T6461"/>
    </row>
    <row r="6462" spans="20:20" x14ac:dyDescent="0.25">
      <c r="T6462"/>
    </row>
    <row r="6463" spans="20:20" x14ac:dyDescent="0.25">
      <c r="T6463"/>
    </row>
    <row r="6464" spans="20:20" x14ac:dyDescent="0.25">
      <c r="T6464"/>
    </row>
    <row r="6465" spans="20:20" x14ac:dyDescent="0.25">
      <c r="T6465"/>
    </row>
    <row r="6466" spans="20:20" x14ac:dyDescent="0.25">
      <c r="T6466"/>
    </row>
    <row r="6467" spans="20:20" x14ac:dyDescent="0.25">
      <c r="T6467"/>
    </row>
    <row r="6468" spans="20:20" x14ac:dyDescent="0.25">
      <c r="T6468"/>
    </row>
    <row r="6469" spans="20:20" x14ac:dyDescent="0.25">
      <c r="T6469"/>
    </row>
    <row r="6470" spans="20:20" x14ac:dyDescent="0.25">
      <c r="T6470"/>
    </row>
    <row r="6471" spans="20:20" x14ac:dyDescent="0.25">
      <c r="T6471"/>
    </row>
    <row r="6472" spans="20:20" x14ac:dyDescent="0.25">
      <c r="T6472"/>
    </row>
    <row r="6473" spans="20:20" x14ac:dyDescent="0.25">
      <c r="T6473"/>
    </row>
    <row r="6474" spans="20:20" x14ac:dyDescent="0.25">
      <c r="T6474"/>
    </row>
    <row r="6475" spans="20:20" x14ac:dyDescent="0.25">
      <c r="T6475"/>
    </row>
    <row r="6476" spans="20:20" x14ac:dyDescent="0.25">
      <c r="T6476"/>
    </row>
    <row r="6477" spans="20:20" x14ac:dyDescent="0.25">
      <c r="T6477"/>
    </row>
    <row r="6478" spans="20:20" x14ac:dyDescent="0.25">
      <c r="T6478"/>
    </row>
    <row r="6479" spans="20:20" x14ac:dyDescent="0.25">
      <c r="T6479"/>
    </row>
    <row r="6480" spans="20:20" x14ac:dyDescent="0.25">
      <c r="T6480"/>
    </row>
    <row r="6481" spans="20:20" x14ac:dyDescent="0.25">
      <c r="T6481"/>
    </row>
    <row r="6482" spans="20:20" x14ac:dyDescent="0.25">
      <c r="T6482"/>
    </row>
    <row r="6483" spans="20:20" x14ac:dyDescent="0.25">
      <c r="T6483"/>
    </row>
    <row r="6484" spans="20:20" x14ac:dyDescent="0.25">
      <c r="T6484"/>
    </row>
    <row r="6485" spans="20:20" x14ac:dyDescent="0.25">
      <c r="T6485"/>
    </row>
    <row r="6486" spans="20:20" x14ac:dyDescent="0.25">
      <c r="T6486"/>
    </row>
    <row r="6487" spans="20:20" x14ac:dyDescent="0.25">
      <c r="T6487"/>
    </row>
    <row r="6488" spans="20:20" x14ac:dyDescent="0.25">
      <c r="T6488"/>
    </row>
    <row r="6489" spans="20:20" x14ac:dyDescent="0.25">
      <c r="T6489"/>
    </row>
    <row r="6490" spans="20:20" x14ac:dyDescent="0.25">
      <c r="T6490"/>
    </row>
    <row r="6491" spans="20:20" x14ac:dyDescent="0.25">
      <c r="T6491"/>
    </row>
    <row r="6492" spans="20:20" x14ac:dyDescent="0.25">
      <c r="T6492"/>
    </row>
    <row r="6493" spans="20:20" x14ac:dyDescent="0.25">
      <c r="T6493"/>
    </row>
    <row r="6494" spans="20:20" x14ac:dyDescent="0.25">
      <c r="T6494"/>
    </row>
    <row r="6495" spans="20:20" x14ac:dyDescent="0.25">
      <c r="T6495"/>
    </row>
    <row r="6496" spans="20:20" x14ac:dyDescent="0.25">
      <c r="T6496"/>
    </row>
    <row r="6497" spans="20:20" x14ac:dyDescent="0.25">
      <c r="T6497"/>
    </row>
    <row r="6498" spans="20:20" x14ac:dyDescent="0.25">
      <c r="T6498"/>
    </row>
    <row r="6499" spans="20:20" x14ac:dyDescent="0.25">
      <c r="T6499"/>
    </row>
    <row r="6500" spans="20:20" x14ac:dyDescent="0.25">
      <c r="T6500"/>
    </row>
    <row r="6501" spans="20:20" x14ac:dyDescent="0.25">
      <c r="T6501"/>
    </row>
    <row r="6502" spans="20:20" x14ac:dyDescent="0.25">
      <c r="T6502"/>
    </row>
    <row r="6503" spans="20:20" x14ac:dyDescent="0.25">
      <c r="T6503"/>
    </row>
    <row r="6504" spans="20:20" x14ac:dyDescent="0.25">
      <c r="T6504"/>
    </row>
    <row r="6505" spans="20:20" x14ac:dyDescent="0.25">
      <c r="T6505"/>
    </row>
    <row r="6506" spans="20:20" x14ac:dyDescent="0.25">
      <c r="T6506"/>
    </row>
    <row r="6507" spans="20:20" x14ac:dyDescent="0.25">
      <c r="T6507"/>
    </row>
    <row r="6508" spans="20:20" x14ac:dyDescent="0.25">
      <c r="T6508"/>
    </row>
    <row r="6509" spans="20:20" x14ac:dyDescent="0.25">
      <c r="T6509"/>
    </row>
    <row r="6510" spans="20:20" x14ac:dyDescent="0.25">
      <c r="T6510"/>
    </row>
    <row r="6511" spans="20:20" x14ac:dyDescent="0.25">
      <c r="T6511"/>
    </row>
    <row r="6512" spans="20:20" x14ac:dyDescent="0.25">
      <c r="T6512"/>
    </row>
    <row r="6513" spans="20:20" x14ac:dyDescent="0.25">
      <c r="T6513"/>
    </row>
    <row r="6514" spans="20:20" x14ac:dyDescent="0.25">
      <c r="T6514"/>
    </row>
    <row r="6515" spans="20:20" x14ac:dyDescent="0.25">
      <c r="T6515"/>
    </row>
    <row r="6516" spans="20:20" x14ac:dyDescent="0.25">
      <c r="T6516"/>
    </row>
    <row r="6517" spans="20:20" x14ac:dyDescent="0.25">
      <c r="T6517"/>
    </row>
    <row r="6518" spans="20:20" x14ac:dyDescent="0.25">
      <c r="T6518"/>
    </row>
    <row r="6519" spans="20:20" x14ac:dyDescent="0.25">
      <c r="T6519"/>
    </row>
    <row r="6520" spans="20:20" x14ac:dyDescent="0.25">
      <c r="T6520"/>
    </row>
    <row r="6521" spans="20:20" x14ac:dyDescent="0.25">
      <c r="T6521"/>
    </row>
    <row r="6522" spans="20:20" x14ac:dyDescent="0.25">
      <c r="T6522"/>
    </row>
    <row r="6523" spans="20:20" x14ac:dyDescent="0.25">
      <c r="T6523"/>
    </row>
    <row r="6524" spans="20:20" x14ac:dyDescent="0.25">
      <c r="T6524"/>
    </row>
    <row r="6525" spans="20:20" x14ac:dyDescent="0.25">
      <c r="T6525"/>
    </row>
    <row r="6526" spans="20:20" x14ac:dyDescent="0.25">
      <c r="T6526"/>
    </row>
    <row r="6527" spans="20:20" x14ac:dyDescent="0.25">
      <c r="T6527"/>
    </row>
    <row r="6528" spans="20:20" x14ac:dyDescent="0.25">
      <c r="T6528"/>
    </row>
    <row r="6529" spans="20:20" x14ac:dyDescent="0.25">
      <c r="T6529"/>
    </row>
    <row r="6530" spans="20:20" x14ac:dyDescent="0.25">
      <c r="T6530"/>
    </row>
    <row r="6531" spans="20:20" x14ac:dyDescent="0.25">
      <c r="T6531"/>
    </row>
    <row r="6532" spans="20:20" x14ac:dyDescent="0.25">
      <c r="T6532"/>
    </row>
    <row r="6533" spans="20:20" x14ac:dyDescent="0.25">
      <c r="T6533"/>
    </row>
    <row r="6534" spans="20:20" x14ac:dyDescent="0.25">
      <c r="T6534"/>
    </row>
    <row r="6535" spans="20:20" x14ac:dyDescent="0.25">
      <c r="T6535"/>
    </row>
    <row r="6536" spans="20:20" x14ac:dyDescent="0.25">
      <c r="T6536"/>
    </row>
    <row r="6537" spans="20:20" x14ac:dyDescent="0.25">
      <c r="T6537"/>
    </row>
    <row r="6538" spans="20:20" x14ac:dyDescent="0.25">
      <c r="T6538"/>
    </row>
    <row r="6539" spans="20:20" x14ac:dyDescent="0.25">
      <c r="T6539"/>
    </row>
    <row r="6540" spans="20:20" x14ac:dyDescent="0.25">
      <c r="T6540"/>
    </row>
    <row r="6541" spans="20:20" x14ac:dyDescent="0.25">
      <c r="T6541"/>
    </row>
    <row r="6542" spans="20:20" x14ac:dyDescent="0.25">
      <c r="T6542"/>
    </row>
    <row r="6543" spans="20:20" x14ac:dyDescent="0.25">
      <c r="T6543"/>
    </row>
    <row r="6544" spans="20:20" x14ac:dyDescent="0.25">
      <c r="T6544"/>
    </row>
    <row r="6545" spans="20:20" x14ac:dyDescent="0.25">
      <c r="T6545"/>
    </row>
    <row r="6546" spans="20:20" x14ac:dyDescent="0.25">
      <c r="T6546"/>
    </row>
    <row r="6547" spans="20:20" x14ac:dyDescent="0.25">
      <c r="T6547"/>
    </row>
    <row r="6548" spans="20:20" x14ac:dyDescent="0.25">
      <c r="T6548"/>
    </row>
    <row r="6549" spans="20:20" x14ac:dyDescent="0.25">
      <c r="T6549"/>
    </row>
    <row r="6550" spans="20:20" x14ac:dyDescent="0.25">
      <c r="T6550"/>
    </row>
    <row r="6551" spans="20:20" x14ac:dyDescent="0.25">
      <c r="T6551"/>
    </row>
    <row r="6552" spans="20:20" x14ac:dyDescent="0.25">
      <c r="T6552"/>
    </row>
    <row r="6553" spans="20:20" x14ac:dyDescent="0.25">
      <c r="T6553"/>
    </row>
    <row r="6554" spans="20:20" x14ac:dyDescent="0.25">
      <c r="T6554"/>
    </row>
    <row r="6555" spans="20:20" x14ac:dyDescent="0.25">
      <c r="T6555"/>
    </row>
    <row r="6556" spans="20:20" x14ac:dyDescent="0.25">
      <c r="T6556"/>
    </row>
    <row r="6557" spans="20:20" x14ac:dyDescent="0.25">
      <c r="T6557"/>
    </row>
    <row r="6558" spans="20:20" x14ac:dyDescent="0.25">
      <c r="T6558"/>
    </row>
    <row r="6559" spans="20:20" x14ac:dyDescent="0.25">
      <c r="T6559"/>
    </row>
    <row r="6560" spans="20:20" x14ac:dyDescent="0.25">
      <c r="T6560"/>
    </row>
    <row r="6561" spans="20:20" x14ac:dyDescent="0.25">
      <c r="T6561"/>
    </row>
    <row r="6562" spans="20:20" x14ac:dyDescent="0.25">
      <c r="T6562"/>
    </row>
    <row r="6563" spans="20:20" x14ac:dyDescent="0.25">
      <c r="T6563"/>
    </row>
    <row r="6564" spans="20:20" x14ac:dyDescent="0.25">
      <c r="T6564"/>
    </row>
    <row r="6565" spans="20:20" x14ac:dyDescent="0.25">
      <c r="T6565"/>
    </row>
    <row r="6566" spans="20:20" x14ac:dyDescent="0.25">
      <c r="T6566"/>
    </row>
    <row r="6567" spans="20:20" x14ac:dyDescent="0.25">
      <c r="T6567"/>
    </row>
    <row r="6568" spans="20:20" x14ac:dyDescent="0.25">
      <c r="T6568"/>
    </row>
    <row r="6569" spans="20:20" x14ac:dyDescent="0.25">
      <c r="T6569"/>
    </row>
    <row r="6570" spans="20:20" x14ac:dyDescent="0.25">
      <c r="T6570"/>
    </row>
    <row r="6571" spans="20:20" x14ac:dyDescent="0.25">
      <c r="T6571"/>
    </row>
    <row r="6572" spans="20:20" x14ac:dyDescent="0.25">
      <c r="T6572"/>
    </row>
    <row r="6573" spans="20:20" x14ac:dyDescent="0.25">
      <c r="T6573"/>
    </row>
    <row r="6574" spans="20:20" x14ac:dyDescent="0.25">
      <c r="T6574"/>
    </row>
    <row r="6575" spans="20:20" x14ac:dyDescent="0.25">
      <c r="T6575"/>
    </row>
    <row r="6576" spans="20:20" x14ac:dyDescent="0.25">
      <c r="T6576"/>
    </row>
    <row r="6577" spans="20:20" x14ac:dyDescent="0.25">
      <c r="T6577"/>
    </row>
    <row r="6578" spans="20:20" x14ac:dyDescent="0.25">
      <c r="T6578"/>
    </row>
    <row r="6579" spans="20:20" x14ac:dyDescent="0.25">
      <c r="T6579"/>
    </row>
    <row r="6580" spans="20:20" x14ac:dyDescent="0.25">
      <c r="T6580"/>
    </row>
    <row r="6581" spans="20:20" x14ac:dyDescent="0.25">
      <c r="T6581"/>
    </row>
    <row r="6582" spans="20:20" x14ac:dyDescent="0.25">
      <c r="T6582"/>
    </row>
    <row r="6583" spans="20:20" x14ac:dyDescent="0.25">
      <c r="T6583"/>
    </row>
    <row r="6584" spans="20:20" x14ac:dyDescent="0.25">
      <c r="T6584"/>
    </row>
    <row r="6585" spans="20:20" x14ac:dyDescent="0.25">
      <c r="T6585"/>
    </row>
    <row r="6586" spans="20:20" x14ac:dyDescent="0.25">
      <c r="T6586"/>
    </row>
    <row r="6587" spans="20:20" x14ac:dyDescent="0.25">
      <c r="T6587"/>
    </row>
    <row r="6588" spans="20:20" x14ac:dyDescent="0.25">
      <c r="T6588"/>
    </row>
    <row r="6589" spans="20:20" x14ac:dyDescent="0.25">
      <c r="T6589"/>
    </row>
    <row r="6590" spans="20:20" x14ac:dyDescent="0.25">
      <c r="T6590"/>
    </row>
    <row r="6591" spans="20:20" x14ac:dyDescent="0.25">
      <c r="T6591"/>
    </row>
    <row r="6592" spans="20:20" x14ac:dyDescent="0.25">
      <c r="T6592"/>
    </row>
    <row r="6593" spans="20:20" x14ac:dyDescent="0.25">
      <c r="T6593"/>
    </row>
    <row r="6594" spans="20:20" x14ac:dyDescent="0.25">
      <c r="T6594"/>
    </row>
    <row r="6595" spans="20:20" x14ac:dyDescent="0.25">
      <c r="T6595"/>
    </row>
    <row r="6596" spans="20:20" x14ac:dyDescent="0.25">
      <c r="T6596"/>
    </row>
    <row r="6597" spans="20:20" x14ac:dyDescent="0.25">
      <c r="T6597"/>
    </row>
    <row r="6598" spans="20:20" x14ac:dyDescent="0.25">
      <c r="T6598"/>
    </row>
    <row r="6599" spans="20:20" x14ac:dyDescent="0.25">
      <c r="T6599"/>
    </row>
    <row r="6600" spans="20:20" x14ac:dyDescent="0.25">
      <c r="T6600"/>
    </row>
    <row r="6601" spans="20:20" x14ac:dyDescent="0.25">
      <c r="T6601"/>
    </row>
    <row r="6602" spans="20:20" x14ac:dyDescent="0.25">
      <c r="T6602"/>
    </row>
    <row r="6603" spans="20:20" x14ac:dyDescent="0.25">
      <c r="T6603"/>
    </row>
    <row r="6604" spans="20:20" x14ac:dyDescent="0.25">
      <c r="T6604"/>
    </row>
    <row r="6605" spans="20:20" x14ac:dyDescent="0.25">
      <c r="T6605"/>
    </row>
    <row r="6606" spans="20:20" x14ac:dyDescent="0.25">
      <c r="T6606"/>
    </row>
    <row r="6607" spans="20:20" x14ac:dyDescent="0.25">
      <c r="T6607"/>
    </row>
    <row r="6608" spans="20:20" x14ac:dyDescent="0.25">
      <c r="T6608"/>
    </row>
    <row r="6609" spans="20:20" x14ac:dyDescent="0.25">
      <c r="T6609"/>
    </row>
    <row r="6610" spans="20:20" x14ac:dyDescent="0.25">
      <c r="T6610"/>
    </row>
    <row r="6611" spans="20:20" x14ac:dyDescent="0.25">
      <c r="T6611"/>
    </row>
    <row r="6612" spans="20:20" x14ac:dyDescent="0.25">
      <c r="T6612"/>
    </row>
    <row r="6613" spans="20:20" x14ac:dyDescent="0.25">
      <c r="T6613"/>
    </row>
    <row r="6614" spans="20:20" x14ac:dyDescent="0.25">
      <c r="T6614"/>
    </row>
    <row r="6615" spans="20:20" x14ac:dyDescent="0.25">
      <c r="T6615"/>
    </row>
    <row r="6616" spans="20:20" x14ac:dyDescent="0.25">
      <c r="T6616"/>
    </row>
    <row r="6617" spans="20:20" x14ac:dyDescent="0.25">
      <c r="T6617"/>
    </row>
    <row r="6618" spans="20:20" x14ac:dyDescent="0.25">
      <c r="T6618"/>
    </row>
    <row r="6619" spans="20:20" x14ac:dyDescent="0.25">
      <c r="T6619"/>
    </row>
    <row r="6620" spans="20:20" x14ac:dyDescent="0.25">
      <c r="T6620"/>
    </row>
    <row r="6621" spans="20:20" x14ac:dyDescent="0.25">
      <c r="T6621"/>
    </row>
    <row r="6622" spans="20:20" x14ac:dyDescent="0.25">
      <c r="T6622"/>
    </row>
    <row r="6623" spans="20:20" x14ac:dyDescent="0.25">
      <c r="T6623"/>
    </row>
    <row r="6624" spans="20:20" x14ac:dyDescent="0.25">
      <c r="T6624"/>
    </row>
    <row r="6625" spans="20:20" x14ac:dyDescent="0.25">
      <c r="T6625"/>
    </row>
    <row r="6626" spans="20:20" x14ac:dyDescent="0.25">
      <c r="T6626"/>
    </row>
    <row r="6627" spans="20:20" x14ac:dyDescent="0.25">
      <c r="T6627"/>
    </row>
    <row r="6628" spans="20:20" x14ac:dyDescent="0.25">
      <c r="T6628"/>
    </row>
    <row r="6629" spans="20:20" x14ac:dyDescent="0.25">
      <c r="T6629"/>
    </row>
    <row r="6630" spans="20:20" x14ac:dyDescent="0.25">
      <c r="T6630"/>
    </row>
    <row r="6631" spans="20:20" x14ac:dyDescent="0.25">
      <c r="T6631"/>
    </row>
    <row r="6632" spans="20:20" x14ac:dyDescent="0.25">
      <c r="T6632"/>
    </row>
    <row r="6633" spans="20:20" x14ac:dyDescent="0.25">
      <c r="T6633"/>
    </row>
    <row r="6634" spans="20:20" x14ac:dyDescent="0.25">
      <c r="T6634"/>
    </row>
    <row r="6635" spans="20:20" x14ac:dyDescent="0.25">
      <c r="T6635"/>
    </row>
    <row r="6636" spans="20:20" x14ac:dyDescent="0.25">
      <c r="T6636"/>
    </row>
    <row r="6637" spans="20:20" x14ac:dyDescent="0.25">
      <c r="T6637"/>
    </row>
    <row r="6638" spans="20:20" x14ac:dyDescent="0.25">
      <c r="T6638"/>
    </row>
    <row r="6639" spans="20:20" x14ac:dyDescent="0.25">
      <c r="T6639"/>
    </row>
    <row r="6640" spans="20:20" x14ac:dyDescent="0.25">
      <c r="T6640"/>
    </row>
    <row r="6641" spans="20:20" x14ac:dyDescent="0.25">
      <c r="T6641"/>
    </row>
    <row r="6642" spans="20:20" x14ac:dyDescent="0.25">
      <c r="T6642"/>
    </row>
    <row r="6643" spans="20:20" x14ac:dyDescent="0.25">
      <c r="T6643"/>
    </row>
    <row r="6644" spans="20:20" x14ac:dyDescent="0.25">
      <c r="T6644"/>
    </row>
    <row r="6645" spans="20:20" x14ac:dyDescent="0.25">
      <c r="T6645"/>
    </row>
    <row r="6646" spans="20:20" x14ac:dyDescent="0.25">
      <c r="T6646"/>
    </row>
    <row r="6647" spans="20:20" x14ac:dyDescent="0.25">
      <c r="T6647"/>
    </row>
    <row r="6648" spans="20:20" x14ac:dyDescent="0.25">
      <c r="T6648"/>
    </row>
    <row r="6649" spans="20:20" x14ac:dyDescent="0.25">
      <c r="T6649"/>
    </row>
    <row r="6650" spans="20:20" x14ac:dyDescent="0.25">
      <c r="T6650"/>
    </row>
    <row r="6651" spans="20:20" x14ac:dyDescent="0.25">
      <c r="T6651"/>
    </row>
    <row r="6652" spans="20:20" x14ac:dyDescent="0.25">
      <c r="T6652"/>
    </row>
    <row r="6653" spans="20:20" x14ac:dyDescent="0.25">
      <c r="T6653"/>
    </row>
    <row r="6654" spans="20:20" x14ac:dyDescent="0.25">
      <c r="T6654"/>
    </row>
    <row r="6655" spans="20:20" x14ac:dyDescent="0.25">
      <c r="T6655"/>
    </row>
    <row r="6656" spans="20:20" x14ac:dyDescent="0.25">
      <c r="T6656"/>
    </row>
    <row r="6657" spans="20:20" x14ac:dyDescent="0.25">
      <c r="T6657"/>
    </row>
    <row r="6658" spans="20:20" x14ac:dyDescent="0.25">
      <c r="T6658"/>
    </row>
    <row r="6659" spans="20:20" x14ac:dyDescent="0.25">
      <c r="T6659"/>
    </row>
    <row r="6660" spans="20:20" x14ac:dyDescent="0.25">
      <c r="T6660"/>
    </row>
    <row r="6661" spans="20:20" x14ac:dyDescent="0.25">
      <c r="T6661"/>
    </row>
    <row r="6662" spans="20:20" x14ac:dyDescent="0.25">
      <c r="T6662"/>
    </row>
    <row r="6663" spans="20:20" x14ac:dyDescent="0.25">
      <c r="T6663"/>
    </row>
    <row r="6664" spans="20:20" x14ac:dyDescent="0.25">
      <c r="T6664"/>
    </row>
    <row r="6665" spans="20:20" x14ac:dyDescent="0.25">
      <c r="T6665"/>
    </row>
    <row r="6666" spans="20:20" x14ac:dyDescent="0.25">
      <c r="T6666"/>
    </row>
    <row r="6667" spans="20:20" x14ac:dyDescent="0.25">
      <c r="T6667"/>
    </row>
    <row r="6668" spans="20:20" x14ac:dyDescent="0.25">
      <c r="T6668"/>
    </row>
    <row r="6669" spans="20:20" x14ac:dyDescent="0.25">
      <c r="T6669"/>
    </row>
    <row r="6670" spans="20:20" x14ac:dyDescent="0.25">
      <c r="T6670"/>
    </row>
    <row r="6671" spans="20:20" x14ac:dyDescent="0.25">
      <c r="T6671"/>
    </row>
    <row r="6672" spans="20:20" x14ac:dyDescent="0.25">
      <c r="T6672"/>
    </row>
    <row r="6673" spans="20:20" x14ac:dyDescent="0.25">
      <c r="T6673"/>
    </row>
    <row r="6674" spans="20:20" x14ac:dyDescent="0.25">
      <c r="T6674"/>
    </row>
    <row r="6675" spans="20:20" x14ac:dyDescent="0.25">
      <c r="T6675"/>
    </row>
    <row r="6676" spans="20:20" x14ac:dyDescent="0.25">
      <c r="T6676"/>
    </row>
    <row r="6677" spans="20:20" x14ac:dyDescent="0.25">
      <c r="T6677"/>
    </row>
    <row r="6678" spans="20:20" x14ac:dyDescent="0.25">
      <c r="T6678"/>
    </row>
    <row r="6679" spans="20:20" x14ac:dyDescent="0.25">
      <c r="T6679"/>
    </row>
    <row r="6680" spans="20:20" x14ac:dyDescent="0.25">
      <c r="T6680"/>
    </row>
    <row r="6681" spans="20:20" x14ac:dyDescent="0.25">
      <c r="T6681"/>
    </row>
    <row r="6682" spans="20:20" x14ac:dyDescent="0.25">
      <c r="T6682"/>
    </row>
    <row r="6683" spans="20:20" x14ac:dyDescent="0.25">
      <c r="T6683"/>
    </row>
    <row r="6684" spans="20:20" x14ac:dyDescent="0.25">
      <c r="T6684"/>
    </row>
    <row r="6685" spans="20:20" x14ac:dyDescent="0.25">
      <c r="T6685"/>
    </row>
    <row r="6686" spans="20:20" x14ac:dyDescent="0.25">
      <c r="T6686"/>
    </row>
    <row r="6687" spans="20:20" x14ac:dyDescent="0.25">
      <c r="T6687"/>
    </row>
    <row r="6688" spans="20:20" x14ac:dyDescent="0.25">
      <c r="T6688"/>
    </row>
    <row r="6689" spans="20:20" x14ac:dyDescent="0.25">
      <c r="T6689"/>
    </row>
    <row r="6690" spans="20:20" x14ac:dyDescent="0.25">
      <c r="T6690"/>
    </row>
    <row r="6691" spans="20:20" x14ac:dyDescent="0.25">
      <c r="T6691"/>
    </row>
    <row r="6692" spans="20:20" x14ac:dyDescent="0.25">
      <c r="T6692"/>
    </row>
    <row r="6693" spans="20:20" x14ac:dyDescent="0.25">
      <c r="T6693"/>
    </row>
    <row r="6694" spans="20:20" x14ac:dyDescent="0.25">
      <c r="T6694"/>
    </row>
    <row r="6695" spans="20:20" x14ac:dyDescent="0.25">
      <c r="T6695"/>
    </row>
    <row r="6696" spans="20:20" x14ac:dyDescent="0.25">
      <c r="T6696"/>
    </row>
    <row r="6697" spans="20:20" x14ac:dyDescent="0.25">
      <c r="T6697"/>
    </row>
    <row r="6698" spans="20:20" x14ac:dyDescent="0.25">
      <c r="T6698"/>
    </row>
    <row r="6699" spans="20:20" x14ac:dyDescent="0.25">
      <c r="T6699"/>
    </row>
    <row r="6700" spans="20:20" x14ac:dyDescent="0.25">
      <c r="T6700"/>
    </row>
    <row r="6701" spans="20:20" x14ac:dyDescent="0.25">
      <c r="T6701"/>
    </row>
    <row r="6702" spans="20:20" x14ac:dyDescent="0.25">
      <c r="T6702"/>
    </row>
    <row r="6703" spans="20:20" x14ac:dyDescent="0.25">
      <c r="T6703"/>
    </row>
    <row r="6704" spans="20:20" x14ac:dyDescent="0.25">
      <c r="T6704"/>
    </row>
    <row r="6705" spans="20:20" x14ac:dyDescent="0.25">
      <c r="T6705"/>
    </row>
    <row r="6706" spans="20:20" x14ac:dyDescent="0.25">
      <c r="T6706"/>
    </row>
    <row r="6707" spans="20:20" x14ac:dyDescent="0.25">
      <c r="T6707"/>
    </row>
    <row r="6708" spans="20:20" x14ac:dyDescent="0.25">
      <c r="T6708"/>
    </row>
    <row r="6709" spans="20:20" x14ac:dyDescent="0.25">
      <c r="T6709"/>
    </row>
    <row r="6710" spans="20:20" x14ac:dyDescent="0.25">
      <c r="T6710"/>
    </row>
    <row r="6711" spans="20:20" x14ac:dyDescent="0.25">
      <c r="T6711"/>
    </row>
    <row r="6712" spans="20:20" x14ac:dyDescent="0.25">
      <c r="T6712"/>
    </row>
    <row r="6713" spans="20:20" x14ac:dyDescent="0.25">
      <c r="T6713"/>
    </row>
    <row r="6714" spans="20:20" x14ac:dyDescent="0.25">
      <c r="T6714"/>
    </row>
    <row r="6715" spans="20:20" x14ac:dyDescent="0.25">
      <c r="T6715"/>
    </row>
    <row r="6716" spans="20:20" x14ac:dyDescent="0.25">
      <c r="T6716"/>
    </row>
    <row r="6717" spans="20:20" x14ac:dyDescent="0.25">
      <c r="T6717"/>
    </row>
    <row r="6718" spans="20:20" x14ac:dyDescent="0.25">
      <c r="T6718"/>
    </row>
    <row r="6719" spans="20:20" x14ac:dyDescent="0.25">
      <c r="T6719"/>
    </row>
    <row r="6720" spans="20:20" x14ac:dyDescent="0.25">
      <c r="T6720"/>
    </row>
    <row r="6721" spans="20:20" x14ac:dyDescent="0.25">
      <c r="T6721"/>
    </row>
    <row r="6722" spans="20:20" x14ac:dyDescent="0.25">
      <c r="T6722"/>
    </row>
    <row r="6723" spans="20:20" x14ac:dyDescent="0.25">
      <c r="T6723"/>
    </row>
    <row r="6724" spans="20:20" x14ac:dyDescent="0.25">
      <c r="T6724"/>
    </row>
    <row r="6725" spans="20:20" x14ac:dyDescent="0.25">
      <c r="T6725"/>
    </row>
    <row r="6726" spans="20:20" x14ac:dyDescent="0.25">
      <c r="T6726"/>
    </row>
    <row r="6727" spans="20:20" x14ac:dyDescent="0.25">
      <c r="T6727"/>
    </row>
    <row r="6728" spans="20:20" x14ac:dyDescent="0.25">
      <c r="T6728"/>
    </row>
    <row r="6729" spans="20:20" x14ac:dyDescent="0.25">
      <c r="T6729"/>
    </row>
    <row r="6730" spans="20:20" x14ac:dyDescent="0.25">
      <c r="T6730"/>
    </row>
    <row r="6731" spans="20:20" x14ac:dyDescent="0.25">
      <c r="T6731"/>
    </row>
    <row r="6732" spans="20:20" x14ac:dyDescent="0.25">
      <c r="T6732"/>
    </row>
    <row r="6733" spans="20:20" x14ac:dyDescent="0.25">
      <c r="T6733"/>
    </row>
    <row r="6734" spans="20:20" x14ac:dyDescent="0.25">
      <c r="T6734"/>
    </row>
    <row r="6735" spans="20:20" x14ac:dyDescent="0.25">
      <c r="T6735"/>
    </row>
    <row r="6736" spans="20:20" x14ac:dyDescent="0.25">
      <c r="T6736"/>
    </row>
    <row r="6737" spans="20:20" x14ac:dyDescent="0.25">
      <c r="T6737"/>
    </row>
    <row r="6738" spans="20:20" x14ac:dyDescent="0.25">
      <c r="T6738"/>
    </row>
    <row r="6739" spans="20:20" x14ac:dyDescent="0.25">
      <c r="T6739"/>
    </row>
    <row r="6740" spans="20:20" x14ac:dyDescent="0.25">
      <c r="T6740"/>
    </row>
    <row r="6741" spans="20:20" x14ac:dyDescent="0.25">
      <c r="T6741"/>
    </row>
    <row r="6742" spans="20:20" x14ac:dyDescent="0.25">
      <c r="T6742"/>
    </row>
    <row r="6743" spans="20:20" x14ac:dyDescent="0.25">
      <c r="T6743"/>
    </row>
    <row r="6744" spans="20:20" x14ac:dyDescent="0.25">
      <c r="T6744"/>
    </row>
    <row r="6745" spans="20:20" x14ac:dyDescent="0.25">
      <c r="T6745"/>
    </row>
    <row r="6746" spans="20:20" x14ac:dyDescent="0.25">
      <c r="T6746"/>
    </row>
    <row r="6747" spans="20:20" x14ac:dyDescent="0.25">
      <c r="T6747"/>
    </row>
    <row r="6748" spans="20:20" x14ac:dyDescent="0.25">
      <c r="T6748"/>
    </row>
    <row r="6749" spans="20:20" x14ac:dyDescent="0.25">
      <c r="T6749"/>
    </row>
    <row r="6750" spans="20:20" x14ac:dyDescent="0.25">
      <c r="T6750"/>
    </row>
    <row r="6751" spans="20:20" x14ac:dyDescent="0.25">
      <c r="T6751"/>
    </row>
    <row r="6752" spans="20:20" x14ac:dyDescent="0.25">
      <c r="T6752"/>
    </row>
    <row r="6753" spans="20:20" x14ac:dyDescent="0.25">
      <c r="T6753"/>
    </row>
    <row r="6754" spans="20:20" x14ac:dyDescent="0.25">
      <c r="T6754"/>
    </row>
    <row r="6755" spans="20:20" x14ac:dyDescent="0.25">
      <c r="T6755"/>
    </row>
    <row r="6756" spans="20:20" x14ac:dyDescent="0.25">
      <c r="T6756"/>
    </row>
    <row r="6757" spans="20:20" x14ac:dyDescent="0.25">
      <c r="T6757"/>
    </row>
    <row r="6758" spans="20:20" x14ac:dyDescent="0.25">
      <c r="T6758"/>
    </row>
    <row r="6759" spans="20:20" x14ac:dyDescent="0.25">
      <c r="T6759"/>
    </row>
    <row r="6760" spans="20:20" x14ac:dyDescent="0.25">
      <c r="T6760"/>
    </row>
    <row r="6761" spans="20:20" x14ac:dyDescent="0.25">
      <c r="T6761"/>
    </row>
    <row r="6762" spans="20:20" x14ac:dyDescent="0.25">
      <c r="T6762"/>
    </row>
    <row r="6763" spans="20:20" x14ac:dyDescent="0.25">
      <c r="T6763"/>
    </row>
    <row r="6764" spans="20:20" x14ac:dyDescent="0.25">
      <c r="T6764"/>
    </row>
    <row r="6765" spans="20:20" x14ac:dyDescent="0.25">
      <c r="T6765"/>
    </row>
    <row r="6766" spans="20:20" x14ac:dyDescent="0.25">
      <c r="T6766"/>
    </row>
    <row r="6767" spans="20:20" x14ac:dyDescent="0.25">
      <c r="T6767"/>
    </row>
    <row r="6768" spans="20:20" x14ac:dyDescent="0.25">
      <c r="T6768"/>
    </row>
    <row r="6769" spans="20:20" x14ac:dyDescent="0.25">
      <c r="T6769"/>
    </row>
    <row r="6770" spans="20:20" x14ac:dyDescent="0.25">
      <c r="T6770"/>
    </row>
    <row r="6771" spans="20:20" x14ac:dyDescent="0.25">
      <c r="T6771"/>
    </row>
    <row r="6772" spans="20:20" x14ac:dyDescent="0.25">
      <c r="T6772"/>
    </row>
    <row r="6773" spans="20:20" x14ac:dyDescent="0.25">
      <c r="T6773"/>
    </row>
    <row r="6774" spans="20:20" x14ac:dyDescent="0.25">
      <c r="T6774"/>
    </row>
    <row r="6775" spans="20:20" x14ac:dyDescent="0.25">
      <c r="T6775"/>
    </row>
    <row r="6776" spans="20:20" x14ac:dyDescent="0.25">
      <c r="T6776"/>
    </row>
    <row r="6777" spans="20:20" x14ac:dyDescent="0.25">
      <c r="T6777"/>
    </row>
    <row r="6778" spans="20:20" x14ac:dyDescent="0.25">
      <c r="T6778"/>
    </row>
    <row r="6779" spans="20:20" x14ac:dyDescent="0.25">
      <c r="T6779"/>
    </row>
    <row r="6780" spans="20:20" x14ac:dyDescent="0.25">
      <c r="T6780"/>
    </row>
    <row r="6781" spans="20:20" x14ac:dyDescent="0.25">
      <c r="T6781"/>
    </row>
    <row r="6782" spans="20:20" x14ac:dyDescent="0.25">
      <c r="T6782"/>
    </row>
    <row r="6783" spans="20:20" x14ac:dyDescent="0.25">
      <c r="T6783"/>
    </row>
    <row r="6784" spans="20:20" x14ac:dyDescent="0.25">
      <c r="T6784"/>
    </row>
    <row r="6785" spans="20:20" x14ac:dyDescent="0.25">
      <c r="T6785"/>
    </row>
    <row r="6786" spans="20:20" x14ac:dyDescent="0.25">
      <c r="T6786"/>
    </row>
    <row r="6787" spans="20:20" x14ac:dyDescent="0.25">
      <c r="T6787"/>
    </row>
    <row r="6788" spans="20:20" x14ac:dyDescent="0.25">
      <c r="T6788"/>
    </row>
    <row r="6789" spans="20:20" x14ac:dyDescent="0.25">
      <c r="T6789"/>
    </row>
    <row r="6790" spans="20:20" x14ac:dyDescent="0.25">
      <c r="T6790"/>
    </row>
    <row r="6791" spans="20:20" x14ac:dyDescent="0.25">
      <c r="T6791"/>
    </row>
    <row r="6792" spans="20:20" x14ac:dyDescent="0.25">
      <c r="T6792"/>
    </row>
    <row r="6793" spans="20:20" x14ac:dyDescent="0.25">
      <c r="T6793"/>
    </row>
    <row r="6794" spans="20:20" x14ac:dyDescent="0.25">
      <c r="T6794"/>
    </row>
    <row r="6795" spans="20:20" x14ac:dyDescent="0.25">
      <c r="T6795"/>
    </row>
    <row r="6796" spans="20:20" x14ac:dyDescent="0.25">
      <c r="T6796"/>
    </row>
    <row r="6797" spans="20:20" x14ac:dyDescent="0.25">
      <c r="T6797"/>
    </row>
    <row r="6798" spans="20:20" x14ac:dyDescent="0.25">
      <c r="T6798"/>
    </row>
    <row r="6799" spans="20:20" x14ac:dyDescent="0.25">
      <c r="T6799"/>
    </row>
    <row r="6800" spans="20:20" x14ac:dyDescent="0.25">
      <c r="T6800"/>
    </row>
    <row r="6801" spans="20:20" x14ac:dyDescent="0.25">
      <c r="T6801"/>
    </row>
    <row r="6802" spans="20:20" x14ac:dyDescent="0.25">
      <c r="T6802"/>
    </row>
    <row r="6803" spans="20:20" x14ac:dyDescent="0.25">
      <c r="T6803"/>
    </row>
    <row r="6804" spans="20:20" x14ac:dyDescent="0.25">
      <c r="T6804"/>
    </row>
    <row r="6805" spans="20:20" x14ac:dyDescent="0.25">
      <c r="T6805"/>
    </row>
    <row r="6806" spans="20:20" x14ac:dyDescent="0.25">
      <c r="T6806"/>
    </row>
    <row r="6807" spans="20:20" x14ac:dyDescent="0.25">
      <c r="T6807"/>
    </row>
    <row r="6808" spans="20:20" x14ac:dyDescent="0.25">
      <c r="T6808"/>
    </row>
    <row r="6809" spans="20:20" x14ac:dyDescent="0.25">
      <c r="T6809"/>
    </row>
    <row r="6810" spans="20:20" x14ac:dyDescent="0.25">
      <c r="T6810"/>
    </row>
    <row r="6811" spans="20:20" x14ac:dyDescent="0.25">
      <c r="T6811"/>
    </row>
    <row r="6812" spans="20:20" x14ac:dyDescent="0.25">
      <c r="T6812"/>
    </row>
    <row r="6813" spans="20:20" x14ac:dyDescent="0.25">
      <c r="T6813"/>
    </row>
    <row r="6814" spans="20:20" x14ac:dyDescent="0.25">
      <c r="T6814"/>
    </row>
    <row r="6815" spans="20:20" x14ac:dyDescent="0.25">
      <c r="T6815"/>
    </row>
    <row r="6816" spans="20:20" x14ac:dyDescent="0.25">
      <c r="T6816"/>
    </row>
    <row r="6817" spans="20:20" x14ac:dyDescent="0.25">
      <c r="T6817"/>
    </row>
    <row r="6818" spans="20:20" x14ac:dyDescent="0.25">
      <c r="T6818"/>
    </row>
    <row r="6819" spans="20:20" x14ac:dyDescent="0.25">
      <c r="T6819"/>
    </row>
    <row r="6820" spans="20:20" x14ac:dyDescent="0.25">
      <c r="T6820"/>
    </row>
    <row r="6821" spans="20:20" x14ac:dyDescent="0.25">
      <c r="T6821"/>
    </row>
    <row r="6822" spans="20:20" x14ac:dyDescent="0.25">
      <c r="T6822"/>
    </row>
    <row r="6823" spans="20:20" x14ac:dyDescent="0.25">
      <c r="T6823"/>
    </row>
    <row r="6824" spans="20:20" x14ac:dyDescent="0.25">
      <c r="T6824"/>
    </row>
    <row r="6825" spans="20:20" x14ac:dyDescent="0.25">
      <c r="T6825"/>
    </row>
    <row r="6826" spans="20:20" x14ac:dyDescent="0.25">
      <c r="T6826"/>
    </row>
    <row r="6827" spans="20:20" x14ac:dyDescent="0.25">
      <c r="T6827"/>
    </row>
    <row r="6828" spans="20:20" x14ac:dyDescent="0.25">
      <c r="T6828"/>
    </row>
    <row r="6829" spans="20:20" x14ac:dyDescent="0.25">
      <c r="T6829"/>
    </row>
    <row r="6830" spans="20:20" x14ac:dyDescent="0.25">
      <c r="T6830"/>
    </row>
    <row r="6831" spans="20:20" x14ac:dyDescent="0.25">
      <c r="T6831"/>
    </row>
    <row r="6832" spans="20:20" x14ac:dyDescent="0.25">
      <c r="T6832"/>
    </row>
    <row r="6833" spans="20:20" x14ac:dyDescent="0.25">
      <c r="T6833"/>
    </row>
    <row r="6834" spans="20:20" x14ac:dyDescent="0.25">
      <c r="T6834"/>
    </row>
    <row r="6835" spans="20:20" x14ac:dyDescent="0.25">
      <c r="T6835"/>
    </row>
    <row r="6836" spans="20:20" x14ac:dyDescent="0.25">
      <c r="T6836"/>
    </row>
    <row r="6837" spans="20:20" x14ac:dyDescent="0.25">
      <c r="T6837"/>
    </row>
    <row r="6838" spans="20:20" x14ac:dyDescent="0.25">
      <c r="T6838"/>
    </row>
    <row r="6839" spans="20:20" x14ac:dyDescent="0.25">
      <c r="T6839"/>
    </row>
    <row r="6840" spans="20:20" x14ac:dyDescent="0.25">
      <c r="T6840"/>
    </row>
    <row r="6841" spans="20:20" x14ac:dyDescent="0.25">
      <c r="T6841"/>
    </row>
    <row r="6842" spans="20:20" x14ac:dyDescent="0.25">
      <c r="T6842"/>
    </row>
    <row r="6843" spans="20:20" x14ac:dyDescent="0.25">
      <c r="T6843"/>
    </row>
    <row r="6844" spans="20:20" x14ac:dyDescent="0.25">
      <c r="T6844"/>
    </row>
    <row r="6845" spans="20:20" x14ac:dyDescent="0.25">
      <c r="T6845"/>
    </row>
    <row r="6846" spans="20:20" x14ac:dyDescent="0.25">
      <c r="T6846"/>
    </row>
    <row r="6847" spans="20:20" x14ac:dyDescent="0.25">
      <c r="T6847"/>
    </row>
    <row r="6848" spans="20:20" x14ac:dyDescent="0.25">
      <c r="T6848"/>
    </row>
    <row r="6849" spans="20:20" x14ac:dyDescent="0.25">
      <c r="T6849"/>
    </row>
    <row r="6850" spans="20:20" x14ac:dyDescent="0.25">
      <c r="T6850"/>
    </row>
    <row r="6851" spans="20:20" x14ac:dyDescent="0.25">
      <c r="T6851"/>
    </row>
    <row r="6852" spans="20:20" x14ac:dyDescent="0.25">
      <c r="T6852"/>
    </row>
    <row r="6853" spans="20:20" x14ac:dyDescent="0.25">
      <c r="T6853"/>
    </row>
    <row r="6854" spans="20:20" x14ac:dyDescent="0.25">
      <c r="T6854"/>
    </row>
    <row r="6855" spans="20:20" x14ac:dyDescent="0.25">
      <c r="T6855"/>
    </row>
    <row r="6856" spans="20:20" x14ac:dyDescent="0.25">
      <c r="T6856"/>
    </row>
    <row r="6857" spans="20:20" x14ac:dyDescent="0.25">
      <c r="T6857"/>
    </row>
    <row r="6858" spans="20:20" x14ac:dyDescent="0.25">
      <c r="T6858"/>
    </row>
    <row r="6859" spans="20:20" x14ac:dyDescent="0.25">
      <c r="T6859"/>
    </row>
    <row r="6860" spans="20:20" x14ac:dyDescent="0.25">
      <c r="T6860"/>
    </row>
    <row r="6861" spans="20:20" x14ac:dyDescent="0.25">
      <c r="T6861"/>
    </row>
    <row r="6862" spans="20:20" x14ac:dyDescent="0.25">
      <c r="T6862"/>
    </row>
    <row r="6863" spans="20:20" x14ac:dyDescent="0.25">
      <c r="T6863"/>
    </row>
    <row r="6864" spans="20:20" x14ac:dyDescent="0.25">
      <c r="T6864"/>
    </row>
    <row r="6865" spans="20:20" x14ac:dyDescent="0.25">
      <c r="T6865"/>
    </row>
    <row r="6866" spans="20:20" x14ac:dyDescent="0.25">
      <c r="T6866"/>
    </row>
    <row r="6867" spans="20:20" x14ac:dyDescent="0.25">
      <c r="T6867"/>
    </row>
    <row r="6868" spans="20:20" x14ac:dyDescent="0.25">
      <c r="T6868"/>
    </row>
    <row r="6869" spans="20:20" x14ac:dyDescent="0.25">
      <c r="T6869"/>
    </row>
    <row r="6870" spans="20:20" x14ac:dyDescent="0.25">
      <c r="T6870"/>
    </row>
    <row r="6871" spans="20:20" x14ac:dyDescent="0.25">
      <c r="T6871"/>
    </row>
    <row r="6872" spans="20:20" x14ac:dyDescent="0.25">
      <c r="T6872"/>
    </row>
    <row r="6873" spans="20:20" x14ac:dyDescent="0.25">
      <c r="T6873"/>
    </row>
    <row r="6874" spans="20:20" x14ac:dyDescent="0.25">
      <c r="T6874"/>
    </row>
    <row r="6875" spans="20:20" x14ac:dyDescent="0.25">
      <c r="T6875"/>
    </row>
    <row r="6876" spans="20:20" x14ac:dyDescent="0.25">
      <c r="T6876"/>
    </row>
    <row r="6877" spans="20:20" x14ac:dyDescent="0.25">
      <c r="T6877"/>
    </row>
    <row r="6878" spans="20:20" x14ac:dyDescent="0.25">
      <c r="T6878"/>
    </row>
    <row r="6879" spans="20:20" x14ac:dyDescent="0.25">
      <c r="T6879"/>
    </row>
    <row r="6880" spans="20:20" x14ac:dyDescent="0.25">
      <c r="T6880"/>
    </row>
    <row r="6881" spans="20:20" x14ac:dyDescent="0.25">
      <c r="T6881"/>
    </row>
    <row r="6882" spans="20:20" x14ac:dyDescent="0.25">
      <c r="T6882"/>
    </row>
    <row r="6883" spans="20:20" x14ac:dyDescent="0.25">
      <c r="T6883"/>
    </row>
    <row r="6884" spans="20:20" x14ac:dyDescent="0.25">
      <c r="T6884"/>
    </row>
    <row r="6885" spans="20:20" x14ac:dyDescent="0.25">
      <c r="T6885"/>
    </row>
    <row r="6886" spans="20:20" x14ac:dyDescent="0.25">
      <c r="T6886"/>
    </row>
    <row r="6887" spans="20:20" x14ac:dyDescent="0.25">
      <c r="T6887"/>
    </row>
    <row r="6888" spans="20:20" x14ac:dyDescent="0.25">
      <c r="T6888"/>
    </row>
    <row r="6889" spans="20:20" x14ac:dyDescent="0.25">
      <c r="T6889"/>
    </row>
    <row r="6890" spans="20:20" x14ac:dyDescent="0.25">
      <c r="T6890"/>
    </row>
    <row r="6891" spans="20:20" x14ac:dyDescent="0.25">
      <c r="T6891"/>
    </row>
    <row r="6892" spans="20:20" x14ac:dyDescent="0.25">
      <c r="T6892"/>
    </row>
    <row r="6893" spans="20:20" x14ac:dyDescent="0.25">
      <c r="T6893"/>
    </row>
    <row r="6894" spans="20:20" x14ac:dyDescent="0.25">
      <c r="T6894"/>
    </row>
    <row r="6895" spans="20:20" x14ac:dyDescent="0.25">
      <c r="T6895"/>
    </row>
    <row r="6896" spans="20:20" x14ac:dyDescent="0.25">
      <c r="T6896"/>
    </row>
    <row r="6897" spans="20:20" x14ac:dyDescent="0.25">
      <c r="T6897"/>
    </row>
    <row r="6898" spans="20:20" x14ac:dyDescent="0.25">
      <c r="T6898"/>
    </row>
    <row r="6899" spans="20:20" x14ac:dyDescent="0.25">
      <c r="T6899"/>
    </row>
    <row r="6900" spans="20:20" x14ac:dyDescent="0.25">
      <c r="T6900"/>
    </row>
    <row r="6901" spans="20:20" x14ac:dyDescent="0.25">
      <c r="T6901"/>
    </row>
    <row r="6902" spans="20:20" x14ac:dyDescent="0.25">
      <c r="T6902"/>
    </row>
    <row r="6903" spans="20:20" x14ac:dyDescent="0.25">
      <c r="T6903"/>
    </row>
    <row r="6904" spans="20:20" x14ac:dyDescent="0.25">
      <c r="T6904"/>
    </row>
    <row r="6905" spans="20:20" x14ac:dyDescent="0.25">
      <c r="T6905"/>
    </row>
    <row r="6906" spans="20:20" x14ac:dyDescent="0.25">
      <c r="T6906"/>
    </row>
    <row r="6907" spans="20:20" x14ac:dyDescent="0.25">
      <c r="T6907"/>
    </row>
    <row r="6908" spans="20:20" x14ac:dyDescent="0.25">
      <c r="T6908"/>
    </row>
    <row r="6909" spans="20:20" x14ac:dyDescent="0.25">
      <c r="T6909"/>
    </row>
    <row r="6910" spans="20:20" x14ac:dyDescent="0.25">
      <c r="T6910"/>
    </row>
    <row r="6911" spans="20:20" x14ac:dyDescent="0.25">
      <c r="T6911"/>
    </row>
    <row r="6912" spans="20:20" x14ac:dyDescent="0.25">
      <c r="T6912"/>
    </row>
    <row r="6913" spans="20:20" x14ac:dyDescent="0.25">
      <c r="T6913"/>
    </row>
    <row r="6914" spans="20:20" x14ac:dyDescent="0.25">
      <c r="T6914"/>
    </row>
    <row r="6915" spans="20:20" x14ac:dyDescent="0.25">
      <c r="T6915"/>
    </row>
    <row r="6916" spans="20:20" x14ac:dyDescent="0.25">
      <c r="T6916"/>
    </row>
    <row r="6917" spans="20:20" x14ac:dyDescent="0.25">
      <c r="T6917"/>
    </row>
    <row r="6918" spans="20:20" x14ac:dyDescent="0.25">
      <c r="T6918"/>
    </row>
    <row r="6919" spans="20:20" x14ac:dyDescent="0.25">
      <c r="T6919"/>
    </row>
    <row r="6920" spans="20:20" x14ac:dyDescent="0.25">
      <c r="T6920"/>
    </row>
    <row r="6921" spans="20:20" x14ac:dyDescent="0.25">
      <c r="T6921"/>
    </row>
    <row r="6922" spans="20:20" x14ac:dyDescent="0.25">
      <c r="T6922"/>
    </row>
    <row r="6923" spans="20:20" x14ac:dyDescent="0.25">
      <c r="T6923"/>
    </row>
    <row r="6924" spans="20:20" x14ac:dyDescent="0.25">
      <c r="T6924"/>
    </row>
    <row r="6925" spans="20:20" x14ac:dyDescent="0.25">
      <c r="T6925"/>
    </row>
    <row r="6926" spans="20:20" x14ac:dyDescent="0.25">
      <c r="T6926"/>
    </row>
    <row r="6927" spans="20:20" x14ac:dyDescent="0.25">
      <c r="T6927"/>
    </row>
    <row r="6928" spans="20:20" x14ac:dyDescent="0.25">
      <c r="T6928"/>
    </row>
    <row r="6929" spans="20:20" x14ac:dyDescent="0.25">
      <c r="T6929"/>
    </row>
    <row r="6930" spans="20:20" x14ac:dyDescent="0.25">
      <c r="T6930"/>
    </row>
    <row r="6931" spans="20:20" x14ac:dyDescent="0.25">
      <c r="T6931"/>
    </row>
    <row r="6932" spans="20:20" x14ac:dyDescent="0.25">
      <c r="T6932"/>
    </row>
    <row r="6933" spans="20:20" x14ac:dyDescent="0.25">
      <c r="T6933"/>
    </row>
    <row r="6934" spans="20:20" x14ac:dyDescent="0.25">
      <c r="T6934"/>
    </row>
    <row r="6935" spans="20:20" x14ac:dyDescent="0.25">
      <c r="T6935"/>
    </row>
    <row r="6936" spans="20:20" x14ac:dyDescent="0.25">
      <c r="T6936"/>
    </row>
    <row r="6937" spans="20:20" x14ac:dyDescent="0.25">
      <c r="T6937"/>
    </row>
    <row r="6938" spans="20:20" x14ac:dyDescent="0.25">
      <c r="T6938"/>
    </row>
    <row r="6939" spans="20:20" x14ac:dyDescent="0.25">
      <c r="T6939"/>
    </row>
    <row r="6940" spans="20:20" x14ac:dyDescent="0.25">
      <c r="T6940"/>
    </row>
    <row r="6941" spans="20:20" x14ac:dyDescent="0.25">
      <c r="T6941"/>
    </row>
    <row r="6942" spans="20:20" x14ac:dyDescent="0.25">
      <c r="T6942"/>
    </row>
    <row r="6943" spans="20:20" x14ac:dyDescent="0.25">
      <c r="T6943"/>
    </row>
    <row r="6944" spans="20:20" x14ac:dyDescent="0.25">
      <c r="T6944"/>
    </row>
    <row r="6945" spans="20:20" x14ac:dyDescent="0.25">
      <c r="T6945"/>
    </row>
    <row r="6946" spans="20:20" x14ac:dyDescent="0.25">
      <c r="T6946"/>
    </row>
    <row r="6947" spans="20:20" x14ac:dyDescent="0.25">
      <c r="T6947"/>
    </row>
    <row r="6948" spans="20:20" x14ac:dyDescent="0.25">
      <c r="T6948"/>
    </row>
    <row r="6949" spans="20:20" x14ac:dyDescent="0.25">
      <c r="T6949"/>
    </row>
    <row r="6950" spans="20:20" x14ac:dyDescent="0.25">
      <c r="T6950"/>
    </row>
    <row r="6951" spans="20:20" x14ac:dyDescent="0.25">
      <c r="T6951"/>
    </row>
    <row r="6952" spans="20:20" x14ac:dyDescent="0.25">
      <c r="T6952"/>
    </row>
    <row r="6953" spans="20:20" x14ac:dyDescent="0.25">
      <c r="T6953"/>
    </row>
    <row r="6954" spans="20:20" x14ac:dyDescent="0.25">
      <c r="T6954"/>
    </row>
    <row r="6955" spans="20:20" x14ac:dyDescent="0.25">
      <c r="T6955"/>
    </row>
    <row r="6956" spans="20:20" x14ac:dyDescent="0.25">
      <c r="T6956"/>
    </row>
    <row r="6957" spans="20:20" x14ac:dyDescent="0.25">
      <c r="T6957"/>
    </row>
    <row r="6958" spans="20:20" x14ac:dyDescent="0.25">
      <c r="T6958"/>
    </row>
    <row r="6959" spans="20:20" x14ac:dyDescent="0.25">
      <c r="T6959"/>
    </row>
    <row r="6960" spans="20:20" x14ac:dyDescent="0.25">
      <c r="T6960"/>
    </row>
    <row r="6961" spans="20:20" x14ac:dyDescent="0.25">
      <c r="T6961"/>
    </row>
    <row r="6962" spans="20:20" x14ac:dyDescent="0.25">
      <c r="T6962"/>
    </row>
    <row r="6963" spans="20:20" x14ac:dyDescent="0.25">
      <c r="T6963"/>
    </row>
    <row r="6964" spans="20:20" x14ac:dyDescent="0.25">
      <c r="T6964"/>
    </row>
    <row r="6965" spans="20:20" x14ac:dyDescent="0.25">
      <c r="T6965"/>
    </row>
    <row r="6966" spans="20:20" x14ac:dyDescent="0.25">
      <c r="T6966"/>
    </row>
    <row r="6967" spans="20:20" x14ac:dyDescent="0.25">
      <c r="T6967"/>
    </row>
    <row r="6968" spans="20:20" x14ac:dyDescent="0.25">
      <c r="T6968"/>
    </row>
    <row r="6969" spans="20:20" x14ac:dyDescent="0.25">
      <c r="T6969"/>
    </row>
    <row r="6970" spans="20:20" x14ac:dyDescent="0.25">
      <c r="T6970"/>
    </row>
    <row r="6971" spans="20:20" x14ac:dyDescent="0.25">
      <c r="T6971"/>
    </row>
    <row r="6972" spans="20:20" x14ac:dyDescent="0.25">
      <c r="T6972"/>
    </row>
    <row r="6973" spans="20:20" x14ac:dyDescent="0.25">
      <c r="T6973"/>
    </row>
    <row r="6974" spans="20:20" x14ac:dyDescent="0.25">
      <c r="T6974"/>
    </row>
    <row r="6975" spans="20:20" x14ac:dyDescent="0.25">
      <c r="T6975"/>
    </row>
    <row r="6976" spans="20:20" x14ac:dyDescent="0.25">
      <c r="T6976"/>
    </row>
    <row r="6977" spans="20:20" x14ac:dyDescent="0.25">
      <c r="T6977"/>
    </row>
    <row r="6978" spans="20:20" x14ac:dyDescent="0.25">
      <c r="T6978"/>
    </row>
    <row r="6979" spans="20:20" x14ac:dyDescent="0.25">
      <c r="T6979"/>
    </row>
    <row r="6980" spans="20:20" x14ac:dyDescent="0.25">
      <c r="T6980"/>
    </row>
    <row r="6981" spans="20:20" x14ac:dyDescent="0.25">
      <c r="T6981"/>
    </row>
    <row r="6982" spans="20:20" x14ac:dyDescent="0.25">
      <c r="T6982"/>
    </row>
    <row r="6983" spans="20:20" x14ac:dyDescent="0.25">
      <c r="T6983"/>
    </row>
    <row r="6984" spans="20:20" x14ac:dyDescent="0.25">
      <c r="T6984"/>
    </row>
    <row r="6985" spans="20:20" x14ac:dyDescent="0.25">
      <c r="T6985"/>
    </row>
    <row r="6986" spans="20:20" x14ac:dyDescent="0.25">
      <c r="T6986"/>
    </row>
    <row r="6987" spans="20:20" x14ac:dyDescent="0.25">
      <c r="T6987"/>
    </row>
    <row r="6988" spans="20:20" x14ac:dyDescent="0.25">
      <c r="T6988"/>
    </row>
    <row r="6989" spans="20:20" x14ac:dyDescent="0.25">
      <c r="T6989"/>
    </row>
    <row r="6990" spans="20:20" x14ac:dyDescent="0.25">
      <c r="T6990"/>
    </row>
    <row r="6991" spans="20:20" x14ac:dyDescent="0.25">
      <c r="T6991"/>
    </row>
    <row r="6992" spans="20:20" x14ac:dyDescent="0.25">
      <c r="T6992"/>
    </row>
    <row r="6993" spans="20:20" x14ac:dyDescent="0.25">
      <c r="T6993"/>
    </row>
    <row r="6994" spans="20:20" x14ac:dyDescent="0.25">
      <c r="T6994"/>
    </row>
    <row r="6995" spans="20:20" x14ac:dyDescent="0.25">
      <c r="T6995"/>
    </row>
    <row r="6996" spans="20:20" x14ac:dyDescent="0.25">
      <c r="T6996"/>
    </row>
    <row r="6997" spans="20:20" x14ac:dyDescent="0.25">
      <c r="T6997"/>
    </row>
    <row r="6998" spans="20:20" x14ac:dyDescent="0.25">
      <c r="T6998"/>
    </row>
    <row r="6999" spans="20:20" x14ac:dyDescent="0.25">
      <c r="T6999"/>
    </row>
    <row r="7000" spans="20:20" x14ac:dyDescent="0.25">
      <c r="T7000"/>
    </row>
    <row r="7001" spans="20:20" x14ac:dyDescent="0.25">
      <c r="T7001"/>
    </row>
    <row r="7002" spans="20:20" x14ac:dyDescent="0.25">
      <c r="T7002"/>
    </row>
    <row r="7003" spans="20:20" x14ac:dyDescent="0.25">
      <c r="T7003"/>
    </row>
    <row r="7004" spans="20:20" x14ac:dyDescent="0.25">
      <c r="T7004"/>
    </row>
    <row r="7005" spans="20:20" x14ac:dyDescent="0.25">
      <c r="T7005"/>
    </row>
    <row r="7006" spans="20:20" x14ac:dyDescent="0.25">
      <c r="T7006"/>
    </row>
    <row r="7007" spans="20:20" x14ac:dyDescent="0.25">
      <c r="T7007"/>
    </row>
    <row r="7008" spans="20:20" x14ac:dyDescent="0.25">
      <c r="T7008"/>
    </row>
    <row r="7009" spans="20:20" x14ac:dyDescent="0.25">
      <c r="T7009"/>
    </row>
    <row r="7010" spans="20:20" x14ac:dyDescent="0.25">
      <c r="T7010"/>
    </row>
    <row r="7011" spans="20:20" x14ac:dyDescent="0.25">
      <c r="T7011"/>
    </row>
    <row r="7012" spans="20:20" x14ac:dyDescent="0.25">
      <c r="T7012"/>
    </row>
    <row r="7013" spans="20:20" x14ac:dyDescent="0.25">
      <c r="T7013"/>
    </row>
    <row r="7014" spans="20:20" x14ac:dyDescent="0.25">
      <c r="T7014"/>
    </row>
    <row r="7015" spans="20:20" x14ac:dyDescent="0.25">
      <c r="T7015"/>
    </row>
    <row r="7016" spans="20:20" x14ac:dyDescent="0.25">
      <c r="T7016"/>
    </row>
    <row r="7017" spans="20:20" x14ac:dyDescent="0.25">
      <c r="T7017"/>
    </row>
    <row r="7018" spans="20:20" x14ac:dyDescent="0.25">
      <c r="T7018"/>
    </row>
    <row r="7019" spans="20:20" x14ac:dyDescent="0.25">
      <c r="T7019"/>
    </row>
    <row r="7020" spans="20:20" x14ac:dyDescent="0.25">
      <c r="T7020"/>
    </row>
    <row r="7021" spans="20:20" x14ac:dyDescent="0.25">
      <c r="T7021"/>
    </row>
    <row r="7022" spans="20:20" x14ac:dyDescent="0.25">
      <c r="T7022"/>
    </row>
    <row r="7023" spans="20:20" x14ac:dyDescent="0.25">
      <c r="T7023"/>
    </row>
    <row r="7024" spans="20:20" x14ac:dyDescent="0.25">
      <c r="T7024"/>
    </row>
    <row r="7025" spans="20:20" x14ac:dyDescent="0.25">
      <c r="T7025"/>
    </row>
    <row r="7026" spans="20:20" x14ac:dyDescent="0.25">
      <c r="T7026"/>
    </row>
    <row r="7027" spans="20:20" x14ac:dyDescent="0.25">
      <c r="T7027"/>
    </row>
    <row r="7028" spans="20:20" x14ac:dyDescent="0.25">
      <c r="T7028"/>
    </row>
    <row r="7029" spans="20:20" x14ac:dyDescent="0.25">
      <c r="T7029"/>
    </row>
    <row r="7030" spans="20:20" x14ac:dyDescent="0.25">
      <c r="T7030"/>
    </row>
    <row r="7031" spans="20:20" x14ac:dyDescent="0.25">
      <c r="T7031"/>
    </row>
    <row r="7032" spans="20:20" x14ac:dyDescent="0.25">
      <c r="T7032"/>
    </row>
    <row r="7033" spans="20:20" x14ac:dyDescent="0.25">
      <c r="T7033"/>
    </row>
    <row r="7034" spans="20:20" x14ac:dyDescent="0.25">
      <c r="T7034"/>
    </row>
    <row r="7035" spans="20:20" x14ac:dyDescent="0.25">
      <c r="T7035"/>
    </row>
    <row r="7036" spans="20:20" x14ac:dyDescent="0.25">
      <c r="T7036"/>
    </row>
    <row r="7037" spans="20:20" x14ac:dyDescent="0.25">
      <c r="T7037"/>
    </row>
    <row r="7038" spans="20:20" x14ac:dyDescent="0.25">
      <c r="T7038"/>
    </row>
    <row r="7039" spans="20:20" x14ac:dyDescent="0.25">
      <c r="T7039"/>
    </row>
    <row r="7040" spans="20:20" x14ac:dyDescent="0.25">
      <c r="T7040"/>
    </row>
    <row r="7041" spans="20:20" x14ac:dyDescent="0.25">
      <c r="T7041"/>
    </row>
    <row r="7042" spans="20:20" x14ac:dyDescent="0.25">
      <c r="T7042"/>
    </row>
    <row r="7043" spans="20:20" x14ac:dyDescent="0.25">
      <c r="T7043"/>
    </row>
    <row r="7044" spans="20:20" x14ac:dyDescent="0.25">
      <c r="T7044"/>
    </row>
    <row r="7045" spans="20:20" x14ac:dyDescent="0.25">
      <c r="T7045"/>
    </row>
    <row r="7046" spans="20:20" x14ac:dyDescent="0.25">
      <c r="T7046"/>
    </row>
    <row r="7047" spans="20:20" x14ac:dyDescent="0.25">
      <c r="T7047"/>
    </row>
    <row r="7048" spans="20:20" x14ac:dyDescent="0.25">
      <c r="T7048"/>
    </row>
    <row r="7049" spans="20:20" x14ac:dyDescent="0.25">
      <c r="T7049"/>
    </row>
    <row r="7050" spans="20:20" x14ac:dyDescent="0.25">
      <c r="T7050"/>
    </row>
    <row r="7051" spans="20:20" x14ac:dyDescent="0.25">
      <c r="T7051"/>
    </row>
    <row r="7052" spans="20:20" x14ac:dyDescent="0.25">
      <c r="T7052"/>
    </row>
    <row r="7053" spans="20:20" x14ac:dyDescent="0.25">
      <c r="T7053"/>
    </row>
    <row r="7054" spans="20:20" x14ac:dyDescent="0.25">
      <c r="T7054"/>
    </row>
    <row r="7055" spans="20:20" x14ac:dyDescent="0.25">
      <c r="T7055"/>
    </row>
    <row r="7056" spans="20:20" x14ac:dyDescent="0.25">
      <c r="T7056"/>
    </row>
    <row r="7057" spans="20:20" x14ac:dyDescent="0.25">
      <c r="T7057"/>
    </row>
    <row r="7058" spans="20:20" x14ac:dyDescent="0.25">
      <c r="T7058"/>
    </row>
    <row r="7059" spans="20:20" x14ac:dyDescent="0.25">
      <c r="T7059"/>
    </row>
    <row r="7060" spans="20:20" x14ac:dyDescent="0.25">
      <c r="T7060"/>
    </row>
    <row r="7061" spans="20:20" x14ac:dyDescent="0.25">
      <c r="T7061"/>
    </row>
    <row r="7062" spans="20:20" x14ac:dyDescent="0.25">
      <c r="T7062"/>
    </row>
    <row r="7063" spans="20:20" x14ac:dyDescent="0.25">
      <c r="T7063"/>
    </row>
    <row r="7064" spans="20:20" x14ac:dyDescent="0.25">
      <c r="T7064"/>
    </row>
    <row r="7065" spans="20:20" x14ac:dyDescent="0.25">
      <c r="T7065"/>
    </row>
    <row r="7066" spans="20:20" x14ac:dyDescent="0.25">
      <c r="T7066"/>
    </row>
    <row r="7067" spans="20:20" x14ac:dyDescent="0.25">
      <c r="T7067"/>
    </row>
    <row r="7068" spans="20:20" x14ac:dyDescent="0.25">
      <c r="T7068"/>
    </row>
    <row r="7069" spans="20:20" x14ac:dyDescent="0.25">
      <c r="T7069"/>
    </row>
    <row r="7070" spans="20:20" x14ac:dyDescent="0.25">
      <c r="T7070"/>
    </row>
    <row r="7071" spans="20:20" x14ac:dyDescent="0.25">
      <c r="T7071"/>
    </row>
    <row r="7072" spans="20:20" x14ac:dyDescent="0.25">
      <c r="T7072"/>
    </row>
    <row r="7073" spans="20:20" x14ac:dyDescent="0.25">
      <c r="T7073"/>
    </row>
    <row r="7074" spans="20:20" x14ac:dyDescent="0.25">
      <c r="T7074"/>
    </row>
    <row r="7075" spans="20:20" x14ac:dyDescent="0.25">
      <c r="T7075"/>
    </row>
    <row r="7076" spans="20:20" x14ac:dyDescent="0.25">
      <c r="T7076"/>
    </row>
    <row r="7077" spans="20:20" x14ac:dyDescent="0.25">
      <c r="T7077"/>
    </row>
    <row r="7078" spans="20:20" x14ac:dyDescent="0.25">
      <c r="T7078"/>
    </row>
    <row r="7079" spans="20:20" x14ac:dyDescent="0.25">
      <c r="T7079"/>
    </row>
    <row r="7080" spans="20:20" x14ac:dyDescent="0.25">
      <c r="T7080"/>
    </row>
    <row r="7081" spans="20:20" x14ac:dyDescent="0.25">
      <c r="T7081"/>
    </row>
    <row r="7082" spans="20:20" x14ac:dyDescent="0.25">
      <c r="T7082"/>
    </row>
    <row r="7083" spans="20:20" x14ac:dyDescent="0.25">
      <c r="T7083"/>
    </row>
    <row r="7084" spans="20:20" x14ac:dyDescent="0.25">
      <c r="T7084"/>
    </row>
    <row r="7085" spans="20:20" x14ac:dyDescent="0.25">
      <c r="T7085"/>
    </row>
    <row r="7086" spans="20:20" x14ac:dyDescent="0.25">
      <c r="T7086"/>
    </row>
    <row r="7087" spans="20:20" x14ac:dyDescent="0.25">
      <c r="T7087"/>
    </row>
    <row r="7088" spans="20:20" x14ac:dyDescent="0.25">
      <c r="T7088"/>
    </row>
    <row r="7089" spans="20:20" x14ac:dyDescent="0.25">
      <c r="T7089"/>
    </row>
    <row r="7090" spans="20:20" x14ac:dyDescent="0.25">
      <c r="T7090"/>
    </row>
    <row r="7091" spans="20:20" x14ac:dyDescent="0.25">
      <c r="T7091"/>
    </row>
    <row r="7092" spans="20:20" x14ac:dyDescent="0.25">
      <c r="T7092"/>
    </row>
    <row r="7093" spans="20:20" x14ac:dyDescent="0.25">
      <c r="T7093"/>
    </row>
    <row r="7094" spans="20:20" x14ac:dyDescent="0.25">
      <c r="T7094"/>
    </row>
    <row r="7095" spans="20:20" x14ac:dyDescent="0.25">
      <c r="T7095"/>
    </row>
    <row r="7096" spans="20:20" x14ac:dyDescent="0.25">
      <c r="T7096"/>
    </row>
    <row r="7097" spans="20:20" x14ac:dyDescent="0.25">
      <c r="T7097"/>
    </row>
    <row r="7098" spans="20:20" x14ac:dyDescent="0.25">
      <c r="T7098"/>
    </row>
    <row r="7099" spans="20:20" x14ac:dyDescent="0.25">
      <c r="T7099"/>
    </row>
    <row r="7100" spans="20:20" x14ac:dyDescent="0.25">
      <c r="T7100"/>
    </row>
    <row r="7101" spans="20:20" x14ac:dyDescent="0.25">
      <c r="T7101"/>
    </row>
    <row r="7102" spans="20:20" x14ac:dyDescent="0.25">
      <c r="T7102"/>
    </row>
    <row r="7103" spans="20:20" x14ac:dyDescent="0.25">
      <c r="T7103"/>
    </row>
    <row r="7104" spans="20:20" x14ac:dyDescent="0.25">
      <c r="T7104"/>
    </row>
    <row r="7105" spans="20:20" x14ac:dyDescent="0.25">
      <c r="T7105"/>
    </row>
    <row r="7106" spans="20:20" x14ac:dyDescent="0.25">
      <c r="T7106"/>
    </row>
    <row r="7107" spans="20:20" x14ac:dyDescent="0.25">
      <c r="T7107"/>
    </row>
    <row r="7108" spans="20:20" x14ac:dyDescent="0.25">
      <c r="T7108"/>
    </row>
    <row r="7109" spans="20:20" x14ac:dyDescent="0.25">
      <c r="T7109"/>
    </row>
    <row r="7110" spans="20:20" x14ac:dyDescent="0.25">
      <c r="T7110"/>
    </row>
    <row r="7111" spans="20:20" x14ac:dyDescent="0.25">
      <c r="T7111"/>
    </row>
    <row r="7112" spans="20:20" x14ac:dyDescent="0.25">
      <c r="T7112"/>
    </row>
    <row r="7113" spans="20:20" x14ac:dyDescent="0.25">
      <c r="T7113"/>
    </row>
    <row r="7114" spans="20:20" x14ac:dyDescent="0.25">
      <c r="T7114"/>
    </row>
    <row r="7115" spans="20:20" x14ac:dyDescent="0.25">
      <c r="T7115"/>
    </row>
    <row r="7116" spans="20:20" x14ac:dyDescent="0.25">
      <c r="T7116"/>
    </row>
    <row r="7117" spans="20:20" x14ac:dyDescent="0.25">
      <c r="T7117"/>
    </row>
    <row r="7118" spans="20:20" x14ac:dyDescent="0.25">
      <c r="T7118"/>
    </row>
    <row r="7119" spans="20:20" x14ac:dyDescent="0.25">
      <c r="T7119"/>
    </row>
    <row r="7120" spans="20:20" x14ac:dyDescent="0.25">
      <c r="T7120"/>
    </row>
    <row r="7121" spans="20:20" x14ac:dyDescent="0.25">
      <c r="T7121"/>
    </row>
    <row r="7122" spans="20:20" x14ac:dyDescent="0.25">
      <c r="T7122"/>
    </row>
    <row r="7123" spans="20:20" x14ac:dyDescent="0.25">
      <c r="T7123"/>
    </row>
    <row r="7124" spans="20:20" x14ac:dyDescent="0.25">
      <c r="T7124"/>
    </row>
    <row r="7125" spans="20:20" x14ac:dyDescent="0.25">
      <c r="T7125"/>
    </row>
    <row r="7126" spans="20:20" x14ac:dyDescent="0.25">
      <c r="T7126"/>
    </row>
    <row r="7127" spans="20:20" x14ac:dyDescent="0.25">
      <c r="T7127"/>
    </row>
    <row r="7128" spans="20:20" x14ac:dyDescent="0.25">
      <c r="T7128"/>
    </row>
    <row r="7129" spans="20:20" x14ac:dyDescent="0.25">
      <c r="T7129"/>
    </row>
    <row r="7130" spans="20:20" x14ac:dyDescent="0.25">
      <c r="T7130"/>
    </row>
    <row r="7131" spans="20:20" x14ac:dyDescent="0.25">
      <c r="T7131"/>
    </row>
    <row r="7132" spans="20:20" x14ac:dyDescent="0.25">
      <c r="T7132"/>
    </row>
    <row r="7133" spans="20:20" x14ac:dyDescent="0.25">
      <c r="T7133"/>
    </row>
    <row r="7134" spans="20:20" x14ac:dyDescent="0.25">
      <c r="T7134"/>
    </row>
    <row r="7135" spans="20:20" x14ac:dyDescent="0.25">
      <c r="T7135"/>
    </row>
    <row r="7136" spans="20:20" x14ac:dyDescent="0.25">
      <c r="T7136"/>
    </row>
    <row r="7137" spans="20:20" x14ac:dyDescent="0.25">
      <c r="T7137"/>
    </row>
    <row r="7138" spans="20:20" x14ac:dyDescent="0.25">
      <c r="T7138"/>
    </row>
    <row r="7139" spans="20:20" x14ac:dyDescent="0.25">
      <c r="T7139"/>
    </row>
    <row r="7140" spans="20:20" x14ac:dyDescent="0.25">
      <c r="T7140"/>
    </row>
    <row r="7141" spans="20:20" x14ac:dyDescent="0.25">
      <c r="T7141"/>
    </row>
    <row r="7142" spans="20:20" x14ac:dyDescent="0.25">
      <c r="T7142"/>
    </row>
    <row r="7143" spans="20:20" x14ac:dyDescent="0.25">
      <c r="T7143"/>
    </row>
    <row r="7144" spans="20:20" x14ac:dyDescent="0.25">
      <c r="T7144"/>
    </row>
    <row r="7145" spans="20:20" x14ac:dyDescent="0.25">
      <c r="T7145"/>
    </row>
    <row r="7146" spans="20:20" x14ac:dyDescent="0.25">
      <c r="T7146"/>
    </row>
    <row r="7147" spans="20:20" x14ac:dyDescent="0.25">
      <c r="T7147"/>
    </row>
    <row r="7148" spans="20:20" x14ac:dyDescent="0.25">
      <c r="T7148"/>
    </row>
    <row r="7149" spans="20:20" x14ac:dyDescent="0.25">
      <c r="T7149"/>
    </row>
    <row r="7150" spans="20:20" x14ac:dyDescent="0.25">
      <c r="T7150"/>
    </row>
    <row r="7151" spans="20:20" x14ac:dyDescent="0.25">
      <c r="T7151"/>
    </row>
    <row r="7152" spans="20:20" x14ac:dyDescent="0.25">
      <c r="T7152"/>
    </row>
    <row r="7153" spans="20:20" x14ac:dyDescent="0.25">
      <c r="T7153"/>
    </row>
    <row r="7154" spans="20:20" x14ac:dyDescent="0.25">
      <c r="T7154"/>
    </row>
    <row r="7155" spans="20:20" x14ac:dyDescent="0.25">
      <c r="T7155"/>
    </row>
    <row r="7156" spans="20:20" x14ac:dyDescent="0.25">
      <c r="T7156"/>
    </row>
    <row r="7157" spans="20:20" x14ac:dyDescent="0.25">
      <c r="T7157"/>
    </row>
    <row r="7158" spans="20:20" x14ac:dyDescent="0.25">
      <c r="T7158"/>
    </row>
    <row r="7159" spans="20:20" x14ac:dyDescent="0.25">
      <c r="T7159"/>
    </row>
    <row r="7160" spans="20:20" x14ac:dyDescent="0.25">
      <c r="T7160"/>
    </row>
    <row r="7161" spans="20:20" x14ac:dyDescent="0.25">
      <c r="T7161"/>
    </row>
    <row r="7162" spans="20:20" x14ac:dyDescent="0.25">
      <c r="T7162"/>
    </row>
    <row r="7163" spans="20:20" x14ac:dyDescent="0.25">
      <c r="T7163"/>
    </row>
    <row r="7164" spans="20:20" x14ac:dyDescent="0.25">
      <c r="T7164"/>
    </row>
    <row r="7165" spans="20:20" x14ac:dyDescent="0.25">
      <c r="T7165"/>
    </row>
    <row r="7166" spans="20:20" x14ac:dyDescent="0.25">
      <c r="T7166"/>
    </row>
    <row r="7167" spans="20:20" x14ac:dyDescent="0.25">
      <c r="T7167"/>
    </row>
    <row r="7168" spans="20:20" x14ac:dyDescent="0.25">
      <c r="T7168"/>
    </row>
    <row r="7169" spans="20:20" x14ac:dyDescent="0.25">
      <c r="T7169"/>
    </row>
    <row r="7170" spans="20:20" x14ac:dyDescent="0.25">
      <c r="T7170"/>
    </row>
    <row r="7171" spans="20:20" x14ac:dyDescent="0.25">
      <c r="T7171"/>
    </row>
    <row r="7172" spans="20:20" x14ac:dyDescent="0.25">
      <c r="T7172"/>
    </row>
    <row r="7173" spans="20:20" x14ac:dyDescent="0.25">
      <c r="T7173"/>
    </row>
    <row r="7174" spans="20:20" x14ac:dyDescent="0.25">
      <c r="T7174"/>
    </row>
    <row r="7175" spans="20:20" x14ac:dyDescent="0.25">
      <c r="T7175"/>
    </row>
    <row r="7176" spans="20:20" x14ac:dyDescent="0.25">
      <c r="T7176"/>
    </row>
    <row r="7177" spans="20:20" x14ac:dyDescent="0.25">
      <c r="T7177"/>
    </row>
    <row r="7178" spans="20:20" x14ac:dyDescent="0.25">
      <c r="T7178"/>
    </row>
    <row r="7179" spans="20:20" x14ac:dyDescent="0.25">
      <c r="T7179"/>
    </row>
    <row r="7180" spans="20:20" x14ac:dyDescent="0.25">
      <c r="T7180"/>
    </row>
    <row r="7181" spans="20:20" x14ac:dyDescent="0.25">
      <c r="T7181"/>
    </row>
    <row r="7182" spans="20:20" x14ac:dyDescent="0.25">
      <c r="T7182"/>
    </row>
    <row r="7183" spans="20:20" x14ac:dyDescent="0.25">
      <c r="T7183"/>
    </row>
    <row r="7184" spans="20:20" x14ac:dyDescent="0.25">
      <c r="T7184"/>
    </row>
    <row r="7185" spans="20:20" x14ac:dyDescent="0.25">
      <c r="T7185"/>
    </row>
    <row r="7186" spans="20:20" x14ac:dyDescent="0.25">
      <c r="T7186"/>
    </row>
    <row r="7187" spans="20:20" x14ac:dyDescent="0.25">
      <c r="T7187"/>
    </row>
    <row r="7188" spans="20:20" x14ac:dyDescent="0.25">
      <c r="T7188"/>
    </row>
    <row r="7189" spans="20:20" x14ac:dyDescent="0.25">
      <c r="T7189"/>
    </row>
    <row r="7190" spans="20:20" x14ac:dyDescent="0.25">
      <c r="T7190"/>
    </row>
    <row r="7191" spans="20:20" x14ac:dyDescent="0.25">
      <c r="T7191"/>
    </row>
    <row r="7192" spans="20:20" x14ac:dyDescent="0.25">
      <c r="T7192"/>
    </row>
    <row r="7193" spans="20:20" x14ac:dyDescent="0.25">
      <c r="T7193"/>
    </row>
    <row r="7194" spans="20:20" x14ac:dyDescent="0.25">
      <c r="T7194"/>
    </row>
    <row r="7195" spans="20:20" x14ac:dyDescent="0.25">
      <c r="T7195"/>
    </row>
    <row r="7196" spans="20:20" x14ac:dyDescent="0.25">
      <c r="T7196"/>
    </row>
    <row r="7197" spans="20:20" x14ac:dyDescent="0.25">
      <c r="T7197"/>
    </row>
    <row r="7198" spans="20:20" x14ac:dyDescent="0.25">
      <c r="T7198"/>
    </row>
    <row r="7199" spans="20:20" x14ac:dyDescent="0.25">
      <c r="T7199"/>
    </row>
    <row r="7200" spans="20:20" x14ac:dyDescent="0.25">
      <c r="T7200"/>
    </row>
    <row r="7201" spans="20:20" x14ac:dyDescent="0.25">
      <c r="T7201"/>
    </row>
    <row r="7202" spans="20:20" x14ac:dyDescent="0.25">
      <c r="T7202"/>
    </row>
    <row r="7203" spans="20:20" x14ac:dyDescent="0.25">
      <c r="T7203"/>
    </row>
    <row r="7204" spans="20:20" x14ac:dyDescent="0.25">
      <c r="T7204"/>
    </row>
    <row r="7205" spans="20:20" x14ac:dyDescent="0.25">
      <c r="T7205"/>
    </row>
    <row r="7206" spans="20:20" x14ac:dyDescent="0.25">
      <c r="T7206"/>
    </row>
    <row r="7207" spans="20:20" x14ac:dyDescent="0.25">
      <c r="T7207"/>
    </row>
    <row r="7208" spans="20:20" x14ac:dyDescent="0.25">
      <c r="T7208"/>
    </row>
    <row r="7209" spans="20:20" x14ac:dyDescent="0.25">
      <c r="T7209"/>
    </row>
    <row r="7210" spans="20:20" x14ac:dyDescent="0.25">
      <c r="T7210"/>
    </row>
    <row r="7211" spans="20:20" x14ac:dyDescent="0.25">
      <c r="T7211"/>
    </row>
    <row r="7212" spans="20:20" x14ac:dyDescent="0.25">
      <c r="T7212"/>
    </row>
    <row r="7213" spans="20:20" x14ac:dyDescent="0.25">
      <c r="T7213"/>
    </row>
    <row r="7214" spans="20:20" x14ac:dyDescent="0.25">
      <c r="T7214"/>
    </row>
    <row r="7215" spans="20:20" x14ac:dyDescent="0.25">
      <c r="T7215"/>
    </row>
    <row r="7216" spans="20:20" x14ac:dyDescent="0.25">
      <c r="T7216"/>
    </row>
    <row r="7217" spans="20:20" x14ac:dyDescent="0.25">
      <c r="T7217"/>
    </row>
    <row r="7218" spans="20:20" x14ac:dyDescent="0.25">
      <c r="T7218"/>
    </row>
    <row r="7219" spans="20:20" x14ac:dyDescent="0.25">
      <c r="T7219"/>
    </row>
    <row r="7220" spans="20:20" x14ac:dyDescent="0.25">
      <c r="T7220"/>
    </row>
    <row r="7221" spans="20:20" x14ac:dyDescent="0.25">
      <c r="T7221"/>
    </row>
    <row r="7222" spans="20:20" x14ac:dyDescent="0.25">
      <c r="T7222"/>
    </row>
    <row r="7223" spans="20:20" x14ac:dyDescent="0.25">
      <c r="T7223"/>
    </row>
    <row r="7224" spans="20:20" x14ac:dyDescent="0.25">
      <c r="T7224"/>
    </row>
    <row r="7225" spans="20:20" x14ac:dyDescent="0.25">
      <c r="T7225"/>
    </row>
    <row r="7226" spans="20:20" x14ac:dyDescent="0.25">
      <c r="T7226"/>
    </row>
    <row r="7227" spans="20:20" x14ac:dyDescent="0.25">
      <c r="T7227"/>
    </row>
    <row r="7228" spans="20:20" x14ac:dyDescent="0.25">
      <c r="T7228"/>
    </row>
    <row r="7229" spans="20:20" x14ac:dyDescent="0.25">
      <c r="T7229"/>
    </row>
    <row r="7230" spans="20:20" x14ac:dyDescent="0.25">
      <c r="T7230"/>
    </row>
    <row r="7231" spans="20:20" x14ac:dyDescent="0.25">
      <c r="T7231"/>
    </row>
    <row r="7232" spans="20:20" x14ac:dyDescent="0.25">
      <c r="T7232"/>
    </row>
    <row r="7233" spans="20:20" x14ac:dyDescent="0.25">
      <c r="T7233"/>
    </row>
    <row r="7234" spans="20:20" x14ac:dyDescent="0.25">
      <c r="T7234"/>
    </row>
    <row r="7235" spans="20:20" x14ac:dyDescent="0.25">
      <c r="T7235"/>
    </row>
    <row r="7236" spans="20:20" x14ac:dyDescent="0.25">
      <c r="T7236"/>
    </row>
    <row r="7237" spans="20:20" x14ac:dyDescent="0.25">
      <c r="T7237"/>
    </row>
    <row r="7238" spans="20:20" x14ac:dyDescent="0.25">
      <c r="T7238"/>
    </row>
    <row r="7239" spans="20:20" x14ac:dyDescent="0.25">
      <c r="T7239"/>
    </row>
    <row r="7240" spans="20:20" x14ac:dyDescent="0.25">
      <c r="T7240"/>
    </row>
    <row r="7241" spans="20:20" x14ac:dyDescent="0.25">
      <c r="T7241"/>
    </row>
    <row r="7242" spans="20:20" x14ac:dyDescent="0.25">
      <c r="T7242"/>
    </row>
    <row r="7243" spans="20:20" x14ac:dyDescent="0.25">
      <c r="T7243"/>
    </row>
    <row r="7244" spans="20:20" x14ac:dyDescent="0.25">
      <c r="T7244"/>
    </row>
    <row r="7245" spans="20:20" x14ac:dyDescent="0.25">
      <c r="T7245"/>
    </row>
    <row r="7246" spans="20:20" x14ac:dyDescent="0.25">
      <c r="T7246"/>
    </row>
    <row r="7247" spans="20:20" x14ac:dyDescent="0.25">
      <c r="T7247"/>
    </row>
    <row r="7248" spans="20:20" x14ac:dyDescent="0.25">
      <c r="T7248"/>
    </row>
    <row r="7249" spans="20:20" x14ac:dyDescent="0.25">
      <c r="T7249"/>
    </row>
    <row r="7250" spans="20:20" x14ac:dyDescent="0.25">
      <c r="T7250"/>
    </row>
    <row r="7251" spans="20:20" x14ac:dyDescent="0.25">
      <c r="T7251"/>
    </row>
    <row r="7252" spans="20:20" x14ac:dyDescent="0.25">
      <c r="T7252"/>
    </row>
    <row r="7253" spans="20:20" x14ac:dyDescent="0.25">
      <c r="T7253"/>
    </row>
    <row r="7254" spans="20:20" x14ac:dyDescent="0.25">
      <c r="T7254"/>
    </row>
    <row r="7255" spans="20:20" x14ac:dyDescent="0.25">
      <c r="T7255"/>
    </row>
    <row r="7256" spans="20:20" x14ac:dyDescent="0.25">
      <c r="T7256"/>
    </row>
    <row r="7257" spans="20:20" x14ac:dyDescent="0.25">
      <c r="T7257"/>
    </row>
    <row r="7258" spans="20:20" x14ac:dyDescent="0.25">
      <c r="T7258"/>
    </row>
    <row r="7259" spans="20:20" x14ac:dyDescent="0.25">
      <c r="T7259"/>
    </row>
    <row r="7260" spans="20:20" x14ac:dyDescent="0.25">
      <c r="T7260"/>
    </row>
    <row r="7261" spans="20:20" x14ac:dyDescent="0.25">
      <c r="T7261"/>
    </row>
    <row r="7262" spans="20:20" x14ac:dyDescent="0.25">
      <c r="T7262"/>
    </row>
    <row r="7263" spans="20:20" x14ac:dyDescent="0.25">
      <c r="T7263"/>
    </row>
    <row r="7264" spans="20:20" x14ac:dyDescent="0.25">
      <c r="T7264"/>
    </row>
    <row r="7265" spans="20:20" x14ac:dyDescent="0.25">
      <c r="T7265"/>
    </row>
    <row r="7266" spans="20:20" x14ac:dyDescent="0.25">
      <c r="T7266"/>
    </row>
    <row r="7267" spans="20:20" x14ac:dyDescent="0.25">
      <c r="T7267"/>
    </row>
    <row r="7268" spans="20:20" x14ac:dyDescent="0.25">
      <c r="T7268"/>
    </row>
    <row r="7269" spans="20:20" x14ac:dyDescent="0.25">
      <c r="T7269"/>
    </row>
    <row r="7270" spans="20:20" x14ac:dyDescent="0.25">
      <c r="T7270"/>
    </row>
    <row r="7271" spans="20:20" x14ac:dyDescent="0.25">
      <c r="T7271"/>
    </row>
    <row r="7272" spans="20:20" x14ac:dyDescent="0.25">
      <c r="T7272"/>
    </row>
    <row r="7273" spans="20:20" x14ac:dyDescent="0.25">
      <c r="T7273"/>
    </row>
    <row r="7274" spans="20:20" x14ac:dyDescent="0.25">
      <c r="T7274"/>
    </row>
    <row r="7275" spans="20:20" x14ac:dyDescent="0.25">
      <c r="T7275"/>
    </row>
    <row r="7276" spans="20:20" x14ac:dyDescent="0.25">
      <c r="T7276"/>
    </row>
    <row r="7277" spans="20:20" x14ac:dyDescent="0.25">
      <c r="T7277"/>
    </row>
    <row r="7278" spans="20:20" x14ac:dyDescent="0.25">
      <c r="T7278"/>
    </row>
    <row r="7279" spans="20:20" x14ac:dyDescent="0.25">
      <c r="T7279"/>
    </row>
    <row r="7280" spans="20:20" x14ac:dyDescent="0.25">
      <c r="T7280"/>
    </row>
    <row r="7281" spans="20:20" x14ac:dyDescent="0.25">
      <c r="T7281"/>
    </row>
    <row r="7282" spans="20:20" x14ac:dyDescent="0.25">
      <c r="T7282"/>
    </row>
    <row r="7283" spans="20:20" x14ac:dyDescent="0.25">
      <c r="T7283"/>
    </row>
    <row r="7284" spans="20:20" x14ac:dyDescent="0.25">
      <c r="T7284"/>
    </row>
    <row r="7285" spans="20:20" x14ac:dyDescent="0.25">
      <c r="T7285"/>
    </row>
    <row r="7286" spans="20:20" x14ac:dyDescent="0.25">
      <c r="T7286"/>
    </row>
    <row r="7287" spans="20:20" x14ac:dyDescent="0.25">
      <c r="T7287"/>
    </row>
    <row r="7288" spans="20:20" x14ac:dyDescent="0.25">
      <c r="T7288"/>
    </row>
    <row r="7289" spans="20:20" x14ac:dyDescent="0.25">
      <c r="T7289"/>
    </row>
    <row r="7290" spans="20:20" x14ac:dyDescent="0.25">
      <c r="T7290"/>
    </row>
    <row r="7291" spans="20:20" x14ac:dyDescent="0.25">
      <c r="T7291"/>
    </row>
    <row r="7292" spans="20:20" x14ac:dyDescent="0.25">
      <c r="T7292"/>
    </row>
    <row r="7293" spans="20:20" x14ac:dyDescent="0.25">
      <c r="T7293"/>
    </row>
    <row r="7294" spans="20:20" x14ac:dyDescent="0.25">
      <c r="T7294"/>
    </row>
    <row r="7295" spans="20:20" x14ac:dyDescent="0.25">
      <c r="T7295"/>
    </row>
    <row r="7296" spans="20:20" x14ac:dyDescent="0.25">
      <c r="T7296"/>
    </row>
    <row r="7297" spans="20:20" x14ac:dyDescent="0.25">
      <c r="T7297"/>
    </row>
    <row r="7298" spans="20:20" x14ac:dyDescent="0.25">
      <c r="T7298"/>
    </row>
    <row r="7299" spans="20:20" x14ac:dyDescent="0.25">
      <c r="T7299"/>
    </row>
    <row r="7300" spans="20:20" x14ac:dyDescent="0.25">
      <c r="T7300"/>
    </row>
    <row r="7301" spans="20:20" x14ac:dyDescent="0.25">
      <c r="T7301"/>
    </row>
    <row r="7302" spans="20:20" x14ac:dyDescent="0.25">
      <c r="T7302"/>
    </row>
    <row r="7303" spans="20:20" x14ac:dyDescent="0.25">
      <c r="T7303"/>
    </row>
    <row r="7304" spans="20:20" x14ac:dyDescent="0.25">
      <c r="T7304"/>
    </row>
    <row r="7305" spans="20:20" x14ac:dyDescent="0.25">
      <c r="T7305"/>
    </row>
    <row r="7306" spans="20:20" x14ac:dyDescent="0.25">
      <c r="T7306"/>
    </row>
    <row r="7307" spans="20:20" x14ac:dyDescent="0.25">
      <c r="T7307"/>
    </row>
    <row r="7308" spans="20:20" x14ac:dyDescent="0.25">
      <c r="T7308"/>
    </row>
    <row r="7309" spans="20:20" x14ac:dyDescent="0.25">
      <c r="T7309"/>
    </row>
    <row r="7310" spans="20:20" x14ac:dyDescent="0.25">
      <c r="T7310"/>
    </row>
    <row r="7311" spans="20:20" x14ac:dyDescent="0.25">
      <c r="T7311"/>
    </row>
    <row r="7312" spans="20:20" x14ac:dyDescent="0.25">
      <c r="T7312"/>
    </row>
    <row r="7313" spans="20:20" x14ac:dyDescent="0.25">
      <c r="T7313"/>
    </row>
    <row r="7314" spans="20:20" x14ac:dyDescent="0.25">
      <c r="T7314"/>
    </row>
    <row r="7315" spans="20:20" x14ac:dyDescent="0.25">
      <c r="T7315"/>
    </row>
    <row r="7316" spans="20:20" x14ac:dyDescent="0.25">
      <c r="T7316"/>
    </row>
    <row r="7317" spans="20:20" x14ac:dyDescent="0.25">
      <c r="T7317"/>
    </row>
    <row r="7318" spans="20:20" x14ac:dyDescent="0.25">
      <c r="T7318"/>
    </row>
    <row r="7319" spans="20:20" x14ac:dyDescent="0.25">
      <c r="T7319"/>
    </row>
    <row r="7320" spans="20:20" x14ac:dyDescent="0.25">
      <c r="T7320"/>
    </row>
    <row r="7321" spans="20:20" x14ac:dyDescent="0.25">
      <c r="T7321"/>
    </row>
    <row r="7322" spans="20:20" x14ac:dyDescent="0.25">
      <c r="T7322"/>
    </row>
    <row r="7323" spans="20:20" x14ac:dyDescent="0.25">
      <c r="T7323"/>
    </row>
    <row r="7324" spans="20:20" x14ac:dyDescent="0.25">
      <c r="T7324"/>
    </row>
    <row r="7325" spans="20:20" x14ac:dyDescent="0.25">
      <c r="T7325"/>
    </row>
    <row r="7326" spans="20:20" x14ac:dyDescent="0.25">
      <c r="T7326"/>
    </row>
    <row r="7327" spans="20:20" x14ac:dyDescent="0.25">
      <c r="T7327"/>
    </row>
    <row r="7328" spans="20:20" x14ac:dyDescent="0.25">
      <c r="T7328"/>
    </row>
    <row r="7329" spans="20:20" x14ac:dyDescent="0.25">
      <c r="T7329"/>
    </row>
    <row r="7330" spans="20:20" x14ac:dyDescent="0.25">
      <c r="T7330"/>
    </row>
    <row r="7331" spans="20:20" x14ac:dyDescent="0.25">
      <c r="T7331"/>
    </row>
    <row r="7332" spans="20:20" x14ac:dyDescent="0.25">
      <c r="T7332"/>
    </row>
    <row r="7333" spans="20:20" x14ac:dyDescent="0.25">
      <c r="T7333"/>
    </row>
    <row r="7334" spans="20:20" x14ac:dyDescent="0.25">
      <c r="T7334"/>
    </row>
    <row r="7335" spans="20:20" x14ac:dyDescent="0.25">
      <c r="T7335"/>
    </row>
    <row r="7336" spans="20:20" x14ac:dyDescent="0.25">
      <c r="T7336"/>
    </row>
    <row r="7337" spans="20:20" x14ac:dyDescent="0.25">
      <c r="T7337"/>
    </row>
    <row r="7338" spans="20:20" x14ac:dyDescent="0.25">
      <c r="T7338"/>
    </row>
    <row r="7339" spans="20:20" x14ac:dyDescent="0.25">
      <c r="T7339"/>
    </row>
    <row r="7340" spans="20:20" x14ac:dyDescent="0.25">
      <c r="T7340"/>
    </row>
    <row r="7341" spans="20:20" x14ac:dyDescent="0.25">
      <c r="T7341"/>
    </row>
    <row r="7342" spans="20:20" x14ac:dyDescent="0.25">
      <c r="T7342"/>
    </row>
    <row r="7343" spans="20:20" x14ac:dyDescent="0.25">
      <c r="T7343"/>
    </row>
    <row r="7344" spans="20:20" x14ac:dyDescent="0.25">
      <c r="T7344"/>
    </row>
    <row r="7345" spans="20:20" x14ac:dyDescent="0.25">
      <c r="T7345"/>
    </row>
    <row r="7346" spans="20:20" x14ac:dyDescent="0.25">
      <c r="T7346"/>
    </row>
    <row r="7347" spans="20:20" x14ac:dyDescent="0.25">
      <c r="T7347"/>
    </row>
    <row r="7348" spans="20:20" x14ac:dyDescent="0.25">
      <c r="T7348"/>
    </row>
    <row r="7349" spans="20:20" x14ac:dyDescent="0.25">
      <c r="T7349"/>
    </row>
    <row r="7350" spans="20:20" x14ac:dyDescent="0.25">
      <c r="T7350"/>
    </row>
    <row r="7351" spans="20:20" x14ac:dyDescent="0.25">
      <c r="T7351"/>
    </row>
    <row r="7352" spans="20:20" x14ac:dyDescent="0.25">
      <c r="T7352"/>
    </row>
    <row r="7353" spans="20:20" x14ac:dyDescent="0.25">
      <c r="T7353"/>
    </row>
    <row r="7354" spans="20:20" x14ac:dyDescent="0.25">
      <c r="T7354"/>
    </row>
    <row r="7355" spans="20:20" x14ac:dyDescent="0.25">
      <c r="T7355"/>
    </row>
    <row r="7356" spans="20:20" x14ac:dyDescent="0.25">
      <c r="T7356"/>
    </row>
    <row r="7357" spans="20:20" x14ac:dyDescent="0.25">
      <c r="T7357"/>
    </row>
    <row r="7358" spans="20:20" x14ac:dyDescent="0.25">
      <c r="T7358"/>
    </row>
    <row r="7359" spans="20:20" x14ac:dyDescent="0.25">
      <c r="T7359"/>
    </row>
    <row r="7360" spans="20:20" x14ac:dyDescent="0.25">
      <c r="T7360"/>
    </row>
    <row r="7361" spans="20:20" x14ac:dyDescent="0.25">
      <c r="T7361"/>
    </row>
    <row r="7362" spans="20:20" x14ac:dyDescent="0.25">
      <c r="T7362"/>
    </row>
    <row r="7363" spans="20:20" x14ac:dyDescent="0.25">
      <c r="T7363"/>
    </row>
    <row r="7364" spans="20:20" x14ac:dyDescent="0.25">
      <c r="T7364"/>
    </row>
    <row r="7365" spans="20:20" x14ac:dyDescent="0.25">
      <c r="T7365"/>
    </row>
    <row r="7366" spans="20:20" x14ac:dyDescent="0.25">
      <c r="T7366"/>
    </row>
    <row r="7367" spans="20:20" x14ac:dyDescent="0.25">
      <c r="T7367"/>
    </row>
    <row r="7368" spans="20:20" x14ac:dyDescent="0.25">
      <c r="T7368"/>
    </row>
    <row r="7369" spans="20:20" x14ac:dyDescent="0.25">
      <c r="T7369"/>
    </row>
    <row r="7370" spans="20:20" x14ac:dyDescent="0.25">
      <c r="T7370"/>
    </row>
    <row r="7371" spans="20:20" x14ac:dyDescent="0.25">
      <c r="T7371"/>
    </row>
    <row r="7372" spans="20:20" x14ac:dyDescent="0.25">
      <c r="T7372"/>
    </row>
    <row r="7373" spans="20:20" x14ac:dyDescent="0.25">
      <c r="T7373"/>
    </row>
    <row r="7374" spans="20:20" x14ac:dyDescent="0.25">
      <c r="T7374"/>
    </row>
    <row r="7375" spans="20:20" x14ac:dyDescent="0.25">
      <c r="T7375"/>
    </row>
    <row r="7376" spans="20:20" x14ac:dyDescent="0.25">
      <c r="T7376"/>
    </row>
    <row r="7377" spans="20:20" x14ac:dyDescent="0.25">
      <c r="T7377"/>
    </row>
    <row r="7378" spans="20:20" x14ac:dyDescent="0.25">
      <c r="T7378"/>
    </row>
    <row r="7379" spans="20:20" x14ac:dyDescent="0.25">
      <c r="T7379"/>
    </row>
    <row r="7380" spans="20:20" x14ac:dyDescent="0.25">
      <c r="T7380"/>
    </row>
    <row r="7381" spans="20:20" x14ac:dyDescent="0.25">
      <c r="T7381"/>
    </row>
    <row r="7382" spans="20:20" x14ac:dyDescent="0.25">
      <c r="T7382"/>
    </row>
    <row r="7383" spans="20:20" x14ac:dyDescent="0.25">
      <c r="T7383"/>
    </row>
    <row r="7384" spans="20:20" x14ac:dyDescent="0.25">
      <c r="T7384"/>
    </row>
    <row r="7385" spans="20:20" x14ac:dyDescent="0.25">
      <c r="T7385"/>
    </row>
    <row r="7386" spans="20:20" x14ac:dyDescent="0.25">
      <c r="T7386"/>
    </row>
    <row r="7387" spans="20:20" x14ac:dyDescent="0.25">
      <c r="T7387"/>
    </row>
    <row r="7388" spans="20:20" x14ac:dyDescent="0.25">
      <c r="T7388"/>
    </row>
    <row r="7389" spans="20:20" x14ac:dyDescent="0.25">
      <c r="T7389"/>
    </row>
    <row r="7390" spans="20:20" x14ac:dyDescent="0.25">
      <c r="T7390"/>
    </row>
    <row r="7391" spans="20:20" x14ac:dyDescent="0.25">
      <c r="T7391"/>
    </row>
    <row r="7392" spans="20:20" x14ac:dyDescent="0.25">
      <c r="T7392"/>
    </row>
    <row r="7393" spans="20:20" x14ac:dyDescent="0.25">
      <c r="T7393"/>
    </row>
    <row r="7394" spans="20:20" x14ac:dyDescent="0.25">
      <c r="T7394"/>
    </row>
    <row r="7395" spans="20:20" x14ac:dyDescent="0.25">
      <c r="T7395"/>
    </row>
    <row r="7396" spans="20:20" x14ac:dyDescent="0.25">
      <c r="T7396"/>
    </row>
    <row r="7397" spans="20:20" x14ac:dyDescent="0.25">
      <c r="T7397"/>
    </row>
    <row r="7398" spans="20:20" x14ac:dyDescent="0.25">
      <c r="T7398"/>
    </row>
    <row r="7399" spans="20:20" x14ac:dyDescent="0.25">
      <c r="T7399"/>
    </row>
    <row r="7400" spans="20:20" x14ac:dyDescent="0.25">
      <c r="T7400"/>
    </row>
    <row r="7401" spans="20:20" x14ac:dyDescent="0.25">
      <c r="T7401"/>
    </row>
    <row r="7402" spans="20:20" x14ac:dyDescent="0.25">
      <c r="T7402"/>
    </row>
    <row r="7403" spans="20:20" x14ac:dyDescent="0.25">
      <c r="T7403"/>
    </row>
    <row r="7404" spans="20:20" x14ac:dyDescent="0.25">
      <c r="T7404"/>
    </row>
    <row r="7405" spans="20:20" x14ac:dyDescent="0.25">
      <c r="T7405"/>
    </row>
    <row r="7406" spans="20:20" x14ac:dyDescent="0.25">
      <c r="T7406"/>
    </row>
    <row r="7407" spans="20:20" x14ac:dyDescent="0.25">
      <c r="T7407"/>
    </row>
    <row r="7408" spans="20:20" x14ac:dyDescent="0.25">
      <c r="T7408"/>
    </row>
    <row r="7409" spans="20:20" x14ac:dyDescent="0.25">
      <c r="T7409"/>
    </row>
    <row r="7410" spans="20:20" x14ac:dyDescent="0.25">
      <c r="T7410"/>
    </row>
    <row r="7411" spans="20:20" x14ac:dyDescent="0.25">
      <c r="T7411"/>
    </row>
    <row r="7412" spans="20:20" x14ac:dyDescent="0.25">
      <c r="T7412"/>
    </row>
    <row r="7413" spans="20:20" x14ac:dyDescent="0.25">
      <c r="T7413"/>
    </row>
    <row r="7414" spans="20:20" x14ac:dyDescent="0.25">
      <c r="T7414"/>
    </row>
    <row r="7415" spans="20:20" x14ac:dyDescent="0.25">
      <c r="T7415"/>
    </row>
    <row r="7416" spans="20:20" x14ac:dyDescent="0.25">
      <c r="T7416"/>
    </row>
    <row r="7417" spans="20:20" x14ac:dyDescent="0.25">
      <c r="T7417"/>
    </row>
    <row r="7418" spans="20:20" x14ac:dyDescent="0.25">
      <c r="T7418"/>
    </row>
    <row r="7419" spans="20:20" x14ac:dyDescent="0.25">
      <c r="T7419"/>
    </row>
    <row r="7420" spans="20:20" x14ac:dyDescent="0.25">
      <c r="T7420"/>
    </row>
    <row r="7421" spans="20:20" x14ac:dyDescent="0.25">
      <c r="T7421"/>
    </row>
    <row r="7422" spans="20:20" x14ac:dyDescent="0.25">
      <c r="T7422"/>
    </row>
    <row r="7423" spans="20:20" x14ac:dyDescent="0.25">
      <c r="T7423"/>
    </row>
    <row r="7424" spans="20:20" x14ac:dyDescent="0.25">
      <c r="T7424"/>
    </row>
    <row r="7425" spans="20:20" x14ac:dyDescent="0.25">
      <c r="T7425"/>
    </row>
    <row r="7426" spans="20:20" x14ac:dyDescent="0.25">
      <c r="T7426"/>
    </row>
    <row r="7427" spans="20:20" x14ac:dyDescent="0.25">
      <c r="T7427"/>
    </row>
    <row r="7428" spans="20:20" x14ac:dyDescent="0.25">
      <c r="T7428"/>
    </row>
    <row r="7429" spans="20:20" x14ac:dyDescent="0.25">
      <c r="T7429"/>
    </row>
    <row r="7430" spans="20:20" x14ac:dyDescent="0.25">
      <c r="T7430"/>
    </row>
    <row r="7431" spans="20:20" x14ac:dyDescent="0.25">
      <c r="T7431"/>
    </row>
    <row r="7432" spans="20:20" x14ac:dyDescent="0.25">
      <c r="T7432"/>
    </row>
    <row r="7433" spans="20:20" x14ac:dyDescent="0.25">
      <c r="T7433"/>
    </row>
    <row r="7434" spans="20:20" x14ac:dyDescent="0.25">
      <c r="T7434"/>
    </row>
    <row r="7435" spans="20:20" x14ac:dyDescent="0.25">
      <c r="T7435"/>
    </row>
    <row r="7436" spans="20:20" x14ac:dyDescent="0.25">
      <c r="T7436"/>
    </row>
    <row r="7437" spans="20:20" x14ac:dyDescent="0.25">
      <c r="T7437"/>
    </row>
    <row r="7438" spans="20:20" x14ac:dyDescent="0.25">
      <c r="T7438"/>
    </row>
    <row r="7439" spans="20:20" x14ac:dyDescent="0.25">
      <c r="T7439"/>
    </row>
    <row r="7440" spans="20:20" x14ac:dyDescent="0.25">
      <c r="T7440"/>
    </row>
    <row r="7441" spans="20:20" x14ac:dyDescent="0.25">
      <c r="T7441"/>
    </row>
    <row r="7442" spans="20:20" x14ac:dyDescent="0.25">
      <c r="T7442"/>
    </row>
    <row r="7443" spans="20:20" x14ac:dyDescent="0.25">
      <c r="T7443"/>
    </row>
    <row r="7444" spans="20:20" x14ac:dyDescent="0.25">
      <c r="T7444"/>
    </row>
    <row r="7445" spans="20:20" x14ac:dyDescent="0.25">
      <c r="T7445"/>
    </row>
    <row r="7446" spans="20:20" x14ac:dyDescent="0.25">
      <c r="T7446"/>
    </row>
    <row r="7447" spans="20:20" x14ac:dyDescent="0.25">
      <c r="T7447"/>
    </row>
    <row r="7448" spans="20:20" x14ac:dyDescent="0.25">
      <c r="T7448"/>
    </row>
    <row r="7449" spans="20:20" x14ac:dyDescent="0.25">
      <c r="T7449"/>
    </row>
    <row r="7450" spans="20:20" x14ac:dyDescent="0.25">
      <c r="T7450"/>
    </row>
    <row r="7451" spans="20:20" x14ac:dyDescent="0.25">
      <c r="T7451"/>
    </row>
    <row r="7452" spans="20:20" x14ac:dyDescent="0.25">
      <c r="T7452"/>
    </row>
    <row r="7453" spans="20:20" x14ac:dyDescent="0.25">
      <c r="T7453"/>
    </row>
    <row r="7454" spans="20:20" x14ac:dyDescent="0.25">
      <c r="T7454"/>
    </row>
    <row r="7455" spans="20:20" x14ac:dyDescent="0.25">
      <c r="T7455"/>
    </row>
    <row r="7456" spans="20:20" x14ac:dyDescent="0.25">
      <c r="T7456"/>
    </row>
    <row r="7457" spans="20:20" x14ac:dyDescent="0.25">
      <c r="T7457"/>
    </row>
    <row r="7458" spans="20:20" x14ac:dyDescent="0.25">
      <c r="T7458"/>
    </row>
    <row r="7459" spans="20:20" x14ac:dyDescent="0.25">
      <c r="T7459"/>
    </row>
    <row r="7460" spans="20:20" x14ac:dyDescent="0.25">
      <c r="T7460"/>
    </row>
    <row r="7461" spans="20:20" x14ac:dyDescent="0.25">
      <c r="T7461"/>
    </row>
    <row r="7462" spans="20:20" x14ac:dyDescent="0.25">
      <c r="T7462"/>
    </row>
    <row r="7463" spans="20:20" x14ac:dyDescent="0.25">
      <c r="T7463"/>
    </row>
    <row r="7464" spans="20:20" x14ac:dyDescent="0.25">
      <c r="T7464"/>
    </row>
    <row r="7465" spans="20:20" x14ac:dyDescent="0.25">
      <c r="T7465"/>
    </row>
    <row r="7466" spans="20:20" x14ac:dyDescent="0.25">
      <c r="T7466"/>
    </row>
    <row r="7467" spans="20:20" x14ac:dyDescent="0.25">
      <c r="T7467"/>
    </row>
    <row r="7468" spans="20:20" x14ac:dyDescent="0.25">
      <c r="T7468"/>
    </row>
    <row r="7469" spans="20:20" x14ac:dyDescent="0.25">
      <c r="T7469"/>
    </row>
    <row r="7470" spans="20:20" x14ac:dyDescent="0.25">
      <c r="T7470"/>
    </row>
    <row r="7471" spans="20:20" x14ac:dyDescent="0.25">
      <c r="T7471"/>
    </row>
    <row r="7472" spans="20:20" x14ac:dyDescent="0.25">
      <c r="T7472"/>
    </row>
    <row r="7473" spans="20:20" x14ac:dyDescent="0.25">
      <c r="T7473"/>
    </row>
    <row r="7474" spans="20:20" x14ac:dyDescent="0.25">
      <c r="T7474"/>
    </row>
    <row r="7475" spans="20:20" x14ac:dyDescent="0.25">
      <c r="T7475"/>
    </row>
    <row r="7476" spans="20:20" x14ac:dyDescent="0.25">
      <c r="T7476"/>
    </row>
    <row r="7477" spans="20:20" x14ac:dyDescent="0.25">
      <c r="T7477"/>
    </row>
    <row r="7478" spans="20:20" x14ac:dyDescent="0.25">
      <c r="T7478"/>
    </row>
    <row r="7479" spans="20:20" x14ac:dyDescent="0.25">
      <c r="T7479"/>
    </row>
    <row r="7480" spans="20:20" x14ac:dyDescent="0.25">
      <c r="T7480"/>
    </row>
    <row r="7481" spans="20:20" x14ac:dyDescent="0.25">
      <c r="T7481"/>
    </row>
    <row r="7482" spans="20:20" x14ac:dyDescent="0.25">
      <c r="T7482"/>
    </row>
    <row r="7483" spans="20:20" x14ac:dyDescent="0.25">
      <c r="T7483"/>
    </row>
    <row r="7484" spans="20:20" x14ac:dyDescent="0.25">
      <c r="T7484"/>
    </row>
    <row r="7485" spans="20:20" x14ac:dyDescent="0.25">
      <c r="T7485"/>
    </row>
    <row r="7486" spans="20:20" x14ac:dyDescent="0.25">
      <c r="T7486"/>
    </row>
    <row r="7487" spans="20:20" x14ac:dyDescent="0.25">
      <c r="T7487"/>
    </row>
    <row r="7488" spans="20:20" x14ac:dyDescent="0.25">
      <c r="T7488"/>
    </row>
    <row r="7489" spans="20:20" x14ac:dyDescent="0.25">
      <c r="T7489"/>
    </row>
    <row r="7490" spans="20:20" x14ac:dyDescent="0.25">
      <c r="T7490"/>
    </row>
    <row r="7491" spans="20:20" x14ac:dyDescent="0.25">
      <c r="T7491"/>
    </row>
    <row r="7492" spans="20:20" x14ac:dyDescent="0.25">
      <c r="T7492"/>
    </row>
    <row r="7493" spans="20:20" x14ac:dyDescent="0.25">
      <c r="T7493"/>
    </row>
    <row r="7494" spans="20:20" x14ac:dyDescent="0.25">
      <c r="T7494"/>
    </row>
    <row r="7495" spans="20:20" x14ac:dyDescent="0.25">
      <c r="T7495"/>
    </row>
    <row r="7496" spans="20:20" x14ac:dyDescent="0.25">
      <c r="T7496"/>
    </row>
    <row r="7497" spans="20:20" x14ac:dyDescent="0.25">
      <c r="T7497"/>
    </row>
    <row r="7498" spans="20:20" x14ac:dyDescent="0.25">
      <c r="T7498"/>
    </row>
    <row r="7499" spans="20:20" x14ac:dyDescent="0.25">
      <c r="T7499"/>
    </row>
    <row r="7500" spans="20:20" x14ac:dyDescent="0.25">
      <c r="T7500"/>
    </row>
    <row r="7501" spans="20:20" x14ac:dyDescent="0.25">
      <c r="T7501"/>
    </row>
    <row r="7502" spans="20:20" x14ac:dyDescent="0.25">
      <c r="T7502"/>
    </row>
    <row r="7503" spans="20:20" x14ac:dyDescent="0.25">
      <c r="T7503"/>
    </row>
    <row r="7504" spans="20:20" x14ac:dyDescent="0.25">
      <c r="T7504"/>
    </row>
    <row r="7505" spans="20:20" x14ac:dyDescent="0.25">
      <c r="T7505"/>
    </row>
    <row r="7506" spans="20:20" x14ac:dyDescent="0.25">
      <c r="T7506"/>
    </row>
    <row r="7507" spans="20:20" x14ac:dyDescent="0.25">
      <c r="T7507"/>
    </row>
    <row r="7508" spans="20:20" x14ac:dyDescent="0.25">
      <c r="T7508"/>
    </row>
    <row r="7509" spans="20:20" x14ac:dyDescent="0.25">
      <c r="T7509"/>
    </row>
    <row r="7510" spans="20:20" x14ac:dyDescent="0.25">
      <c r="T7510"/>
    </row>
    <row r="7511" spans="20:20" x14ac:dyDescent="0.25">
      <c r="T7511"/>
    </row>
    <row r="7512" spans="20:20" x14ac:dyDescent="0.25">
      <c r="T7512"/>
    </row>
    <row r="7513" spans="20:20" x14ac:dyDescent="0.25">
      <c r="T7513"/>
    </row>
    <row r="7514" spans="20:20" x14ac:dyDescent="0.25">
      <c r="T7514"/>
    </row>
    <row r="7515" spans="20:20" x14ac:dyDescent="0.25">
      <c r="T7515"/>
    </row>
    <row r="7516" spans="20:20" x14ac:dyDescent="0.25">
      <c r="T7516"/>
    </row>
    <row r="7517" spans="20:20" x14ac:dyDescent="0.25">
      <c r="T7517"/>
    </row>
    <row r="7518" spans="20:20" x14ac:dyDescent="0.25">
      <c r="T7518"/>
    </row>
    <row r="7519" spans="20:20" x14ac:dyDescent="0.25">
      <c r="T7519"/>
    </row>
    <row r="7520" spans="20:20" x14ac:dyDescent="0.25">
      <c r="T7520"/>
    </row>
    <row r="7521" spans="20:20" x14ac:dyDescent="0.25">
      <c r="T7521"/>
    </row>
    <row r="7522" spans="20:20" x14ac:dyDescent="0.25">
      <c r="T7522"/>
    </row>
    <row r="7523" spans="20:20" x14ac:dyDescent="0.25">
      <c r="T7523"/>
    </row>
    <row r="7524" spans="20:20" x14ac:dyDescent="0.25">
      <c r="T7524"/>
    </row>
    <row r="7525" spans="20:20" x14ac:dyDescent="0.25">
      <c r="T7525"/>
    </row>
    <row r="7526" spans="20:20" x14ac:dyDescent="0.25">
      <c r="T7526"/>
    </row>
    <row r="7527" spans="20:20" x14ac:dyDescent="0.25">
      <c r="T7527"/>
    </row>
    <row r="7528" spans="20:20" x14ac:dyDescent="0.25">
      <c r="T7528"/>
    </row>
    <row r="7529" spans="20:20" x14ac:dyDescent="0.25">
      <c r="T7529"/>
    </row>
    <row r="7530" spans="20:20" x14ac:dyDescent="0.25">
      <c r="T7530"/>
    </row>
    <row r="7531" spans="20:20" x14ac:dyDescent="0.25">
      <c r="T7531"/>
    </row>
    <row r="7532" spans="20:20" x14ac:dyDescent="0.25">
      <c r="T7532"/>
    </row>
    <row r="7533" spans="20:20" x14ac:dyDescent="0.25">
      <c r="T7533"/>
    </row>
    <row r="7534" spans="20:20" x14ac:dyDescent="0.25">
      <c r="T7534"/>
    </row>
    <row r="7535" spans="20:20" x14ac:dyDescent="0.25">
      <c r="T7535"/>
    </row>
    <row r="7536" spans="20:20" x14ac:dyDescent="0.25">
      <c r="T7536"/>
    </row>
    <row r="7537" spans="20:20" x14ac:dyDescent="0.25">
      <c r="T7537"/>
    </row>
    <row r="7538" spans="20:20" x14ac:dyDescent="0.25">
      <c r="T7538"/>
    </row>
    <row r="7539" spans="20:20" x14ac:dyDescent="0.25">
      <c r="T7539"/>
    </row>
    <row r="7540" spans="20:20" x14ac:dyDescent="0.25">
      <c r="T7540"/>
    </row>
    <row r="7541" spans="20:20" x14ac:dyDescent="0.25">
      <c r="T7541"/>
    </row>
    <row r="7542" spans="20:20" x14ac:dyDescent="0.25">
      <c r="T7542"/>
    </row>
    <row r="7543" spans="20:20" x14ac:dyDescent="0.25">
      <c r="T7543"/>
    </row>
    <row r="7544" spans="20:20" x14ac:dyDescent="0.25">
      <c r="T7544"/>
    </row>
    <row r="7545" spans="20:20" x14ac:dyDescent="0.25">
      <c r="T7545"/>
    </row>
    <row r="7546" spans="20:20" x14ac:dyDescent="0.25">
      <c r="T7546"/>
    </row>
    <row r="7547" spans="20:20" x14ac:dyDescent="0.25">
      <c r="T7547"/>
    </row>
    <row r="7548" spans="20:20" x14ac:dyDescent="0.25">
      <c r="T7548"/>
    </row>
    <row r="7549" spans="20:20" x14ac:dyDescent="0.25">
      <c r="T7549"/>
    </row>
    <row r="7550" spans="20:20" x14ac:dyDescent="0.25">
      <c r="T7550"/>
    </row>
    <row r="7551" spans="20:20" x14ac:dyDescent="0.25">
      <c r="T7551"/>
    </row>
    <row r="7552" spans="20:20" x14ac:dyDescent="0.25">
      <c r="T7552"/>
    </row>
    <row r="7553" spans="20:20" x14ac:dyDescent="0.25">
      <c r="T7553"/>
    </row>
    <row r="7554" spans="20:20" x14ac:dyDescent="0.25">
      <c r="T7554"/>
    </row>
    <row r="7555" spans="20:20" x14ac:dyDescent="0.25">
      <c r="T7555"/>
    </row>
    <row r="7556" spans="20:20" x14ac:dyDescent="0.25">
      <c r="T7556"/>
    </row>
    <row r="7557" spans="20:20" x14ac:dyDescent="0.25">
      <c r="T7557"/>
    </row>
    <row r="7558" spans="20:20" x14ac:dyDescent="0.25">
      <c r="T7558"/>
    </row>
    <row r="7559" spans="20:20" x14ac:dyDescent="0.25">
      <c r="T7559"/>
    </row>
    <row r="7560" spans="20:20" x14ac:dyDescent="0.25">
      <c r="T7560"/>
    </row>
    <row r="7561" spans="20:20" x14ac:dyDescent="0.25">
      <c r="T7561"/>
    </row>
    <row r="7562" spans="20:20" x14ac:dyDescent="0.25">
      <c r="T7562"/>
    </row>
    <row r="7563" spans="20:20" x14ac:dyDescent="0.25">
      <c r="T7563"/>
    </row>
    <row r="7564" spans="20:20" x14ac:dyDescent="0.25">
      <c r="T7564"/>
    </row>
    <row r="7565" spans="20:20" x14ac:dyDescent="0.25">
      <c r="T7565"/>
    </row>
    <row r="7566" spans="20:20" x14ac:dyDescent="0.25">
      <c r="T7566"/>
    </row>
    <row r="7567" spans="20:20" x14ac:dyDescent="0.25">
      <c r="T7567"/>
    </row>
    <row r="7568" spans="20:20" x14ac:dyDescent="0.25">
      <c r="T7568"/>
    </row>
    <row r="7569" spans="20:20" x14ac:dyDescent="0.25">
      <c r="T7569"/>
    </row>
    <row r="7570" spans="20:20" x14ac:dyDescent="0.25">
      <c r="T7570"/>
    </row>
    <row r="7571" spans="20:20" x14ac:dyDescent="0.25">
      <c r="T7571"/>
    </row>
    <row r="7572" spans="20:20" x14ac:dyDescent="0.25">
      <c r="T7572"/>
    </row>
    <row r="7573" spans="20:20" x14ac:dyDescent="0.25">
      <c r="T7573"/>
    </row>
    <row r="7574" spans="20:20" x14ac:dyDescent="0.25">
      <c r="T7574"/>
    </row>
    <row r="7575" spans="20:20" x14ac:dyDescent="0.25">
      <c r="T7575"/>
    </row>
    <row r="7576" spans="20:20" x14ac:dyDescent="0.25">
      <c r="T7576"/>
    </row>
    <row r="7577" spans="20:20" x14ac:dyDescent="0.25">
      <c r="T7577"/>
    </row>
    <row r="7578" spans="20:20" x14ac:dyDescent="0.25">
      <c r="T7578"/>
    </row>
    <row r="7579" spans="20:20" x14ac:dyDescent="0.25">
      <c r="T7579"/>
    </row>
    <row r="7580" spans="20:20" x14ac:dyDescent="0.25">
      <c r="T7580"/>
    </row>
    <row r="7581" spans="20:20" x14ac:dyDescent="0.25">
      <c r="T7581"/>
    </row>
    <row r="7582" spans="20:20" x14ac:dyDescent="0.25">
      <c r="T7582"/>
    </row>
    <row r="7583" spans="20:20" x14ac:dyDescent="0.25">
      <c r="T7583"/>
    </row>
    <row r="7584" spans="20:20" x14ac:dyDescent="0.25">
      <c r="T7584"/>
    </row>
    <row r="7585" spans="20:20" x14ac:dyDescent="0.25">
      <c r="T7585"/>
    </row>
    <row r="7586" spans="20:20" x14ac:dyDescent="0.25">
      <c r="T7586"/>
    </row>
    <row r="7587" spans="20:20" x14ac:dyDescent="0.25">
      <c r="T7587"/>
    </row>
    <row r="7588" spans="20:20" x14ac:dyDescent="0.25">
      <c r="T7588"/>
    </row>
    <row r="7589" spans="20:20" x14ac:dyDescent="0.25">
      <c r="T7589"/>
    </row>
    <row r="7590" spans="20:20" x14ac:dyDescent="0.25">
      <c r="T7590"/>
    </row>
    <row r="7591" spans="20:20" x14ac:dyDescent="0.25">
      <c r="T7591"/>
    </row>
    <row r="7592" spans="20:20" x14ac:dyDescent="0.25">
      <c r="T7592"/>
    </row>
    <row r="7593" spans="20:20" x14ac:dyDescent="0.25">
      <c r="T7593"/>
    </row>
    <row r="7594" spans="20:20" x14ac:dyDescent="0.25">
      <c r="T7594"/>
    </row>
    <row r="7595" spans="20:20" x14ac:dyDescent="0.25">
      <c r="T7595"/>
    </row>
    <row r="7596" spans="20:20" x14ac:dyDescent="0.25">
      <c r="T7596"/>
    </row>
    <row r="7597" spans="20:20" x14ac:dyDescent="0.25">
      <c r="T7597"/>
    </row>
    <row r="7598" spans="20:20" x14ac:dyDescent="0.25">
      <c r="T7598"/>
    </row>
    <row r="7599" spans="20:20" x14ac:dyDescent="0.25">
      <c r="T7599"/>
    </row>
    <row r="7600" spans="20:20" x14ac:dyDescent="0.25">
      <c r="T7600"/>
    </row>
    <row r="7601" spans="20:20" x14ac:dyDescent="0.25">
      <c r="T7601"/>
    </row>
    <row r="7602" spans="20:20" x14ac:dyDescent="0.25">
      <c r="T7602"/>
    </row>
    <row r="7603" spans="20:20" x14ac:dyDescent="0.25">
      <c r="T7603"/>
    </row>
    <row r="7604" spans="20:20" x14ac:dyDescent="0.25">
      <c r="T7604"/>
    </row>
    <row r="7605" spans="20:20" x14ac:dyDescent="0.25">
      <c r="T7605"/>
    </row>
    <row r="7606" spans="20:20" x14ac:dyDescent="0.25">
      <c r="T7606"/>
    </row>
    <row r="7607" spans="20:20" x14ac:dyDescent="0.25">
      <c r="T7607"/>
    </row>
    <row r="7608" spans="20:20" x14ac:dyDescent="0.25">
      <c r="T7608"/>
    </row>
    <row r="7609" spans="20:20" x14ac:dyDescent="0.25">
      <c r="T7609"/>
    </row>
    <row r="7610" spans="20:20" x14ac:dyDescent="0.25">
      <c r="T7610"/>
    </row>
    <row r="7611" spans="20:20" x14ac:dyDescent="0.25">
      <c r="T7611"/>
    </row>
    <row r="7612" spans="20:20" x14ac:dyDescent="0.25">
      <c r="T7612"/>
    </row>
    <row r="7613" spans="20:20" x14ac:dyDescent="0.25">
      <c r="T7613"/>
    </row>
    <row r="7614" spans="20:20" x14ac:dyDescent="0.25">
      <c r="T7614"/>
    </row>
    <row r="7615" spans="20:20" x14ac:dyDescent="0.25">
      <c r="T7615"/>
    </row>
    <row r="7616" spans="20:20" x14ac:dyDescent="0.25">
      <c r="T7616"/>
    </row>
    <row r="7617" spans="20:20" x14ac:dyDescent="0.25">
      <c r="T7617"/>
    </row>
    <row r="7618" spans="20:20" x14ac:dyDescent="0.25">
      <c r="T7618"/>
    </row>
    <row r="7619" spans="20:20" x14ac:dyDescent="0.25">
      <c r="T7619"/>
    </row>
    <row r="7620" spans="20:20" x14ac:dyDescent="0.25">
      <c r="T7620"/>
    </row>
    <row r="7621" spans="20:20" x14ac:dyDescent="0.25">
      <c r="T7621"/>
    </row>
    <row r="7622" spans="20:20" x14ac:dyDescent="0.25">
      <c r="T7622"/>
    </row>
    <row r="7623" spans="20:20" x14ac:dyDescent="0.25">
      <c r="T7623"/>
    </row>
    <row r="7624" spans="20:20" x14ac:dyDescent="0.25">
      <c r="T7624"/>
    </row>
    <row r="7625" spans="20:20" x14ac:dyDescent="0.25">
      <c r="T7625"/>
    </row>
    <row r="7626" spans="20:20" x14ac:dyDescent="0.25">
      <c r="T7626"/>
    </row>
    <row r="7627" spans="20:20" x14ac:dyDescent="0.25">
      <c r="T7627"/>
    </row>
    <row r="7628" spans="20:20" x14ac:dyDescent="0.25">
      <c r="T7628"/>
    </row>
    <row r="7629" spans="20:20" x14ac:dyDescent="0.25">
      <c r="T7629"/>
    </row>
    <row r="7630" spans="20:20" x14ac:dyDescent="0.25">
      <c r="T7630"/>
    </row>
    <row r="7631" spans="20:20" x14ac:dyDescent="0.25">
      <c r="T7631"/>
    </row>
    <row r="7632" spans="20:20" x14ac:dyDescent="0.25">
      <c r="T7632"/>
    </row>
    <row r="7633" spans="20:20" x14ac:dyDescent="0.25">
      <c r="T7633"/>
    </row>
    <row r="7634" spans="20:20" x14ac:dyDescent="0.25">
      <c r="T7634"/>
    </row>
    <row r="7635" spans="20:20" x14ac:dyDescent="0.25">
      <c r="T7635"/>
    </row>
    <row r="7636" spans="20:20" x14ac:dyDescent="0.25">
      <c r="T7636"/>
    </row>
    <row r="7637" spans="20:20" x14ac:dyDescent="0.25">
      <c r="T7637"/>
    </row>
    <row r="7638" spans="20:20" x14ac:dyDescent="0.25">
      <c r="T7638"/>
    </row>
    <row r="7639" spans="20:20" x14ac:dyDescent="0.25">
      <c r="T7639"/>
    </row>
    <row r="7640" spans="20:20" x14ac:dyDescent="0.25">
      <c r="T7640"/>
    </row>
    <row r="7641" spans="20:20" x14ac:dyDescent="0.25">
      <c r="T7641"/>
    </row>
    <row r="7642" spans="20:20" x14ac:dyDescent="0.25">
      <c r="T7642"/>
    </row>
    <row r="7643" spans="20:20" x14ac:dyDescent="0.25">
      <c r="T7643"/>
    </row>
    <row r="7644" spans="20:20" x14ac:dyDescent="0.25">
      <c r="T7644"/>
    </row>
    <row r="7645" spans="20:20" x14ac:dyDescent="0.25">
      <c r="T7645"/>
    </row>
    <row r="7646" spans="20:20" x14ac:dyDescent="0.25">
      <c r="T7646"/>
    </row>
    <row r="7647" spans="20:20" x14ac:dyDescent="0.25">
      <c r="T7647"/>
    </row>
    <row r="7648" spans="20:20" x14ac:dyDescent="0.25">
      <c r="T7648"/>
    </row>
    <row r="7649" spans="20:20" x14ac:dyDescent="0.25">
      <c r="T7649"/>
    </row>
    <row r="7650" spans="20:20" x14ac:dyDescent="0.25">
      <c r="T7650"/>
    </row>
    <row r="7651" spans="20:20" x14ac:dyDescent="0.25">
      <c r="T7651"/>
    </row>
    <row r="7652" spans="20:20" x14ac:dyDescent="0.25">
      <c r="T7652"/>
    </row>
    <row r="7653" spans="20:20" x14ac:dyDescent="0.25">
      <c r="T7653"/>
    </row>
    <row r="7654" spans="20:20" x14ac:dyDescent="0.25">
      <c r="T7654"/>
    </row>
    <row r="7655" spans="20:20" x14ac:dyDescent="0.25">
      <c r="T7655"/>
    </row>
    <row r="7656" spans="20:20" x14ac:dyDescent="0.25">
      <c r="T7656"/>
    </row>
    <row r="7657" spans="20:20" x14ac:dyDescent="0.25">
      <c r="T7657"/>
    </row>
    <row r="7658" spans="20:20" x14ac:dyDescent="0.25">
      <c r="T7658"/>
    </row>
    <row r="7659" spans="20:20" x14ac:dyDescent="0.25">
      <c r="T7659"/>
    </row>
    <row r="7660" spans="20:20" x14ac:dyDescent="0.25">
      <c r="T7660"/>
    </row>
    <row r="7661" spans="20:20" x14ac:dyDescent="0.25">
      <c r="T7661"/>
    </row>
    <row r="7662" spans="20:20" x14ac:dyDescent="0.25">
      <c r="T7662"/>
    </row>
    <row r="7663" spans="20:20" x14ac:dyDescent="0.25">
      <c r="T7663"/>
    </row>
    <row r="7664" spans="20:20" x14ac:dyDescent="0.25">
      <c r="T7664"/>
    </row>
    <row r="7665" spans="20:20" x14ac:dyDescent="0.25">
      <c r="T7665"/>
    </row>
    <row r="7666" spans="20:20" x14ac:dyDescent="0.25">
      <c r="T7666"/>
    </row>
    <row r="7667" spans="20:20" x14ac:dyDescent="0.25">
      <c r="T7667"/>
    </row>
    <row r="7668" spans="20:20" x14ac:dyDescent="0.25">
      <c r="T7668"/>
    </row>
    <row r="7669" spans="20:20" x14ac:dyDescent="0.25">
      <c r="T7669"/>
    </row>
    <row r="7670" spans="20:20" x14ac:dyDescent="0.25">
      <c r="T7670"/>
    </row>
    <row r="7671" spans="20:20" x14ac:dyDescent="0.25">
      <c r="T7671"/>
    </row>
    <row r="7672" spans="20:20" x14ac:dyDescent="0.25">
      <c r="T7672"/>
    </row>
    <row r="7673" spans="20:20" x14ac:dyDescent="0.25">
      <c r="T7673"/>
    </row>
    <row r="7674" spans="20:20" x14ac:dyDescent="0.25">
      <c r="T7674"/>
    </row>
    <row r="7675" spans="20:20" x14ac:dyDescent="0.25">
      <c r="T7675"/>
    </row>
    <row r="7676" spans="20:20" x14ac:dyDescent="0.25">
      <c r="T7676"/>
    </row>
    <row r="7677" spans="20:20" x14ac:dyDescent="0.25">
      <c r="T7677"/>
    </row>
    <row r="7678" spans="20:20" x14ac:dyDescent="0.25">
      <c r="T7678"/>
    </row>
    <row r="7679" spans="20:20" x14ac:dyDescent="0.25">
      <c r="T7679"/>
    </row>
    <row r="7680" spans="20:20" x14ac:dyDescent="0.25">
      <c r="T7680"/>
    </row>
    <row r="7681" spans="20:20" x14ac:dyDescent="0.25">
      <c r="T7681"/>
    </row>
    <row r="7682" spans="20:20" x14ac:dyDescent="0.25">
      <c r="T7682"/>
    </row>
    <row r="7683" spans="20:20" x14ac:dyDescent="0.25">
      <c r="T7683"/>
    </row>
    <row r="7684" spans="20:20" x14ac:dyDescent="0.25">
      <c r="T7684"/>
    </row>
    <row r="7685" spans="20:20" x14ac:dyDescent="0.25">
      <c r="T7685"/>
    </row>
    <row r="7686" spans="20:20" x14ac:dyDescent="0.25">
      <c r="T7686"/>
    </row>
    <row r="7687" spans="20:20" x14ac:dyDescent="0.25">
      <c r="T7687"/>
    </row>
    <row r="7688" spans="20:20" x14ac:dyDescent="0.25">
      <c r="T7688"/>
    </row>
    <row r="7689" spans="20:20" x14ac:dyDescent="0.25">
      <c r="T7689"/>
    </row>
    <row r="7690" spans="20:20" x14ac:dyDescent="0.25">
      <c r="T7690"/>
    </row>
    <row r="7691" spans="20:20" x14ac:dyDescent="0.25">
      <c r="T7691"/>
    </row>
    <row r="7692" spans="20:20" x14ac:dyDescent="0.25">
      <c r="T7692"/>
    </row>
    <row r="7693" spans="20:20" x14ac:dyDescent="0.25">
      <c r="T7693"/>
    </row>
    <row r="7694" spans="20:20" x14ac:dyDescent="0.25">
      <c r="T7694"/>
    </row>
    <row r="7695" spans="20:20" x14ac:dyDescent="0.25">
      <c r="T7695"/>
    </row>
    <row r="7696" spans="20:20" x14ac:dyDescent="0.25">
      <c r="T7696"/>
    </row>
    <row r="7697" spans="20:20" x14ac:dyDescent="0.25">
      <c r="T7697"/>
    </row>
    <row r="7698" spans="20:20" x14ac:dyDescent="0.25">
      <c r="T7698"/>
    </row>
    <row r="7699" spans="20:20" x14ac:dyDescent="0.25">
      <c r="T7699"/>
    </row>
    <row r="7700" spans="20:20" x14ac:dyDescent="0.25">
      <c r="T7700"/>
    </row>
    <row r="7701" spans="20:20" x14ac:dyDescent="0.25">
      <c r="T7701"/>
    </row>
    <row r="7702" spans="20:20" x14ac:dyDescent="0.25">
      <c r="T7702"/>
    </row>
    <row r="7703" spans="20:20" x14ac:dyDescent="0.25">
      <c r="T7703"/>
    </row>
    <row r="7704" spans="20:20" x14ac:dyDescent="0.25">
      <c r="T7704"/>
    </row>
    <row r="7705" spans="20:20" x14ac:dyDescent="0.25">
      <c r="T7705"/>
    </row>
    <row r="7706" spans="20:20" x14ac:dyDescent="0.25">
      <c r="T7706"/>
    </row>
    <row r="7707" spans="20:20" x14ac:dyDescent="0.25">
      <c r="T7707"/>
    </row>
    <row r="7708" spans="20:20" x14ac:dyDescent="0.25">
      <c r="T7708"/>
    </row>
    <row r="7709" spans="20:20" x14ac:dyDescent="0.25">
      <c r="T7709"/>
    </row>
    <row r="7710" spans="20:20" x14ac:dyDescent="0.25">
      <c r="T7710"/>
    </row>
    <row r="7711" spans="20:20" x14ac:dyDescent="0.25">
      <c r="T7711"/>
    </row>
    <row r="7712" spans="20:20" x14ac:dyDescent="0.25">
      <c r="T7712"/>
    </row>
    <row r="7713" spans="20:20" x14ac:dyDescent="0.25">
      <c r="T7713"/>
    </row>
    <row r="7714" spans="20:20" x14ac:dyDescent="0.25">
      <c r="T7714"/>
    </row>
    <row r="7715" spans="20:20" x14ac:dyDescent="0.25">
      <c r="T7715"/>
    </row>
    <row r="7716" spans="20:20" x14ac:dyDescent="0.25">
      <c r="T7716"/>
    </row>
    <row r="7717" spans="20:20" x14ac:dyDescent="0.25">
      <c r="T7717"/>
    </row>
    <row r="7718" spans="20:20" x14ac:dyDescent="0.25">
      <c r="T7718"/>
    </row>
    <row r="7719" spans="20:20" x14ac:dyDescent="0.25">
      <c r="T7719"/>
    </row>
    <row r="7720" spans="20:20" x14ac:dyDescent="0.25">
      <c r="T7720"/>
    </row>
    <row r="7721" spans="20:20" x14ac:dyDescent="0.25">
      <c r="T7721"/>
    </row>
    <row r="7722" spans="20:20" x14ac:dyDescent="0.25">
      <c r="T7722"/>
    </row>
    <row r="7723" spans="20:20" x14ac:dyDescent="0.25">
      <c r="T7723"/>
    </row>
    <row r="7724" spans="20:20" x14ac:dyDescent="0.25">
      <c r="T7724"/>
    </row>
    <row r="7725" spans="20:20" x14ac:dyDescent="0.25">
      <c r="T7725"/>
    </row>
    <row r="7726" spans="20:20" x14ac:dyDescent="0.25">
      <c r="T7726"/>
    </row>
    <row r="7727" spans="20:20" x14ac:dyDescent="0.25">
      <c r="T7727"/>
    </row>
    <row r="7728" spans="20:20" x14ac:dyDescent="0.25">
      <c r="T7728"/>
    </row>
    <row r="7729" spans="20:20" x14ac:dyDescent="0.25">
      <c r="T7729"/>
    </row>
    <row r="7730" spans="20:20" x14ac:dyDescent="0.25">
      <c r="T7730"/>
    </row>
    <row r="7731" spans="20:20" x14ac:dyDescent="0.25">
      <c r="T7731"/>
    </row>
    <row r="7732" spans="20:20" x14ac:dyDescent="0.25">
      <c r="T7732"/>
    </row>
    <row r="7733" spans="20:20" x14ac:dyDescent="0.25">
      <c r="T7733"/>
    </row>
    <row r="7734" spans="20:20" x14ac:dyDescent="0.25">
      <c r="T7734"/>
    </row>
    <row r="7735" spans="20:20" x14ac:dyDescent="0.25">
      <c r="T7735"/>
    </row>
    <row r="7736" spans="20:20" x14ac:dyDescent="0.25">
      <c r="T7736"/>
    </row>
    <row r="7737" spans="20:20" x14ac:dyDescent="0.25">
      <c r="T7737"/>
    </row>
    <row r="7738" spans="20:20" x14ac:dyDescent="0.25">
      <c r="T7738"/>
    </row>
    <row r="7739" spans="20:20" x14ac:dyDescent="0.25">
      <c r="T7739"/>
    </row>
    <row r="7740" spans="20:20" x14ac:dyDescent="0.25">
      <c r="T7740"/>
    </row>
    <row r="7741" spans="20:20" x14ac:dyDescent="0.25">
      <c r="T7741"/>
    </row>
    <row r="7742" spans="20:20" x14ac:dyDescent="0.25">
      <c r="T7742"/>
    </row>
    <row r="7743" spans="20:20" x14ac:dyDescent="0.25">
      <c r="T7743"/>
    </row>
    <row r="7744" spans="20:20" x14ac:dyDescent="0.25">
      <c r="T7744"/>
    </row>
    <row r="7745" spans="20:20" x14ac:dyDescent="0.25">
      <c r="T7745"/>
    </row>
    <row r="7746" spans="20:20" x14ac:dyDescent="0.25">
      <c r="T7746"/>
    </row>
    <row r="7747" spans="20:20" x14ac:dyDescent="0.25">
      <c r="T7747"/>
    </row>
    <row r="7748" spans="20:20" x14ac:dyDescent="0.25">
      <c r="T7748"/>
    </row>
    <row r="7749" spans="20:20" x14ac:dyDescent="0.25">
      <c r="T7749"/>
    </row>
    <row r="7750" spans="20:20" x14ac:dyDescent="0.25">
      <c r="T7750"/>
    </row>
    <row r="7751" spans="20:20" x14ac:dyDescent="0.25">
      <c r="T7751"/>
    </row>
    <row r="7752" spans="20:20" x14ac:dyDescent="0.25">
      <c r="T7752"/>
    </row>
    <row r="7753" spans="20:20" x14ac:dyDescent="0.25">
      <c r="T7753"/>
    </row>
    <row r="7754" spans="20:20" x14ac:dyDescent="0.25">
      <c r="T7754"/>
    </row>
    <row r="7755" spans="20:20" x14ac:dyDescent="0.25">
      <c r="T7755"/>
    </row>
    <row r="7756" spans="20:20" x14ac:dyDescent="0.25">
      <c r="T7756"/>
    </row>
    <row r="7757" spans="20:20" x14ac:dyDescent="0.25">
      <c r="T7757"/>
    </row>
    <row r="7758" spans="20:20" x14ac:dyDescent="0.25">
      <c r="T7758"/>
    </row>
    <row r="7759" spans="20:20" x14ac:dyDescent="0.25">
      <c r="T7759"/>
    </row>
    <row r="7760" spans="20:20" x14ac:dyDescent="0.25">
      <c r="T7760"/>
    </row>
    <row r="7761" spans="20:20" x14ac:dyDescent="0.25">
      <c r="T7761"/>
    </row>
    <row r="7762" spans="20:20" x14ac:dyDescent="0.25">
      <c r="T7762"/>
    </row>
    <row r="7763" spans="20:20" x14ac:dyDescent="0.25">
      <c r="T7763"/>
    </row>
    <row r="7764" spans="20:20" x14ac:dyDescent="0.25">
      <c r="T7764"/>
    </row>
    <row r="7765" spans="20:20" x14ac:dyDescent="0.25">
      <c r="T7765"/>
    </row>
    <row r="7766" spans="20:20" x14ac:dyDescent="0.25">
      <c r="T7766"/>
    </row>
    <row r="7767" spans="20:20" x14ac:dyDescent="0.25">
      <c r="T7767"/>
    </row>
    <row r="7768" spans="20:20" x14ac:dyDescent="0.25">
      <c r="T7768"/>
    </row>
    <row r="7769" spans="20:20" x14ac:dyDescent="0.25">
      <c r="T7769"/>
    </row>
    <row r="7770" spans="20:20" x14ac:dyDescent="0.25">
      <c r="T7770"/>
    </row>
    <row r="7771" spans="20:20" x14ac:dyDescent="0.25">
      <c r="T7771"/>
    </row>
    <row r="7772" spans="20:20" x14ac:dyDescent="0.25">
      <c r="T7772"/>
    </row>
    <row r="7773" spans="20:20" x14ac:dyDescent="0.25">
      <c r="T7773"/>
    </row>
    <row r="7774" spans="20:20" x14ac:dyDescent="0.25">
      <c r="T7774"/>
    </row>
    <row r="7775" spans="20:20" x14ac:dyDescent="0.25">
      <c r="T7775"/>
    </row>
    <row r="7776" spans="20:20" x14ac:dyDescent="0.25">
      <c r="T7776"/>
    </row>
    <row r="7777" spans="20:20" x14ac:dyDescent="0.25">
      <c r="T7777"/>
    </row>
    <row r="7778" spans="20:20" x14ac:dyDescent="0.25">
      <c r="T7778"/>
    </row>
    <row r="7779" spans="20:20" x14ac:dyDescent="0.25">
      <c r="T7779"/>
    </row>
    <row r="7780" spans="20:20" x14ac:dyDescent="0.25">
      <c r="T7780"/>
    </row>
    <row r="7781" spans="20:20" x14ac:dyDescent="0.25">
      <c r="T7781"/>
    </row>
    <row r="7782" spans="20:20" x14ac:dyDescent="0.25">
      <c r="T7782"/>
    </row>
    <row r="7783" spans="20:20" x14ac:dyDescent="0.25">
      <c r="T7783"/>
    </row>
    <row r="7784" spans="20:20" x14ac:dyDescent="0.25">
      <c r="T7784"/>
    </row>
    <row r="7785" spans="20:20" x14ac:dyDescent="0.25">
      <c r="T7785"/>
    </row>
    <row r="7786" spans="20:20" x14ac:dyDescent="0.25">
      <c r="T7786"/>
    </row>
    <row r="7787" spans="20:20" x14ac:dyDescent="0.25">
      <c r="T7787"/>
    </row>
    <row r="7788" spans="20:20" x14ac:dyDescent="0.25">
      <c r="T7788"/>
    </row>
    <row r="7789" spans="20:20" x14ac:dyDescent="0.25">
      <c r="T7789"/>
    </row>
    <row r="7790" spans="20:20" x14ac:dyDescent="0.25">
      <c r="T7790"/>
    </row>
    <row r="7791" spans="20:20" x14ac:dyDescent="0.25">
      <c r="T7791"/>
    </row>
    <row r="7792" spans="20:20" x14ac:dyDescent="0.25">
      <c r="T7792"/>
    </row>
    <row r="7793" spans="20:20" x14ac:dyDescent="0.25">
      <c r="T7793"/>
    </row>
    <row r="7794" spans="20:20" x14ac:dyDescent="0.25">
      <c r="T7794"/>
    </row>
    <row r="7795" spans="20:20" x14ac:dyDescent="0.25">
      <c r="T7795"/>
    </row>
    <row r="7796" spans="20:20" x14ac:dyDescent="0.25">
      <c r="T7796"/>
    </row>
    <row r="7797" spans="20:20" x14ac:dyDescent="0.25">
      <c r="T7797"/>
    </row>
    <row r="7798" spans="20:20" x14ac:dyDescent="0.25">
      <c r="T7798"/>
    </row>
    <row r="7799" spans="20:20" x14ac:dyDescent="0.25">
      <c r="T7799"/>
    </row>
    <row r="7800" spans="20:20" x14ac:dyDescent="0.25">
      <c r="T7800"/>
    </row>
    <row r="7801" spans="20:20" x14ac:dyDescent="0.25">
      <c r="T7801"/>
    </row>
    <row r="7802" spans="20:20" x14ac:dyDescent="0.25">
      <c r="T7802"/>
    </row>
    <row r="7803" spans="20:20" x14ac:dyDescent="0.25">
      <c r="T7803"/>
    </row>
    <row r="7804" spans="20:20" x14ac:dyDescent="0.25">
      <c r="T7804"/>
    </row>
    <row r="7805" spans="20:20" x14ac:dyDescent="0.25">
      <c r="T7805"/>
    </row>
    <row r="7806" spans="20:20" x14ac:dyDescent="0.25">
      <c r="T7806"/>
    </row>
    <row r="7807" spans="20:20" x14ac:dyDescent="0.25">
      <c r="T7807"/>
    </row>
    <row r="7808" spans="20:20" x14ac:dyDescent="0.25">
      <c r="T7808"/>
    </row>
    <row r="7809" spans="20:20" x14ac:dyDescent="0.25">
      <c r="T7809"/>
    </row>
    <row r="7810" spans="20:20" x14ac:dyDescent="0.25">
      <c r="T7810"/>
    </row>
    <row r="7811" spans="20:20" x14ac:dyDescent="0.25">
      <c r="T7811"/>
    </row>
    <row r="7812" spans="20:20" x14ac:dyDescent="0.25">
      <c r="T7812"/>
    </row>
    <row r="7813" spans="20:20" x14ac:dyDescent="0.25">
      <c r="T7813"/>
    </row>
    <row r="7814" spans="20:20" x14ac:dyDescent="0.25">
      <c r="T7814"/>
    </row>
    <row r="7815" spans="20:20" x14ac:dyDescent="0.25">
      <c r="T7815"/>
    </row>
    <row r="7816" spans="20:20" x14ac:dyDescent="0.25">
      <c r="T7816"/>
    </row>
    <row r="7817" spans="20:20" x14ac:dyDescent="0.25">
      <c r="T7817"/>
    </row>
    <row r="7818" spans="20:20" x14ac:dyDescent="0.25">
      <c r="T7818"/>
    </row>
    <row r="7819" spans="20:20" x14ac:dyDescent="0.25">
      <c r="T7819"/>
    </row>
    <row r="7820" spans="20:20" x14ac:dyDescent="0.25">
      <c r="T7820"/>
    </row>
    <row r="7821" spans="20:20" x14ac:dyDescent="0.25">
      <c r="T7821"/>
    </row>
    <row r="7822" spans="20:20" x14ac:dyDescent="0.25">
      <c r="T7822"/>
    </row>
    <row r="7823" spans="20:20" x14ac:dyDescent="0.25">
      <c r="T7823"/>
    </row>
    <row r="7824" spans="20:20" x14ac:dyDescent="0.25">
      <c r="T7824"/>
    </row>
    <row r="7825" spans="20:20" x14ac:dyDescent="0.25">
      <c r="T7825"/>
    </row>
    <row r="7826" spans="20:20" x14ac:dyDescent="0.25">
      <c r="T7826"/>
    </row>
    <row r="7827" spans="20:20" x14ac:dyDescent="0.25">
      <c r="T7827"/>
    </row>
    <row r="7828" spans="20:20" x14ac:dyDescent="0.25">
      <c r="T7828"/>
    </row>
    <row r="7829" spans="20:20" x14ac:dyDescent="0.25">
      <c r="T7829"/>
    </row>
    <row r="7830" spans="20:20" x14ac:dyDescent="0.25">
      <c r="T7830"/>
    </row>
    <row r="7831" spans="20:20" x14ac:dyDescent="0.25">
      <c r="T7831"/>
    </row>
    <row r="7832" spans="20:20" x14ac:dyDescent="0.25">
      <c r="T7832"/>
    </row>
    <row r="7833" spans="20:20" x14ac:dyDescent="0.25">
      <c r="T7833"/>
    </row>
    <row r="7834" spans="20:20" x14ac:dyDescent="0.25">
      <c r="T7834"/>
    </row>
    <row r="7835" spans="20:20" x14ac:dyDescent="0.25">
      <c r="T7835"/>
    </row>
    <row r="7836" spans="20:20" x14ac:dyDescent="0.25">
      <c r="T7836"/>
    </row>
    <row r="7837" spans="20:20" x14ac:dyDescent="0.25">
      <c r="T7837"/>
    </row>
    <row r="7838" spans="20:20" x14ac:dyDescent="0.25">
      <c r="T7838"/>
    </row>
    <row r="7839" spans="20:20" x14ac:dyDescent="0.25">
      <c r="T7839"/>
    </row>
    <row r="7840" spans="20:20" x14ac:dyDescent="0.25">
      <c r="T7840"/>
    </row>
    <row r="7841" spans="20:20" x14ac:dyDescent="0.25">
      <c r="T7841"/>
    </row>
    <row r="7842" spans="20:20" x14ac:dyDescent="0.25">
      <c r="T7842"/>
    </row>
    <row r="7843" spans="20:20" x14ac:dyDescent="0.25">
      <c r="T7843"/>
    </row>
    <row r="7844" spans="20:20" x14ac:dyDescent="0.25">
      <c r="T7844"/>
    </row>
    <row r="7845" spans="20:20" x14ac:dyDescent="0.25">
      <c r="T7845"/>
    </row>
    <row r="7846" spans="20:20" x14ac:dyDescent="0.25">
      <c r="T7846"/>
    </row>
    <row r="7847" spans="20:20" x14ac:dyDescent="0.25">
      <c r="T7847"/>
    </row>
    <row r="7848" spans="20:20" x14ac:dyDescent="0.25">
      <c r="T7848"/>
    </row>
    <row r="7849" spans="20:20" x14ac:dyDescent="0.25">
      <c r="T7849"/>
    </row>
    <row r="7850" spans="20:20" x14ac:dyDescent="0.25">
      <c r="T7850"/>
    </row>
    <row r="7851" spans="20:20" x14ac:dyDescent="0.25">
      <c r="T7851"/>
    </row>
    <row r="7852" spans="20:20" x14ac:dyDescent="0.25">
      <c r="T7852"/>
    </row>
    <row r="7853" spans="20:20" x14ac:dyDescent="0.25">
      <c r="T7853"/>
    </row>
    <row r="7854" spans="20:20" x14ac:dyDescent="0.25">
      <c r="T7854"/>
    </row>
    <row r="7855" spans="20:20" x14ac:dyDescent="0.25">
      <c r="T7855"/>
    </row>
    <row r="7856" spans="20:20" x14ac:dyDescent="0.25">
      <c r="T7856"/>
    </row>
    <row r="7857" spans="20:20" x14ac:dyDescent="0.25">
      <c r="T7857"/>
    </row>
    <row r="7858" spans="20:20" x14ac:dyDescent="0.25">
      <c r="T7858"/>
    </row>
    <row r="7859" spans="20:20" x14ac:dyDescent="0.25">
      <c r="T7859"/>
    </row>
    <row r="7860" spans="20:20" x14ac:dyDescent="0.25">
      <c r="T7860"/>
    </row>
    <row r="7861" spans="20:20" x14ac:dyDescent="0.25">
      <c r="T7861"/>
    </row>
    <row r="7862" spans="20:20" x14ac:dyDescent="0.25">
      <c r="T7862"/>
    </row>
    <row r="7863" spans="20:20" x14ac:dyDescent="0.25">
      <c r="T7863"/>
    </row>
    <row r="7864" spans="20:20" x14ac:dyDescent="0.25">
      <c r="T7864"/>
    </row>
    <row r="7865" spans="20:20" x14ac:dyDescent="0.25">
      <c r="T7865"/>
    </row>
    <row r="7866" spans="20:20" x14ac:dyDescent="0.25">
      <c r="T7866"/>
    </row>
    <row r="7867" spans="20:20" x14ac:dyDescent="0.25">
      <c r="T7867"/>
    </row>
    <row r="7868" spans="20:20" x14ac:dyDescent="0.25">
      <c r="T7868"/>
    </row>
    <row r="7869" spans="20:20" x14ac:dyDescent="0.25">
      <c r="T7869"/>
    </row>
    <row r="7870" spans="20:20" x14ac:dyDescent="0.25">
      <c r="T7870"/>
    </row>
    <row r="7871" spans="20:20" x14ac:dyDescent="0.25">
      <c r="T7871"/>
    </row>
    <row r="7872" spans="20:20" x14ac:dyDescent="0.25">
      <c r="T7872"/>
    </row>
    <row r="7873" spans="20:20" x14ac:dyDescent="0.25">
      <c r="T7873"/>
    </row>
    <row r="7874" spans="20:20" x14ac:dyDescent="0.25">
      <c r="T7874"/>
    </row>
    <row r="7875" spans="20:20" x14ac:dyDescent="0.25">
      <c r="T7875"/>
    </row>
    <row r="7876" spans="20:20" x14ac:dyDescent="0.25">
      <c r="T7876"/>
    </row>
    <row r="7877" spans="20:20" x14ac:dyDescent="0.25">
      <c r="T7877"/>
    </row>
    <row r="7878" spans="20:20" x14ac:dyDescent="0.25">
      <c r="T7878"/>
    </row>
    <row r="7879" spans="20:20" x14ac:dyDescent="0.25">
      <c r="T7879"/>
    </row>
    <row r="7880" spans="20:20" x14ac:dyDescent="0.25">
      <c r="T7880"/>
    </row>
    <row r="7881" spans="20:20" x14ac:dyDescent="0.25">
      <c r="T7881"/>
    </row>
    <row r="7882" spans="20:20" x14ac:dyDescent="0.25">
      <c r="T7882"/>
    </row>
    <row r="7883" spans="20:20" x14ac:dyDescent="0.25">
      <c r="T7883"/>
    </row>
    <row r="7884" spans="20:20" x14ac:dyDescent="0.25">
      <c r="T7884"/>
    </row>
    <row r="7885" spans="20:20" x14ac:dyDescent="0.25">
      <c r="T7885"/>
    </row>
    <row r="7886" spans="20:20" x14ac:dyDescent="0.25">
      <c r="T7886"/>
    </row>
    <row r="7887" spans="20:20" x14ac:dyDescent="0.25">
      <c r="T7887"/>
    </row>
    <row r="7888" spans="20:20" x14ac:dyDescent="0.25">
      <c r="T7888"/>
    </row>
    <row r="7889" spans="20:20" x14ac:dyDescent="0.25">
      <c r="T7889"/>
    </row>
    <row r="7890" spans="20:20" x14ac:dyDescent="0.25">
      <c r="T7890"/>
    </row>
    <row r="7891" spans="20:20" x14ac:dyDescent="0.25">
      <c r="T7891"/>
    </row>
    <row r="7892" spans="20:20" x14ac:dyDescent="0.25">
      <c r="T7892"/>
    </row>
    <row r="7893" spans="20:20" x14ac:dyDescent="0.25">
      <c r="T7893"/>
    </row>
    <row r="7894" spans="20:20" x14ac:dyDescent="0.25">
      <c r="T7894"/>
    </row>
    <row r="7895" spans="20:20" x14ac:dyDescent="0.25">
      <c r="T7895"/>
    </row>
    <row r="7896" spans="20:20" x14ac:dyDescent="0.25">
      <c r="T7896"/>
    </row>
    <row r="7897" spans="20:20" x14ac:dyDescent="0.25">
      <c r="T7897"/>
    </row>
    <row r="7898" spans="20:20" x14ac:dyDescent="0.25">
      <c r="T7898"/>
    </row>
    <row r="7899" spans="20:20" x14ac:dyDescent="0.25">
      <c r="T7899"/>
    </row>
    <row r="7900" spans="20:20" x14ac:dyDescent="0.25">
      <c r="T7900"/>
    </row>
    <row r="7901" spans="20:20" x14ac:dyDescent="0.25">
      <c r="T7901"/>
    </row>
    <row r="7902" spans="20:20" x14ac:dyDescent="0.25">
      <c r="T7902"/>
    </row>
    <row r="7903" spans="20:20" x14ac:dyDescent="0.25">
      <c r="T7903"/>
    </row>
    <row r="7904" spans="20:20" x14ac:dyDescent="0.25">
      <c r="T7904"/>
    </row>
    <row r="7905" spans="20:20" x14ac:dyDescent="0.25">
      <c r="T7905"/>
    </row>
    <row r="7906" spans="20:20" x14ac:dyDescent="0.25">
      <c r="T7906"/>
    </row>
    <row r="7907" spans="20:20" x14ac:dyDescent="0.25">
      <c r="T7907"/>
    </row>
    <row r="7908" spans="20:20" x14ac:dyDescent="0.25">
      <c r="T7908"/>
    </row>
    <row r="7909" spans="20:20" x14ac:dyDescent="0.25">
      <c r="T7909"/>
    </row>
    <row r="7910" spans="20:20" x14ac:dyDescent="0.25">
      <c r="T7910"/>
    </row>
    <row r="7911" spans="20:20" x14ac:dyDescent="0.25">
      <c r="T7911"/>
    </row>
    <row r="7912" spans="20:20" x14ac:dyDescent="0.25">
      <c r="T7912"/>
    </row>
    <row r="7913" spans="20:20" x14ac:dyDescent="0.25">
      <c r="T7913"/>
    </row>
    <row r="7914" spans="20:20" x14ac:dyDescent="0.25">
      <c r="T7914"/>
    </row>
    <row r="7915" spans="20:20" x14ac:dyDescent="0.25">
      <c r="T7915"/>
    </row>
    <row r="7916" spans="20:20" x14ac:dyDescent="0.25">
      <c r="T7916"/>
    </row>
    <row r="7917" spans="20:20" x14ac:dyDescent="0.25">
      <c r="T7917"/>
    </row>
    <row r="7918" spans="20:20" x14ac:dyDescent="0.25">
      <c r="T7918"/>
    </row>
    <row r="7919" spans="20:20" x14ac:dyDescent="0.25">
      <c r="T7919"/>
    </row>
    <row r="7920" spans="20:20" x14ac:dyDescent="0.25">
      <c r="T7920"/>
    </row>
    <row r="7921" spans="20:20" x14ac:dyDescent="0.25">
      <c r="T7921"/>
    </row>
    <row r="7922" spans="20:20" x14ac:dyDescent="0.25">
      <c r="T7922"/>
    </row>
    <row r="7923" spans="20:20" x14ac:dyDescent="0.25">
      <c r="T7923"/>
    </row>
    <row r="7924" spans="20:20" x14ac:dyDescent="0.25">
      <c r="T7924"/>
    </row>
    <row r="7925" spans="20:20" x14ac:dyDescent="0.25">
      <c r="T7925"/>
    </row>
    <row r="7926" spans="20:20" x14ac:dyDescent="0.25">
      <c r="T7926"/>
    </row>
    <row r="7927" spans="20:20" x14ac:dyDescent="0.25">
      <c r="T7927"/>
    </row>
    <row r="7928" spans="20:20" x14ac:dyDescent="0.25">
      <c r="T7928"/>
    </row>
    <row r="7929" spans="20:20" x14ac:dyDescent="0.25">
      <c r="T7929"/>
    </row>
    <row r="7930" spans="20:20" x14ac:dyDescent="0.25">
      <c r="T7930"/>
    </row>
    <row r="7931" spans="20:20" x14ac:dyDescent="0.25">
      <c r="T7931"/>
    </row>
    <row r="7932" spans="20:20" x14ac:dyDescent="0.25">
      <c r="T7932"/>
    </row>
    <row r="7933" spans="20:20" x14ac:dyDescent="0.25">
      <c r="T7933"/>
    </row>
    <row r="7934" spans="20:20" x14ac:dyDescent="0.25">
      <c r="T7934"/>
    </row>
    <row r="7935" spans="20:20" x14ac:dyDescent="0.25">
      <c r="T7935"/>
    </row>
    <row r="7936" spans="20:20" x14ac:dyDescent="0.25">
      <c r="T7936"/>
    </row>
    <row r="7937" spans="20:20" x14ac:dyDescent="0.25">
      <c r="T7937"/>
    </row>
    <row r="7938" spans="20:20" x14ac:dyDescent="0.25">
      <c r="T7938"/>
    </row>
    <row r="7939" spans="20:20" x14ac:dyDescent="0.25">
      <c r="T7939"/>
    </row>
    <row r="7940" spans="20:20" x14ac:dyDescent="0.25">
      <c r="T7940"/>
    </row>
    <row r="7941" spans="20:20" x14ac:dyDescent="0.25">
      <c r="T7941"/>
    </row>
    <row r="7942" spans="20:20" x14ac:dyDescent="0.25">
      <c r="T7942"/>
    </row>
    <row r="7943" spans="20:20" x14ac:dyDescent="0.25">
      <c r="T7943"/>
    </row>
    <row r="7944" spans="20:20" x14ac:dyDescent="0.25">
      <c r="T7944"/>
    </row>
    <row r="7945" spans="20:20" x14ac:dyDescent="0.25">
      <c r="T7945"/>
    </row>
    <row r="7946" spans="20:20" x14ac:dyDescent="0.25">
      <c r="T7946"/>
    </row>
    <row r="7947" spans="20:20" x14ac:dyDescent="0.25">
      <c r="T7947"/>
    </row>
    <row r="7948" spans="20:20" x14ac:dyDescent="0.25">
      <c r="T7948"/>
    </row>
    <row r="7949" spans="20:20" x14ac:dyDescent="0.25">
      <c r="T7949"/>
    </row>
    <row r="7950" spans="20:20" x14ac:dyDescent="0.25">
      <c r="T7950"/>
    </row>
    <row r="7951" spans="20:20" x14ac:dyDescent="0.25">
      <c r="T7951"/>
    </row>
    <row r="7952" spans="20:20" x14ac:dyDescent="0.25">
      <c r="T7952"/>
    </row>
    <row r="7953" spans="20:20" x14ac:dyDescent="0.25">
      <c r="T7953"/>
    </row>
    <row r="7954" spans="20:20" x14ac:dyDescent="0.25">
      <c r="T7954"/>
    </row>
    <row r="7955" spans="20:20" x14ac:dyDescent="0.25">
      <c r="T7955"/>
    </row>
    <row r="7956" spans="20:20" x14ac:dyDescent="0.25">
      <c r="T7956"/>
    </row>
    <row r="7957" spans="20:20" x14ac:dyDescent="0.25">
      <c r="T7957"/>
    </row>
    <row r="7958" spans="20:20" x14ac:dyDescent="0.25">
      <c r="T7958"/>
    </row>
    <row r="7959" spans="20:20" x14ac:dyDescent="0.25">
      <c r="T7959"/>
    </row>
    <row r="7960" spans="20:20" x14ac:dyDescent="0.25">
      <c r="T7960"/>
    </row>
    <row r="7961" spans="20:20" x14ac:dyDescent="0.25">
      <c r="T7961"/>
    </row>
    <row r="7962" spans="20:20" x14ac:dyDescent="0.25">
      <c r="T7962"/>
    </row>
    <row r="7963" spans="20:20" x14ac:dyDescent="0.25">
      <c r="T7963"/>
    </row>
    <row r="7964" spans="20:20" x14ac:dyDescent="0.25">
      <c r="T7964"/>
    </row>
    <row r="7965" spans="20:20" x14ac:dyDescent="0.25">
      <c r="T7965"/>
    </row>
    <row r="7966" spans="20:20" x14ac:dyDescent="0.25">
      <c r="T7966"/>
    </row>
    <row r="7967" spans="20:20" x14ac:dyDescent="0.25">
      <c r="T7967"/>
    </row>
    <row r="7968" spans="20:20" x14ac:dyDescent="0.25">
      <c r="T7968"/>
    </row>
    <row r="7969" spans="20:20" x14ac:dyDescent="0.25">
      <c r="T7969"/>
    </row>
    <row r="7970" spans="20:20" x14ac:dyDescent="0.25">
      <c r="T7970"/>
    </row>
    <row r="7971" spans="20:20" x14ac:dyDescent="0.25">
      <c r="T7971"/>
    </row>
    <row r="7972" spans="20:20" x14ac:dyDescent="0.25">
      <c r="T7972"/>
    </row>
    <row r="7973" spans="20:20" x14ac:dyDescent="0.25">
      <c r="T7973"/>
    </row>
    <row r="7974" spans="20:20" x14ac:dyDescent="0.25">
      <c r="T7974"/>
    </row>
    <row r="7975" spans="20:20" x14ac:dyDescent="0.25">
      <c r="T7975"/>
    </row>
    <row r="7976" spans="20:20" x14ac:dyDescent="0.25">
      <c r="T7976"/>
    </row>
    <row r="7977" spans="20:20" x14ac:dyDescent="0.25">
      <c r="T7977"/>
    </row>
    <row r="7978" spans="20:20" x14ac:dyDescent="0.25">
      <c r="T7978"/>
    </row>
    <row r="7979" spans="20:20" x14ac:dyDescent="0.25">
      <c r="T7979"/>
    </row>
    <row r="7980" spans="20:20" x14ac:dyDescent="0.25">
      <c r="T7980"/>
    </row>
    <row r="7981" spans="20:20" x14ac:dyDescent="0.25">
      <c r="T7981"/>
    </row>
    <row r="7982" spans="20:20" x14ac:dyDescent="0.25">
      <c r="T7982"/>
    </row>
    <row r="7983" spans="20:20" x14ac:dyDescent="0.25">
      <c r="T7983"/>
    </row>
    <row r="7984" spans="20:20" x14ac:dyDescent="0.25">
      <c r="T7984"/>
    </row>
    <row r="7985" spans="20:20" x14ac:dyDescent="0.25">
      <c r="T7985"/>
    </row>
    <row r="7986" spans="20:20" x14ac:dyDescent="0.25">
      <c r="T7986"/>
    </row>
    <row r="7987" spans="20:20" x14ac:dyDescent="0.25">
      <c r="T7987"/>
    </row>
    <row r="7988" spans="20:20" x14ac:dyDescent="0.25">
      <c r="T7988"/>
    </row>
    <row r="7989" spans="20:20" x14ac:dyDescent="0.25">
      <c r="T7989"/>
    </row>
    <row r="7990" spans="20:20" x14ac:dyDescent="0.25">
      <c r="T7990"/>
    </row>
    <row r="7991" spans="20:20" x14ac:dyDescent="0.25">
      <c r="T7991"/>
    </row>
    <row r="7992" spans="20:20" x14ac:dyDescent="0.25">
      <c r="T7992"/>
    </row>
    <row r="7993" spans="20:20" x14ac:dyDescent="0.25">
      <c r="T7993"/>
    </row>
    <row r="7994" spans="20:20" x14ac:dyDescent="0.25">
      <c r="T7994"/>
    </row>
    <row r="7995" spans="20:20" x14ac:dyDescent="0.25">
      <c r="T7995"/>
    </row>
    <row r="7996" spans="20:20" x14ac:dyDescent="0.25">
      <c r="T7996"/>
    </row>
    <row r="7997" spans="20:20" x14ac:dyDescent="0.25">
      <c r="T7997"/>
    </row>
    <row r="7998" spans="20:20" x14ac:dyDescent="0.25">
      <c r="T7998"/>
    </row>
    <row r="7999" spans="20:20" x14ac:dyDescent="0.25">
      <c r="T7999"/>
    </row>
    <row r="8000" spans="20:20" x14ac:dyDescent="0.25">
      <c r="T8000"/>
    </row>
    <row r="8001" spans="20:20" x14ac:dyDescent="0.25">
      <c r="T8001"/>
    </row>
    <row r="8002" spans="20:20" x14ac:dyDescent="0.25">
      <c r="T8002"/>
    </row>
    <row r="8003" spans="20:20" x14ac:dyDescent="0.25">
      <c r="T8003"/>
    </row>
    <row r="8004" spans="20:20" x14ac:dyDescent="0.25">
      <c r="T8004"/>
    </row>
    <row r="8005" spans="20:20" x14ac:dyDescent="0.25">
      <c r="T8005"/>
    </row>
    <row r="8006" spans="20:20" x14ac:dyDescent="0.25">
      <c r="T8006"/>
    </row>
    <row r="8007" spans="20:20" x14ac:dyDescent="0.25">
      <c r="T8007"/>
    </row>
    <row r="8008" spans="20:20" x14ac:dyDescent="0.25">
      <c r="T8008"/>
    </row>
    <row r="8009" spans="20:20" x14ac:dyDescent="0.25">
      <c r="T8009"/>
    </row>
    <row r="8010" spans="20:20" x14ac:dyDescent="0.25">
      <c r="T8010"/>
    </row>
    <row r="8011" spans="20:20" x14ac:dyDescent="0.25">
      <c r="T8011"/>
    </row>
    <row r="8012" spans="20:20" x14ac:dyDescent="0.25">
      <c r="T8012"/>
    </row>
    <row r="8013" spans="20:20" x14ac:dyDescent="0.25">
      <c r="T8013"/>
    </row>
    <row r="8014" spans="20:20" x14ac:dyDescent="0.25">
      <c r="T8014"/>
    </row>
    <row r="8015" spans="20:20" x14ac:dyDescent="0.25">
      <c r="T8015"/>
    </row>
    <row r="8016" spans="20:20" x14ac:dyDescent="0.25">
      <c r="T8016"/>
    </row>
    <row r="8017" spans="20:20" x14ac:dyDescent="0.25">
      <c r="T8017"/>
    </row>
    <row r="8018" spans="20:20" x14ac:dyDescent="0.25">
      <c r="T8018"/>
    </row>
    <row r="8019" spans="20:20" x14ac:dyDescent="0.25">
      <c r="T8019"/>
    </row>
    <row r="8020" spans="20:20" x14ac:dyDescent="0.25">
      <c r="T8020"/>
    </row>
    <row r="8021" spans="20:20" x14ac:dyDescent="0.25">
      <c r="T8021"/>
    </row>
    <row r="8022" spans="20:20" x14ac:dyDescent="0.25">
      <c r="T8022"/>
    </row>
    <row r="8023" spans="20:20" x14ac:dyDescent="0.25">
      <c r="T8023"/>
    </row>
    <row r="8024" spans="20:20" x14ac:dyDescent="0.25">
      <c r="T8024"/>
    </row>
    <row r="8025" spans="20:20" x14ac:dyDescent="0.25">
      <c r="T8025"/>
    </row>
    <row r="8026" spans="20:20" x14ac:dyDescent="0.25">
      <c r="T8026"/>
    </row>
    <row r="8027" spans="20:20" x14ac:dyDescent="0.25">
      <c r="T8027"/>
    </row>
    <row r="8028" spans="20:20" x14ac:dyDescent="0.25">
      <c r="T8028"/>
    </row>
    <row r="8029" spans="20:20" x14ac:dyDescent="0.25">
      <c r="T8029"/>
    </row>
    <row r="8030" spans="20:20" x14ac:dyDescent="0.25">
      <c r="T8030"/>
    </row>
    <row r="8031" spans="20:20" x14ac:dyDescent="0.25">
      <c r="T8031"/>
    </row>
    <row r="8032" spans="20:20" x14ac:dyDescent="0.25">
      <c r="T8032"/>
    </row>
    <row r="8033" spans="20:20" x14ac:dyDescent="0.25">
      <c r="T8033"/>
    </row>
    <row r="8034" spans="20:20" x14ac:dyDescent="0.25">
      <c r="T8034"/>
    </row>
    <row r="8035" spans="20:20" x14ac:dyDescent="0.25">
      <c r="T8035"/>
    </row>
    <row r="8036" spans="20:20" x14ac:dyDescent="0.25">
      <c r="T8036"/>
    </row>
    <row r="8037" spans="20:20" x14ac:dyDescent="0.25">
      <c r="T8037"/>
    </row>
    <row r="8038" spans="20:20" x14ac:dyDescent="0.25">
      <c r="T8038"/>
    </row>
    <row r="8039" spans="20:20" x14ac:dyDescent="0.25">
      <c r="T8039"/>
    </row>
    <row r="8040" spans="20:20" x14ac:dyDescent="0.25">
      <c r="T8040"/>
    </row>
    <row r="8041" spans="20:20" x14ac:dyDescent="0.25">
      <c r="T8041"/>
    </row>
    <row r="8042" spans="20:20" x14ac:dyDescent="0.25">
      <c r="T8042"/>
    </row>
    <row r="8043" spans="20:20" x14ac:dyDescent="0.25">
      <c r="T8043"/>
    </row>
    <row r="8044" spans="20:20" x14ac:dyDescent="0.25">
      <c r="T8044"/>
    </row>
    <row r="8045" spans="20:20" x14ac:dyDescent="0.25">
      <c r="T8045"/>
    </row>
    <row r="8046" spans="20:20" x14ac:dyDescent="0.25">
      <c r="T8046"/>
    </row>
    <row r="8047" spans="20:20" x14ac:dyDescent="0.25">
      <c r="T8047"/>
    </row>
    <row r="8048" spans="20:20" x14ac:dyDescent="0.25">
      <c r="T8048"/>
    </row>
    <row r="8049" spans="20:20" x14ac:dyDescent="0.25">
      <c r="T8049"/>
    </row>
    <row r="8050" spans="20:20" x14ac:dyDescent="0.25">
      <c r="T8050"/>
    </row>
    <row r="8051" spans="20:20" x14ac:dyDescent="0.25">
      <c r="T8051"/>
    </row>
    <row r="8052" spans="20:20" x14ac:dyDescent="0.25">
      <c r="T8052"/>
    </row>
    <row r="8053" spans="20:20" x14ac:dyDescent="0.25">
      <c r="T8053"/>
    </row>
    <row r="8054" spans="20:20" x14ac:dyDescent="0.25">
      <c r="T8054"/>
    </row>
    <row r="8055" spans="20:20" x14ac:dyDescent="0.25">
      <c r="T8055"/>
    </row>
    <row r="8056" spans="20:20" x14ac:dyDescent="0.25">
      <c r="T8056"/>
    </row>
    <row r="8057" spans="20:20" x14ac:dyDescent="0.25">
      <c r="T8057"/>
    </row>
    <row r="8058" spans="20:20" x14ac:dyDescent="0.25">
      <c r="T8058"/>
    </row>
    <row r="8059" spans="20:20" x14ac:dyDescent="0.25">
      <c r="T8059"/>
    </row>
    <row r="8060" spans="20:20" x14ac:dyDescent="0.25">
      <c r="T8060"/>
    </row>
    <row r="8061" spans="20:20" x14ac:dyDescent="0.25">
      <c r="T8061"/>
    </row>
    <row r="8062" spans="20:20" x14ac:dyDescent="0.25">
      <c r="T8062"/>
    </row>
    <row r="8063" spans="20:20" x14ac:dyDescent="0.25">
      <c r="T8063"/>
    </row>
    <row r="8064" spans="20:20" x14ac:dyDescent="0.25">
      <c r="T8064"/>
    </row>
    <row r="8065" spans="20:20" x14ac:dyDescent="0.25">
      <c r="T8065"/>
    </row>
    <row r="8066" spans="20:20" x14ac:dyDescent="0.25">
      <c r="T8066"/>
    </row>
    <row r="8067" spans="20:20" x14ac:dyDescent="0.25">
      <c r="T8067"/>
    </row>
    <row r="8068" spans="20:20" x14ac:dyDescent="0.25">
      <c r="T8068"/>
    </row>
    <row r="8069" spans="20:20" x14ac:dyDescent="0.25">
      <c r="T8069"/>
    </row>
    <row r="8070" spans="20:20" x14ac:dyDescent="0.25">
      <c r="T8070"/>
    </row>
    <row r="8071" spans="20:20" x14ac:dyDescent="0.25">
      <c r="T8071"/>
    </row>
    <row r="8072" spans="20:20" x14ac:dyDescent="0.25">
      <c r="T8072"/>
    </row>
    <row r="8073" spans="20:20" x14ac:dyDescent="0.25">
      <c r="T8073"/>
    </row>
    <row r="8074" spans="20:20" x14ac:dyDescent="0.25">
      <c r="T8074"/>
    </row>
    <row r="8075" spans="20:20" x14ac:dyDescent="0.25">
      <c r="T8075"/>
    </row>
    <row r="8076" spans="20:20" x14ac:dyDescent="0.25">
      <c r="T8076"/>
    </row>
    <row r="8077" spans="20:20" x14ac:dyDescent="0.25">
      <c r="T8077"/>
    </row>
    <row r="8078" spans="20:20" x14ac:dyDescent="0.25">
      <c r="T8078"/>
    </row>
    <row r="8079" spans="20:20" x14ac:dyDescent="0.25">
      <c r="T8079"/>
    </row>
    <row r="8080" spans="20:20" x14ac:dyDescent="0.25">
      <c r="T8080"/>
    </row>
    <row r="8081" spans="20:20" x14ac:dyDescent="0.25">
      <c r="T8081"/>
    </row>
    <row r="8082" spans="20:20" x14ac:dyDescent="0.25">
      <c r="T8082"/>
    </row>
    <row r="8083" spans="20:20" x14ac:dyDescent="0.25">
      <c r="T8083"/>
    </row>
    <row r="8084" spans="20:20" x14ac:dyDescent="0.25">
      <c r="T8084"/>
    </row>
    <row r="8085" spans="20:20" x14ac:dyDescent="0.25">
      <c r="T8085"/>
    </row>
    <row r="8086" spans="20:20" x14ac:dyDescent="0.25">
      <c r="T8086"/>
    </row>
    <row r="8087" spans="20:20" x14ac:dyDescent="0.25">
      <c r="T8087"/>
    </row>
    <row r="8088" spans="20:20" x14ac:dyDescent="0.25">
      <c r="T8088"/>
    </row>
    <row r="8089" spans="20:20" x14ac:dyDescent="0.25">
      <c r="T8089"/>
    </row>
    <row r="8090" spans="20:20" x14ac:dyDescent="0.25">
      <c r="T8090"/>
    </row>
    <row r="8091" spans="20:20" x14ac:dyDescent="0.25">
      <c r="T8091"/>
    </row>
    <row r="8092" spans="20:20" x14ac:dyDescent="0.25">
      <c r="T8092"/>
    </row>
    <row r="8093" spans="20:20" x14ac:dyDescent="0.25">
      <c r="T8093"/>
    </row>
    <row r="8094" spans="20:20" x14ac:dyDescent="0.25">
      <c r="T8094"/>
    </row>
    <row r="8095" spans="20:20" x14ac:dyDescent="0.25">
      <c r="T8095"/>
    </row>
    <row r="8096" spans="20:20" x14ac:dyDescent="0.25">
      <c r="T8096"/>
    </row>
    <row r="8097" spans="20:20" x14ac:dyDescent="0.25">
      <c r="T8097"/>
    </row>
    <row r="8098" spans="20:20" x14ac:dyDescent="0.25">
      <c r="T8098"/>
    </row>
    <row r="8099" spans="20:20" x14ac:dyDescent="0.25">
      <c r="T8099"/>
    </row>
    <row r="8100" spans="20:20" x14ac:dyDescent="0.25">
      <c r="T8100"/>
    </row>
    <row r="8101" spans="20:20" x14ac:dyDescent="0.25">
      <c r="T8101"/>
    </row>
    <row r="8102" spans="20:20" x14ac:dyDescent="0.25">
      <c r="T8102"/>
    </row>
    <row r="8103" spans="20:20" x14ac:dyDescent="0.25">
      <c r="T8103"/>
    </row>
    <row r="8104" spans="20:20" x14ac:dyDescent="0.25">
      <c r="T8104"/>
    </row>
    <row r="8105" spans="20:20" x14ac:dyDescent="0.25">
      <c r="T8105"/>
    </row>
    <row r="8106" spans="20:20" x14ac:dyDescent="0.25">
      <c r="T8106"/>
    </row>
    <row r="8107" spans="20:20" x14ac:dyDescent="0.25">
      <c r="T8107"/>
    </row>
    <row r="8108" spans="20:20" x14ac:dyDescent="0.25">
      <c r="T8108"/>
    </row>
    <row r="8109" spans="20:20" x14ac:dyDescent="0.25">
      <c r="T8109"/>
    </row>
    <row r="8110" spans="20:20" x14ac:dyDescent="0.25">
      <c r="T8110"/>
    </row>
    <row r="8111" spans="20:20" x14ac:dyDescent="0.25">
      <c r="T8111"/>
    </row>
    <row r="8112" spans="20:20" x14ac:dyDescent="0.25">
      <c r="T8112"/>
    </row>
    <row r="8113" spans="20:20" x14ac:dyDescent="0.25">
      <c r="T8113"/>
    </row>
    <row r="8114" spans="20:20" x14ac:dyDescent="0.25">
      <c r="T8114"/>
    </row>
    <row r="8115" spans="20:20" x14ac:dyDescent="0.25">
      <c r="T8115"/>
    </row>
    <row r="8116" spans="20:20" x14ac:dyDescent="0.25">
      <c r="T8116"/>
    </row>
    <row r="8117" spans="20:20" x14ac:dyDescent="0.25">
      <c r="T8117"/>
    </row>
    <row r="8118" spans="20:20" x14ac:dyDescent="0.25">
      <c r="T8118"/>
    </row>
    <row r="8119" spans="20:20" x14ac:dyDescent="0.25">
      <c r="T8119"/>
    </row>
    <row r="8120" spans="20:20" x14ac:dyDescent="0.25">
      <c r="T8120"/>
    </row>
    <row r="8121" spans="20:20" x14ac:dyDescent="0.25">
      <c r="T8121"/>
    </row>
    <row r="8122" spans="20:20" x14ac:dyDescent="0.25">
      <c r="T8122"/>
    </row>
    <row r="8123" spans="20:20" x14ac:dyDescent="0.25">
      <c r="T8123"/>
    </row>
    <row r="8124" spans="20:20" x14ac:dyDescent="0.25">
      <c r="T8124"/>
    </row>
    <row r="8125" spans="20:20" x14ac:dyDescent="0.25">
      <c r="T8125"/>
    </row>
    <row r="8126" spans="20:20" x14ac:dyDescent="0.25">
      <c r="T8126"/>
    </row>
    <row r="8127" spans="20:20" x14ac:dyDescent="0.25">
      <c r="T8127"/>
    </row>
    <row r="8128" spans="20:20" x14ac:dyDescent="0.25">
      <c r="T8128"/>
    </row>
    <row r="8129" spans="20:20" x14ac:dyDescent="0.25">
      <c r="T8129"/>
    </row>
    <row r="8130" spans="20:20" x14ac:dyDescent="0.25">
      <c r="T8130"/>
    </row>
    <row r="8131" spans="20:20" x14ac:dyDescent="0.25">
      <c r="T8131"/>
    </row>
    <row r="8132" spans="20:20" x14ac:dyDescent="0.25">
      <c r="T8132"/>
    </row>
    <row r="8133" spans="20:20" x14ac:dyDescent="0.25">
      <c r="T8133"/>
    </row>
    <row r="8134" spans="20:20" x14ac:dyDescent="0.25">
      <c r="T8134"/>
    </row>
    <row r="8135" spans="20:20" x14ac:dyDescent="0.25">
      <c r="T8135"/>
    </row>
    <row r="8136" spans="20:20" x14ac:dyDescent="0.25">
      <c r="T8136"/>
    </row>
    <row r="8137" spans="20:20" x14ac:dyDescent="0.25">
      <c r="T8137"/>
    </row>
    <row r="8138" spans="20:20" x14ac:dyDescent="0.25">
      <c r="T8138"/>
    </row>
    <row r="8139" spans="20:20" x14ac:dyDescent="0.25">
      <c r="T8139"/>
    </row>
    <row r="8140" spans="20:20" x14ac:dyDescent="0.25">
      <c r="T8140"/>
    </row>
    <row r="8141" spans="20:20" x14ac:dyDescent="0.25">
      <c r="T8141"/>
    </row>
    <row r="8142" spans="20:20" x14ac:dyDescent="0.25">
      <c r="T8142"/>
    </row>
    <row r="8143" spans="20:20" x14ac:dyDescent="0.25">
      <c r="T8143"/>
    </row>
    <row r="8144" spans="20:20" x14ac:dyDescent="0.25">
      <c r="T8144"/>
    </row>
    <row r="8145" spans="20:20" x14ac:dyDescent="0.25">
      <c r="T8145"/>
    </row>
    <row r="8146" spans="20:20" x14ac:dyDescent="0.25">
      <c r="T8146"/>
    </row>
    <row r="8147" spans="20:20" x14ac:dyDescent="0.25">
      <c r="T8147"/>
    </row>
    <row r="8148" spans="20:20" x14ac:dyDescent="0.25">
      <c r="T8148"/>
    </row>
    <row r="8149" spans="20:20" x14ac:dyDescent="0.25">
      <c r="T8149"/>
    </row>
    <row r="8150" spans="20:20" x14ac:dyDescent="0.25">
      <c r="T8150"/>
    </row>
    <row r="8151" spans="20:20" x14ac:dyDescent="0.25">
      <c r="T8151"/>
    </row>
    <row r="8152" spans="20:20" x14ac:dyDescent="0.25">
      <c r="T8152"/>
    </row>
    <row r="8153" spans="20:20" x14ac:dyDescent="0.25">
      <c r="T8153"/>
    </row>
    <row r="8154" spans="20:20" x14ac:dyDescent="0.25">
      <c r="T8154"/>
    </row>
    <row r="8155" spans="20:20" x14ac:dyDescent="0.25">
      <c r="T8155"/>
    </row>
    <row r="8156" spans="20:20" x14ac:dyDescent="0.25">
      <c r="T8156"/>
    </row>
    <row r="8157" spans="20:20" x14ac:dyDescent="0.25">
      <c r="T8157"/>
    </row>
    <row r="8158" spans="20:20" x14ac:dyDescent="0.25">
      <c r="T8158"/>
    </row>
    <row r="8159" spans="20:20" x14ac:dyDescent="0.25">
      <c r="T8159"/>
    </row>
    <row r="8160" spans="20:20" x14ac:dyDescent="0.25">
      <c r="T8160"/>
    </row>
    <row r="8161" spans="20:20" x14ac:dyDescent="0.25">
      <c r="T8161"/>
    </row>
    <row r="8162" spans="20:20" x14ac:dyDescent="0.25">
      <c r="T8162"/>
    </row>
    <row r="8163" spans="20:20" x14ac:dyDescent="0.25">
      <c r="T8163"/>
    </row>
    <row r="8164" spans="20:20" x14ac:dyDescent="0.25">
      <c r="T8164"/>
    </row>
    <row r="8165" spans="20:20" x14ac:dyDescent="0.25">
      <c r="T8165"/>
    </row>
    <row r="8166" spans="20:20" x14ac:dyDescent="0.25">
      <c r="T8166"/>
    </row>
    <row r="8167" spans="20:20" x14ac:dyDescent="0.25">
      <c r="T8167"/>
    </row>
    <row r="8168" spans="20:20" x14ac:dyDescent="0.25">
      <c r="T8168"/>
    </row>
    <row r="8169" spans="20:20" x14ac:dyDescent="0.25">
      <c r="T8169"/>
    </row>
    <row r="8170" spans="20:20" x14ac:dyDescent="0.25">
      <c r="T8170"/>
    </row>
    <row r="8171" spans="20:20" x14ac:dyDescent="0.25">
      <c r="T8171"/>
    </row>
    <row r="8172" spans="20:20" x14ac:dyDescent="0.25">
      <c r="T8172"/>
    </row>
    <row r="8173" spans="20:20" x14ac:dyDescent="0.25">
      <c r="T8173"/>
    </row>
    <row r="8174" spans="20:20" x14ac:dyDescent="0.25">
      <c r="T8174"/>
    </row>
    <row r="8175" spans="20:20" x14ac:dyDescent="0.25">
      <c r="T8175"/>
    </row>
    <row r="8176" spans="20:20" x14ac:dyDescent="0.25">
      <c r="T8176"/>
    </row>
    <row r="8177" spans="20:20" x14ac:dyDescent="0.25">
      <c r="T8177"/>
    </row>
    <row r="8178" spans="20:20" x14ac:dyDescent="0.25">
      <c r="T8178"/>
    </row>
    <row r="8179" spans="20:20" x14ac:dyDescent="0.25">
      <c r="T8179"/>
    </row>
    <row r="8180" spans="20:20" x14ac:dyDescent="0.25">
      <c r="T8180"/>
    </row>
    <row r="8181" spans="20:20" x14ac:dyDescent="0.25">
      <c r="T8181"/>
    </row>
    <row r="8182" spans="20:20" x14ac:dyDescent="0.25">
      <c r="T8182"/>
    </row>
    <row r="8183" spans="20:20" x14ac:dyDescent="0.25">
      <c r="T8183"/>
    </row>
    <row r="8184" spans="20:20" x14ac:dyDescent="0.25">
      <c r="T8184"/>
    </row>
    <row r="8185" spans="20:20" x14ac:dyDescent="0.25">
      <c r="T8185"/>
    </row>
    <row r="8186" spans="20:20" x14ac:dyDescent="0.25">
      <c r="T8186"/>
    </row>
    <row r="8187" spans="20:20" x14ac:dyDescent="0.25">
      <c r="T8187"/>
    </row>
    <row r="8188" spans="20:20" x14ac:dyDescent="0.25">
      <c r="T8188"/>
    </row>
    <row r="8189" spans="20:20" x14ac:dyDescent="0.25">
      <c r="T8189"/>
    </row>
    <row r="8190" spans="20:20" x14ac:dyDescent="0.25">
      <c r="T8190"/>
    </row>
    <row r="8191" spans="20:20" x14ac:dyDescent="0.25">
      <c r="T8191"/>
    </row>
    <row r="8192" spans="20:20" x14ac:dyDescent="0.25">
      <c r="T8192"/>
    </row>
    <row r="8193" spans="20:20" x14ac:dyDescent="0.25">
      <c r="T8193"/>
    </row>
    <row r="8194" spans="20:20" x14ac:dyDescent="0.25">
      <c r="T8194"/>
    </row>
    <row r="8195" spans="20:20" x14ac:dyDescent="0.25">
      <c r="T8195"/>
    </row>
    <row r="8196" spans="20:20" x14ac:dyDescent="0.25">
      <c r="T8196"/>
    </row>
    <row r="8197" spans="20:20" x14ac:dyDescent="0.25">
      <c r="T8197"/>
    </row>
    <row r="8198" spans="20:20" x14ac:dyDescent="0.25">
      <c r="T8198"/>
    </row>
    <row r="8199" spans="20:20" x14ac:dyDescent="0.25">
      <c r="T8199"/>
    </row>
    <row r="8200" spans="20:20" x14ac:dyDescent="0.25">
      <c r="T8200"/>
    </row>
    <row r="8201" spans="20:20" x14ac:dyDescent="0.25">
      <c r="T8201"/>
    </row>
    <row r="8202" spans="20:20" x14ac:dyDescent="0.25">
      <c r="T8202"/>
    </row>
    <row r="8203" spans="20:20" x14ac:dyDescent="0.25">
      <c r="T8203"/>
    </row>
    <row r="8204" spans="20:20" x14ac:dyDescent="0.25">
      <c r="T8204"/>
    </row>
    <row r="8205" spans="20:20" x14ac:dyDescent="0.25">
      <c r="T8205"/>
    </row>
    <row r="8206" spans="20:20" x14ac:dyDescent="0.25">
      <c r="T8206"/>
    </row>
    <row r="8207" spans="20:20" x14ac:dyDescent="0.25">
      <c r="T8207"/>
    </row>
    <row r="8208" spans="20:20" x14ac:dyDescent="0.25">
      <c r="T8208"/>
    </row>
    <row r="8209" spans="20:20" x14ac:dyDescent="0.25">
      <c r="T8209"/>
    </row>
    <row r="8210" spans="20:20" x14ac:dyDescent="0.25">
      <c r="T8210"/>
    </row>
    <row r="8211" spans="20:20" x14ac:dyDescent="0.25">
      <c r="T8211"/>
    </row>
    <row r="8212" spans="20:20" x14ac:dyDescent="0.25">
      <c r="T8212"/>
    </row>
    <row r="8213" spans="20:20" x14ac:dyDescent="0.25">
      <c r="T8213"/>
    </row>
    <row r="8214" spans="20:20" x14ac:dyDescent="0.25">
      <c r="T8214"/>
    </row>
    <row r="8215" spans="20:20" x14ac:dyDescent="0.25">
      <c r="T8215"/>
    </row>
    <row r="8216" spans="20:20" x14ac:dyDescent="0.25">
      <c r="T8216"/>
    </row>
    <row r="8217" spans="20:20" x14ac:dyDescent="0.25">
      <c r="T8217"/>
    </row>
    <row r="8218" spans="20:20" x14ac:dyDescent="0.25">
      <c r="T8218"/>
    </row>
    <row r="8219" spans="20:20" x14ac:dyDescent="0.25">
      <c r="T8219"/>
    </row>
    <row r="8220" spans="20:20" x14ac:dyDescent="0.25">
      <c r="T8220"/>
    </row>
    <row r="8221" spans="20:20" x14ac:dyDescent="0.25">
      <c r="T8221"/>
    </row>
    <row r="8222" spans="20:20" x14ac:dyDescent="0.25">
      <c r="T8222"/>
    </row>
    <row r="8223" spans="20:20" x14ac:dyDescent="0.25">
      <c r="T8223"/>
    </row>
    <row r="8224" spans="20:20" x14ac:dyDescent="0.25">
      <c r="T8224"/>
    </row>
    <row r="8225" spans="20:20" x14ac:dyDescent="0.25">
      <c r="T8225"/>
    </row>
    <row r="8226" spans="20:20" x14ac:dyDescent="0.25">
      <c r="T8226"/>
    </row>
    <row r="8227" spans="20:20" x14ac:dyDescent="0.25">
      <c r="T8227"/>
    </row>
    <row r="8228" spans="20:20" x14ac:dyDescent="0.25">
      <c r="T8228"/>
    </row>
    <row r="8229" spans="20:20" x14ac:dyDescent="0.25">
      <c r="T8229"/>
    </row>
    <row r="8230" spans="20:20" x14ac:dyDescent="0.25">
      <c r="T8230"/>
    </row>
    <row r="8231" spans="20:20" x14ac:dyDescent="0.25">
      <c r="T8231"/>
    </row>
    <row r="8232" spans="20:20" x14ac:dyDescent="0.25">
      <c r="T8232"/>
    </row>
    <row r="8233" spans="20:20" x14ac:dyDescent="0.25">
      <c r="T8233"/>
    </row>
    <row r="8234" spans="20:20" x14ac:dyDescent="0.25">
      <c r="T8234"/>
    </row>
    <row r="8235" spans="20:20" x14ac:dyDescent="0.25">
      <c r="T8235"/>
    </row>
    <row r="8236" spans="20:20" x14ac:dyDescent="0.25">
      <c r="T8236"/>
    </row>
    <row r="8237" spans="20:20" x14ac:dyDescent="0.25">
      <c r="T8237"/>
    </row>
    <row r="8238" spans="20:20" x14ac:dyDescent="0.25">
      <c r="T8238"/>
    </row>
    <row r="8239" spans="20:20" x14ac:dyDescent="0.25">
      <c r="T8239"/>
    </row>
    <row r="8240" spans="20:20" x14ac:dyDescent="0.25">
      <c r="T8240"/>
    </row>
    <row r="8241" spans="20:20" x14ac:dyDescent="0.25">
      <c r="T8241"/>
    </row>
    <row r="8242" spans="20:20" x14ac:dyDescent="0.25">
      <c r="T8242"/>
    </row>
    <row r="8243" spans="20:20" x14ac:dyDescent="0.25">
      <c r="T8243"/>
    </row>
    <row r="8244" spans="20:20" x14ac:dyDescent="0.25">
      <c r="T8244"/>
    </row>
    <row r="8245" spans="20:20" x14ac:dyDescent="0.25">
      <c r="T8245"/>
    </row>
    <row r="8246" spans="20:20" x14ac:dyDescent="0.25">
      <c r="T8246"/>
    </row>
    <row r="8247" spans="20:20" x14ac:dyDescent="0.25">
      <c r="T8247"/>
    </row>
    <row r="8248" spans="20:20" x14ac:dyDescent="0.25">
      <c r="T8248"/>
    </row>
    <row r="8249" spans="20:20" x14ac:dyDescent="0.25">
      <c r="T8249"/>
    </row>
    <row r="8250" spans="20:20" x14ac:dyDescent="0.25">
      <c r="T8250"/>
    </row>
    <row r="8251" spans="20:20" x14ac:dyDescent="0.25">
      <c r="T8251"/>
    </row>
    <row r="8252" spans="20:20" x14ac:dyDescent="0.25">
      <c r="T8252"/>
    </row>
    <row r="8253" spans="20:20" x14ac:dyDescent="0.25">
      <c r="T8253"/>
    </row>
    <row r="8254" spans="20:20" x14ac:dyDescent="0.25">
      <c r="T8254"/>
    </row>
    <row r="8255" spans="20:20" x14ac:dyDescent="0.25">
      <c r="T8255"/>
    </row>
    <row r="8256" spans="20:20" x14ac:dyDescent="0.25">
      <c r="T8256"/>
    </row>
    <row r="8257" spans="20:20" x14ac:dyDescent="0.25">
      <c r="T8257"/>
    </row>
    <row r="8258" spans="20:20" x14ac:dyDescent="0.25">
      <c r="T8258"/>
    </row>
    <row r="8259" spans="20:20" x14ac:dyDescent="0.25">
      <c r="T8259"/>
    </row>
    <row r="8260" spans="20:20" x14ac:dyDescent="0.25">
      <c r="T8260"/>
    </row>
    <row r="8261" spans="20:20" x14ac:dyDescent="0.25">
      <c r="T8261"/>
    </row>
    <row r="8262" spans="20:20" x14ac:dyDescent="0.25">
      <c r="T8262"/>
    </row>
    <row r="8263" spans="20:20" x14ac:dyDescent="0.25">
      <c r="T8263"/>
    </row>
    <row r="8264" spans="20:20" x14ac:dyDescent="0.25">
      <c r="T8264"/>
    </row>
    <row r="8265" spans="20:20" x14ac:dyDescent="0.25">
      <c r="T8265"/>
    </row>
    <row r="8266" spans="20:20" x14ac:dyDescent="0.25">
      <c r="T8266"/>
    </row>
    <row r="8267" spans="20:20" x14ac:dyDescent="0.25">
      <c r="T8267"/>
    </row>
    <row r="8268" spans="20:20" x14ac:dyDescent="0.25">
      <c r="T8268"/>
    </row>
    <row r="8269" spans="20:20" x14ac:dyDescent="0.25">
      <c r="T8269"/>
    </row>
    <row r="8270" spans="20:20" x14ac:dyDescent="0.25">
      <c r="T8270"/>
    </row>
    <row r="8271" spans="20:20" x14ac:dyDescent="0.25">
      <c r="T8271"/>
    </row>
    <row r="8272" spans="20:20" x14ac:dyDescent="0.25">
      <c r="T8272"/>
    </row>
    <row r="8273" spans="20:20" x14ac:dyDescent="0.25">
      <c r="T8273"/>
    </row>
    <row r="8274" spans="20:20" x14ac:dyDescent="0.25">
      <c r="T8274"/>
    </row>
    <row r="8275" spans="20:20" x14ac:dyDescent="0.25">
      <c r="T8275"/>
    </row>
    <row r="8276" spans="20:20" x14ac:dyDescent="0.25">
      <c r="T8276"/>
    </row>
    <row r="8277" spans="20:20" x14ac:dyDescent="0.25">
      <c r="T8277"/>
    </row>
    <row r="8278" spans="20:20" x14ac:dyDescent="0.25">
      <c r="T8278"/>
    </row>
    <row r="8279" spans="20:20" x14ac:dyDescent="0.25">
      <c r="T8279"/>
    </row>
    <row r="8280" spans="20:20" x14ac:dyDescent="0.25">
      <c r="T8280"/>
    </row>
    <row r="8281" spans="20:20" x14ac:dyDescent="0.25">
      <c r="T8281"/>
    </row>
    <row r="8282" spans="20:20" x14ac:dyDescent="0.25">
      <c r="T8282"/>
    </row>
    <row r="8283" spans="20:20" x14ac:dyDescent="0.25">
      <c r="T8283"/>
    </row>
    <row r="8284" spans="20:20" x14ac:dyDescent="0.25">
      <c r="T8284"/>
    </row>
    <row r="8285" spans="20:20" x14ac:dyDescent="0.25">
      <c r="T8285"/>
    </row>
    <row r="8286" spans="20:20" x14ac:dyDescent="0.25">
      <c r="T8286"/>
    </row>
    <row r="8287" spans="20:20" x14ac:dyDescent="0.25">
      <c r="T8287"/>
    </row>
    <row r="8288" spans="20:20" x14ac:dyDescent="0.25">
      <c r="T8288"/>
    </row>
    <row r="8289" spans="20:20" x14ac:dyDescent="0.25">
      <c r="T8289"/>
    </row>
    <row r="8290" spans="20:20" x14ac:dyDescent="0.25">
      <c r="T8290"/>
    </row>
    <row r="8291" spans="20:20" x14ac:dyDescent="0.25">
      <c r="T8291"/>
    </row>
    <row r="8292" spans="20:20" x14ac:dyDescent="0.25">
      <c r="T8292"/>
    </row>
    <row r="8293" spans="20:20" x14ac:dyDescent="0.25">
      <c r="T8293"/>
    </row>
    <row r="8294" spans="20:20" x14ac:dyDescent="0.25">
      <c r="T8294"/>
    </row>
    <row r="8295" spans="20:20" x14ac:dyDescent="0.25">
      <c r="T8295"/>
    </row>
    <row r="8296" spans="20:20" x14ac:dyDescent="0.25">
      <c r="T8296"/>
    </row>
    <row r="8297" spans="20:20" x14ac:dyDescent="0.25">
      <c r="T8297"/>
    </row>
    <row r="8298" spans="20:20" x14ac:dyDescent="0.25">
      <c r="T8298"/>
    </row>
    <row r="8299" spans="20:20" x14ac:dyDescent="0.25">
      <c r="T8299"/>
    </row>
    <row r="8300" spans="20:20" x14ac:dyDescent="0.25">
      <c r="T8300"/>
    </row>
    <row r="8301" spans="20:20" x14ac:dyDescent="0.25">
      <c r="T8301"/>
    </row>
    <row r="8302" spans="20:20" x14ac:dyDescent="0.25">
      <c r="T8302"/>
    </row>
    <row r="8303" spans="20:20" x14ac:dyDescent="0.25">
      <c r="T8303"/>
    </row>
    <row r="8304" spans="20:20" x14ac:dyDescent="0.25">
      <c r="T8304"/>
    </row>
    <row r="8305" spans="20:20" x14ac:dyDescent="0.25">
      <c r="T8305"/>
    </row>
    <row r="8306" spans="20:20" x14ac:dyDescent="0.25">
      <c r="T8306"/>
    </row>
    <row r="8307" spans="20:20" x14ac:dyDescent="0.25">
      <c r="T8307"/>
    </row>
    <row r="8308" spans="20:20" x14ac:dyDescent="0.25">
      <c r="T8308"/>
    </row>
    <row r="8309" spans="20:20" x14ac:dyDescent="0.25">
      <c r="T8309"/>
    </row>
    <row r="8310" spans="20:20" x14ac:dyDescent="0.25">
      <c r="T8310"/>
    </row>
    <row r="8311" spans="20:20" x14ac:dyDescent="0.25">
      <c r="T8311"/>
    </row>
    <row r="8312" spans="20:20" x14ac:dyDescent="0.25">
      <c r="T8312"/>
    </row>
    <row r="8313" spans="20:20" x14ac:dyDescent="0.25">
      <c r="T8313"/>
    </row>
    <row r="8314" spans="20:20" x14ac:dyDescent="0.25">
      <c r="T8314"/>
    </row>
    <row r="8315" spans="20:20" x14ac:dyDescent="0.25">
      <c r="T8315"/>
    </row>
    <row r="8316" spans="20:20" x14ac:dyDescent="0.25">
      <c r="T8316"/>
    </row>
    <row r="8317" spans="20:20" x14ac:dyDescent="0.25">
      <c r="T8317"/>
    </row>
    <row r="8318" spans="20:20" x14ac:dyDescent="0.25">
      <c r="T8318"/>
    </row>
    <row r="8319" spans="20:20" x14ac:dyDescent="0.25">
      <c r="T8319"/>
    </row>
    <row r="8320" spans="20:20" x14ac:dyDescent="0.25">
      <c r="T8320"/>
    </row>
    <row r="8321" spans="20:20" x14ac:dyDescent="0.25">
      <c r="T8321"/>
    </row>
    <row r="8322" spans="20:20" x14ac:dyDescent="0.25">
      <c r="T8322"/>
    </row>
    <row r="8323" spans="20:20" x14ac:dyDescent="0.25">
      <c r="T8323"/>
    </row>
    <row r="8324" spans="20:20" x14ac:dyDescent="0.25">
      <c r="T8324"/>
    </row>
    <row r="8325" spans="20:20" x14ac:dyDescent="0.25">
      <c r="T8325"/>
    </row>
    <row r="8326" spans="20:20" x14ac:dyDescent="0.25">
      <c r="T8326"/>
    </row>
    <row r="8327" spans="20:20" x14ac:dyDescent="0.25">
      <c r="T8327"/>
    </row>
    <row r="8328" spans="20:20" x14ac:dyDescent="0.25">
      <c r="T8328"/>
    </row>
    <row r="8329" spans="20:20" x14ac:dyDescent="0.25">
      <c r="T8329"/>
    </row>
    <row r="8330" spans="20:20" x14ac:dyDescent="0.25">
      <c r="T8330"/>
    </row>
    <row r="8331" spans="20:20" x14ac:dyDescent="0.25">
      <c r="T8331"/>
    </row>
    <row r="8332" spans="20:20" x14ac:dyDescent="0.25">
      <c r="T8332"/>
    </row>
    <row r="8333" spans="20:20" x14ac:dyDescent="0.25">
      <c r="T8333"/>
    </row>
    <row r="8334" spans="20:20" x14ac:dyDescent="0.25">
      <c r="T8334"/>
    </row>
    <row r="8335" spans="20:20" x14ac:dyDescent="0.25">
      <c r="T8335"/>
    </row>
    <row r="8336" spans="20:20" x14ac:dyDescent="0.25">
      <c r="T8336"/>
    </row>
    <row r="8337" spans="20:20" x14ac:dyDescent="0.25">
      <c r="T8337"/>
    </row>
    <row r="8338" spans="20:20" x14ac:dyDescent="0.25">
      <c r="T8338"/>
    </row>
    <row r="8339" spans="20:20" x14ac:dyDescent="0.25">
      <c r="T8339"/>
    </row>
    <row r="8340" spans="20:20" x14ac:dyDescent="0.25">
      <c r="T8340"/>
    </row>
    <row r="8341" spans="20:20" x14ac:dyDescent="0.25">
      <c r="T8341"/>
    </row>
    <row r="8342" spans="20:20" x14ac:dyDescent="0.25">
      <c r="T8342"/>
    </row>
    <row r="8343" spans="20:20" x14ac:dyDescent="0.25">
      <c r="T8343"/>
    </row>
    <row r="8344" spans="20:20" x14ac:dyDescent="0.25">
      <c r="T8344"/>
    </row>
    <row r="8345" spans="20:20" x14ac:dyDescent="0.25">
      <c r="T8345"/>
    </row>
    <row r="8346" spans="20:20" x14ac:dyDescent="0.25">
      <c r="T8346"/>
    </row>
    <row r="8347" spans="20:20" x14ac:dyDescent="0.25">
      <c r="T8347"/>
    </row>
    <row r="8348" spans="20:20" x14ac:dyDescent="0.25">
      <c r="T8348"/>
    </row>
    <row r="8349" spans="20:20" x14ac:dyDescent="0.25">
      <c r="T8349"/>
    </row>
    <row r="8350" spans="20:20" x14ac:dyDescent="0.25">
      <c r="T8350"/>
    </row>
    <row r="8351" spans="20:20" x14ac:dyDescent="0.25">
      <c r="T8351"/>
    </row>
    <row r="8352" spans="20:20" x14ac:dyDescent="0.25">
      <c r="T8352"/>
    </row>
    <row r="8353" spans="20:20" x14ac:dyDescent="0.25">
      <c r="T8353"/>
    </row>
    <row r="8354" spans="20:20" x14ac:dyDescent="0.25">
      <c r="T8354"/>
    </row>
    <row r="8355" spans="20:20" x14ac:dyDescent="0.25">
      <c r="T8355"/>
    </row>
    <row r="8356" spans="20:20" x14ac:dyDescent="0.25">
      <c r="T8356"/>
    </row>
    <row r="8357" spans="20:20" x14ac:dyDescent="0.25">
      <c r="T8357"/>
    </row>
    <row r="8358" spans="20:20" x14ac:dyDescent="0.25">
      <c r="T8358"/>
    </row>
    <row r="8359" spans="20:20" x14ac:dyDescent="0.25">
      <c r="T8359"/>
    </row>
    <row r="8360" spans="20:20" x14ac:dyDescent="0.25">
      <c r="T8360"/>
    </row>
    <row r="8361" spans="20:20" x14ac:dyDescent="0.25">
      <c r="T8361"/>
    </row>
    <row r="8362" spans="20:20" x14ac:dyDescent="0.25">
      <c r="T8362"/>
    </row>
    <row r="8363" spans="20:20" x14ac:dyDescent="0.25">
      <c r="T8363"/>
    </row>
    <row r="8364" spans="20:20" x14ac:dyDescent="0.25">
      <c r="T8364"/>
    </row>
    <row r="8365" spans="20:20" x14ac:dyDescent="0.25">
      <c r="T8365"/>
    </row>
    <row r="8366" spans="20:20" x14ac:dyDescent="0.25">
      <c r="T8366"/>
    </row>
    <row r="8367" spans="20:20" x14ac:dyDescent="0.25">
      <c r="T8367"/>
    </row>
    <row r="8368" spans="20:20" x14ac:dyDescent="0.25">
      <c r="T8368"/>
    </row>
    <row r="8369" spans="20:20" x14ac:dyDescent="0.25">
      <c r="T8369"/>
    </row>
    <row r="8370" spans="20:20" x14ac:dyDescent="0.25">
      <c r="T8370"/>
    </row>
    <row r="8371" spans="20:20" x14ac:dyDescent="0.25">
      <c r="T8371"/>
    </row>
    <row r="8372" spans="20:20" x14ac:dyDescent="0.25">
      <c r="T8372"/>
    </row>
    <row r="8373" spans="20:20" x14ac:dyDescent="0.25">
      <c r="T8373"/>
    </row>
    <row r="8374" spans="20:20" x14ac:dyDescent="0.25">
      <c r="T8374"/>
    </row>
    <row r="8375" spans="20:20" x14ac:dyDescent="0.25">
      <c r="T8375"/>
    </row>
    <row r="8376" spans="20:20" x14ac:dyDescent="0.25">
      <c r="T8376"/>
    </row>
    <row r="8377" spans="20:20" x14ac:dyDescent="0.25">
      <c r="T8377"/>
    </row>
    <row r="8378" spans="20:20" x14ac:dyDescent="0.25">
      <c r="T8378"/>
    </row>
    <row r="8379" spans="20:20" x14ac:dyDescent="0.25">
      <c r="T8379"/>
    </row>
    <row r="8380" spans="20:20" x14ac:dyDescent="0.25">
      <c r="T8380"/>
    </row>
    <row r="8381" spans="20:20" x14ac:dyDescent="0.25">
      <c r="T8381"/>
    </row>
    <row r="8382" spans="20:20" x14ac:dyDescent="0.25">
      <c r="T8382"/>
    </row>
    <row r="8383" spans="20:20" x14ac:dyDescent="0.25">
      <c r="T8383"/>
    </row>
    <row r="8384" spans="20:20" x14ac:dyDescent="0.25">
      <c r="T8384"/>
    </row>
    <row r="8385" spans="20:20" x14ac:dyDescent="0.25">
      <c r="T8385"/>
    </row>
    <row r="8386" spans="20:20" x14ac:dyDescent="0.25">
      <c r="T8386"/>
    </row>
    <row r="8387" spans="20:20" x14ac:dyDescent="0.25">
      <c r="T8387"/>
    </row>
    <row r="8388" spans="20:20" x14ac:dyDescent="0.25">
      <c r="T8388"/>
    </row>
    <row r="8389" spans="20:20" x14ac:dyDescent="0.25">
      <c r="T8389"/>
    </row>
    <row r="8390" spans="20:20" x14ac:dyDescent="0.25">
      <c r="T8390"/>
    </row>
    <row r="8391" spans="20:20" x14ac:dyDescent="0.25">
      <c r="T8391"/>
    </row>
    <row r="8392" spans="20:20" x14ac:dyDescent="0.25">
      <c r="T8392"/>
    </row>
    <row r="8393" spans="20:20" x14ac:dyDescent="0.25">
      <c r="T8393"/>
    </row>
    <row r="8394" spans="20:20" x14ac:dyDescent="0.25">
      <c r="T8394"/>
    </row>
    <row r="8395" spans="20:20" x14ac:dyDescent="0.25">
      <c r="T8395"/>
    </row>
    <row r="8396" spans="20:20" x14ac:dyDescent="0.25">
      <c r="T8396"/>
    </row>
    <row r="8397" spans="20:20" x14ac:dyDescent="0.25">
      <c r="T8397"/>
    </row>
    <row r="8398" spans="20:20" x14ac:dyDescent="0.25">
      <c r="T8398"/>
    </row>
    <row r="8399" spans="20:20" x14ac:dyDescent="0.25">
      <c r="T8399"/>
    </row>
    <row r="8400" spans="20:20" x14ac:dyDescent="0.25">
      <c r="T8400"/>
    </row>
    <row r="8401" spans="20:20" x14ac:dyDescent="0.25">
      <c r="T8401"/>
    </row>
    <row r="8402" spans="20:20" x14ac:dyDescent="0.25">
      <c r="T8402"/>
    </row>
    <row r="8403" spans="20:20" x14ac:dyDescent="0.25">
      <c r="T8403"/>
    </row>
    <row r="8404" spans="20:20" x14ac:dyDescent="0.25">
      <c r="T8404"/>
    </row>
    <row r="8405" spans="20:20" x14ac:dyDescent="0.25">
      <c r="T8405"/>
    </row>
    <row r="8406" spans="20:20" x14ac:dyDescent="0.25">
      <c r="T8406"/>
    </row>
    <row r="8407" spans="20:20" x14ac:dyDescent="0.25">
      <c r="T8407"/>
    </row>
    <row r="8408" spans="20:20" x14ac:dyDescent="0.25">
      <c r="T8408"/>
    </row>
    <row r="8409" spans="20:20" x14ac:dyDescent="0.25">
      <c r="T8409"/>
    </row>
    <row r="8410" spans="20:20" x14ac:dyDescent="0.25">
      <c r="T8410"/>
    </row>
    <row r="8411" spans="20:20" x14ac:dyDescent="0.25">
      <c r="T8411"/>
    </row>
    <row r="8412" spans="20:20" x14ac:dyDescent="0.25">
      <c r="T8412"/>
    </row>
    <row r="8413" spans="20:20" x14ac:dyDescent="0.25">
      <c r="T8413"/>
    </row>
    <row r="8414" spans="20:20" x14ac:dyDescent="0.25">
      <c r="T8414"/>
    </row>
    <row r="8415" spans="20:20" x14ac:dyDescent="0.25">
      <c r="T8415"/>
    </row>
    <row r="8416" spans="20:20" x14ac:dyDescent="0.25">
      <c r="T8416"/>
    </row>
    <row r="8417" spans="20:20" x14ac:dyDescent="0.25">
      <c r="T8417"/>
    </row>
    <row r="8418" spans="20:20" x14ac:dyDescent="0.25">
      <c r="T8418"/>
    </row>
    <row r="8419" spans="20:20" x14ac:dyDescent="0.25">
      <c r="T8419"/>
    </row>
    <row r="8420" spans="20:20" x14ac:dyDescent="0.25">
      <c r="T8420"/>
    </row>
    <row r="8421" spans="20:20" x14ac:dyDescent="0.25">
      <c r="T8421"/>
    </row>
    <row r="8422" spans="20:20" x14ac:dyDescent="0.25">
      <c r="T8422"/>
    </row>
    <row r="8423" spans="20:20" x14ac:dyDescent="0.25">
      <c r="T8423"/>
    </row>
    <row r="8424" spans="20:20" x14ac:dyDescent="0.25">
      <c r="T8424"/>
    </row>
    <row r="8425" spans="20:20" x14ac:dyDescent="0.25">
      <c r="T8425"/>
    </row>
    <row r="8426" spans="20:20" x14ac:dyDescent="0.25">
      <c r="T8426"/>
    </row>
    <row r="8427" spans="20:20" x14ac:dyDescent="0.25">
      <c r="T8427"/>
    </row>
    <row r="8428" spans="20:20" x14ac:dyDescent="0.25">
      <c r="T8428"/>
    </row>
    <row r="8429" spans="20:20" x14ac:dyDescent="0.25">
      <c r="T8429"/>
    </row>
    <row r="8430" spans="20:20" x14ac:dyDescent="0.25">
      <c r="T8430"/>
    </row>
    <row r="8431" spans="20:20" x14ac:dyDescent="0.25">
      <c r="T8431"/>
    </row>
    <row r="8432" spans="20:20" x14ac:dyDescent="0.25">
      <c r="T8432"/>
    </row>
    <row r="8433" spans="20:20" x14ac:dyDescent="0.25">
      <c r="T8433"/>
    </row>
    <row r="8434" spans="20:20" x14ac:dyDescent="0.25">
      <c r="T8434"/>
    </row>
    <row r="8435" spans="20:20" x14ac:dyDescent="0.25">
      <c r="T8435"/>
    </row>
    <row r="8436" spans="20:20" x14ac:dyDescent="0.25">
      <c r="T8436"/>
    </row>
    <row r="8437" spans="20:20" x14ac:dyDescent="0.25">
      <c r="T8437"/>
    </row>
    <row r="8438" spans="20:20" x14ac:dyDescent="0.25">
      <c r="T8438"/>
    </row>
    <row r="8439" spans="20:20" x14ac:dyDescent="0.25">
      <c r="T8439"/>
    </row>
    <row r="8440" spans="20:20" x14ac:dyDescent="0.25">
      <c r="T8440"/>
    </row>
    <row r="8441" spans="20:20" x14ac:dyDescent="0.25">
      <c r="T8441"/>
    </row>
    <row r="8442" spans="20:20" x14ac:dyDescent="0.25">
      <c r="T8442"/>
    </row>
    <row r="8443" spans="20:20" x14ac:dyDescent="0.25">
      <c r="T8443"/>
    </row>
    <row r="8444" spans="20:20" x14ac:dyDescent="0.25">
      <c r="T8444"/>
    </row>
    <row r="8445" spans="20:20" x14ac:dyDescent="0.25">
      <c r="T8445"/>
    </row>
    <row r="8446" spans="20:20" x14ac:dyDescent="0.25">
      <c r="T8446"/>
    </row>
    <row r="8447" spans="20:20" x14ac:dyDescent="0.25">
      <c r="T8447"/>
    </row>
    <row r="8448" spans="20:20" x14ac:dyDescent="0.25">
      <c r="T8448"/>
    </row>
    <row r="8449" spans="20:20" x14ac:dyDescent="0.25">
      <c r="T8449"/>
    </row>
    <row r="8450" spans="20:20" x14ac:dyDescent="0.25">
      <c r="T8450"/>
    </row>
    <row r="8451" spans="20:20" x14ac:dyDescent="0.25">
      <c r="T8451"/>
    </row>
    <row r="8452" spans="20:20" x14ac:dyDescent="0.25">
      <c r="T8452"/>
    </row>
    <row r="8453" spans="20:20" x14ac:dyDescent="0.25">
      <c r="T8453"/>
    </row>
    <row r="8454" spans="20:20" x14ac:dyDescent="0.25">
      <c r="T8454"/>
    </row>
    <row r="8455" spans="20:20" x14ac:dyDescent="0.25">
      <c r="T8455"/>
    </row>
    <row r="8456" spans="20:20" x14ac:dyDescent="0.25">
      <c r="T8456"/>
    </row>
    <row r="8457" spans="20:20" x14ac:dyDescent="0.25">
      <c r="T8457"/>
    </row>
    <row r="8458" spans="20:20" x14ac:dyDescent="0.25">
      <c r="T8458"/>
    </row>
    <row r="8459" spans="20:20" x14ac:dyDescent="0.25">
      <c r="T8459"/>
    </row>
    <row r="8460" spans="20:20" x14ac:dyDescent="0.25">
      <c r="T8460"/>
    </row>
    <row r="8461" spans="20:20" x14ac:dyDescent="0.25">
      <c r="T8461"/>
    </row>
    <row r="8462" spans="20:20" x14ac:dyDescent="0.25">
      <c r="T8462"/>
    </row>
    <row r="8463" spans="20:20" x14ac:dyDescent="0.25">
      <c r="T8463"/>
    </row>
    <row r="8464" spans="20:20" x14ac:dyDescent="0.25">
      <c r="T8464"/>
    </row>
    <row r="8465" spans="20:20" x14ac:dyDescent="0.25">
      <c r="T8465"/>
    </row>
    <row r="8466" spans="20:20" x14ac:dyDescent="0.25">
      <c r="T8466"/>
    </row>
    <row r="8467" spans="20:20" x14ac:dyDescent="0.25">
      <c r="T8467"/>
    </row>
    <row r="8468" spans="20:20" x14ac:dyDescent="0.25">
      <c r="T8468"/>
    </row>
    <row r="8469" spans="20:20" x14ac:dyDescent="0.25">
      <c r="T8469"/>
    </row>
    <row r="8470" spans="20:20" x14ac:dyDescent="0.25">
      <c r="T8470"/>
    </row>
    <row r="8471" spans="20:20" x14ac:dyDescent="0.25">
      <c r="T8471"/>
    </row>
    <row r="8472" spans="20:20" x14ac:dyDescent="0.25">
      <c r="T8472"/>
    </row>
    <row r="8473" spans="20:20" x14ac:dyDescent="0.25">
      <c r="T8473"/>
    </row>
    <row r="8474" spans="20:20" x14ac:dyDescent="0.25">
      <c r="T8474"/>
    </row>
    <row r="8475" spans="20:20" x14ac:dyDescent="0.25">
      <c r="T8475"/>
    </row>
    <row r="8476" spans="20:20" x14ac:dyDescent="0.25">
      <c r="T8476"/>
    </row>
    <row r="8477" spans="20:20" x14ac:dyDescent="0.25">
      <c r="T8477"/>
    </row>
    <row r="8478" spans="20:20" x14ac:dyDescent="0.25">
      <c r="T8478"/>
    </row>
    <row r="8479" spans="20:20" x14ac:dyDescent="0.25">
      <c r="T8479"/>
    </row>
    <row r="8480" spans="20:20" x14ac:dyDescent="0.25">
      <c r="T8480"/>
    </row>
    <row r="8481" spans="20:20" x14ac:dyDescent="0.25">
      <c r="T8481"/>
    </row>
    <row r="8482" spans="20:20" x14ac:dyDescent="0.25">
      <c r="T8482"/>
    </row>
    <row r="8483" spans="20:20" x14ac:dyDescent="0.25">
      <c r="T8483"/>
    </row>
    <row r="8484" spans="20:20" x14ac:dyDescent="0.25">
      <c r="T8484"/>
    </row>
    <row r="8485" spans="20:20" x14ac:dyDescent="0.25">
      <c r="T8485"/>
    </row>
    <row r="8486" spans="20:20" x14ac:dyDescent="0.25">
      <c r="T8486"/>
    </row>
    <row r="8487" spans="20:20" x14ac:dyDescent="0.25">
      <c r="T8487"/>
    </row>
    <row r="8488" spans="20:20" x14ac:dyDescent="0.25">
      <c r="T8488"/>
    </row>
    <row r="8489" spans="20:20" x14ac:dyDescent="0.25">
      <c r="T8489"/>
    </row>
    <row r="8490" spans="20:20" x14ac:dyDescent="0.25">
      <c r="T8490"/>
    </row>
    <row r="8491" spans="20:20" x14ac:dyDescent="0.25">
      <c r="T8491"/>
    </row>
    <row r="8492" spans="20:20" x14ac:dyDescent="0.25">
      <c r="T8492"/>
    </row>
    <row r="8493" spans="20:20" x14ac:dyDescent="0.25">
      <c r="T8493"/>
    </row>
    <row r="8494" spans="20:20" x14ac:dyDescent="0.25">
      <c r="T8494"/>
    </row>
    <row r="8495" spans="20:20" x14ac:dyDescent="0.25">
      <c r="T8495"/>
    </row>
    <row r="8496" spans="20:20" x14ac:dyDescent="0.25">
      <c r="T8496"/>
    </row>
    <row r="8497" spans="20:20" x14ac:dyDescent="0.25">
      <c r="T8497"/>
    </row>
    <row r="8498" spans="20:20" x14ac:dyDescent="0.25">
      <c r="T8498"/>
    </row>
    <row r="8499" spans="20:20" x14ac:dyDescent="0.25">
      <c r="T8499"/>
    </row>
    <row r="8500" spans="20:20" x14ac:dyDescent="0.25">
      <c r="T8500"/>
    </row>
    <row r="8501" spans="20:20" x14ac:dyDescent="0.25">
      <c r="T8501"/>
    </row>
    <row r="8502" spans="20:20" x14ac:dyDescent="0.25">
      <c r="T8502"/>
    </row>
    <row r="8503" spans="20:20" x14ac:dyDescent="0.25">
      <c r="T8503"/>
    </row>
    <row r="8504" spans="20:20" x14ac:dyDescent="0.25">
      <c r="T8504"/>
    </row>
    <row r="8505" spans="20:20" x14ac:dyDescent="0.25">
      <c r="T8505"/>
    </row>
    <row r="8506" spans="20:20" x14ac:dyDescent="0.25">
      <c r="T8506"/>
    </row>
    <row r="8507" spans="20:20" x14ac:dyDescent="0.25">
      <c r="T8507"/>
    </row>
    <row r="8508" spans="20:20" x14ac:dyDescent="0.25">
      <c r="T8508"/>
    </row>
    <row r="8509" spans="20:20" x14ac:dyDescent="0.25">
      <c r="T8509"/>
    </row>
    <row r="8510" spans="20:20" x14ac:dyDescent="0.25">
      <c r="T8510"/>
    </row>
    <row r="8511" spans="20:20" x14ac:dyDescent="0.25">
      <c r="T8511"/>
    </row>
    <row r="8512" spans="20:20" x14ac:dyDescent="0.25">
      <c r="T8512"/>
    </row>
    <row r="8513" spans="20:20" x14ac:dyDescent="0.25">
      <c r="T8513"/>
    </row>
    <row r="8514" spans="20:20" x14ac:dyDescent="0.25">
      <c r="T8514"/>
    </row>
    <row r="8515" spans="20:20" x14ac:dyDescent="0.25">
      <c r="T8515"/>
    </row>
    <row r="8516" spans="20:20" x14ac:dyDescent="0.25">
      <c r="T8516"/>
    </row>
    <row r="8517" spans="20:20" x14ac:dyDescent="0.25">
      <c r="T8517"/>
    </row>
    <row r="8518" spans="20:20" x14ac:dyDescent="0.25">
      <c r="T8518"/>
    </row>
    <row r="8519" spans="20:20" x14ac:dyDescent="0.25">
      <c r="T8519"/>
    </row>
    <row r="8520" spans="20:20" x14ac:dyDescent="0.25">
      <c r="T8520"/>
    </row>
    <row r="8521" spans="20:20" x14ac:dyDescent="0.25">
      <c r="T8521"/>
    </row>
    <row r="8522" spans="20:20" x14ac:dyDescent="0.25">
      <c r="T8522"/>
    </row>
    <row r="8523" spans="20:20" x14ac:dyDescent="0.25">
      <c r="T8523"/>
    </row>
    <row r="8524" spans="20:20" x14ac:dyDescent="0.25">
      <c r="T8524"/>
    </row>
    <row r="8525" spans="20:20" x14ac:dyDescent="0.25">
      <c r="T8525"/>
    </row>
    <row r="8526" spans="20:20" x14ac:dyDescent="0.25">
      <c r="T8526"/>
    </row>
    <row r="8527" spans="20:20" x14ac:dyDescent="0.25">
      <c r="T8527"/>
    </row>
    <row r="8528" spans="20:20" x14ac:dyDescent="0.25">
      <c r="T8528"/>
    </row>
    <row r="8529" spans="20:20" x14ac:dyDescent="0.25">
      <c r="T8529"/>
    </row>
    <row r="8530" spans="20:20" x14ac:dyDescent="0.25">
      <c r="T8530"/>
    </row>
    <row r="8531" spans="20:20" x14ac:dyDescent="0.25">
      <c r="T8531"/>
    </row>
    <row r="8532" spans="20:20" x14ac:dyDescent="0.25">
      <c r="T8532"/>
    </row>
    <row r="8533" spans="20:20" x14ac:dyDescent="0.25">
      <c r="T8533"/>
    </row>
    <row r="8534" spans="20:20" x14ac:dyDescent="0.25">
      <c r="T8534"/>
    </row>
    <row r="8535" spans="20:20" x14ac:dyDescent="0.25">
      <c r="T8535"/>
    </row>
    <row r="8536" spans="20:20" x14ac:dyDescent="0.25">
      <c r="T8536"/>
    </row>
    <row r="8537" spans="20:20" x14ac:dyDescent="0.25">
      <c r="T8537"/>
    </row>
    <row r="8538" spans="20:20" x14ac:dyDescent="0.25">
      <c r="T8538"/>
    </row>
    <row r="8539" spans="20:20" x14ac:dyDescent="0.25">
      <c r="T8539"/>
    </row>
    <row r="8540" spans="20:20" x14ac:dyDescent="0.25">
      <c r="T8540"/>
    </row>
    <row r="8541" spans="20:20" x14ac:dyDescent="0.25">
      <c r="T8541"/>
    </row>
    <row r="8542" spans="20:20" x14ac:dyDescent="0.25">
      <c r="T8542"/>
    </row>
    <row r="8543" spans="20:20" x14ac:dyDescent="0.25">
      <c r="T8543"/>
    </row>
    <row r="8544" spans="20:20" x14ac:dyDescent="0.25">
      <c r="T8544"/>
    </row>
    <row r="8545" spans="20:20" x14ac:dyDescent="0.25">
      <c r="T8545"/>
    </row>
    <row r="8546" spans="20:20" x14ac:dyDescent="0.25">
      <c r="T8546"/>
    </row>
    <row r="8547" spans="20:20" x14ac:dyDescent="0.25">
      <c r="T8547"/>
    </row>
    <row r="8548" spans="20:20" x14ac:dyDescent="0.25">
      <c r="T8548"/>
    </row>
    <row r="8549" spans="20:20" x14ac:dyDescent="0.25">
      <c r="T8549"/>
    </row>
    <row r="8550" spans="20:20" x14ac:dyDescent="0.25">
      <c r="T8550"/>
    </row>
    <row r="8551" spans="20:20" x14ac:dyDescent="0.25">
      <c r="T8551"/>
    </row>
    <row r="8552" spans="20:20" x14ac:dyDescent="0.25">
      <c r="T8552"/>
    </row>
    <row r="8553" spans="20:20" x14ac:dyDescent="0.25">
      <c r="T8553"/>
    </row>
    <row r="8554" spans="20:20" x14ac:dyDescent="0.25">
      <c r="T8554"/>
    </row>
    <row r="8555" spans="20:20" x14ac:dyDescent="0.25">
      <c r="T8555"/>
    </row>
    <row r="8556" spans="20:20" x14ac:dyDescent="0.25">
      <c r="T8556"/>
    </row>
    <row r="8557" spans="20:20" x14ac:dyDescent="0.25">
      <c r="T8557"/>
    </row>
    <row r="8558" spans="20:20" x14ac:dyDescent="0.25">
      <c r="T8558"/>
    </row>
    <row r="8559" spans="20:20" x14ac:dyDescent="0.25">
      <c r="T8559"/>
    </row>
    <row r="8560" spans="20:20" x14ac:dyDescent="0.25">
      <c r="T8560"/>
    </row>
    <row r="8561" spans="20:20" x14ac:dyDescent="0.25">
      <c r="T8561"/>
    </row>
    <row r="8562" spans="20:20" x14ac:dyDescent="0.25">
      <c r="T8562"/>
    </row>
    <row r="8563" spans="20:20" x14ac:dyDescent="0.25">
      <c r="T8563"/>
    </row>
    <row r="8564" spans="20:20" x14ac:dyDescent="0.25">
      <c r="T8564"/>
    </row>
    <row r="8565" spans="20:20" x14ac:dyDescent="0.25">
      <c r="T8565"/>
    </row>
    <row r="8566" spans="20:20" x14ac:dyDescent="0.25">
      <c r="T8566"/>
    </row>
    <row r="8567" spans="20:20" x14ac:dyDescent="0.25">
      <c r="T8567"/>
    </row>
    <row r="8568" spans="20:20" x14ac:dyDescent="0.25">
      <c r="T8568"/>
    </row>
    <row r="8569" spans="20:20" x14ac:dyDescent="0.25">
      <c r="T8569"/>
    </row>
    <row r="8570" spans="20:20" x14ac:dyDescent="0.25">
      <c r="T8570"/>
    </row>
    <row r="8571" spans="20:20" x14ac:dyDescent="0.25">
      <c r="T8571"/>
    </row>
    <row r="8572" spans="20:20" x14ac:dyDescent="0.25">
      <c r="T8572"/>
    </row>
    <row r="8573" spans="20:20" x14ac:dyDescent="0.25">
      <c r="T8573"/>
    </row>
    <row r="8574" spans="20:20" x14ac:dyDescent="0.25">
      <c r="T8574"/>
    </row>
    <row r="8575" spans="20:20" x14ac:dyDescent="0.25">
      <c r="T8575"/>
    </row>
    <row r="8576" spans="20:20" x14ac:dyDescent="0.25">
      <c r="T8576"/>
    </row>
    <row r="8577" spans="20:20" x14ac:dyDescent="0.25">
      <c r="T8577"/>
    </row>
    <row r="8578" spans="20:20" x14ac:dyDescent="0.25">
      <c r="T8578"/>
    </row>
    <row r="8579" spans="20:20" x14ac:dyDescent="0.25">
      <c r="T8579"/>
    </row>
    <row r="8580" spans="20:20" x14ac:dyDescent="0.25">
      <c r="T8580"/>
    </row>
    <row r="8581" spans="20:20" x14ac:dyDescent="0.25">
      <c r="T8581"/>
    </row>
    <row r="8582" spans="20:20" x14ac:dyDescent="0.25">
      <c r="T8582"/>
    </row>
    <row r="8583" spans="20:20" x14ac:dyDescent="0.25">
      <c r="T8583"/>
    </row>
    <row r="8584" spans="20:20" x14ac:dyDescent="0.25">
      <c r="T8584"/>
    </row>
    <row r="8585" spans="20:20" x14ac:dyDescent="0.25">
      <c r="T8585"/>
    </row>
    <row r="8586" spans="20:20" x14ac:dyDescent="0.25">
      <c r="T8586"/>
    </row>
    <row r="8587" spans="20:20" x14ac:dyDescent="0.25">
      <c r="T8587"/>
    </row>
    <row r="8588" spans="20:20" x14ac:dyDescent="0.25">
      <c r="T8588"/>
    </row>
    <row r="8589" spans="20:20" x14ac:dyDescent="0.25">
      <c r="T8589"/>
    </row>
    <row r="8590" spans="20:20" x14ac:dyDescent="0.25">
      <c r="T8590"/>
    </row>
    <row r="8591" spans="20:20" x14ac:dyDescent="0.25">
      <c r="T8591"/>
    </row>
    <row r="8592" spans="20:20" x14ac:dyDescent="0.25">
      <c r="T8592"/>
    </row>
    <row r="8593" spans="20:20" x14ac:dyDescent="0.25">
      <c r="T8593"/>
    </row>
    <row r="8594" spans="20:20" x14ac:dyDescent="0.25">
      <c r="T8594"/>
    </row>
    <row r="8595" spans="20:20" x14ac:dyDescent="0.25">
      <c r="T8595"/>
    </row>
    <row r="8596" spans="20:20" x14ac:dyDescent="0.25">
      <c r="T8596"/>
    </row>
    <row r="8597" spans="20:20" x14ac:dyDescent="0.25">
      <c r="T8597"/>
    </row>
    <row r="8598" spans="20:20" x14ac:dyDescent="0.25">
      <c r="T8598"/>
    </row>
    <row r="8599" spans="20:20" x14ac:dyDescent="0.25">
      <c r="T8599"/>
    </row>
    <row r="8600" spans="20:20" x14ac:dyDescent="0.25">
      <c r="T8600"/>
    </row>
    <row r="8601" spans="20:20" x14ac:dyDescent="0.25">
      <c r="T8601"/>
    </row>
    <row r="8602" spans="20:20" x14ac:dyDescent="0.25">
      <c r="T8602"/>
    </row>
    <row r="8603" spans="20:20" x14ac:dyDescent="0.25">
      <c r="T8603"/>
    </row>
    <row r="8604" spans="20:20" x14ac:dyDescent="0.25">
      <c r="T8604"/>
    </row>
    <row r="8605" spans="20:20" x14ac:dyDescent="0.25">
      <c r="T8605"/>
    </row>
    <row r="8606" spans="20:20" x14ac:dyDescent="0.25">
      <c r="T8606"/>
    </row>
    <row r="8607" spans="20:20" x14ac:dyDescent="0.25">
      <c r="T8607"/>
    </row>
    <row r="8608" spans="20:20" x14ac:dyDescent="0.25">
      <c r="T8608"/>
    </row>
    <row r="8609" spans="20:20" x14ac:dyDescent="0.25">
      <c r="T8609"/>
    </row>
    <row r="8610" spans="20:20" x14ac:dyDescent="0.25">
      <c r="T8610"/>
    </row>
    <row r="8611" spans="20:20" x14ac:dyDescent="0.25">
      <c r="T8611"/>
    </row>
    <row r="8612" spans="20:20" x14ac:dyDescent="0.25">
      <c r="T8612"/>
    </row>
    <row r="8613" spans="20:20" x14ac:dyDescent="0.25">
      <c r="T8613"/>
    </row>
    <row r="8614" spans="20:20" x14ac:dyDescent="0.25">
      <c r="T8614"/>
    </row>
    <row r="8615" spans="20:20" x14ac:dyDescent="0.25">
      <c r="T8615"/>
    </row>
    <row r="8616" spans="20:20" x14ac:dyDescent="0.25">
      <c r="T8616"/>
    </row>
    <row r="8617" spans="20:20" x14ac:dyDescent="0.25">
      <c r="T8617"/>
    </row>
    <row r="8618" spans="20:20" x14ac:dyDescent="0.25">
      <c r="T8618"/>
    </row>
    <row r="8619" spans="20:20" x14ac:dyDescent="0.25">
      <c r="T8619"/>
    </row>
    <row r="8620" spans="20:20" x14ac:dyDescent="0.25">
      <c r="T8620"/>
    </row>
    <row r="8621" spans="20:20" x14ac:dyDescent="0.25">
      <c r="T8621"/>
    </row>
    <row r="8622" spans="20:20" x14ac:dyDescent="0.25">
      <c r="T8622"/>
    </row>
    <row r="8623" spans="20:20" x14ac:dyDescent="0.25">
      <c r="T8623"/>
    </row>
    <row r="8624" spans="20:20" x14ac:dyDescent="0.25">
      <c r="T8624"/>
    </row>
    <row r="8625" spans="20:20" x14ac:dyDescent="0.25">
      <c r="T8625"/>
    </row>
    <row r="8626" spans="20:20" x14ac:dyDescent="0.25">
      <c r="T8626"/>
    </row>
    <row r="8627" spans="20:20" x14ac:dyDescent="0.25">
      <c r="T8627"/>
    </row>
    <row r="8628" spans="20:20" x14ac:dyDescent="0.25">
      <c r="T8628"/>
    </row>
    <row r="8629" spans="20:20" x14ac:dyDescent="0.25">
      <c r="T8629"/>
    </row>
    <row r="8630" spans="20:20" x14ac:dyDescent="0.25">
      <c r="T8630"/>
    </row>
    <row r="8631" spans="20:20" x14ac:dyDescent="0.25">
      <c r="T8631"/>
    </row>
    <row r="8632" spans="20:20" x14ac:dyDescent="0.25">
      <c r="T8632"/>
    </row>
    <row r="8633" spans="20:20" x14ac:dyDescent="0.25">
      <c r="T8633"/>
    </row>
    <row r="8634" spans="20:20" x14ac:dyDescent="0.25">
      <c r="T8634"/>
    </row>
    <row r="8635" spans="20:20" x14ac:dyDescent="0.25">
      <c r="T8635"/>
    </row>
    <row r="8636" spans="20:20" x14ac:dyDescent="0.25">
      <c r="T8636"/>
    </row>
    <row r="8637" spans="20:20" x14ac:dyDescent="0.25">
      <c r="T8637"/>
    </row>
    <row r="8638" spans="20:20" x14ac:dyDescent="0.25">
      <c r="T8638"/>
    </row>
    <row r="8639" spans="20:20" x14ac:dyDescent="0.25">
      <c r="T8639"/>
    </row>
    <row r="8640" spans="20:20" x14ac:dyDescent="0.25">
      <c r="T8640"/>
    </row>
    <row r="8641" spans="20:20" x14ac:dyDescent="0.25">
      <c r="T8641"/>
    </row>
    <row r="8642" spans="20:20" x14ac:dyDescent="0.25">
      <c r="T8642"/>
    </row>
    <row r="8643" spans="20:20" x14ac:dyDescent="0.25">
      <c r="T8643"/>
    </row>
    <row r="8644" spans="20:20" x14ac:dyDescent="0.25">
      <c r="T8644"/>
    </row>
    <row r="8645" spans="20:20" x14ac:dyDescent="0.25">
      <c r="T8645"/>
    </row>
    <row r="8646" spans="20:20" x14ac:dyDescent="0.25">
      <c r="T8646"/>
    </row>
    <row r="8647" spans="20:20" x14ac:dyDescent="0.25">
      <c r="T8647"/>
    </row>
    <row r="8648" spans="20:20" x14ac:dyDescent="0.25">
      <c r="T8648"/>
    </row>
    <row r="8649" spans="20:20" x14ac:dyDescent="0.25">
      <c r="T8649"/>
    </row>
    <row r="8650" spans="20:20" x14ac:dyDescent="0.25">
      <c r="T8650"/>
    </row>
    <row r="8651" spans="20:20" x14ac:dyDescent="0.25">
      <c r="T8651"/>
    </row>
    <row r="8652" spans="20:20" x14ac:dyDescent="0.25">
      <c r="T8652"/>
    </row>
    <row r="8653" spans="20:20" x14ac:dyDescent="0.25">
      <c r="T8653"/>
    </row>
    <row r="8654" spans="20:20" x14ac:dyDescent="0.25">
      <c r="T8654"/>
    </row>
    <row r="8655" spans="20:20" x14ac:dyDescent="0.25">
      <c r="T8655"/>
    </row>
    <row r="8656" spans="20:20" x14ac:dyDescent="0.25">
      <c r="T8656"/>
    </row>
    <row r="8657" spans="20:20" x14ac:dyDescent="0.25">
      <c r="T8657"/>
    </row>
    <row r="8658" spans="20:20" x14ac:dyDescent="0.25">
      <c r="T8658"/>
    </row>
    <row r="8659" spans="20:20" x14ac:dyDescent="0.25">
      <c r="T8659"/>
    </row>
    <row r="8660" spans="20:20" x14ac:dyDescent="0.25">
      <c r="T8660"/>
    </row>
    <row r="8661" spans="20:20" x14ac:dyDescent="0.25">
      <c r="T8661"/>
    </row>
    <row r="8662" spans="20:20" x14ac:dyDescent="0.25">
      <c r="T8662"/>
    </row>
    <row r="8663" spans="20:20" x14ac:dyDescent="0.25">
      <c r="T8663"/>
    </row>
    <row r="8664" spans="20:20" x14ac:dyDescent="0.25">
      <c r="T8664"/>
    </row>
    <row r="8665" spans="20:20" x14ac:dyDescent="0.25">
      <c r="T8665"/>
    </row>
    <row r="8666" spans="20:20" x14ac:dyDescent="0.25">
      <c r="T8666"/>
    </row>
    <row r="8667" spans="20:20" x14ac:dyDescent="0.25">
      <c r="T8667"/>
    </row>
    <row r="8668" spans="20:20" x14ac:dyDescent="0.25">
      <c r="T8668"/>
    </row>
    <row r="8669" spans="20:20" x14ac:dyDescent="0.25">
      <c r="T8669"/>
    </row>
    <row r="8670" spans="20:20" x14ac:dyDescent="0.25">
      <c r="T8670"/>
    </row>
    <row r="8671" spans="20:20" x14ac:dyDescent="0.25">
      <c r="T8671"/>
    </row>
    <row r="8672" spans="20:20" x14ac:dyDescent="0.25">
      <c r="T8672"/>
    </row>
    <row r="8673" spans="20:20" x14ac:dyDescent="0.25">
      <c r="T8673"/>
    </row>
    <row r="8674" spans="20:20" x14ac:dyDescent="0.25">
      <c r="T8674"/>
    </row>
    <row r="8675" spans="20:20" x14ac:dyDescent="0.25">
      <c r="T8675"/>
    </row>
    <row r="8676" spans="20:20" x14ac:dyDescent="0.25">
      <c r="T8676"/>
    </row>
    <row r="8677" spans="20:20" x14ac:dyDescent="0.25">
      <c r="T8677"/>
    </row>
    <row r="8678" spans="20:20" x14ac:dyDescent="0.25">
      <c r="T8678"/>
    </row>
    <row r="8679" spans="20:20" x14ac:dyDescent="0.25">
      <c r="T8679"/>
    </row>
    <row r="8680" spans="20:20" x14ac:dyDescent="0.25">
      <c r="T8680"/>
    </row>
    <row r="8681" spans="20:20" x14ac:dyDescent="0.25">
      <c r="T8681"/>
    </row>
    <row r="8682" spans="20:20" x14ac:dyDescent="0.25">
      <c r="T8682"/>
    </row>
    <row r="8683" spans="20:20" x14ac:dyDescent="0.25">
      <c r="T8683"/>
    </row>
    <row r="8684" spans="20:20" x14ac:dyDescent="0.25">
      <c r="T8684"/>
    </row>
    <row r="8685" spans="20:20" x14ac:dyDescent="0.25">
      <c r="T8685"/>
    </row>
    <row r="8686" spans="20:20" x14ac:dyDescent="0.25">
      <c r="T8686"/>
    </row>
    <row r="8687" spans="20:20" x14ac:dyDescent="0.25">
      <c r="T8687"/>
    </row>
    <row r="8688" spans="20:20" x14ac:dyDescent="0.25">
      <c r="T8688"/>
    </row>
    <row r="8689" spans="20:20" x14ac:dyDescent="0.25">
      <c r="T8689"/>
    </row>
    <row r="8690" spans="20:20" x14ac:dyDescent="0.25">
      <c r="T8690"/>
    </row>
    <row r="8691" spans="20:20" x14ac:dyDescent="0.25">
      <c r="T8691"/>
    </row>
    <row r="8692" spans="20:20" x14ac:dyDescent="0.25">
      <c r="T8692"/>
    </row>
    <row r="8693" spans="20:20" x14ac:dyDescent="0.25">
      <c r="T8693"/>
    </row>
    <row r="8694" spans="20:20" x14ac:dyDescent="0.25">
      <c r="T8694"/>
    </row>
    <row r="8695" spans="20:20" x14ac:dyDescent="0.25">
      <c r="T8695"/>
    </row>
    <row r="8696" spans="20:20" x14ac:dyDescent="0.25">
      <c r="T8696"/>
    </row>
    <row r="8697" spans="20:20" x14ac:dyDescent="0.25">
      <c r="T8697"/>
    </row>
    <row r="8698" spans="20:20" x14ac:dyDescent="0.25">
      <c r="T8698"/>
    </row>
    <row r="8699" spans="20:20" x14ac:dyDescent="0.25">
      <c r="T8699"/>
    </row>
    <row r="8700" spans="20:20" x14ac:dyDescent="0.25">
      <c r="T8700"/>
    </row>
    <row r="8701" spans="20:20" x14ac:dyDescent="0.25">
      <c r="T8701"/>
    </row>
    <row r="8702" spans="20:20" x14ac:dyDescent="0.25">
      <c r="T8702"/>
    </row>
    <row r="8703" spans="20:20" x14ac:dyDescent="0.25">
      <c r="T8703"/>
    </row>
    <row r="8704" spans="20:20" x14ac:dyDescent="0.25">
      <c r="T8704"/>
    </row>
    <row r="8705" spans="20:20" x14ac:dyDescent="0.25">
      <c r="T8705"/>
    </row>
    <row r="8706" spans="20:20" x14ac:dyDescent="0.25">
      <c r="T8706"/>
    </row>
    <row r="8707" spans="20:20" x14ac:dyDescent="0.25">
      <c r="T8707"/>
    </row>
    <row r="8708" spans="20:20" x14ac:dyDescent="0.25">
      <c r="T8708"/>
    </row>
    <row r="8709" spans="20:20" x14ac:dyDescent="0.25">
      <c r="T8709"/>
    </row>
    <row r="8710" spans="20:20" x14ac:dyDescent="0.25">
      <c r="T8710"/>
    </row>
    <row r="8711" spans="20:20" x14ac:dyDescent="0.25">
      <c r="T8711"/>
    </row>
    <row r="8712" spans="20:20" x14ac:dyDescent="0.25">
      <c r="T8712"/>
    </row>
    <row r="8713" spans="20:20" x14ac:dyDescent="0.25">
      <c r="T8713"/>
    </row>
    <row r="8714" spans="20:20" x14ac:dyDescent="0.25">
      <c r="T8714"/>
    </row>
    <row r="8715" spans="20:20" x14ac:dyDescent="0.25">
      <c r="T8715"/>
    </row>
    <row r="8716" spans="20:20" x14ac:dyDescent="0.25">
      <c r="T8716"/>
    </row>
    <row r="8717" spans="20:20" x14ac:dyDescent="0.25">
      <c r="T8717"/>
    </row>
    <row r="8718" spans="20:20" x14ac:dyDescent="0.25">
      <c r="T8718"/>
    </row>
    <row r="8719" spans="20:20" x14ac:dyDescent="0.25">
      <c r="T8719"/>
    </row>
    <row r="8720" spans="20:20" x14ac:dyDescent="0.25">
      <c r="T8720"/>
    </row>
    <row r="8721" spans="20:20" x14ac:dyDescent="0.25">
      <c r="T8721"/>
    </row>
    <row r="8722" spans="20:20" x14ac:dyDescent="0.25">
      <c r="T8722"/>
    </row>
    <row r="8723" spans="20:20" x14ac:dyDescent="0.25">
      <c r="T8723"/>
    </row>
    <row r="8724" spans="20:20" x14ac:dyDescent="0.25">
      <c r="T8724"/>
    </row>
    <row r="8725" spans="20:20" x14ac:dyDescent="0.25">
      <c r="T8725"/>
    </row>
    <row r="8726" spans="20:20" x14ac:dyDescent="0.25">
      <c r="T8726"/>
    </row>
    <row r="8727" spans="20:20" x14ac:dyDescent="0.25">
      <c r="T8727"/>
    </row>
    <row r="8728" spans="20:20" x14ac:dyDescent="0.25">
      <c r="T8728"/>
    </row>
    <row r="8729" spans="20:20" x14ac:dyDescent="0.25">
      <c r="T8729"/>
    </row>
    <row r="8730" spans="20:20" x14ac:dyDescent="0.25">
      <c r="T8730"/>
    </row>
    <row r="8731" spans="20:20" x14ac:dyDescent="0.25">
      <c r="T8731"/>
    </row>
    <row r="8732" spans="20:20" x14ac:dyDescent="0.25">
      <c r="T8732"/>
    </row>
    <row r="8733" spans="20:20" x14ac:dyDescent="0.25">
      <c r="T8733"/>
    </row>
    <row r="8734" spans="20:20" x14ac:dyDescent="0.25">
      <c r="T8734"/>
    </row>
    <row r="8735" spans="20:20" x14ac:dyDescent="0.25">
      <c r="T8735"/>
    </row>
    <row r="8736" spans="20:20" x14ac:dyDescent="0.25">
      <c r="T8736"/>
    </row>
    <row r="8737" spans="20:20" x14ac:dyDescent="0.25">
      <c r="T8737"/>
    </row>
    <row r="8738" spans="20:20" x14ac:dyDescent="0.25">
      <c r="T8738"/>
    </row>
    <row r="8739" spans="20:20" x14ac:dyDescent="0.25">
      <c r="T8739"/>
    </row>
    <row r="8740" spans="20:20" x14ac:dyDescent="0.25">
      <c r="T8740"/>
    </row>
    <row r="8741" spans="20:20" x14ac:dyDescent="0.25">
      <c r="T8741"/>
    </row>
    <row r="8742" spans="20:20" x14ac:dyDescent="0.25">
      <c r="T8742"/>
    </row>
    <row r="8743" spans="20:20" x14ac:dyDescent="0.25">
      <c r="T8743"/>
    </row>
    <row r="8744" spans="20:20" x14ac:dyDescent="0.25">
      <c r="T8744"/>
    </row>
    <row r="8745" spans="20:20" x14ac:dyDescent="0.25">
      <c r="T8745"/>
    </row>
    <row r="8746" spans="20:20" x14ac:dyDescent="0.25">
      <c r="T8746"/>
    </row>
    <row r="8747" spans="20:20" x14ac:dyDescent="0.25">
      <c r="T8747"/>
    </row>
    <row r="8748" spans="20:20" x14ac:dyDescent="0.25">
      <c r="T8748"/>
    </row>
    <row r="8749" spans="20:20" x14ac:dyDescent="0.25">
      <c r="T8749"/>
    </row>
    <row r="8750" spans="20:20" x14ac:dyDescent="0.25">
      <c r="T8750"/>
    </row>
    <row r="8751" spans="20:20" x14ac:dyDescent="0.25">
      <c r="T8751"/>
    </row>
    <row r="8752" spans="20:20" x14ac:dyDescent="0.25">
      <c r="T8752"/>
    </row>
    <row r="8753" spans="20:20" x14ac:dyDescent="0.25">
      <c r="T8753"/>
    </row>
    <row r="8754" spans="20:20" x14ac:dyDescent="0.25">
      <c r="T8754"/>
    </row>
    <row r="8755" spans="20:20" x14ac:dyDescent="0.25">
      <c r="T8755"/>
    </row>
    <row r="8756" spans="20:20" x14ac:dyDescent="0.25">
      <c r="T8756"/>
    </row>
    <row r="8757" spans="20:20" x14ac:dyDescent="0.25">
      <c r="T8757"/>
    </row>
    <row r="8758" spans="20:20" x14ac:dyDescent="0.25">
      <c r="T8758"/>
    </row>
    <row r="8759" spans="20:20" x14ac:dyDescent="0.25">
      <c r="T8759"/>
    </row>
    <row r="8760" spans="20:20" x14ac:dyDescent="0.25">
      <c r="T8760"/>
    </row>
    <row r="8761" spans="20:20" x14ac:dyDescent="0.25">
      <c r="T8761"/>
    </row>
    <row r="8762" spans="20:20" x14ac:dyDescent="0.25">
      <c r="T8762"/>
    </row>
    <row r="8763" spans="20:20" x14ac:dyDescent="0.25">
      <c r="T8763"/>
    </row>
    <row r="8764" spans="20:20" x14ac:dyDescent="0.25">
      <c r="T8764"/>
    </row>
    <row r="8765" spans="20:20" x14ac:dyDescent="0.25">
      <c r="T8765"/>
    </row>
    <row r="8766" spans="20:20" x14ac:dyDescent="0.25">
      <c r="T8766"/>
    </row>
    <row r="8767" spans="20:20" x14ac:dyDescent="0.25">
      <c r="T8767"/>
    </row>
    <row r="8768" spans="20:20" x14ac:dyDescent="0.25">
      <c r="T8768"/>
    </row>
    <row r="8769" spans="20:20" x14ac:dyDescent="0.25">
      <c r="T8769"/>
    </row>
    <row r="8770" spans="20:20" x14ac:dyDescent="0.25">
      <c r="T8770"/>
    </row>
    <row r="8771" spans="20:20" x14ac:dyDescent="0.25">
      <c r="T8771"/>
    </row>
    <row r="8772" spans="20:20" x14ac:dyDescent="0.25">
      <c r="T8772"/>
    </row>
    <row r="8773" spans="20:20" x14ac:dyDescent="0.25">
      <c r="T8773"/>
    </row>
    <row r="8774" spans="20:20" x14ac:dyDescent="0.25">
      <c r="T8774"/>
    </row>
    <row r="8775" spans="20:20" x14ac:dyDescent="0.25">
      <c r="T8775"/>
    </row>
    <row r="8776" spans="20:20" x14ac:dyDescent="0.25">
      <c r="T8776"/>
    </row>
    <row r="8777" spans="20:20" x14ac:dyDescent="0.25">
      <c r="T8777"/>
    </row>
    <row r="8778" spans="20:20" x14ac:dyDescent="0.25">
      <c r="T8778"/>
    </row>
    <row r="8779" spans="20:20" x14ac:dyDescent="0.25">
      <c r="T8779"/>
    </row>
    <row r="8780" spans="20:20" x14ac:dyDescent="0.25">
      <c r="T8780"/>
    </row>
    <row r="8781" spans="20:20" x14ac:dyDescent="0.25">
      <c r="T8781"/>
    </row>
    <row r="8782" spans="20:20" x14ac:dyDescent="0.25">
      <c r="T8782"/>
    </row>
    <row r="8783" spans="20:20" x14ac:dyDescent="0.25">
      <c r="T8783"/>
    </row>
    <row r="8784" spans="20:20" x14ac:dyDescent="0.25">
      <c r="T8784"/>
    </row>
    <row r="8785" spans="20:20" x14ac:dyDescent="0.25">
      <c r="T8785"/>
    </row>
    <row r="8786" spans="20:20" x14ac:dyDescent="0.25">
      <c r="T8786"/>
    </row>
    <row r="8787" spans="20:20" x14ac:dyDescent="0.25">
      <c r="T8787"/>
    </row>
    <row r="8788" spans="20:20" x14ac:dyDescent="0.25">
      <c r="T8788"/>
    </row>
    <row r="8789" spans="20:20" x14ac:dyDescent="0.25">
      <c r="T8789"/>
    </row>
    <row r="8790" spans="20:20" x14ac:dyDescent="0.25">
      <c r="T8790"/>
    </row>
    <row r="8791" spans="20:20" x14ac:dyDescent="0.25">
      <c r="T8791"/>
    </row>
    <row r="8792" spans="20:20" x14ac:dyDescent="0.25">
      <c r="T8792"/>
    </row>
    <row r="8793" spans="20:20" x14ac:dyDescent="0.25">
      <c r="T8793"/>
    </row>
    <row r="8794" spans="20:20" x14ac:dyDescent="0.25">
      <c r="T8794"/>
    </row>
    <row r="8795" spans="20:20" x14ac:dyDescent="0.25">
      <c r="T8795"/>
    </row>
    <row r="8796" spans="20:20" x14ac:dyDescent="0.25">
      <c r="T8796"/>
    </row>
    <row r="8797" spans="20:20" x14ac:dyDescent="0.25">
      <c r="T8797"/>
    </row>
    <row r="8798" spans="20:20" x14ac:dyDescent="0.25">
      <c r="T8798"/>
    </row>
    <row r="8799" spans="20:20" x14ac:dyDescent="0.25">
      <c r="T8799"/>
    </row>
    <row r="8800" spans="20:20" x14ac:dyDescent="0.25">
      <c r="T8800"/>
    </row>
    <row r="8801" spans="20:20" x14ac:dyDescent="0.25">
      <c r="T8801"/>
    </row>
    <row r="8802" spans="20:20" x14ac:dyDescent="0.25">
      <c r="T8802"/>
    </row>
    <row r="8803" spans="20:20" x14ac:dyDescent="0.25">
      <c r="T8803"/>
    </row>
    <row r="8804" spans="20:20" x14ac:dyDescent="0.25">
      <c r="T8804"/>
    </row>
    <row r="8805" spans="20:20" x14ac:dyDescent="0.25">
      <c r="T8805"/>
    </row>
    <row r="8806" spans="20:20" x14ac:dyDescent="0.25">
      <c r="T8806"/>
    </row>
    <row r="8807" spans="20:20" x14ac:dyDescent="0.25">
      <c r="T8807"/>
    </row>
    <row r="8808" spans="20:20" x14ac:dyDescent="0.25">
      <c r="T8808"/>
    </row>
    <row r="8809" spans="20:20" x14ac:dyDescent="0.25">
      <c r="T8809"/>
    </row>
    <row r="8810" spans="20:20" x14ac:dyDescent="0.25">
      <c r="T8810"/>
    </row>
    <row r="8811" spans="20:20" x14ac:dyDescent="0.25">
      <c r="T8811"/>
    </row>
    <row r="8812" spans="20:20" x14ac:dyDescent="0.25">
      <c r="T8812"/>
    </row>
    <row r="8813" spans="20:20" x14ac:dyDescent="0.25">
      <c r="T8813"/>
    </row>
    <row r="8814" spans="20:20" x14ac:dyDescent="0.25">
      <c r="T8814"/>
    </row>
    <row r="8815" spans="20:20" x14ac:dyDescent="0.25">
      <c r="T8815"/>
    </row>
    <row r="8816" spans="20:20" x14ac:dyDescent="0.25">
      <c r="T8816"/>
    </row>
    <row r="8817" spans="20:20" x14ac:dyDescent="0.25">
      <c r="T8817"/>
    </row>
    <row r="8818" spans="20:20" x14ac:dyDescent="0.25">
      <c r="T8818"/>
    </row>
    <row r="8819" spans="20:20" x14ac:dyDescent="0.25">
      <c r="T8819"/>
    </row>
    <row r="8820" spans="20:20" x14ac:dyDescent="0.25">
      <c r="T8820"/>
    </row>
    <row r="8821" spans="20:20" x14ac:dyDescent="0.25">
      <c r="T8821"/>
    </row>
    <row r="8822" spans="20:20" x14ac:dyDescent="0.25">
      <c r="T8822"/>
    </row>
    <row r="8823" spans="20:20" x14ac:dyDescent="0.25">
      <c r="T8823"/>
    </row>
    <row r="8824" spans="20:20" x14ac:dyDescent="0.25">
      <c r="T8824"/>
    </row>
    <row r="8825" spans="20:20" x14ac:dyDescent="0.25">
      <c r="T8825"/>
    </row>
    <row r="8826" spans="20:20" x14ac:dyDescent="0.25">
      <c r="T8826"/>
    </row>
    <row r="8827" spans="20:20" x14ac:dyDescent="0.25">
      <c r="T8827"/>
    </row>
    <row r="8828" spans="20:20" x14ac:dyDescent="0.25">
      <c r="T8828"/>
    </row>
    <row r="8829" spans="20:20" x14ac:dyDescent="0.25">
      <c r="T8829"/>
    </row>
    <row r="8830" spans="20:20" x14ac:dyDescent="0.25">
      <c r="T8830"/>
    </row>
    <row r="8831" spans="20:20" x14ac:dyDescent="0.25">
      <c r="T8831"/>
    </row>
    <row r="8832" spans="20:20" x14ac:dyDescent="0.25">
      <c r="T8832"/>
    </row>
    <row r="8833" spans="20:20" x14ac:dyDescent="0.25">
      <c r="T8833"/>
    </row>
    <row r="8834" spans="20:20" x14ac:dyDescent="0.25">
      <c r="T8834"/>
    </row>
    <row r="8835" spans="20:20" x14ac:dyDescent="0.25">
      <c r="T8835"/>
    </row>
    <row r="8836" spans="20:20" x14ac:dyDescent="0.25">
      <c r="T8836"/>
    </row>
    <row r="8837" spans="20:20" x14ac:dyDescent="0.25">
      <c r="T8837"/>
    </row>
    <row r="8838" spans="20:20" x14ac:dyDescent="0.25">
      <c r="T8838"/>
    </row>
    <row r="8839" spans="20:20" x14ac:dyDescent="0.25">
      <c r="T8839"/>
    </row>
    <row r="8840" spans="20:20" x14ac:dyDescent="0.25">
      <c r="T8840"/>
    </row>
    <row r="8841" spans="20:20" x14ac:dyDescent="0.25">
      <c r="T8841"/>
    </row>
    <row r="8842" spans="20:20" x14ac:dyDescent="0.25">
      <c r="T8842"/>
    </row>
    <row r="8843" spans="20:20" x14ac:dyDescent="0.25">
      <c r="T8843"/>
    </row>
    <row r="8844" spans="20:20" x14ac:dyDescent="0.25">
      <c r="T8844"/>
    </row>
    <row r="8845" spans="20:20" x14ac:dyDescent="0.25">
      <c r="T8845"/>
    </row>
    <row r="8846" spans="20:20" x14ac:dyDescent="0.25">
      <c r="T8846"/>
    </row>
    <row r="8847" spans="20:20" x14ac:dyDescent="0.25">
      <c r="T8847"/>
    </row>
    <row r="8848" spans="20:20" x14ac:dyDescent="0.25">
      <c r="T8848"/>
    </row>
    <row r="8849" spans="20:20" x14ac:dyDescent="0.25">
      <c r="T8849"/>
    </row>
    <row r="8850" spans="20:20" x14ac:dyDescent="0.25">
      <c r="T8850"/>
    </row>
    <row r="8851" spans="20:20" x14ac:dyDescent="0.25">
      <c r="T8851"/>
    </row>
    <row r="8852" spans="20:20" x14ac:dyDescent="0.25">
      <c r="T8852"/>
    </row>
    <row r="8853" spans="20:20" x14ac:dyDescent="0.25">
      <c r="T8853"/>
    </row>
    <row r="8854" spans="20:20" x14ac:dyDescent="0.25">
      <c r="T8854"/>
    </row>
    <row r="8855" spans="20:20" x14ac:dyDescent="0.25">
      <c r="T8855"/>
    </row>
    <row r="8856" spans="20:20" x14ac:dyDescent="0.25">
      <c r="T8856"/>
    </row>
    <row r="8857" spans="20:20" x14ac:dyDescent="0.25">
      <c r="T8857"/>
    </row>
    <row r="8858" spans="20:20" x14ac:dyDescent="0.25">
      <c r="T8858"/>
    </row>
    <row r="8859" spans="20:20" x14ac:dyDescent="0.25">
      <c r="T8859"/>
    </row>
    <row r="8860" spans="20:20" x14ac:dyDescent="0.25">
      <c r="T8860"/>
    </row>
    <row r="8861" spans="20:20" x14ac:dyDescent="0.25">
      <c r="T8861"/>
    </row>
    <row r="8862" spans="20:20" x14ac:dyDescent="0.25">
      <c r="T8862"/>
    </row>
    <row r="8863" spans="20:20" x14ac:dyDescent="0.25">
      <c r="T8863"/>
    </row>
    <row r="8864" spans="20:20" x14ac:dyDescent="0.25">
      <c r="T8864"/>
    </row>
    <row r="8865" spans="20:20" x14ac:dyDescent="0.25">
      <c r="T8865"/>
    </row>
    <row r="8866" spans="20:20" x14ac:dyDescent="0.25">
      <c r="T8866"/>
    </row>
    <row r="8867" spans="20:20" x14ac:dyDescent="0.25">
      <c r="T8867"/>
    </row>
    <row r="8868" spans="20:20" x14ac:dyDescent="0.25">
      <c r="T8868"/>
    </row>
    <row r="8869" spans="20:20" x14ac:dyDescent="0.25">
      <c r="T8869"/>
    </row>
    <row r="8870" spans="20:20" x14ac:dyDescent="0.25">
      <c r="T8870"/>
    </row>
    <row r="8871" spans="20:20" x14ac:dyDescent="0.25">
      <c r="T8871"/>
    </row>
    <row r="8872" spans="20:20" x14ac:dyDescent="0.25">
      <c r="T8872"/>
    </row>
    <row r="8873" spans="20:20" x14ac:dyDescent="0.25">
      <c r="T8873"/>
    </row>
    <row r="8874" spans="20:20" x14ac:dyDescent="0.25">
      <c r="T8874"/>
    </row>
    <row r="8875" spans="20:20" x14ac:dyDescent="0.25">
      <c r="T8875"/>
    </row>
    <row r="8876" spans="20:20" x14ac:dyDescent="0.25">
      <c r="T8876"/>
    </row>
    <row r="8877" spans="20:20" x14ac:dyDescent="0.25">
      <c r="T8877"/>
    </row>
    <row r="8878" spans="20:20" x14ac:dyDescent="0.25">
      <c r="T8878"/>
    </row>
    <row r="8879" spans="20:20" x14ac:dyDescent="0.25">
      <c r="T8879"/>
    </row>
    <row r="8880" spans="20:20" x14ac:dyDescent="0.25">
      <c r="T8880"/>
    </row>
    <row r="8881" spans="20:20" x14ac:dyDescent="0.25">
      <c r="T8881"/>
    </row>
    <row r="8882" spans="20:20" x14ac:dyDescent="0.25">
      <c r="T8882"/>
    </row>
    <row r="8883" spans="20:20" x14ac:dyDescent="0.25">
      <c r="T8883"/>
    </row>
    <row r="8884" spans="20:20" x14ac:dyDescent="0.25">
      <c r="T8884"/>
    </row>
    <row r="8885" spans="20:20" x14ac:dyDescent="0.25">
      <c r="T8885"/>
    </row>
    <row r="8886" spans="20:20" x14ac:dyDescent="0.25">
      <c r="T8886"/>
    </row>
    <row r="8887" spans="20:20" x14ac:dyDescent="0.25">
      <c r="T8887"/>
    </row>
    <row r="8888" spans="20:20" x14ac:dyDescent="0.25">
      <c r="T8888"/>
    </row>
    <row r="8889" spans="20:20" x14ac:dyDescent="0.25">
      <c r="T8889"/>
    </row>
    <row r="8890" spans="20:20" x14ac:dyDescent="0.25">
      <c r="T8890"/>
    </row>
    <row r="8891" spans="20:20" x14ac:dyDescent="0.25">
      <c r="T8891"/>
    </row>
    <row r="8892" spans="20:20" x14ac:dyDescent="0.25">
      <c r="T8892"/>
    </row>
    <row r="8893" spans="20:20" x14ac:dyDescent="0.25">
      <c r="T8893"/>
    </row>
    <row r="8894" spans="20:20" x14ac:dyDescent="0.25">
      <c r="T8894"/>
    </row>
    <row r="8895" spans="20:20" x14ac:dyDescent="0.25">
      <c r="T8895"/>
    </row>
    <row r="8896" spans="20:20" x14ac:dyDescent="0.25">
      <c r="T8896"/>
    </row>
    <row r="8897" spans="20:20" x14ac:dyDescent="0.25">
      <c r="T8897"/>
    </row>
    <row r="8898" spans="20:20" x14ac:dyDescent="0.25">
      <c r="T8898"/>
    </row>
    <row r="8899" spans="20:20" x14ac:dyDescent="0.25">
      <c r="T8899"/>
    </row>
    <row r="8900" spans="20:20" x14ac:dyDescent="0.25">
      <c r="T8900"/>
    </row>
    <row r="8901" spans="20:20" x14ac:dyDescent="0.25">
      <c r="T8901"/>
    </row>
    <row r="8902" spans="20:20" x14ac:dyDescent="0.25">
      <c r="T8902"/>
    </row>
    <row r="8903" spans="20:20" x14ac:dyDescent="0.25">
      <c r="T8903"/>
    </row>
    <row r="8904" spans="20:20" x14ac:dyDescent="0.25">
      <c r="T8904"/>
    </row>
    <row r="8905" spans="20:20" x14ac:dyDescent="0.25">
      <c r="T8905"/>
    </row>
    <row r="8906" spans="20:20" x14ac:dyDescent="0.25">
      <c r="T8906"/>
    </row>
    <row r="8907" spans="20:20" x14ac:dyDescent="0.25">
      <c r="T8907"/>
    </row>
    <row r="8908" spans="20:20" x14ac:dyDescent="0.25">
      <c r="T8908"/>
    </row>
    <row r="8909" spans="20:20" x14ac:dyDescent="0.25">
      <c r="T8909"/>
    </row>
    <row r="8910" spans="20:20" x14ac:dyDescent="0.25">
      <c r="T8910"/>
    </row>
    <row r="8911" spans="20:20" x14ac:dyDescent="0.25">
      <c r="T8911"/>
    </row>
    <row r="8912" spans="20:20" x14ac:dyDescent="0.25">
      <c r="T8912"/>
    </row>
    <row r="8913" spans="20:20" x14ac:dyDescent="0.25">
      <c r="T8913"/>
    </row>
    <row r="8914" spans="20:20" x14ac:dyDescent="0.25">
      <c r="T8914"/>
    </row>
    <row r="8915" spans="20:20" x14ac:dyDescent="0.25">
      <c r="T8915"/>
    </row>
    <row r="8916" spans="20:20" x14ac:dyDescent="0.25">
      <c r="T8916"/>
    </row>
    <row r="8917" spans="20:20" x14ac:dyDescent="0.25">
      <c r="T8917"/>
    </row>
    <row r="8918" spans="20:20" x14ac:dyDescent="0.25">
      <c r="T8918"/>
    </row>
    <row r="8919" spans="20:20" x14ac:dyDescent="0.25">
      <c r="T8919"/>
    </row>
    <row r="8920" spans="20:20" x14ac:dyDescent="0.25">
      <c r="T8920"/>
    </row>
    <row r="8921" spans="20:20" x14ac:dyDescent="0.25">
      <c r="T8921"/>
    </row>
    <row r="8922" spans="20:20" x14ac:dyDescent="0.25">
      <c r="T8922"/>
    </row>
    <row r="8923" spans="20:20" x14ac:dyDescent="0.25">
      <c r="T8923"/>
    </row>
    <row r="8924" spans="20:20" x14ac:dyDescent="0.25">
      <c r="T8924"/>
    </row>
    <row r="8925" spans="20:20" x14ac:dyDescent="0.25">
      <c r="T8925"/>
    </row>
    <row r="8926" spans="20:20" x14ac:dyDescent="0.25">
      <c r="T8926"/>
    </row>
    <row r="8927" spans="20:20" x14ac:dyDescent="0.25">
      <c r="T8927"/>
    </row>
    <row r="8928" spans="20:20" x14ac:dyDescent="0.25">
      <c r="T8928"/>
    </row>
    <row r="8929" spans="20:20" x14ac:dyDescent="0.25">
      <c r="T8929"/>
    </row>
    <row r="8930" spans="20:20" x14ac:dyDescent="0.25">
      <c r="T8930"/>
    </row>
    <row r="8931" spans="20:20" x14ac:dyDescent="0.25">
      <c r="T8931"/>
    </row>
    <row r="8932" spans="20:20" x14ac:dyDescent="0.25">
      <c r="T8932"/>
    </row>
    <row r="8933" spans="20:20" x14ac:dyDescent="0.25">
      <c r="T8933"/>
    </row>
    <row r="8934" spans="20:20" x14ac:dyDescent="0.25">
      <c r="T8934"/>
    </row>
    <row r="8935" spans="20:20" x14ac:dyDescent="0.25">
      <c r="T8935"/>
    </row>
    <row r="8936" spans="20:20" x14ac:dyDescent="0.25">
      <c r="T8936"/>
    </row>
    <row r="8937" spans="20:20" x14ac:dyDescent="0.25">
      <c r="T8937"/>
    </row>
    <row r="8938" spans="20:20" x14ac:dyDescent="0.25">
      <c r="T8938"/>
    </row>
    <row r="8939" spans="20:20" x14ac:dyDescent="0.25">
      <c r="T8939"/>
    </row>
    <row r="8940" spans="20:20" x14ac:dyDescent="0.25">
      <c r="T8940"/>
    </row>
    <row r="8941" spans="20:20" x14ac:dyDescent="0.25">
      <c r="T8941"/>
    </row>
    <row r="8942" spans="20:20" x14ac:dyDescent="0.25">
      <c r="T8942"/>
    </row>
    <row r="8943" spans="20:20" x14ac:dyDescent="0.25">
      <c r="T8943"/>
    </row>
    <row r="8944" spans="20:20" x14ac:dyDescent="0.25">
      <c r="T8944"/>
    </row>
    <row r="8945" spans="20:20" x14ac:dyDescent="0.25">
      <c r="T8945"/>
    </row>
    <row r="8946" spans="20:20" x14ac:dyDescent="0.25">
      <c r="T8946"/>
    </row>
    <row r="8947" spans="20:20" x14ac:dyDescent="0.25">
      <c r="T8947"/>
    </row>
    <row r="8948" spans="20:20" x14ac:dyDescent="0.25">
      <c r="T8948"/>
    </row>
    <row r="8949" spans="20:20" x14ac:dyDescent="0.25">
      <c r="T8949"/>
    </row>
    <row r="8950" spans="20:20" x14ac:dyDescent="0.25">
      <c r="T8950"/>
    </row>
    <row r="8951" spans="20:20" x14ac:dyDescent="0.25">
      <c r="T8951"/>
    </row>
    <row r="8952" spans="20:20" x14ac:dyDescent="0.25">
      <c r="T8952"/>
    </row>
    <row r="8953" spans="20:20" x14ac:dyDescent="0.25">
      <c r="T8953"/>
    </row>
    <row r="8954" spans="20:20" x14ac:dyDescent="0.25">
      <c r="T8954"/>
    </row>
    <row r="8955" spans="20:20" x14ac:dyDescent="0.25">
      <c r="T8955"/>
    </row>
    <row r="8956" spans="20:20" x14ac:dyDescent="0.25">
      <c r="T8956"/>
    </row>
    <row r="8957" spans="20:20" x14ac:dyDescent="0.25">
      <c r="T8957"/>
    </row>
    <row r="8958" spans="20:20" x14ac:dyDescent="0.25">
      <c r="T8958"/>
    </row>
    <row r="8959" spans="20:20" x14ac:dyDescent="0.25">
      <c r="T8959"/>
    </row>
    <row r="8960" spans="20:20" x14ac:dyDescent="0.25">
      <c r="T8960"/>
    </row>
    <row r="8961" spans="20:20" x14ac:dyDescent="0.25">
      <c r="T8961"/>
    </row>
    <row r="8962" spans="20:20" x14ac:dyDescent="0.25">
      <c r="T8962"/>
    </row>
    <row r="8963" spans="20:20" x14ac:dyDescent="0.25">
      <c r="T8963"/>
    </row>
    <row r="8964" spans="20:20" x14ac:dyDescent="0.25">
      <c r="T8964"/>
    </row>
    <row r="8965" spans="20:20" x14ac:dyDescent="0.25">
      <c r="T8965"/>
    </row>
    <row r="8966" spans="20:20" x14ac:dyDescent="0.25">
      <c r="T8966"/>
    </row>
    <row r="8967" spans="20:20" x14ac:dyDescent="0.25">
      <c r="T8967"/>
    </row>
    <row r="8968" spans="20:20" x14ac:dyDescent="0.25">
      <c r="T8968"/>
    </row>
    <row r="8969" spans="20:20" x14ac:dyDescent="0.25">
      <c r="T8969"/>
    </row>
    <row r="8970" spans="20:20" x14ac:dyDescent="0.25">
      <c r="T8970"/>
    </row>
    <row r="8971" spans="20:20" x14ac:dyDescent="0.25">
      <c r="T8971"/>
    </row>
    <row r="8972" spans="20:20" x14ac:dyDescent="0.25">
      <c r="T8972"/>
    </row>
    <row r="8973" spans="20:20" x14ac:dyDescent="0.25">
      <c r="T8973"/>
    </row>
    <row r="8974" spans="20:20" x14ac:dyDescent="0.25">
      <c r="T8974"/>
    </row>
    <row r="8975" spans="20:20" x14ac:dyDescent="0.25">
      <c r="T8975"/>
    </row>
    <row r="8976" spans="20:20" x14ac:dyDescent="0.25">
      <c r="T8976"/>
    </row>
    <row r="8977" spans="20:20" x14ac:dyDescent="0.25">
      <c r="T8977"/>
    </row>
    <row r="8978" spans="20:20" x14ac:dyDescent="0.25">
      <c r="T8978"/>
    </row>
    <row r="8979" spans="20:20" x14ac:dyDescent="0.25">
      <c r="T8979"/>
    </row>
    <row r="8980" spans="20:20" x14ac:dyDescent="0.25">
      <c r="T8980"/>
    </row>
    <row r="8981" spans="20:20" x14ac:dyDescent="0.25">
      <c r="T8981"/>
    </row>
    <row r="8982" spans="20:20" x14ac:dyDescent="0.25">
      <c r="T8982"/>
    </row>
    <row r="8983" spans="20:20" x14ac:dyDescent="0.25">
      <c r="T8983"/>
    </row>
    <row r="8984" spans="20:20" x14ac:dyDescent="0.25">
      <c r="T8984"/>
    </row>
    <row r="8985" spans="20:20" x14ac:dyDescent="0.25">
      <c r="T8985"/>
    </row>
    <row r="8986" spans="20:20" x14ac:dyDescent="0.25">
      <c r="T8986"/>
    </row>
    <row r="8987" spans="20:20" x14ac:dyDescent="0.25">
      <c r="T8987"/>
    </row>
    <row r="8988" spans="20:20" x14ac:dyDescent="0.25">
      <c r="T8988"/>
    </row>
    <row r="8989" spans="20:20" x14ac:dyDescent="0.25">
      <c r="T8989"/>
    </row>
    <row r="8990" spans="20:20" x14ac:dyDescent="0.25">
      <c r="T8990"/>
    </row>
    <row r="8991" spans="20:20" x14ac:dyDescent="0.25">
      <c r="T8991"/>
    </row>
    <row r="8992" spans="20:20" x14ac:dyDescent="0.25">
      <c r="T8992"/>
    </row>
    <row r="8993" spans="20:20" x14ac:dyDescent="0.25">
      <c r="T8993"/>
    </row>
    <row r="8994" spans="20:20" x14ac:dyDescent="0.25">
      <c r="T8994"/>
    </row>
    <row r="8995" spans="20:20" x14ac:dyDescent="0.25">
      <c r="T8995"/>
    </row>
    <row r="8996" spans="20:20" x14ac:dyDescent="0.25">
      <c r="T8996"/>
    </row>
    <row r="8997" spans="20:20" x14ac:dyDescent="0.25">
      <c r="T8997"/>
    </row>
    <row r="8998" spans="20:20" x14ac:dyDescent="0.25">
      <c r="T8998"/>
    </row>
    <row r="8999" spans="20:20" x14ac:dyDescent="0.25">
      <c r="T8999"/>
    </row>
    <row r="9000" spans="20:20" x14ac:dyDescent="0.25">
      <c r="T9000"/>
    </row>
    <row r="9001" spans="20:20" x14ac:dyDescent="0.25">
      <c r="T9001"/>
    </row>
    <row r="9002" spans="20:20" x14ac:dyDescent="0.25">
      <c r="T9002"/>
    </row>
    <row r="9003" spans="20:20" x14ac:dyDescent="0.25">
      <c r="T9003"/>
    </row>
    <row r="9004" spans="20:20" x14ac:dyDescent="0.25">
      <c r="T9004"/>
    </row>
    <row r="9005" spans="20:20" x14ac:dyDescent="0.25">
      <c r="T9005"/>
    </row>
    <row r="9006" spans="20:20" x14ac:dyDescent="0.25">
      <c r="T9006"/>
    </row>
    <row r="9007" spans="20:20" x14ac:dyDescent="0.25">
      <c r="T9007"/>
    </row>
    <row r="9008" spans="20:20" x14ac:dyDescent="0.25">
      <c r="T9008"/>
    </row>
    <row r="9009" spans="20:20" x14ac:dyDescent="0.25">
      <c r="T9009"/>
    </row>
    <row r="9010" spans="20:20" x14ac:dyDescent="0.25">
      <c r="T9010"/>
    </row>
    <row r="9011" spans="20:20" x14ac:dyDescent="0.25">
      <c r="T9011"/>
    </row>
    <row r="9012" spans="20:20" x14ac:dyDescent="0.25">
      <c r="T9012"/>
    </row>
    <row r="9013" spans="20:20" x14ac:dyDescent="0.25">
      <c r="T9013"/>
    </row>
    <row r="9014" spans="20:20" x14ac:dyDescent="0.25">
      <c r="T9014"/>
    </row>
    <row r="9015" spans="20:20" x14ac:dyDescent="0.25">
      <c r="T9015"/>
    </row>
    <row r="9016" spans="20:20" x14ac:dyDescent="0.25">
      <c r="T9016"/>
    </row>
    <row r="9017" spans="20:20" x14ac:dyDescent="0.25">
      <c r="T9017"/>
    </row>
    <row r="9018" spans="20:20" x14ac:dyDescent="0.25">
      <c r="T9018"/>
    </row>
    <row r="9019" spans="20:20" x14ac:dyDescent="0.25">
      <c r="T9019"/>
    </row>
    <row r="9020" spans="20:20" x14ac:dyDescent="0.25">
      <c r="T9020"/>
    </row>
    <row r="9021" spans="20:20" x14ac:dyDescent="0.25">
      <c r="T9021"/>
    </row>
    <row r="9022" spans="20:20" x14ac:dyDescent="0.25">
      <c r="T9022"/>
    </row>
    <row r="9023" spans="20:20" x14ac:dyDescent="0.25">
      <c r="T9023"/>
    </row>
    <row r="9024" spans="20:20" x14ac:dyDescent="0.25">
      <c r="T9024"/>
    </row>
    <row r="9025" spans="20:20" x14ac:dyDescent="0.25">
      <c r="T9025"/>
    </row>
    <row r="9026" spans="20:20" x14ac:dyDescent="0.25">
      <c r="T9026"/>
    </row>
    <row r="9027" spans="20:20" x14ac:dyDescent="0.25">
      <c r="T9027"/>
    </row>
    <row r="9028" spans="20:20" x14ac:dyDescent="0.25">
      <c r="T9028"/>
    </row>
    <row r="9029" spans="20:20" x14ac:dyDescent="0.25">
      <c r="T9029"/>
    </row>
    <row r="9030" spans="20:20" x14ac:dyDescent="0.25">
      <c r="T9030"/>
    </row>
    <row r="9031" spans="20:20" x14ac:dyDescent="0.25">
      <c r="T9031"/>
    </row>
    <row r="9032" spans="20:20" x14ac:dyDescent="0.25">
      <c r="T9032"/>
    </row>
    <row r="9033" spans="20:20" x14ac:dyDescent="0.25">
      <c r="T9033"/>
    </row>
    <row r="9034" spans="20:20" x14ac:dyDescent="0.25">
      <c r="T9034"/>
    </row>
    <row r="9035" spans="20:20" x14ac:dyDescent="0.25">
      <c r="T9035"/>
    </row>
    <row r="9036" spans="20:20" x14ac:dyDescent="0.25">
      <c r="T9036"/>
    </row>
    <row r="9037" spans="20:20" x14ac:dyDescent="0.25">
      <c r="T9037"/>
    </row>
    <row r="9038" spans="20:20" x14ac:dyDescent="0.25">
      <c r="T9038"/>
    </row>
    <row r="9039" spans="20:20" x14ac:dyDescent="0.25">
      <c r="T9039"/>
    </row>
    <row r="9040" spans="20:20" x14ac:dyDescent="0.25">
      <c r="T9040"/>
    </row>
    <row r="9041" spans="20:20" x14ac:dyDescent="0.25">
      <c r="T9041"/>
    </row>
    <row r="9042" spans="20:20" x14ac:dyDescent="0.25">
      <c r="T9042"/>
    </row>
    <row r="9043" spans="20:20" x14ac:dyDescent="0.25">
      <c r="T9043"/>
    </row>
    <row r="9044" spans="20:20" x14ac:dyDescent="0.25">
      <c r="T9044"/>
    </row>
    <row r="9045" spans="20:20" x14ac:dyDescent="0.25">
      <c r="T9045"/>
    </row>
    <row r="9046" spans="20:20" x14ac:dyDescent="0.25">
      <c r="T9046"/>
    </row>
    <row r="9047" spans="20:20" x14ac:dyDescent="0.25">
      <c r="T9047"/>
    </row>
    <row r="9048" spans="20:20" x14ac:dyDescent="0.25">
      <c r="T9048"/>
    </row>
    <row r="9049" spans="20:20" x14ac:dyDescent="0.25">
      <c r="T9049"/>
    </row>
    <row r="9050" spans="20:20" x14ac:dyDescent="0.25">
      <c r="T9050"/>
    </row>
    <row r="9051" spans="20:20" x14ac:dyDescent="0.25">
      <c r="T9051"/>
    </row>
    <row r="9052" spans="20:20" x14ac:dyDescent="0.25">
      <c r="T9052"/>
    </row>
    <row r="9053" spans="20:20" x14ac:dyDescent="0.25">
      <c r="T9053"/>
    </row>
    <row r="9054" spans="20:20" x14ac:dyDescent="0.25">
      <c r="T9054"/>
    </row>
    <row r="9055" spans="20:20" x14ac:dyDescent="0.25">
      <c r="T9055"/>
    </row>
    <row r="9056" spans="20:20" x14ac:dyDescent="0.25">
      <c r="T9056"/>
    </row>
    <row r="9057" spans="20:20" x14ac:dyDescent="0.25">
      <c r="T9057"/>
    </row>
    <row r="9058" spans="20:20" x14ac:dyDescent="0.25">
      <c r="T9058"/>
    </row>
    <row r="9059" spans="20:20" x14ac:dyDescent="0.25">
      <c r="T9059"/>
    </row>
    <row r="9060" spans="20:20" x14ac:dyDescent="0.25">
      <c r="T9060"/>
    </row>
    <row r="9061" spans="20:20" x14ac:dyDescent="0.25">
      <c r="T9061"/>
    </row>
    <row r="9062" spans="20:20" x14ac:dyDescent="0.25">
      <c r="T9062"/>
    </row>
    <row r="9063" spans="20:20" x14ac:dyDescent="0.25">
      <c r="T9063"/>
    </row>
    <row r="9064" spans="20:20" x14ac:dyDescent="0.25">
      <c r="T9064"/>
    </row>
    <row r="9065" spans="20:20" x14ac:dyDescent="0.25">
      <c r="T9065"/>
    </row>
    <row r="9066" spans="20:20" x14ac:dyDescent="0.25">
      <c r="T9066"/>
    </row>
    <row r="9067" spans="20:20" x14ac:dyDescent="0.25">
      <c r="T9067"/>
    </row>
    <row r="9068" spans="20:20" x14ac:dyDescent="0.25">
      <c r="T9068"/>
    </row>
    <row r="9069" spans="20:20" x14ac:dyDescent="0.25">
      <c r="T9069"/>
    </row>
    <row r="9070" spans="20:20" x14ac:dyDescent="0.25">
      <c r="T9070"/>
    </row>
    <row r="9071" spans="20:20" x14ac:dyDescent="0.25">
      <c r="T9071"/>
    </row>
    <row r="9072" spans="20:20" x14ac:dyDescent="0.25">
      <c r="T9072"/>
    </row>
    <row r="9073" spans="20:20" x14ac:dyDescent="0.25">
      <c r="T9073"/>
    </row>
    <row r="9074" spans="20:20" x14ac:dyDescent="0.25">
      <c r="T9074"/>
    </row>
    <row r="9075" spans="20:20" x14ac:dyDescent="0.25">
      <c r="T9075"/>
    </row>
    <row r="9076" spans="20:20" x14ac:dyDescent="0.25">
      <c r="T9076"/>
    </row>
    <row r="9077" spans="20:20" x14ac:dyDescent="0.25">
      <c r="T9077"/>
    </row>
    <row r="9078" spans="20:20" x14ac:dyDescent="0.25">
      <c r="T9078"/>
    </row>
    <row r="9079" spans="20:20" x14ac:dyDescent="0.25">
      <c r="T9079"/>
    </row>
    <row r="9080" spans="20:20" x14ac:dyDescent="0.25">
      <c r="T9080"/>
    </row>
    <row r="9081" spans="20:20" x14ac:dyDescent="0.25">
      <c r="T9081"/>
    </row>
    <row r="9082" spans="20:20" x14ac:dyDescent="0.25">
      <c r="T9082"/>
    </row>
    <row r="9083" spans="20:20" x14ac:dyDescent="0.25">
      <c r="T9083"/>
    </row>
    <row r="9084" spans="20:20" x14ac:dyDescent="0.25">
      <c r="T9084"/>
    </row>
    <row r="9085" spans="20:20" x14ac:dyDescent="0.25">
      <c r="T9085"/>
    </row>
    <row r="9086" spans="20:20" x14ac:dyDescent="0.25">
      <c r="T9086"/>
    </row>
    <row r="9087" spans="20:20" x14ac:dyDescent="0.25">
      <c r="T9087"/>
    </row>
    <row r="9088" spans="20:20" x14ac:dyDescent="0.25">
      <c r="T9088"/>
    </row>
    <row r="9089" spans="20:20" x14ac:dyDescent="0.25">
      <c r="T9089"/>
    </row>
    <row r="9090" spans="20:20" x14ac:dyDescent="0.25">
      <c r="T9090"/>
    </row>
    <row r="9091" spans="20:20" x14ac:dyDescent="0.25">
      <c r="T9091"/>
    </row>
    <row r="9092" spans="20:20" x14ac:dyDescent="0.25">
      <c r="T9092"/>
    </row>
    <row r="9093" spans="20:20" x14ac:dyDescent="0.25">
      <c r="T9093"/>
    </row>
    <row r="9094" spans="20:20" x14ac:dyDescent="0.25">
      <c r="T9094"/>
    </row>
    <row r="9095" spans="20:20" x14ac:dyDescent="0.25">
      <c r="T9095"/>
    </row>
    <row r="9096" spans="20:20" x14ac:dyDescent="0.25">
      <c r="T9096"/>
    </row>
    <row r="9097" spans="20:20" x14ac:dyDescent="0.25">
      <c r="T9097"/>
    </row>
    <row r="9098" spans="20:20" x14ac:dyDescent="0.25">
      <c r="T9098"/>
    </row>
    <row r="9099" spans="20:20" x14ac:dyDescent="0.25">
      <c r="T9099"/>
    </row>
    <row r="9100" spans="20:20" x14ac:dyDescent="0.25">
      <c r="T9100"/>
    </row>
    <row r="9101" spans="20:20" x14ac:dyDescent="0.25">
      <c r="T9101"/>
    </row>
    <row r="9102" spans="20:20" x14ac:dyDescent="0.25">
      <c r="T9102"/>
    </row>
    <row r="9103" spans="20:20" x14ac:dyDescent="0.25">
      <c r="T9103"/>
    </row>
    <row r="9104" spans="20:20" x14ac:dyDescent="0.25">
      <c r="T9104"/>
    </row>
    <row r="9105" spans="20:20" x14ac:dyDescent="0.25">
      <c r="T9105"/>
    </row>
    <row r="9106" spans="20:20" x14ac:dyDescent="0.25">
      <c r="T9106"/>
    </row>
    <row r="9107" spans="20:20" x14ac:dyDescent="0.25">
      <c r="T9107"/>
    </row>
    <row r="9108" spans="20:20" x14ac:dyDescent="0.25">
      <c r="T9108"/>
    </row>
    <row r="9109" spans="20:20" x14ac:dyDescent="0.25">
      <c r="T9109"/>
    </row>
    <row r="9110" spans="20:20" x14ac:dyDescent="0.25">
      <c r="T9110"/>
    </row>
    <row r="9111" spans="20:20" x14ac:dyDescent="0.25">
      <c r="T9111"/>
    </row>
    <row r="9112" spans="20:20" x14ac:dyDescent="0.25">
      <c r="T9112"/>
    </row>
    <row r="9113" spans="20:20" x14ac:dyDescent="0.25">
      <c r="T9113"/>
    </row>
    <row r="9114" spans="20:20" x14ac:dyDescent="0.25">
      <c r="T9114"/>
    </row>
    <row r="9115" spans="20:20" x14ac:dyDescent="0.25">
      <c r="T9115"/>
    </row>
    <row r="9116" spans="20:20" x14ac:dyDescent="0.25">
      <c r="T9116"/>
    </row>
    <row r="9117" spans="20:20" x14ac:dyDescent="0.25">
      <c r="T9117"/>
    </row>
    <row r="9118" spans="20:20" x14ac:dyDescent="0.25">
      <c r="T9118"/>
    </row>
    <row r="9119" spans="20:20" x14ac:dyDescent="0.25">
      <c r="T9119"/>
    </row>
    <row r="9120" spans="20:20" x14ac:dyDescent="0.25">
      <c r="T9120"/>
    </row>
    <row r="9121" spans="20:20" x14ac:dyDescent="0.25">
      <c r="T9121"/>
    </row>
    <row r="9122" spans="20:20" x14ac:dyDescent="0.25">
      <c r="T9122"/>
    </row>
    <row r="9123" spans="20:20" x14ac:dyDescent="0.25">
      <c r="T9123"/>
    </row>
    <row r="9124" spans="20:20" x14ac:dyDescent="0.25">
      <c r="T9124"/>
    </row>
    <row r="9125" spans="20:20" x14ac:dyDescent="0.25">
      <c r="T9125"/>
    </row>
    <row r="9126" spans="20:20" x14ac:dyDescent="0.25">
      <c r="T9126"/>
    </row>
    <row r="9127" spans="20:20" x14ac:dyDescent="0.25">
      <c r="T9127"/>
    </row>
    <row r="9128" spans="20:20" x14ac:dyDescent="0.25">
      <c r="T9128"/>
    </row>
    <row r="9129" spans="20:20" x14ac:dyDescent="0.25">
      <c r="T9129"/>
    </row>
    <row r="9130" spans="20:20" x14ac:dyDescent="0.25">
      <c r="T9130"/>
    </row>
    <row r="9131" spans="20:20" x14ac:dyDescent="0.25">
      <c r="T9131"/>
    </row>
    <row r="9132" spans="20:20" x14ac:dyDescent="0.25">
      <c r="T9132"/>
    </row>
    <row r="9133" spans="20:20" x14ac:dyDescent="0.25">
      <c r="T9133"/>
    </row>
    <row r="9134" spans="20:20" x14ac:dyDescent="0.25">
      <c r="T9134"/>
    </row>
    <row r="9135" spans="20:20" x14ac:dyDescent="0.25">
      <c r="T9135"/>
    </row>
    <row r="9136" spans="20:20" x14ac:dyDescent="0.25">
      <c r="T9136"/>
    </row>
    <row r="9137" spans="20:20" x14ac:dyDescent="0.25">
      <c r="T9137"/>
    </row>
    <row r="9138" spans="20:20" x14ac:dyDescent="0.25">
      <c r="T9138"/>
    </row>
    <row r="9139" spans="20:20" x14ac:dyDescent="0.25">
      <c r="T9139"/>
    </row>
    <row r="9140" spans="20:20" x14ac:dyDescent="0.25">
      <c r="T9140"/>
    </row>
    <row r="9141" spans="20:20" x14ac:dyDescent="0.25">
      <c r="T9141"/>
    </row>
    <row r="9142" spans="20:20" x14ac:dyDescent="0.25">
      <c r="T9142"/>
    </row>
    <row r="9143" spans="20:20" x14ac:dyDescent="0.25">
      <c r="T9143"/>
    </row>
    <row r="9144" spans="20:20" x14ac:dyDescent="0.25">
      <c r="T9144"/>
    </row>
    <row r="9145" spans="20:20" x14ac:dyDescent="0.25">
      <c r="T9145"/>
    </row>
    <row r="9146" spans="20:20" x14ac:dyDescent="0.25">
      <c r="T9146"/>
    </row>
    <row r="9147" spans="20:20" x14ac:dyDescent="0.25">
      <c r="T9147"/>
    </row>
    <row r="9148" spans="20:20" x14ac:dyDescent="0.25">
      <c r="T9148"/>
    </row>
    <row r="9149" spans="20:20" x14ac:dyDescent="0.25">
      <c r="T9149"/>
    </row>
    <row r="9150" spans="20:20" x14ac:dyDescent="0.25">
      <c r="T9150"/>
    </row>
    <row r="9151" spans="20:20" x14ac:dyDescent="0.25">
      <c r="T9151"/>
    </row>
    <row r="9152" spans="20:20" x14ac:dyDescent="0.25">
      <c r="T9152"/>
    </row>
    <row r="9153" spans="20:20" x14ac:dyDescent="0.25">
      <c r="T9153"/>
    </row>
    <row r="9154" spans="20:20" x14ac:dyDescent="0.25">
      <c r="T9154"/>
    </row>
    <row r="9155" spans="20:20" x14ac:dyDescent="0.25">
      <c r="T9155"/>
    </row>
    <row r="9156" spans="20:20" x14ac:dyDescent="0.25">
      <c r="T9156"/>
    </row>
    <row r="9157" spans="20:20" x14ac:dyDescent="0.25">
      <c r="T9157"/>
    </row>
    <row r="9158" spans="20:20" x14ac:dyDescent="0.25">
      <c r="T9158"/>
    </row>
    <row r="9159" spans="20:20" x14ac:dyDescent="0.25">
      <c r="T9159"/>
    </row>
    <row r="9160" spans="20:20" x14ac:dyDescent="0.25">
      <c r="T9160"/>
    </row>
    <row r="9161" spans="20:20" x14ac:dyDescent="0.25">
      <c r="T9161"/>
    </row>
    <row r="9162" spans="20:20" x14ac:dyDescent="0.25">
      <c r="T9162"/>
    </row>
    <row r="9163" spans="20:20" x14ac:dyDescent="0.25">
      <c r="T9163"/>
    </row>
    <row r="9164" spans="20:20" x14ac:dyDescent="0.25">
      <c r="T9164"/>
    </row>
    <row r="9165" spans="20:20" x14ac:dyDescent="0.25">
      <c r="T9165"/>
    </row>
    <row r="9166" spans="20:20" x14ac:dyDescent="0.25">
      <c r="T9166"/>
    </row>
    <row r="9167" spans="20:20" x14ac:dyDescent="0.25">
      <c r="T9167"/>
    </row>
    <row r="9168" spans="20:20" x14ac:dyDescent="0.25">
      <c r="T9168"/>
    </row>
    <row r="9169" spans="20:20" x14ac:dyDescent="0.25">
      <c r="T9169"/>
    </row>
    <row r="9170" spans="20:20" x14ac:dyDescent="0.25">
      <c r="T9170"/>
    </row>
    <row r="9171" spans="20:20" x14ac:dyDescent="0.25">
      <c r="T9171"/>
    </row>
    <row r="9172" spans="20:20" x14ac:dyDescent="0.25">
      <c r="T9172"/>
    </row>
    <row r="9173" spans="20:20" x14ac:dyDescent="0.25">
      <c r="T9173"/>
    </row>
    <row r="9174" spans="20:20" x14ac:dyDescent="0.25">
      <c r="T9174"/>
    </row>
    <row r="9175" spans="20:20" x14ac:dyDescent="0.25">
      <c r="T9175"/>
    </row>
    <row r="9176" spans="20:20" x14ac:dyDescent="0.25">
      <c r="T9176"/>
    </row>
    <row r="9177" spans="20:20" x14ac:dyDescent="0.25">
      <c r="T9177"/>
    </row>
    <row r="9178" spans="20:20" x14ac:dyDescent="0.25">
      <c r="T9178"/>
    </row>
    <row r="9179" spans="20:20" x14ac:dyDescent="0.25">
      <c r="T9179"/>
    </row>
    <row r="9180" spans="20:20" x14ac:dyDescent="0.25">
      <c r="T9180"/>
    </row>
    <row r="9181" spans="20:20" x14ac:dyDescent="0.25">
      <c r="T9181"/>
    </row>
    <row r="9182" spans="20:20" x14ac:dyDescent="0.25">
      <c r="T9182"/>
    </row>
    <row r="9183" spans="20:20" x14ac:dyDescent="0.25">
      <c r="T9183"/>
    </row>
    <row r="9184" spans="20:20" x14ac:dyDescent="0.25">
      <c r="T9184"/>
    </row>
    <row r="9185" spans="20:20" x14ac:dyDescent="0.25">
      <c r="T9185"/>
    </row>
    <row r="9186" spans="20:20" x14ac:dyDescent="0.25">
      <c r="T9186"/>
    </row>
    <row r="9187" spans="20:20" x14ac:dyDescent="0.25">
      <c r="T9187"/>
    </row>
    <row r="9188" spans="20:20" x14ac:dyDescent="0.25">
      <c r="T9188"/>
    </row>
    <row r="9189" spans="20:20" x14ac:dyDescent="0.25">
      <c r="T9189"/>
    </row>
    <row r="9190" spans="20:20" x14ac:dyDescent="0.25">
      <c r="T9190"/>
    </row>
    <row r="9191" spans="20:20" x14ac:dyDescent="0.25">
      <c r="T9191"/>
    </row>
    <row r="9192" spans="20:20" x14ac:dyDescent="0.25">
      <c r="T9192"/>
    </row>
    <row r="9193" spans="20:20" x14ac:dyDescent="0.25">
      <c r="T9193"/>
    </row>
    <row r="9194" spans="20:20" x14ac:dyDescent="0.25">
      <c r="T9194"/>
    </row>
    <row r="9195" spans="20:20" x14ac:dyDescent="0.25">
      <c r="T9195"/>
    </row>
    <row r="9196" spans="20:20" x14ac:dyDescent="0.25">
      <c r="T9196"/>
    </row>
    <row r="9197" spans="20:20" x14ac:dyDescent="0.25">
      <c r="T9197"/>
    </row>
    <row r="9198" spans="20:20" x14ac:dyDescent="0.25">
      <c r="T9198"/>
    </row>
    <row r="9199" spans="20:20" x14ac:dyDescent="0.25">
      <c r="T9199"/>
    </row>
    <row r="9200" spans="20:20" x14ac:dyDescent="0.25">
      <c r="T9200"/>
    </row>
    <row r="9201" spans="20:20" x14ac:dyDescent="0.25">
      <c r="T9201"/>
    </row>
    <row r="9202" spans="20:20" x14ac:dyDescent="0.25">
      <c r="T9202"/>
    </row>
    <row r="9203" spans="20:20" x14ac:dyDescent="0.25">
      <c r="T9203"/>
    </row>
    <row r="9204" spans="20:20" x14ac:dyDescent="0.25">
      <c r="T9204"/>
    </row>
    <row r="9205" spans="20:20" x14ac:dyDescent="0.25">
      <c r="T9205"/>
    </row>
    <row r="9206" spans="20:20" x14ac:dyDescent="0.25">
      <c r="T9206"/>
    </row>
    <row r="9207" spans="20:20" x14ac:dyDescent="0.25">
      <c r="T9207"/>
    </row>
    <row r="9208" spans="20:20" x14ac:dyDescent="0.25">
      <c r="T9208"/>
    </row>
    <row r="9209" spans="20:20" x14ac:dyDescent="0.25">
      <c r="T9209"/>
    </row>
    <row r="9210" spans="20:20" x14ac:dyDescent="0.25">
      <c r="T9210"/>
    </row>
    <row r="9211" spans="20:20" x14ac:dyDescent="0.25">
      <c r="T9211"/>
    </row>
    <row r="9212" spans="20:20" x14ac:dyDescent="0.25">
      <c r="T9212"/>
    </row>
    <row r="9213" spans="20:20" x14ac:dyDescent="0.25">
      <c r="T9213"/>
    </row>
    <row r="9214" spans="20:20" x14ac:dyDescent="0.25">
      <c r="T9214"/>
    </row>
    <row r="9215" spans="20:20" x14ac:dyDescent="0.25">
      <c r="T9215"/>
    </row>
    <row r="9216" spans="20:20" x14ac:dyDescent="0.25">
      <c r="T9216"/>
    </row>
    <row r="9217" spans="20:20" x14ac:dyDescent="0.25">
      <c r="T9217"/>
    </row>
    <row r="9218" spans="20:20" x14ac:dyDescent="0.25">
      <c r="T9218"/>
    </row>
    <row r="9219" spans="20:20" x14ac:dyDescent="0.25">
      <c r="T9219"/>
    </row>
    <row r="9220" spans="20:20" x14ac:dyDescent="0.25">
      <c r="T9220"/>
    </row>
    <row r="9221" spans="20:20" x14ac:dyDescent="0.25">
      <c r="T9221"/>
    </row>
    <row r="9222" spans="20:20" x14ac:dyDescent="0.25">
      <c r="T9222"/>
    </row>
    <row r="9223" spans="20:20" x14ac:dyDescent="0.25">
      <c r="T9223"/>
    </row>
    <row r="9224" spans="20:20" x14ac:dyDescent="0.25">
      <c r="T9224"/>
    </row>
    <row r="9225" spans="20:20" x14ac:dyDescent="0.25">
      <c r="T9225"/>
    </row>
    <row r="9226" spans="20:20" x14ac:dyDescent="0.25">
      <c r="T9226"/>
    </row>
    <row r="9227" spans="20:20" x14ac:dyDescent="0.25">
      <c r="T9227"/>
    </row>
    <row r="9228" spans="20:20" x14ac:dyDescent="0.25">
      <c r="T9228"/>
    </row>
    <row r="9229" spans="20:20" x14ac:dyDescent="0.25">
      <c r="T9229"/>
    </row>
    <row r="9230" spans="20:20" x14ac:dyDescent="0.25">
      <c r="T9230"/>
    </row>
    <row r="9231" spans="20:20" x14ac:dyDescent="0.25">
      <c r="T9231"/>
    </row>
    <row r="9232" spans="20:20" x14ac:dyDescent="0.25">
      <c r="T9232"/>
    </row>
    <row r="9233" spans="20:20" x14ac:dyDescent="0.25">
      <c r="T9233"/>
    </row>
    <row r="9234" spans="20:20" x14ac:dyDescent="0.25">
      <c r="T9234"/>
    </row>
    <row r="9235" spans="20:20" x14ac:dyDescent="0.25">
      <c r="T9235"/>
    </row>
    <row r="9236" spans="20:20" x14ac:dyDescent="0.25">
      <c r="T9236"/>
    </row>
    <row r="9237" spans="20:20" x14ac:dyDescent="0.25">
      <c r="T9237"/>
    </row>
    <row r="9238" spans="20:20" x14ac:dyDescent="0.25">
      <c r="T9238"/>
    </row>
    <row r="9239" spans="20:20" x14ac:dyDescent="0.25">
      <c r="T9239"/>
    </row>
    <row r="9240" spans="20:20" x14ac:dyDescent="0.25">
      <c r="T9240"/>
    </row>
    <row r="9241" spans="20:20" x14ac:dyDescent="0.25">
      <c r="T9241"/>
    </row>
    <row r="9242" spans="20:20" x14ac:dyDescent="0.25">
      <c r="T9242"/>
    </row>
    <row r="9243" spans="20:20" x14ac:dyDescent="0.25">
      <c r="T9243"/>
    </row>
    <row r="9244" spans="20:20" x14ac:dyDescent="0.25">
      <c r="T9244"/>
    </row>
    <row r="9245" spans="20:20" x14ac:dyDescent="0.25">
      <c r="T9245"/>
    </row>
    <row r="9246" spans="20:20" x14ac:dyDescent="0.25">
      <c r="T9246"/>
    </row>
    <row r="9247" spans="20:20" x14ac:dyDescent="0.25">
      <c r="T9247"/>
    </row>
    <row r="9248" spans="20:20" x14ac:dyDescent="0.25">
      <c r="T9248"/>
    </row>
    <row r="9249" spans="20:20" x14ac:dyDescent="0.25">
      <c r="T9249"/>
    </row>
    <row r="9250" spans="20:20" x14ac:dyDescent="0.25">
      <c r="T9250"/>
    </row>
    <row r="9251" spans="20:20" x14ac:dyDescent="0.25">
      <c r="T9251"/>
    </row>
    <row r="9252" spans="20:20" x14ac:dyDescent="0.25">
      <c r="T9252"/>
    </row>
    <row r="9253" spans="20:20" x14ac:dyDescent="0.25">
      <c r="T9253"/>
    </row>
    <row r="9254" spans="20:20" x14ac:dyDescent="0.25">
      <c r="T9254"/>
    </row>
    <row r="9255" spans="20:20" x14ac:dyDescent="0.25">
      <c r="T9255"/>
    </row>
    <row r="9256" spans="20:20" x14ac:dyDescent="0.25">
      <c r="T9256"/>
    </row>
    <row r="9257" spans="20:20" x14ac:dyDescent="0.25">
      <c r="T9257"/>
    </row>
    <row r="9258" spans="20:20" x14ac:dyDescent="0.25">
      <c r="T9258"/>
    </row>
    <row r="9259" spans="20:20" x14ac:dyDescent="0.25">
      <c r="T9259"/>
    </row>
    <row r="9260" spans="20:20" x14ac:dyDescent="0.25">
      <c r="T9260"/>
    </row>
    <row r="9261" spans="20:20" x14ac:dyDescent="0.25">
      <c r="T9261"/>
    </row>
    <row r="9262" spans="20:20" x14ac:dyDescent="0.25">
      <c r="T9262"/>
    </row>
    <row r="9263" spans="20:20" x14ac:dyDescent="0.25">
      <c r="T9263"/>
    </row>
    <row r="9264" spans="20:20" x14ac:dyDescent="0.25">
      <c r="T9264"/>
    </row>
    <row r="9265" spans="20:20" x14ac:dyDescent="0.25">
      <c r="T9265"/>
    </row>
    <row r="9266" spans="20:20" x14ac:dyDescent="0.25">
      <c r="T9266"/>
    </row>
    <row r="9267" spans="20:20" x14ac:dyDescent="0.25">
      <c r="T9267"/>
    </row>
    <row r="9268" spans="20:20" x14ac:dyDescent="0.25">
      <c r="T9268"/>
    </row>
    <row r="9269" spans="20:20" x14ac:dyDescent="0.25">
      <c r="T9269"/>
    </row>
    <row r="9270" spans="20:20" x14ac:dyDescent="0.25">
      <c r="T9270"/>
    </row>
    <row r="9271" spans="20:20" x14ac:dyDescent="0.25">
      <c r="T9271"/>
    </row>
    <row r="9272" spans="20:20" x14ac:dyDescent="0.25">
      <c r="T9272"/>
    </row>
    <row r="9273" spans="20:20" x14ac:dyDescent="0.25">
      <c r="T9273"/>
    </row>
    <row r="9274" spans="20:20" x14ac:dyDescent="0.25">
      <c r="T9274"/>
    </row>
    <row r="9275" spans="20:20" x14ac:dyDescent="0.25">
      <c r="T9275"/>
    </row>
    <row r="9276" spans="20:20" x14ac:dyDescent="0.25">
      <c r="T9276"/>
    </row>
    <row r="9277" spans="20:20" x14ac:dyDescent="0.25">
      <c r="T9277"/>
    </row>
    <row r="9278" spans="20:20" x14ac:dyDescent="0.25">
      <c r="T9278"/>
    </row>
    <row r="9279" spans="20:20" x14ac:dyDescent="0.25">
      <c r="T9279"/>
    </row>
    <row r="9280" spans="20:20" x14ac:dyDescent="0.25">
      <c r="T9280"/>
    </row>
    <row r="9281" spans="20:20" x14ac:dyDescent="0.25">
      <c r="T9281"/>
    </row>
    <row r="9282" spans="20:20" x14ac:dyDescent="0.25">
      <c r="T9282"/>
    </row>
    <row r="9283" spans="20:20" x14ac:dyDescent="0.25">
      <c r="T9283"/>
    </row>
    <row r="9284" spans="20:20" x14ac:dyDescent="0.25">
      <c r="T9284"/>
    </row>
    <row r="9285" spans="20:20" x14ac:dyDescent="0.25">
      <c r="T9285"/>
    </row>
    <row r="9286" spans="20:20" x14ac:dyDescent="0.25">
      <c r="T9286"/>
    </row>
    <row r="9287" spans="20:20" x14ac:dyDescent="0.25">
      <c r="T9287"/>
    </row>
    <row r="9288" spans="20:20" x14ac:dyDescent="0.25">
      <c r="T9288"/>
    </row>
    <row r="9289" spans="20:20" x14ac:dyDescent="0.25">
      <c r="T9289"/>
    </row>
    <row r="9290" spans="20:20" x14ac:dyDescent="0.25">
      <c r="T9290"/>
    </row>
    <row r="9291" spans="20:20" x14ac:dyDescent="0.25">
      <c r="T9291"/>
    </row>
    <row r="9292" spans="20:20" x14ac:dyDescent="0.25">
      <c r="T9292"/>
    </row>
    <row r="9293" spans="20:20" x14ac:dyDescent="0.25">
      <c r="T9293"/>
    </row>
    <row r="9294" spans="20:20" x14ac:dyDescent="0.25">
      <c r="T9294"/>
    </row>
    <row r="9295" spans="20:20" x14ac:dyDescent="0.25">
      <c r="T9295"/>
    </row>
    <row r="9296" spans="20:20" x14ac:dyDescent="0.25">
      <c r="T9296"/>
    </row>
    <row r="9297" spans="20:20" x14ac:dyDescent="0.25">
      <c r="T9297"/>
    </row>
    <row r="9298" spans="20:20" x14ac:dyDescent="0.25">
      <c r="T9298"/>
    </row>
    <row r="9299" spans="20:20" x14ac:dyDescent="0.25">
      <c r="T9299"/>
    </row>
    <row r="9300" spans="20:20" x14ac:dyDescent="0.25">
      <c r="T9300"/>
    </row>
    <row r="9301" spans="20:20" x14ac:dyDescent="0.25">
      <c r="T9301"/>
    </row>
    <row r="9302" spans="20:20" x14ac:dyDescent="0.25">
      <c r="T9302"/>
    </row>
    <row r="9303" spans="20:20" x14ac:dyDescent="0.25">
      <c r="T9303"/>
    </row>
    <row r="9304" spans="20:20" x14ac:dyDescent="0.25">
      <c r="T9304"/>
    </row>
    <row r="9305" spans="20:20" x14ac:dyDescent="0.25">
      <c r="T9305"/>
    </row>
    <row r="9306" spans="20:20" x14ac:dyDescent="0.25">
      <c r="T9306"/>
    </row>
    <row r="9307" spans="20:20" x14ac:dyDescent="0.25">
      <c r="T9307"/>
    </row>
    <row r="9308" spans="20:20" x14ac:dyDescent="0.25">
      <c r="T9308"/>
    </row>
    <row r="9309" spans="20:20" x14ac:dyDescent="0.25">
      <c r="T9309"/>
    </row>
    <row r="9310" spans="20:20" x14ac:dyDescent="0.25">
      <c r="T9310"/>
    </row>
    <row r="9311" spans="20:20" x14ac:dyDescent="0.25">
      <c r="T9311"/>
    </row>
    <row r="9312" spans="20:20" x14ac:dyDescent="0.25">
      <c r="T9312"/>
    </row>
    <row r="9313" spans="20:20" x14ac:dyDescent="0.25">
      <c r="T9313"/>
    </row>
    <row r="9314" spans="20:20" x14ac:dyDescent="0.25">
      <c r="T9314"/>
    </row>
    <row r="9315" spans="20:20" x14ac:dyDescent="0.25">
      <c r="T9315"/>
    </row>
    <row r="9316" spans="20:20" x14ac:dyDescent="0.25">
      <c r="T9316"/>
    </row>
    <row r="9317" spans="20:20" x14ac:dyDescent="0.25">
      <c r="T9317"/>
    </row>
    <row r="9318" spans="20:20" x14ac:dyDescent="0.25">
      <c r="T9318"/>
    </row>
    <row r="9319" spans="20:20" x14ac:dyDescent="0.25">
      <c r="T9319"/>
    </row>
    <row r="9320" spans="20:20" x14ac:dyDescent="0.25">
      <c r="T9320"/>
    </row>
    <row r="9321" spans="20:20" x14ac:dyDescent="0.25">
      <c r="T9321"/>
    </row>
    <row r="9322" spans="20:20" x14ac:dyDescent="0.25">
      <c r="T9322"/>
    </row>
    <row r="9323" spans="20:20" x14ac:dyDescent="0.25">
      <c r="T9323"/>
    </row>
    <row r="9324" spans="20:20" x14ac:dyDescent="0.25">
      <c r="T9324"/>
    </row>
    <row r="9325" spans="20:20" x14ac:dyDescent="0.25">
      <c r="T9325"/>
    </row>
    <row r="9326" spans="20:20" x14ac:dyDescent="0.25">
      <c r="T9326"/>
    </row>
    <row r="9327" spans="20:20" x14ac:dyDescent="0.25">
      <c r="T9327"/>
    </row>
    <row r="9328" spans="20:20" x14ac:dyDescent="0.25">
      <c r="T9328"/>
    </row>
    <row r="9329" spans="20:20" x14ac:dyDescent="0.25">
      <c r="T9329"/>
    </row>
    <row r="9330" spans="20:20" x14ac:dyDescent="0.25">
      <c r="T9330"/>
    </row>
    <row r="9331" spans="20:20" x14ac:dyDescent="0.25">
      <c r="T9331"/>
    </row>
    <row r="9332" spans="20:20" x14ac:dyDescent="0.25">
      <c r="T9332"/>
    </row>
    <row r="9333" spans="20:20" x14ac:dyDescent="0.25">
      <c r="T9333"/>
    </row>
    <row r="9334" spans="20:20" x14ac:dyDescent="0.25">
      <c r="T9334"/>
    </row>
    <row r="9335" spans="20:20" x14ac:dyDescent="0.25">
      <c r="T9335"/>
    </row>
    <row r="9336" spans="20:20" x14ac:dyDescent="0.25">
      <c r="T9336"/>
    </row>
    <row r="9337" spans="20:20" x14ac:dyDescent="0.25">
      <c r="T9337"/>
    </row>
    <row r="9338" spans="20:20" x14ac:dyDescent="0.25">
      <c r="T9338"/>
    </row>
    <row r="9339" spans="20:20" x14ac:dyDescent="0.25">
      <c r="T9339"/>
    </row>
    <row r="9340" spans="20:20" x14ac:dyDescent="0.25">
      <c r="T9340"/>
    </row>
    <row r="9341" spans="20:20" x14ac:dyDescent="0.25">
      <c r="T9341"/>
    </row>
    <row r="9342" spans="20:20" x14ac:dyDescent="0.25">
      <c r="T9342"/>
    </row>
    <row r="9343" spans="20:20" x14ac:dyDescent="0.25">
      <c r="T9343"/>
    </row>
    <row r="9344" spans="20:20" x14ac:dyDescent="0.25">
      <c r="T9344"/>
    </row>
    <row r="9345" spans="20:20" x14ac:dyDescent="0.25">
      <c r="T9345"/>
    </row>
    <row r="9346" spans="20:20" x14ac:dyDescent="0.25">
      <c r="T9346"/>
    </row>
    <row r="9347" spans="20:20" x14ac:dyDescent="0.25">
      <c r="T9347"/>
    </row>
    <row r="9348" spans="20:20" x14ac:dyDescent="0.25">
      <c r="T9348"/>
    </row>
    <row r="9349" spans="20:20" x14ac:dyDescent="0.25">
      <c r="T9349"/>
    </row>
    <row r="9350" spans="20:20" x14ac:dyDescent="0.25">
      <c r="T9350"/>
    </row>
    <row r="9351" spans="20:20" x14ac:dyDescent="0.25">
      <c r="T9351"/>
    </row>
    <row r="9352" spans="20:20" x14ac:dyDescent="0.25">
      <c r="T9352"/>
    </row>
    <row r="9353" spans="20:20" x14ac:dyDescent="0.25">
      <c r="T9353"/>
    </row>
    <row r="9354" spans="20:20" x14ac:dyDescent="0.25">
      <c r="T9354"/>
    </row>
    <row r="9355" spans="20:20" x14ac:dyDescent="0.25">
      <c r="T9355"/>
    </row>
    <row r="9356" spans="20:20" x14ac:dyDescent="0.25">
      <c r="T9356"/>
    </row>
    <row r="9357" spans="20:20" x14ac:dyDescent="0.25">
      <c r="T9357"/>
    </row>
    <row r="9358" spans="20:20" x14ac:dyDescent="0.25">
      <c r="T9358"/>
    </row>
    <row r="9359" spans="20:20" x14ac:dyDescent="0.25">
      <c r="T9359"/>
    </row>
    <row r="9360" spans="20:20" x14ac:dyDescent="0.25">
      <c r="T9360"/>
    </row>
    <row r="9361" spans="20:20" x14ac:dyDescent="0.25">
      <c r="T9361"/>
    </row>
    <row r="9362" spans="20:20" x14ac:dyDescent="0.25">
      <c r="T9362"/>
    </row>
    <row r="9363" spans="20:20" x14ac:dyDescent="0.25">
      <c r="T9363"/>
    </row>
    <row r="9364" spans="20:20" x14ac:dyDescent="0.25">
      <c r="T9364"/>
    </row>
    <row r="9365" spans="20:20" x14ac:dyDescent="0.25">
      <c r="T9365"/>
    </row>
    <row r="9366" spans="20:20" x14ac:dyDescent="0.25">
      <c r="T9366"/>
    </row>
    <row r="9367" spans="20:20" x14ac:dyDescent="0.25">
      <c r="T9367"/>
    </row>
    <row r="9368" spans="20:20" x14ac:dyDescent="0.25">
      <c r="T9368"/>
    </row>
    <row r="9369" spans="20:20" x14ac:dyDescent="0.25">
      <c r="T9369"/>
    </row>
    <row r="9370" spans="20:20" x14ac:dyDescent="0.25">
      <c r="T9370"/>
    </row>
    <row r="9371" spans="20:20" x14ac:dyDescent="0.25">
      <c r="T9371"/>
    </row>
    <row r="9372" spans="20:20" x14ac:dyDescent="0.25">
      <c r="T9372"/>
    </row>
    <row r="9373" spans="20:20" x14ac:dyDescent="0.25">
      <c r="T9373"/>
    </row>
    <row r="9374" spans="20:20" x14ac:dyDescent="0.25">
      <c r="T9374"/>
    </row>
    <row r="9375" spans="20:20" x14ac:dyDescent="0.25">
      <c r="T9375"/>
    </row>
    <row r="9376" spans="20:20" x14ac:dyDescent="0.25">
      <c r="T9376"/>
    </row>
    <row r="9377" spans="20:20" x14ac:dyDescent="0.25">
      <c r="T9377"/>
    </row>
    <row r="9378" spans="20:20" x14ac:dyDescent="0.25">
      <c r="T9378"/>
    </row>
    <row r="9379" spans="20:20" x14ac:dyDescent="0.25">
      <c r="T9379"/>
    </row>
    <row r="9380" spans="20:20" x14ac:dyDescent="0.25">
      <c r="T9380"/>
    </row>
    <row r="9381" spans="20:20" x14ac:dyDescent="0.25">
      <c r="T9381"/>
    </row>
    <row r="9382" spans="20:20" x14ac:dyDescent="0.25">
      <c r="T9382"/>
    </row>
    <row r="9383" spans="20:20" x14ac:dyDescent="0.25">
      <c r="T9383"/>
    </row>
    <row r="9384" spans="20:20" x14ac:dyDescent="0.25">
      <c r="T9384"/>
    </row>
    <row r="9385" spans="20:20" x14ac:dyDescent="0.25">
      <c r="T9385"/>
    </row>
    <row r="9386" spans="20:20" x14ac:dyDescent="0.25">
      <c r="T9386"/>
    </row>
    <row r="9387" spans="20:20" x14ac:dyDescent="0.25">
      <c r="T9387"/>
    </row>
    <row r="9388" spans="20:20" x14ac:dyDescent="0.25">
      <c r="T9388"/>
    </row>
    <row r="9389" spans="20:20" x14ac:dyDescent="0.25">
      <c r="T9389"/>
    </row>
    <row r="9390" spans="20:20" x14ac:dyDescent="0.25">
      <c r="T9390"/>
    </row>
    <row r="9391" spans="20:20" x14ac:dyDescent="0.25">
      <c r="T9391"/>
    </row>
    <row r="9392" spans="20:20" x14ac:dyDescent="0.25">
      <c r="T9392"/>
    </row>
    <row r="9393" spans="20:20" x14ac:dyDescent="0.25">
      <c r="T9393"/>
    </row>
    <row r="9394" spans="20:20" x14ac:dyDescent="0.25">
      <c r="T9394"/>
    </row>
    <row r="9395" spans="20:20" x14ac:dyDescent="0.25">
      <c r="T9395"/>
    </row>
    <row r="9396" spans="20:20" x14ac:dyDescent="0.25">
      <c r="T9396"/>
    </row>
    <row r="9397" spans="20:20" x14ac:dyDescent="0.25">
      <c r="T9397"/>
    </row>
    <row r="9398" spans="20:20" x14ac:dyDescent="0.25">
      <c r="T9398"/>
    </row>
    <row r="9399" spans="20:20" x14ac:dyDescent="0.25">
      <c r="T9399"/>
    </row>
    <row r="9400" spans="20:20" x14ac:dyDescent="0.25">
      <c r="T9400"/>
    </row>
    <row r="9401" spans="20:20" x14ac:dyDescent="0.25">
      <c r="T9401"/>
    </row>
    <row r="9402" spans="20:20" x14ac:dyDescent="0.25">
      <c r="T9402"/>
    </row>
    <row r="9403" spans="20:20" x14ac:dyDescent="0.25">
      <c r="T9403"/>
    </row>
    <row r="9404" spans="20:20" x14ac:dyDescent="0.25">
      <c r="T9404"/>
    </row>
    <row r="9405" spans="20:20" x14ac:dyDescent="0.25">
      <c r="T9405"/>
    </row>
    <row r="9406" spans="20:20" x14ac:dyDescent="0.25">
      <c r="T9406"/>
    </row>
    <row r="9407" spans="20:20" x14ac:dyDescent="0.25">
      <c r="T9407"/>
    </row>
    <row r="9408" spans="20:20" x14ac:dyDescent="0.25">
      <c r="T9408"/>
    </row>
    <row r="9409" spans="20:20" x14ac:dyDescent="0.25">
      <c r="T9409"/>
    </row>
    <row r="9410" spans="20:20" x14ac:dyDescent="0.25">
      <c r="T9410"/>
    </row>
    <row r="9411" spans="20:20" x14ac:dyDescent="0.25">
      <c r="T9411"/>
    </row>
    <row r="9412" spans="20:20" x14ac:dyDescent="0.25">
      <c r="T9412"/>
    </row>
    <row r="9413" spans="20:20" x14ac:dyDescent="0.25">
      <c r="T9413"/>
    </row>
    <row r="9414" spans="20:20" x14ac:dyDescent="0.25">
      <c r="T9414"/>
    </row>
    <row r="9415" spans="20:20" x14ac:dyDescent="0.25">
      <c r="T9415"/>
    </row>
    <row r="9416" spans="20:20" x14ac:dyDescent="0.25">
      <c r="T9416"/>
    </row>
    <row r="9417" spans="20:20" x14ac:dyDescent="0.25">
      <c r="T9417"/>
    </row>
    <row r="9418" spans="20:20" x14ac:dyDescent="0.25">
      <c r="T9418"/>
    </row>
    <row r="9419" spans="20:20" x14ac:dyDescent="0.25">
      <c r="T9419"/>
    </row>
    <row r="9420" spans="20:20" x14ac:dyDescent="0.25">
      <c r="T9420"/>
    </row>
    <row r="9421" spans="20:20" x14ac:dyDescent="0.25">
      <c r="T9421"/>
    </row>
    <row r="9422" spans="20:20" x14ac:dyDescent="0.25">
      <c r="T9422"/>
    </row>
    <row r="9423" spans="20:20" x14ac:dyDescent="0.25">
      <c r="T9423"/>
    </row>
    <row r="9424" spans="20:20" x14ac:dyDescent="0.25">
      <c r="T9424"/>
    </row>
    <row r="9425" spans="20:20" x14ac:dyDescent="0.25">
      <c r="T9425"/>
    </row>
    <row r="9426" spans="20:20" x14ac:dyDescent="0.25">
      <c r="T9426"/>
    </row>
    <row r="9427" spans="20:20" x14ac:dyDescent="0.25">
      <c r="T9427"/>
    </row>
    <row r="9428" spans="20:20" x14ac:dyDescent="0.25">
      <c r="T9428"/>
    </row>
    <row r="9429" spans="20:20" x14ac:dyDescent="0.25">
      <c r="T9429"/>
    </row>
    <row r="9430" spans="20:20" x14ac:dyDescent="0.25">
      <c r="T9430"/>
    </row>
    <row r="9431" spans="20:20" x14ac:dyDescent="0.25">
      <c r="T9431"/>
    </row>
    <row r="9432" spans="20:20" x14ac:dyDescent="0.25">
      <c r="T9432"/>
    </row>
    <row r="9433" spans="20:20" x14ac:dyDescent="0.25">
      <c r="T9433"/>
    </row>
    <row r="9434" spans="20:20" x14ac:dyDescent="0.25">
      <c r="T9434"/>
    </row>
    <row r="9435" spans="20:20" x14ac:dyDescent="0.25">
      <c r="T9435"/>
    </row>
    <row r="9436" spans="20:20" x14ac:dyDescent="0.25">
      <c r="T9436"/>
    </row>
    <row r="9437" spans="20:20" x14ac:dyDescent="0.25">
      <c r="T9437"/>
    </row>
    <row r="9438" spans="20:20" x14ac:dyDescent="0.25">
      <c r="T9438"/>
    </row>
    <row r="9439" spans="20:20" x14ac:dyDescent="0.25">
      <c r="T9439"/>
    </row>
    <row r="9440" spans="20:20" x14ac:dyDescent="0.25">
      <c r="T9440"/>
    </row>
    <row r="9441" spans="20:20" x14ac:dyDescent="0.25">
      <c r="T9441"/>
    </row>
    <row r="9442" spans="20:20" x14ac:dyDescent="0.25">
      <c r="T9442"/>
    </row>
    <row r="9443" spans="20:20" x14ac:dyDescent="0.25">
      <c r="T9443"/>
    </row>
    <row r="9444" spans="20:20" x14ac:dyDescent="0.25">
      <c r="T9444"/>
    </row>
    <row r="9445" spans="20:20" x14ac:dyDescent="0.25">
      <c r="T9445"/>
    </row>
    <row r="9446" spans="20:20" x14ac:dyDescent="0.25">
      <c r="T9446"/>
    </row>
    <row r="9447" spans="20:20" x14ac:dyDescent="0.25">
      <c r="T9447"/>
    </row>
    <row r="9448" spans="20:20" x14ac:dyDescent="0.25">
      <c r="T9448"/>
    </row>
    <row r="9449" spans="20:20" x14ac:dyDescent="0.25">
      <c r="T9449"/>
    </row>
    <row r="9450" spans="20:20" x14ac:dyDescent="0.25">
      <c r="T9450"/>
    </row>
    <row r="9451" spans="20:20" x14ac:dyDescent="0.25">
      <c r="T9451"/>
    </row>
    <row r="9452" spans="20:20" x14ac:dyDescent="0.25">
      <c r="T9452"/>
    </row>
    <row r="9453" spans="20:20" x14ac:dyDescent="0.25">
      <c r="T9453"/>
    </row>
    <row r="9454" spans="20:20" x14ac:dyDescent="0.25">
      <c r="T9454"/>
    </row>
    <row r="9455" spans="20:20" x14ac:dyDescent="0.25">
      <c r="T9455"/>
    </row>
    <row r="9456" spans="20:20" x14ac:dyDescent="0.25">
      <c r="T9456"/>
    </row>
    <row r="9457" spans="20:20" x14ac:dyDescent="0.25">
      <c r="T9457"/>
    </row>
    <row r="9458" spans="20:20" x14ac:dyDescent="0.25">
      <c r="T9458"/>
    </row>
    <row r="9459" spans="20:20" x14ac:dyDescent="0.25">
      <c r="T9459"/>
    </row>
    <row r="9460" spans="20:20" x14ac:dyDescent="0.25">
      <c r="T9460"/>
    </row>
    <row r="9461" spans="20:20" x14ac:dyDescent="0.25">
      <c r="T9461"/>
    </row>
    <row r="9462" spans="20:20" x14ac:dyDescent="0.25">
      <c r="T9462"/>
    </row>
    <row r="9463" spans="20:20" x14ac:dyDescent="0.25">
      <c r="T9463"/>
    </row>
    <row r="9464" spans="20:20" x14ac:dyDescent="0.25">
      <c r="T9464"/>
    </row>
    <row r="9465" spans="20:20" x14ac:dyDescent="0.25">
      <c r="T9465"/>
    </row>
    <row r="9466" spans="20:20" x14ac:dyDescent="0.25">
      <c r="T9466"/>
    </row>
    <row r="9467" spans="20:20" x14ac:dyDescent="0.25">
      <c r="T9467"/>
    </row>
    <row r="9468" spans="20:20" x14ac:dyDescent="0.25">
      <c r="T9468"/>
    </row>
    <row r="9469" spans="20:20" x14ac:dyDescent="0.25">
      <c r="T9469"/>
    </row>
    <row r="9470" spans="20:20" x14ac:dyDescent="0.25">
      <c r="T9470"/>
    </row>
    <row r="9471" spans="20:20" x14ac:dyDescent="0.25">
      <c r="T9471"/>
    </row>
    <row r="9472" spans="20:20" x14ac:dyDescent="0.25">
      <c r="T9472"/>
    </row>
    <row r="9473" spans="20:20" x14ac:dyDescent="0.25">
      <c r="T9473"/>
    </row>
    <row r="9474" spans="20:20" x14ac:dyDescent="0.25">
      <c r="T9474"/>
    </row>
    <row r="9475" spans="20:20" x14ac:dyDescent="0.25">
      <c r="T9475"/>
    </row>
    <row r="9476" spans="20:20" x14ac:dyDescent="0.25">
      <c r="T9476"/>
    </row>
    <row r="9477" spans="20:20" x14ac:dyDescent="0.25">
      <c r="T9477"/>
    </row>
    <row r="9478" spans="20:20" x14ac:dyDescent="0.25">
      <c r="T9478"/>
    </row>
    <row r="9479" spans="20:20" x14ac:dyDescent="0.25">
      <c r="T9479"/>
    </row>
    <row r="9480" spans="20:20" x14ac:dyDescent="0.25">
      <c r="T9480"/>
    </row>
    <row r="9481" spans="20:20" x14ac:dyDescent="0.25">
      <c r="T9481"/>
    </row>
    <row r="9482" spans="20:20" x14ac:dyDescent="0.25">
      <c r="T9482"/>
    </row>
    <row r="9483" spans="20:20" x14ac:dyDescent="0.25">
      <c r="T9483"/>
    </row>
    <row r="9484" spans="20:20" x14ac:dyDescent="0.25">
      <c r="T9484"/>
    </row>
    <row r="9485" spans="20:20" x14ac:dyDescent="0.25">
      <c r="T9485"/>
    </row>
    <row r="9486" spans="20:20" x14ac:dyDescent="0.25">
      <c r="T9486"/>
    </row>
    <row r="9487" spans="20:20" x14ac:dyDescent="0.25">
      <c r="T9487"/>
    </row>
    <row r="9488" spans="20:20" x14ac:dyDescent="0.25">
      <c r="T9488"/>
    </row>
    <row r="9489" spans="20:20" x14ac:dyDescent="0.25">
      <c r="T9489"/>
    </row>
    <row r="9490" spans="20:20" x14ac:dyDescent="0.25">
      <c r="T9490"/>
    </row>
    <row r="9491" spans="20:20" x14ac:dyDescent="0.25">
      <c r="T9491"/>
    </row>
    <row r="9492" spans="20:20" x14ac:dyDescent="0.25">
      <c r="T9492"/>
    </row>
    <row r="9493" spans="20:20" x14ac:dyDescent="0.25">
      <c r="T9493"/>
    </row>
    <row r="9494" spans="20:20" x14ac:dyDescent="0.25">
      <c r="T9494"/>
    </row>
    <row r="9495" spans="20:20" x14ac:dyDescent="0.25">
      <c r="T9495"/>
    </row>
    <row r="9496" spans="20:20" x14ac:dyDescent="0.25">
      <c r="T9496"/>
    </row>
    <row r="9497" spans="20:20" x14ac:dyDescent="0.25">
      <c r="T9497"/>
    </row>
    <row r="9498" spans="20:20" x14ac:dyDescent="0.25">
      <c r="T9498"/>
    </row>
    <row r="9499" spans="20:20" x14ac:dyDescent="0.25">
      <c r="T9499"/>
    </row>
    <row r="9500" spans="20:20" x14ac:dyDescent="0.25">
      <c r="T9500"/>
    </row>
    <row r="9501" spans="20:20" x14ac:dyDescent="0.25">
      <c r="T9501"/>
    </row>
    <row r="9502" spans="20:20" x14ac:dyDescent="0.25">
      <c r="T9502"/>
    </row>
    <row r="9503" spans="20:20" x14ac:dyDescent="0.25">
      <c r="T9503"/>
    </row>
    <row r="9504" spans="20:20" x14ac:dyDescent="0.25">
      <c r="T9504"/>
    </row>
    <row r="9505" spans="20:20" x14ac:dyDescent="0.25">
      <c r="T9505"/>
    </row>
    <row r="9506" spans="20:20" x14ac:dyDescent="0.25">
      <c r="T9506"/>
    </row>
    <row r="9507" spans="20:20" x14ac:dyDescent="0.25">
      <c r="T9507"/>
    </row>
    <row r="9508" spans="20:20" x14ac:dyDescent="0.25">
      <c r="T9508"/>
    </row>
    <row r="9509" spans="20:20" x14ac:dyDescent="0.25">
      <c r="T9509"/>
    </row>
    <row r="9510" spans="20:20" x14ac:dyDescent="0.25">
      <c r="T9510"/>
    </row>
    <row r="9511" spans="20:20" x14ac:dyDescent="0.25">
      <c r="T9511"/>
    </row>
    <row r="9512" spans="20:20" x14ac:dyDescent="0.25">
      <c r="T9512"/>
    </row>
    <row r="9513" spans="20:20" x14ac:dyDescent="0.25">
      <c r="T9513"/>
    </row>
    <row r="9514" spans="20:20" x14ac:dyDescent="0.25">
      <c r="T9514"/>
    </row>
    <row r="9515" spans="20:20" x14ac:dyDescent="0.25">
      <c r="T9515"/>
    </row>
    <row r="9516" spans="20:20" x14ac:dyDescent="0.25">
      <c r="T9516"/>
    </row>
    <row r="9517" spans="20:20" x14ac:dyDescent="0.25">
      <c r="T9517"/>
    </row>
    <row r="9518" spans="20:20" x14ac:dyDescent="0.25">
      <c r="T9518"/>
    </row>
    <row r="9519" spans="20:20" x14ac:dyDescent="0.25">
      <c r="T9519"/>
    </row>
    <row r="9520" spans="20:20" x14ac:dyDescent="0.25">
      <c r="T9520"/>
    </row>
    <row r="9521" spans="20:20" x14ac:dyDescent="0.25">
      <c r="T9521"/>
    </row>
    <row r="9522" spans="20:20" x14ac:dyDescent="0.25">
      <c r="T9522"/>
    </row>
    <row r="9523" spans="20:20" x14ac:dyDescent="0.25">
      <c r="T9523"/>
    </row>
    <row r="9524" spans="20:20" x14ac:dyDescent="0.25">
      <c r="T9524"/>
    </row>
    <row r="9525" spans="20:20" x14ac:dyDescent="0.25">
      <c r="T9525"/>
    </row>
    <row r="9526" spans="20:20" x14ac:dyDescent="0.25">
      <c r="T9526"/>
    </row>
    <row r="9527" spans="20:20" x14ac:dyDescent="0.25">
      <c r="T9527"/>
    </row>
    <row r="9528" spans="20:20" x14ac:dyDescent="0.25">
      <c r="T9528"/>
    </row>
    <row r="9529" spans="20:20" x14ac:dyDescent="0.25">
      <c r="T9529"/>
    </row>
    <row r="9530" spans="20:20" x14ac:dyDescent="0.25">
      <c r="T9530"/>
    </row>
    <row r="9531" spans="20:20" x14ac:dyDescent="0.25">
      <c r="T9531"/>
    </row>
    <row r="9532" spans="20:20" x14ac:dyDescent="0.25">
      <c r="T9532"/>
    </row>
    <row r="9533" spans="20:20" x14ac:dyDescent="0.25">
      <c r="T9533"/>
    </row>
    <row r="9534" spans="20:20" x14ac:dyDescent="0.25">
      <c r="T9534"/>
    </row>
    <row r="9535" spans="20:20" x14ac:dyDescent="0.25">
      <c r="T9535"/>
    </row>
    <row r="9536" spans="20:20" x14ac:dyDescent="0.25">
      <c r="T9536"/>
    </row>
    <row r="9537" spans="20:20" x14ac:dyDescent="0.25">
      <c r="T9537"/>
    </row>
    <row r="9538" spans="20:20" x14ac:dyDescent="0.25">
      <c r="T9538"/>
    </row>
    <row r="9539" spans="20:20" x14ac:dyDescent="0.25">
      <c r="T9539"/>
    </row>
    <row r="9540" spans="20:20" x14ac:dyDescent="0.25">
      <c r="T9540"/>
    </row>
    <row r="9541" spans="20:20" x14ac:dyDescent="0.25">
      <c r="T9541"/>
    </row>
    <row r="9542" spans="20:20" x14ac:dyDescent="0.25">
      <c r="T9542"/>
    </row>
    <row r="9543" spans="20:20" x14ac:dyDescent="0.25">
      <c r="T9543"/>
    </row>
    <row r="9544" spans="20:20" x14ac:dyDescent="0.25">
      <c r="T9544"/>
    </row>
    <row r="9545" spans="20:20" x14ac:dyDescent="0.25">
      <c r="T9545"/>
    </row>
    <row r="9546" spans="20:20" x14ac:dyDescent="0.25">
      <c r="T9546"/>
    </row>
    <row r="9547" spans="20:20" x14ac:dyDescent="0.25">
      <c r="T9547"/>
    </row>
    <row r="9548" spans="20:20" x14ac:dyDescent="0.25">
      <c r="T9548"/>
    </row>
    <row r="9549" spans="20:20" x14ac:dyDescent="0.25">
      <c r="T9549"/>
    </row>
    <row r="9550" spans="20:20" x14ac:dyDescent="0.25">
      <c r="T9550"/>
    </row>
    <row r="9551" spans="20:20" x14ac:dyDescent="0.25">
      <c r="T9551"/>
    </row>
    <row r="9552" spans="20:20" x14ac:dyDescent="0.25">
      <c r="T9552"/>
    </row>
    <row r="9553" spans="20:20" x14ac:dyDescent="0.25">
      <c r="T9553"/>
    </row>
    <row r="9554" spans="20:20" x14ac:dyDescent="0.25">
      <c r="T9554"/>
    </row>
    <row r="9555" spans="20:20" x14ac:dyDescent="0.25">
      <c r="T9555"/>
    </row>
    <row r="9556" spans="20:20" x14ac:dyDescent="0.25">
      <c r="T9556"/>
    </row>
    <row r="9557" spans="20:20" x14ac:dyDescent="0.25">
      <c r="T9557"/>
    </row>
    <row r="9558" spans="20:20" x14ac:dyDescent="0.25">
      <c r="T9558"/>
    </row>
    <row r="9559" spans="20:20" x14ac:dyDescent="0.25">
      <c r="T9559"/>
    </row>
    <row r="9560" spans="20:20" x14ac:dyDescent="0.25">
      <c r="T9560"/>
    </row>
    <row r="9561" spans="20:20" x14ac:dyDescent="0.25">
      <c r="T9561"/>
    </row>
    <row r="9562" spans="20:20" x14ac:dyDescent="0.25">
      <c r="T9562"/>
    </row>
    <row r="9563" spans="20:20" x14ac:dyDescent="0.25">
      <c r="T9563"/>
    </row>
    <row r="9564" spans="20:20" x14ac:dyDescent="0.25">
      <c r="T9564"/>
    </row>
    <row r="9565" spans="20:20" x14ac:dyDescent="0.25">
      <c r="T9565"/>
    </row>
    <row r="9566" spans="20:20" x14ac:dyDescent="0.25">
      <c r="T9566"/>
    </row>
    <row r="9567" spans="20:20" x14ac:dyDescent="0.25">
      <c r="T9567"/>
    </row>
    <row r="9568" spans="20:20" x14ac:dyDescent="0.25">
      <c r="T9568"/>
    </row>
    <row r="9569" spans="20:20" x14ac:dyDescent="0.25">
      <c r="T9569"/>
    </row>
    <row r="9570" spans="20:20" x14ac:dyDescent="0.25">
      <c r="T9570"/>
    </row>
    <row r="9571" spans="20:20" x14ac:dyDescent="0.25">
      <c r="T9571"/>
    </row>
    <row r="9572" spans="20:20" x14ac:dyDescent="0.25">
      <c r="T9572"/>
    </row>
    <row r="9573" spans="20:20" x14ac:dyDescent="0.25">
      <c r="T9573"/>
    </row>
    <row r="9574" spans="20:20" x14ac:dyDescent="0.25">
      <c r="T9574"/>
    </row>
    <row r="9575" spans="20:20" x14ac:dyDescent="0.25">
      <c r="T9575"/>
    </row>
    <row r="9576" spans="20:20" x14ac:dyDescent="0.25">
      <c r="T9576"/>
    </row>
    <row r="9577" spans="20:20" x14ac:dyDescent="0.25">
      <c r="T9577"/>
    </row>
    <row r="9578" spans="20:20" x14ac:dyDescent="0.25">
      <c r="T9578"/>
    </row>
    <row r="9579" spans="20:20" x14ac:dyDescent="0.25">
      <c r="T9579"/>
    </row>
    <row r="9580" spans="20:20" x14ac:dyDescent="0.25">
      <c r="T9580"/>
    </row>
    <row r="9581" spans="20:20" x14ac:dyDescent="0.25">
      <c r="T9581"/>
    </row>
    <row r="9582" spans="20:20" x14ac:dyDescent="0.25">
      <c r="T9582"/>
    </row>
    <row r="9583" spans="20:20" x14ac:dyDescent="0.25">
      <c r="T9583"/>
    </row>
    <row r="9584" spans="20:20" x14ac:dyDescent="0.25">
      <c r="T9584"/>
    </row>
    <row r="9585" spans="20:20" x14ac:dyDescent="0.25">
      <c r="T9585"/>
    </row>
    <row r="9586" spans="20:20" x14ac:dyDescent="0.25">
      <c r="T9586"/>
    </row>
    <row r="9587" spans="20:20" x14ac:dyDescent="0.25">
      <c r="T9587"/>
    </row>
    <row r="9588" spans="20:20" x14ac:dyDescent="0.25">
      <c r="T9588"/>
    </row>
    <row r="9589" spans="20:20" x14ac:dyDescent="0.25">
      <c r="T9589"/>
    </row>
    <row r="9590" spans="20:20" x14ac:dyDescent="0.25">
      <c r="T9590"/>
    </row>
    <row r="9591" spans="20:20" x14ac:dyDescent="0.25">
      <c r="T9591"/>
    </row>
    <row r="9592" spans="20:20" x14ac:dyDescent="0.25">
      <c r="T9592"/>
    </row>
    <row r="9593" spans="20:20" x14ac:dyDescent="0.25">
      <c r="T9593"/>
    </row>
    <row r="9594" spans="20:20" x14ac:dyDescent="0.25">
      <c r="T9594"/>
    </row>
    <row r="9595" spans="20:20" x14ac:dyDescent="0.25">
      <c r="T9595"/>
    </row>
    <row r="9596" spans="20:20" x14ac:dyDescent="0.25">
      <c r="T9596"/>
    </row>
    <row r="9597" spans="20:20" x14ac:dyDescent="0.25">
      <c r="T9597"/>
    </row>
    <row r="9598" spans="20:20" x14ac:dyDescent="0.25">
      <c r="T9598"/>
    </row>
    <row r="9599" spans="20:20" x14ac:dyDescent="0.25">
      <c r="T9599"/>
    </row>
    <row r="9600" spans="20:20" x14ac:dyDescent="0.25">
      <c r="T9600"/>
    </row>
    <row r="9601" spans="20:20" x14ac:dyDescent="0.25">
      <c r="T9601"/>
    </row>
    <row r="9602" spans="20:20" x14ac:dyDescent="0.25">
      <c r="T9602"/>
    </row>
    <row r="9603" spans="20:20" x14ac:dyDescent="0.25">
      <c r="T9603"/>
    </row>
    <row r="9604" spans="20:20" x14ac:dyDescent="0.25">
      <c r="T9604"/>
    </row>
    <row r="9605" spans="20:20" x14ac:dyDescent="0.25">
      <c r="T9605"/>
    </row>
    <row r="9606" spans="20:20" x14ac:dyDescent="0.25">
      <c r="T9606"/>
    </row>
    <row r="9607" spans="20:20" x14ac:dyDescent="0.25">
      <c r="T9607"/>
    </row>
    <row r="9608" spans="20:20" x14ac:dyDescent="0.25">
      <c r="T9608"/>
    </row>
    <row r="9609" spans="20:20" x14ac:dyDescent="0.25">
      <c r="T9609"/>
    </row>
    <row r="9610" spans="20:20" x14ac:dyDescent="0.25">
      <c r="T9610"/>
    </row>
    <row r="9611" spans="20:20" x14ac:dyDescent="0.25">
      <c r="T9611"/>
    </row>
    <row r="9612" spans="20:20" x14ac:dyDescent="0.25">
      <c r="T9612"/>
    </row>
    <row r="9613" spans="20:20" x14ac:dyDescent="0.25">
      <c r="T9613"/>
    </row>
    <row r="9614" spans="20:20" x14ac:dyDescent="0.25">
      <c r="T9614"/>
    </row>
    <row r="9615" spans="20:20" x14ac:dyDescent="0.25">
      <c r="T9615"/>
    </row>
    <row r="9616" spans="20:20" x14ac:dyDescent="0.25">
      <c r="T9616"/>
    </row>
    <row r="9617" spans="20:20" x14ac:dyDescent="0.25">
      <c r="T9617"/>
    </row>
    <row r="9618" spans="20:20" x14ac:dyDescent="0.25">
      <c r="T9618"/>
    </row>
    <row r="9619" spans="20:20" x14ac:dyDescent="0.25">
      <c r="T9619"/>
    </row>
    <row r="9620" spans="20:20" x14ac:dyDescent="0.25">
      <c r="T9620"/>
    </row>
    <row r="9621" spans="20:20" x14ac:dyDescent="0.25">
      <c r="T9621"/>
    </row>
    <row r="9622" spans="20:20" x14ac:dyDescent="0.25">
      <c r="T9622"/>
    </row>
    <row r="9623" spans="20:20" x14ac:dyDescent="0.25">
      <c r="T9623"/>
    </row>
    <row r="9624" spans="20:20" x14ac:dyDescent="0.25">
      <c r="T9624"/>
    </row>
    <row r="9625" spans="20:20" x14ac:dyDescent="0.25">
      <c r="T9625"/>
    </row>
    <row r="9626" spans="20:20" x14ac:dyDescent="0.25">
      <c r="T9626"/>
    </row>
    <row r="9627" spans="20:20" x14ac:dyDescent="0.25">
      <c r="T9627"/>
    </row>
    <row r="9628" spans="20:20" x14ac:dyDescent="0.25">
      <c r="T9628"/>
    </row>
    <row r="9629" spans="20:20" x14ac:dyDescent="0.25">
      <c r="T9629"/>
    </row>
    <row r="9630" spans="20:20" x14ac:dyDescent="0.25">
      <c r="T9630"/>
    </row>
    <row r="9631" spans="20:20" x14ac:dyDescent="0.25">
      <c r="T9631"/>
    </row>
    <row r="9632" spans="20:20" x14ac:dyDescent="0.25">
      <c r="T9632"/>
    </row>
    <row r="9633" spans="20:20" x14ac:dyDescent="0.25">
      <c r="T9633"/>
    </row>
    <row r="9634" spans="20:20" x14ac:dyDescent="0.25">
      <c r="T9634"/>
    </row>
    <row r="9635" spans="20:20" x14ac:dyDescent="0.25">
      <c r="T9635"/>
    </row>
    <row r="9636" spans="20:20" x14ac:dyDescent="0.25">
      <c r="T9636"/>
    </row>
    <row r="9637" spans="20:20" x14ac:dyDescent="0.25">
      <c r="T9637"/>
    </row>
    <row r="9638" spans="20:20" x14ac:dyDescent="0.25">
      <c r="T9638"/>
    </row>
    <row r="9639" spans="20:20" x14ac:dyDescent="0.25">
      <c r="T9639"/>
    </row>
    <row r="9640" spans="20:20" x14ac:dyDescent="0.25">
      <c r="T9640"/>
    </row>
    <row r="9641" spans="20:20" x14ac:dyDescent="0.25">
      <c r="T9641"/>
    </row>
    <row r="9642" spans="20:20" x14ac:dyDescent="0.25">
      <c r="T9642"/>
    </row>
    <row r="9643" spans="20:20" x14ac:dyDescent="0.25">
      <c r="T9643"/>
    </row>
    <row r="9644" spans="20:20" x14ac:dyDescent="0.25">
      <c r="T9644"/>
    </row>
    <row r="9645" spans="20:20" x14ac:dyDescent="0.25">
      <c r="T9645"/>
    </row>
    <row r="9646" spans="20:20" x14ac:dyDescent="0.25">
      <c r="T9646"/>
    </row>
    <row r="9647" spans="20:20" x14ac:dyDescent="0.25">
      <c r="T9647"/>
    </row>
    <row r="9648" spans="20:20" x14ac:dyDescent="0.25">
      <c r="T9648"/>
    </row>
    <row r="9649" spans="20:20" x14ac:dyDescent="0.25">
      <c r="T9649"/>
    </row>
    <row r="9650" spans="20:20" x14ac:dyDescent="0.25">
      <c r="T9650"/>
    </row>
    <row r="9651" spans="20:20" x14ac:dyDescent="0.25">
      <c r="T9651"/>
    </row>
    <row r="9652" spans="20:20" x14ac:dyDescent="0.25">
      <c r="T9652"/>
    </row>
    <row r="9653" spans="20:20" x14ac:dyDescent="0.25">
      <c r="T9653"/>
    </row>
    <row r="9654" spans="20:20" x14ac:dyDescent="0.25">
      <c r="T9654"/>
    </row>
    <row r="9655" spans="20:20" x14ac:dyDescent="0.25">
      <c r="T9655"/>
    </row>
    <row r="9656" spans="20:20" x14ac:dyDescent="0.25">
      <c r="T9656"/>
    </row>
    <row r="9657" spans="20:20" x14ac:dyDescent="0.25">
      <c r="T9657"/>
    </row>
    <row r="9658" spans="20:20" x14ac:dyDescent="0.25">
      <c r="T9658"/>
    </row>
    <row r="9659" spans="20:20" x14ac:dyDescent="0.25">
      <c r="T9659"/>
    </row>
    <row r="9660" spans="20:20" x14ac:dyDescent="0.25">
      <c r="T9660"/>
    </row>
    <row r="9661" spans="20:20" x14ac:dyDescent="0.25">
      <c r="T9661"/>
    </row>
    <row r="9662" spans="20:20" x14ac:dyDescent="0.25">
      <c r="T9662"/>
    </row>
    <row r="9663" spans="20:20" x14ac:dyDescent="0.25">
      <c r="T9663"/>
    </row>
    <row r="9664" spans="20:20" x14ac:dyDescent="0.25">
      <c r="T9664"/>
    </row>
    <row r="9665" spans="20:20" x14ac:dyDescent="0.25">
      <c r="T9665"/>
    </row>
    <row r="9666" spans="20:20" x14ac:dyDescent="0.25">
      <c r="T9666"/>
    </row>
    <row r="9667" spans="20:20" x14ac:dyDescent="0.25">
      <c r="T9667"/>
    </row>
    <row r="9668" spans="20:20" x14ac:dyDescent="0.25">
      <c r="T9668"/>
    </row>
    <row r="9669" spans="20:20" x14ac:dyDescent="0.25">
      <c r="T9669"/>
    </row>
    <row r="9670" spans="20:20" x14ac:dyDescent="0.25">
      <c r="T9670"/>
    </row>
    <row r="9671" spans="20:20" x14ac:dyDescent="0.25">
      <c r="T9671"/>
    </row>
    <row r="9672" spans="20:20" x14ac:dyDescent="0.25">
      <c r="T9672"/>
    </row>
    <row r="9673" spans="20:20" x14ac:dyDescent="0.25">
      <c r="T9673"/>
    </row>
    <row r="9674" spans="20:20" x14ac:dyDescent="0.25">
      <c r="T9674"/>
    </row>
    <row r="9675" spans="20:20" x14ac:dyDescent="0.25">
      <c r="T9675"/>
    </row>
    <row r="9676" spans="20:20" x14ac:dyDescent="0.25">
      <c r="T9676"/>
    </row>
    <row r="9677" spans="20:20" x14ac:dyDescent="0.25">
      <c r="T9677"/>
    </row>
    <row r="9678" spans="20:20" x14ac:dyDescent="0.25">
      <c r="T9678"/>
    </row>
    <row r="9679" spans="20:20" x14ac:dyDescent="0.25">
      <c r="T9679"/>
    </row>
    <row r="9680" spans="20:20" x14ac:dyDescent="0.25">
      <c r="T9680"/>
    </row>
    <row r="9681" spans="20:20" x14ac:dyDescent="0.25">
      <c r="T9681"/>
    </row>
    <row r="9682" spans="20:20" x14ac:dyDescent="0.25">
      <c r="T9682"/>
    </row>
    <row r="9683" spans="20:20" x14ac:dyDescent="0.25">
      <c r="T9683"/>
    </row>
    <row r="9684" spans="20:20" x14ac:dyDescent="0.25">
      <c r="T9684"/>
    </row>
    <row r="9685" spans="20:20" x14ac:dyDescent="0.25">
      <c r="T9685"/>
    </row>
    <row r="9686" spans="20:20" x14ac:dyDescent="0.25">
      <c r="T9686"/>
    </row>
    <row r="9687" spans="20:20" x14ac:dyDescent="0.25">
      <c r="T9687"/>
    </row>
    <row r="9688" spans="20:20" x14ac:dyDescent="0.25">
      <c r="T9688"/>
    </row>
    <row r="9689" spans="20:20" x14ac:dyDescent="0.25">
      <c r="T9689"/>
    </row>
    <row r="9690" spans="20:20" x14ac:dyDescent="0.25">
      <c r="T9690"/>
    </row>
    <row r="9691" spans="20:20" x14ac:dyDescent="0.25">
      <c r="T9691"/>
    </row>
    <row r="9692" spans="20:20" x14ac:dyDescent="0.25">
      <c r="T9692"/>
    </row>
    <row r="9693" spans="20:20" x14ac:dyDescent="0.25">
      <c r="T9693"/>
    </row>
    <row r="9694" spans="20:20" x14ac:dyDescent="0.25">
      <c r="T9694"/>
    </row>
    <row r="9695" spans="20:20" x14ac:dyDescent="0.25">
      <c r="T9695"/>
    </row>
    <row r="9696" spans="20:20" x14ac:dyDescent="0.25">
      <c r="T9696"/>
    </row>
    <row r="9697" spans="20:20" x14ac:dyDescent="0.25">
      <c r="T9697"/>
    </row>
    <row r="9698" spans="20:20" x14ac:dyDescent="0.25">
      <c r="T9698"/>
    </row>
    <row r="9699" spans="20:20" x14ac:dyDescent="0.25">
      <c r="T9699"/>
    </row>
    <row r="9700" spans="20:20" x14ac:dyDescent="0.25">
      <c r="T9700"/>
    </row>
    <row r="9701" spans="20:20" x14ac:dyDescent="0.25">
      <c r="T9701"/>
    </row>
    <row r="9702" spans="20:20" x14ac:dyDescent="0.25">
      <c r="T9702"/>
    </row>
    <row r="9703" spans="20:20" x14ac:dyDescent="0.25">
      <c r="T9703"/>
    </row>
    <row r="9704" spans="20:20" x14ac:dyDescent="0.25">
      <c r="T9704"/>
    </row>
    <row r="9705" spans="20:20" x14ac:dyDescent="0.25">
      <c r="T9705"/>
    </row>
    <row r="9706" spans="20:20" x14ac:dyDescent="0.25">
      <c r="T9706"/>
    </row>
    <row r="9707" spans="20:20" x14ac:dyDescent="0.25">
      <c r="T9707"/>
    </row>
    <row r="9708" spans="20:20" x14ac:dyDescent="0.25">
      <c r="T9708"/>
    </row>
    <row r="9709" spans="20:20" x14ac:dyDescent="0.25">
      <c r="T9709"/>
    </row>
    <row r="9710" spans="20:20" x14ac:dyDescent="0.25">
      <c r="T9710"/>
    </row>
    <row r="9711" spans="20:20" x14ac:dyDescent="0.25">
      <c r="T9711"/>
    </row>
    <row r="9712" spans="20:20" x14ac:dyDescent="0.25">
      <c r="T9712"/>
    </row>
    <row r="9713" spans="20:20" x14ac:dyDescent="0.25">
      <c r="T9713"/>
    </row>
    <row r="9714" spans="20:20" x14ac:dyDescent="0.25">
      <c r="T9714"/>
    </row>
    <row r="9715" spans="20:20" x14ac:dyDescent="0.25">
      <c r="T9715"/>
    </row>
    <row r="9716" spans="20:20" x14ac:dyDescent="0.25">
      <c r="T9716"/>
    </row>
    <row r="9717" spans="20:20" x14ac:dyDescent="0.25">
      <c r="T9717"/>
    </row>
    <row r="9718" spans="20:20" x14ac:dyDescent="0.25">
      <c r="T9718"/>
    </row>
    <row r="9719" spans="20:20" x14ac:dyDescent="0.25">
      <c r="T9719"/>
    </row>
    <row r="9720" spans="20:20" x14ac:dyDescent="0.25">
      <c r="T9720"/>
    </row>
    <row r="9721" spans="20:20" x14ac:dyDescent="0.25">
      <c r="T9721"/>
    </row>
    <row r="9722" spans="20:20" x14ac:dyDescent="0.25">
      <c r="T9722"/>
    </row>
    <row r="9723" spans="20:20" x14ac:dyDescent="0.25">
      <c r="T9723"/>
    </row>
    <row r="9724" spans="20:20" x14ac:dyDescent="0.25">
      <c r="T9724"/>
    </row>
    <row r="9725" spans="20:20" x14ac:dyDescent="0.25">
      <c r="T9725"/>
    </row>
    <row r="9726" spans="20:20" x14ac:dyDescent="0.25">
      <c r="T9726"/>
    </row>
    <row r="9727" spans="20:20" x14ac:dyDescent="0.25">
      <c r="T9727"/>
    </row>
    <row r="9728" spans="20:20" x14ac:dyDescent="0.25">
      <c r="T9728"/>
    </row>
    <row r="9729" spans="20:20" x14ac:dyDescent="0.25">
      <c r="T9729"/>
    </row>
    <row r="9730" spans="20:20" x14ac:dyDescent="0.25">
      <c r="T9730"/>
    </row>
    <row r="9731" spans="20:20" x14ac:dyDescent="0.25">
      <c r="T9731"/>
    </row>
    <row r="9732" spans="20:20" x14ac:dyDescent="0.25">
      <c r="T9732"/>
    </row>
    <row r="9733" spans="20:20" x14ac:dyDescent="0.25">
      <c r="T9733"/>
    </row>
    <row r="9734" spans="20:20" x14ac:dyDescent="0.25">
      <c r="T9734"/>
    </row>
    <row r="9735" spans="20:20" x14ac:dyDescent="0.25">
      <c r="T9735"/>
    </row>
    <row r="9736" spans="20:20" x14ac:dyDescent="0.25">
      <c r="T9736"/>
    </row>
    <row r="9737" spans="20:20" x14ac:dyDescent="0.25">
      <c r="T9737"/>
    </row>
    <row r="9738" spans="20:20" x14ac:dyDescent="0.25">
      <c r="T9738"/>
    </row>
    <row r="9739" spans="20:20" x14ac:dyDescent="0.25">
      <c r="T9739"/>
    </row>
    <row r="9740" spans="20:20" x14ac:dyDescent="0.25">
      <c r="T9740"/>
    </row>
    <row r="9741" spans="20:20" x14ac:dyDescent="0.25">
      <c r="T9741"/>
    </row>
    <row r="9742" spans="20:20" x14ac:dyDescent="0.25">
      <c r="T9742"/>
    </row>
    <row r="9743" spans="20:20" x14ac:dyDescent="0.25">
      <c r="T9743"/>
    </row>
    <row r="9744" spans="20:20" x14ac:dyDescent="0.25">
      <c r="T9744"/>
    </row>
    <row r="9745" spans="20:20" x14ac:dyDescent="0.25">
      <c r="T9745"/>
    </row>
    <row r="9746" spans="20:20" x14ac:dyDescent="0.25">
      <c r="T9746"/>
    </row>
    <row r="9747" spans="20:20" x14ac:dyDescent="0.25">
      <c r="T9747"/>
    </row>
    <row r="9748" spans="20:20" x14ac:dyDescent="0.25">
      <c r="T9748"/>
    </row>
    <row r="9749" spans="20:20" x14ac:dyDescent="0.25">
      <c r="T9749"/>
    </row>
    <row r="9750" spans="20:20" x14ac:dyDescent="0.25">
      <c r="T9750"/>
    </row>
    <row r="9751" spans="20:20" x14ac:dyDescent="0.25">
      <c r="T9751"/>
    </row>
    <row r="9752" spans="20:20" x14ac:dyDescent="0.25">
      <c r="T9752"/>
    </row>
    <row r="9753" spans="20:20" x14ac:dyDescent="0.25">
      <c r="T9753"/>
    </row>
    <row r="9754" spans="20:20" x14ac:dyDescent="0.25">
      <c r="T9754"/>
    </row>
    <row r="9755" spans="20:20" x14ac:dyDescent="0.25">
      <c r="T9755"/>
    </row>
    <row r="9756" spans="20:20" x14ac:dyDescent="0.25">
      <c r="T9756"/>
    </row>
    <row r="9757" spans="20:20" x14ac:dyDescent="0.25">
      <c r="T9757"/>
    </row>
    <row r="9758" spans="20:20" x14ac:dyDescent="0.25">
      <c r="T9758"/>
    </row>
    <row r="9759" spans="20:20" x14ac:dyDescent="0.25">
      <c r="T9759"/>
    </row>
    <row r="9760" spans="20:20" x14ac:dyDescent="0.25">
      <c r="T9760"/>
    </row>
    <row r="9761" spans="20:20" x14ac:dyDescent="0.25">
      <c r="T9761"/>
    </row>
    <row r="9762" spans="20:20" x14ac:dyDescent="0.25">
      <c r="T9762"/>
    </row>
    <row r="9763" spans="20:20" x14ac:dyDescent="0.25">
      <c r="T9763"/>
    </row>
    <row r="9764" spans="20:20" x14ac:dyDescent="0.25">
      <c r="T9764"/>
    </row>
    <row r="9765" spans="20:20" x14ac:dyDescent="0.25">
      <c r="T9765"/>
    </row>
    <row r="9766" spans="20:20" x14ac:dyDescent="0.25">
      <c r="T9766"/>
    </row>
    <row r="9767" spans="20:20" x14ac:dyDescent="0.25">
      <c r="T9767"/>
    </row>
    <row r="9768" spans="20:20" x14ac:dyDescent="0.25">
      <c r="T9768"/>
    </row>
    <row r="9769" spans="20:20" x14ac:dyDescent="0.25">
      <c r="T9769"/>
    </row>
    <row r="9770" spans="20:20" x14ac:dyDescent="0.25">
      <c r="T9770"/>
    </row>
    <row r="9771" spans="20:20" x14ac:dyDescent="0.25">
      <c r="T9771"/>
    </row>
    <row r="9772" spans="20:20" x14ac:dyDescent="0.25">
      <c r="T9772"/>
    </row>
    <row r="9773" spans="20:20" x14ac:dyDescent="0.25">
      <c r="T9773"/>
    </row>
    <row r="9774" spans="20:20" x14ac:dyDescent="0.25">
      <c r="T9774"/>
    </row>
    <row r="9775" spans="20:20" x14ac:dyDescent="0.25">
      <c r="T9775"/>
    </row>
    <row r="9776" spans="20:20" x14ac:dyDescent="0.25">
      <c r="T9776"/>
    </row>
    <row r="9777" spans="20:20" x14ac:dyDescent="0.25">
      <c r="T9777"/>
    </row>
    <row r="9778" spans="20:20" x14ac:dyDescent="0.25">
      <c r="T9778"/>
    </row>
    <row r="9779" spans="20:20" x14ac:dyDescent="0.25">
      <c r="T9779"/>
    </row>
    <row r="9780" spans="20:20" x14ac:dyDescent="0.25">
      <c r="T9780"/>
    </row>
    <row r="9781" spans="20:20" x14ac:dyDescent="0.25">
      <c r="T9781"/>
    </row>
    <row r="9782" spans="20:20" x14ac:dyDescent="0.25">
      <c r="T9782"/>
    </row>
    <row r="9783" spans="20:20" x14ac:dyDescent="0.25">
      <c r="T9783"/>
    </row>
    <row r="9784" spans="20:20" x14ac:dyDescent="0.25">
      <c r="T9784"/>
    </row>
    <row r="9785" spans="20:20" x14ac:dyDescent="0.25">
      <c r="T9785"/>
    </row>
    <row r="9786" spans="20:20" x14ac:dyDescent="0.25">
      <c r="T9786"/>
    </row>
    <row r="9787" spans="20:20" x14ac:dyDescent="0.25">
      <c r="T9787"/>
    </row>
    <row r="9788" spans="20:20" x14ac:dyDescent="0.25">
      <c r="T9788"/>
    </row>
    <row r="9789" spans="20:20" x14ac:dyDescent="0.25">
      <c r="T9789"/>
    </row>
    <row r="9790" spans="20:20" x14ac:dyDescent="0.25">
      <c r="T9790"/>
    </row>
    <row r="9791" spans="20:20" x14ac:dyDescent="0.25">
      <c r="T9791"/>
    </row>
    <row r="9792" spans="20:20" x14ac:dyDescent="0.25">
      <c r="T9792"/>
    </row>
    <row r="9793" spans="20:20" x14ac:dyDescent="0.25">
      <c r="T9793"/>
    </row>
    <row r="9794" spans="20:20" x14ac:dyDescent="0.25">
      <c r="T9794"/>
    </row>
    <row r="9795" spans="20:20" x14ac:dyDescent="0.25">
      <c r="T9795"/>
    </row>
    <row r="9796" spans="20:20" x14ac:dyDescent="0.25">
      <c r="T9796"/>
    </row>
    <row r="9797" spans="20:20" x14ac:dyDescent="0.25">
      <c r="T9797"/>
    </row>
    <row r="9798" spans="20:20" x14ac:dyDescent="0.25">
      <c r="T9798"/>
    </row>
    <row r="9799" spans="20:20" x14ac:dyDescent="0.25">
      <c r="T9799"/>
    </row>
    <row r="9800" spans="20:20" x14ac:dyDescent="0.25">
      <c r="T9800"/>
    </row>
    <row r="9801" spans="20:20" x14ac:dyDescent="0.25">
      <c r="T9801"/>
    </row>
    <row r="9802" spans="20:20" x14ac:dyDescent="0.25">
      <c r="T9802"/>
    </row>
    <row r="9803" spans="20:20" x14ac:dyDescent="0.25">
      <c r="T9803"/>
    </row>
    <row r="9804" spans="20:20" x14ac:dyDescent="0.25">
      <c r="T9804"/>
    </row>
    <row r="9805" spans="20:20" x14ac:dyDescent="0.25">
      <c r="T9805"/>
    </row>
    <row r="9806" spans="20:20" x14ac:dyDescent="0.25">
      <c r="T9806"/>
    </row>
    <row r="9807" spans="20:20" x14ac:dyDescent="0.25">
      <c r="T9807"/>
    </row>
    <row r="9808" spans="20:20" x14ac:dyDescent="0.25">
      <c r="T9808"/>
    </row>
    <row r="9809" spans="20:20" x14ac:dyDescent="0.25">
      <c r="T9809"/>
    </row>
    <row r="9810" spans="20:20" x14ac:dyDescent="0.25">
      <c r="T9810"/>
    </row>
    <row r="9811" spans="20:20" x14ac:dyDescent="0.25">
      <c r="T9811"/>
    </row>
    <row r="9812" spans="20:20" x14ac:dyDescent="0.25">
      <c r="T9812"/>
    </row>
    <row r="9813" spans="20:20" x14ac:dyDescent="0.25">
      <c r="T9813"/>
    </row>
    <row r="9814" spans="20:20" x14ac:dyDescent="0.25">
      <c r="T9814"/>
    </row>
    <row r="9815" spans="20:20" x14ac:dyDescent="0.25">
      <c r="T9815"/>
    </row>
    <row r="9816" spans="20:20" x14ac:dyDescent="0.25">
      <c r="T9816"/>
    </row>
    <row r="9817" spans="20:20" x14ac:dyDescent="0.25">
      <c r="T9817"/>
    </row>
    <row r="9818" spans="20:20" x14ac:dyDescent="0.25">
      <c r="T9818"/>
    </row>
    <row r="9819" spans="20:20" x14ac:dyDescent="0.25">
      <c r="T9819"/>
    </row>
    <row r="9820" spans="20:20" x14ac:dyDescent="0.25">
      <c r="T9820"/>
    </row>
    <row r="9821" spans="20:20" x14ac:dyDescent="0.25">
      <c r="T9821"/>
    </row>
    <row r="9822" spans="20:20" x14ac:dyDescent="0.25">
      <c r="T9822"/>
    </row>
    <row r="9823" spans="20:20" x14ac:dyDescent="0.25">
      <c r="T9823"/>
    </row>
    <row r="9824" spans="20:20" x14ac:dyDescent="0.25">
      <c r="T9824"/>
    </row>
    <row r="9825" spans="20:20" x14ac:dyDescent="0.25">
      <c r="T9825"/>
    </row>
    <row r="9826" spans="20:20" x14ac:dyDescent="0.25">
      <c r="T9826"/>
    </row>
    <row r="9827" spans="20:20" x14ac:dyDescent="0.25">
      <c r="T9827"/>
    </row>
    <row r="9828" spans="20:20" x14ac:dyDescent="0.25">
      <c r="T9828"/>
    </row>
    <row r="9829" spans="20:20" x14ac:dyDescent="0.25">
      <c r="T9829"/>
    </row>
    <row r="9830" spans="20:20" x14ac:dyDescent="0.25">
      <c r="T9830"/>
    </row>
    <row r="9831" spans="20:20" x14ac:dyDescent="0.25">
      <c r="T9831"/>
    </row>
    <row r="9832" spans="20:20" x14ac:dyDescent="0.25">
      <c r="T9832"/>
    </row>
    <row r="9833" spans="20:20" x14ac:dyDescent="0.25">
      <c r="T9833"/>
    </row>
    <row r="9834" spans="20:20" x14ac:dyDescent="0.25">
      <c r="T9834"/>
    </row>
    <row r="9835" spans="20:20" x14ac:dyDescent="0.25">
      <c r="T9835"/>
    </row>
    <row r="9836" spans="20:20" x14ac:dyDescent="0.25">
      <c r="T9836"/>
    </row>
    <row r="9837" spans="20:20" x14ac:dyDescent="0.25">
      <c r="T9837"/>
    </row>
    <row r="9838" spans="20:20" x14ac:dyDescent="0.25">
      <c r="T9838"/>
    </row>
    <row r="9839" spans="20:20" x14ac:dyDescent="0.25">
      <c r="T9839"/>
    </row>
    <row r="9840" spans="20:20" x14ac:dyDescent="0.25">
      <c r="T9840"/>
    </row>
    <row r="9841" spans="20:20" x14ac:dyDescent="0.25">
      <c r="T9841"/>
    </row>
    <row r="9842" spans="20:20" x14ac:dyDescent="0.25">
      <c r="T9842"/>
    </row>
    <row r="9843" spans="20:20" x14ac:dyDescent="0.25">
      <c r="T9843"/>
    </row>
    <row r="9844" spans="20:20" x14ac:dyDescent="0.25">
      <c r="T9844"/>
    </row>
    <row r="9845" spans="20:20" x14ac:dyDescent="0.25">
      <c r="T9845"/>
    </row>
    <row r="9846" spans="20:20" x14ac:dyDescent="0.25">
      <c r="T9846"/>
    </row>
    <row r="9847" spans="20:20" x14ac:dyDescent="0.25">
      <c r="T9847"/>
    </row>
    <row r="9848" spans="20:20" x14ac:dyDescent="0.25">
      <c r="T9848"/>
    </row>
    <row r="9849" spans="20:20" x14ac:dyDescent="0.25">
      <c r="T9849"/>
    </row>
    <row r="9850" spans="20:20" x14ac:dyDescent="0.25">
      <c r="T9850"/>
    </row>
    <row r="9851" spans="20:20" x14ac:dyDescent="0.25">
      <c r="T9851"/>
    </row>
    <row r="9852" spans="20:20" x14ac:dyDescent="0.25">
      <c r="T9852"/>
    </row>
    <row r="9853" spans="20:20" x14ac:dyDescent="0.25">
      <c r="T9853"/>
    </row>
    <row r="9854" spans="20:20" x14ac:dyDescent="0.25">
      <c r="T9854"/>
    </row>
    <row r="9855" spans="20:20" x14ac:dyDescent="0.25">
      <c r="T9855"/>
    </row>
    <row r="9856" spans="20:20" x14ac:dyDescent="0.25">
      <c r="T9856"/>
    </row>
    <row r="9857" spans="20:20" x14ac:dyDescent="0.25">
      <c r="T9857"/>
    </row>
    <row r="9858" spans="20:20" x14ac:dyDescent="0.25">
      <c r="T9858"/>
    </row>
    <row r="9859" spans="20:20" x14ac:dyDescent="0.25">
      <c r="T9859"/>
    </row>
    <row r="9860" spans="20:20" x14ac:dyDescent="0.25">
      <c r="T9860"/>
    </row>
    <row r="9861" spans="20:20" x14ac:dyDescent="0.25">
      <c r="T9861"/>
    </row>
    <row r="9862" spans="20:20" x14ac:dyDescent="0.25">
      <c r="T9862"/>
    </row>
    <row r="9863" spans="20:20" x14ac:dyDescent="0.25">
      <c r="T9863"/>
    </row>
    <row r="9864" spans="20:20" x14ac:dyDescent="0.25">
      <c r="T9864"/>
    </row>
    <row r="9865" spans="20:20" x14ac:dyDescent="0.25">
      <c r="T9865"/>
    </row>
    <row r="9866" spans="20:20" x14ac:dyDescent="0.25">
      <c r="T9866"/>
    </row>
    <row r="9867" spans="20:20" x14ac:dyDescent="0.25">
      <c r="T9867"/>
    </row>
    <row r="9868" spans="20:20" x14ac:dyDescent="0.25">
      <c r="T9868"/>
    </row>
    <row r="9869" spans="20:20" x14ac:dyDescent="0.25">
      <c r="T9869"/>
    </row>
    <row r="9870" spans="20:20" x14ac:dyDescent="0.25">
      <c r="T9870"/>
    </row>
    <row r="9871" spans="20:20" x14ac:dyDescent="0.25">
      <c r="T9871"/>
    </row>
    <row r="9872" spans="20:20" x14ac:dyDescent="0.25">
      <c r="T9872"/>
    </row>
    <row r="9873" spans="20:20" x14ac:dyDescent="0.25">
      <c r="T9873"/>
    </row>
    <row r="9874" spans="20:20" x14ac:dyDescent="0.25">
      <c r="T9874"/>
    </row>
    <row r="9875" spans="20:20" x14ac:dyDescent="0.25">
      <c r="T9875"/>
    </row>
    <row r="9876" spans="20:20" x14ac:dyDescent="0.25">
      <c r="T9876"/>
    </row>
    <row r="9877" spans="20:20" x14ac:dyDescent="0.25">
      <c r="T9877"/>
    </row>
    <row r="9878" spans="20:20" x14ac:dyDescent="0.25">
      <c r="T9878"/>
    </row>
    <row r="9879" spans="20:20" x14ac:dyDescent="0.25">
      <c r="T9879"/>
    </row>
    <row r="9880" spans="20:20" x14ac:dyDescent="0.25">
      <c r="T9880"/>
    </row>
    <row r="9881" spans="20:20" x14ac:dyDescent="0.25">
      <c r="T9881"/>
    </row>
    <row r="9882" spans="20:20" x14ac:dyDescent="0.25">
      <c r="T9882"/>
    </row>
    <row r="9883" spans="20:20" x14ac:dyDescent="0.25">
      <c r="T9883"/>
    </row>
    <row r="9884" spans="20:20" x14ac:dyDescent="0.25">
      <c r="T9884"/>
    </row>
    <row r="9885" spans="20:20" x14ac:dyDescent="0.25">
      <c r="T9885"/>
    </row>
    <row r="9886" spans="20:20" x14ac:dyDescent="0.25">
      <c r="T9886"/>
    </row>
    <row r="9887" spans="20:20" x14ac:dyDescent="0.25">
      <c r="T9887"/>
    </row>
    <row r="9888" spans="20:20" x14ac:dyDescent="0.25">
      <c r="T9888"/>
    </row>
    <row r="9889" spans="20:20" x14ac:dyDescent="0.25">
      <c r="T9889"/>
    </row>
    <row r="9890" spans="20:20" x14ac:dyDescent="0.25">
      <c r="T9890"/>
    </row>
    <row r="9891" spans="20:20" x14ac:dyDescent="0.25">
      <c r="T9891"/>
    </row>
    <row r="9892" spans="20:20" x14ac:dyDescent="0.25">
      <c r="T9892"/>
    </row>
    <row r="9893" spans="20:20" x14ac:dyDescent="0.25">
      <c r="T9893"/>
    </row>
    <row r="9894" spans="20:20" x14ac:dyDescent="0.25">
      <c r="T9894"/>
    </row>
    <row r="9895" spans="20:20" x14ac:dyDescent="0.25">
      <c r="T9895"/>
    </row>
    <row r="9896" spans="20:20" x14ac:dyDescent="0.25">
      <c r="T9896"/>
    </row>
    <row r="9897" spans="20:20" x14ac:dyDescent="0.25">
      <c r="T9897"/>
    </row>
    <row r="9898" spans="20:20" x14ac:dyDescent="0.25">
      <c r="T9898"/>
    </row>
    <row r="9899" spans="20:20" x14ac:dyDescent="0.25">
      <c r="T9899"/>
    </row>
    <row r="9900" spans="20:20" x14ac:dyDescent="0.25">
      <c r="T9900"/>
    </row>
    <row r="9901" spans="20:20" x14ac:dyDescent="0.25">
      <c r="T9901"/>
    </row>
    <row r="9902" spans="20:20" x14ac:dyDescent="0.25">
      <c r="T9902"/>
    </row>
    <row r="9903" spans="20:20" x14ac:dyDescent="0.25">
      <c r="T9903"/>
    </row>
    <row r="9904" spans="20:20" x14ac:dyDescent="0.25">
      <c r="T9904"/>
    </row>
    <row r="9905" spans="20:20" x14ac:dyDescent="0.25">
      <c r="T9905"/>
    </row>
    <row r="9906" spans="20:20" x14ac:dyDescent="0.25">
      <c r="T9906"/>
    </row>
    <row r="9907" spans="20:20" x14ac:dyDescent="0.25">
      <c r="T9907"/>
    </row>
    <row r="9908" spans="20:20" x14ac:dyDescent="0.25">
      <c r="T9908"/>
    </row>
    <row r="9909" spans="20:20" x14ac:dyDescent="0.25">
      <c r="T9909"/>
    </row>
    <row r="9910" spans="20:20" x14ac:dyDescent="0.25">
      <c r="T9910"/>
    </row>
    <row r="9911" spans="20:20" x14ac:dyDescent="0.25">
      <c r="T9911"/>
    </row>
    <row r="9912" spans="20:20" x14ac:dyDescent="0.25">
      <c r="T9912"/>
    </row>
    <row r="9913" spans="20:20" x14ac:dyDescent="0.25">
      <c r="T9913"/>
    </row>
    <row r="9914" spans="20:20" x14ac:dyDescent="0.25">
      <c r="T9914"/>
    </row>
    <row r="9915" spans="20:20" x14ac:dyDescent="0.25">
      <c r="T9915"/>
    </row>
    <row r="9916" spans="20:20" x14ac:dyDescent="0.25">
      <c r="T9916"/>
    </row>
    <row r="9917" spans="20:20" x14ac:dyDescent="0.25">
      <c r="T9917"/>
    </row>
    <row r="9918" spans="20:20" x14ac:dyDescent="0.25">
      <c r="T9918"/>
    </row>
    <row r="9919" spans="20:20" x14ac:dyDescent="0.25">
      <c r="T9919"/>
    </row>
    <row r="9920" spans="20:20" x14ac:dyDescent="0.25">
      <c r="T9920"/>
    </row>
    <row r="9921" spans="20:20" x14ac:dyDescent="0.25">
      <c r="T9921"/>
    </row>
    <row r="9922" spans="20:20" x14ac:dyDescent="0.25">
      <c r="T9922"/>
    </row>
    <row r="9923" spans="20:20" x14ac:dyDescent="0.25">
      <c r="T9923"/>
    </row>
    <row r="9924" spans="20:20" x14ac:dyDescent="0.25">
      <c r="T9924"/>
    </row>
    <row r="9925" spans="20:20" x14ac:dyDescent="0.25">
      <c r="T9925"/>
    </row>
    <row r="9926" spans="20:20" x14ac:dyDescent="0.25">
      <c r="T9926"/>
    </row>
    <row r="9927" spans="20:20" x14ac:dyDescent="0.25">
      <c r="T9927"/>
    </row>
    <row r="9928" spans="20:20" x14ac:dyDescent="0.25">
      <c r="T9928"/>
    </row>
    <row r="9929" spans="20:20" x14ac:dyDescent="0.25">
      <c r="T9929"/>
    </row>
    <row r="9930" spans="20:20" x14ac:dyDescent="0.25">
      <c r="T9930"/>
    </row>
    <row r="9931" spans="20:20" x14ac:dyDescent="0.25">
      <c r="T9931"/>
    </row>
    <row r="9932" spans="20:20" x14ac:dyDescent="0.25">
      <c r="T9932"/>
    </row>
    <row r="9933" spans="20:20" x14ac:dyDescent="0.25">
      <c r="T9933"/>
    </row>
    <row r="9934" spans="20:20" x14ac:dyDescent="0.25">
      <c r="T9934"/>
    </row>
    <row r="9935" spans="20:20" x14ac:dyDescent="0.25">
      <c r="T9935"/>
    </row>
    <row r="9936" spans="20:20" x14ac:dyDescent="0.25">
      <c r="T9936"/>
    </row>
    <row r="9937" spans="20:20" x14ac:dyDescent="0.25">
      <c r="T9937"/>
    </row>
    <row r="9938" spans="20:20" x14ac:dyDescent="0.25">
      <c r="T9938"/>
    </row>
    <row r="9939" spans="20:20" x14ac:dyDescent="0.25">
      <c r="T9939"/>
    </row>
    <row r="9940" spans="20:20" x14ac:dyDescent="0.25">
      <c r="T9940"/>
    </row>
    <row r="9941" spans="20:20" x14ac:dyDescent="0.25">
      <c r="T9941"/>
    </row>
    <row r="9942" spans="20:20" x14ac:dyDescent="0.25">
      <c r="T9942"/>
    </row>
    <row r="9943" spans="20:20" x14ac:dyDescent="0.25">
      <c r="T9943"/>
    </row>
    <row r="9944" spans="20:20" x14ac:dyDescent="0.25">
      <c r="T9944"/>
    </row>
    <row r="9945" spans="20:20" x14ac:dyDescent="0.25">
      <c r="T9945"/>
    </row>
    <row r="9946" spans="20:20" x14ac:dyDescent="0.25">
      <c r="T9946"/>
    </row>
    <row r="9947" spans="20:20" x14ac:dyDescent="0.25">
      <c r="T9947"/>
    </row>
    <row r="9948" spans="20:20" x14ac:dyDescent="0.25">
      <c r="T9948"/>
    </row>
    <row r="9949" spans="20:20" x14ac:dyDescent="0.25">
      <c r="T9949"/>
    </row>
    <row r="9950" spans="20:20" x14ac:dyDescent="0.25">
      <c r="T9950"/>
    </row>
    <row r="9951" spans="20:20" x14ac:dyDescent="0.25">
      <c r="T9951"/>
    </row>
    <row r="9952" spans="20:20" x14ac:dyDescent="0.25">
      <c r="T9952"/>
    </row>
    <row r="9953" spans="20:20" x14ac:dyDescent="0.25">
      <c r="T9953"/>
    </row>
    <row r="9954" spans="20:20" x14ac:dyDescent="0.25">
      <c r="T9954"/>
    </row>
    <row r="9955" spans="20:20" x14ac:dyDescent="0.25">
      <c r="T9955"/>
    </row>
    <row r="9956" spans="20:20" x14ac:dyDescent="0.25">
      <c r="T9956"/>
    </row>
    <row r="9957" spans="20:20" x14ac:dyDescent="0.25">
      <c r="T9957"/>
    </row>
    <row r="9958" spans="20:20" x14ac:dyDescent="0.25">
      <c r="T9958"/>
    </row>
    <row r="9959" spans="20:20" x14ac:dyDescent="0.25">
      <c r="T9959"/>
    </row>
    <row r="9960" spans="20:20" x14ac:dyDescent="0.25">
      <c r="T9960"/>
    </row>
    <row r="9961" spans="20:20" x14ac:dyDescent="0.25">
      <c r="T9961"/>
    </row>
    <row r="9962" spans="20:20" x14ac:dyDescent="0.25">
      <c r="T9962"/>
    </row>
    <row r="9963" spans="20:20" x14ac:dyDescent="0.25">
      <c r="T9963"/>
    </row>
    <row r="9964" spans="20:20" x14ac:dyDescent="0.25">
      <c r="T9964"/>
    </row>
    <row r="9965" spans="20:20" x14ac:dyDescent="0.25">
      <c r="T9965"/>
    </row>
    <row r="9966" spans="20:20" x14ac:dyDescent="0.25">
      <c r="T9966"/>
    </row>
    <row r="9967" spans="20:20" x14ac:dyDescent="0.25">
      <c r="T9967"/>
    </row>
    <row r="9968" spans="20:20" x14ac:dyDescent="0.25">
      <c r="T9968"/>
    </row>
    <row r="9969" spans="20:20" x14ac:dyDescent="0.25">
      <c r="T9969"/>
    </row>
    <row r="9970" spans="20:20" x14ac:dyDescent="0.25">
      <c r="T9970"/>
    </row>
    <row r="9971" spans="20:20" x14ac:dyDescent="0.25">
      <c r="T9971"/>
    </row>
    <row r="9972" spans="20:20" x14ac:dyDescent="0.25">
      <c r="T9972"/>
    </row>
    <row r="9973" spans="20:20" x14ac:dyDescent="0.25">
      <c r="T9973"/>
    </row>
    <row r="9974" spans="20:20" x14ac:dyDescent="0.25">
      <c r="T9974"/>
    </row>
    <row r="9975" spans="20:20" x14ac:dyDescent="0.25">
      <c r="T9975"/>
    </row>
    <row r="9976" spans="20:20" x14ac:dyDescent="0.25">
      <c r="T9976"/>
    </row>
    <row r="9977" spans="20:20" x14ac:dyDescent="0.25">
      <c r="T9977"/>
    </row>
    <row r="9978" spans="20:20" x14ac:dyDescent="0.25">
      <c r="T9978"/>
    </row>
    <row r="9979" spans="20:20" x14ac:dyDescent="0.25">
      <c r="T9979"/>
    </row>
    <row r="9980" spans="20:20" x14ac:dyDescent="0.25">
      <c r="T9980"/>
    </row>
    <row r="9981" spans="20:20" x14ac:dyDescent="0.25">
      <c r="T9981"/>
    </row>
    <row r="9982" spans="20:20" x14ac:dyDescent="0.25">
      <c r="T9982"/>
    </row>
    <row r="9983" spans="20:20" x14ac:dyDescent="0.25">
      <c r="T9983"/>
    </row>
    <row r="9984" spans="20:20" x14ac:dyDescent="0.25">
      <c r="T9984"/>
    </row>
    <row r="9985" spans="20:20" x14ac:dyDescent="0.25">
      <c r="T9985"/>
    </row>
    <row r="9986" spans="20:20" x14ac:dyDescent="0.25">
      <c r="T9986"/>
    </row>
    <row r="9987" spans="20:20" x14ac:dyDescent="0.25">
      <c r="T9987"/>
    </row>
    <row r="9988" spans="20:20" x14ac:dyDescent="0.25">
      <c r="T9988"/>
    </row>
    <row r="9989" spans="20:20" x14ac:dyDescent="0.25">
      <c r="T9989"/>
    </row>
    <row r="9990" spans="20:20" x14ac:dyDescent="0.25">
      <c r="T9990"/>
    </row>
    <row r="9991" spans="20:20" x14ac:dyDescent="0.25">
      <c r="T9991"/>
    </row>
    <row r="9992" spans="20:20" x14ac:dyDescent="0.25">
      <c r="T9992"/>
    </row>
    <row r="9993" spans="20:20" x14ac:dyDescent="0.25">
      <c r="T9993"/>
    </row>
    <row r="9994" spans="20:20" x14ac:dyDescent="0.25">
      <c r="T9994"/>
    </row>
    <row r="9995" spans="20:20" x14ac:dyDescent="0.25">
      <c r="T9995"/>
    </row>
    <row r="9996" spans="20:20" x14ac:dyDescent="0.25">
      <c r="T9996"/>
    </row>
    <row r="9997" spans="20:20" x14ac:dyDescent="0.25">
      <c r="T9997"/>
    </row>
    <row r="9998" spans="20:20" x14ac:dyDescent="0.25">
      <c r="T9998"/>
    </row>
    <row r="9999" spans="20:20" x14ac:dyDescent="0.25">
      <c r="T9999"/>
    </row>
    <row r="10000" spans="20:20" x14ac:dyDescent="0.25">
      <c r="T10000"/>
    </row>
    <row r="10001" spans="20:20" x14ac:dyDescent="0.25">
      <c r="T10001"/>
    </row>
    <row r="10002" spans="20:20" x14ac:dyDescent="0.25">
      <c r="T10002"/>
    </row>
    <row r="10003" spans="20:20" x14ac:dyDescent="0.25">
      <c r="T10003"/>
    </row>
    <row r="10004" spans="20:20" x14ac:dyDescent="0.25">
      <c r="T10004"/>
    </row>
    <row r="10005" spans="20:20" x14ac:dyDescent="0.25">
      <c r="T10005"/>
    </row>
    <row r="10006" spans="20:20" x14ac:dyDescent="0.25">
      <c r="T10006"/>
    </row>
    <row r="10007" spans="20:20" x14ac:dyDescent="0.25">
      <c r="T10007"/>
    </row>
    <row r="10008" spans="20:20" x14ac:dyDescent="0.25">
      <c r="T10008"/>
    </row>
    <row r="10009" spans="20:20" x14ac:dyDescent="0.25">
      <c r="T10009"/>
    </row>
    <row r="10010" spans="20:20" x14ac:dyDescent="0.25">
      <c r="T10010"/>
    </row>
    <row r="10011" spans="20:20" x14ac:dyDescent="0.25">
      <c r="T10011"/>
    </row>
    <row r="10012" spans="20:20" x14ac:dyDescent="0.25">
      <c r="T10012"/>
    </row>
    <row r="10013" spans="20:20" x14ac:dyDescent="0.25">
      <c r="T10013"/>
    </row>
    <row r="10014" spans="20:20" x14ac:dyDescent="0.25">
      <c r="T10014"/>
    </row>
    <row r="10015" spans="20:20" x14ac:dyDescent="0.25">
      <c r="T10015"/>
    </row>
    <row r="10016" spans="20:20" x14ac:dyDescent="0.25">
      <c r="T10016"/>
    </row>
    <row r="10017" spans="20:20" x14ac:dyDescent="0.25">
      <c r="T10017"/>
    </row>
    <row r="10018" spans="20:20" x14ac:dyDescent="0.25">
      <c r="T10018"/>
    </row>
    <row r="10019" spans="20:20" x14ac:dyDescent="0.25">
      <c r="T10019"/>
    </row>
    <row r="10020" spans="20:20" x14ac:dyDescent="0.25">
      <c r="T10020"/>
    </row>
    <row r="10021" spans="20:20" x14ac:dyDescent="0.25">
      <c r="T10021"/>
    </row>
    <row r="10022" spans="20:20" x14ac:dyDescent="0.25">
      <c r="T10022"/>
    </row>
    <row r="10023" spans="20:20" x14ac:dyDescent="0.25">
      <c r="T10023"/>
    </row>
    <row r="10024" spans="20:20" x14ac:dyDescent="0.25">
      <c r="T10024"/>
    </row>
    <row r="10025" spans="20:20" x14ac:dyDescent="0.25">
      <c r="T10025"/>
    </row>
    <row r="10026" spans="20:20" x14ac:dyDescent="0.25">
      <c r="T10026"/>
    </row>
    <row r="10027" spans="20:20" x14ac:dyDescent="0.25">
      <c r="T10027"/>
    </row>
    <row r="10028" spans="20:20" x14ac:dyDescent="0.25">
      <c r="T10028"/>
    </row>
    <row r="10029" spans="20:20" x14ac:dyDescent="0.25">
      <c r="T10029"/>
    </row>
    <row r="10030" spans="20:20" x14ac:dyDescent="0.25">
      <c r="T10030"/>
    </row>
    <row r="10031" spans="20:20" x14ac:dyDescent="0.25">
      <c r="T10031"/>
    </row>
    <row r="10032" spans="20:20" x14ac:dyDescent="0.25">
      <c r="T10032"/>
    </row>
    <row r="10033" spans="20:20" x14ac:dyDescent="0.25">
      <c r="T10033"/>
    </row>
    <row r="10034" spans="20:20" x14ac:dyDescent="0.25">
      <c r="T10034"/>
    </row>
    <row r="10035" spans="20:20" x14ac:dyDescent="0.25">
      <c r="T10035"/>
    </row>
    <row r="10036" spans="20:20" x14ac:dyDescent="0.25">
      <c r="T10036"/>
    </row>
    <row r="10037" spans="20:20" x14ac:dyDescent="0.25">
      <c r="T10037"/>
    </row>
    <row r="10038" spans="20:20" x14ac:dyDescent="0.25">
      <c r="T10038"/>
    </row>
    <row r="10039" spans="20:20" x14ac:dyDescent="0.25">
      <c r="T10039"/>
    </row>
    <row r="10040" spans="20:20" x14ac:dyDescent="0.25">
      <c r="T10040"/>
    </row>
    <row r="10041" spans="20:20" x14ac:dyDescent="0.25">
      <c r="T10041"/>
    </row>
    <row r="10042" spans="20:20" x14ac:dyDescent="0.25">
      <c r="T10042"/>
    </row>
    <row r="10043" spans="20:20" x14ac:dyDescent="0.25">
      <c r="T10043"/>
    </row>
    <row r="10044" spans="20:20" x14ac:dyDescent="0.25">
      <c r="T10044"/>
    </row>
    <row r="10045" spans="20:20" x14ac:dyDescent="0.25">
      <c r="T10045"/>
    </row>
    <row r="10046" spans="20:20" x14ac:dyDescent="0.25">
      <c r="T10046"/>
    </row>
    <row r="10047" spans="20:20" x14ac:dyDescent="0.25">
      <c r="T10047"/>
    </row>
    <row r="10048" spans="20:20" x14ac:dyDescent="0.25">
      <c r="T10048"/>
    </row>
    <row r="10049" spans="20:20" x14ac:dyDescent="0.25">
      <c r="T10049"/>
    </row>
    <row r="10050" spans="20:20" x14ac:dyDescent="0.25">
      <c r="T10050"/>
    </row>
    <row r="10051" spans="20:20" x14ac:dyDescent="0.25">
      <c r="T10051"/>
    </row>
    <row r="10052" spans="20:20" x14ac:dyDescent="0.25">
      <c r="T10052"/>
    </row>
    <row r="10053" spans="20:20" x14ac:dyDescent="0.25">
      <c r="T10053"/>
    </row>
    <row r="10054" spans="20:20" x14ac:dyDescent="0.25">
      <c r="T10054"/>
    </row>
    <row r="10055" spans="20:20" x14ac:dyDescent="0.25">
      <c r="T10055"/>
    </row>
    <row r="10056" spans="20:20" x14ac:dyDescent="0.25">
      <c r="T10056"/>
    </row>
    <row r="10057" spans="20:20" x14ac:dyDescent="0.25">
      <c r="T10057"/>
    </row>
    <row r="10058" spans="20:20" x14ac:dyDescent="0.25">
      <c r="T10058"/>
    </row>
    <row r="10059" spans="20:20" x14ac:dyDescent="0.25">
      <c r="T10059"/>
    </row>
    <row r="10060" spans="20:20" x14ac:dyDescent="0.25">
      <c r="T10060"/>
    </row>
    <row r="10061" spans="20:20" x14ac:dyDescent="0.25">
      <c r="T10061"/>
    </row>
    <row r="10062" spans="20:20" x14ac:dyDescent="0.25">
      <c r="T10062"/>
    </row>
    <row r="10063" spans="20:20" x14ac:dyDescent="0.25">
      <c r="T10063"/>
    </row>
    <row r="10064" spans="20:20" x14ac:dyDescent="0.25">
      <c r="T10064"/>
    </row>
    <row r="10065" spans="20:20" x14ac:dyDescent="0.25">
      <c r="T10065"/>
    </row>
    <row r="10066" spans="20:20" x14ac:dyDescent="0.25">
      <c r="T10066"/>
    </row>
    <row r="10067" spans="20:20" x14ac:dyDescent="0.25">
      <c r="T10067"/>
    </row>
    <row r="10068" spans="20:20" x14ac:dyDescent="0.25">
      <c r="T10068"/>
    </row>
    <row r="10069" spans="20:20" x14ac:dyDescent="0.25">
      <c r="T10069"/>
    </row>
    <row r="10070" spans="20:20" x14ac:dyDescent="0.25">
      <c r="T10070"/>
    </row>
    <row r="10071" spans="20:20" x14ac:dyDescent="0.25">
      <c r="T10071"/>
    </row>
    <row r="10072" spans="20:20" x14ac:dyDescent="0.25">
      <c r="T10072"/>
    </row>
    <row r="10073" spans="20:20" x14ac:dyDescent="0.25">
      <c r="T10073"/>
    </row>
    <row r="10074" spans="20:20" x14ac:dyDescent="0.25">
      <c r="T10074"/>
    </row>
    <row r="10075" spans="20:20" x14ac:dyDescent="0.25">
      <c r="T10075"/>
    </row>
    <row r="10076" spans="20:20" x14ac:dyDescent="0.25">
      <c r="T10076"/>
    </row>
    <row r="10077" spans="20:20" x14ac:dyDescent="0.25">
      <c r="T10077"/>
    </row>
    <row r="10078" spans="20:20" x14ac:dyDescent="0.25">
      <c r="T10078"/>
    </row>
    <row r="10079" spans="20:20" x14ac:dyDescent="0.25">
      <c r="T10079"/>
    </row>
    <row r="10080" spans="20:20" x14ac:dyDescent="0.25">
      <c r="T10080"/>
    </row>
    <row r="10081" spans="20:20" x14ac:dyDescent="0.25">
      <c r="T10081"/>
    </row>
    <row r="10082" spans="20:20" x14ac:dyDescent="0.25">
      <c r="T10082"/>
    </row>
    <row r="10083" spans="20:20" x14ac:dyDescent="0.25">
      <c r="T10083"/>
    </row>
    <row r="10084" spans="20:20" x14ac:dyDescent="0.25">
      <c r="T10084"/>
    </row>
    <row r="10085" spans="20:20" x14ac:dyDescent="0.25">
      <c r="T10085"/>
    </row>
    <row r="10086" spans="20:20" x14ac:dyDescent="0.25">
      <c r="T10086"/>
    </row>
    <row r="10087" spans="20:20" x14ac:dyDescent="0.25">
      <c r="T10087"/>
    </row>
    <row r="10088" spans="20:20" x14ac:dyDescent="0.25">
      <c r="T10088"/>
    </row>
    <row r="10089" spans="20:20" x14ac:dyDescent="0.25">
      <c r="T10089"/>
    </row>
    <row r="10090" spans="20:20" x14ac:dyDescent="0.25">
      <c r="T10090"/>
    </row>
    <row r="10091" spans="20:20" x14ac:dyDescent="0.25">
      <c r="T10091"/>
    </row>
    <row r="10092" spans="20:20" x14ac:dyDescent="0.25">
      <c r="T10092"/>
    </row>
    <row r="10093" spans="20:20" x14ac:dyDescent="0.25">
      <c r="T10093"/>
    </row>
    <row r="10094" spans="20:20" x14ac:dyDescent="0.25">
      <c r="T10094"/>
    </row>
    <row r="10095" spans="20:20" x14ac:dyDescent="0.25">
      <c r="T10095"/>
    </row>
    <row r="10096" spans="20:20" x14ac:dyDescent="0.25">
      <c r="T10096"/>
    </row>
    <row r="10097" spans="20:20" x14ac:dyDescent="0.25">
      <c r="T10097"/>
    </row>
    <row r="10098" spans="20:20" x14ac:dyDescent="0.25">
      <c r="T10098"/>
    </row>
    <row r="10099" spans="20:20" x14ac:dyDescent="0.25">
      <c r="T10099"/>
    </row>
    <row r="10100" spans="20:20" x14ac:dyDescent="0.25">
      <c r="T10100"/>
    </row>
    <row r="10101" spans="20:20" x14ac:dyDescent="0.25">
      <c r="T10101"/>
    </row>
    <row r="10102" spans="20:20" x14ac:dyDescent="0.25">
      <c r="T10102"/>
    </row>
    <row r="10103" spans="20:20" x14ac:dyDescent="0.25">
      <c r="T10103"/>
    </row>
    <row r="10104" spans="20:20" x14ac:dyDescent="0.25">
      <c r="T10104"/>
    </row>
    <row r="10105" spans="20:20" x14ac:dyDescent="0.25">
      <c r="T10105"/>
    </row>
    <row r="10106" spans="20:20" x14ac:dyDescent="0.25">
      <c r="T10106"/>
    </row>
    <row r="10107" spans="20:20" x14ac:dyDescent="0.25">
      <c r="T10107"/>
    </row>
    <row r="10108" spans="20:20" x14ac:dyDescent="0.25">
      <c r="T10108"/>
    </row>
    <row r="10109" spans="20:20" x14ac:dyDescent="0.25">
      <c r="T10109"/>
    </row>
    <row r="10110" spans="20:20" x14ac:dyDescent="0.25">
      <c r="T10110"/>
    </row>
    <row r="10111" spans="20:20" x14ac:dyDescent="0.25">
      <c r="T10111"/>
    </row>
    <row r="10112" spans="20:20" x14ac:dyDescent="0.25">
      <c r="T10112"/>
    </row>
    <row r="10113" spans="20:20" x14ac:dyDescent="0.25">
      <c r="T10113"/>
    </row>
    <row r="10114" spans="20:20" x14ac:dyDescent="0.25">
      <c r="T10114"/>
    </row>
    <row r="10115" spans="20:20" x14ac:dyDescent="0.25">
      <c r="T10115"/>
    </row>
    <row r="10116" spans="20:20" x14ac:dyDescent="0.25">
      <c r="T10116"/>
    </row>
    <row r="10117" spans="20:20" x14ac:dyDescent="0.25">
      <c r="T10117"/>
    </row>
    <row r="10118" spans="20:20" x14ac:dyDescent="0.25">
      <c r="T10118"/>
    </row>
    <row r="10119" spans="20:20" x14ac:dyDescent="0.25">
      <c r="T10119"/>
    </row>
    <row r="10120" spans="20:20" x14ac:dyDescent="0.25">
      <c r="T10120"/>
    </row>
    <row r="10121" spans="20:20" x14ac:dyDescent="0.25">
      <c r="T10121"/>
    </row>
    <row r="10122" spans="20:20" x14ac:dyDescent="0.25">
      <c r="T10122"/>
    </row>
    <row r="10123" spans="20:20" x14ac:dyDescent="0.25">
      <c r="T10123"/>
    </row>
    <row r="10124" spans="20:20" x14ac:dyDescent="0.25">
      <c r="T10124"/>
    </row>
    <row r="10125" spans="20:20" x14ac:dyDescent="0.25">
      <c r="T10125"/>
    </row>
    <row r="10126" spans="20:20" x14ac:dyDescent="0.25">
      <c r="T10126"/>
    </row>
    <row r="10127" spans="20:20" x14ac:dyDescent="0.25">
      <c r="T10127"/>
    </row>
    <row r="10128" spans="20:20" x14ac:dyDescent="0.25">
      <c r="T10128"/>
    </row>
    <row r="10129" spans="20:20" x14ac:dyDescent="0.25">
      <c r="T10129"/>
    </row>
    <row r="10130" spans="20:20" x14ac:dyDescent="0.25">
      <c r="T10130"/>
    </row>
    <row r="10131" spans="20:20" x14ac:dyDescent="0.25">
      <c r="T10131"/>
    </row>
    <row r="10132" spans="20:20" x14ac:dyDescent="0.25">
      <c r="T10132"/>
    </row>
    <row r="10133" spans="20:20" x14ac:dyDescent="0.25">
      <c r="T10133"/>
    </row>
    <row r="10134" spans="20:20" x14ac:dyDescent="0.25">
      <c r="T10134"/>
    </row>
    <row r="10135" spans="20:20" x14ac:dyDescent="0.25">
      <c r="T10135"/>
    </row>
    <row r="10136" spans="20:20" x14ac:dyDescent="0.25">
      <c r="T10136"/>
    </row>
    <row r="10137" spans="20:20" x14ac:dyDescent="0.25">
      <c r="T10137"/>
    </row>
    <row r="10138" spans="20:20" x14ac:dyDescent="0.25">
      <c r="T10138"/>
    </row>
    <row r="10139" spans="20:20" x14ac:dyDescent="0.25">
      <c r="T10139"/>
    </row>
    <row r="10140" spans="20:20" x14ac:dyDescent="0.25">
      <c r="T10140"/>
    </row>
    <row r="10141" spans="20:20" x14ac:dyDescent="0.25">
      <c r="T10141"/>
    </row>
    <row r="10142" spans="20:20" x14ac:dyDescent="0.25">
      <c r="T10142"/>
    </row>
    <row r="10143" spans="20:20" x14ac:dyDescent="0.25">
      <c r="T10143"/>
    </row>
    <row r="10144" spans="20:20" x14ac:dyDescent="0.25">
      <c r="T10144"/>
    </row>
    <row r="10145" spans="20:20" x14ac:dyDescent="0.25">
      <c r="T10145"/>
    </row>
    <row r="10146" spans="20:20" x14ac:dyDescent="0.25">
      <c r="T10146"/>
    </row>
    <row r="10147" spans="20:20" x14ac:dyDescent="0.25">
      <c r="T10147"/>
    </row>
    <row r="10148" spans="20:20" x14ac:dyDescent="0.25">
      <c r="T10148"/>
    </row>
    <row r="10149" spans="20:20" x14ac:dyDescent="0.25">
      <c r="T10149"/>
    </row>
    <row r="10150" spans="20:20" x14ac:dyDescent="0.25">
      <c r="T10150"/>
    </row>
    <row r="10151" spans="20:20" x14ac:dyDescent="0.25">
      <c r="T10151"/>
    </row>
    <row r="10152" spans="20:20" x14ac:dyDescent="0.25">
      <c r="T10152"/>
    </row>
    <row r="10153" spans="20:20" x14ac:dyDescent="0.25">
      <c r="T10153"/>
    </row>
    <row r="10154" spans="20:20" x14ac:dyDescent="0.25">
      <c r="T10154"/>
    </row>
    <row r="10155" spans="20:20" x14ac:dyDescent="0.25">
      <c r="T10155"/>
    </row>
    <row r="10156" spans="20:20" x14ac:dyDescent="0.25">
      <c r="T10156"/>
    </row>
    <row r="10157" spans="20:20" x14ac:dyDescent="0.25">
      <c r="T10157"/>
    </row>
    <row r="10158" spans="20:20" x14ac:dyDescent="0.25">
      <c r="T10158"/>
    </row>
    <row r="10159" spans="20:20" x14ac:dyDescent="0.25">
      <c r="T10159"/>
    </row>
    <row r="10160" spans="20:20" x14ac:dyDescent="0.25">
      <c r="T10160"/>
    </row>
    <row r="10161" spans="20:20" x14ac:dyDescent="0.25">
      <c r="T10161"/>
    </row>
    <row r="10162" spans="20:20" x14ac:dyDescent="0.25">
      <c r="T10162"/>
    </row>
    <row r="10163" spans="20:20" x14ac:dyDescent="0.25">
      <c r="T10163"/>
    </row>
    <row r="10164" spans="20:20" x14ac:dyDescent="0.25">
      <c r="T10164"/>
    </row>
    <row r="10165" spans="20:20" x14ac:dyDescent="0.25">
      <c r="T10165"/>
    </row>
    <row r="10166" spans="20:20" x14ac:dyDescent="0.25">
      <c r="T10166"/>
    </row>
    <row r="10167" spans="20:20" x14ac:dyDescent="0.25">
      <c r="T10167"/>
    </row>
    <row r="10168" spans="20:20" x14ac:dyDescent="0.25">
      <c r="T10168"/>
    </row>
    <row r="10169" spans="20:20" x14ac:dyDescent="0.25">
      <c r="T10169"/>
    </row>
    <row r="10170" spans="20:20" x14ac:dyDescent="0.25">
      <c r="T10170"/>
    </row>
    <row r="10171" spans="20:20" x14ac:dyDescent="0.25">
      <c r="T10171"/>
    </row>
    <row r="10172" spans="20:20" x14ac:dyDescent="0.25">
      <c r="T10172"/>
    </row>
    <row r="10173" spans="20:20" x14ac:dyDescent="0.25">
      <c r="T10173"/>
    </row>
    <row r="10174" spans="20:20" x14ac:dyDescent="0.25">
      <c r="T10174"/>
    </row>
    <row r="10175" spans="20:20" x14ac:dyDescent="0.25">
      <c r="T10175"/>
    </row>
    <row r="10176" spans="20:20" x14ac:dyDescent="0.25">
      <c r="T10176"/>
    </row>
    <row r="10177" spans="20:20" x14ac:dyDescent="0.25">
      <c r="T10177"/>
    </row>
    <row r="10178" spans="20:20" x14ac:dyDescent="0.25">
      <c r="T10178"/>
    </row>
    <row r="10179" spans="20:20" x14ac:dyDescent="0.25">
      <c r="T10179"/>
    </row>
    <row r="10180" spans="20:20" x14ac:dyDescent="0.25">
      <c r="T10180"/>
    </row>
    <row r="10181" spans="20:20" x14ac:dyDescent="0.25">
      <c r="T10181"/>
    </row>
    <row r="10182" spans="20:20" x14ac:dyDescent="0.25">
      <c r="T10182"/>
    </row>
    <row r="10183" spans="20:20" x14ac:dyDescent="0.25">
      <c r="T10183"/>
    </row>
    <row r="10184" spans="20:20" x14ac:dyDescent="0.25">
      <c r="T10184"/>
    </row>
    <row r="10185" spans="20:20" x14ac:dyDescent="0.25">
      <c r="T10185"/>
    </row>
    <row r="10186" spans="20:20" x14ac:dyDescent="0.25">
      <c r="T10186"/>
    </row>
    <row r="10187" spans="20:20" x14ac:dyDescent="0.25">
      <c r="T10187"/>
    </row>
    <row r="10188" spans="20:20" x14ac:dyDescent="0.25">
      <c r="T10188"/>
    </row>
    <row r="10189" spans="20:20" x14ac:dyDescent="0.25">
      <c r="T10189"/>
    </row>
    <row r="10190" spans="20:20" x14ac:dyDescent="0.25">
      <c r="T10190"/>
    </row>
    <row r="10191" spans="20:20" x14ac:dyDescent="0.25">
      <c r="T10191"/>
    </row>
    <row r="10192" spans="20:20" x14ac:dyDescent="0.25">
      <c r="T10192"/>
    </row>
    <row r="10193" spans="20:20" x14ac:dyDescent="0.25">
      <c r="T10193"/>
    </row>
    <row r="10194" spans="20:20" x14ac:dyDescent="0.25">
      <c r="T10194"/>
    </row>
    <row r="10195" spans="20:20" x14ac:dyDescent="0.25">
      <c r="T10195"/>
    </row>
    <row r="10196" spans="20:20" x14ac:dyDescent="0.25">
      <c r="T10196"/>
    </row>
    <row r="10197" spans="20:20" x14ac:dyDescent="0.25">
      <c r="T10197"/>
    </row>
    <row r="10198" spans="20:20" x14ac:dyDescent="0.25">
      <c r="T10198"/>
    </row>
    <row r="10199" spans="20:20" x14ac:dyDescent="0.25">
      <c r="T10199"/>
    </row>
    <row r="10200" spans="20:20" x14ac:dyDescent="0.25">
      <c r="T10200"/>
    </row>
    <row r="10201" spans="20:20" x14ac:dyDescent="0.25">
      <c r="T10201"/>
    </row>
    <row r="10202" spans="20:20" x14ac:dyDescent="0.25">
      <c r="T10202"/>
    </row>
    <row r="10203" spans="20:20" x14ac:dyDescent="0.25">
      <c r="T10203"/>
    </row>
    <row r="10204" spans="20:20" x14ac:dyDescent="0.25">
      <c r="T10204"/>
    </row>
    <row r="10205" spans="20:20" x14ac:dyDescent="0.25">
      <c r="T10205"/>
    </row>
    <row r="10206" spans="20:20" x14ac:dyDescent="0.25">
      <c r="T10206"/>
    </row>
    <row r="10207" spans="20:20" x14ac:dyDescent="0.25">
      <c r="T10207"/>
    </row>
    <row r="10208" spans="20:20" x14ac:dyDescent="0.25">
      <c r="T10208"/>
    </row>
    <row r="10209" spans="20:20" x14ac:dyDescent="0.25">
      <c r="T10209"/>
    </row>
    <row r="10210" spans="20:20" x14ac:dyDescent="0.25">
      <c r="T10210"/>
    </row>
    <row r="10211" spans="20:20" x14ac:dyDescent="0.25">
      <c r="T10211"/>
    </row>
    <row r="10212" spans="20:20" x14ac:dyDescent="0.25">
      <c r="T10212"/>
    </row>
    <row r="10213" spans="20:20" x14ac:dyDescent="0.25">
      <c r="T10213"/>
    </row>
    <row r="10214" spans="20:20" x14ac:dyDescent="0.25">
      <c r="T10214"/>
    </row>
    <row r="10215" spans="20:20" x14ac:dyDescent="0.25">
      <c r="T10215"/>
    </row>
    <row r="10216" spans="20:20" x14ac:dyDescent="0.25">
      <c r="T10216"/>
    </row>
    <row r="10217" spans="20:20" x14ac:dyDescent="0.25">
      <c r="T10217"/>
    </row>
    <row r="10218" spans="20:20" x14ac:dyDescent="0.25">
      <c r="T10218"/>
    </row>
    <row r="10219" spans="20:20" x14ac:dyDescent="0.25">
      <c r="T10219"/>
    </row>
    <row r="10220" spans="20:20" x14ac:dyDescent="0.25">
      <c r="T10220"/>
    </row>
    <row r="10221" spans="20:20" x14ac:dyDescent="0.25">
      <c r="T10221"/>
    </row>
    <row r="10222" spans="20:20" x14ac:dyDescent="0.25">
      <c r="T10222"/>
    </row>
    <row r="10223" spans="20:20" x14ac:dyDescent="0.25">
      <c r="T10223"/>
    </row>
    <row r="10224" spans="20:20" x14ac:dyDescent="0.25">
      <c r="T10224"/>
    </row>
    <row r="10225" spans="20:20" x14ac:dyDescent="0.25">
      <c r="T10225"/>
    </row>
    <row r="10226" spans="20:20" x14ac:dyDescent="0.25">
      <c r="T10226"/>
    </row>
    <row r="10227" spans="20:20" x14ac:dyDescent="0.25">
      <c r="T10227"/>
    </row>
    <row r="10228" spans="20:20" x14ac:dyDescent="0.25">
      <c r="T10228"/>
    </row>
    <row r="10229" spans="20:20" x14ac:dyDescent="0.25">
      <c r="T10229"/>
    </row>
    <row r="10230" spans="20:20" x14ac:dyDescent="0.25">
      <c r="T10230"/>
    </row>
    <row r="10231" spans="20:20" x14ac:dyDescent="0.25">
      <c r="T10231"/>
    </row>
    <row r="10232" spans="20:20" x14ac:dyDescent="0.25">
      <c r="T10232"/>
    </row>
    <row r="10233" spans="20:20" x14ac:dyDescent="0.25">
      <c r="T10233"/>
    </row>
    <row r="10234" spans="20:20" x14ac:dyDescent="0.25">
      <c r="T10234"/>
    </row>
    <row r="10235" spans="20:20" x14ac:dyDescent="0.25">
      <c r="T10235"/>
    </row>
    <row r="10236" spans="20:20" x14ac:dyDescent="0.25">
      <c r="T10236"/>
    </row>
    <row r="10237" spans="20:20" x14ac:dyDescent="0.25">
      <c r="T10237"/>
    </row>
    <row r="10238" spans="20:20" x14ac:dyDescent="0.25">
      <c r="T10238"/>
    </row>
    <row r="10239" spans="20:20" x14ac:dyDescent="0.25">
      <c r="T10239"/>
    </row>
    <row r="10240" spans="20:20" x14ac:dyDescent="0.25">
      <c r="T10240"/>
    </row>
    <row r="10241" spans="20:20" x14ac:dyDescent="0.25">
      <c r="T10241"/>
    </row>
    <row r="10242" spans="20:20" x14ac:dyDescent="0.25">
      <c r="T10242"/>
    </row>
    <row r="10243" spans="20:20" x14ac:dyDescent="0.25">
      <c r="T10243"/>
    </row>
    <row r="10244" spans="20:20" x14ac:dyDescent="0.25">
      <c r="T10244"/>
    </row>
    <row r="10245" spans="20:20" x14ac:dyDescent="0.25">
      <c r="T10245"/>
    </row>
    <row r="10246" spans="20:20" x14ac:dyDescent="0.25">
      <c r="T10246"/>
    </row>
    <row r="10247" spans="20:20" x14ac:dyDescent="0.25">
      <c r="T10247"/>
    </row>
    <row r="10248" spans="20:20" x14ac:dyDescent="0.25">
      <c r="T10248"/>
    </row>
    <row r="10249" spans="20:20" x14ac:dyDescent="0.25">
      <c r="T10249"/>
    </row>
    <row r="10250" spans="20:20" x14ac:dyDescent="0.25">
      <c r="T10250"/>
    </row>
    <row r="10251" spans="20:20" x14ac:dyDescent="0.25">
      <c r="T10251"/>
    </row>
    <row r="10252" spans="20:20" x14ac:dyDescent="0.25">
      <c r="T10252"/>
    </row>
    <row r="10253" spans="20:20" x14ac:dyDescent="0.25">
      <c r="T10253"/>
    </row>
    <row r="10254" spans="20:20" x14ac:dyDescent="0.25">
      <c r="T10254"/>
    </row>
    <row r="10255" spans="20:20" x14ac:dyDescent="0.25">
      <c r="T10255"/>
    </row>
    <row r="10256" spans="20:20" x14ac:dyDescent="0.25">
      <c r="T10256"/>
    </row>
    <row r="10257" spans="20:20" x14ac:dyDescent="0.25">
      <c r="T10257"/>
    </row>
    <row r="10258" spans="20:20" x14ac:dyDescent="0.25">
      <c r="T10258"/>
    </row>
    <row r="10259" spans="20:20" x14ac:dyDescent="0.25">
      <c r="T10259"/>
    </row>
    <row r="10260" spans="20:20" x14ac:dyDescent="0.25">
      <c r="T10260"/>
    </row>
    <row r="10261" spans="20:20" x14ac:dyDescent="0.25">
      <c r="T10261"/>
    </row>
    <row r="10262" spans="20:20" x14ac:dyDescent="0.25">
      <c r="T10262"/>
    </row>
    <row r="10263" spans="20:20" x14ac:dyDescent="0.25">
      <c r="T10263"/>
    </row>
    <row r="10264" spans="20:20" x14ac:dyDescent="0.25">
      <c r="T10264"/>
    </row>
    <row r="10265" spans="20:20" x14ac:dyDescent="0.25">
      <c r="T10265"/>
    </row>
    <row r="10266" spans="20:20" x14ac:dyDescent="0.25">
      <c r="T10266"/>
    </row>
    <row r="10267" spans="20:20" x14ac:dyDescent="0.25">
      <c r="T10267"/>
    </row>
    <row r="10268" spans="20:20" x14ac:dyDescent="0.25">
      <c r="T10268"/>
    </row>
    <row r="10269" spans="20:20" x14ac:dyDescent="0.25">
      <c r="T10269"/>
    </row>
    <row r="10270" spans="20:20" x14ac:dyDescent="0.25">
      <c r="T10270"/>
    </row>
    <row r="10271" spans="20:20" x14ac:dyDescent="0.25">
      <c r="T10271"/>
    </row>
    <row r="10272" spans="20:20" x14ac:dyDescent="0.25">
      <c r="T10272"/>
    </row>
    <row r="10273" spans="20:20" x14ac:dyDescent="0.25">
      <c r="T10273"/>
    </row>
    <row r="10274" spans="20:20" x14ac:dyDescent="0.25">
      <c r="T10274"/>
    </row>
    <row r="10275" spans="20:20" x14ac:dyDescent="0.25">
      <c r="T10275"/>
    </row>
    <row r="10276" spans="20:20" x14ac:dyDescent="0.25">
      <c r="T10276"/>
    </row>
    <row r="10277" spans="20:20" x14ac:dyDescent="0.25">
      <c r="T10277"/>
    </row>
    <row r="10278" spans="20:20" x14ac:dyDescent="0.25">
      <c r="T10278"/>
    </row>
    <row r="10279" spans="20:20" x14ac:dyDescent="0.25">
      <c r="T10279"/>
    </row>
    <row r="10280" spans="20:20" x14ac:dyDescent="0.25">
      <c r="T10280"/>
    </row>
    <row r="10281" spans="20:20" x14ac:dyDescent="0.25">
      <c r="T10281"/>
    </row>
    <row r="10282" spans="20:20" x14ac:dyDescent="0.25">
      <c r="T10282"/>
    </row>
    <row r="10283" spans="20:20" x14ac:dyDescent="0.25">
      <c r="T10283"/>
    </row>
    <row r="10284" spans="20:20" x14ac:dyDescent="0.25">
      <c r="T10284"/>
    </row>
    <row r="10285" spans="20:20" x14ac:dyDescent="0.25">
      <c r="T10285"/>
    </row>
    <row r="10286" spans="20:20" x14ac:dyDescent="0.25">
      <c r="T10286"/>
    </row>
    <row r="10287" spans="20:20" x14ac:dyDescent="0.25">
      <c r="T10287"/>
    </row>
    <row r="10288" spans="20:20" x14ac:dyDescent="0.25">
      <c r="T10288"/>
    </row>
    <row r="10289" spans="20:20" x14ac:dyDescent="0.25">
      <c r="T10289"/>
    </row>
    <row r="10290" spans="20:20" x14ac:dyDescent="0.25">
      <c r="T10290"/>
    </row>
    <row r="10291" spans="20:20" x14ac:dyDescent="0.25">
      <c r="T10291"/>
    </row>
    <row r="10292" spans="20:20" x14ac:dyDescent="0.25">
      <c r="T10292"/>
    </row>
    <row r="10293" spans="20:20" x14ac:dyDescent="0.25">
      <c r="T10293"/>
    </row>
    <row r="10294" spans="20:20" x14ac:dyDescent="0.25">
      <c r="T10294"/>
    </row>
    <row r="10295" spans="20:20" x14ac:dyDescent="0.25">
      <c r="T10295"/>
    </row>
    <row r="10296" spans="20:20" x14ac:dyDescent="0.25">
      <c r="T10296"/>
    </row>
    <row r="10297" spans="20:20" x14ac:dyDescent="0.25">
      <c r="T10297"/>
    </row>
    <row r="10298" spans="20:20" x14ac:dyDescent="0.25">
      <c r="T10298"/>
    </row>
    <row r="10299" spans="20:20" x14ac:dyDescent="0.25">
      <c r="T10299"/>
    </row>
    <row r="10300" spans="20:20" x14ac:dyDescent="0.25">
      <c r="T10300"/>
    </row>
    <row r="10301" spans="20:20" x14ac:dyDescent="0.25">
      <c r="T10301"/>
    </row>
    <row r="10302" spans="20:20" x14ac:dyDescent="0.25">
      <c r="T10302"/>
    </row>
    <row r="10303" spans="20:20" x14ac:dyDescent="0.25">
      <c r="T10303"/>
    </row>
    <row r="10304" spans="20:20" x14ac:dyDescent="0.25">
      <c r="T10304"/>
    </row>
    <row r="10305" spans="20:20" x14ac:dyDescent="0.25">
      <c r="T10305"/>
    </row>
    <row r="10306" spans="20:20" x14ac:dyDescent="0.25">
      <c r="T10306"/>
    </row>
    <row r="10307" spans="20:20" x14ac:dyDescent="0.25">
      <c r="T10307"/>
    </row>
    <row r="10308" spans="20:20" x14ac:dyDescent="0.25">
      <c r="T10308"/>
    </row>
    <row r="10309" spans="20:20" x14ac:dyDescent="0.25">
      <c r="T10309"/>
    </row>
    <row r="10310" spans="20:20" x14ac:dyDescent="0.25">
      <c r="T10310"/>
    </row>
    <row r="10311" spans="20:20" x14ac:dyDescent="0.25">
      <c r="T10311"/>
    </row>
    <row r="10312" spans="20:20" x14ac:dyDescent="0.25">
      <c r="T10312"/>
    </row>
    <row r="10313" spans="20:20" x14ac:dyDescent="0.25">
      <c r="T10313"/>
    </row>
    <row r="10314" spans="20:20" x14ac:dyDescent="0.25">
      <c r="T10314"/>
    </row>
    <row r="10315" spans="20:20" x14ac:dyDescent="0.25">
      <c r="T10315"/>
    </row>
    <row r="10316" spans="20:20" x14ac:dyDescent="0.25">
      <c r="T10316"/>
    </row>
    <row r="10317" spans="20:20" x14ac:dyDescent="0.25">
      <c r="T10317"/>
    </row>
    <row r="10318" spans="20:20" x14ac:dyDescent="0.25">
      <c r="T10318"/>
    </row>
    <row r="10319" spans="20:20" x14ac:dyDescent="0.25">
      <c r="T10319"/>
    </row>
    <row r="10320" spans="20:20" x14ac:dyDescent="0.25">
      <c r="T10320"/>
    </row>
    <row r="10321" spans="20:20" x14ac:dyDescent="0.25">
      <c r="T10321"/>
    </row>
    <row r="10322" spans="20:20" x14ac:dyDescent="0.25">
      <c r="T10322"/>
    </row>
    <row r="10323" spans="20:20" x14ac:dyDescent="0.25">
      <c r="T10323"/>
    </row>
    <row r="10324" spans="20:20" x14ac:dyDescent="0.25">
      <c r="T10324"/>
    </row>
    <row r="10325" spans="20:20" x14ac:dyDescent="0.25">
      <c r="T10325"/>
    </row>
    <row r="10326" spans="20:20" x14ac:dyDescent="0.25">
      <c r="T10326"/>
    </row>
    <row r="10327" spans="20:20" x14ac:dyDescent="0.25">
      <c r="T10327"/>
    </row>
    <row r="10328" spans="20:20" x14ac:dyDescent="0.25">
      <c r="T10328"/>
    </row>
    <row r="10329" spans="20:20" x14ac:dyDescent="0.25">
      <c r="T10329"/>
    </row>
    <row r="10330" spans="20:20" x14ac:dyDescent="0.25">
      <c r="T10330"/>
    </row>
    <row r="10331" spans="20:20" x14ac:dyDescent="0.25">
      <c r="T10331"/>
    </row>
    <row r="10332" spans="20:20" x14ac:dyDescent="0.25">
      <c r="T10332"/>
    </row>
    <row r="10333" spans="20:20" x14ac:dyDescent="0.25">
      <c r="T10333"/>
    </row>
    <row r="10334" spans="20:20" x14ac:dyDescent="0.25">
      <c r="T10334"/>
    </row>
    <row r="10335" spans="20:20" x14ac:dyDescent="0.25">
      <c r="T10335"/>
    </row>
    <row r="10336" spans="20:20" x14ac:dyDescent="0.25">
      <c r="T10336"/>
    </row>
    <row r="10337" spans="20:20" x14ac:dyDescent="0.25">
      <c r="T10337"/>
    </row>
    <row r="10338" spans="20:20" x14ac:dyDescent="0.25">
      <c r="T10338"/>
    </row>
    <row r="10339" spans="20:20" x14ac:dyDescent="0.25">
      <c r="T10339"/>
    </row>
    <row r="10340" spans="20:20" x14ac:dyDescent="0.25">
      <c r="T10340"/>
    </row>
    <row r="10341" spans="20:20" x14ac:dyDescent="0.25">
      <c r="T10341"/>
    </row>
    <row r="10342" spans="20:20" x14ac:dyDescent="0.25">
      <c r="T10342"/>
    </row>
    <row r="10343" spans="20:20" x14ac:dyDescent="0.25">
      <c r="T10343"/>
    </row>
    <row r="10344" spans="20:20" x14ac:dyDescent="0.25">
      <c r="T10344"/>
    </row>
    <row r="10345" spans="20:20" x14ac:dyDescent="0.25">
      <c r="T10345"/>
    </row>
    <row r="10346" spans="20:20" x14ac:dyDescent="0.25">
      <c r="T10346"/>
    </row>
    <row r="10347" spans="20:20" x14ac:dyDescent="0.25">
      <c r="T10347"/>
    </row>
    <row r="10348" spans="20:20" x14ac:dyDescent="0.25">
      <c r="T10348"/>
    </row>
    <row r="10349" spans="20:20" x14ac:dyDescent="0.25">
      <c r="T10349"/>
    </row>
    <row r="10350" spans="20:20" x14ac:dyDescent="0.25">
      <c r="T10350"/>
    </row>
    <row r="10351" spans="20:20" x14ac:dyDescent="0.25">
      <c r="T10351"/>
    </row>
    <row r="10352" spans="20:20" x14ac:dyDescent="0.25">
      <c r="T10352"/>
    </row>
    <row r="10353" spans="20:20" x14ac:dyDescent="0.25">
      <c r="T10353"/>
    </row>
    <row r="10354" spans="20:20" x14ac:dyDescent="0.25">
      <c r="T10354"/>
    </row>
    <row r="10355" spans="20:20" x14ac:dyDescent="0.25">
      <c r="T10355"/>
    </row>
    <row r="10356" spans="20:20" x14ac:dyDescent="0.25">
      <c r="T10356"/>
    </row>
    <row r="10357" spans="20:20" x14ac:dyDescent="0.25">
      <c r="T10357"/>
    </row>
    <row r="10358" spans="20:20" x14ac:dyDescent="0.25">
      <c r="T10358"/>
    </row>
    <row r="10359" spans="20:20" x14ac:dyDescent="0.25">
      <c r="T10359"/>
    </row>
    <row r="10360" spans="20:20" x14ac:dyDescent="0.25">
      <c r="T10360"/>
    </row>
    <row r="10361" spans="20:20" x14ac:dyDescent="0.25">
      <c r="T10361"/>
    </row>
    <row r="10362" spans="20:20" x14ac:dyDescent="0.25">
      <c r="T10362"/>
    </row>
    <row r="10363" spans="20:20" x14ac:dyDescent="0.25">
      <c r="T10363"/>
    </row>
    <row r="10364" spans="20:20" x14ac:dyDescent="0.25">
      <c r="T10364"/>
    </row>
    <row r="10365" spans="20:20" x14ac:dyDescent="0.25">
      <c r="T10365"/>
    </row>
    <row r="10366" spans="20:20" x14ac:dyDescent="0.25">
      <c r="T10366"/>
    </row>
    <row r="10367" spans="20:20" x14ac:dyDescent="0.25">
      <c r="T10367"/>
    </row>
    <row r="10368" spans="20:20" x14ac:dyDescent="0.25">
      <c r="T10368"/>
    </row>
    <row r="10369" spans="20:20" x14ac:dyDescent="0.25">
      <c r="T10369"/>
    </row>
    <row r="10370" spans="20:20" x14ac:dyDescent="0.25">
      <c r="T10370"/>
    </row>
    <row r="10371" spans="20:20" x14ac:dyDescent="0.25">
      <c r="T10371"/>
    </row>
    <row r="10372" spans="20:20" x14ac:dyDescent="0.25">
      <c r="T10372"/>
    </row>
    <row r="10373" spans="20:20" x14ac:dyDescent="0.25">
      <c r="T10373"/>
    </row>
    <row r="10374" spans="20:20" x14ac:dyDescent="0.25">
      <c r="T10374"/>
    </row>
    <row r="10375" spans="20:20" x14ac:dyDescent="0.25">
      <c r="T10375"/>
    </row>
    <row r="10376" spans="20:20" x14ac:dyDescent="0.25">
      <c r="T10376"/>
    </row>
    <row r="10377" spans="20:20" x14ac:dyDescent="0.25">
      <c r="T10377"/>
    </row>
    <row r="10378" spans="20:20" x14ac:dyDescent="0.25">
      <c r="T10378"/>
    </row>
    <row r="10379" spans="20:20" x14ac:dyDescent="0.25">
      <c r="T10379"/>
    </row>
    <row r="10380" spans="20:20" x14ac:dyDescent="0.25">
      <c r="T10380"/>
    </row>
    <row r="10381" spans="20:20" x14ac:dyDescent="0.25">
      <c r="T10381"/>
    </row>
    <row r="10382" spans="20:20" x14ac:dyDescent="0.25">
      <c r="T10382"/>
    </row>
    <row r="10383" spans="20:20" x14ac:dyDescent="0.25">
      <c r="T10383"/>
    </row>
    <row r="10384" spans="20:20" x14ac:dyDescent="0.25">
      <c r="T10384"/>
    </row>
    <row r="10385" spans="20:20" x14ac:dyDescent="0.25">
      <c r="T10385"/>
    </row>
    <row r="10386" spans="20:20" x14ac:dyDescent="0.25">
      <c r="T10386"/>
    </row>
    <row r="10387" spans="20:20" x14ac:dyDescent="0.25">
      <c r="T10387"/>
    </row>
    <row r="10388" spans="20:20" x14ac:dyDescent="0.25">
      <c r="T10388"/>
    </row>
    <row r="10389" spans="20:20" x14ac:dyDescent="0.25">
      <c r="T10389"/>
    </row>
    <row r="10390" spans="20:20" x14ac:dyDescent="0.25">
      <c r="T10390"/>
    </row>
    <row r="10391" spans="20:20" x14ac:dyDescent="0.25">
      <c r="T10391"/>
    </row>
    <row r="10392" spans="20:20" x14ac:dyDescent="0.25">
      <c r="T10392"/>
    </row>
    <row r="10393" spans="20:20" x14ac:dyDescent="0.25">
      <c r="T10393"/>
    </row>
    <row r="10394" spans="20:20" x14ac:dyDescent="0.25">
      <c r="T10394"/>
    </row>
    <row r="10395" spans="20:20" x14ac:dyDescent="0.25">
      <c r="T10395"/>
    </row>
    <row r="10396" spans="20:20" x14ac:dyDescent="0.25">
      <c r="T10396"/>
    </row>
    <row r="10397" spans="20:20" x14ac:dyDescent="0.25">
      <c r="T10397"/>
    </row>
    <row r="10398" spans="20:20" x14ac:dyDescent="0.25">
      <c r="T10398"/>
    </row>
    <row r="10399" spans="20:20" x14ac:dyDescent="0.25">
      <c r="T10399"/>
    </row>
    <row r="10400" spans="20:20" x14ac:dyDescent="0.25">
      <c r="T10400"/>
    </row>
    <row r="10401" spans="20:20" x14ac:dyDescent="0.25">
      <c r="T10401"/>
    </row>
    <row r="10402" spans="20:20" x14ac:dyDescent="0.25">
      <c r="T10402"/>
    </row>
    <row r="10403" spans="20:20" x14ac:dyDescent="0.25">
      <c r="T10403"/>
    </row>
    <row r="10404" spans="20:20" x14ac:dyDescent="0.25">
      <c r="T10404"/>
    </row>
    <row r="10405" spans="20:20" x14ac:dyDescent="0.25">
      <c r="T10405"/>
    </row>
    <row r="10406" spans="20:20" x14ac:dyDescent="0.25">
      <c r="T10406"/>
    </row>
    <row r="10407" spans="20:20" x14ac:dyDescent="0.25">
      <c r="T10407"/>
    </row>
    <row r="10408" spans="20:20" x14ac:dyDescent="0.25">
      <c r="T10408"/>
    </row>
    <row r="10409" spans="20:20" x14ac:dyDescent="0.25">
      <c r="T10409"/>
    </row>
    <row r="10410" spans="20:20" x14ac:dyDescent="0.25">
      <c r="T10410"/>
    </row>
    <row r="10411" spans="20:20" x14ac:dyDescent="0.25">
      <c r="T10411"/>
    </row>
    <row r="10412" spans="20:20" x14ac:dyDescent="0.25">
      <c r="T10412"/>
    </row>
    <row r="10413" spans="20:20" x14ac:dyDescent="0.25">
      <c r="T10413"/>
    </row>
    <row r="10414" spans="20:20" x14ac:dyDescent="0.25">
      <c r="T10414"/>
    </row>
    <row r="10415" spans="20:20" x14ac:dyDescent="0.25">
      <c r="T10415"/>
    </row>
    <row r="10416" spans="20:20" x14ac:dyDescent="0.25">
      <c r="T10416"/>
    </row>
    <row r="10417" spans="20:20" x14ac:dyDescent="0.25">
      <c r="T10417"/>
    </row>
    <row r="10418" spans="20:20" x14ac:dyDescent="0.25">
      <c r="T10418"/>
    </row>
    <row r="10419" spans="20:20" x14ac:dyDescent="0.25">
      <c r="T10419"/>
    </row>
    <row r="10420" spans="20:20" x14ac:dyDescent="0.25">
      <c r="T10420"/>
    </row>
    <row r="10421" spans="20:20" x14ac:dyDescent="0.25">
      <c r="T10421"/>
    </row>
    <row r="10422" spans="20:20" x14ac:dyDescent="0.25">
      <c r="T10422"/>
    </row>
    <row r="10423" spans="20:20" x14ac:dyDescent="0.25">
      <c r="T10423"/>
    </row>
    <row r="10424" spans="20:20" x14ac:dyDescent="0.25">
      <c r="T10424"/>
    </row>
    <row r="10425" spans="20:20" x14ac:dyDescent="0.25">
      <c r="T10425"/>
    </row>
    <row r="10426" spans="20:20" x14ac:dyDescent="0.25">
      <c r="T10426"/>
    </row>
    <row r="10427" spans="20:20" x14ac:dyDescent="0.25">
      <c r="T10427"/>
    </row>
    <row r="10428" spans="20:20" x14ac:dyDescent="0.25">
      <c r="T10428"/>
    </row>
    <row r="10429" spans="20:20" x14ac:dyDescent="0.25">
      <c r="T10429"/>
    </row>
    <row r="10430" spans="20:20" x14ac:dyDescent="0.25">
      <c r="T10430"/>
    </row>
    <row r="10431" spans="20:20" x14ac:dyDescent="0.25">
      <c r="T10431"/>
    </row>
    <row r="10432" spans="20:20" x14ac:dyDescent="0.25">
      <c r="T10432"/>
    </row>
    <row r="10433" spans="20:20" x14ac:dyDescent="0.25">
      <c r="T10433"/>
    </row>
    <row r="10434" spans="20:20" x14ac:dyDescent="0.25">
      <c r="T10434"/>
    </row>
    <row r="10435" spans="20:20" x14ac:dyDescent="0.25">
      <c r="T10435"/>
    </row>
    <row r="10436" spans="20:20" x14ac:dyDescent="0.25">
      <c r="T10436"/>
    </row>
    <row r="10437" spans="20:20" x14ac:dyDescent="0.25">
      <c r="T10437"/>
    </row>
    <row r="10438" spans="20:20" x14ac:dyDescent="0.25">
      <c r="T10438"/>
    </row>
    <row r="10439" spans="20:20" x14ac:dyDescent="0.25">
      <c r="T10439"/>
    </row>
    <row r="10440" spans="20:20" x14ac:dyDescent="0.25">
      <c r="T10440"/>
    </row>
    <row r="10441" spans="20:20" x14ac:dyDescent="0.25">
      <c r="T10441"/>
    </row>
    <row r="10442" spans="20:20" x14ac:dyDescent="0.25">
      <c r="T10442"/>
    </row>
    <row r="10443" spans="20:20" x14ac:dyDescent="0.25">
      <c r="T10443"/>
    </row>
    <row r="10444" spans="20:20" x14ac:dyDescent="0.25">
      <c r="T10444"/>
    </row>
    <row r="10445" spans="20:20" x14ac:dyDescent="0.25">
      <c r="T10445"/>
    </row>
    <row r="10446" spans="20:20" x14ac:dyDescent="0.25">
      <c r="T10446"/>
    </row>
    <row r="10447" spans="20:20" x14ac:dyDescent="0.25">
      <c r="T10447"/>
    </row>
    <row r="10448" spans="20:20" x14ac:dyDescent="0.25">
      <c r="T10448"/>
    </row>
    <row r="10449" spans="20:20" x14ac:dyDescent="0.25">
      <c r="T10449"/>
    </row>
    <row r="10450" spans="20:20" x14ac:dyDescent="0.25">
      <c r="T10450"/>
    </row>
    <row r="10451" spans="20:20" x14ac:dyDescent="0.25">
      <c r="T10451"/>
    </row>
    <row r="10452" spans="20:20" x14ac:dyDescent="0.25">
      <c r="T10452"/>
    </row>
    <row r="10453" spans="20:20" x14ac:dyDescent="0.25">
      <c r="T10453"/>
    </row>
    <row r="10454" spans="20:20" x14ac:dyDescent="0.25">
      <c r="T10454"/>
    </row>
    <row r="10455" spans="20:20" x14ac:dyDescent="0.25">
      <c r="T10455"/>
    </row>
    <row r="10456" spans="20:20" x14ac:dyDescent="0.25">
      <c r="T10456"/>
    </row>
    <row r="10457" spans="20:20" x14ac:dyDescent="0.25">
      <c r="T10457"/>
    </row>
    <row r="10458" spans="20:20" x14ac:dyDescent="0.25">
      <c r="T10458"/>
    </row>
    <row r="10459" spans="20:20" x14ac:dyDescent="0.25">
      <c r="T10459"/>
    </row>
    <row r="10460" spans="20:20" x14ac:dyDescent="0.25">
      <c r="T10460"/>
    </row>
    <row r="10461" spans="20:20" x14ac:dyDescent="0.25">
      <c r="T10461"/>
    </row>
    <row r="10462" spans="20:20" x14ac:dyDescent="0.25">
      <c r="T10462"/>
    </row>
    <row r="10463" spans="20:20" x14ac:dyDescent="0.25">
      <c r="T10463"/>
    </row>
    <row r="10464" spans="20:20" x14ac:dyDescent="0.25">
      <c r="T10464"/>
    </row>
    <row r="10465" spans="20:20" x14ac:dyDescent="0.25">
      <c r="T10465"/>
    </row>
    <row r="10466" spans="20:20" x14ac:dyDescent="0.25">
      <c r="T10466"/>
    </row>
    <row r="10467" spans="20:20" x14ac:dyDescent="0.25">
      <c r="T10467"/>
    </row>
    <row r="10468" spans="20:20" x14ac:dyDescent="0.25">
      <c r="T10468"/>
    </row>
    <row r="10469" spans="20:20" x14ac:dyDescent="0.25">
      <c r="T10469"/>
    </row>
    <row r="10470" spans="20:20" x14ac:dyDescent="0.25">
      <c r="T10470"/>
    </row>
    <row r="10471" spans="20:20" x14ac:dyDescent="0.25">
      <c r="T10471"/>
    </row>
    <row r="10472" spans="20:20" x14ac:dyDescent="0.25">
      <c r="T10472"/>
    </row>
    <row r="10473" spans="20:20" x14ac:dyDescent="0.25">
      <c r="T10473"/>
    </row>
    <row r="10474" spans="20:20" x14ac:dyDescent="0.25">
      <c r="T10474"/>
    </row>
    <row r="10475" spans="20:20" x14ac:dyDescent="0.25">
      <c r="T10475"/>
    </row>
    <row r="10476" spans="20:20" x14ac:dyDescent="0.25">
      <c r="T10476"/>
    </row>
    <row r="10477" spans="20:20" x14ac:dyDescent="0.25">
      <c r="T10477"/>
    </row>
    <row r="10478" spans="20:20" x14ac:dyDescent="0.25">
      <c r="T10478"/>
    </row>
    <row r="10479" spans="20:20" x14ac:dyDescent="0.25">
      <c r="T10479"/>
    </row>
    <row r="10480" spans="20:20" x14ac:dyDescent="0.25">
      <c r="T10480"/>
    </row>
    <row r="10481" spans="20:20" x14ac:dyDescent="0.25">
      <c r="T10481"/>
    </row>
    <row r="10482" spans="20:20" x14ac:dyDescent="0.25">
      <c r="T10482"/>
    </row>
    <row r="10483" spans="20:20" x14ac:dyDescent="0.25">
      <c r="T10483"/>
    </row>
    <row r="10484" spans="20:20" x14ac:dyDescent="0.25">
      <c r="T10484"/>
    </row>
    <row r="10485" spans="20:20" x14ac:dyDescent="0.25">
      <c r="T10485"/>
    </row>
    <row r="10486" spans="20:20" x14ac:dyDescent="0.25">
      <c r="T10486"/>
    </row>
    <row r="10487" spans="20:20" x14ac:dyDescent="0.25">
      <c r="T10487"/>
    </row>
    <row r="10488" spans="20:20" x14ac:dyDescent="0.25">
      <c r="T10488"/>
    </row>
    <row r="10489" spans="20:20" x14ac:dyDescent="0.25">
      <c r="T10489"/>
    </row>
    <row r="10490" spans="20:20" x14ac:dyDescent="0.25">
      <c r="T10490"/>
    </row>
    <row r="10491" spans="20:20" x14ac:dyDescent="0.25">
      <c r="T10491"/>
    </row>
    <row r="10492" spans="20:20" x14ac:dyDescent="0.25">
      <c r="T10492"/>
    </row>
    <row r="10493" spans="20:20" x14ac:dyDescent="0.25">
      <c r="T10493"/>
    </row>
    <row r="10494" spans="20:20" x14ac:dyDescent="0.25">
      <c r="T10494"/>
    </row>
    <row r="10495" spans="20:20" x14ac:dyDescent="0.25">
      <c r="T10495"/>
    </row>
    <row r="10496" spans="20:20" x14ac:dyDescent="0.25">
      <c r="T10496"/>
    </row>
    <row r="10497" spans="20:20" x14ac:dyDescent="0.25">
      <c r="T10497"/>
    </row>
    <row r="10498" spans="20:20" x14ac:dyDescent="0.25">
      <c r="T10498"/>
    </row>
    <row r="10499" spans="20:20" x14ac:dyDescent="0.25">
      <c r="T10499"/>
    </row>
    <row r="10500" spans="20:20" x14ac:dyDescent="0.25">
      <c r="T10500"/>
    </row>
    <row r="10501" spans="20:20" x14ac:dyDescent="0.25">
      <c r="T10501"/>
    </row>
    <row r="10502" spans="20:20" x14ac:dyDescent="0.25">
      <c r="T10502"/>
    </row>
    <row r="10503" spans="20:20" x14ac:dyDescent="0.25">
      <c r="T10503"/>
    </row>
    <row r="10504" spans="20:20" x14ac:dyDescent="0.25">
      <c r="T10504"/>
    </row>
    <row r="10505" spans="20:20" x14ac:dyDescent="0.25">
      <c r="T10505"/>
    </row>
    <row r="10506" spans="20:20" x14ac:dyDescent="0.25">
      <c r="T10506"/>
    </row>
    <row r="10507" spans="20:20" x14ac:dyDescent="0.25">
      <c r="T10507"/>
    </row>
    <row r="10508" spans="20:20" x14ac:dyDescent="0.25">
      <c r="T10508"/>
    </row>
    <row r="10509" spans="20:20" x14ac:dyDescent="0.25">
      <c r="T10509"/>
    </row>
    <row r="10510" spans="20:20" x14ac:dyDescent="0.25">
      <c r="T10510"/>
    </row>
    <row r="10511" spans="20:20" x14ac:dyDescent="0.25">
      <c r="T10511"/>
    </row>
    <row r="10512" spans="20:20" x14ac:dyDescent="0.25">
      <c r="T10512"/>
    </row>
    <row r="10513" spans="20:20" x14ac:dyDescent="0.25">
      <c r="T10513"/>
    </row>
    <row r="10514" spans="20:20" x14ac:dyDescent="0.25">
      <c r="T10514"/>
    </row>
    <row r="10515" spans="20:20" x14ac:dyDescent="0.25">
      <c r="T10515"/>
    </row>
    <row r="10516" spans="20:20" x14ac:dyDescent="0.25">
      <c r="T10516"/>
    </row>
    <row r="10517" spans="20:20" x14ac:dyDescent="0.25">
      <c r="T10517"/>
    </row>
    <row r="10518" spans="20:20" x14ac:dyDescent="0.25">
      <c r="T10518"/>
    </row>
    <row r="10519" spans="20:20" x14ac:dyDescent="0.25">
      <c r="T10519"/>
    </row>
    <row r="10520" spans="20:20" x14ac:dyDescent="0.25">
      <c r="T10520"/>
    </row>
    <row r="10521" spans="20:20" x14ac:dyDescent="0.25">
      <c r="T10521"/>
    </row>
    <row r="10522" spans="20:20" x14ac:dyDescent="0.25">
      <c r="T10522"/>
    </row>
    <row r="10523" spans="20:20" x14ac:dyDescent="0.25">
      <c r="T10523"/>
    </row>
    <row r="10524" spans="20:20" x14ac:dyDescent="0.25">
      <c r="T10524"/>
    </row>
    <row r="10525" spans="20:20" x14ac:dyDescent="0.25">
      <c r="T10525"/>
    </row>
    <row r="10526" spans="20:20" x14ac:dyDescent="0.25">
      <c r="T10526"/>
    </row>
    <row r="10527" spans="20:20" x14ac:dyDescent="0.25">
      <c r="T10527"/>
    </row>
    <row r="10528" spans="20:20" x14ac:dyDescent="0.25">
      <c r="T10528"/>
    </row>
    <row r="10529" spans="20:20" x14ac:dyDescent="0.25">
      <c r="T10529"/>
    </row>
    <row r="10530" spans="20:20" x14ac:dyDescent="0.25">
      <c r="T10530"/>
    </row>
    <row r="10531" spans="20:20" x14ac:dyDescent="0.25">
      <c r="T10531"/>
    </row>
    <row r="10532" spans="20:20" x14ac:dyDescent="0.25">
      <c r="T10532"/>
    </row>
    <row r="10533" spans="20:20" x14ac:dyDescent="0.25">
      <c r="T10533"/>
    </row>
    <row r="10534" spans="20:20" x14ac:dyDescent="0.25">
      <c r="T10534"/>
    </row>
    <row r="10535" spans="20:20" x14ac:dyDescent="0.25">
      <c r="T10535"/>
    </row>
    <row r="10536" spans="20:20" x14ac:dyDescent="0.25">
      <c r="T10536"/>
    </row>
    <row r="10537" spans="20:20" x14ac:dyDescent="0.25">
      <c r="T10537"/>
    </row>
    <row r="10538" spans="20:20" x14ac:dyDescent="0.25">
      <c r="T10538"/>
    </row>
    <row r="10539" spans="20:20" x14ac:dyDescent="0.25">
      <c r="T10539"/>
    </row>
    <row r="10540" spans="20:20" x14ac:dyDescent="0.25">
      <c r="T10540"/>
    </row>
    <row r="10541" spans="20:20" x14ac:dyDescent="0.25">
      <c r="T10541"/>
    </row>
    <row r="10542" spans="20:20" x14ac:dyDescent="0.25">
      <c r="T10542"/>
    </row>
    <row r="10543" spans="20:20" x14ac:dyDescent="0.25">
      <c r="T10543"/>
    </row>
    <row r="10544" spans="20:20" x14ac:dyDescent="0.25">
      <c r="T10544"/>
    </row>
    <row r="10545" spans="20:20" x14ac:dyDescent="0.25">
      <c r="T10545"/>
    </row>
    <row r="10546" spans="20:20" x14ac:dyDescent="0.25">
      <c r="T10546"/>
    </row>
    <row r="10547" spans="20:20" x14ac:dyDescent="0.25">
      <c r="T10547"/>
    </row>
    <row r="10548" spans="20:20" x14ac:dyDescent="0.25">
      <c r="T10548"/>
    </row>
    <row r="10549" spans="20:20" x14ac:dyDescent="0.25">
      <c r="T10549"/>
    </row>
    <row r="10550" spans="20:20" x14ac:dyDescent="0.25">
      <c r="T10550"/>
    </row>
    <row r="10551" spans="20:20" x14ac:dyDescent="0.25">
      <c r="T10551"/>
    </row>
    <row r="10552" spans="20:20" x14ac:dyDescent="0.25">
      <c r="T10552"/>
    </row>
    <row r="10553" spans="20:20" x14ac:dyDescent="0.25">
      <c r="T10553"/>
    </row>
    <row r="10554" spans="20:20" x14ac:dyDescent="0.25">
      <c r="T10554"/>
    </row>
    <row r="10555" spans="20:20" x14ac:dyDescent="0.25">
      <c r="T10555"/>
    </row>
    <row r="10556" spans="20:20" x14ac:dyDescent="0.25">
      <c r="T10556"/>
    </row>
    <row r="10557" spans="20:20" x14ac:dyDescent="0.25">
      <c r="T10557"/>
    </row>
    <row r="10558" spans="20:20" x14ac:dyDescent="0.25">
      <c r="T10558"/>
    </row>
    <row r="10559" spans="20:20" x14ac:dyDescent="0.25">
      <c r="T10559"/>
    </row>
    <row r="10560" spans="20:20" x14ac:dyDescent="0.25">
      <c r="T10560"/>
    </row>
    <row r="10561" spans="20:20" x14ac:dyDescent="0.25">
      <c r="T10561"/>
    </row>
    <row r="10562" spans="20:20" x14ac:dyDescent="0.25">
      <c r="T10562"/>
    </row>
    <row r="10563" spans="20:20" x14ac:dyDescent="0.25">
      <c r="T10563"/>
    </row>
    <row r="10564" spans="20:20" x14ac:dyDescent="0.25">
      <c r="T10564"/>
    </row>
    <row r="10565" spans="20:20" x14ac:dyDescent="0.25">
      <c r="T10565"/>
    </row>
    <row r="10566" spans="20:20" x14ac:dyDescent="0.25">
      <c r="T10566"/>
    </row>
    <row r="10567" spans="20:20" x14ac:dyDescent="0.25">
      <c r="T10567"/>
    </row>
    <row r="10568" spans="20:20" x14ac:dyDescent="0.25">
      <c r="T10568"/>
    </row>
    <row r="10569" spans="20:20" x14ac:dyDescent="0.25">
      <c r="T10569"/>
    </row>
    <row r="10570" spans="20:20" x14ac:dyDescent="0.25">
      <c r="T10570"/>
    </row>
    <row r="10571" spans="20:20" x14ac:dyDescent="0.25">
      <c r="T10571"/>
    </row>
    <row r="10572" spans="20:20" x14ac:dyDescent="0.25">
      <c r="T10572"/>
    </row>
    <row r="10573" spans="20:20" x14ac:dyDescent="0.25">
      <c r="T10573"/>
    </row>
    <row r="10574" spans="20:20" x14ac:dyDescent="0.25">
      <c r="T10574"/>
    </row>
    <row r="10575" spans="20:20" x14ac:dyDescent="0.25">
      <c r="T10575"/>
    </row>
    <row r="10576" spans="20:20" x14ac:dyDescent="0.25">
      <c r="T10576"/>
    </row>
    <row r="10577" spans="20:20" x14ac:dyDescent="0.25">
      <c r="T10577"/>
    </row>
    <row r="10578" spans="20:20" x14ac:dyDescent="0.25">
      <c r="T10578"/>
    </row>
    <row r="10579" spans="20:20" x14ac:dyDescent="0.25">
      <c r="T10579"/>
    </row>
    <row r="10580" spans="20:20" x14ac:dyDescent="0.25">
      <c r="T10580"/>
    </row>
    <row r="10581" spans="20:20" x14ac:dyDescent="0.25">
      <c r="T10581"/>
    </row>
    <row r="10582" spans="20:20" x14ac:dyDescent="0.25">
      <c r="T10582"/>
    </row>
    <row r="10583" spans="20:20" x14ac:dyDescent="0.25">
      <c r="T10583"/>
    </row>
    <row r="10584" spans="20:20" x14ac:dyDescent="0.25">
      <c r="T10584"/>
    </row>
    <row r="10585" spans="20:20" x14ac:dyDescent="0.25">
      <c r="T10585"/>
    </row>
    <row r="10586" spans="20:20" x14ac:dyDescent="0.25">
      <c r="T10586"/>
    </row>
    <row r="10587" spans="20:20" x14ac:dyDescent="0.25">
      <c r="T10587"/>
    </row>
    <row r="10588" spans="20:20" x14ac:dyDescent="0.25">
      <c r="T10588"/>
    </row>
    <row r="10589" spans="20:20" x14ac:dyDescent="0.25">
      <c r="T10589"/>
    </row>
    <row r="10590" spans="20:20" x14ac:dyDescent="0.25">
      <c r="T10590"/>
    </row>
    <row r="10591" spans="20:20" x14ac:dyDescent="0.25">
      <c r="T10591"/>
    </row>
    <row r="10592" spans="20:20" x14ac:dyDescent="0.25">
      <c r="T10592"/>
    </row>
    <row r="10593" spans="20:20" x14ac:dyDescent="0.25">
      <c r="T10593"/>
    </row>
    <row r="10594" spans="20:20" x14ac:dyDescent="0.25">
      <c r="T10594"/>
    </row>
    <row r="10595" spans="20:20" x14ac:dyDescent="0.25">
      <c r="T10595"/>
    </row>
    <row r="10596" spans="20:20" x14ac:dyDescent="0.25">
      <c r="T10596"/>
    </row>
    <row r="10597" spans="20:20" x14ac:dyDescent="0.25">
      <c r="T10597"/>
    </row>
    <row r="10598" spans="20:20" x14ac:dyDescent="0.25">
      <c r="T10598"/>
    </row>
    <row r="10599" spans="20:20" x14ac:dyDescent="0.25">
      <c r="T10599"/>
    </row>
    <row r="10600" spans="20:20" x14ac:dyDescent="0.25">
      <c r="T10600"/>
    </row>
    <row r="10601" spans="20:20" x14ac:dyDescent="0.25">
      <c r="T10601"/>
    </row>
    <row r="10602" spans="20:20" x14ac:dyDescent="0.25">
      <c r="T10602"/>
    </row>
    <row r="10603" spans="20:20" x14ac:dyDescent="0.25">
      <c r="T10603"/>
    </row>
    <row r="10604" spans="20:20" x14ac:dyDescent="0.25">
      <c r="T10604"/>
    </row>
    <row r="10605" spans="20:20" x14ac:dyDescent="0.25">
      <c r="T10605"/>
    </row>
    <row r="10606" spans="20:20" x14ac:dyDescent="0.25">
      <c r="T10606"/>
    </row>
    <row r="10607" spans="20:20" x14ac:dyDescent="0.25">
      <c r="T10607"/>
    </row>
    <row r="10608" spans="20:20" x14ac:dyDescent="0.25">
      <c r="T10608"/>
    </row>
    <row r="10609" spans="20:20" x14ac:dyDescent="0.25">
      <c r="T10609"/>
    </row>
    <row r="10610" spans="20:20" x14ac:dyDescent="0.25">
      <c r="T10610"/>
    </row>
    <row r="10611" spans="20:20" x14ac:dyDescent="0.25">
      <c r="T10611"/>
    </row>
    <row r="10612" spans="20:20" x14ac:dyDescent="0.25">
      <c r="T10612"/>
    </row>
    <row r="10613" spans="20:20" x14ac:dyDescent="0.25">
      <c r="T10613"/>
    </row>
    <row r="10614" spans="20:20" x14ac:dyDescent="0.25">
      <c r="T10614"/>
    </row>
    <row r="10615" spans="20:20" x14ac:dyDescent="0.25">
      <c r="T10615"/>
    </row>
    <row r="10616" spans="20:20" x14ac:dyDescent="0.25">
      <c r="T10616"/>
    </row>
    <row r="10617" spans="20:20" x14ac:dyDescent="0.25">
      <c r="T10617"/>
    </row>
    <row r="10618" spans="20:20" x14ac:dyDescent="0.25">
      <c r="T10618"/>
    </row>
    <row r="10619" spans="20:20" x14ac:dyDescent="0.25">
      <c r="T10619"/>
    </row>
    <row r="10620" spans="20:20" x14ac:dyDescent="0.25">
      <c r="T10620"/>
    </row>
    <row r="10621" spans="20:20" x14ac:dyDescent="0.25">
      <c r="T10621"/>
    </row>
    <row r="10622" spans="20:20" x14ac:dyDescent="0.25">
      <c r="T10622"/>
    </row>
    <row r="10623" spans="20:20" x14ac:dyDescent="0.25">
      <c r="T10623"/>
    </row>
    <row r="10624" spans="20:20" x14ac:dyDescent="0.25">
      <c r="T10624"/>
    </row>
    <row r="10625" spans="20:20" x14ac:dyDescent="0.25">
      <c r="T10625"/>
    </row>
    <row r="10626" spans="20:20" x14ac:dyDescent="0.25">
      <c r="T10626"/>
    </row>
    <row r="10627" spans="20:20" x14ac:dyDescent="0.25">
      <c r="T10627"/>
    </row>
    <row r="10628" spans="20:20" x14ac:dyDescent="0.25">
      <c r="T10628"/>
    </row>
    <row r="10629" spans="20:20" x14ac:dyDescent="0.25">
      <c r="T10629"/>
    </row>
    <row r="10630" spans="20:20" x14ac:dyDescent="0.25">
      <c r="T10630"/>
    </row>
    <row r="10631" spans="20:20" x14ac:dyDescent="0.25">
      <c r="T10631"/>
    </row>
    <row r="10632" spans="20:20" x14ac:dyDescent="0.25">
      <c r="T10632"/>
    </row>
    <row r="10633" spans="20:20" x14ac:dyDescent="0.25">
      <c r="T10633"/>
    </row>
    <row r="10634" spans="20:20" x14ac:dyDescent="0.25">
      <c r="T10634"/>
    </row>
    <row r="10635" spans="20:20" x14ac:dyDescent="0.25">
      <c r="T10635"/>
    </row>
    <row r="10636" spans="20:20" x14ac:dyDescent="0.25">
      <c r="T10636"/>
    </row>
    <row r="10637" spans="20:20" x14ac:dyDescent="0.25">
      <c r="T10637"/>
    </row>
    <row r="10638" spans="20:20" x14ac:dyDescent="0.25">
      <c r="T10638"/>
    </row>
    <row r="10639" spans="20:20" x14ac:dyDescent="0.25">
      <c r="T10639"/>
    </row>
    <row r="10640" spans="20:20" x14ac:dyDescent="0.25">
      <c r="T10640"/>
    </row>
    <row r="10641" spans="20:20" x14ac:dyDescent="0.25">
      <c r="T10641"/>
    </row>
    <row r="10642" spans="20:20" x14ac:dyDescent="0.25">
      <c r="T10642"/>
    </row>
    <row r="10643" spans="20:20" x14ac:dyDescent="0.25">
      <c r="T10643"/>
    </row>
    <row r="10644" spans="20:20" x14ac:dyDescent="0.25">
      <c r="T10644"/>
    </row>
    <row r="10645" spans="20:20" x14ac:dyDescent="0.25">
      <c r="T10645"/>
    </row>
    <row r="10646" spans="20:20" x14ac:dyDescent="0.25">
      <c r="T10646"/>
    </row>
    <row r="10647" spans="20:20" x14ac:dyDescent="0.25">
      <c r="T10647"/>
    </row>
    <row r="10648" spans="20:20" x14ac:dyDescent="0.25">
      <c r="T10648"/>
    </row>
    <row r="10649" spans="20:20" x14ac:dyDescent="0.25">
      <c r="T10649"/>
    </row>
    <row r="10650" spans="20:20" x14ac:dyDescent="0.25">
      <c r="T10650"/>
    </row>
    <row r="10651" spans="20:20" x14ac:dyDescent="0.25">
      <c r="T10651"/>
    </row>
    <row r="10652" spans="20:20" x14ac:dyDescent="0.25">
      <c r="T10652"/>
    </row>
    <row r="10653" spans="20:20" x14ac:dyDescent="0.25">
      <c r="T10653"/>
    </row>
    <row r="10654" spans="20:20" x14ac:dyDescent="0.25">
      <c r="T10654"/>
    </row>
    <row r="10655" spans="20:20" x14ac:dyDescent="0.25">
      <c r="T10655"/>
    </row>
    <row r="10656" spans="20:20" x14ac:dyDescent="0.25">
      <c r="T10656"/>
    </row>
    <row r="10657" spans="20:20" x14ac:dyDescent="0.25">
      <c r="T10657"/>
    </row>
    <row r="10658" spans="20:20" x14ac:dyDescent="0.25">
      <c r="T10658"/>
    </row>
    <row r="10659" spans="20:20" x14ac:dyDescent="0.25">
      <c r="T10659"/>
    </row>
    <row r="10660" spans="20:20" x14ac:dyDescent="0.25">
      <c r="T10660"/>
    </row>
    <row r="10661" spans="20:20" x14ac:dyDescent="0.25">
      <c r="T10661"/>
    </row>
    <row r="10662" spans="20:20" x14ac:dyDescent="0.25">
      <c r="T10662"/>
    </row>
    <row r="10663" spans="20:20" x14ac:dyDescent="0.25">
      <c r="T10663"/>
    </row>
    <row r="10664" spans="20:20" x14ac:dyDescent="0.25">
      <c r="T10664"/>
    </row>
    <row r="10665" spans="20:20" x14ac:dyDescent="0.25">
      <c r="T10665"/>
    </row>
    <row r="10666" spans="20:20" x14ac:dyDescent="0.25">
      <c r="T10666"/>
    </row>
    <row r="10667" spans="20:20" x14ac:dyDescent="0.25">
      <c r="T10667"/>
    </row>
    <row r="10668" spans="20:20" x14ac:dyDescent="0.25">
      <c r="T10668"/>
    </row>
    <row r="10669" spans="20:20" x14ac:dyDescent="0.25">
      <c r="T10669"/>
    </row>
    <row r="10670" spans="20:20" x14ac:dyDescent="0.25">
      <c r="T10670"/>
    </row>
    <row r="10671" spans="20:20" x14ac:dyDescent="0.25">
      <c r="T10671"/>
    </row>
    <row r="10672" spans="20:20" x14ac:dyDescent="0.25">
      <c r="T10672"/>
    </row>
    <row r="10673" spans="20:20" x14ac:dyDescent="0.25">
      <c r="T10673"/>
    </row>
    <row r="10674" spans="20:20" x14ac:dyDescent="0.25">
      <c r="T10674"/>
    </row>
    <row r="10675" spans="20:20" x14ac:dyDescent="0.25">
      <c r="T10675"/>
    </row>
    <row r="10676" spans="20:20" x14ac:dyDescent="0.25">
      <c r="T10676"/>
    </row>
    <row r="10677" spans="20:20" x14ac:dyDescent="0.25">
      <c r="T10677"/>
    </row>
    <row r="10678" spans="20:20" x14ac:dyDescent="0.25">
      <c r="T10678"/>
    </row>
    <row r="10679" spans="20:20" x14ac:dyDescent="0.25">
      <c r="T10679"/>
    </row>
    <row r="10680" spans="20:20" x14ac:dyDescent="0.25">
      <c r="T10680"/>
    </row>
    <row r="10681" spans="20:20" x14ac:dyDescent="0.25">
      <c r="T10681"/>
    </row>
    <row r="10682" spans="20:20" x14ac:dyDescent="0.25">
      <c r="T10682"/>
    </row>
    <row r="10683" spans="20:20" x14ac:dyDescent="0.25">
      <c r="T10683"/>
    </row>
    <row r="10684" spans="20:20" x14ac:dyDescent="0.25">
      <c r="T10684"/>
    </row>
    <row r="10685" spans="20:20" x14ac:dyDescent="0.25">
      <c r="T10685"/>
    </row>
    <row r="10686" spans="20:20" x14ac:dyDescent="0.25">
      <c r="T10686"/>
    </row>
    <row r="10687" spans="20:20" x14ac:dyDescent="0.25">
      <c r="T10687"/>
    </row>
    <row r="10688" spans="20:20" x14ac:dyDescent="0.25">
      <c r="T10688"/>
    </row>
    <row r="10689" spans="20:20" x14ac:dyDescent="0.25">
      <c r="T10689"/>
    </row>
    <row r="10690" spans="20:20" x14ac:dyDescent="0.25">
      <c r="T10690"/>
    </row>
    <row r="10691" spans="20:20" x14ac:dyDescent="0.25">
      <c r="T10691"/>
    </row>
    <row r="10692" spans="20:20" x14ac:dyDescent="0.25">
      <c r="T10692"/>
    </row>
    <row r="10693" spans="20:20" x14ac:dyDescent="0.25">
      <c r="T10693"/>
    </row>
    <row r="10694" spans="20:20" x14ac:dyDescent="0.25">
      <c r="T10694"/>
    </row>
    <row r="10695" spans="20:20" x14ac:dyDescent="0.25">
      <c r="T10695"/>
    </row>
    <row r="10696" spans="20:20" x14ac:dyDescent="0.25">
      <c r="T10696"/>
    </row>
    <row r="10697" spans="20:20" x14ac:dyDescent="0.25">
      <c r="T10697"/>
    </row>
    <row r="10698" spans="20:20" x14ac:dyDescent="0.25">
      <c r="T10698"/>
    </row>
    <row r="10699" spans="20:20" x14ac:dyDescent="0.25">
      <c r="T10699"/>
    </row>
    <row r="10700" spans="20:20" x14ac:dyDescent="0.25">
      <c r="T10700"/>
    </row>
    <row r="10701" spans="20:20" x14ac:dyDescent="0.25">
      <c r="T10701"/>
    </row>
    <row r="10702" spans="20:20" x14ac:dyDescent="0.25">
      <c r="T10702"/>
    </row>
    <row r="10703" spans="20:20" x14ac:dyDescent="0.25">
      <c r="T10703"/>
    </row>
    <row r="10704" spans="20:20" x14ac:dyDescent="0.25">
      <c r="T10704"/>
    </row>
    <row r="10705" spans="20:20" x14ac:dyDescent="0.25">
      <c r="T10705"/>
    </row>
    <row r="10706" spans="20:20" x14ac:dyDescent="0.25">
      <c r="T10706"/>
    </row>
    <row r="10707" spans="20:20" x14ac:dyDescent="0.25">
      <c r="T10707"/>
    </row>
    <row r="10708" spans="20:20" x14ac:dyDescent="0.25">
      <c r="T10708"/>
    </row>
    <row r="10709" spans="20:20" x14ac:dyDescent="0.25">
      <c r="T10709"/>
    </row>
    <row r="10710" spans="20:20" x14ac:dyDescent="0.25">
      <c r="T10710"/>
    </row>
    <row r="10711" spans="20:20" x14ac:dyDescent="0.25">
      <c r="T10711"/>
    </row>
    <row r="10712" spans="20:20" x14ac:dyDescent="0.25">
      <c r="T10712"/>
    </row>
    <row r="10713" spans="20:20" x14ac:dyDescent="0.25">
      <c r="T10713"/>
    </row>
    <row r="10714" spans="20:20" x14ac:dyDescent="0.25">
      <c r="T10714"/>
    </row>
    <row r="10715" spans="20:20" x14ac:dyDescent="0.25">
      <c r="T10715"/>
    </row>
    <row r="10716" spans="20:20" x14ac:dyDescent="0.25">
      <c r="T10716"/>
    </row>
    <row r="10717" spans="20:20" x14ac:dyDescent="0.25">
      <c r="T10717"/>
    </row>
    <row r="10718" spans="20:20" x14ac:dyDescent="0.25">
      <c r="T10718"/>
    </row>
    <row r="10719" spans="20:20" x14ac:dyDescent="0.25">
      <c r="T10719"/>
    </row>
    <row r="10720" spans="20:20" x14ac:dyDescent="0.25">
      <c r="T10720"/>
    </row>
    <row r="10721" spans="20:20" x14ac:dyDescent="0.25">
      <c r="T10721"/>
    </row>
    <row r="10722" spans="20:20" x14ac:dyDescent="0.25">
      <c r="T10722"/>
    </row>
    <row r="10723" spans="20:20" x14ac:dyDescent="0.25">
      <c r="T10723"/>
    </row>
    <row r="10724" spans="20:20" x14ac:dyDescent="0.25">
      <c r="T10724"/>
    </row>
    <row r="10725" spans="20:20" x14ac:dyDescent="0.25">
      <c r="T10725"/>
    </row>
    <row r="10726" spans="20:20" x14ac:dyDescent="0.25">
      <c r="T10726"/>
    </row>
    <row r="10727" spans="20:20" x14ac:dyDescent="0.25">
      <c r="T10727"/>
    </row>
    <row r="10728" spans="20:20" x14ac:dyDescent="0.25">
      <c r="T10728"/>
    </row>
    <row r="10729" spans="20:20" x14ac:dyDescent="0.25">
      <c r="T10729"/>
    </row>
    <row r="10730" spans="20:20" x14ac:dyDescent="0.25">
      <c r="T10730"/>
    </row>
    <row r="10731" spans="20:20" x14ac:dyDescent="0.25">
      <c r="T10731"/>
    </row>
    <row r="10732" spans="20:20" x14ac:dyDescent="0.25">
      <c r="T10732"/>
    </row>
    <row r="10733" spans="20:20" x14ac:dyDescent="0.25">
      <c r="T10733"/>
    </row>
    <row r="10734" spans="20:20" x14ac:dyDescent="0.25">
      <c r="T10734"/>
    </row>
    <row r="10735" spans="20:20" x14ac:dyDescent="0.25">
      <c r="T10735"/>
    </row>
    <row r="10736" spans="20:20" x14ac:dyDescent="0.25">
      <c r="T10736"/>
    </row>
    <row r="10737" spans="20:20" x14ac:dyDescent="0.25">
      <c r="T10737"/>
    </row>
    <row r="10738" spans="20:20" x14ac:dyDescent="0.25">
      <c r="T10738"/>
    </row>
    <row r="10739" spans="20:20" x14ac:dyDescent="0.25">
      <c r="T10739"/>
    </row>
    <row r="10740" spans="20:20" x14ac:dyDescent="0.25">
      <c r="T10740"/>
    </row>
    <row r="10741" spans="20:20" x14ac:dyDescent="0.25">
      <c r="T10741"/>
    </row>
    <row r="10742" spans="20:20" x14ac:dyDescent="0.25">
      <c r="T10742"/>
    </row>
    <row r="10743" spans="20:20" x14ac:dyDescent="0.25">
      <c r="T10743"/>
    </row>
    <row r="10744" spans="20:20" x14ac:dyDescent="0.25">
      <c r="T10744"/>
    </row>
    <row r="10745" spans="20:20" x14ac:dyDescent="0.25">
      <c r="T10745"/>
    </row>
    <row r="10746" spans="20:20" x14ac:dyDescent="0.25">
      <c r="T10746"/>
    </row>
    <row r="10747" spans="20:20" x14ac:dyDescent="0.25">
      <c r="T10747"/>
    </row>
    <row r="10748" spans="20:20" x14ac:dyDescent="0.25">
      <c r="T10748"/>
    </row>
    <row r="10749" spans="20:20" x14ac:dyDescent="0.25">
      <c r="T10749"/>
    </row>
    <row r="10750" spans="20:20" x14ac:dyDescent="0.25">
      <c r="T10750"/>
    </row>
    <row r="10751" spans="20:20" x14ac:dyDescent="0.25">
      <c r="T10751"/>
    </row>
    <row r="10752" spans="20:20" x14ac:dyDescent="0.25">
      <c r="T10752"/>
    </row>
    <row r="10753" spans="20:20" x14ac:dyDescent="0.25">
      <c r="T10753"/>
    </row>
    <row r="10754" spans="20:20" x14ac:dyDescent="0.25">
      <c r="T10754"/>
    </row>
    <row r="10755" spans="20:20" x14ac:dyDescent="0.25">
      <c r="T10755"/>
    </row>
    <row r="10756" spans="20:20" x14ac:dyDescent="0.25">
      <c r="T10756"/>
    </row>
    <row r="10757" spans="20:20" x14ac:dyDescent="0.25">
      <c r="T10757"/>
    </row>
    <row r="10758" spans="20:20" x14ac:dyDescent="0.25">
      <c r="T10758"/>
    </row>
    <row r="10759" spans="20:20" x14ac:dyDescent="0.25">
      <c r="T10759"/>
    </row>
    <row r="10760" spans="20:20" x14ac:dyDescent="0.25">
      <c r="T10760"/>
    </row>
    <row r="10761" spans="20:20" x14ac:dyDescent="0.25">
      <c r="T10761"/>
    </row>
    <row r="10762" spans="20:20" x14ac:dyDescent="0.25">
      <c r="T10762"/>
    </row>
    <row r="10763" spans="20:20" x14ac:dyDescent="0.25">
      <c r="T10763"/>
    </row>
    <row r="10764" spans="20:20" x14ac:dyDescent="0.25">
      <c r="T10764"/>
    </row>
    <row r="10765" spans="20:20" x14ac:dyDescent="0.25">
      <c r="T10765"/>
    </row>
    <row r="10766" spans="20:20" x14ac:dyDescent="0.25">
      <c r="T10766"/>
    </row>
    <row r="10767" spans="20:20" x14ac:dyDescent="0.25">
      <c r="T10767"/>
    </row>
    <row r="10768" spans="20:20" x14ac:dyDescent="0.25">
      <c r="T10768"/>
    </row>
    <row r="10769" spans="20:20" x14ac:dyDescent="0.25">
      <c r="T10769"/>
    </row>
    <row r="10770" spans="20:20" x14ac:dyDescent="0.25">
      <c r="T10770"/>
    </row>
    <row r="10771" spans="20:20" x14ac:dyDescent="0.25">
      <c r="T10771"/>
    </row>
    <row r="10772" spans="20:20" x14ac:dyDescent="0.25">
      <c r="T10772"/>
    </row>
    <row r="10773" spans="20:20" x14ac:dyDescent="0.25">
      <c r="T10773"/>
    </row>
    <row r="10774" spans="20:20" x14ac:dyDescent="0.25">
      <c r="T10774"/>
    </row>
    <row r="10775" spans="20:20" x14ac:dyDescent="0.25">
      <c r="T10775"/>
    </row>
    <row r="10776" spans="20:20" x14ac:dyDescent="0.25">
      <c r="T10776"/>
    </row>
    <row r="10777" spans="20:20" x14ac:dyDescent="0.25">
      <c r="T10777"/>
    </row>
    <row r="10778" spans="20:20" x14ac:dyDescent="0.25">
      <c r="T10778"/>
    </row>
    <row r="10779" spans="20:20" x14ac:dyDescent="0.25">
      <c r="T10779"/>
    </row>
    <row r="10780" spans="20:20" x14ac:dyDescent="0.25">
      <c r="T10780"/>
    </row>
    <row r="10781" spans="20:20" x14ac:dyDescent="0.25">
      <c r="T10781"/>
    </row>
    <row r="10782" spans="20:20" x14ac:dyDescent="0.25">
      <c r="T10782"/>
    </row>
    <row r="10783" spans="20:20" x14ac:dyDescent="0.25">
      <c r="T10783"/>
    </row>
    <row r="10784" spans="20:20" x14ac:dyDescent="0.25">
      <c r="T10784"/>
    </row>
    <row r="10785" spans="20:20" x14ac:dyDescent="0.25">
      <c r="T10785"/>
    </row>
    <row r="10786" spans="20:20" x14ac:dyDescent="0.25">
      <c r="T10786"/>
    </row>
    <row r="10787" spans="20:20" x14ac:dyDescent="0.25">
      <c r="T10787"/>
    </row>
    <row r="10788" spans="20:20" x14ac:dyDescent="0.25">
      <c r="T10788"/>
    </row>
    <row r="10789" spans="20:20" x14ac:dyDescent="0.25">
      <c r="T10789"/>
    </row>
    <row r="10790" spans="20:20" x14ac:dyDescent="0.25">
      <c r="T10790"/>
    </row>
    <row r="10791" spans="20:20" x14ac:dyDescent="0.25">
      <c r="T10791"/>
    </row>
    <row r="10792" spans="20:20" x14ac:dyDescent="0.25">
      <c r="T10792"/>
    </row>
    <row r="10793" spans="20:20" x14ac:dyDescent="0.25">
      <c r="T10793"/>
    </row>
    <row r="10794" spans="20:20" x14ac:dyDescent="0.25">
      <c r="T10794"/>
    </row>
    <row r="10795" spans="20:20" x14ac:dyDescent="0.25">
      <c r="T10795"/>
    </row>
    <row r="10796" spans="20:20" x14ac:dyDescent="0.25">
      <c r="T10796"/>
    </row>
    <row r="10797" spans="20:20" x14ac:dyDescent="0.25">
      <c r="T10797"/>
    </row>
    <row r="10798" spans="20:20" x14ac:dyDescent="0.25">
      <c r="T10798"/>
    </row>
    <row r="10799" spans="20:20" x14ac:dyDescent="0.25">
      <c r="T10799"/>
    </row>
    <row r="10800" spans="20:20" x14ac:dyDescent="0.25">
      <c r="T10800"/>
    </row>
    <row r="10801" spans="20:20" x14ac:dyDescent="0.25">
      <c r="T10801"/>
    </row>
    <row r="10802" spans="20:20" x14ac:dyDescent="0.25">
      <c r="T10802"/>
    </row>
    <row r="10803" spans="20:20" x14ac:dyDescent="0.25">
      <c r="T10803"/>
    </row>
    <row r="10804" spans="20:20" x14ac:dyDescent="0.25">
      <c r="T10804"/>
    </row>
    <row r="10805" spans="20:20" x14ac:dyDescent="0.25">
      <c r="T10805"/>
    </row>
    <row r="10806" spans="20:20" x14ac:dyDescent="0.25">
      <c r="T10806"/>
    </row>
    <row r="10807" spans="20:20" x14ac:dyDescent="0.25">
      <c r="T10807"/>
    </row>
    <row r="10808" spans="20:20" x14ac:dyDescent="0.25">
      <c r="T10808"/>
    </row>
    <row r="10809" spans="20:20" x14ac:dyDescent="0.25">
      <c r="T10809"/>
    </row>
    <row r="10810" spans="20:20" x14ac:dyDescent="0.25">
      <c r="T10810"/>
    </row>
    <row r="10811" spans="20:20" x14ac:dyDescent="0.25">
      <c r="T10811"/>
    </row>
    <row r="10812" spans="20:20" x14ac:dyDescent="0.25">
      <c r="T10812"/>
    </row>
    <row r="10813" spans="20:20" x14ac:dyDescent="0.25">
      <c r="T10813"/>
    </row>
    <row r="10814" spans="20:20" x14ac:dyDescent="0.25">
      <c r="T10814"/>
    </row>
    <row r="10815" spans="20:20" x14ac:dyDescent="0.25">
      <c r="T10815"/>
    </row>
    <row r="10816" spans="20:20" x14ac:dyDescent="0.25">
      <c r="T10816"/>
    </row>
    <row r="10817" spans="20:20" x14ac:dyDescent="0.25">
      <c r="T10817"/>
    </row>
    <row r="10818" spans="20:20" x14ac:dyDescent="0.25">
      <c r="T10818"/>
    </row>
    <row r="10819" spans="20:20" x14ac:dyDescent="0.25">
      <c r="T10819"/>
    </row>
    <row r="10820" spans="20:20" x14ac:dyDescent="0.25">
      <c r="T10820"/>
    </row>
    <row r="10821" spans="20:20" x14ac:dyDescent="0.25">
      <c r="T10821"/>
    </row>
    <row r="10822" spans="20:20" x14ac:dyDescent="0.25">
      <c r="T10822"/>
    </row>
    <row r="10823" spans="20:20" x14ac:dyDescent="0.25">
      <c r="T10823"/>
    </row>
    <row r="10824" spans="20:20" x14ac:dyDescent="0.25">
      <c r="T10824"/>
    </row>
    <row r="10825" spans="20:20" x14ac:dyDescent="0.25">
      <c r="T10825"/>
    </row>
    <row r="10826" spans="20:20" x14ac:dyDescent="0.25">
      <c r="T10826"/>
    </row>
    <row r="10827" spans="20:20" x14ac:dyDescent="0.25">
      <c r="T10827"/>
    </row>
    <row r="10828" spans="20:20" x14ac:dyDescent="0.25">
      <c r="T10828"/>
    </row>
    <row r="10829" spans="20:20" x14ac:dyDescent="0.25">
      <c r="T10829"/>
    </row>
    <row r="10830" spans="20:20" x14ac:dyDescent="0.25">
      <c r="T10830"/>
    </row>
    <row r="10831" spans="20:20" x14ac:dyDescent="0.25">
      <c r="T10831"/>
    </row>
    <row r="10832" spans="20:20" x14ac:dyDescent="0.25">
      <c r="T10832"/>
    </row>
    <row r="10833" spans="20:20" x14ac:dyDescent="0.25">
      <c r="T10833"/>
    </row>
    <row r="10834" spans="20:20" x14ac:dyDescent="0.25">
      <c r="T10834"/>
    </row>
    <row r="10835" spans="20:20" x14ac:dyDescent="0.25">
      <c r="T10835"/>
    </row>
    <row r="10836" spans="20:20" x14ac:dyDescent="0.25">
      <c r="T10836"/>
    </row>
    <row r="10837" spans="20:20" x14ac:dyDescent="0.25">
      <c r="T10837"/>
    </row>
    <row r="10838" spans="20:20" x14ac:dyDescent="0.25">
      <c r="T10838"/>
    </row>
    <row r="10839" spans="20:20" x14ac:dyDescent="0.25">
      <c r="T10839"/>
    </row>
    <row r="10840" spans="20:20" x14ac:dyDescent="0.25">
      <c r="T10840"/>
    </row>
    <row r="10841" spans="20:20" x14ac:dyDescent="0.25">
      <c r="T10841"/>
    </row>
    <row r="10842" spans="20:20" x14ac:dyDescent="0.25">
      <c r="T10842"/>
    </row>
    <row r="10843" spans="20:20" x14ac:dyDescent="0.25">
      <c r="T10843"/>
    </row>
    <row r="10844" spans="20:20" x14ac:dyDescent="0.25">
      <c r="T10844"/>
    </row>
    <row r="10845" spans="20:20" x14ac:dyDescent="0.25">
      <c r="T10845"/>
    </row>
    <row r="10846" spans="20:20" x14ac:dyDescent="0.25">
      <c r="T10846"/>
    </row>
    <row r="10847" spans="20:20" x14ac:dyDescent="0.25">
      <c r="T10847"/>
    </row>
    <row r="10848" spans="20:20" x14ac:dyDescent="0.25">
      <c r="T10848"/>
    </row>
    <row r="10849" spans="20:20" x14ac:dyDescent="0.25">
      <c r="T10849"/>
    </row>
    <row r="10850" spans="20:20" x14ac:dyDescent="0.25">
      <c r="T10850"/>
    </row>
    <row r="10851" spans="20:20" x14ac:dyDescent="0.25">
      <c r="T10851"/>
    </row>
    <row r="10852" spans="20:20" x14ac:dyDescent="0.25">
      <c r="T10852"/>
    </row>
    <row r="10853" spans="20:20" x14ac:dyDescent="0.25">
      <c r="T10853"/>
    </row>
    <row r="10854" spans="20:20" x14ac:dyDescent="0.25">
      <c r="T10854"/>
    </row>
    <row r="10855" spans="20:20" x14ac:dyDescent="0.25">
      <c r="T10855"/>
    </row>
    <row r="10856" spans="20:20" x14ac:dyDescent="0.25">
      <c r="T10856"/>
    </row>
    <row r="10857" spans="20:20" x14ac:dyDescent="0.25">
      <c r="T10857"/>
    </row>
    <row r="10858" spans="20:20" x14ac:dyDescent="0.25">
      <c r="T10858"/>
    </row>
    <row r="10859" spans="20:20" x14ac:dyDescent="0.25">
      <c r="T10859"/>
    </row>
    <row r="10860" spans="20:20" x14ac:dyDescent="0.25">
      <c r="T10860"/>
    </row>
    <row r="10861" spans="20:20" x14ac:dyDescent="0.25">
      <c r="T10861"/>
    </row>
    <row r="10862" spans="20:20" x14ac:dyDescent="0.25">
      <c r="T10862"/>
    </row>
    <row r="10863" spans="20:20" x14ac:dyDescent="0.25">
      <c r="T10863"/>
    </row>
    <row r="10864" spans="20:20" x14ac:dyDescent="0.25">
      <c r="T10864"/>
    </row>
    <row r="10865" spans="20:20" x14ac:dyDescent="0.25">
      <c r="T10865"/>
    </row>
    <row r="10866" spans="20:20" x14ac:dyDescent="0.25">
      <c r="T10866"/>
    </row>
    <row r="10867" spans="20:20" x14ac:dyDescent="0.25">
      <c r="T10867"/>
    </row>
    <row r="10868" spans="20:20" x14ac:dyDescent="0.25">
      <c r="T10868"/>
    </row>
    <row r="10869" spans="20:20" x14ac:dyDescent="0.25">
      <c r="T10869"/>
    </row>
    <row r="10870" spans="20:20" x14ac:dyDescent="0.25">
      <c r="T10870"/>
    </row>
    <row r="10871" spans="20:20" x14ac:dyDescent="0.25">
      <c r="T10871"/>
    </row>
    <row r="10872" spans="20:20" x14ac:dyDescent="0.25">
      <c r="T10872"/>
    </row>
    <row r="10873" spans="20:20" x14ac:dyDescent="0.25">
      <c r="T10873"/>
    </row>
    <row r="10874" spans="20:20" x14ac:dyDescent="0.25">
      <c r="T10874"/>
    </row>
    <row r="10875" spans="20:20" x14ac:dyDescent="0.25">
      <c r="T10875"/>
    </row>
    <row r="10876" spans="20:20" x14ac:dyDescent="0.25">
      <c r="T10876"/>
    </row>
    <row r="10877" spans="20:20" x14ac:dyDescent="0.25">
      <c r="T10877"/>
    </row>
    <row r="10878" spans="20:20" x14ac:dyDescent="0.25">
      <c r="T10878"/>
    </row>
    <row r="10879" spans="20:20" x14ac:dyDescent="0.25">
      <c r="T10879"/>
    </row>
    <row r="10880" spans="20:20" x14ac:dyDescent="0.25">
      <c r="T10880"/>
    </row>
    <row r="10881" spans="20:20" x14ac:dyDescent="0.25">
      <c r="T10881"/>
    </row>
    <row r="10882" spans="20:20" x14ac:dyDescent="0.25">
      <c r="T10882"/>
    </row>
    <row r="10883" spans="20:20" x14ac:dyDescent="0.25">
      <c r="T10883"/>
    </row>
    <row r="10884" spans="20:20" x14ac:dyDescent="0.25">
      <c r="T10884"/>
    </row>
    <row r="10885" spans="20:20" x14ac:dyDescent="0.25">
      <c r="T10885"/>
    </row>
    <row r="10886" spans="20:20" x14ac:dyDescent="0.25">
      <c r="T10886"/>
    </row>
    <row r="10887" spans="20:20" x14ac:dyDescent="0.25">
      <c r="T10887"/>
    </row>
    <row r="10888" spans="20:20" x14ac:dyDescent="0.25">
      <c r="T10888"/>
    </row>
    <row r="10889" spans="20:20" x14ac:dyDescent="0.25">
      <c r="T10889"/>
    </row>
    <row r="10890" spans="20:20" x14ac:dyDescent="0.25">
      <c r="T10890"/>
    </row>
    <row r="10891" spans="20:20" x14ac:dyDescent="0.25">
      <c r="T10891"/>
    </row>
    <row r="10892" spans="20:20" x14ac:dyDescent="0.25">
      <c r="T10892"/>
    </row>
    <row r="10893" spans="20:20" x14ac:dyDescent="0.25">
      <c r="T10893"/>
    </row>
    <row r="10894" spans="20:20" x14ac:dyDescent="0.25">
      <c r="T10894"/>
    </row>
    <row r="10895" spans="20:20" x14ac:dyDescent="0.25">
      <c r="T10895"/>
    </row>
    <row r="10896" spans="20:20" x14ac:dyDescent="0.25">
      <c r="T10896"/>
    </row>
    <row r="10897" spans="20:20" x14ac:dyDescent="0.25">
      <c r="T10897"/>
    </row>
    <row r="10898" spans="20:20" x14ac:dyDescent="0.25">
      <c r="T10898"/>
    </row>
    <row r="10899" spans="20:20" x14ac:dyDescent="0.25">
      <c r="T10899"/>
    </row>
    <row r="10900" spans="20:20" x14ac:dyDescent="0.25">
      <c r="T10900"/>
    </row>
    <row r="10901" spans="20:20" x14ac:dyDescent="0.25">
      <c r="T10901"/>
    </row>
    <row r="10902" spans="20:20" x14ac:dyDescent="0.25">
      <c r="T10902"/>
    </row>
    <row r="10903" spans="20:20" x14ac:dyDescent="0.25">
      <c r="T10903"/>
    </row>
    <row r="10904" spans="20:20" x14ac:dyDescent="0.25">
      <c r="T10904"/>
    </row>
    <row r="10905" spans="20:20" x14ac:dyDescent="0.25">
      <c r="T10905"/>
    </row>
    <row r="10906" spans="20:20" x14ac:dyDescent="0.25">
      <c r="T10906"/>
    </row>
    <row r="10907" spans="20:20" x14ac:dyDescent="0.25">
      <c r="T10907"/>
    </row>
    <row r="10908" spans="20:20" x14ac:dyDescent="0.25">
      <c r="T10908"/>
    </row>
    <row r="10909" spans="20:20" x14ac:dyDescent="0.25">
      <c r="T10909"/>
    </row>
    <row r="10910" spans="20:20" x14ac:dyDescent="0.25">
      <c r="T10910"/>
    </row>
    <row r="10911" spans="20:20" x14ac:dyDescent="0.25">
      <c r="T10911"/>
    </row>
    <row r="10912" spans="20:20" x14ac:dyDescent="0.25">
      <c r="T10912"/>
    </row>
    <row r="10913" spans="20:20" x14ac:dyDescent="0.25">
      <c r="T10913"/>
    </row>
    <row r="10914" spans="20:20" x14ac:dyDescent="0.25">
      <c r="T10914"/>
    </row>
    <row r="10915" spans="20:20" x14ac:dyDescent="0.25">
      <c r="T10915"/>
    </row>
    <row r="10916" spans="20:20" x14ac:dyDescent="0.25">
      <c r="T10916"/>
    </row>
    <row r="10917" spans="20:20" x14ac:dyDescent="0.25">
      <c r="T10917"/>
    </row>
    <row r="10918" spans="20:20" x14ac:dyDescent="0.25">
      <c r="T10918"/>
    </row>
    <row r="10919" spans="20:20" x14ac:dyDescent="0.25">
      <c r="T10919"/>
    </row>
    <row r="10920" spans="20:20" x14ac:dyDescent="0.25">
      <c r="T10920"/>
    </row>
    <row r="10921" spans="20:20" x14ac:dyDescent="0.25">
      <c r="T10921"/>
    </row>
    <row r="10922" spans="20:20" x14ac:dyDescent="0.25">
      <c r="T10922"/>
    </row>
    <row r="10923" spans="20:20" x14ac:dyDescent="0.25">
      <c r="T10923"/>
    </row>
    <row r="10924" spans="20:20" x14ac:dyDescent="0.25">
      <c r="T10924"/>
    </row>
    <row r="10925" spans="20:20" x14ac:dyDescent="0.25">
      <c r="T10925"/>
    </row>
    <row r="10926" spans="20:20" x14ac:dyDescent="0.25">
      <c r="T10926"/>
    </row>
    <row r="10927" spans="20:20" x14ac:dyDescent="0.25">
      <c r="T10927"/>
    </row>
    <row r="10928" spans="20:20" x14ac:dyDescent="0.25">
      <c r="T10928"/>
    </row>
    <row r="10929" spans="20:20" x14ac:dyDescent="0.25">
      <c r="T10929"/>
    </row>
    <row r="10930" spans="20:20" x14ac:dyDescent="0.25">
      <c r="T10930"/>
    </row>
    <row r="10931" spans="20:20" x14ac:dyDescent="0.25">
      <c r="T10931"/>
    </row>
    <row r="10932" spans="20:20" x14ac:dyDescent="0.25">
      <c r="T10932"/>
    </row>
    <row r="10933" spans="20:20" x14ac:dyDescent="0.25">
      <c r="T10933"/>
    </row>
    <row r="10934" spans="20:20" x14ac:dyDescent="0.25">
      <c r="T10934"/>
    </row>
    <row r="10935" spans="20:20" x14ac:dyDescent="0.25">
      <c r="T10935"/>
    </row>
    <row r="10936" spans="20:20" x14ac:dyDescent="0.25">
      <c r="T10936"/>
    </row>
    <row r="10937" spans="20:20" x14ac:dyDescent="0.25">
      <c r="T10937"/>
    </row>
    <row r="10938" spans="20:20" x14ac:dyDescent="0.25">
      <c r="T10938"/>
    </row>
    <row r="10939" spans="20:20" x14ac:dyDescent="0.25">
      <c r="T10939"/>
    </row>
    <row r="10940" spans="20:20" x14ac:dyDescent="0.25">
      <c r="T10940"/>
    </row>
    <row r="10941" spans="20:20" x14ac:dyDescent="0.25">
      <c r="T10941"/>
    </row>
    <row r="10942" spans="20:20" x14ac:dyDescent="0.25">
      <c r="T10942"/>
    </row>
    <row r="10943" spans="20:20" x14ac:dyDescent="0.25">
      <c r="T10943"/>
    </row>
    <row r="10944" spans="20:20" x14ac:dyDescent="0.25">
      <c r="T10944"/>
    </row>
    <row r="10945" spans="20:20" x14ac:dyDescent="0.25">
      <c r="T10945"/>
    </row>
    <row r="10946" spans="20:20" x14ac:dyDescent="0.25">
      <c r="T10946"/>
    </row>
    <row r="10947" spans="20:20" x14ac:dyDescent="0.25">
      <c r="T10947"/>
    </row>
    <row r="10948" spans="20:20" x14ac:dyDescent="0.25">
      <c r="T10948"/>
    </row>
    <row r="10949" spans="20:20" x14ac:dyDescent="0.25">
      <c r="T10949"/>
    </row>
    <row r="10950" spans="20:20" x14ac:dyDescent="0.25">
      <c r="T10950"/>
    </row>
    <row r="10951" spans="20:20" x14ac:dyDescent="0.25">
      <c r="T10951"/>
    </row>
    <row r="10952" spans="20:20" x14ac:dyDescent="0.25">
      <c r="T10952"/>
    </row>
    <row r="10953" spans="20:20" x14ac:dyDescent="0.25">
      <c r="T10953"/>
    </row>
    <row r="10954" spans="20:20" x14ac:dyDescent="0.25">
      <c r="T10954"/>
    </row>
    <row r="10955" spans="20:20" x14ac:dyDescent="0.25">
      <c r="T10955"/>
    </row>
    <row r="10956" spans="20:20" x14ac:dyDescent="0.25">
      <c r="T10956"/>
    </row>
    <row r="10957" spans="20:20" x14ac:dyDescent="0.25">
      <c r="T10957"/>
    </row>
    <row r="10958" spans="20:20" x14ac:dyDescent="0.25">
      <c r="T10958"/>
    </row>
    <row r="10959" spans="20:20" x14ac:dyDescent="0.25">
      <c r="T10959"/>
    </row>
    <row r="10960" spans="20:20" x14ac:dyDescent="0.25">
      <c r="T10960"/>
    </row>
    <row r="10961" spans="20:20" x14ac:dyDescent="0.25">
      <c r="T10961"/>
    </row>
    <row r="10962" spans="20:20" x14ac:dyDescent="0.25">
      <c r="T10962"/>
    </row>
    <row r="10963" spans="20:20" x14ac:dyDescent="0.25">
      <c r="T10963"/>
    </row>
    <row r="10964" spans="20:20" x14ac:dyDescent="0.25">
      <c r="T10964"/>
    </row>
    <row r="10965" spans="20:20" x14ac:dyDescent="0.25">
      <c r="T10965"/>
    </row>
    <row r="10966" spans="20:20" x14ac:dyDescent="0.25">
      <c r="T10966"/>
    </row>
    <row r="10967" spans="20:20" x14ac:dyDescent="0.25">
      <c r="T10967"/>
    </row>
    <row r="10968" spans="20:20" x14ac:dyDescent="0.25">
      <c r="T10968"/>
    </row>
    <row r="10969" spans="20:20" x14ac:dyDescent="0.25">
      <c r="T10969"/>
    </row>
    <row r="10970" spans="20:20" x14ac:dyDescent="0.25">
      <c r="T10970"/>
    </row>
    <row r="10971" spans="20:20" x14ac:dyDescent="0.25">
      <c r="T10971"/>
    </row>
    <row r="10972" spans="20:20" x14ac:dyDescent="0.25">
      <c r="T10972"/>
    </row>
    <row r="10973" spans="20:20" x14ac:dyDescent="0.25">
      <c r="T10973"/>
    </row>
    <row r="10974" spans="20:20" x14ac:dyDescent="0.25">
      <c r="T10974"/>
    </row>
    <row r="10975" spans="20:20" x14ac:dyDescent="0.25">
      <c r="T10975"/>
    </row>
    <row r="10976" spans="20:20" x14ac:dyDescent="0.25">
      <c r="T10976"/>
    </row>
    <row r="10977" spans="20:20" x14ac:dyDescent="0.25">
      <c r="T10977"/>
    </row>
    <row r="10978" spans="20:20" x14ac:dyDescent="0.25">
      <c r="T10978"/>
    </row>
    <row r="10979" spans="20:20" x14ac:dyDescent="0.25">
      <c r="T10979"/>
    </row>
    <row r="10980" spans="20:20" x14ac:dyDescent="0.25">
      <c r="T10980"/>
    </row>
    <row r="10981" spans="20:20" x14ac:dyDescent="0.25">
      <c r="T10981"/>
    </row>
    <row r="10982" spans="20:20" x14ac:dyDescent="0.25">
      <c r="T10982"/>
    </row>
    <row r="10983" spans="20:20" x14ac:dyDescent="0.25">
      <c r="T10983"/>
    </row>
    <row r="10984" spans="20:20" x14ac:dyDescent="0.25">
      <c r="T10984"/>
    </row>
    <row r="10985" spans="20:20" x14ac:dyDescent="0.25">
      <c r="T10985"/>
    </row>
    <row r="10986" spans="20:20" x14ac:dyDescent="0.25">
      <c r="T10986"/>
    </row>
    <row r="10987" spans="20:20" x14ac:dyDescent="0.25">
      <c r="T10987"/>
    </row>
    <row r="10988" spans="20:20" x14ac:dyDescent="0.25">
      <c r="T10988"/>
    </row>
    <row r="10989" spans="20:20" x14ac:dyDescent="0.25">
      <c r="T10989"/>
    </row>
    <row r="10990" spans="20:20" x14ac:dyDescent="0.25">
      <c r="T10990"/>
    </row>
    <row r="10991" spans="20:20" x14ac:dyDescent="0.25">
      <c r="T10991"/>
    </row>
    <row r="10992" spans="20:20" x14ac:dyDescent="0.25">
      <c r="T10992"/>
    </row>
    <row r="10993" spans="20:20" x14ac:dyDescent="0.25">
      <c r="T10993"/>
    </row>
    <row r="10994" spans="20:20" x14ac:dyDescent="0.25">
      <c r="T10994"/>
    </row>
    <row r="10995" spans="20:20" x14ac:dyDescent="0.25">
      <c r="T10995"/>
    </row>
    <row r="10996" spans="20:20" x14ac:dyDescent="0.25">
      <c r="T10996"/>
    </row>
    <row r="10997" spans="20:20" x14ac:dyDescent="0.25">
      <c r="T10997"/>
    </row>
    <row r="10998" spans="20:20" x14ac:dyDescent="0.25">
      <c r="T10998"/>
    </row>
    <row r="10999" spans="20:20" x14ac:dyDescent="0.25">
      <c r="T10999"/>
    </row>
    <row r="11000" spans="20:20" x14ac:dyDescent="0.25">
      <c r="T11000"/>
    </row>
    <row r="11001" spans="20:20" x14ac:dyDescent="0.25">
      <c r="T11001"/>
    </row>
    <row r="11002" spans="20:20" x14ac:dyDescent="0.25">
      <c r="T11002"/>
    </row>
    <row r="11003" spans="20:20" x14ac:dyDescent="0.25">
      <c r="T11003"/>
    </row>
    <row r="11004" spans="20:20" x14ac:dyDescent="0.25">
      <c r="T11004"/>
    </row>
    <row r="11005" spans="20:20" x14ac:dyDescent="0.25">
      <c r="T11005"/>
    </row>
    <row r="11006" spans="20:20" x14ac:dyDescent="0.25">
      <c r="T11006"/>
    </row>
    <row r="11007" spans="20:20" x14ac:dyDescent="0.25">
      <c r="T11007"/>
    </row>
    <row r="11008" spans="20:20" x14ac:dyDescent="0.25">
      <c r="T11008"/>
    </row>
    <row r="11009" spans="20:20" x14ac:dyDescent="0.25">
      <c r="T11009"/>
    </row>
    <row r="11010" spans="20:20" x14ac:dyDescent="0.25">
      <c r="T11010"/>
    </row>
    <row r="11011" spans="20:20" x14ac:dyDescent="0.25">
      <c r="T11011"/>
    </row>
    <row r="11012" spans="20:20" x14ac:dyDescent="0.25">
      <c r="T11012"/>
    </row>
    <row r="11013" spans="20:20" x14ac:dyDescent="0.25">
      <c r="T11013"/>
    </row>
    <row r="11014" spans="20:20" x14ac:dyDescent="0.25">
      <c r="T11014"/>
    </row>
    <row r="11015" spans="20:20" x14ac:dyDescent="0.25">
      <c r="T11015"/>
    </row>
    <row r="11016" spans="20:20" x14ac:dyDescent="0.25">
      <c r="T11016"/>
    </row>
    <row r="11017" spans="20:20" x14ac:dyDescent="0.25">
      <c r="T11017"/>
    </row>
    <row r="11018" spans="20:20" x14ac:dyDescent="0.25">
      <c r="T11018"/>
    </row>
    <row r="11019" spans="20:20" x14ac:dyDescent="0.25">
      <c r="T11019"/>
    </row>
    <row r="11020" spans="20:20" x14ac:dyDescent="0.25">
      <c r="T11020"/>
    </row>
    <row r="11021" spans="20:20" x14ac:dyDescent="0.25">
      <c r="T11021"/>
    </row>
    <row r="11022" spans="20:20" x14ac:dyDescent="0.25">
      <c r="T11022"/>
    </row>
    <row r="11023" spans="20:20" x14ac:dyDescent="0.25">
      <c r="T11023"/>
    </row>
    <row r="11024" spans="20:20" x14ac:dyDescent="0.25">
      <c r="T11024"/>
    </row>
    <row r="11025" spans="20:20" x14ac:dyDescent="0.25">
      <c r="T11025"/>
    </row>
    <row r="11026" spans="20:20" x14ac:dyDescent="0.25">
      <c r="T11026"/>
    </row>
    <row r="11027" spans="20:20" x14ac:dyDescent="0.25">
      <c r="T11027"/>
    </row>
    <row r="11028" spans="20:20" x14ac:dyDescent="0.25">
      <c r="T11028"/>
    </row>
    <row r="11029" spans="20:20" x14ac:dyDescent="0.25">
      <c r="T11029"/>
    </row>
    <row r="11030" spans="20:20" x14ac:dyDescent="0.25">
      <c r="T11030"/>
    </row>
    <row r="11031" spans="20:20" x14ac:dyDescent="0.25">
      <c r="T11031"/>
    </row>
    <row r="11032" spans="20:20" x14ac:dyDescent="0.25">
      <c r="T11032"/>
    </row>
    <row r="11033" spans="20:20" x14ac:dyDescent="0.25">
      <c r="T11033"/>
    </row>
    <row r="11034" spans="20:20" x14ac:dyDescent="0.25">
      <c r="T11034"/>
    </row>
    <row r="11035" spans="20:20" x14ac:dyDescent="0.25">
      <c r="T11035"/>
    </row>
    <row r="11036" spans="20:20" x14ac:dyDescent="0.25">
      <c r="T11036"/>
    </row>
    <row r="11037" spans="20:20" x14ac:dyDescent="0.25">
      <c r="T11037"/>
    </row>
    <row r="11038" spans="20:20" x14ac:dyDescent="0.25">
      <c r="T11038"/>
    </row>
    <row r="11039" spans="20:20" x14ac:dyDescent="0.25">
      <c r="T11039"/>
    </row>
    <row r="11040" spans="20:20" x14ac:dyDescent="0.25">
      <c r="T11040"/>
    </row>
    <row r="11041" spans="20:20" x14ac:dyDescent="0.25">
      <c r="T11041"/>
    </row>
    <row r="11042" spans="20:20" x14ac:dyDescent="0.25">
      <c r="T11042"/>
    </row>
    <row r="11043" spans="20:20" x14ac:dyDescent="0.25">
      <c r="T11043"/>
    </row>
    <row r="11044" spans="20:20" x14ac:dyDescent="0.25">
      <c r="T11044"/>
    </row>
    <row r="11045" spans="20:20" x14ac:dyDescent="0.25">
      <c r="T11045"/>
    </row>
    <row r="11046" spans="20:20" x14ac:dyDescent="0.25">
      <c r="T11046"/>
    </row>
    <row r="11047" spans="20:20" x14ac:dyDescent="0.25">
      <c r="T11047"/>
    </row>
    <row r="11048" spans="20:20" x14ac:dyDescent="0.25">
      <c r="T11048"/>
    </row>
    <row r="11049" spans="20:20" x14ac:dyDescent="0.25">
      <c r="T11049"/>
    </row>
    <row r="11050" spans="20:20" x14ac:dyDescent="0.25">
      <c r="T11050"/>
    </row>
    <row r="11051" spans="20:20" x14ac:dyDescent="0.25">
      <c r="T11051"/>
    </row>
    <row r="11052" spans="20:20" x14ac:dyDescent="0.25">
      <c r="T11052"/>
    </row>
    <row r="11053" spans="20:20" x14ac:dyDescent="0.25">
      <c r="T11053"/>
    </row>
    <row r="11054" spans="20:20" x14ac:dyDescent="0.25">
      <c r="T11054"/>
    </row>
    <row r="11055" spans="20:20" x14ac:dyDescent="0.25">
      <c r="T11055"/>
    </row>
    <row r="11056" spans="20:20" x14ac:dyDescent="0.25">
      <c r="T11056"/>
    </row>
    <row r="11057" spans="20:20" x14ac:dyDescent="0.25">
      <c r="T11057"/>
    </row>
    <row r="11058" spans="20:20" x14ac:dyDescent="0.25">
      <c r="T11058"/>
    </row>
    <row r="11059" spans="20:20" x14ac:dyDescent="0.25">
      <c r="T11059"/>
    </row>
    <row r="11060" spans="20:20" x14ac:dyDescent="0.25">
      <c r="T11060"/>
    </row>
    <row r="11061" spans="20:20" x14ac:dyDescent="0.25">
      <c r="T11061"/>
    </row>
    <row r="11062" spans="20:20" x14ac:dyDescent="0.25">
      <c r="T11062"/>
    </row>
    <row r="11063" spans="20:20" x14ac:dyDescent="0.25">
      <c r="T11063"/>
    </row>
    <row r="11064" spans="20:20" x14ac:dyDescent="0.25">
      <c r="T11064"/>
    </row>
    <row r="11065" spans="20:20" x14ac:dyDescent="0.25">
      <c r="T11065"/>
    </row>
    <row r="11066" spans="20:20" x14ac:dyDescent="0.25">
      <c r="T11066"/>
    </row>
    <row r="11067" spans="20:20" x14ac:dyDescent="0.25">
      <c r="T11067"/>
    </row>
    <row r="11068" spans="20:20" x14ac:dyDescent="0.25">
      <c r="T11068"/>
    </row>
    <row r="11069" spans="20:20" x14ac:dyDescent="0.25">
      <c r="T11069"/>
    </row>
    <row r="11070" spans="20:20" x14ac:dyDescent="0.25">
      <c r="T11070"/>
    </row>
    <row r="11071" spans="20:20" x14ac:dyDescent="0.25">
      <c r="T11071"/>
    </row>
    <row r="11072" spans="20:20" x14ac:dyDescent="0.25">
      <c r="T11072"/>
    </row>
    <row r="11073" spans="20:20" x14ac:dyDescent="0.25">
      <c r="T11073"/>
    </row>
    <row r="11074" spans="20:20" x14ac:dyDescent="0.25">
      <c r="T11074"/>
    </row>
    <row r="11075" spans="20:20" x14ac:dyDescent="0.25">
      <c r="T11075"/>
    </row>
    <row r="11076" spans="20:20" x14ac:dyDescent="0.25">
      <c r="T11076"/>
    </row>
    <row r="11077" spans="20:20" x14ac:dyDescent="0.25">
      <c r="T11077"/>
    </row>
    <row r="11078" spans="20:20" x14ac:dyDescent="0.25">
      <c r="T11078"/>
    </row>
    <row r="11079" spans="20:20" x14ac:dyDescent="0.25">
      <c r="T11079"/>
    </row>
    <row r="11080" spans="20:20" x14ac:dyDescent="0.25">
      <c r="T11080"/>
    </row>
    <row r="11081" spans="20:20" x14ac:dyDescent="0.25">
      <c r="T11081"/>
    </row>
    <row r="11082" spans="20:20" x14ac:dyDescent="0.25">
      <c r="T11082"/>
    </row>
    <row r="11083" spans="20:20" x14ac:dyDescent="0.25">
      <c r="T11083"/>
    </row>
    <row r="11084" spans="20:20" x14ac:dyDescent="0.25">
      <c r="T11084"/>
    </row>
    <row r="11085" spans="20:20" x14ac:dyDescent="0.25">
      <c r="T11085"/>
    </row>
    <row r="11086" spans="20:20" x14ac:dyDescent="0.25">
      <c r="T11086"/>
    </row>
    <row r="11087" spans="20:20" x14ac:dyDescent="0.25">
      <c r="T11087"/>
    </row>
    <row r="11088" spans="20:20" x14ac:dyDescent="0.25">
      <c r="T11088"/>
    </row>
    <row r="11089" spans="20:20" x14ac:dyDescent="0.25">
      <c r="T11089"/>
    </row>
    <row r="11090" spans="20:20" x14ac:dyDescent="0.25">
      <c r="T11090"/>
    </row>
    <row r="11091" spans="20:20" x14ac:dyDescent="0.25">
      <c r="T11091"/>
    </row>
    <row r="11092" spans="20:20" x14ac:dyDescent="0.25">
      <c r="T11092"/>
    </row>
    <row r="11093" spans="20:20" x14ac:dyDescent="0.25">
      <c r="T11093"/>
    </row>
    <row r="11094" spans="20:20" x14ac:dyDescent="0.25">
      <c r="T11094"/>
    </row>
    <row r="11095" spans="20:20" x14ac:dyDescent="0.25">
      <c r="T11095"/>
    </row>
    <row r="11096" spans="20:20" x14ac:dyDescent="0.25">
      <c r="T11096"/>
    </row>
    <row r="11097" spans="20:20" x14ac:dyDescent="0.25">
      <c r="T11097"/>
    </row>
    <row r="11098" spans="20:20" x14ac:dyDescent="0.25">
      <c r="T11098"/>
    </row>
    <row r="11099" spans="20:20" x14ac:dyDescent="0.25">
      <c r="T11099"/>
    </row>
    <row r="11100" spans="20:20" x14ac:dyDescent="0.25">
      <c r="T11100"/>
    </row>
    <row r="11101" spans="20:20" x14ac:dyDescent="0.25">
      <c r="T11101"/>
    </row>
    <row r="11102" spans="20:20" x14ac:dyDescent="0.25">
      <c r="T11102"/>
    </row>
    <row r="11103" spans="20:20" x14ac:dyDescent="0.25">
      <c r="T11103"/>
    </row>
    <row r="11104" spans="20:20" x14ac:dyDescent="0.25">
      <c r="T11104"/>
    </row>
    <row r="11105" spans="20:20" x14ac:dyDescent="0.25">
      <c r="T11105"/>
    </row>
    <row r="11106" spans="20:20" x14ac:dyDescent="0.25">
      <c r="T11106"/>
    </row>
    <row r="11107" spans="20:20" x14ac:dyDescent="0.25">
      <c r="T11107"/>
    </row>
    <row r="11108" spans="20:20" x14ac:dyDescent="0.25">
      <c r="T11108"/>
    </row>
    <row r="11109" spans="20:20" x14ac:dyDescent="0.25">
      <c r="T11109"/>
    </row>
    <row r="11110" spans="20:20" x14ac:dyDescent="0.25">
      <c r="T11110"/>
    </row>
    <row r="11111" spans="20:20" x14ac:dyDescent="0.25">
      <c r="T11111"/>
    </row>
    <row r="11112" spans="20:20" x14ac:dyDescent="0.25">
      <c r="T11112"/>
    </row>
    <row r="11113" spans="20:20" x14ac:dyDescent="0.25">
      <c r="T11113"/>
    </row>
    <row r="11114" spans="20:20" x14ac:dyDescent="0.25">
      <c r="T11114"/>
    </row>
    <row r="11115" spans="20:20" x14ac:dyDescent="0.25">
      <c r="T11115"/>
    </row>
    <row r="11116" spans="20:20" x14ac:dyDescent="0.25">
      <c r="T11116"/>
    </row>
    <row r="11117" spans="20:20" x14ac:dyDescent="0.25">
      <c r="T11117"/>
    </row>
    <row r="11118" spans="20:20" x14ac:dyDescent="0.25">
      <c r="T11118"/>
    </row>
    <row r="11119" spans="20:20" x14ac:dyDescent="0.25">
      <c r="T11119"/>
    </row>
    <row r="11120" spans="20:20" x14ac:dyDescent="0.25">
      <c r="T11120"/>
    </row>
    <row r="11121" spans="20:20" x14ac:dyDescent="0.25">
      <c r="T11121"/>
    </row>
    <row r="11122" spans="20:20" x14ac:dyDescent="0.25">
      <c r="T11122"/>
    </row>
    <row r="11123" spans="20:20" x14ac:dyDescent="0.25">
      <c r="T11123"/>
    </row>
    <row r="11124" spans="20:20" x14ac:dyDescent="0.25">
      <c r="T11124"/>
    </row>
    <row r="11125" spans="20:20" x14ac:dyDescent="0.25">
      <c r="T11125"/>
    </row>
    <row r="11126" spans="20:20" x14ac:dyDescent="0.25">
      <c r="T11126"/>
    </row>
    <row r="11127" spans="20:20" x14ac:dyDescent="0.25">
      <c r="T11127"/>
    </row>
    <row r="11128" spans="20:20" x14ac:dyDescent="0.25">
      <c r="T11128"/>
    </row>
    <row r="11129" spans="20:20" x14ac:dyDescent="0.25">
      <c r="T11129"/>
    </row>
    <row r="11130" spans="20:20" x14ac:dyDescent="0.25">
      <c r="T11130"/>
    </row>
    <row r="11131" spans="20:20" x14ac:dyDescent="0.25">
      <c r="T11131"/>
    </row>
    <row r="11132" spans="20:20" x14ac:dyDescent="0.25">
      <c r="T11132"/>
    </row>
    <row r="11133" spans="20:20" x14ac:dyDescent="0.25">
      <c r="T11133"/>
    </row>
    <row r="11134" spans="20:20" x14ac:dyDescent="0.25">
      <c r="T11134"/>
    </row>
    <row r="11135" spans="20:20" x14ac:dyDescent="0.25">
      <c r="T11135"/>
    </row>
    <row r="11136" spans="20:20" x14ac:dyDescent="0.25">
      <c r="T11136"/>
    </row>
    <row r="11137" spans="20:20" x14ac:dyDescent="0.25">
      <c r="T11137"/>
    </row>
    <row r="11138" spans="20:20" x14ac:dyDescent="0.25">
      <c r="T11138"/>
    </row>
    <row r="11139" spans="20:20" x14ac:dyDescent="0.25">
      <c r="T11139"/>
    </row>
    <row r="11140" spans="20:20" x14ac:dyDescent="0.25">
      <c r="T11140"/>
    </row>
    <row r="11141" spans="20:20" x14ac:dyDescent="0.25">
      <c r="T11141"/>
    </row>
    <row r="11142" spans="20:20" x14ac:dyDescent="0.25">
      <c r="T11142"/>
    </row>
    <row r="11143" spans="20:20" x14ac:dyDescent="0.25">
      <c r="T11143"/>
    </row>
    <row r="11144" spans="20:20" x14ac:dyDescent="0.25">
      <c r="T11144"/>
    </row>
    <row r="11145" spans="20:20" x14ac:dyDescent="0.25">
      <c r="T11145"/>
    </row>
    <row r="11146" spans="20:20" x14ac:dyDescent="0.25">
      <c r="T11146"/>
    </row>
    <row r="11147" spans="20:20" x14ac:dyDescent="0.25">
      <c r="T11147"/>
    </row>
    <row r="11148" spans="20:20" x14ac:dyDescent="0.25">
      <c r="T11148"/>
    </row>
    <row r="11149" spans="20:20" x14ac:dyDescent="0.25">
      <c r="T11149"/>
    </row>
    <row r="11150" spans="20:20" x14ac:dyDescent="0.25">
      <c r="T11150"/>
    </row>
    <row r="11151" spans="20:20" x14ac:dyDescent="0.25">
      <c r="T11151"/>
    </row>
    <row r="11152" spans="20:20" x14ac:dyDescent="0.25">
      <c r="T11152"/>
    </row>
    <row r="11153" spans="20:20" x14ac:dyDescent="0.25">
      <c r="T11153"/>
    </row>
    <row r="11154" spans="20:20" x14ac:dyDescent="0.25">
      <c r="T11154"/>
    </row>
    <row r="11155" spans="20:20" x14ac:dyDescent="0.25">
      <c r="T11155"/>
    </row>
    <row r="11156" spans="20:20" x14ac:dyDescent="0.25">
      <c r="T11156"/>
    </row>
    <row r="11157" spans="20:20" x14ac:dyDescent="0.25">
      <c r="T11157"/>
    </row>
    <row r="11158" spans="20:20" x14ac:dyDescent="0.25">
      <c r="T11158"/>
    </row>
    <row r="11159" spans="20:20" x14ac:dyDescent="0.25">
      <c r="T11159"/>
    </row>
    <row r="11160" spans="20:20" x14ac:dyDescent="0.25">
      <c r="T11160"/>
    </row>
    <row r="11161" spans="20:20" x14ac:dyDescent="0.25">
      <c r="T11161"/>
    </row>
    <row r="11162" spans="20:20" x14ac:dyDescent="0.25">
      <c r="T11162"/>
    </row>
    <row r="11163" spans="20:20" x14ac:dyDescent="0.25">
      <c r="T11163"/>
    </row>
    <row r="11164" spans="20:20" x14ac:dyDescent="0.25">
      <c r="T11164"/>
    </row>
    <row r="11165" spans="20:20" x14ac:dyDescent="0.25">
      <c r="T11165"/>
    </row>
    <row r="11166" spans="20:20" x14ac:dyDescent="0.25">
      <c r="T11166"/>
    </row>
    <row r="11167" spans="20:20" x14ac:dyDescent="0.25">
      <c r="T11167"/>
    </row>
    <row r="11168" spans="20:20" x14ac:dyDescent="0.25">
      <c r="T11168"/>
    </row>
    <row r="11169" spans="20:20" x14ac:dyDescent="0.25">
      <c r="T11169"/>
    </row>
    <row r="11170" spans="20:20" x14ac:dyDescent="0.25">
      <c r="T11170"/>
    </row>
    <row r="11171" spans="20:20" x14ac:dyDescent="0.25">
      <c r="T11171"/>
    </row>
    <row r="11172" spans="20:20" x14ac:dyDescent="0.25">
      <c r="T11172"/>
    </row>
    <row r="11173" spans="20:20" x14ac:dyDescent="0.25">
      <c r="T11173"/>
    </row>
    <row r="11174" spans="20:20" x14ac:dyDescent="0.25">
      <c r="T11174"/>
    </row>
    <row r="11175" spans="20:20" x14ac:dyDescent="0.25">
      <c r="T11175"/>
    </row>
    <row r="11176" spans="20:20" x14ac:dyDescent="0.25">
      <c r="T11176"/>
    </row>
    <row r="11177" spans="20:20" x14ac:dyDescent="0.25">
      <c r="T11177"/>
    </row>
    <row r="11178" spans="20:20" x14ac:dyDescent="0.25">
      <c r="T11178"/>
    </row>
    <row r="11179" spans="20:20" x14ac:dyDescent="0.25">
      <c r="T11179"/>
    </row>
    <row r="11180" spans="20:20" x14ac:dyDescent="0.25">
      <c r="T11180"/>
    </row>
    <row r="11181" spans="20:20" x14ac:dyDescent="0.25">
      <c r="T11181"/>
    </row>
    <row r="11182" spans="20:20" x14ac:dyDescent="0.25">
      <c r="T11182"/>
    </row>
    <row r="11183" spans="20:20" x14ac:dyDescent="0.25">
      <c r="T11183"/>
    </row>
    <row r="11184" spans="20:20" x14ac:dyDescent="0.25">
      <c r="T11184"/>
    </row>
    <row r="11185" spans="20:20" x14ac:dyDescent="0.25">
      <c r="T11185"/>
    </row>
    <row r="11186" spans="20:20" x14ac:dyDescent="0.25">
      <c r="T11186"/>
    </row>
    <row r="11187" spans="20:20" x14ac:dyDescent="0.25">
      <c r="T11187"/>
    </row>
    <row r="11188" spans="20:20" x14ac:dyDescent="0.25">
      <c r="T11188"/>
    </row>
    <row r="11189" spans="20:20" x14ac:dyDescent="0.25">
      <c r="T11189"/>
    </row>
    <row r="11190" spans="20:20" x14ac:dyDescent="0.25">
      <c r="T11190"/>
    </row>
    <row r="11191" spans="20:20" x14ac:dyDescent="0.25">
      <c r="T11191"/>
    </row>
    <row r="11192" spans="20:20" x14ac:dyDescent="0.25">
      <c r="T11192"/>
    </row>
    <row r="11193" spans="20:20" x14ac:dyDescent="0.25">
      <c r="T11193"/>
    </row>
    <row r="11194" spans="20:20" x14ac:dyDescent="0.25">
      <c r="T11194"/>
    </row>
    <row r="11195" spans="20:20" x14ac:dyDescent="0.25">
      <c r="T11195"/>
    </row>
    <row r="11196" spans="20:20" x14ac:dyDescent="0.25">
      <c r="T11196"/>
    </row>
    <row r="11197" spans="20:20" x14ac:dyDescent="0.25">
      <c r="T11197"/>
    </row>
    <row r="11198" spans="20:20" x14ac:dyDescent="0.25">
      <c r="T11198"/>
    </row>
    <row r="11199" spans="20:20" x14ac:dyDescent="0.25">
      <c r="T11199"/>
    </row>
    <row r="11200" spans="20:20" x14ac:dyDescent="0.25">
      <c r="T11200"/>
    </row>
    <row r="11201" spans="20:20" x14ac:dyDescent="0.25">
      <c r="T11201"/>
    </row>
    <row r="11202" spans="20:20" x14ac:dyDescent="0.25">
      <c r="T11202"/>
    </row>
    <row r="11203" spans="20:20" x14ac:dyDescent="0.25">
      <c r="T11203"/>
    </row>
    <row r="11204" spans="20:20" x14ac:dyDescent="0.25">
      <c r="T11204"/>
    </row>
    <row r="11205" spans="20:20" x14ac:dyDescent="0.25">
      <c r="T11205"/>
    </row>
    <row r="11206" spans="20:20" x14ac:dyDescent="0.25">
      <c r="T11206"/>
    </row>
    <row r="11207" spans="20:20" x14ac:dyDescent="0.25">
      <c r="T11207"/>
    </row>
    <row r="11208" spans="20:20" x14ac:dyDescent="0.25">
      <c r="T11208"/>
    </row>
    <row r="11209" spans="20:20" x14ac:dyDescent="0.25">
      <c r="T11209"/>
    </row>
    <row r="11210" spans="20:20" x14ac:dyDescent="0.25">
      <c r="T11210"/>
    </row>
    <row r="11211" spans="20:20" x14ac:dyDescent="0.25">
      <c r="T11211"/>
    </row>
    <row r="11212" spans="20:20" x14ac:dyDescent="0.25">
      <c r="T11212"/>
    </row>
    <row r="11213" spans="20:20" x14ac:dyDescent="0.25">
      <c r="T11213"/>
    </row>
    <row r="11214" spans="20:20" x14ac:dyDescent="0.25">
      <c r="T11214"/>
    </row>
    <row r="11215" spans="20:20" x14ac:dyDescent="0.25">
      <c r="T11215"/>
    </row>
    <row r="11216" spans="20:20" x14ac:dyDescent="0.25">
      <c r="T11216"/>
    </row>
    <row r="11217" spans="20:20" x14ac:dyDescent="0.25">
      <c r="T11217"/>
    </row>
    <row r="11218" spans="20:20" x14ac:dyDescent="0.25">
      <c r="T11218"/>
    </row>
    <row r="11219" spans="20:20" x14ac:dyDescent="0.25">
      <c r="T11219"/>
    </row>
    <row r="11220" spans="20:20" x14ac:dyDescent="0.25">
      <c r="T11220"/>
    </row>
    <row r="11221" spans="20:20" x14ac:dyDescent="0.25">
      <c r="T11221"/>
    </row>
    <row r="11222" spans="20:20" x14ac:dyDescent="0.25">
      <c r="T11222"/>
    </row>
    <row r="11223" spans="20:20" x14ac:dyDescent="0.25">
      <c r="T11223"/>
    </row>
    <row r="11224" spans="20:20" x14ac:dyDescent="0.25">
      <c r="T11224"/>
    </row>
    <row r="11225" spans="20:20" x14ac:dyDescent="0.25">
      <c r="T11225"/>
    </row>
    <row r="11226" spans="20:20" x14ac:dyDescent="0.25">
      <c r="T11226"/>
    </row>
    <row r="11227" spans="20:20" x14ac:dyDescent="0.25">
      <c r="T11227"/>
    </row>
    <row r="11228" spans="20:20" x14ac:dyDescent="0.25">
      <c r="T11228"/>
    </row>
    <row r="11229" spans="20:20" x14ac:dyDescent="0.25">
      <c r="T11229"/>
    </row>
    <row r="11230" spans="20:20" x14ac:dyDescent="0.25">
      <c r="T11230"/>
    </row>
    <row r="11231" spans="20:20" x14ac:dyDescent="0.25">
      <c r="T11231"/>
    </row>
    <row r="11232" spans="20:20" x14ac:dyDescent="0.25">
      <c r="T11232"/>
    </row>
    <row r="11233" spans="20:20" x14ac:dyDescent="0.25">
      <c r="T11233"/>
    </row>
    <row r="11234" spans="20:20" x14ac:dyDescent="0.25">
      <c r="T11234"/>
    </row>
    <row r="11235" spans="20:20" x14ac:dyDescent="0.25">
      <c r="T11235"/>
    </row>
    <row r="11236" spans="20:20" x14ac:dyDescent="0.25">
      <c r="T11236"/>
    </row>
    <row r="11237" spans="20:20" x14ac:dyDescent="0.25">
      <c r="T11237"/>
    </row>
    <row r="11238" spans="20:20" x14ac:dyDescent="0.25">
      <c r="T11238"/>
    </row>
    <row r="11239" spans="20:20" x14ac:dyDescent="0.25">
      <c r="T11239"/>
    </row>
    <row r="11240" spans="20:20" x14ac:dyDescent="0.25">
      <c r="T11240"/>
    </row>
    <row r="11241" spans="20:20" x14ac:dyDescent="0.25">
      <c r="T11241"/>
    </row>
    <row r="11242" spans="20:20" x14ac:dyDescent="0.25">
      <c r="T11242"/>
    </row>
    <row r="11243" spans="20:20" x14ac:dyDescent="0.25">
      <c r="T11243"/>
    </row>
    <row r="11244" spans="20:20" x14ac:dyDescent="0.25">
      <c r="T11244"/>
    </row>
    <row r="11245" spans="20:20" x14ac:dyDescent="0.25">
      <c r="T11245"/>
    </row>
    <row r="11246" spans="20:20" x14ac:dyDescent="0.25">
      <c r="T11246"/>
    </row>
    <row r="11247" spans="20:20" x14ac:dyDescent="0.25">
      <c r="T11247"/>
    </row>
    <row r="11248" spans="20:20" x14ac:dyDescent="0.25">
      <c r="T11248"/>
    </row>
    <row r="11249" spans="20:20" x14ac:dyDescent="0.25">
      <c r="T11249"/>
    </row>
    <row r="11250" spans="20:20" x14ac:dyDescent="0.25">
      <c r="T11250"/>
    </row>
    <row r="11251" spans="20:20" x14ac:dyDescent="0.25">
      <c r="T11251"/>
    </row>
    <row r="11252" spans="20:20" x14ac:dyDescent="0.25">
      <c r="T11252"/>
    </row>
    <row r="11253" spans="20:20" x14ac:dyDescent="0.25">
      <c r="T11253"/>
    </row>
    <row r="11254" spans="20:20" x14ac:dyDescent="0.25">
      <c r="T11254"/>
    </row>
    <row r="11255" spans="20:20" x14ac:dyDescent="0.25">
      <c r="T11255"/>
    </row>
    <row r="11256" spans="20:20" x14ac:dyDescent="0.25">
      <c r="T11256"/>
    </row>
    <row r="11257" spans="20:20" x14ac:dyDescent="0.25">
      <c r="T11257"/>
    </row>
    <row r="11258" spans="20:20" x14ac:dyDescent="0.25">
      <c r="T11258"/>
    </row>
    <row r="11259" spans="20:20" x14ac:dyDescent="0.25">
      <c r="T11259"/>
    </row>
    <row r="11260" spans="20:20" x14ac:dyDescent="0.25">
      <c r="T11260"/>
    </row>
    <row r="11261" spans="20:20" x14ac:dyDescent="0.25">
      <c r="T11261"/>
    </row>
    <row r="11262" spans="20:20" x14ac:dyDescent="0.25">
      <c r="T11262"/>
    </row>
    <row r="11263" spans="20:20" x14ac:dyDescent="0.25">
      <c r="T11263"/>
    </row>
    <row r="11264" spans="20:20" x14ac:dyDescent="0.25">
      <c r="T11264"/>
    </row>
    <row r="11265" spans="20:20" x14ac:dyDescent="0.25">
      <c r="T11265"/>
    </row>
    <row r="11266" spans="20:20" x14ac:dyDescent="0.25">
      <c r="T11266"/>
    </row>
    <row r="11267" spans="20:20" x14ac:dyDescent="0.25">
      <c r="T11267"/>
    </row>
    <row r="11268" spans="20:20" x14ac:dyDescent="0.25">
      <c r="T11268"/>
    </row>
    <row r="11269" spans="20:20" x14ac:dyDescent="0.25">
      <c r="T11269"/>
    </row>
    <row r="11270" spans="20:20" x14ac:dyDescent="0.25">
      <c r="T11270"/>
    </row>
    <row r="11271" spans="20:20" x14ac:dyDescent="0.25">
      <c r="T11271"/>
    </row>
    <row r="11272" spans="20:20" x14ac:dyDescent="0.25">
      <c r="T11272"/>
    </row>
    <row r="11273" spans="20:20" x14ac:dyDescent="0.25">
      <c r="T11273"/>
    </row>
    <row r="11274" spans="20:20" x14ac:dyDescent="0.25">
      <c r="T11274"/>
    </row>
    <row r="11275" spans="20:20" x14ac:dyDescent="0.25">
      <c r="T11275"/>
    </row>
    <row r="11276" spans="20:20" x14ac:dyDescent="0.25">
      <c r="T11276"/>
    </row>
    <row r="11277" spans="20:20" x14ac:dyDescent="0.25">
      <c r="T11277"/>
    </row>
    <row r="11278" spans="20:20" x14ac:dyDescent="0.25">
      <c r="T11278"/>
    </row>
    <row r="11279" spans="20:20" x14ac:dyDescent="0.25">
      <c r="T11279"/>
    </row>
    <row r="11280" spans="20:20" x14ac:dyDescent="0.25">
      <c r="T11280"/>
    </row>
    <row r="11281" spans="20:20" x14ac:dyDescent="0.25">
      <c r="T11281"/>
    </row>
    <row r="11282" spans="20:20" x14ac:dyDescent="0.25">
      <c r="T11282"/>
    </row>
    <row r="11283" spans="20:20" x14ac:dyDescent="0.25">
      <c r="T11283"/>
    </row>
    <row r="11284" spans="20:20" x14ac:dyDescent="0.25">
      <c r="T11284"/>
    </row>
    <row r="11285" spans="20:20" x14ac:dyDescent="0.25">
      <c r="T11285"/>
    </row>
    <row r="11286" spans="20:20" x14ac:dyDescent="0.25">
      <c r="T11286"/>
    </row>
    <row r="11287" spans="20:20" x14ac:dyDescent="0.25">
      <c r="T11287"/>
    </row>
    <row r="11288" spans="20:20" x14ac:dyDescent="0.25">
      <c r="T11288"/>
    </row>
    <row r="11289" spans="20:20" x14ac:dyDescent="0.25">
      <c r="T11289"/>
    </row>
    <row r="11290" spans="20:20" x14ac:dyDescent="0.25">
      <c r="T11290"/>
    </row>
    <row r="11291" spans="20:20" x14ac:dyDescent="0.25">
      <c r="T11291"/>
    </row>
    <row r="11292" spans="20:20" x14ac:dyDescent="0.25">
      <c r="T11292"/>
    </row>
    <row r="11293" spans="20:20" x14ac:dyDescent="0.25">
      <c r="T11293"/>
    </row>
    <row r="11294" spans="20:20" x14ac:dyDescent="0.25">
      <c r="T11294"/>
    </row>
    <row r="11295" spans="20:20" x14ac:dyDescent="0.25">
      <c r="T11295"/>
    </row>
    <row r="11296" spans="20:20" x14ac:dyDescent="0.25">
      <c r="T11296"/>
    </row>
    <row r="11297" spans="20:20" x14ac:dyDescent="0.25">
      <c r="T11297"/>
    </row>
    <row r="11298" spans="20:20" x14ac:dyDescent="0.25">
      <c r="T11298"/>
    </row>
    <row r="11299" spans="20:20" x14ac:dyDescent="0.25">
      <c r="T11299"/>
    </row>
    <row r="11300" spans="20:20" x14ac:dyDescent="0.25">
      <c r="T11300"/>
    </row>
    <row r="11301" spans="20:20" x14ac:dyDescent="0.25">
      <c r="T11301"/>
    </row>
    <row r="11302" spans="20:20" x14ac:dyDescent="0.25">
      <c r="T11302"/>
    </row>
    <row r="11303" spans="20:20" x14ac:dyDescent="0.25">
      <c r="T11303"/>
    </row>
    <row r="11304" spans="20:20" x14ac:dyDescent="0.25">
      <c r="T11304"/>
    </row>
    <row r="11305" spans="20:20" x14ac:dyDescent="0.25">
      <c r="T11305"/>
    </row>
    <row r="11306" spans="20:20" x14ac:dyDescent="0.25">
      <c r="T11306"/>
    </row>
    <row r="11307" spans="20:20" x14ac:dyDescent="0.25">
      <c r="T11307"/>
    </row>
    <row r="11308" spans="20:20" x14ac:dyDescent="0.25">
      <c r="T11308"/>
    </row>
    <row r="11309" spans="20:20" x14ac:dyDescent="0.25">
      <c r="T11309"/>
    </row>
    <row r="11310" spans="20:20" x14ac:dyDescent="0.25">
      <c r="T11310"/>
    </row>
    <row r="11311" spans="20:20" x14ac:dyDescent="0.25">
      <c r="T11311"/>
    </row>
    <row r="11312" spans="20:20" x14ac:dyDescent="0.25">
      <c r="T11312"/>
    </row>
    <row r="11313" spans="20:20" x14ac:dyDescent="0.25">
      <c r="T11313"/>
    </row>
    <row r="11314" spans="20:20" x14ac:dyDescent="0.25">
      <c r="T11314"/>
    </row>
    <row r="11315" spans="20:20" x14ac:dyDescent="0.25">
      <c r="T11315"/>
    </row>
    <row r="11316" spans="20:20" x14ac:dyDescent="0.25">
      <c r="T11316"/>
    </row>
    <row r="11317" spans="20:20" x14ac:dyDescent="0.25">
      <c r="T11317"/>
    </row>
    <row r="11318" spans="20:20" x14ac:dyDescent="0.25">
      <c r="T11318"/>
    </row>
    <row r="11319" spans="20:20" x14ac:dyDescent="0.25">
      <c r="T11319"/>
    </row>
    <row r="11320" spans="20:20" x14ac:dyDescent="0.25">
      <c r="T11320"/>
    </row>
    <row r="11321" spans="20:20" x14ac:dyDescent="0.25">
      <c r="T11321"/>
    </row>
    <row r="11322" spans="20:20" x14ac:dyDescent="0.25">
      <c r="T11322"/>
    </row>
    <row r="11323" spans="20:20" x14ac:dyDescent="0.25">
      <c r="T11323"/>
    </row>
    <row r="11324" spans="20:20" x14ac:dyDescent="0.25">
      <c r="T11324"/>
    </row>
    <row r="11325" spans="20:20" x14ac:dyDescent="0.25">
      <c r="T11325"/>
    </row>
    <row r="11326" spans="20:20" x14ac:dyDescent="0.25">
      <c r="T11326"/>
    </row>
    <row r="11327" spans="20:20" x14ac:dyDescent="0.25">
      <c r="T11327"/>
    </row>
    <row r="11328" spans="20:20" x14ac:dyDescent="0.25">
      <c r="T11328"/>
    </row>
    <row r="11329" spans="20:20" x14ac:dyDescent="0.25">
      <c r="T11329"/>
    </row>
    <row r="11330" spans="20:20" x14ac:dyDescent="0.25">
      <c r="T11330"/>
    </row>
    <row r="11331" spans="20:20" x14ac:dyDescent="0.25">
      <c r="T11331"/>
    </row>
    <row r="11332" spans="20:20" x14ac:dyDescent="0.25">
      <c r="T11332"/>
    </row>
    <row r="11333" spans="20:20" x14ac:dyDescent="0.25">
      <c r="T11333"/>
    </row>
    <row r="11334" spans="20:20" x14ac:dyDescent="0.25">
      <c r="T11334"/>
    </row>
    <row r="11335" spans="20:20" x14ac:dyDescent="0.25">
      <c r="T11335"/>
    </row>
    <row r="11336" spans="20:20" x14ac:dyDescent="0.25">
      <c r="T11336"/>
    </row>
    <row r="11337" spans="20:20" x14ac:dyDescent="0.25">
      <c r="T11337"/>
    </row>
    <row r="11338" spans="20:20" x14ac:dyDescent="0.25">
      <c r="T11338"/>
    </row>
    <row r="11339" spans="20:20" x14ac:dyDescent="0.25">
      <c r="T11339"/>
    </row>
    <row r="11340" spans="20:20" x14ac:dyDescent="0.25">
      <c r="T11340"/>
    </row>
    <row r="11341" spans="20:20" x14ac:dyDescent="0.25">
      <c r="T11341"/>
    </row>
    <row r="11342" spans="20:20" x14ac:dyDescent="0.25">
      <c r="T11342"/>
    </row>
    <row r="11343" spans="20:20" x14ac:dyDescent="0.25">
      <c r="T11343"/>
    </row>
    <row r="11344" spans="20:20" x14ac:dyDescent="0.25">
      <c r="T11344"/>
    </row>
    <row r="11345" spans="20:20" x14ac:dyDescent="0.25">
      <c r="T11345"/>
    </row>
    <row r="11346" spans="20:20" x14ac:dyDescent="0.25">
      <c r="T11346"/>
    </row>
    <row r="11347" spans="20:20" x14ac:dyDescent="0.25">
      <c r="T11347"/>
    </row>
    <row r="11348" spans="20:20" x14ac:dyDescent="0.25">
      <c r="T11348"/>
    </row>
    <row r="11349" spans="20:20" x14ac:dyDescent="0.25">
      <c r="T11349"/>
    </row>
    <row r="11350" spans="20:20" x14ac:dyDescent="0.25">
      <c r="T11350"/>
    </row>
    <row r="11351" spans="20:20" x14ac:dyDescent="0.25">
      <c r="T11351"/>
    </row>
    <row r="11352" spans="20:20" x14ac:dyDescent="0.25">
      <c r="T11352"/>
    </row>
    <row r="11353" spans="20:20" x14ac:dyDescent="0.25">
      <c r="T11353"/>
    </row>
    <row r="11354" spans="20:20" x14ac:dyDescent="0.25">
      <c r="T11354"/>
    </row>
    <row r="11355" spans="20:20" x14ac:dyDescent="0.25">
      <c r="T11355"/>
    </row>
    <row r="11356" spans="20:20" x14ac:dyDescent="0.25">
      <c r="T11356"/>
    </row>
    <row r="11357" spans="20:20" x14ac:dyDescent="0.25">
      <c r="T11357"/>
    </row>
    <row r="11358" spans="20:20" x14ac:dyDescent="0.25">
      <c r="T11358"/>
    </row>
    <row r="11359" spans="20:20" x14ac:dyDescent="0.25">
      <c r="T11359"/>
    </row>
    <row r="11360" spans="20:20" x14ac:dyDescent="0.25">
      <c r="T11360"/>
    </row>
    <row r="11361" spans="20:20" x14ac:dyDescent="0.25">
      <c r="T11361"/>
    </row>
    <row r="11362" spans="20:20" x14ac:dyDescent="0.25">
      <c r="T11362"/>
    </row>
    <row r="11363" spans="20:20" x14ac:dyDescent="0.25">
      <c r="T11363"/>
    </row>
    <row r="11364" spans="20:20" x14ac:dyDescent="0.25">
      <c r="T11364"/>
    </row>
    <row r="11365" spans="20:20" x14ac:dyDescent="0.25">
      <c r="T11365"/>
    </row>
    <row r="11366" spans="20:20" x14ac:dyDescent="0.25">
      <c r="T11366"/>
    </row>
    <row r="11367" spans="20:20" x14ac:dyDescent="0.25">
      <c r="T11367"/>
    </row>
    <row r="11368" spans="20:20" x14ac:dyDescent="0.25">
      <c r="T11368"/>
    </row>
    <row r="11369" spans="20:20" x14ac:dyDescent="0.25">
      <c r="T11369"/>
    </row>
    <row r="11370" spans="20:20" x14ac:dyDescent="0.25">
      <c r="T11370"/>
    </row>
    <row r="11371" spans="20:20" x14ac:dyDescent="0.25">
      <c r="T11371"/>
    </row>
    <row r="11372" spans="20:20" x14ac:dyDescent="0.25">
      <c r="T11372"/>
    </row>
    <row r="11373" spans="20:20" x14ac:dyDescent="0.25">
      <c r="T11373"/>
    </row>
    <row r="11374" spans="20:20" x14ac:dyDescent="0.25">
      <c r="T11374"/>
    </row>
    <row r="11375" spans="20:20" x14ac:dyDescent="0.25">
      <c r="T11375"/>
    </row>
    <row r="11376" spans="20:20" x14ac:dyDescent="0.25">
      <c r="T11376"/>
    </row>
    <row r="11377" spans="20:20" x14ac:dyDescent="0.25">
      <c r="T11377"/>
    </row>
    <row r="11378" spans="20:20" x14ac:dyDescent="0.25">
      <c r="T11378"/>
    </row>
    <row r="11379" spans="20:20" x14ac:dyDescent="0.25">
      <c r="T11379"/>
    </row>
    <row r="11380" spans="20:20" x14ac:dyDescent="0.25">
      <c r="T11380"/>
    </row>
    <row r="11381" spans="20:20" x14ac:dyDescent="0.25">
      <c r="T11381"/>
    </row>
    <row r="11382" spans="20:20" x14ac:dyDescent="0.25">
      <c r="T11382"/>
    </row>
    <row r="11383" spans="20:20" x14ac:dyDescent="0.25">
      <c r="T11383"/>
    </row>
    <row r="11384" spans="20:20" x14ac:dyDescent="0.25">
      <c r="T11384"/>
    </row>
    <row r="11385" spans="20:20" x14ac:dyDescent="0.25">
      <c r="T11385"/>
    </row>
    <row r="11386" spans="20:20" x14ac:dyDescent="0.25">
      <c r="T11386"/>
    </row>
    <row r="11387" spans="20:20" x14ac:dyDescent="0.25">
      <c r="T11387"/>
    </row>
    <row r="11388" spans="20:20" x14ac:dyDescent="0.25">
      <c r="T11388"/>
    </row>
    <row r="11389" spans="20:20" x14ac:dyDescent="0.25">
      <c r="T11389"/>
    </row>
    <row r="11390" spans="20:20" x14ac:dyDescent="0.25">
      <c r="T11390"/>
    </row>
    <row r="11391" spans="20:20" x14ac:dyDescent="0.25">
      <c r="T11391"/>
    </row>
    <row r="11392" spans="20:20" x14ac:dyDescent="0.25">
      <c r="T11392"/>
    </row>
    <row r="11393" spans="20:20" x14ac:dyDescent="0.25">
      <c r="T11393"/>
    </row>
    <row r="11394" spans="20:20" x14ac:dyDescent="0.25">
      <c r="T11394"/>
    </row>
    <row r="11395" spans="20:20" x14ac:dyDescent="0.25">
      <c r="T11395"/>
    </row>
    <row r="11396" spans="20:20" x14ac:dyDescent="0.25">
      <c r="T11396"/>
    </row>
    <row r="11397" spans="20:20" x14ac:dyDescent="0.25">
      <c r="T11397"/>
    </row>
    <row r="11398" spans="20:20" x14ac:dyDescent="0.25">
      <c r="T11398"/>
    </row>
    <row r="11399" spans="20:20" x14ac:dyDescent="0.25">
      <c r="T11399"/>
    </row>
    <row r="11400" spans="20:20" x14ac:dyDescent="0.25">
      <c r="T11400"/>
    </row>
    <row r="11401" spans="20:20" x14ac:dyDescent="0.25">
      <c r="T11401"/>
    </row>
    <row r="11402" spans="20:20" x14ac:dyDescent="0.25">
      <c r="T11402"/>
    </row>
    <row r="11403" spans="20:20" x14ac:dyDescent="0.25">
      <c r="T11403"/>
    </row>
    <row r="11404" spans="20:20" x14ac:dyDescent="0.25">
      <c r="T11404"/>
    </row>
    <row r="11405" spans="20:20" x14ac:dyDescent="0.25">
      <c r="T11405"/>
    </row>
    <row r="11406" spans="20:20" x14ac:dyDescent="0.25">
      <c r="T11406"/>
    </row>
    <row r="11407" spans="20:20" x14ac:dyDescent="0.25">
      <c r="T11407"/>
    </row>
    <row r="11408" spans="20:20" x14ac:dyDescent="0.25">
      <c r="T11408"/>
    </row>
    <row r="11409" spans="20:20" x14ac:dyDescent="0.25">
      <c r="T11409"/>
    </row>
    <row r="11410" spans="20:20" x14ac:dyDescent="0.25">
      <c r="T11410"/>
    </row>
    <row r="11411" spans="20:20" x14ac:dyDescent="0.25">
      <c r="T11411"/>
    </row>
    <row r="11412" spans="20:20" x14ac:dyDescent="0.25">
      <c r="T11412"/>
    </row>
    <row r="11413" spans="20:20" x14ac:dyDescent="0.25">
      <c r="T11413"/>
    </row>
    <row r="11414" spans="20:20" x14ac:dyDescent="0.25">
      <c r="T11414"/>
    </row>
    <row r="11415" spans="20:20" x14ac:dyDescent="0.25">
      <c r="T11415"/>
    </row>
    <row r="11416" spans="20:20" x14ac:dyDescent="0.25">
      <c r="T11416"/>
    </row>
    <row r="11417" spans="20:20" x14ac:dyDescent="0.25">
      <c r="T11417"/>
    </row>
    <row r="11418" spans="20:20" x14ac:dyDescent="0.25">
      <c r="T11418"/>
    </row>
    <row r="11419" spans="20:20" x14ac:dyDescent="0.25">
      <c r="T11419"/>
    </row>
    <row r="11420" spans="20:20" x14ac:dyDescent="0.25">
      <c r="T11420"/>
    </row>
    <row r="11421" spans="20:20" x14ac:dyDescent="0.25">
      <c r="T11421"/>
    </row>
    <row r="11422" spans="20:20" x14ac:dyDescent="0.25">
      <c r="T11422"/>
    </row>
    <row r="11423" spans="20:20" x14ac:dyDescent="0.25">
      <c r="T11423"/>
    </row>
    <row r="11424" spans="20:20" x14ac:dyDescent="0.25">
      <c r="T11424"/>
    </row>
    <row r="11425" spans="20:20" x14ac:dyDescent="0.25">
      <c r="T11425"/>
    </row>
    <row r="11426" spans="20:20" x14ac:dyDescent="0.25">
      <c r="T11426"/>
    </row>
    <row r="11427" spans="20:20" x14ac:dyDescent="0.25">
      <c r="T11427"/>
    </row>
    <row r="11428" spans="20:20" x14ac:dyDescent="0.25">
      <c r="T11428"/>
    </row>
    <row r="11429" spans="20:20" x14ac:dyDescent="0.25">
      <c r="T11429"/>
    </row>
    <row r="11430" spans="20:20" x14ac:dyDescent="0.25">
      <c r="T11430"/>
    </row>
    <row r="11431" spans="20:20" x14ac:dyDescent="0.25">
      <c r="T11431"/>
    </row>
    <row r="11432" spans="20:20" x14ac:dyDescent="0.25">
      <c r="T11432"/>
    </row>
    <row r="11433" spans="20:20" x14ac:dyDescent="0.25">
      <c r="T11433"/>
    </row>
    <row r="11434" spans="20:20" x14ac:dyDescent="0.25">
      <c r="T11434"/>
    </row>
    <row r="11435" spans="20:20" x14ac:dyDescent="0.25">
      <c r="T11435"/>
    </row>
    <row r="11436" spans="20:20" x14ac:dyDescent="0.25">
      <c r="T11436"/>
    </row>
    <row r="11437" spans="20:20" x14ac:dyDescent="0.25">
      <c r="T11437"/>
    </row>
    <row r="11438" spans="20:20" x14ac:dyDescent="0.25">
      <c r="T11438"/>
    </row>
    <row r="11439" spans="20:20" x14ac:dyDescent="0.25">
      <c r="T11439"/>
    </row>
    <row r="11440" spans="20:20" x14ac:dyDescent="0.25">
      <c r="T11440"/>
    </row>
    <row r="11441" spans="20:20" x14ac:dyDescent="0.25">
      <c r="T11441"/>
    </row>
    <row r="11442" spans="20:20" x14ac:dyDescent="0.25">
      <c r="T11442"/>
    </row>
    <row r="11443" spans="20:20" x14ac:dyDescent="0.25">
      <c r="T11443"/>
    </row>
    <row r="11444" spans="20:20" x14ac:dyDescent="0.25">
      <c r="T11444"/>
    </row>
    <row r="11445" spans="20:20" x14ac:dyDescent="0.25">
      <c r="T11445"/>
    </row>
    <row r="11446" spans="20:20" x14ac:dyDescent="0.25">
      <c r="T11446"/>
    </row>
    <row r="11447" spans="20:20" x14ac:dyDescent="0.25">
      <c r="T11447"/>
    </row>
    <row r="11448" spans="20:20" x14ac:dyDescent="0.25">
      <c r="T11448"/>
    </row>
    <row r="11449" spans="20:20" x14ac:dyDescent="0.25">
      <c r="T11449"/>
    </row>
    <row r="11450" spans="20:20" x14ac:dyDescent="0.25">
      <c r="T11450"/>
    </row>
    <row r="11451" spans="20:20" x14ac:dyDescent="0.25">
      <c r="T11451"/>
    </row>
    <row r="11452" spans="20:20" x14ac:dyDescent="0.25">
      <c r="T11452"/>
    </row>
    <row r="11453" spans="20:20" x14ac:dyDescent="0.25">
      <c r="T11453"/>
    </row>
    <row r="11454" spans="20:20" x14ac:dyDescent="0.25">
      <c r="T11454"/>
    </row>
    <row r="11455" spans="20:20" x14ac:dyDescent="0.25">
      <c r="T11455"/>
    </row>
    <row r="11456" spans="20:20" x14ac:dyDescent="0.25">
      <c r="T11456"/>
    </row>
    <row r="11457" spans="20:20" x14ac:dyDescent="0.25">
      <c r="T11457"/>
    </row>
    <row r="11458" spans="20:20" x14ac:dyDescent="0.25">
      <c r="T11458"/>
    </row>
    <row r="11459" spans="20:20" x14ac:dyDescent="0.25">
      <c r="T11459"/>
    </row>
    <row r="11460" spans="20:20" x14ac:dyDescent="0.25">
      <c r="T11460"/>
    </row>
    <row r="11461" spans="20:20" x14ac:dyDescent="0.25">
      <c r="T11461"/>
    </row>
    <row r="11462" spans="20:20" x14ac:dyDescent="0.25">
      <c r="T11462"/>
    </row>
    <row r="11463" spans="20:20" x14ac:dyDescent="0.25">
      <c r="T11463"/>
    </row>
    <row r="11464" spans="20:20" x14ac:dyDescent="0.25">
      <c r="T11464"/>
    </row>
    <row r="11465" spans="20:20" x14ac:dyDescent="0.25">
      <c r="T11465"/>
    </row>
    <row r="11466" spans="20:20" x14ac:dyDescent="0.25">
      <c r="T11466"/>
    </row>
    <row r="11467" spans="20:20" x14ac:dyDescent="0.25">
      <c r="T11467"/>
    </row>
    <row r="11468" spans="20:20" x14ac:dyDescent="0.25">
      <c r="T11468"/>
    </row>
    <row r="11469" spans="20:20" x14ac:dyDescent="0.25">
      <c r="T11469"/>
    </row>
    <row r="11470" spans="20:20" x14ac:dyDescent="0.25">
      <c r="T11470"/>
    </row>
    <row r="11471" spans="20:20" x14ac:dyDescent="0.25">
      <c r="T11471"/>
    </row>
    <row r="11472" spans="20:20" x14ac:dyDescent="0.25">
      <c r="T11472"/>
    </row>
    <row r="11473" spans="20:20" x14ac:dyDescent="0.25">
      <c r="T11473"/>
    </row>
    <row r="11474" spans="20:20" x14ac:dyDescent="0.25">
      <c r="T11474"/>
    </row>
    <row r="11475" spans="20:20" x14ac:dyDescent="0.25">
      <c r="T11475"/>
    </row>
    <row r="11476" spans="20:20" x14ac:dyDescent="0.25">
      <c r="T11476"/>
    </row>
    <row r="11477" spans="20:20" x14ac:dyDescent="0.25">
      <c r="T11477"/>
    </row>
    <row r="11478" spans="20:20" x14ac:dyDescent="0.25">
      <c r="T11478"/>
    </row>
    <row r="11479" spans="20:20" x14ac:dyDescent="0.25">
      <c r="T11479"/>
    </row>
    <row r="11480" spans="20:20" x14ac:dyDescent="0.25">
      <c r="T11480"/>
    </row>
    <row r="11481" spans="20:20" x14ac:dyDescent="0.25">
      <c r="T11481"/>
    </row>
    <row r="11482" spans="20:20" x14ac:dyDescent="0.25">
      <c r="T11482"/>
    </row>
    <row r="11483" spans="20:20" x14ac:dyDescent="0.25">
      <c r="T11483"/>
    </row>
    <row r="11484" spans="20:20" x14ac:dyDescent="0.25">
      <c r="T11484"/>
    </row>
    <row r="11485" spans="20:20" x14ac:dyDescent="0.25">
      <c r="T11485"/>
    </row>
    <row r="11486" spans="20:20" x14ac:dyDescent="0.25">
      <c r="T11486"/>
    </row>
    <row r="11487" spans="20:20" x14ac:dyDescent="0.25">
      <c r="T11487"/>
    </row>
    <row r="11488" spans="20:20" x14ac:dyDescent="0.25">
      <c r="T11488"/>
    </row>
    <row r="11489" spans="20:20" x14ac:dyDescent="0.25">
      <c r="T11489"/>
    </row>
    <row r="11490" spans="20:20" x14ac:dyDescent="0.25">
      <c r="T11490"/>
    </row>
    <row r="11491" spans="20:20" x14ac:dyDescent="0.25">
      <c r="T11491"/>
    </row>
    <row r="11492" spans="20:20" x14ac:dyDescent="0.25">
      <c r="T11492"/>
    </row>
    <row r="11493" spans="20:20" x14ac:dyDescent="0.25">
      <c r="T11493"/>
    </row>
    <row r="11494" spans="20:20" x14ac:dyDescent="0.25">
      <c r="T11494"/>
    </row>
    <row r="11495" spans="20:20" x14ac:dyDescent="0.25">
      <c r="T11495"/>
    </row>
    <row r="11496" spans="20:20" x14ac:dyDescent="0.25">
      <c r="T11496"/>
    </row>
    <row r="11497" spans="20:20" x14ac:dyDescent="0.25">
      <c r="T11497"/>
    </row>
    <row r="11498" spans="20:20" x14ac:dyDescent="0.25">
      <c r="T11498"/>
    </row>
    <row r="11499" spans="20:20" x14ac:dyDescent="0.25">
      <c r="T11499"/>
    </row>
    <row r="11500" spans="20:20" x14ac:dyDescent="0.25">
      <c r="T11500"/>
    </row>
    <row r="11501" spans="20:20" x14ac:dyDescent="0.25">
      <c r="T11501"/>
    </row>
    <row r="11502" spans="20:20" x14ac:dyDescent="0.25">
      <c r="T11502"/>
    </row>
    <row r="11503" spans="20:20" x14ac:dyDescent="0.25">
      <c r="T11503"/>
    </row>
    <row r="11504" spans="20:20" x14ac:dyDescent="0.25">
      <c r="T11504"/>
    </row>
    <row r="11505" spans="20:20" x14ac:dyDescent="0.25">
      <c r="T11505"/>
    </row>
    <row r="11506" spans="20:20" x14ac:dyDescent="0.25">
      <c r="T11506"/>
    </row>
    <row r="11507" spans="20:20" x14ac:dyDescent="0.25">
      <c r="T11507"/>
    </row>
    <row r="11508" spans="20:20" x14ac:dyDescent="0.25">
      <c r="T11508"/>
    </row>
    <row r="11509" spans="20:20" x14ac:dyDescent="0.25">
      <c r="T11509"/>
    </row>
    <row r="11510" spans="20:20" x14ac:dyDescent="0.25">
      <c r="T11510"/>
    </row>
    <row r="11511" spans="20:20" x14ac:dyDescent="0.25">
      <c r="T11511"/>
    </row>
    <row r="11512" spans="20:20" x14ac:dyDescent="0.25">
      <c r="T11512"/>
    </row>
    <row r="11513" spans="20:20" x14ac:dyDescent="0.25">
      <c r="T11513"/>
    </row>
    <row r="11514" spans="20:20" x14ac:dyDescent="0.25">
      <c r="T11514"/>
    </row>
    <row r="11515" spans="20:20" x14ac:dyDescent="0.25">
      <c r="T11515"/>
    </row>
    <row r="11516" spans="20:20" x14ac:dyDescent="0.25">
      <c r="T11516"/>
    </row>
    <row r="11517" spans="20:20" x14ac:dyDescent="0.25">
      <c r="T11517"/>
    </row>
    <row r="11518" spans="20:20" x14ac:dyDescent="0.25">
      <c r="T11518"/>
    </row>
    <row r="11519" spans="20:20" x14ac:dyDescent="0.25">
      <c r="T11519"/>
    </row>
    <row r="11520" spans="20:20" x14ac:dyDescent="0.25">
      <c r="T11520"/>
    </row>
    <row r="11521" spans="20:20" x14ac:dyDescent="0.25">
      <c r="T11521"/>
    </row>
    <row r="11522" spans="20:20" x14ac:dyDescent="0.25">
      <c r="T11522"/>
    </row>
    <row r="11523" spans="20:20" x14ac:dyDescent="0.25">
      <c r="T11523"/>
    </row>
    <row r="11524" spans="20:20" x14ac:dyDescent="0.25">
      <c r="T11524"/>
    </row>
    <row r="11525" spans="20:20" x14ac:dyDescent="0.25">
      <c r="T11525"/>
    </row>
    <row r="11526" spans="20:20" x14ac:dyDescent="0.25">
      <c r="T11526"/>
    </row>
    <row r="11527" spans="20:20" x14ac:dyDescent="0.25">
      <c r="T11527"/>
    </row>
    <row r="11528" spans="20:20" x14ac:dyDescent="0.25">
      <c r="T11528"/>
    </row>
    <row r="11529" spans="20:20" x14ac:dyDescent="0.25">
      <c r="T11529"/>
    </row>
    <row r="11530" spans="20:20" x14ac:dyDescent="0.25">
      <c r="T11530"/>
    </row>
    <row r="11531" spans="20:20" x14ac:dyDescent="0.25">
      <c r="T11531"/>
    </row>
    <row r="11532" spans="20:20" x14ac:dyDescent="0.25">
      <c r="T11532"/>
    </row>
    <row r="11533" spans="20:20" x14ac:dyDescent="0.25">
      <c r="T11533"/>
    </row>
    <row r="11534" spans="20:20" x14ac:dyDescent="0.25">
      <c r="T11534"/>
    </row>
    <row r="11535" spans="20:20" x14ac:dyDescent="0.25">
      <c r="T11535"/>
    </row>
    <row r="11536" spans="20:20" x14ac:dyDescent="0.25">
      <c r="T11536"/>
    </row>
    <row r="11537" spans="20:20" x14ac:dyDescent="0.25">
      <c r="T11537"/>
    </row>
    <row r="11538" spans="20:20" x14ac:dyDescent="0.25">
      <c r="T11538"/>
    </row>
    <row r="11539" spans="20:20" x14ac:dyDescent="0.25">
      <c r="T11539"/>
    </row>
    <row r="11540" spans="20:20" x14ac:dyDescent="0.25">
      <c r="T11540"/>
    </row>
    <row r="11541" spans="20:20" x14ac:dyDescent="0.25">
      <c r="T11541"/>
    </row>
    <row r="11542" spans="20:20" x14ac:dyDescent="0.25">
      <c r="T11542"/>
    </row>
    <row r="11543" spans="20:20" x14ac:dyDescent="0.25">
      <c r="T11543"/>
    </row>
    <row r="11544" spans="20:20" x14ac:dyDescent="0.25">
      <c r="T11544"/>
    </row>
    <row r="11545" spans="20:20" x14ac:dyDescent="0.25">
      <c r="T11545"/>
    </row>
    <row r="11546" spans="20:20" x14ac:dyDescent="0.25">
      <c r="T11546"/>
    </row>
    <row r="11547" spans="20:20" x14ac:dyDescent="0.25">
      <c r="T11547"/>
    </row>
    <row r="11548" spans="20:20" x14ac:dyDescent="0.25">
      <c r="T11548"/>
    </row>
    <row r="11549" spans="20:20" x14ac:dyDescent="0.25">
      <c r="T11549"/>
    </row>
    <row r="11550" spans="20:20" x14ac:dyDescent="0.25">
      <c r="T11550"/>
    </row>
    <row r="11551" spans="20:20" x14ac:dyDescent="0.25">
      <c r="T11551"/>
    </row>
    <row r="11552" spans="20:20" x14ac:dyDescent="0.25">
      <c r="T11552"/>
    </row>
    <row r="11553" spans="20:20" x14ac:dyDescent="0.25">
      <c r="T11553"/>
    </row>
    <row r="11554" spans="20:20" x14ac:dyDescent="0.25">
      <c r="T11554"/>
    </row>
    <row r="11555" spans="20:20" x14ac:dyDescent="0.25">
      <c r="T11555"/>
    </row>
    <row r="11556" spans="20:20" x14ac:dyDescent="0.25">
      <c r="T11556"/>
    </row>
    <row r="11557" spans="20:20" x14ac:dyDescent="0.25">
      <c r="T11557"/>
    </row>
    <row r="11558" spans="20:20" x14ac:dyDescent="0.25">
      <c r="T11558"/>
    </row>
    <row r="11559" spans="20:20" x14ac:dyDescent="0.25">
      <c r="T11559"/>
    </row>
    <row r="11560" spans="20:20" x14ac:dyDescent="0.25">
      <c r="T11560"/>
    </row>
    <row r="11561" spans="20:20" x14ac:dyDescent="0.25">
      <c r="T11561"/>
    </row>
    <row r="11562" spans="20:20" x14ac:dyDescent="0.25">
      <c r="T11562"/>
    </row>
    <row r="11563" spans="20:20" x14ac:dyDescent="0.25">
      <c r="T11563"/>
    </row>
    <row r="11564" spans="20:20" x14ac:dyDescent="0.25">
      <c r="T11564"/>
    </row>
    <row r="11565" spans="20:20" x14ac:dyDescent="0.25">
      <c r="T11565"/>
    </row>
    <row r="11566" spans="20:20" x14ac:dyDescent="0.25">
      <c r="T11566"/>
    </row>
    <row r="11567" spans="20:20" x14ac:dyDescent="0.25">
      <c r="T11567"/>
    </row>
    <row r="11568" spans="20:20" x14ac:dyDescent="0.25">
      <c r="T11568"/>
    </row>
    <row r="11569" spans="20:20" x14ac:dyDescent="0.25">
      <c r="T11569"/>
    </row>
    <row r="11570" spans="20:20" x14ac:dyDescent="0.25">
      <c r="T11570"/>
    </row>
    <row r="11571" spans="20:20" x14ac:dyDescent="0.25">
      <c r="T11571"/>
    </row>
    <row r="11572" spans="20:20" x14ac:dyDescent="0.25">
      <c r="T11572"/>
    </row>
    <row r="11573" spans="20:20" x14ac:dyDescent="0.25">
      <c r="T11573"/>
    </row>
    <row r="11574" spans="20:20" x14ac:dyDescent="0.25">
      <c r="T11574"/>
    </row>
    <row r="11575" spans="20:20" x14ac:dyDescent="0.25">
      <c r="T11575"/>
    </row>
    <row r="11576" spans="20:20" x14ac:dyDescent="0.25">
      <c r="T11576"/>
    </row>
    <row r="11577" spans="20:20" x14ac:dyDescent="0.25">
      <c r="T11577"/>
    </row>
    <row r="11578" spans="20:20" x14ac:dyDescent="0.25">
      <c r="T11578"/>
    </row>
    <row r="11579" spans="20:20" x14ac:dyDescent="0.25">
      <c r="T11579"/>
    </row>
    <row r="11580" spans="20:20" x14ac:dyDescent="0.25">
      <c r="T11580"/>
    </row>
    <row r="11581" spans="20:20" x14ac:dyDescent="0.25">
      <c r="T11581"/>
    </row>
    <row r="11582" spans="20:20" x14ac:dyDescent="0.25">
      <c r="T11582"/>
    </row>
    <row r="11583" spans="20:20" x14ac:dyDescent="0.25">
      <c r="T11583"/>
    </row>
    <row r="11584" spans="20:20" x14ac:dyDescent="0.25">
      <c r="T11584"/>
    </row>
    <row r="11585" spans="20:20" x14ac:dyDescent="0.25">
      <c r="T11585"/>
    </row>
    <row r="11586" spans="20:20" x14ac:dyDescent="0.25">
      <c r="T11586"/>
    </row>
    <row r="11587" spans="20:20" x14ac:dyDescent="0.25">
      <c r="T11587"/>
    </row>
    <row r="11588" spans="20:20" x14ac:dyDescent="0.25">
      <c r="T11588"/>
    </row>
    <row r="11589" spans="20:20" x14ac:dyDescent="0.25">
      <c r="T11589"/>
    </row>
    <row r="11590" spans="20:20" x14ac:dyDescent="0.25">
      <c r="T11590"/>
    </row>
    <row r="11591" spans="20:20" x14ac:dyDescent="0.25">
      <c r="T11591"/>
    </row>
    <row r="11592" spans="20:20" x14ac:dyDescent="0.25">
      <c r="T11592"/>
    </row>
    <row r="11593" spans="20:20" x14ac:dyDescent="0.25">
      <c r="T11593"/>
    </row>
    <row r="11594" spans="20:20" x14ac:dyDescent="0.25">
      <c r="T11594"/>
    </row>
    <row r="11595" spans="20:20" x14ac:dyDescent="0.25">
      <c r="T11595"/>
    </row>
    <row r="11596" spans="20:20" x14ac:dyDescent="0.25">
      <c r="T11596"/>
    </row>
    <row r="11597" spans="20:20" x14ac:dyDescent="0.25">
      <c r="T11597"/>
    </row>
    <row r="11598" spans="20:20" x14ac:dyDescent="0.25">
      <c r="T11598"/>
    </row>
    <row r="11599" spans="20:20" x14ac:dyDescent="0.25">
      <c r="T11599"/>
    </row>
    <row r="11600" spans="20:20" x14ac:dyDescent="0.25">
      <c r="T11600"/>
    </row>
    <row r="11601" spans="20:20" x14ac:dyDescent="0.25">
      <c r="T11601"/>
    </row>
    <row r="11602" spans="20:20" x14ac:dyDescent="0.25">
      <c r="T11602"/>
    </row>
    <row r="11603" spans="20:20" x14ac:dyDescent="0.25">
      <c r="T11603"/>
    </row>
    <row r="11604" spans="20:20" x14ac:dyDescent="0.25">
      <c r="T11604"/>
    </row>
    <row r="11605" spans="20:20" x14ac:dyDescent="0.25">
      <c r="T11605"/>
    </row>
    <row r="11606" spans="20:20" x14ac:dyDescent="0.25">
      <c r="T11606"/>
    </row>
    <row r="11607" spans="20:20" x14ac:dyDescent="0.25">
      <c r="T11607"/>
    </row>
    <row r="11608" spans="20:20" x14ac:dyDescent="0.25">
      <c r="T11608"/>
    </row>
    <row r="11609" spans="20:20" x14ac:dyDescent="0.25">
      <c r="T11609"/>
    </row>
    <row r="11610" spans="20:20" x14ac:dyDescent="0.25">
      <c r="T11610"/>
    </row>
    <row r="11611" spans="20:20" x14ac:dyDescent="0.25">
      <c r="T11611"/>
    </row>
    <row r="11612" spans="20:20" x14ac:dyDescent="0.25">
      <c r="T11612"/>
    </row>
    <row r="11613" spans="20:20" x14ac:dyDescent="0.25">
      <c r="T11613"/>
    </row>
    <row r="11614" spans="20:20" x14ac:dyDescent="0.25">
      <c r="T11614"/>
    </row>
    <row r="11615" spans="20:20" x14ac:dyDescent="0.25">
      <c r="T11615"/>
    </row>
    <row r="11616" spans="20:20" x14ac:dyDescent="0.25">
      <c r="T11616"/>
    </row>
    <row r="11617" spans="20:20" x14ac:dyDescent="0.25">
      <c r="T11617"/>
    </row>
    <row r="11618" spans="20:20" x14ac:dyDescent="0.25">
      <c r="T11618"/>
    </row>
    <row r="11619" spans="20:20" x14ac:dyDescent="0.25">
      <c r="T11619"/>
    </row>
    <row r="11620" spans="20:20" x14ac:dyDescent="0.25">
      <c r="T11620"/>
    </row>
    <row r="11621" spans="20:20" x14ac:dyDescent="0.25">
      <c r="T11621"/>
    </row>
    <row r="11622" spans="20:20" x14ac:dyDescent="0.25">
      <c r="T11622"/>
    </row>
    <row r="11623" spans="20:20" x14ac:dyDescent="0.25">
      <c r="T11623"/>
    </row>
    <row r="11624" spans="20:20" x14ac:dyDescent="0.25">
      <c r="T11624"/>
    </row>
    <row r="11625" spans="20:20" x14ac:dyDescent="0.25">
      <c r="T11625"/>
    </row>
    <row r="11626" spans="20:20" x14ac:dyDescent="0.25">
      <c r="T11626"/>
    </row>
    <row r="11627" spans="20:20" x14ac:dyDescent="0.25">
      <c r="T11627"/>
    </row>
    <row r="11628" spans="20:20" x14ac:dyDescent="0.25">
      <c r="T11628"/>
    </row>
    <row r="11629" spans="20:20" x14ac:dyDescent="0.25">
      <c r="T11629"/>
    </row>
    <row r="11630" spans="20:20" x14ac:dyDescent="0.25">
      <c r="T11630"/>
    </row>
    <row r="11631" spans="20:20" x14ac:dyDescent="0.25">
      <c r="T11631"/>
    </row>
    <row r="11632" spans="20:20" x14ac:dyDescent="0.25">
      <c r="T11632"/>
    </row>
    <row r="11633" spans="20:20" x14ac:dyDescent="0.25">
      <c r="T11633"/>
    </row>
    <row r="11634" spans="20:20" x14ac:dyDescent="0.25">
      <c r="T11634"/>
    </row>
    <row r="11635" spans="20:20" x14ac:dyDescent="0.25">
      <c r="T11635"/>
    </row>
    <row r="11636" spans="20:20" x14ac:dyDescent="0.25">
      <c r="T11636"/>
    </row>
    <row r="11637" spans="20:20" x14ac:dyDescent="0.25">
      <c r="T11637"/>
    </row>
    <row r="11638" spans="20:20" x14ac:dyDescent="0.25">
      <c r="T11638"/>
    </row>
    <row r="11639" spans="20:20" x14ac:dyDescent="0.25">
      <c r="T11639"/>
    </row>
    <row r="11640" spans="20:20" x14ac:dyDescent="0.25">
      <c r="T11640"/>
    </row>
    <row r="11641" spans="20:20" x14ac:dyDescent="0.25">
      <c r="T11641"/>
    </row>
    <row r="11642" spans="20:20" x14ac:dyDescent="0.25">
      <c r="T11642"/>
    </row>
    <row r="11643" spans="20:20" x14ac:dyDescent="0.25">
      <c r="T11643"/>
    </row>
    <row r="11644" spans="20:20" x14ac:dyDescent="0.25">
      <c r="T11644"/>
    </row>
    <row r="11645" spans="20:20" x14ac:dyDescent="0.25">
      <c r="T11645"/>
    </row>
    <row r="11646" spans="20:20" x14ac:dyDescent="0.25">
      <c r="T11646"/>
    </row>
    <row r="11647" spans="20:20" x14ac:dyDescent="0.25">
      <c r="T11647"/>
    </row>
    <row r="11648" spans="20:20" x14ac:dyDescent="0.25">
      <c r="T11648"/>
    </row>
    <row r="11649" spans="20:20" x14ac:dyDescent="0.25">
      <c r="T11649"/>
    </row>
    <row r="11650" spans="20:20" x14ac:dyDescent="0.25">
      <c r="T11650"/>
    </row>
    <row r="11651" spans="20:20" x14ac:dyDescent="0.25">
      <c r="T11651"/>
    </row>
    <row r="11652" spans="20:20" x14ac:dyDescent="0.25">
      <c r="T11652"/>
    </row>
    <row r="11653" spans="20:20" x14ac:dyDescent="0.25">
      <c r="T11653"/>
    </row>
    <row r="11654" spans="20:20" x14ac:dyDescent="0.25">
      <c r="T11654"/>
    </row>
    <row r="11655" spans="20:20" x14ac:dyDescent="0.25">
      <c r="T11655"/>
    </row>
    <row r="11656" spans="20:20" x14ac:dyDescent="0.25">
      <c r="T11656"/>
    </row>
    <row r="11657" spans="20:20" x14ac:dyDescent="0.25">
      <c r="T11657"/>
    </row>
    <row r="11658" spans="20:20" x14ac:dyDescent="0.25">
      <c r="T11658"/>
    </row>
    <row r="11659" spans="20:20" x14ac:dyDescent="0.25">
      <c r="T11659"/>
    </row>
    <row r="11660" spans="20:20" x14ac:dyDescent="0.25">
      <c r="T11660"/>
    </row>
    <row r="11661" spans="20:20" x14ac:dyDescent="0.25">
      <c r="T11661"/>
    </row>
    <row r="11662" spans="20:20" x14ac:dyDescent="0.25">
      <c r="T11662"/>
    </row>
    <row r="11663" spans="20:20" x14ac:dyDescent="0.25">
      <c r="T11663"/>
    </row>
    <row r="11664" spans="20:20" x14ac:dyDescent="0.25">
      <c r="T11664"/>
    </row>
    <row r="11665" spans="20:20" x14ac:dyDescent="0.25">
      <c r="T11665"/>
    </row>
    <row r="11666" spans="20:20" x14ac:dyDescent="0.25">
      <c r="T11666"/>
    </row>
    <row r="11667" spans="20:20" x14ac:dyDescent="0.25">
      <c r="T11667"/>
    </row>
    <row r="11668" spans="20:20" x14ac:dyDescent="0.25">
      <c r="T11668"/>
    </row>
    <row r="11669" spans="20:20" x14ac:dyDescent="0.25">
      <c r="T11669"/>
    </row>
    <row r="11670" spans="20:20" x14ac:dyDescent="0.25">
      <c r="T11670"/>
    </row>
    <row r="11671" spans="20:20" x14ac:dyDescent="0.25">
      <c r="T11671"/>
    </row>
    <row r="11672" spans="20:20" x14ac:dyDescent="0.25">
      <c r="T11672"/>
    </row>
    <row r="11673" spans="20:20" x14ac:dyDescent="0.25">
      <c r="T11673"/>
    </row>
    <row r="11674" spans="20:20" x14ac:dyDescent="0.25">
      <c r="T11674"/>
    </row>
    <row r="11675" spans="20:20" x14ac:dyDescent="0.25">
      <c r="T11675"/>
    </row>
    <row r="11676" spans="20:20" x14ac:dyDescent="0.25">
      <c r="T11676"/>
    </row>
    <row r="11677" spans="20:20" x14ac:dyDescent="0.25">
      <c r="T11677"/>
    </row>
    <row r="11678" spans="20:20" x14ac:dyDescent="0.25">
      <c r="T11678"/>
    </row>
    <row r="11679" spans="20:20" x14ac:dyDescent="0.25">
      <c r="T11679"/>
    </row>
    <row r="11680" spans="20:20" x14ac:dyDescent="0.25">
      <c r="T11680"/>
    </row>
    <row r="11681" spans="20:20" x14ac:dyDescent="0.25">
      <c r="T11681"/>
    </row>
    <row r="11682" spans="20:20" x14ac:dyDescent="0.25">
      <c r="T11682"/>
    </row>
    <row r="11683" spans="20:20" x14ac:dyDescent="0.25">
      <c r="T11683"/>
    </row>
    <row r="11684" spans="20:20" x14ac:dyDescent="0.25">
      <c r="T11684"/>
    </row>
    <row r="11685" spans="20:20" x14ac:dyDescent="0.25">
      <c r="T11685"/>
    </row>
    <row r="11686" spans="20:20" x14ac:dyDescent="0.25">
      <c r="T11686"/>
    </row>
    <row r="11687" spans="20:20" x14ac:dyDescent="0.25">
      <c r="T11687"/>
    </row>
    <row r="11688" spans="20:20" x14ac:dyDescent="0.25">
      <c r="T11688"/>
    </row>
    <row r="11689" spans="20:20" x14ac:dyDescent="0.25">
      <c r="T11689"/>
    </row>
    <row r="11690" spans="20:20" x14ac:dyDescent="0.25">
      <c r="T11690"/>
    </row>
    <row r="11691" spans="20:20" x14ac:dyDescent="0.25">
      <c r="T11691"/>
    </row>
    <row r="11692" spans="20:20" x14ac:dyDescent="0.25">
      <c r="T11692"/>
    </row>
    <row r="11693" spans="20:20" x14ac:dyDescent="0.25">
      <c r="T11693"/>
    </row>
    <row r="11694" spans="20:20" x14ac:dyDescent="0.25">
      <c r="T11694"/>
    </row>
    <row r="11695" spans="20:20" x14ac:dyDescent="0.25">
      <c r="T11695"/>
    </row>
    <row r="11696" spans="20:20" x14ac:dyDescent="0.25">
      <c r="T11696"/>
    </row>
    <row r="11697" spans="20:20" x14ac:dyDescent="0.25">
      <c r="T11697"/>
    </row>
    <row r="11698" spans="20:20" x14ac:dyDescent="0.25">
      <c r="T11698"/>
    </row>
    <row r="11699" spans="20:20" x14ac:dyDescent="0.25">
      <c r="T11699"/>
    </row>
    <row r="11700" spans="20:20" x14ac:dyDescent="0.25">
      <c r="T11700"/>
    </row>
    <row r="11701" spans="20:20" x14ac:dyDescent="0.25">
      <c r="T11701"/>
    </row>
    <row r="11702" spans="20:20" x14ac:dyDescent="0.25">
      <c r="T11702"/>
    </row>
    <row r="11703" spans="20:20" x14ac:dyDescent="0.25">
      <c r="T11703"/>
    </row>
    <row r="11704" spans="20:20" x14ac:dyDescent="0.25">
      <c r="T11704"/>
    </row>
    <row r="11705" spans="20:20" x14ac:dyDescent="0.25">
      <c r="T11705"/>
    </row>
    <row r="11706" spans="20:20" x14ac:dyDescent="0.25">
      <c r="T11706"/>
    </row>
    <row r="11707" spans="20:20" x14ac:dyDescent="0.25">
      <c r="T11707"/>
    </row>
    <row r="11708" spans="20:20" x14ac:dyDescent="0.25">
      <c r="T11708"/>
    </row>
    <row r="11709" spans="20:20" x14ac:dyDescent="0.25">
      <c r="T11709"/>
    </row>
    <row r="11710" spans="20:20" x14ac:dyDescent="0.25">
      <c r="T11710"/>
    </row>
    <row r="11711" spans="20:20" x14ac:dyDescent="0.25">
      <c r="T11711"/>
    </row>
    <row r="11712" spans="20:20" x14ac:dyDescent="0.25">
      <c r="T11712"/>
    </row>
    <row r="11713" spans="20:20" x14ac:dyDescent="0.25">
      <c r="T11713"/>
    </row>
    <row r="11714" spans="20:20" x14ac:dyDescent="0.25">
      <c r="T11714"/>
    </row>
    <row r="11715" spans="20:20" x14ac:dyDescent="0.25">
      <c r="T11715"/>
    </row>
    <row r="11716" spans="20:20" x14ac:dyDescent="0.25">
      <c r="T11716"/>
    </row>
    <row r="11717" spans="20:20" x14ac:dyDescent="0.25">
      <c r="T11717"/>
    </row>
    <row r="11718" spans="20:20" x14ac:dyDescent="0.25">
      <c r="T11718"/>
    </row>
    <row r="11719" spans="20:20" x14ac:dyDescent="0.25">
      <c r="T11719"/>
    </row>
    <row r="11720" spans="20:20" x14ac:dyDescent="0.25">
      <c r="T11720"/>
    </row>
    <row r="11721" spans="20:20" x14ac:dyDescent="0.25">
      <c r="T11721"/>
    </row>
    <row r="11722" spans="20:20" x14ac:dyDescent="0.25">
      <c r="T11722"/>
    </row>
    <row r="11723" spans="20:20" x14ac:dyDescent="0.25">
      <c r="T11723"/>
    </row>
    <row r="11724" spans="20:20" x14ac:dyDescent="0.25">
      <c r="T11724"/>
    </row>
    <row r="11725" spans="20:20" x14ac:dyDescent="0.25">
      <c r="T11725"/>
    </row>
    <row r="11726" spans="20:20" x14ac:dyDescent="0.25">
      <c r="T11726"/>
    </row>
    <row r="11727" spans="20:20" x14ac:dyDescent="0.25">
      <c r="T11727"/>
    </row>
    <row r="11728" spans="20:20" x14ac:dyDescent="0.25">
      <c r="T11728"/>
    </row>
    <row r="11729" spans="20:20" x14ac:dyDescent="0.25">
      <c r="T11729"/>
    </row>
    <row r="11730" spans="20:20" x14ac:dyDescent="0.25">
      <c r="T11730"/>
    </row>
    <row r="11731" spans="20:20" x14ac:dyDescent="0.25">
      <c r="T11731"/>
    </row>
    <row r="11732" spans="20:20" x14ac:dyDescent="0.25">
      <c r="T11732"/>
    </row>
    <row r="11733" spans="20:20" x14ac:dyDescent="0.25">
      <c r="T11733"/>
    </row>
    <row r="11734" spans="20:20" x14ac:dyDescent="0.25">
      <c r="T11734"/>
    </row>
    <row r="11735" spans="20:20" x14ac:dyDescent="0.25">
      <c r="T11735"/>
    </row>
    <row r="11736" spans="20:20" x14ac:dyDescent="0.25">
      <c r="T11736"/>
    </row>
    <row r="11737" spans="20:20" x14ac:dyDescent="0.25">
      <c r="T11737"/>
    </row>
    <row r="11738" spans="20:20" x14ac:dyDescent="0.25">
      <c r="T11738"/>
    </row>
    <row r="11739" spans="20:20" x14ac:dyDescent="0.25">
      <c r="T11739"/>
    </row>
    <row r="11740" spans="20:20" x14ac:dyDescent="0.25">
      <c r="T11740"/>
    </row>
    <row r="11741" spans="20:20" x14ac:dyDescent="0.25">
      <c r="T11741"/>
    </row>
    <row r="11742" spans="20:20" x14ac:dyDescent="0.25">
      <c r="T11742"/>
    </row>
    <row r="11743" spans="20:20" x14ac:dyDescent="0.25">
      <c r="T11743"/>
    </row>
    <row r="11744" spans="20:20" x14ac:dyDescent="0.25">
      <c r="T11744"/>
    </row>
    <row r="11745" spans="20:20" x14ac:dyDescent="0.25">
      <c r="T11745"/>
    </row>
    <row r="11746" spans="20:20" x14ac:dyDescent="0.25">
      <c r="T11746"/>
    </row>
    <row r="11747" spans="20:20" x14ac:dyDescent="0.25">
      <c r="T11747"/>
    </row>
    <row r="11748" spans="20:20" x14ac:dyDescent="0.25">
      <c r="T11748"/>
    </row>
    <row r="11749" spans="20:20" x14ac:dyDescent="0.25">
      <c r="T11749"/>
    </row>
    <row r="11750" spans="20:20" x14ac:dyDescent="0.25">
      <c r="T11750"/>
    </row>
    <row r="11751" spans="20:20" x14ac:dyDescent="0.25">
      <c r="T11751"/>
    </row>
    <row r="11752" spans="20:20" x14ac:dyDescent="0.25">
      <c r="T11752"/>
    </row>
    <row r="11753" spans="20:20" x14ac:dyDescent="0.25">
      <c r="T11753"/>
    </row>
    <row r="11754" spans="20:20" x14ac:dyDescent="0.25">
      <c r="T11754"/>
    </row>
    <row r="11755" spans="20:20" x14ac:dyDescent="0.25">
      <c r="T11755"/>
    </row>
    <row r="11756" spans="20:20" x14ac:dyDescent="0.25">
      <c r="T11756"/>
    </row>
    <row r="11757" spans="20:20" x14ac:dyDescent="0.25">
      <c r="T11757"/>
    </row>
    <row r="11758" spans="20:20" x14ac:dyDescent="0.25">
      <c r="T11758"/>
    </row>
    <row r="11759" spans="20:20" x14ac:dyDescent="0.25">
      <c r="T11759"/>
    </row>
    <row r="11760" spans="20:20" x14ac:dyDescent="0.25">
      <c r="T11760"/>
    </row>
    <row r="11761" spans="20:20" x14ac:dyDescent="0.25">
      <c r="T11761"/>
    </row>
    <row r="11762" spans="20:20" x14ac:dyDescent="0.25">
      <c r="T11762"/>
    </row>
    <row r="11763" spans="20:20" x14ac:dyDescent="0.25">
      <c r="T11763"/>
    </row>
    <row r="11764" spans="20:20" x14ac:dyDescent="0.25">
      <c r="T11764"/>
    </row>
    <row r="11765" spans="20:20" x14ac:dyDescent="0.25">
      <c r="T11765"/>
    </row>
    <row r="11766" spans="20:20" x14ac:dyDescent="0.25">
      <c r="T11766"/>
    </row>
    <row r="11767" spans="20:20" x14ac:dyDescent="0.25">
      <c r="T11767"/>
    </row>
    <row r="11768" spans="20:20" x14ac:dyDescent="0.25">
      <c r="T11768"/>
    </row>
    <row r="11769" spans="20:20" x14ac:dyDescent="0.25">
      <c r="T11769"/>
    </row>
    <row r="11770" spans="20:20" x14ac:dyDescent="0.25">
      <c r="T11770"/>
    </row>
    <row r="11771" spans="20:20" x14ac:dyDescent="0.25">
      <c r="T11771"/>
    </row>
    <row r="11772" spans="20:20" x14ac:dyDescent="0.25">
      <c r="T11772"/>
    </row>
    <row r="11773" spans="20:20" x14ac:dyDescent="0.25">
      <c r="T11773"/>
    </row>
    <row r="11774" spans="20:20" x14ac:dyDescent="0.25">
      <c r="T11774"/>
    </row>
    <row r="11775" spans="20:20" x14ac:dyDescent="0.25">
      <c r="T11775"/>
    </row>
    <row r="11776" spans="20:20" x14ac:dyDescent="0.25">
      <c r="T11776"/>
    </row>
    <row r="11777" spans="20:20" x14ac:dyDescent="0.25">
      <c r="T11777"/>
    </row>
    <row r="11778" spans="20:20" x14ac:dyDescent="0.25">
      <c r="T11778"/>
    </row>
    <row r="11779" spans="20:20" x14ac:dyDescent="0.25">
      <c r="T11779"/>
    </row>
    <row r="11780" spans="20:20" x14ac:dyDescent="0.25">
      <c r="T11780"/>
    </row>
    <row r="11781" spans="20:20" x14ac:dyDescent="0.25">
      <c r="T11781"/>
    </row>
    <row r="11782" spans="20:20" x14ac:dyDescent="0.25">
      <c r="T11782"/>
    </row>
    <row r="11783" spans="20:20" x14ac:dyDescent="0.25">
      <c r="T11783"/>
    </row>
    <row r="11784" spans="20:20" x14ac:dyDescent="0.25">
      <c r="T11784"/>
    </row>
    <row r="11785" spans="20:20" x14ac:dyDescent="0.25">
      <c r="T11785"/>
    </row>
    <row r="11786" spans="20:20" x14ac:dyDescent="0.25">
      <c r="T11786"/>
    </row>
    <row r="11787" spans="20:20" x14ac:dyDescent="0.25">
      <c r="T11787"/>
    </row>
    <row r="11788" spans="20:20" x14ac:dyDescent="0.25">
      <c r="T11788"/>
    </row>
    <row r="11789" spans="20:20" x14ac:dyDescent="0.25">
      <c r="T11789"/>
    </row>
    <row r="11790" spans="20:20" x14ac:dyDescent="0.25">
      <c r="T11790"/>
    </row>
    <row r="11791" spans="20:20" x14ac:dyDescent="0.25">
      <c r="T11791"/>
    </row>
    <row r="11792" spans="20:20" x14ac:dyDescent="0.25">
      <c r="T11792"/>
    </row>
    <row r="11793" spans="20:20" x14ac:dyDescent="0.25">
      <c r="T11793"/>
    </row>
    <row r="11794" spans="20:20" x14ac:dyDescent="0.25">
      <c r="T11794"/>
    </row>
    <row r="11795" spans="20:20" x14ac:dyDescent="0.25">
      <c r="T11795"/>
    </row>
    <row r="11796" spans="20:20" x14ac:dyDescent="0.25">
      <c r="T11796"/>
    </row>
    <row r="11797" spans="20:20" x14ac:dyDescent="0.25">
      <c r="T11797"/>
    </row>
    <row r="11798" spans="20:20" x14ac:dyDescent="0.25">
      <c r="T11798"/>
    </row>
    <row r="11799" spans="20:20" x14ac:dyDescent="0.25">
      <c r="T11799"/>
    </row>
    <row r="11800" spans="20:20" x14ac:dyDescent="0.25">
      <c r="T11800"/>
    </row>
    <row r="11801" spans="20:20" x14ac:dyDescent="0.25">
      <c r="T11801"/>
    </row>
    <row r="11802" spans="20:20" x14ac:dyDescent="0.25">
      <c r="T11802"/>
    </row>
    <row r="11803" spans="20:20" x14ac:dyDescent="0.25">
      <c r="T11803"/>
    </row>
    <row r="11804" spans="20:20" x14ac:dyDescent="0.25">
      <c r="T11804"/>
    </row>
    <row r="11805" spans="20:20" x14ac:dyDescent="0.25">
      <c r="T11805"/>
    </row>
    <row r="11806" spans="20:20" x14ac:dyDescent="0.25">
      <c r="T11806"/>
    </row>
    <row r="11807" spans="20:20" x14ac:dyDescent="0.25">
      <c r="T11807"/>
    </row>
    <row r="11808" spans="20:20" x14ac:dyDescent="0.25">
      <c r="T11808"/>
    </row>
    <row r="11809" spans="20:20" x14ac:dyDescent="0.25">
      <c r="T11809"/>
    </row>
    <row r="11810" spans="20:20" x14ac:dyDescent="0.25">
      <c r="T11810"/>
    </row>
    <row r="11811" spans="20:20" x14ac:dyDescent="0.25">
      <c r="T11811"/>
    </row>
    <row r="11812" spans="20:20" x14ac:dyDescent="0.25">
      <c r="T11812"/>
    </row>
    <row r="11813" spans="20:20" x14ac:dyDescent="0.25">
      <c r="T11813"/>
    </row>
    <row r="11814" spans="20:20" x14ac:dyDescent="0.25">
      <c r="T11814"/>
    </row>
    <row r="11815" spans="20:20" x14ac:dyDescent="0.25">
      <c r="T11815"/>
    </row>
    <row r="11816" spans="20:20" x14ac:dyDescent="0.25">
      <c r="T11816"/>
    </row>
    <row r="11817" spans="20:20" x14ac:dyDescent="0.25">
      <c r="T11817"/>
    </row>
    <row r="11818" spans="20:20" x14ac:dyDescent="0.25">
      <c r="T11818"/>
    </row>
    <row r="11819" spans="20:20" x14ac:dyDescent="0.25">
      <c r="T11819"/>
    </row>
    <row r="11820" spans="20:20" x14ac:dyDescent="0.25">
      <c r="T11820"/>
    </row>
    <row r="11821" spans="20:20" x14ac:dyDescent="0.25">
      <c r="T11821"/>
    </row>
    <row r="11822" spans="20:20" x14ac:dyDescent="0.25">
      <c r="T11822"/>
    </row>
    <row r="11823" spans="20:20" x14ac:dyDescent="0.25">
      <c r="T11823"/>
    </row>
    <row r="11824" spans="20:20" x14ac:dyDescent="0.25">
      <c r="T11824"/>
    </row>
    <row r="11825" spans="20:20" x14ac:dyDescent="0.25">
      <c r="T11825"/>
    </row>
    <row r="11826" spans="20:20" x14ac:dyDescent="0.25">
      <c r="T11826"/>
    </row>
    <row r="11827" spans="20:20" x14ac:dyDescent="0.25">
      <c r="T11827"/>
    </row>
    <row r="11828" spans="20:20" x14ac:dyDescent="0.25">
      <c r="T11828"/>
    </row>
    <row r="11829" spans="20:20" x14ac:dyDescent="0.25">
      <c r="T11829"/>
    </row>
    <row r="11830" spans="20:20" x14ac:dyDescent="0.25">
      <c r="T11830"/>
    </row>
    <row r="11831" spans="20:20" x14ac:dyDescent="0.25">
      <c r="T11831"/>
    </row>
    <row r="11832" spans="20:20" x14ac:dyDescent="0.25">
      <c r="T11832"/>
    </row>
    <row r="11833" spans="20:20" x14ac:dyDescent="0.25">
      <c r="T11833"/>
    </row>
    <row r="11834" spans="20:20" x14ac:dyDescent="0.25">
      <c r="T11834"/>
    </row>
    <row r="11835" spans="20:20" x14ac:dyDescent="0.25">
      <c r="T11835"/>
    </row>
    <row r="11836" spans="20:20" x14ac:dyDescent="0.25">
      <c r="T11836"/>
    </row>
    <row r="11837" spans="20:20" x14ac:dyDescent="0.25">
      <c r="T11837"/>
    </row>
    <row r="11838" spans="20:20" x14ac:dyDescent="0.25">
      <c r="T11838"/>
    </row>
    <row r="11839" spans="20:20" x14ac:dyDescent="0.25">
      <c r="T11839"/>
    </row>
    <row r="11840" spans="20:20" x14ac:dyDescent="0.25">
      <c r="T11840"/>
    </row>
    <row r="11841" spans="20:20" x14ac:dyDescent="0.25">
      <c r="T11841"/>
    </row>
    <row r="11842" spans="20:20" x14ac:dyDescent="0.25">
      <c r="T11842"/>
    </row>
    <row r="11843" spans="20:20" x14ac:dyDescent="0.25">
      <c r="T11843"/>
    </row>
    <row r="11844" spans="20:20" x14ac:dyDescent="0.25">
      <c r="T11844"/>
    </row>
    <row r="11845" spans="20:20" x14ac:dyDescent="0.25">
      <c r="T11845"/>
    </row>
    <row r="11846" spans="20:20" x14ac:dyDescent="0.25">
      <c r="T11846"/>
    </row>
    <row r="11847" spans="20:20" x14ac:dyDescent="0.25">
      <c r="T11847"/>
    </row>
    <row r="11848" spans="20:20" x14ac:dyDescent="0.25">
      <c r="T11848"/>
    </row>
    <row r="11849" spans="20:20" x14ac:dyDescent="0.25">
      <c r="T11849"/>
    </row>
    <row r="11850" spans="20:20" x14ac:dyDescent="0.25">
      <c r="T11850"/>
    </row>
    <row r="11851" spans="20:20" x14ac:dyDescent="0.25">
      <c r="T11851"/>
    </row>
    <row r="11852" spans="20:20" x14ac:dyDescent="0.25">
      <c r="T11852"/>
    </row>
    <row r="11853" spans="20:20" x14ac:dyDescent="0.25">
      <c r="T11853"/>
    </row>
    <row r="11854" spans="20:20" x14ac:dyDescent="0.25">
      <c r="T11854"/>
    </row>
    <row r="11855" spans="20:20" x14ac:dyDescent="0.25">
      <c r="T11855"/>
    </row>
    <row r="11856" spans="20:20" x14ac:dyDescent="0.25">
      <c r="T11856"/>
    </row>
    <row r="11857" spans="20:20" x14ac:dyDescent="0.25">
      <c r="T11857"/>
    </row>
    <row r="11858" spans="20:20" x14ac:dyDescent="0.25">
      <c r="T11858"/>
    </row>
    <row r="11859" spans="20:20" x14ac:dyDescent="0.25">
      <c r="T11859"/>
    </row>
    <row r="11860" spans="20:20" x14ac:dyDescent="0.25">
      <c r="T11860"/>
    </row>
    <row r="11861" spans="20:20" x14ac:dyDescent="0.25">
      <c r="T11861"/>
    </row>
    <row r="11862" spans="20:20" x14ac:dyDescent="0.25">
      <c r="T11862"/>
    </row>
    <row r="11863" spans="20:20" x14ac:dyDescent="0.25">
      <c r="T11863"/>
    </row>
    <row r="11864" spans="20:20" x14ac:dyDescent="0.25">
      <c r="T11864"/>
    </row>
    <row r="11865" spans="20:20" x14ac:dyDescent="0.25">
      <c r="T11865"/>
    </row>
    <row r="11866" spans="20:20" x14ac:dyDescent="0.25">
      <c r="T11866"/>
    </row>
    <row r="11867" spans="20:20" x14ac:dyDescent="0.25">
      <c r="T11867"/>
    </row>
    <row r="11868" spans="20:20" x14ac:dyDescent="0.25">
      <c r="T11868"/>
    </row>
    <row r="11869" spans="20:20" x14ac:dyDescent="0.25">
      <c r="T11869"/>
    </row>
    <row r="11870" spans="20:20" x14ac:dyDescent="0.25">
      <c r="T11870"/>
    </row>
    <row r="11871" spans="20:20" x14ac:dyDescent="0.25">
      <c r="T11871"/>
    </row>
    <row r="11872" spans="20:20" x14ac:dyDescent="0.25">
      <c r="T11872"/>
    </row>
    <row r="11873" spans="20:20" x14ac:dyDescent="0.25">
      <c r="T11873"/>
    </row>
    <row r="11874" spans="20:20" x14ac:dyDescent="0.25">
      <c r="T11874"/>
    </row>
    <row r="11875" spans="20:20" x14ac:dyDescent="0.25">
      <c r="T11875"/>
    </row>
    <row r="11876" spans="20:20" x14ac:dyDescent="0.25">
      <c r="T11876"/>
    </row>
    <row r="11877" spans="20:20" x14ac:dyDescent="0.25">
      <c r="T11877"/>
    </row>
    <row r="11878" spans="20:20" x14ac:dyDescent="0.25">
      <c r="T11878"/>
    </row>
    <row r="11879" spans="20:20" x14ac:dyDescent="0.25">
      <c r="T11879"/>
    </row>
    <row r="11880" spans="20:20" x14ac:dyDescent="0.25">
      <c r="T11880"/>
    </row>
    <row r="11881" spans="20:20" x14ac:dyDescent="0.25">
      <c r="T11881"/>
    </row>
    <row r="11882" spans="20:20" x14ac:dyDescent="0.25">
      <c r="T11882"/>
    </row>
    <row r="11883" spans="20:20" x14ac:dyDescent="0.25">
      <c r="T11883"/>
    </row>
    <row r="11884" spans="20:20" x14ac:dyDescent="0.25">
      <c r="T11884"/>
    </row>
    <row r="11885" spans="20:20" x14ac:dyDescent="0.25">
      <c r="T11885"/>
    </row>
    <row r="11886" spans="20:20" x14ac:dyDescent="0.25">
      <c r="T11886"/>
    </row>
    <row r="11887" spans="20:20" x14ac:dyDescent="0.25">
      <c r="T11887"/>
    </row>
    <row r="11888" spans="20:20" x14ac:dyDescent="0.25">
      <c r="T11888"/>
    </row>
    <row r="11889" spans="20:20" x14ac:dyDescent="0.25">
      <c r="T11889"/>
    </row>
    <row r="11890" spans="20:20" x14ac:dyDescent="0.25">
      <c r="T11890"/>
    </row>
    <row r="11891" spans="20:20" x14ac:dyDescent="0.25">
      <c r="T11891"/>
    </row>
    <row r="11892" spans="20:20" x14ac:dyDescent="0.25">
      <c r="T11892"/>
    </row>
    <row r="11893" spans="20:20" x14ac:dyDescent="0.25">
      <c r="T11893"/>
    </row>
    <row r="11894" spans="20:20" x14ac:dyDescent="0.25">
      <c r="T11894"/>
    </row>
    <row r="11895" spans="20:20" x14ac:dyDescent="0.25">
      <c r="T11895"/>
    </row>
    <row r="11896" spans="20:20" x14ac:dyDescent="0.25">
      <c r="T11896"/>
    </row>
    <row r="11897" spans="20:20" x14ac:dyDescent="0.25">
      <c r="T11897"/>
    </row>
    <row r="11898" spans="20:20" x14ac:dyDescent="0.25">
      <c r="T11898"/>
    </row>
    <row r="11899" spans="20:20" x14ac:dyDescent="0.25">
      <c r="T11899"/>
    </row>
    <row r="11900" spans="20:20" x14ac:dyDescent="0.25">
      <c r="T11900"/>
    </row>
    <row r="11901" spans="20:20" x14ac:dyDescent="0.25">
      <c r="T11901"/>
    </row>
    <row r="11902" spans="20:20" x14ac:dyDescent="0.25">
      <c r="T11902"/>
    </row>
    <row r="11903" spans="20:20" x14ac:dyDescent="0.25">
      <c r="T11903"/>
    </row>
    <row r="11904" spans="20:20" x14ac:dyDescent="0.25">
      <c r="T11904"/>
    </row>
    <row r="11905" spans="20:20" x14ac:dyDescent="0.25">
      <c r="T11905"/>
    </row>
    <row r="11906" spans="20:20" x14ac:dyDescent="0.25">
      <c r="T11906"/>
    </row>
    <row r="11907" spans="20:20" x14ac:dyDescent="0.25">
      <c r="T11907"/>
    </row>
    <row r="11908" spans="20:20" x14ac:dyDescent="0.25">
      <c r="T11908"/>
    </row>
    <row r="11909" spans="20:20" x14ac:dyDescent="0.25">
      <c r="T11909"/>
    </row>
    <row r="11910" spans="20:20" x14ac:dyDescent="0.25">
      <c r="T11910"/>
    </row>
    <row r="11911" spans="20:20" x14ac:dyDescent="0.25">
      <c r="T11911"/>
    </row>
    <row r="11912" spans="20:20" x14ac:dyDescent="0.25">
      <c r="T11912"/>
    </row>
    <row r="11913" spans="20:20" x14ac:dyDescent="0.25">
      <c r="T11913"/>
    </row>
    <row r="11914" spans="20:20" x14ac:dyDescent="0.25">
      <c r="T11914"/>
    </row>
    <row r="11915" spans="20:20" x14ac:dyDescent="0.25">
      <c r="T11915"/>
    </row>
    <row r="11916" spans="20:20" x14ac:dyDescent="0.25">
      <c r="T11916"/>
    </row>
    <row r="11917" spans="20:20" x14ac:dyDescent="0.25">
      <c r="T11917"/>
    </row>
    <row r="11918" spans="20:20" x14ac:dyDescent="0.25">
      <c r="T11918"/>
    </row>
    <row r="11919" spans="20:20" x14ac:dyDescent="0.25">
      <c r="T11919"/>
    </row>
    <row r="11920" spans="20:20" x14ac:dyDescent="0.25">
      <c r="T11920"/>
    </row>
    <row r="11921" spans="20:20" x14ac:dyDescent="0.25">
      <c r="T11921"/>
    </row>
    <row r="11922" spans="20:20" x14ac:dyDescent="0.25">
      <c r="T11922"/>
    </row>
    <row r="11923" spans="20:20" x14ac:dyDescent="0.25">
      <c r="T11923"/>
    </row>
    <row r="11924" spans="20:20" x14ac:dyDescent="0.25">
      <c r="T11924"/>
    </row>
    <row r="11925" spans="20:20" x14ac:dyDescent="0.25">
      <c r="T11925"/>
    </row>
    <row r="11926" spans="20:20" x14ac:dyDescent="0.25">
      <c r="T11926"/>
    </row>
    <row r="11927" spans="20:20" x14ac:dyDescent="0.25">
      <c r="T11927"/>
    </row>
    <row r="11928" spans="20:20" x14ac:dyDescent="0.25">
      <c r="T11928"/>
    </row>
    <row r="11929" spans="20:20" x14ac:dyDescent="0.25">
      <c r="T11929"/>
    </row>
    <row r="11930" spans="20:20" x14ac:dyDescent="0.25">
      <c r="T11930"/>
    </row>
    <row r="11931" spans="20:20" x14ac:dyDescent="0.25">
      <c r="T11931"/>
    </row>
    <row r="11932" spans="20:20" x14ac:dyDescent="0.25">
      <c r="T11932"/>
    </row>
    <row r="11933" spans="20:20" x14ac:dyDescent="0.25">
      <c r="T11933"/>
    </row>
    <row r="11934" spans="20:20" x14ac:dyDescent="0.25">
      <c r="T11934"/>
    </row>
    <row r="11935" spans="20:20" x14ac:dyDescent="0.25">
      <c r="T11935"/>
    </row>
    <row r="11936" spans="20:20" x14ac:dyDescent="0.25">
      <c r="T11936"/>
    </row>
    <row r="11937" spans="20:20" x14ac:dyDescent="0.25">
      <c r="T11937"/>
    </row>
    <row r="11938" spans="20:20" x14ac:dyDescent="0.25">
      <c r="T11938"/>
    </row>
    <row r="11939" spans="20:20" x14ac:dyDescent="0.25">
      <c r="T11939"/>
    </row>
    <row r="11940" spans="20:20" x14ac:dyDescent="0.25">
      <c r="T11940"/>
    </row>
    <row r="11941" spans="20:20" x14ac:dyDescent="0.25">
      <c r="T11941"/>
    </row>
    <row r="11942" spans="20:20" x14ac:dyDescent="0.25">
      <c r="T11942"/>
    </row>
    <row r="11943" spans="20:20" x14ac:dyDescent="0.25">
      <c r="T11943"/>
    </row>
    <row r="11944" spans="20:20" x14ac:dyDescent="0.25">
      <c r="T11944"/>
    </row>
    <row r="11945" spans="20:20" x14ac:dyDescent="0.25">
      <c r="T11945"/>
    </row>
    <row r="11946" spans="20:20" x14ac:dyDescent="0.25">
      <c r="T11946"/>
    </row>
    <row r="11947" spans="20:20" x14ac:dyDescent="0.25">
      <c r="T11947"/>
    </row>
    <row r="11948" spans="20:20" x14ac:dyDescent="0.25">
      <c r="T11948"/>
    </row>
    <row r="11949" spans="20:20" x14ac:dyDescent="0.25">
      <c r="T11949"/>
    </row>
    <row r="11950" spans="20:20" x14ac:dyDescent="0.25">
      <c r="T11950"/>
    </row>
    <row r="11951" spans="20:20" x14ac:dyDescent="0.25">
      <c r="T11951"/>
    </row>
    <row r="11952" spans="20:20" x14ac:dyDescent="0.25">
      <c r="T11952"/>
    </row>
    <row r="11953" spans="20:20" x14ac:dyDescent="0.25">
      <c r="T11953"/>
    </row>
    <row r="11954" spans="20:20" x14ac:dyDescent="0.25">
      <c r="T11954"/>
    </row>
    <row r="11955" spans="20:20" x14ac:dyDescent="0.25">
      <c r="T11955"/>
    </row>
    <row r="11956" spans="20:20" x14ac:dyDescent="0.25">
      <c r="T11956"/>
    </row>
    <row r="11957" spans="20:20" x14ac:dyDescent="0.25">
      <c r="T11957"/>
    </row>
    <row r="11958" spans="20:20" x14ac:dyDescent="0.25">
      <c r="T11958"/>
    </row>
    <row r="11959" spans="20:20" x14ac:dyDescent="0.25">
      <c r="T11959"/>
    </row>
    <row r="11960" spans="20:20" x14ac:dyDescent="0.25">
      <c r="T11960"/>
    </row>
    <row r="11961" spans="20:20" x14ac:dyDescent="0.25">
      <c r="T11961"/>
    </row>
    <row r="11962" spans="20:20" x14ac:dyDescent="0.25">
      <c r="T11962"/>
    </row>
    <row r="11963" spans="20:20" x14ac:dyDescent="0.25">
      <c r="T11963"/>
    </row>
    <row r="11964" spans="20:20" x14ac:dyDescent="0.25">
      <c r="T11964"/>
    </row>
    <row r="11965" spans="20:20" x14ac:dyDescent="0.25">
      <c r="T11965"/>
    </row>
    <row r="11966" spans="20:20" x14ac:dyDescent="0.25">
      <c r="T11966"/>
    </row>
    <row r="11967" spans="20:20" x14ac:dyDescent="0.25">
      <c r="T11967"/>
    </row>
    <row r="11968" spans="20:20" x14ac:dyDescent="0.25">
      <c r="T11968"/>
    </row>
    <row r="11969" spans="20:20" x14ac:dyDescent="0.25">
      <c r="T11969"/>
    </row>
    <row r="11970" spans="20:20" x14ac:dyDescent="0.25">
      <c r="T11970"/>
    </row>
    <row r="11971" spans="20:20" x14ac:dyDescent="0.25">
      <c r="T11971"/>
    </row>
    <row r="11972" spans="20:20" x14ac:dyDescent="0.25">
      <c r="T11972"/>
    </row>
    <row r="11973" spans="20:20" x14ac:dyDescent="0.25">
      <c r="T11973"/>
    </row>
    <row r="11974" spans="20:20" x14ac:dyDescent="0.25">
      <c r="T11974"/>
    </row>
    <row r="11975" spans="20:20" x14ac:dyDescent="0.25">
      <c r="T11975"/>
    </row>
    <row r="11976" spans="20:20" x14ac:dyDescent="0.25">
      <c r="T11976"/>
    </row>
    <row r="11977" spans="20:20" x14ac:dyDescent="0.25">
      <c r="T11977"/>
    </row>
    <row r="11978" spans="20:20" x14ac:dyDescent="0.25">
      <c r="T11978"/>
    </row>
    <row r="11979" spans="20:20" x14ac:dyDescent="0.25">
      <c r="T11979"/>
    </row>
    <row r="11980" spans="20:20" x14ac:dyDescent="0.25">
      <c r="T11980"/>
    </row>
    <row r="11981" spans="20:20" x14ac:dyDescent="0.25">
      <c r="T11981"/>
    </row>
    <row r="11982" spans="20:20" x14ac:dyDescent="0.25">
      <c r="T11982"/>
    </row>
    <row r="11983" spans="20:20" x14ac:dyDescent="0.25">
      <c r="T11983"/>
    </row>
    <row r="11984" spans="20:20" x14ac:dyDescent="0.25">
      <c r="T11984"/>
    </row>
    <row r="11985" spans="20:20" x14ac:dyDescent="0.25">
      <c r="T11985"/>
    </row>
    <row r="11986" spans="20:20" x14ac:dyDescent="0.25">
      <c r="T11986"/>
    </row>
    <row r="11987" spans="20:20" x14ac:dyDescent="0.25">
      <c r="T11987"/>
    </row>
    <row r="11988" spans="20:20" x14ac:dyDescent="0.25">
      <c r="T11988"/>
    </row>
    <row r="11989" spans="20:20" x14ac:dyDescent="0.25">
      <c r="T11989"/>
    </row>
    <row r="11990" spans="20:20" x14ac:dyDescent="0.25">
      <c r="T11990"/>
    </row>
    <row r="11991" spans="20:20" x14ac:dyDescent="0.25">
      <c r="T11991"/>
    </row>
    <row r="11992" spans="20:20" x14ac:dyDescent="0.25">
      <c r="T11992"/>
    </row>
    <row r="11993" spans="20:20" x14ac:dyDescent="0.25">
      <c r="T11993"/>
    </row>
    <row r="11994" spans="20:20" x14ac:dyDescent="0.25">
      <c r="T11994"/>
    </row>
    <row r="11995" spans="20:20" x14ac:dyDescent="0.25">
      <c r="T11995"/>
    </row>
    <row r="11996" spans="20:20" x14ac:dyDescent="0.25">
      <c r="T11996"/>
    </row>
    <row r="11997" spans="20:20" x14ac:dyDescent="0.25">
      <c r="T11997"/>
    </row>
    <row r="11998" spans="20:20" x14ac:dyDescent="0.25">
      <c r="T11998"/>
    </row>
    <row r="11999" spans="20:20" x14ac:dyDescent="0.25">
      <c r="T11999"/>
    </row>
    <row r="12000" spans="20:20" x14ac:dyDescent="0.25">
      <c r="T12000"/>
    </row>
    <row r="12001" spans="20:20" x14ac:dyDescent="0.25">
      <c r="T12001"/>
    </row>
    <row r="12002" spans="20:20" x14ac:dyDescent="0.25">
      <c r="T12002"/>
    </row>
    <row r="12003" spans="20:20" x14ac:dyDescent="0.25">
      <c r="T12003"/>
    </row>
    <row r="12004" spans="20:20" x14ac:dyDescent="0.25">
      <c r="T12004"/>
    </row>
    <row r="12005" spans="20:20" x14ac:dyDescent="0.25">
      <c r="T12005"/>
    </row>
    <row r="12006" spans="20:20" x14ac:dyDescent="0.25">
      <c r="T12006"/>
    </row>
    <row r="12007" spans="20:20" x14ac:dyDescent="0.25">
      <c r="T12007"/>
    </row>
    <row r="12008" spans="20:20" x14ac:dyDescent="0.25">
      <c r="T12008"/>
    </row>
    <row r="12009" spans="20:20" x14ac:dyDescent="0.25">
      <c r="T12009"/>
    </row>
    <row r="12010" spans="20:20" x14ac:dyDescent="0.25">
      <c r="T12010"/>
    </row>
    <row r="12011" spans="20:20" x14ac:dyDescent="0.25">
      <c r="T12011"/>
    </row>
    <row r="12012" spans="20:20" x14ac:dyDescent="0.25">
      <c r="T12012"/>
    </row>
    <row r="12013" spans="20:20" x14ac:dyDescent="0.25">
      <c r="T12013"/>
    </row>
    <row r="12014" spans="20:20" x14ac:dyDescent="0.25">
      <c r="T12014"/>
    </row>
    <row r="12015" spans="20:20" x14ac:dyDescent="0.25">
      <c r="T12015"/>
    </row>
    <row r="12016" spans="20:20" x14ac:dyDescent="0.25">
      <c r="T12016"/>
    </row>
    <row r="12017" spans="20:20" x14ac:dyDescent="0.25">
      <c r="T12017"/>
    </row>
    <row r="12018" spans="20:20" x14ac:dyDescent="0.25">
      <c r="T12018"/>
    </row>
    <row r="12019" spans="20:20" x14ac:dyDescent="0.25">
      <c r="T12019"/>
    </row>
    <row r="12020" spans="20:20" x14ac:dyDescent="0.25">
      <c r="T12020"/>
    </row>
    <row r="12021" spans="20:20" x14ac:dyDescent="0.25">
      <c r="T12021"/>
    </row>
    <row r="12022" spans="20:20" x14ac:dyDescent="0.25">
      <c r="T12022"/>
    </row>
    <row r="12023" spans="20:20" x14ac:dyDescent="0.25">
      <c r="T12023"/>
    </row>
    <row r="12024" spans="20:20" x14ac:dyDescent="0.25">
      <c r="T12024"/>
    </row>
    <row r="12025" spans="20:20" x14ac:dyDescent="0.25">
      <c r="T12025"/>
    </row>
    <row r="12026" spans="20:20" x14ac:dyDescent="0.25">
      <c r="T12026"/>
    </row>
    <row r="12027" spans="20:20" x14ac:dyDescent="0.25">
      <c r="T12027"/>
    </row>
    <row r="12028" spans="20:20" x14ac:dyDescent="0.25">
      <c r="T12028"/>
    </row>
    <row r="12029" spans="20:20" x14ac:dyDescent="0.25">
      <c r="T12029"/>
    </row>
    <row r="12030" spans="20:20" x14ac:dyDescent="0.25">
      <c r="T12030"/>
    </row>
    <row r="12031" spans="20:20" x14ac:dyDescent="0.25">
      <c r="T12031"/>
    </row>
    <row r="12032" spans="20:20" x14ac:dyDescent="0.25">
      <c r="T12032"/>
    </row>
    <row r="12033" spans="20:20" x14ac:dyDescent="0.25">
      <c r="T12033"/>
    </row>
    <row r="12034" spans="20:20" x14ac:dyDescent="0.25">
      <c r="T12034"/>
    </row>
    <row r="12035" spans="20:20" x14ac:dyDescent="0.25">
      <c r="T12035"/>
    </row>
    <row r="12036" spans="20:20" x14ac:dyDescent="0.25">
      <c r="T12036"/>
    </row>
    <row r="12037" spans="20:20" x14ac:dyDescent="0.25">
      <c r="T12037"/>
    </row>
    <row r="12038" spans="20:20" x14ac:dyDescent="0.25">
      <c r="T12038"/>
    </row>
    <row r="12039" spans="20:20" x14ac:dyDescent="0.25">
      <c r="T12039"/>
    </row>
    <row r="12040" spans="20:20" x14ac:dyDescent="0.25">
      <c r="T12040"/>
    </row>
    <row r="12041" spans="20:20" x14ac:dyDescent="0.25">
      <c r="T12041"/>
    </row>
    <row r="12042" spans="20:20" x14ac:dyDescent="0.25">
      <c r="T12042"/>
    </row>
    <row r="12043" spans="20:20" x14ac:dyDescent="0.25">
      <c r="T12043"/>
    </row>
    <row r="12044" spans="20:20" x14ac:dyDescent="0.25">
      <c r="T12044"/>
    </row>
    <row r="12045" spans="20:20" x14ac:dyDescent="0.25">
      <c r="T12045"/>
    </row>
    <row r="12046" spans="20:20" x14ac:dyDescent="0.25">
      <c r="T12046"/>
    </row>
    <row r="12047" spans="20:20" x14ac:dyDescent="0.25">
      <c r="T12047"/>
    </row>
    <row r="12048" spans="20:20" x14ac:dyDescent="0.25">
      <c r="T12048"/>
    </row>
    <row r="12049" spans="20:20" x14ac:dyDescent="0.25">
      <c r="T12049"/>
    </row>
    <row r="12050" spans="20:20" x14ac:dyDescent="0.25">
      <c r="T12050"/>
    </row>
    <row r="12051" spans="20:20" x14ac:dyDescent="0.25">
      <c r="T12051"/>
    </row>
    <row r="12052" spans="20:20" x14ac:dyDescent="0.25">
      <c r="T12052"/>
    </row>
    <row r="12053" spans="20:20" x14ac:dyDescent="0.25">
      <c r="T12053"/>
    </row>
    <row r="12054" spans="20:20" x14ac:dyDescent="0.25">
      <c r="T12054"/>
    </row>
    <row r="12055" spans="20:20" x14ac:dyDescent="0.25">
      <c r="T12055"/>
    </row>
    <row r="12056" spans="20:20" x14ac:dyDescent="0.25">
      <c r="T12056"/>
    </row>
    <row r="12057" spans="20:20" x14ac:dyDescent="0.25">
      <c r="T12057"/>
    </row>
    <row r="12058" spans="20:20" x14ac:dyDescent="0.25">
      <c r="T12058"/>
    </row>
    <row r="12059" spans="20:20" x14ac:dyDescent="0.25">
      <c r="T12059"/>
    </row>
    <row r="12060" spans="20:20" x14ac:dyDescent="0.25">
      <c r="T12060"/>
    </row>
    <row r="12061" spans="20:20" x14ac:dyDescent="0.25">
      <c r="T12061"/>
    </row>
    <row r="12062" spans="20:20" x14ac:dyDescent="0.25">
      <c r="T12062"/>
    </row>
    <row r="12063" spans="20:20" x14ac:dyDescent="0.25">
      <c r="T12063"/>
    </row>
    <row r="12064" spans="20:20" x14ac:dyDescent="0.25">
      <c r="T12064"/>
    </row>
    <row r="12065" spans="20:20" x14ac:dyDescent="0.25">
      <c r="T12065"/>
    </row>
    <row r="12066" spans="20:20" x14ac:dyDescent="0.25">
      <c r="T12066"/>
    </row>
    <row r="12067" spans="20:20" x14ac:dyDescent="0.25">
      <c r="T12067"/>
    </row>
    <row r="12068" spans="20:20" x14ac:dyDescent="0.25">
      <c r="T12068"/>
    </row>
    <row r="12069" spans="20:20" x14ac:dyDescent="0.25">
      <c r="T12069"/>
    </row>
    <row r="12070" spans="20:20" x14ac:dyDescent="0.25">
      <c r="T12070"/>
    </row>
    <row r="12071" spans="20:20" x14ac:dyDescent="0.25">
      <c r="T12071"/>
    </row>
    <row r="12072" spans="20:20" x14ac:dyDescent="0.25">
      <c r="T12072"/>
    </row>
    <row r="12073" spans="20:20" x14ac:dyDescent="0.25">
      <c r="T12073"/>
    </row>
    <row r="12074" spans="20:20" x14ac:dyDescent="0.25">
      <c r="T12074"/>
    </row>
    <row r="12075" spans="20:20" x14ac:dyDescent="0.25">
      <c r="T12075"/>
    </row>
    <row r="12076" spans="20:20" x14ac:dyDescent="0.25">
      <c r="T12076"/>
    </row>
    <row r="12077" spans="20:20" x14ac:dyDescent="0.25">
      <c r="T12077"/>
    </row>
    <row r="12078" spans="20:20" x14ac:dyDescent="0.25">
      <c r="T12078"/>
    </row>
    <row r="12079" spans="20:20" x14ac:dyDescent="0.25">
      <c r="T12079"/>
    </row>
    <row r="12080" spans="20:20" x14ac:dyDescent="0.25">
      <c r="T12080"/>
    </row>
    <row r="12081" spans="20:20" x14ac:dyDescent="0.25">
      <c r="T12081"/>
    </row>
    <row r="12082" spans="20:20" x14ac:dyDescent="0.25">
      <c r="T12082"/>
    </row>
    <row r="12083" spans="20:20" x14ac:dyDescent="0.25">
      <c r="T12083"/>
    </row>
    <row r="12084" spans="20:20" x14ac:dyDescent="0.25">
      <c r="T12084"/>
    </row>
    <row r="12085" spans="20:20" x14ac:dyDescent="0.25">
      <c r="T12085"/>
    </row>
    <row r="12086" spans="20:20" x14ac:dyDescent="0.25">
      <c r="T12086"/>
    </row>
    <row r="12087" spans="20:20" x14ac:dyDescent="0.25">
      <c r="T12087"/>
    </row>
    <row r="12088" spans="20:20" x14ac:dyDescent="0.25">
      <c r="T12088"/>
    </row>
    <row r="12089" spans="20:20" x14ac:dyDescent="0.25">
      <c r="T12089"/>
    </row>
    <row r="12090" spans="20:20" x14ac:dyDescent="0.25">
      <c r="T12090"/>
    </row>
    <row r="12091" spans="20:20" x14ac:dyDescent="0.25">
      <c r="T12091"/>
    </row>
    <row r="12092" spans="20:20" x14ac:dyDescent="0.25">
      <c r="T12092"/>
    </row>
    <row r="12093" spans="20:20" x14ac:dyDescent="0.25">
      <c r="T12093"/>
    </row>
    <row r="12094" spans="20:20" x14ac:dyDescent="0.25">
      <c r="T12094"/>
    </row>
    <row r="12095" spans="20:20" x14ac:dyDescent="0.25">
      <c r="T12095"/>
    </row>
    <row r="12096" spans="20:20" x14ac:dyDescent="0.25">
      <c r="T12096"/>
    </row>
    <row r="12097" spans="20:20" x14ac:dyDescent="0.25">
      <c r="T12097"/>
    </row>
    <row r="12098" spans="20:20" x14ac:dyDescent="0.25">
      <c r="T12098"/>
    </row>
    <row r="12099" spans="20:20" x14ac:dyDescent="0.25">
      <c r="T12099"/>
    </row>
    <row r="12100" spans="20:20" x14ac:dyDescent="0.25">
      <c r="T12100"/>
    </row>
    <row r="12101" spans="20:20" x14ac:dyDescent="0.25">
      <c r="T12101"/>
    </row>
    <row r="12102" spans="20:20" x14ac:dyDescent="0.25">
      <c r="T12102"/>
    </row>
    <row r="12103" spans="20:20" x14ac:dyDescent="0.25">
      <c r="T12103"/>
    </row>
    <row r="12104" spans="20:20" x14ac:dyDescent="0.25">
      <c r="T12104"/>
    </row>
    <row r="12105" spans="20:20" x14ac:dyDescent="0.25">
      <c r="T12105"/>
    </row>
    <row r="12106" spans="20:20" x14ac:dyDescent="0.25">
      <c r="T12106"/>
    </row>
    <row r="12107" spans="20:20" x14ac:dyDescent="0.25">
      <c r="T12107"/>
    </row>
    <row r="12108" spans="20:20" x14ac:dyDescent="0.25">
      <c r="T12108"/>
    </row>
    <row r="12109" spans="20:20" x14ac:dyDescent="0.25">
      <c r="T12109"/>
    </row>
    <row r="12110" spans="20:20" x14ac:dyDescent="0.25">
      <c r="T12110"/>
    </row>
    <row r="12111" spans="20:20" x14ac:dyDescent="0.25">
      <c r="T12111"/>
    </row>
    <row r="12112" spans="20:20" x14ac:dyDescent="0.25">
      <c r="T12112"/>
    </row>
    <row r="12113" spans="20:20" x14ac:dyDescent="0.25">
      <c r="T12113"/>
    </row>
    <row r="12114" spans="20:20" x14ac:dyDescent="0.25">
      <c r="T12114"/>
    </row>
    <row r="12115" spans="20:20" x14ac:dyDescent="0.25">
      <c r="T12115"/>
    </row>
    <row r="12116" spans="20:20" x14ac:dyDescent="0.25">
      <c r="T12116"/>
    </row>
    <row r="12117" spans="20:20" x14ac:dyDescent="0.25">
      <c r="T12117"/>
    </row>
    <row r="12118" spans="20:20" x14ac:dyDescent="0.25">
      <c r="T12118"/>
    </row>
    <row r="12119" spans="20:20" x14ac:dyDescent="0.25">
      <c r="T12119"/>
    </row>
    <row r="12120" spans="20:20" x14ac:dyDescent="0.25">
      <c r="T12120"/>
    </row>
    <row r="12121" spans="20:20" x14ac:dyDescent="0.25">
      <c r="T12121"/>
    </row>
    <row r="12122" spans="20:20" x14ac:dyDescent="0.25">
      <c r="T12122"/>
    </row>
    <row r="12123" spans="20:20" x14ac:dyDescent="0.25">
      <c r="T12123"/>
    </row>
    <row r="12124" spans="20:20" x14ac:dyDescent="0.25">
      <c r="T12124"/>
    </row>
    <row r="12125" spans="20:20" x14ac:dyDescent="0.25">
      <c r="T12125"/>
    </row>
    <row r="12126" spans="20:20" x14ac:dyDescent="0.25">
      <c r="T12126"/>
    </row>
    <row r="12127" spans="20:20" x14ac:dyDescent="0.25">
      <c r="T12127"/>
    </row>
    <row r="12128" spans="20:20" x14ac:dyDescent="0.25">
      <c r="T12128"/>
    </row>
    <row r="12129" spans="20:20" x14ac:dyDescent="0.25">
      <c r="T12129"/>
    </row>
    <row r="12130" spans="20:20" x14ac:dyDescent="0.25">
      <c r="T12130"/>
    </row>
    <row r="12131" spans="20:20" x14ac:dyDescent="0.25">
      <c r="T12131"/>
    </row>
    <row r="12132" spans="20:20" x14ac:dyDescent="0.25">
      <c r="T12132"/>
    </row>
    <row r="12133" spans="20:20" x14ac:dyDescent="0.25">
      <c r="T12133"/>
    </row>
    <row r="12134" spans="20:20" x14ac:dyDescent="0.25">
      <c r="T12134"/>
    </row>
    <row r="12135" spans="20:20" x14ac:dyDescent="0.25">
      <c r="T12135"/>
    </row>
    <row r="12136" spans="20:20" x14ac:dyDescent="0.25">
      <c r="T12136"/>
    </row>
    <row r="12137" spans="20:20" x14ac:dyDescent="0.25">
      <c r="T12137"/>
    </row>
    <row r="12138" spans="20:20" x14ac:dyDescent="0.25">
      <c r="T12138"/>
    </row>
    <row r="12139" spans="20:20" x14ac:dyDescent="0.25">
      <c r="T12139"/>
    </row>
    <row r="12140" spans="20:20" x14ac:dyDescent="0.25">
      <c r="T12140"/>
    </row>
    <row r="12141" spans="20:20" x14ac:dyDescent="0.25">
      <c r="T12141"/>
    </row>
    <row r="12142" spans="20:20" x14ac:dyDescent="0.25">
      <c r="T12142"/>
    </row>
    <row r="12143" spans="20:20" x14ac:dyDescent="0.25">
      <c r="T12143"/>
    </row>
    <row r="12144" spans="20:20" x14ac:dyDescent="0.25">
      <c r="T12144"/>
    </row>
    <row r="12145" spans="20:20" x14ac:dyDescent="0.25">
      <c r="T12145"/>
    </row>
    <row r="12146" spans="20:20" x14ac:dyDescent="0.25">
      <c r="T12146"/>
    </row>
    <row r="12147" spans="20:20" x14ac:dyDescent="0.25">
      <c r="T12147"/>
    </row>
    <row r="12148" spans="20:20" x14ac:dyDescent="0.25">
      <c r="T12148"/>
    </row>
    <row r="12149" spans="20:20" x14ac:dyDescent="0.25">
      <c r="T12149"/>
    </row>
    <row r="12150" spans="20:20" x14ac:dyDescent="0.25">
      <c r="T12150"/>
    </row>
    <row r="12151" spans="20:20" x14ac:dyDescent="0.25">
      <c r="T12151"/>
    </row>
    <row r="12152" spans="20:20" x14ac:dyDescent="0.25">
      <c r="T12152"/>
    </row>
    <row r="12153" spans="20:20" x14ac:dyDescent="0.25">
      <c r="T12153"/>
    </row>
    <row r="12154" spans="20:20" x14ac:dyDescent="0.25">
      <c r="T12154"/>
    </row>
    <row r="12155" spans="20:20" x14ac:dyDescent="0.25">
      <c r="T12155"/>
    </row>
    <row r="12156" spans="20:20" x14ac:dyDescent="0.25">
      <c r="T12156"/>
    </row>
    <row r="12157" spans="20:20" x14ac:dyDescent="0.25">
      <c r="T12157"/>
    </row>
    <row r="12158" spans="20:20" x14ac:dyDescent="0.25">
      <c r="T12158"/>
    </row>
    <row r="12159" spans="20:20" x14ac:dyDescent="0.25">
      <c r="T12159"/>
    </row>
    <row r="12160" spans="20:20" x14ac:dyDescent="0.25">
      <c r="T12160"/>
    </row>
    <row r="12161" spans="20:20" x14ac:dyDescent="0.25">
      <c r="T12161"/>
    </row>
    <row r="12162" spans="20:20" x14ac:dyDescent="0.25">
      <c r="T12162"/>
    </row>
    <row r="12163" spans="20:20" x14ac:dyDescent="0.25">
      <c r="T12163"/>
    </row>
    <row r="12164" spans="20:20" x14ac:dyDescent="0.25">
      <c r="T12164"/>
    </row>
    <row r="12165" spans="20:20" x14ac:dyDescent="0.25">
      <c r="T12165"/>
    </row>
    <row r="12166" spans="20:20" x14ac:dyDescent="0.25">
      <c r="T12166"/>
    </row>
    <row r="12167" spans="20:20" x14ac:dyDescent="0.25">
      <c r="T12167"/>
    </row>
    <row r="12168" spans="20:20" x14ac:dyDescent="0.25">
      <c r="T12168"/>
    </row>
    <row r="12169" spans="20:20" x14ac:dyDescent="0.25">
      <c r="T12169"/>
    </row>
    <row r="12170" spans="20:20" x14ac:dyDescent="0.25">
      <c r="T12170"/>
    </row>
    <row r="12171" spans="20:20" x14ac:dyDescent="0.25">
      <c r="T12171"/>
    </row>
    <row r="12172" spans="20:20" x14ac:dyDescent="0.25">
      <c r="T12172"/>
    </row>
    <row r="12173" spans="20:20" x14ac:dyDescent="0.25">
      <c r="T12173"/>
    </row>
    <row r="12174" spans="20:20" x14ac:dyDescent="0.25">
      <c r="T12174"/>
    </row>
    <row r="12175" spans="20:20" x14ac:dyDescent="0.25">
      <c r="T12175"/>
    </row>
    <row r="12176" spans="20:20" x14ac:dyDescent="0.25">
      <c r="T12176"/>
    </row>
    <row r="12177" spans="20:20" x14ac:dyDescent="0.25">
      <c r="T12177"/>
    </row>
    <row r="12178" spans="20:20" x14ac:dyDescent="0.25">
      <c r="T12178"/>
    </row>
    <row r="12179" spans="20:20" x14ac:dyDescent="0.25">
      <c r="T12179"/>
    </row>
    <row r="12180" spans="20:20" x14ac:dyDescent="0.25">
      <c r="T12180"/>
    </row>
    <row r="12181" spans="20:20" x14ac:dyDescent="0.25">
      <c r="T12181"/>
    </row>
    <row r="12182" spans="20:20" x14ac:dyDescent="0.25">
      <c r="T12182"/>
    </row>
    <row r="12183" spans="20:20" x14ac:dyDescent="0.25">
      <c r="T12183"/>
    </row>
    <row r="12184" spans="20:20" x14ac:dyDescent="0.25">
      <c r="T12184"/>
    </row>
    <row r="12185" spans="20:20" x14ac:dyDescent="0.25">
      <c r="T12185"/>
    </row>
    <row r="12186" spans="20:20" x14ac:dyDescent="0.25">
      <c r="T12186"/>
    </row>
    <row r="12187" spans="20:20" x14ac:dyDescent="0.25">
      <c r="T12187"/>
    </row>
    <row r="12188" spans="20:20" x14ac:dyDescent="0.25">
      <c r="T12188"/>
    </row>
    <row r="12189" spans="20:20" x14ac:dyDescent="0.25">
      <c r="T12189"/>
    </row>
    <row r="12190" spans="20:20" x14ac:dyDescent="0.25">
      <c r="T12190"/>
    </row>
    <row r="12191" spans="20:20" x14ac:dyDescent="0.25">
      <c r="T12191"/>
    </row>
    <row r="12192" spans="20:20" x14ac:dyDescent="0.25">
      <c r="T12192"/>
    </row>
    <row r="12193" spans="20:20" x14ac:dyDescent="0.25">
      <c r="T12193"/>
    </row>
    <row r="12194" spans="20:20" x14ac:dyDescent="0.25">
      <c r="T12194"/>
    </row>
    <row r="12195" spans="20:20" x14ac:dyDescent="0.25">
      <c r="T12195"/>
    </row>
    <row r="12196" spans="20:20" x14ac:dyDescent="0.25">
      <c r="T12196"/>
    </row>
    <row r="12197" spans="20:20" x14ac:dyDescent="0.25">
      <c r="T12197"/>
    </row>
    <row r="12198" spans="20:20" x14ac:dyDescent="0.25">
      <c r="T12198"/>
    </row>
    <row r="12199" spans="20:20" x14ac:dyDescent="0.25">
      <c r="T12199"/>
    </row>
    <row r="12200" spans="20:20" x14ac:dyDescent="0.25">
      <c r="T12200"/>
    </row>
    <row r="12201" spans="20:20" x14ac:dyDescent="0.25">
      <c r="T12201"/>
    </row>
    <row r="12202" spans="20:20" x14ac:dyDescent="0.25">
      <c r="T12202"/>
    </row>
    <row r="12203" spans="20:20" x14ac:dyDescent="0.25">
      <c r="T12203"/>
    </row>
    <row r="12204" spans="20:20" x14ac:dyDescent="0.25">
      <c r="T12204"/>
    </row>
    <row r="12205" spans="20:20" x14ac:dyDescent="0.25">
      <c r="T12205"/>
    </row>
    <row r="12206" spans="20:20" x14ac:dyDescent="0.25">
      <c r="T12206"/>
    </row>
    <row r="12207" spans="20:20" x14ac:dyDescent="0.25">
      <c r="T12207"/>
    </row>
    <row r="12208" spans="20:20" x14ac:dyDescent="0.25">
      <c r="T12208"/>
    </row>
    <row r="12209" spans="20:20" x14ac:dyDescent="0.25">
      <c r="T12209"/>
    </row>
    <row r="12210" spans="20:20" x14ac:dyDescent="0.25">
      <c r="T12210"/>
    </row>
    <row r="12211" spans="20:20" x14ac:dyDescent="0.25">
      <c r="T12211"/>
    </row>
    <row r="12212" spans="20:20" x14ac:dyDescent="0.25">
      <c r="T12212"/>
    </row>
    <row r="12213" spans="20:20" x14ac:dyDescent="0.25">
      <c r="T12213"/>
    </row>
    <row r="12214" spans="20:20" x14ac:dyDescent="0.25">
      <c r="T12214"/>
    </row>
    <row r="12215" spans="20:20" x14ac:dyDescent="0.25">
      <c r="T12215"/>
    </row>
    <row r="12216" spans="20:20" x14ac:dyDescent="0.25">
      <c r="T12216"/>
    </row>
    <row r="12217" spans="20:20" x14ac:dyDescent="0.25">
      <c r="T12217"/>
    </row>
    <row r="12218" spans="20:20" x14ac:dyDescent="0.25">
      <c r="T12218"/>
    </row>
    <row r="12219" spans="20:20" x14ac:dyDescent="0.25">
      <c r="T12219"/>
    </row>
    <row r="12220" spans="20:20" x14ac:dyDescent="0.25">
      <c r="T12220"/>
    </row>
    <row r="12221" spans="20:20" x14ac:dyDescent="0.25">
      <c r="T12221"/>
    </row>
    <row r="12222" spans="20:20" x14ac:dyDescent="0.25">
      <c r="T12222"/>
    </row>
    <row r="12223" spans="20:20" x14ac:dyDescent="0.25">
      <c r="T12223"/>
    </row>
    <row r="12224" spans="20:20" x14ac:dyDescent="0.25">
      <c r="T12224"/>
    </row>
    <row r="12225" spans="20:20" x14ac:dyDescent="0.25">
      <c r="T12225"/>
    </row>
    <row r="12226" spans="20:20" x14ac:dyDescent="0.25">
      <c r="T12226"/>
    </row>
    <row r="12227" spans="20:20" x14ac:dyDescent="0.25">
      <c r="T12227"/>
    </row>
    <row r="12228" spans="20:20" x14ac:dyDescent="0.25">
      <c r="T12228"/>
    </row>
    <row r="12229" spans="20:20" x14ac:dyDescent="0.25">
      <c r="T12229"/>
    </row>
    <row r="12230" spans="20:20" x14ac:dyDescent="0.25">
      <c r="T12230"/>
    </row>
    <row r="12231" spans="20:20" x14ac:dyDescent="0.25">
      <c r="T12231"/>
    </row>
    <row r="12232" spans="20:20" x14ac:dyDescent="0.25">
      <c r="T12232"/>
    </row>
    <row r="12233" spans="20:20" x14ac:dyDescent="0.25">
      <c r="T12233"/>
    </row>
    <row r="12234" spans="20:20" x14ac:dyDescent="0.25">
      <c r="T12234"/>
    </row>
    <row r="12235" spans="20:20" x14ac:dyDescent="0.25">
      <c r="T12235"/>
    </row>
    <row r="12236" spans="20:20" x14ac:dyDescent="0.25">
      <c r="T12236"/>
    </row>
    <row r="12237" spans="20:20" x14ac:dyDescent="0.25">
      <c r="T12237"/>
    </row>
    <row r="12238" spans="20:20" x14ac:dyDescent="0.25">
      <c r="T12238"/>
    </row>
    <row r="12239" spans="20:20" x14ac:dyDescent="0.25">
      <c r="T12239"/>
    </row>
    <row r="12240" spans="20:20" x14ac:dyDescent="0.25">
      <c r="T12240"/>
    </row>
    <row r="12241" spans="20:20" x14ac:dyDescent="0.25">
      <c r="T12241"/>
    </row>
    <row r="12242" spans="20:20" x14ac:dyDescent="0.25">
      <c r="T12242"/>
    </row>
    <row r="12243" spans="20:20" x14ac:dyDescent="0.25">
      <c r="T12243"/>
    </row>
    <row r="12244" spans="20:20" x14ac:dyDescent="0.25">
      <c r="T12244"/>
    </row>
    <row r="12245" spans="20:20" x14ac:dyDescent="0.25">
      <c r="T12245"/>
    </row>
    <row r="12246" spans="20:20" x14ac:dyDescent="0.25">
      <c r="T12246"/>
    </row>
    <row r="12247" spans="20:20" x14ac:dyDescent="0.25">
      <c r="T12247"/>
    </row>
    <row r="12248" spans="20:20" x14ac:dyDescent="0.25">
      <c r="T12248"/>
    </row>
    <row r="12249" spans="20:20" x14ac:dyDescent="0.25">
      <c r="T12249"/>
    </row>
    <row r="12250" spans="20:20" x14ac:dyDescent="0.25">
      <c r="T12250"/>
    </row>
    <row r="12251" spans="20:20" x14ac:dyDescent="0.25">
      <c r="T12251"/>
    </row>
    <row r="12252" spans="20:20" x14ac:dyDescent="0.25">
      <c r="T12252"/>
    </row>
    <row r="12253" spans="20:20" x14ac:dyDescent="0.25">
      <c r="T12253"/>
    </row>
    <row r="12254" spans="20:20" x14ac:dyDescent="0.25">
      <c r="T12254"/>
    </row>
    <row r="12255" spans="20:20" x14ac:dyDescent="0.25">
      <c r="T12255"/>
    </row>
    <row r="12256" spans="20:20" x14ac:dyDescent="0.25">
      <c r="T12256"/>
    </row>
    <row r="12257" spans="20:20" x14ac:dyDescent="0.25">
      <c r="T12257"/>
    </row>
    <row r="12258" spans="20:20" x14ac:dyDescent="0.25">
      <c r="T12258"/>
    </row>
    <row r="12259" spans="20:20" x14ac:dyDescent="0.25">
      <c r="T12259"/>
    </row>
    <row r="12260" spans="20:20" x14ac:dyDescent="0.25">
      <c r="T12260"/>
    </row>
    <row r="12261" spans="20:20" x14ac:dyDescent="0.25">
      <c r="T12261"/>
    </row>
    <row r="12262" spans="20:20" x14ac:dyDescent="0.25">
      <c r="T12262"/>
    </row>
    <row r="12263" spans="20:20" x14ac:dyDescent="0.25">
      <c r="T12263"/>
    </row>
    <row r="12264" spans="20:20" x14ac:dyDescent="0.25">
      <c r="T12264"/>
    </row>
    <row r="12265" spans="20:20" x14ac:dyDescent="0.25">
      <c r="T12265"/>
    </row>
    <row r="12266" spans="20:20" x14ac:dyDescent="0.25">
      <c r="T12266"/>
    </row>
    <row r="12267" spans="20:20" x14ac:dyDescent="0.25">
      <c r="T12267"/>
    </row>
    <row r="12268" spans="20:20" x14ac:dyDescent="0.25">
      <c r="T12268"/>
    </row>
    <row r="12269" spans="20:20" x14ac:dyDescent="0.25">
      <c r="T12269"/>
    </row>
    <row r="12270" spans="20:20" x14ac:dyDescent="0.25">
      <c r="T12270"/>
    </row>
    <row r="12271" spans="20:20" x14ac:dyDescent="0.25">
      <c r="T12271"/>
    </row>
    <row r="12272" spans="20:20" x14ac:dyDescent="0.25">
      <c r="T12272"/>
    </row>
    <row r="12273" spans="20:20" x14ac:dyDescent="0.25">
      <c r="T12273"/>
    </row>
    <row r="12274" spans="20:20" x14ac:dyDescent="0.25">
      <c r="T12274"/>
    </row>
    <row r="12275" spans="20:20" x14ac:dyDescent="0.25">
      <c r="T12275"/>
    </row>
    <row r="12276" spans="20:20" x14ac:dyDescent="0.25">
      <c r="T12276"/>
    </row>
    <row r="12277" spans="20:20" x14ac:dyDescent="0.25">
      <c r="T12277"/>
    </row>
    <row r="12278" spans="20:20" x14ac:dyDescent="0.25">
      <c r="T12278"/>
    </row>
    <row r="12279" spans="20:20" x14ac:dyDescent="0.25">
      <c r="T12279"/>
    </row>
    <row r="12280" spans="20:20" x14ac:dyDescent="0.25">
      <c r="T12280"/>
    </row>
    <row r="12281" spans="20:20" x14ac:dyDescent="0.25">
      <c r="T12281"/>
    </row>
    <row r="12282" spans="20:20" x14ac:dyDescent="0.25">
      <c r="T12282"/>
    </row>
    <row r="12283" spans="20:20" x14ac:dyDescent="0.25">
      <c r="T12283"/>
    </row>
    <row r="12284" spans="20:20" x14ac:dyDescent="0.25">
      <c r="T12284"/>
    </row>
    <row r="12285" spans="20:20" x14ac:dyDescent="0.25">
      <c r="T12285"/>
    </row>
    <row r="12286" spans="20:20" x14ac:dyDescent="0.25">
      <c r="T12286"/>
    </row>
    <row r="12287" spans="20:20" x14ac:dyDescent="0.25">
      <c r="T12287"/>
    </row>
    <row r="12288" spans="20:20" x14ac:dyDescent="0.25">
      <c r="T12288"/>
    </row>
    <row r="12289" spans="20:20" x14ac:dyDescent="0.25">
      <c r="T12289"/>
    </row>
    <row r="12290" spans="20:20" x14ac:dyDescent="0.25">
      <c r="T12290"/>
    </row>
    <row r="12291" spans="20:20" x14ac:dyDescent="0.25">
      <c r="T12291"/>
    </row>
    <row r="12292" spans="20:20" x14ac:dyDescent="0.25">
      <c r="T12292"/>
    </row>
    <row r="12293" spans="20:20" x14ac:dyDescent="0.25">
      <c r="T12293"/>
    </row>
    <row r="12294" spans="20:20" x14ac:dyDescent="0.25">
      <c r="T12294"/>
    </row>
    <row r="12295" spans="20:20" x14ac:dyDescent="0.25">
      <c r="T12295"/>
    </row>
    <row r="12296" spans="20:20" x14ac:dyDescent="0.25">
      <c r="T12296"/>
    </row>
    <row r="12297" spans="20:20" x14ac:dyDescent="0.25">
      <c r="T12297"/>
    </row>
    <row r="12298" spans="20:20" x14ac:dyDescent="0.25">
      <c r="T12298"/>
    </row>
    <row r="12299" spans="20:20" x14ac:dyDescent="0.25">
      <c r="T12299"/>
    </row>
    <row r="12300" spans="20:20" x14ac:dyDescent="0.25">
      <c r="T12300"/>
    </row>
    <row r="12301" spans="20:20" x14ac:dyDescent="0.25">
      <c r="T12301"/>
    </row>
    <row r="12302" spans="20:20" x14ac:dyDescent="0.25">
      <c r="T12302"/>
    </row>
    <row r="12303" spans="20:20" x14ac:dyDescent="0.25">
      <c r="T12303"/>
    </row>
    <row r="12304" spans="20:20" x14ac:dyDescent="0.25">
      <c r="T12304"/>
    </row>
    <row r="12305" spans="20:20" x14ac:dyDescent="0.25">
      <c r="T12305"/>
    </row>
    <row r="12306" spans="20:20" x14ac:dyDescent="0.25">
      <c r="T12306"/>
    </row>
    <row r="12307" spans="20:20" x14ac:dyDescent="0.25">
      <c r="T12307"/>
    </row>
    <row r="12308" spans="20:20" x14ac:dyDescent="0.25">
      <c r="T12308"/>
    </row>
    <row r="12309" spans="20:20" x14ac:dyDescent="0.25">
      <c r="T12309"/>
    </row>
    <row r="12310" spans="20:20" x14ac:dyDescent="0.25">
      <c r="T12310"/>
    </row>
    <row r="12311" spans="20:20" x14ac:dyDescent="0.25">
      <c r="T12311"/>
    </row>
    <row r="12312" spans="20:20" x14ac:dyDescent="0.25">
      <c r="T12312"/>
    </row>
    <row r="12313" spans="20:20" x14ac:dyDescent="0.25">
      <c r="T12313"/>
    </row>
    <row r="12314" spans="20:20" x14ac:dyDescent="0.25">
      <c r="T12314"/>
    </row>
    <row r="12315" spans="20:20" x14ac:dyDescent="0.25">
      <c r="T12315"/>
    </row>
    <row r="12316" spans="20:20" x14ac:dyDescent="0.25">
      <c r="T12316"/>
    </row>
    <row r="12317" spans="20:20" x14ac:dyDescent="0.25">
      <c r="T12317"/>
    </row>
    <row r="12318" spans="20:20" x14ac:dyDescent="0.25">
      <c r="T12318"/>
    </row>
    <row r="12319" spans="20:20" x14ac:dyDescent="0.25">
      <c r="T12319"/>
    </row>
    <row r="12320" spans="20:20" x14ac:dyDescent="0.25">
      <c r="T12320"/>
    </row>
    <row r="12321" spans="20:20" x14ac:dyDescent="0.25">
      <c r="T12321"/>
    </row>
    <row r="12322" spans="20:20" x14ac:dyDescent="0.25">
      <c r="T12322"/>
    </row>
    <row r="12323" spans="20:20" x14ac:dyDescent="0.25">
      <c r="T12323"/>
    </row>
    <row r="12324" spans="20:20" x14ac:dyDescent="0.25">
      <c r="T12324"/>
    </row>
    <row r="12325" spans="20:20" x14ac:dyDescent="0.25">
      <c r="T12325"/>
    </row>
    <row r="12326" spans="20:20" x14ac:dyDescent="0.25">
      <c r="T12326"/>
    </row>
    <row r="12327" spans="20:20" x14ac:dyDescent="0.25">
      <c r="T12327"/>
    </row>
    <row r="12328" spans="20:20" x14ac:dyDescent="0.25">
      <c r="T12328"/>
    </row>
    <row r="12329" spans="20:20" x14ac:dyDescent="0.25">
      <c r="T12329"/>
    </row>
    <row r="12330" spans="20:20" x14ac:dyDescent="0.25">
      <c r="T12330"/>
    </row>
    <row r="12331" spans="20:20" x14ac:dyDescent="0.25">
      <c r="T12331"/>
    </row>
    <row r="12332" spans="20:20" x14ac:dyDescent="0.25">
      <c r="T12332"/>
    </row>
    <row r="12333" spans="20:20" x14ac:dyDescent="0.25">
      <c r="T12333"/>
    </row>
    <row r="12334" spans="20:20" x14ac:dyDescent="0.25">
      <c r="T12334"/>
    </row>
    <row r="12335" spans="20:20" x14ac:dyDescent="0.25">
      <c r="T12335"/>
    </row>
    <row r="12336" spans="20:20" x14ac:dyDescent="0.25">
      <c r="T12336"/>
    </row>
    <row r="12337" spans="20:20" x14ac:dyDescent="0.25">
      <c r="T12337"/>
    </row>
    <row r="12338" spans="20:20" x14ac:dyDescent="0.25">
      <c r="T12338"/>
    </row>
    <row r="12339" spans="20:20" x14ac:dyDescent="0.25">
      <c r="T12339"/>
    </row>
    <row r="12340" spans="20:20" x14ac:dyDescent="0.25">
      <c r="T12340"/>
    </row>
    <row r="12341" spans="20:20" x14ac:dyDescent="0.25">
      <c r="T12341"/>
    </row>
    <row r="12342" spans="20:20" x14ac:dyDescent="0.25">
      <c r="T12342"/>
    </row>
    <row r="12343" spans="20:20" x14ac:dyDescent="0.25">
      <c r="T12343"/>
    </row>
    <row r="12344" spans="20:20" x14ac:dyDescent="0.25">
      <c r="T12344"/>
    </row>
    <row r="12345" spans="20:20" x14ac:dyDescent="0.25">
      <c r="T12345"/>
    </row>
    <row r="12346" spans="20:20" x14ac:dyDescent="0.25">
      <c r="T12346"/>
    </row>
    <row r="12347" spans="20:20" x14ac:dyDescent="0.25">
      <c r="T12347"/>
    </row>
    <row r="12348" spans="20:20" x14ac:dyDescent="0.25">
      <c r="T12348"/>
    </row>
    <row r="12349" spans="20:20" x14ac:dyDescent="0.25">
      <c r="T12349"/>
    </row>
    <row r="12350" spans="20:20" x14ac:dyDescent="0.25">
      <c r="T12350"/>
    </row>
    <row r="12351" spans="20:20" x14ac:dyDescent="0.25">
      <c r="T12351"/>
    </row>
    <row r="12352" spans="20:20" x14ac:dyDescent="0.25">
      <c r="T12352"/>
    </row>
    <row r="12353" spans="20:20" x14ac:dyDescent="0.25">
      <c r="T12353"/>
    </row>
    <row r="12354" spans="20:20" x14ac:dyDescent="0.25">
      <c r="T12354"/>
    </row>
    <row r="12355" spans="20:20" x14ac:dyDescent="0.25">
      <c r="T12355"/>
    </row>
    <row r="12356" spans="20:20" x14ac:dyDescent="0.25">
      <c r="T12356"/>
    </row>
    <row r="12357" spans="20:20" x14ac:dyDescent="0.25">
      <c r="T12357"/>
    </row>
    <row r="12358" spans="20:20" x14ac:dyDescent="0.25">
      <c r="T12358"/>
    </row>
    <row r="12359" spans="20:20" x14ac:dyDescent="0.25">
      <c r="T12359"/>
    </row>
    <row r="12360" spans="20:20" x14ac:dyDescent="0.25">
      <c r="T12360"/>
    </row>
    <row r="12361" spans="20:20" x14ac:dyDescent="0.25">
      <c r="T12361"/>
    </row>
    <row r="12362" spans="20:20" x14ac:dyDescent="0.25">
      <c r="T12362"/>
    </row>
    <row r="12363" spans="20:20" x14ac:dyDescent="0.25">
      <c r="T12363"/>
    </row>
    <row r="12364" spans="20:20" x14ac:dyDescent="0.25">
      <c r="T12364"/>
    </row>
    <row r="12365" spans="20:20" x14ac:dyDescent="0.25">
      <c r="T12365"/>
    </row>
    <row r="12366" spans="20:20" x14ac:dyDescent="0.25">
      <c r="T12366"/>
    </row>
    <row r="12367" spans="20:20" x14ac:dyDescent="0.25">
      <c r="T12367"/>
    </row>
    <row r="12368" spans="20:20" x14ac:dyDescent="0.25">
      <c r="T12368"/>
    </row>
    <row r="12369" spans="20:20" x14ac:dyDescent="0.25">
      <c r="T12369"/>
    </row>
    <row r="12370" spans="20:20" x14ac:dyDescent="0.25">
      <c r="T12370"/>
    </row>
    <row r="12371" spans="20:20" x14ac:dyDescent="0.25">
      <c r="T12371"/>
    </row>
    <row r="12372" spans="20:20" x14ac:dyDescent="0.25">
      <c r="T12372"/>
    </row>
    <row r="12373" spans="20:20" x14ac:dyDescent="0.25">
      <c r="T12373"/>
    </row>
    <row r="12374" spans="20:20" x14ac:dyDescent="0.25">
      <c r="T12374"/>
    </row>
    <row r="12375" spans="20:20" x14ac:dyDescent="0.25">
      <c r="T12375"/>
    </row>
    <row r="12376" spans="20:20" x14ac:dyDescent="0.25">
      <c r="T12376"/>
    </row>
    <row r="12377" spans="20:20" x14ac:dyDescent="0.25">
      <c r="T12377"/>
    </row>
    <row r="12378" spans="20:20" x14ac:dyDescent="0.25">
      <c r="T12378"/>
    </row>
    <row r="12379" spans="20:20" x14ac:dyDescent="0.25">
      <c r="T12379"/>
    </row>
    <row r="12380" spans="20:20" x14ac:dyDescent="0.25">
      <c r="T12380"/>
    </row>
    <row r="12381" spans="20:20" x14ac:dyDescent="0.25">
      <c r="T12381"/>
    </row>
    <row r="12382" spans="20:20" x14ac:dyDescent="0.25">
      <c r="T12382"/>
    </row>
    <row r="12383" spans="20:20" x14ac:dyDescent="0.25">
      <c r="T12383"/>
    </row>
    <row r="12384" spans="20:20" x14ac:dyDescent="0.25">
      <c r="T12384"/>
    </row>
    <row r="12385" spans="20:20" x14ac:dyDescent="0.25">
      <c r="T12385"/>
    </row>
    <row r="12386" spans="20:20" x14ac:dyDescent="0.25">
      <c r="T12386"/>
    </row>
    <row r="12387" spans="20:20" x14ac:dyDescent="0.25">
      <c r="T12387"/>
    </row>
    <row r="12388" spans="20:20" x14ac:dyDescent="0.25">
      <c r="T12388"/>
    </row>
    <row r="12389" spans="20:20" x14ac:dyDescent="0.25">
      <c r="T12389"/>
    </row>
    <row r="12390" spans="20:20" x14ac:dyDescent="0.25">
      <c r="T12390"/>
    </row>
    <row r="12391" spans="20:20" x14ac:dyDescent="0.25">
      <c r="T12391"/>
    </row>
    <row r="12392" spans="20:20" x14ac:dyDescent="0.25">
      <c r="T12392"/>
    </row>
    <row r="12393" spans="20:20" x14ac:dyDescent="0.25">
      <c r="T12393"/>
    </row>
    <row r="12394" spans="20:20" x14ac:dyDescent="0.25">
      <c r="T12394"/>
    </row>
    <row r="12395" spans="20:20" x14ac:dyDescent="0.25">
      <c r="T12395"/>
    </row>
    <row r="12396" spans="20:20" x14ac:dyDescent="0.25">
      <c r="T12396"/>
    </row>
    <row r="12397" spans="20:20" x14ac:dyDescent="0.25">
      <c r="T12397"/>
    </row>
    <row r="12398" spans="20:20" x14ac:dyDescent="0.25">
      <c r="T12398"/>
    </row>
    <row r="12399" spans="20:20" x14ac:dyDescent="0.25">
      <c r="T12399"/>
    </row>
    <row r="12400" spans="20:20" x14ac:dyDescent="0.25">
      <c r="T12400"/>
    </row>
    <row r="12401" spans="20:20" x14ac:dyDescent="0.25">
      <c r="T12401"/>
    </row>
    <row r="12402" spans="20:20" x14ac:dyDescent="0.25">
      <c r="T12402"/>
    </row>
    <row r="12403" spans="20:20" x14ac:dyDescent="0.25">
      <c r="T12403"/>
    </row>
    <row r="12404" spans="20:20" x14ac:dyDescent="0.25">
      <c r="T12404"/>
    </row>
    <row r="12405" spans="20:20" x14ac:dyDescent="0.25">
      <c r="T12405"/>
    </row>
    <row r="12406" spans="20:20" x14ac:dyDescent="0.25">
      <c r="T12406"/>
    </row>
    <row r="12407" spans="20:20" x14ac:dyDescent="0.25">
      <c r="T12407"/>
    </row>
    <row r="12408" spans="20:20" x14ac:dyDescent="0.25">
      <c r="T12408"/>
    </row>
    <row r="12409" spans="20:20" x14ac:dyDescent="0.25">
      <c r="T12409"/>
    </row>
    <row r="12410" spans="20:20" x14ac:dyDescent="0.25">
      <c r="T12410"/>
    </row>
    <row r="12411" spans="20:20" x14ac:dyDescent="0.25">
      <c r="T12411"/>
    </row>
    <row r="12412" spans="20:20" x14ac:dyDescent="0.25">
      <c r="T12412"/>
    </row>
    <row r="12413" spans="20:20" x14ac:dyDescent="0.25">
      <c r="T12413"/>
    </row>
    <row r="12414" spans="20:20" x14ac:dyDescent="0.25">
      <c r="T12414"/>
    </row>
    <row r="12415" spans="20:20" x14ac:dyDescent="0.25">
      <c r="T12415"/>
    </row>
    <row r="12416" spans="20:20" x14ac:dyDescent="0.25">
      <c r="T12416"/>
    </row>
    <row r="12417" spans="20:20" x14ac:dyDescent="0.25">
      <c r="T12417"/>
    </row>
    <row r="12418" spans="20:20" x14ac:dyDescent="0.25">
      <c r="T12418"/>
    </row>
    <row r="12419" spans="20:20" x14ac:dyDescent="0.25">
      <c r="T12419"/>
    </row>
    <row r="12420" spans="20:20" x14ac:dyDescent="0.25">
      <c r="T12420"/>
    </row>
    <row r="12421" spans="20:20" x14ac:dyDescent="0.25">
      <c r="T12421"/>
    </row>
    <row r="12422" spans="20:20" x14ac:dyDescent="0.25">
      <c r="T12422"/>
    </row>
    <row r="12423" spans="20:20" x14ac:dyDescent="0.25">
      <c r="T12423"/>
    </row>
    <row r="12424" spans="20:20" x14ac:dyDescent="0.25">
      <c r="T12424"/>
    </row>
    <row r="12425" spans="20:20" x14ac:dyDescent="0.25">
      <c r="T12425"/>
    </row>
    <row r="12426" spans="20:20" x14ac:dyDescent="0.25">
      <c r="T12426"/>
    </row>
    <row r="12427" spans="20:20" x14ac:dyDescent="0.25">
      <c r="T12427"/>
    </row>
    <row r="12428" spans="20:20" x14ac:dyDescent="0.25">
      <c r="T12428"/>
    </row>
    <row r="12429" spans="20:20" x14ac:dyDescent="0.25">
      <c r="T12429"/>
    </row>
    <row r="12430" spans="20:20" x14ac:dyDescent="0.25">
      <c r="T12430"/>
    </row>
    <row r="12431" spans="20:20" x14ac:dyDescent="0.25">
      <c r="T12431"/>
    </row>
    <row r="12432" spans="20:20" x14ac:dyDescent="0.25">
      <c r="T12432"/>
    </row>
    <row r="12433" spans="20:20" x14ac:dyDescent="0.25">
      <c r="T12433"/>
    </row>
    <row r="12434" spans="20:20" x14ac:dyDescent="0.25">
      <c r="T12434"/>
    </row>
    <row r="12435" spans="20:20" x14ac:dyDescent="0.25">
      <c r="T12435"/>
    </row>
    <row r="12436" spans="20:20" x14ac:dyDescent="0.25">
      <c r="T12436"/>
    </row>
    <row r="12437" spans="20:20" x14ac:dyDescent="0.25">
      <c r="T12437"/>
    </row>
    <row r="12438" spans="20:20" x14ac:dyDescent="0.25">
      <c r="T12438"/>
    </row>
    <row r="12439" spans="20:20" x14ac:dyDescent="0.25">
      <c r="T12439"/>
    </row>
    <row r="12440" spans="20:20" x14ac:dyDescent="0.25">
      <c r="T12440"/>
    </row>
    <row r="12441" spans="20:20" x14ac:dyDescent="0.25">
      <c r="T12441"/>
    </row>
    <row r="12442" spans="20:20" x14ac:dyDescent="0.25">
      <c r="T12442"/>
    </row>
    <row r="12443" spans="20:20" x14ac:dyDescent="0.25">
      <c r="T12443"/>
    </row>
    <row r="12444" spans="20:20" x14ac:dyDescent="0.25">
      <c r="T12444"/>
    </row>
    <row r="12445" spans="20:20" x14ac:dyDescent="0.25">
      <c r="T12445"/>
    </row>
    <row r="12446" spans="20:20" x14ac:dyDescent="0.25">
      <c r="T12446"/>
    </row>
    <row r="12447" spans="20:20" x14ac:dyDescent="0.25">
      <c r="T12447"/>
    </row>
    <row r="12448" spans="20:20" x14ac:dyDescent="0.25">
      <c r="T12448"/>
    </row>
    <row r="12449" spans="20:20" x14ac:dyDescent="0.25">
      <c r="T12449"/>
    </row>
    <row r="12450" spans="20:20" x14ac:dyDescent="0.25">
      <c r="T12450"/>
    </row>
    <row r="12451" spans="20:20" x14ac:dyDescent="0.25">
      <c r="T12451"/>
    </row>
    <row r="12452" spans="20:20" x14ac:dyDescent="0.25">
      <c r="T12452"/>
    </row>
    <row r="12453" spans="20:20" x14ac:dyDescent="0.25">
      <c r="T12453"/>
    </row>
    <row r="12454" spans="20:20" x14ac:dyDescent="0.25">
      <c r="T12454"/>
    </row>
    <row r="12455" spans="20:20" x14ac:dyDescent="0.25">
      <c r="T12455"/>
    </row>
    <row r="12456" spans="20:20" x14ac:dyDescent="0.25">
      <c r="T12456"/>
    </row>
    <row r="12457" spans="20:20" x14ac:dyDescent="0.25">
      <c r="T12457"/>
    </row>
    <row r="12458" spans="20:20" x14ac:dyDescent="0.25">
      <c r="T12458"/>
    </row>
    <row r="12459" spans="20:20" x14ac:dyDescent="0.25">
      <c r="T12459"/>
    </row>
    <row r="12460" spans="20:20" x14ac:dyDescent="0.25">
      <c r="T12460"/>
    </row>
    <row r="12461" spans="20:20" x14ac:dyDescent="0.25">
      <c r="T12461"/>
    </row>
    <row r="12462" spans="20:20" x14ac:dyDescent="0.25">
      <c r="T12462"/>
    </row>
    <row r="12463" spans="20:20" x14ac:dyDescent="0.25">
      <c r="T12463"/>
    </row>
    <row r="12464" spans="20:20" x14ac:dyDescent="0.25">
      <c r="T12464"/>
    </row>
    <row r="12465" spans="20:20" x14ac:dyDescent="0.25">
      <c r="T12465"/>
    </row>
    <row r="12466" spans="20:20" x14ac:dyDescent="0.25">
      <c r="T12466"/>
    </row>
    <row r="12467" spans="20:20" x14ac:dyDescent="0.25">
      <c r="T12467"/>
    </row>
    <row r="12468" spans="20:20" x14ac:dyDescent="0.25">
      <c r="T12468"/>
    </row>
    <row r="12469" spans="20:20" x14ac:dyDescent="0.25">
      <c r="T12469"/>
    </row>
    <row r="12470" spans="20:20" x14ac:dyDescent="0.25">
      <c r="T12470"/>
    </row>
    <row r="12471" spans="20:20" x14ac:dyDescent="0.25">
      <c r="T12471"/>
    </row>
    <row r="12472" spans="20:20" x14ac:dyDescent="0.25">
      <c r="T12472"/>
    </row>
    <row r="12473" spans="20:20" x14ac:dyDescent="0.25">
      <c r="T12473"/>
    </row>
    <row r="12474" spans="20:20" x14ac:dyDescent="0.25">
      <c r="T12474"/>
    </row>
    <row r="12475" spans="20:20" x14ac:dyDescent="0.25">
      <c r="T12475"/>
    </row>
    <row r="12476" spans="20:20" x14ac:dyDescent="0.25">
      <c r="T12476"/>
    </row>
    <row r="12477" spans="20:20" x14ac:dyDescent="0.25">
      <c r="T12477"/>
    </row>
    <row r="12478" spans="20:20" x14ac:dyDescent="0.25">
      <c r="T12478"/>
    </row>
    <row r="12479" spans="20:20" x14ac:dyDescent="0.25">
      <c r="T12479"/>
    </row>
    <row r="12480" spans="20:20" x14ac:dyDescent="0.25">
      <c r="T12480"/>
    </row>
    <row r="12481" spans="20:20" x14ac:dyDescent="0.25">
      <c r="T12481"/>
    </row>
    <row r="12482" spans="20:20" x14ac:dyDescent="0.25">
      <c r="T12482"/>
    </row>
    <row r="12483" spans="20:20" x14ac:dyDescent="0.25">
      <c r="T12483"/>
    </row>
    <row r="12484" spans="20:20" x14ac:dyDescent="0.25">
      <c r="T12484"/>
    </row>
    <row r="12485" spans="20:20" x14ac:dyDescent="0.25">
      <c r="T12485"/>
    </row>
    <row r="12486" spans="20:20" x14ac:dyDescent="0.25">
      <c r="T12486"/>
    </row>
    <row r="12487" spans="20:20" x14ac:dyDescent="0.25">
      <c r="T12487"/>
    </row>
    <row r="12488" spans="20:20" x14ac:dyDescent="0.25">
      <c r="T12488"/>
    </row>
    <row r="12489" spans="20:20" x14ac:dyDescent="0.25">
      <c r="T12489"/>
    </row>
    <row r="12490" spans="20:20" x14ac:dyDescent="0.25">
      <c r="T12490"/>
    </row>
    <row r="12491" spans="20:20" x14ac:dyDescent="0.25">
      <c r="T12491"/>
    </row>
    <row r="12492" spans="20:20" x14ac:dyDescent="0.25">
      <c r="T12492"/>
    </row>
    <row r="12493" spans="20:20" x14ac:dyDescent="0.25">
      <c r="T12493"/>
    </row>
    <row r="12494" spans="20:20" x14ac:dyDescent="0.25">
      <c r="T12494"/>
    </row>
    <row r="12495" spans="20:20" x14ac:dyDescent="0.25">
      <c r="T12495"/>
    </row>
    <row r="12496" spans="20:20" x14ac:dyDescent="0.25">
      <c r="T12496"/>
    </row>
    <row r="12497" spans="20:20" x14ac:dyDescent="0.25">
      <c r="T12497"/>
    </row>
    <row r="12498" spans="20:20" x14ac:dyDescent="0.25">
      <c r="T12498"/>
    </row>
    <row r="12499" spans="20:20" x14ac:dyDescent="0.25">
      <c r="T12499"/>
    </row>
    <row r="12500" spans="20:20" x14ac:dyDescent="0.25">
      <c r="T12500"/>
    </row>
    <row r="12501" spans="20:20" x14ac:dyDescent="0.25">
      <c r="T12501"/>
    </row>
    <row r="12502" spans="20:20" x14ac:dyDescent="0.25">
      <c r="T12502"/>
    </row>
    <row r="12503" spans="20:20" x14ac:dyDescent="0.25">
      <c r="T12503"/>
    </row>
    <row r="12504" spans="20:20" x14ac:dyDescent="0.25">
      <c r="T12504"/>
    </row>
    <row r="12505" spans="20:20" x14ac:dyDescent="0.25">
      <c r="T12505"/>
    </row>
    <row r="12506" spans="20:20" x14ac:dyDescent="0.25">
      <c r="T12506"/>
    </row>
    <row r="12507" spans="20:20" x14ac:dyDescent="0.25">
      <c r="T12507"/>
    </row>
    <row r="12508" spans="20:20" x14ac:dyDescent="0.25">
      <c r="T12508"/>
    </row>
    <row r="12509" spans="20:20" x14ac:dyDescent="0.25">
      <c r="T12509"/>
    </row>
    <row r="12510" spans="20:20" x14ac:dyDescent="0.25">
      <c r="T12510"/>
    </row>
    <row r="12511" spans="20:20" x14ac:dyDescent="0.25">
      <c r="T12511"/>
    </row>
    <row r="12512" spans="20:20" x14ac:dyDescent="0.25">
      <c r="T12512"/>
    </row>
    <row r="12513" spans="20:20" x14ac:dyDescent="0.25">
      <c r="T12513"/>
    </row>
    <row r="12514" spans="20:20" x14ac:dyDescent="0.25">
      <c r="T12514"/>
    </row>
    <row r="12515" spans="20:20" x14ac:dyDescent="0.25">
      <c r="T12515"/>
    </row>
    <row r="12516" spans="20:20" x14ac:dyDescent="0.25">
      <c r="T12516"/>
    </row>
    <row r="12517" spans="20:20" x14ac:dyDescent="0.25">
      <c r="T12517"/>
    </row>
    <row r="12518" spans="20:20" x14ac:dyDescent="0.25">
      <c r="T12518"/>
    </row>
    <row r="12519" spans="20:20" x14ac:dyDescent="0.25">
      <c r="T12519"/>
    </row>
    <row r="12520" spans="20:20" x14ac:dyDescent="0.25">
      <c r="T12520"/>
    </row>
    <row r="12521" spans="20:20" x14ac:dyDescent="0.25">
      <c r="T12521"/>
    </row>
    <row r="12522" spans="20:20" x14ac:dyDescent="0.25">
      <c r="T12522"/>
    </row>
    <row r="12523" spans="20:20" x14ac:dyDescent="0.25">
      <c r="T12523"/>
    </row>
    <row r="12524" spans="20:20" x14ac:dyDescent="0.25">
      <c r="T12524"/>
    </row>
    <row r="12525" spans="20:20" x14ac:dyDescent="0.25">
      <c r="T12525"/>
    </row>
    <row r="12526" spans="20:20" x14ac:dyDescent="0.25">
      <c r="T12526"/>
    </row>
    <row r="12527" spans="20:20" x14ac:dyDescent="0.25">
      <c r="T12527"/>
    </row>
    <row r="12528" spans="20:20" x14ac:dyDescent="0.25">
      <c r="T12528"/>
    </row>
    <row r="12529" spans="20:20" x14ac:dyDescent="0.25">
      <c r="T12529"/>
    </row>
    <row r="12530" spans="20:20" x14ac:dyDescent="0.25">
      <c r="T12530"/>
    </row>
    <row r="12531" spans="20:20" x14ac:dyDescent="0.25">
      <c r="T12531"/>
    </row>
    <row r="12532" spans="20:20" x14ac:dyDescent="0.25">
      <c r="T12532"/>
    </row>
    <row r="12533" spans="20:20" x14ac:dyDescent="0.25">
      <c r="T12533"/>
    </row>
    <row r="12534" spans="20:20" x14ac:dyDescent="0.25">
      <c r="T12534"/>
    </row>
    <row r="12535" spans="20:20" x14ac:dyDescent="0.25">
      <c r="T12535"/>
    </row>
    <row r="12536" spans="20:20" x14ac:dyDescent="0.25">
      <c r="T12536"/>
    </row>
    <row r="12537" spans="20:20" x14ac:dyDescent="0.25">
      <c r="T12537"/>
    </row>
    <row r="12538" spans="20:20" x14ac:dyDescent="0.25">
      <c r="T12538"/>
    </row>
    <row r="12539" spans="20:20" x14ac:dyDescent="0.25">
      <c r="T12539"/>
    </row>
    <row r="12540" spans="20:20" x14ac:dyDescent="0.25">
      <c r="T12540"/>
    </row>
    <row r="12541" spans="20:20" x14ac:dyDescent="0.25">
      <c r="T12541"/>
    </row>
    <row r="12542" spans="20:20" x14ac:dyDescent="0.25">
      <c r="T12542"/>
    </row>
    <row r="12543" spans="20:20" x14ac:dyDescent="0.25">
      <c r="T12543"/>
    </row>
    <row r="12544" spans="20:20" x14ac:dyDescent="0.25">
      <c r="T12544"/>
    </row>
    <row r="12545" spans="20:20" x14ac:dyDescent="0.25">
      <c r="T12545"/>
    </row>
    <row r="12546" spans="20:20" x14ac:dyDescent="0.25">
      <c r="T12546"/>
    </row>
    <row r="12547" spans="20:20" x14ac:dyDescent="0.25">
      <c r="T12547"/>
    </row>
    <row r="12548" spans="20:20" x14ac:dyDescent="0.25">
      <c r="T12548"/>
    </row>
    <row r="12549" spans="20:20" x14ac:dyDescent="0.25">
      <c r="T12549"/>
    </row>
    <row r="12550" spans="20:20" x14ac:dyDescent="0.25">
      <c r="T12550"/>
    </row>
    <row r="12551" spans="20:20" x14ac:dyDescent="0.25">
      <c r="T12551"/>
    </row>
    <row r="12552" spans="20:20" x14ac:dyDescent="0.25">
      <c r="T12552"/>
    </row>
    <row r="12553" spans="20:20" x14ac:dyDescent="0.25">
      <c r="T12553"/>
    </row>
    <row r="12554" spans="20:20" x14ac:dyDescent="0.25">
      <c r="T12554"/>
    </row>
    <row r="12555" spans="20:20" x14ac:dyDescent="0.25">
      <c r="T12555"/>
    </row>
    <row r="12556" spans="20:20" x14ac:dyDescent="0.25">
      <c r="T12556"/>
    </row>
    <row r="12557" spans="20:20" x14ac:dyDescent="0.25">
      <c r="T12557"/>
    </row>
    <row r="12558" spans="20:20" x14ac:dyDescent="0.25">
      <c r="T12558"/>
    </row>
    <row r="12559" spans="20:20" x14ac:dyDescent="0.25">
      <c r="T12559"/>
    </row>
    <row r="12560" spans="20:20" x14ac:dyDescent="0.25">
      <c r="T12560"/>
    </row>
    <row r="12561" spans="20:20" x14ac:dyDescent="0.25">
      <c r="T12561"/>
    </row>
    <row r="12562" spans="20:20" x14ac:dyDescent="0.25">
      <c r="T12562"/>
    </row>
    <row r="12563" spans="20:20" x14ac:dyDescent="0.25">
      <c r="T12563"/>
    </row>
    <row r="12564" spans="20:20" x14ac:dyDescent="0.25">
      <c r="T12564"/>
    </row>
    <row r="12565" spans="20:20" x14ac:dyDescent="0.25">
      <c r="T12565"/>
    </row>
    <row r="12566" spans="20:20" x14ac:dyDescent="0.25">
      <c r="T12566"/>
    </row>
    <row r="12567" spans="20:20" x14ac:dyDescent="0.25">
      <c r="T12567"/>
    </row>
    <row r="12568" spans="20:20" x14ac:dyDescent="0.25">
      <c r="T12568"/>
    </row>
    <row r="12569" spans="20:20" x14ac:dyDescent="0.25">
      <c r="T12569"/>
    </row>
    <row r="12570" spans="20:20" x14ac:dyDescent="0.25">
      <c r="T12570"/>
    </row>
    <row r="12571" spans="20:20" x14ac:dyDescent="0.25">
      <c r="T12571"/>
    </row>
    <row r="12572" spans="20:20" x14ac:dyDescent="0.25">
      <c r="T12572"/>
    </row>
    <row r="12573" spans="20:20" x14ac:dyDescent="0.25">
      <c r="T12573"/>
    </row>
    <row r="12574" spans="20:20" x14ac:dyDescent="0.25">
      <c r="T12574"/>
    </row>
    <row r="12575" spans="20:20" x14ac:dyDescent="0.25">
      <c r="T12575"/>
    </row>
    <row r="12576" spans="20:20" x14ac:dyDescent="0.25">
      <c r="T12576"/>
    </row>
    <row r="12577" spans="20:20" x14ac:dyDescent="0.25">
      <c r="T12577"/>
    </row>
    <row r="12578" spans="20:20" x14ac:dyDescent="0.25">
      <c r="T12578"/>
    </row>
    <row r="12579" spans="20:20" x14ac:dyDescent="0.25">
      <c r="T12579"/>
    </row>
    <row r="12580" spans="20:20" x14ac:dyDescent="0.25">
      <c r="T12580"/>
    </row>
    <row r="12581" spans="20:20" x14ac:dyDescent="0.25">
      <c r="T12581"/>
    </row>
    <row r="12582" spans="20:20" x14ac:dyDescent="0.25">
      <c r="T12582"/>
    </row>
    <row r="12583" spans="20:20" x14ac:dyDescent="0.25">
      <c r="T12583"/>
    </row>
    <row r="12584" spans="20:20" x14ac:dyDescent="0.25">
      <c r="T12584"/>
    </row>
    <row r="12585" spans="20:20" x14ac:dyDescent="0.25">
      <c r="T12585"/>
    </row>
    <row r="12586" spans="20:20" x14ac:dyDescent="0.25">
      <c r="T12586"/>
    </row>
    <row r="12587" spans="20:20" x14ac:dyDescent="0.25">
      <c r="T12587"/>
    </row>
    <row r="12588" spans="20:20" x14ac:dyDescent="0.25">
      <c r="T12588"/>
    </row>
    <row r="12589" spans="20:20" x14ac:dyDescent="0.25">
      <c r="T12589"/>
    </row>
    <row r="12590" spans="20:20" x14ac:dyDescent="0.25">
      <c r="T12590"/>
    </row>
    <row r="12591" spans="20:20" x14ac:dyDescent="0.25">
      <c r="T12591"/>
    </row>
    <row r="12592" spans="20:20" x14ac:dyDescent="0.25">
      <c r="T12592"/>
    </row>
    <row r="12593" spans="20:20" x14ac:dyDescent="0.25">
      <c r="T12593"/>
    </row>
    <row r="12594" spans="20:20" x14ac:dyDescent="0.25">
      <c r="T12594"/>
    </row>
    <row r="12595" spans="20:20" x14ac:dyDescent="0.25">
      <c r="T12595"/>
    </row>
    <row r="12596" spans="20:20" x14ac:dyDescent="0.25">
      <c r="T12596"/>
    </row>
    <row r="12597" spans="20:20" x14ac:dyDescent="0.25">
      <c r="T12597"/>
    </row>
    <row r="12598" spans="20:20" x14ac:dyDescent="0.25">
      <c r="T12598"/>
    </row>
    <row r="12599" spans="20:20" x14ac:dyDescent="0.25">
      <c r="T12599"/>
    </row>
    <row r="12600" spans="20:20" x14ac:dyDescent="0.25">
      <c r="T12600"/>
    </row>
    <row r="12601" spans="20:20" x14ac:dyDescent="0.25">
      <c r="T12601"/>
    </row>
    <row r="12602" spans="20:20" x14ac:dyDescent="0.25">
      <c r="T12602"/>
    </row>
    <row r="12603" spans="20:20" x14ac:dyDescent="0.25">
      <c r="T12603"/>
    </row>
    <row r="12604" spans="20:20" x14ac:dyDescent="0.25">
      <c r="T12604"/>
    </row>
    <row r="12605" spans="20:20" x14ac:dyDescent="0.25">
      <c r="T12605"/>
    </row>
    <row r="12606" spans="20:20" x14ac:dyDescent="0.25">
      <c r="T12606"/>
    </row>
    <row r="12607" spans="20:20" x14ac:dyDescent="0.25">
      <c r="T12607"/>
    </row>
    <row r="12608" spans="20:20" x14ac:dyDescent="0.25">
      <c r="T12608"/>
    </row>
    <row r="12609" spans="20:20" x14ac:dyDescent="0.25">
      <c r="T12609"/>
    </row>
    <row r="12610" spans="20:20" x14ac:dyDescent="0.25">
      <c r="T12610"/>
    </row>
    <row r="12611" spans="20:20" x14ac:dyDescent="0.25">
      <c r="T12611"/>
    </row>
    <row r="12612" spans="20:20" x14ac:dyDescent="0.25">
      <c r="T12612"/>
    </row>
    <row r="12613" spans="20:20" x14ac:dyDescent="0.25">
      <c r="T12613"/>
    </row>
    <row r="12614" spans="20:20" x14ac:dyDescent="0.25">
      <c r="T12614"/>
    </row>
    <row r="12615" spans="20:20" x14ac:dyDescent="0.25">
      <c r="T12615"/>
    </row>
    <row r="12616" spans="20:20" x14ac:dyDescent="0.25">
      <c r="T12616"/>
    </row>
    <row r="12617" spans="20:20" x14ac:dyDescent="0.25">
      <c r="T12617"/>
    </row>
    <row r="12618" spans="20:20" x14ac:dyDescent="0.25">
      <c r="T12618"/>
    </row>
    <row r="12619" spans="20:20" x14ac:dyDescent="0.25">
      <c r="T12619"/>
    </row>
    <row r="12620" spans="20:20" x14ac:dyDescent="0.25">
      <c r="T12620"/>
    </row>
    <row r="12621" spans="20:20" x14ac:dyDescent="0.25">
      <c r="T12621"/>
    </row>
    <row r="12622" spans="20:20" x14ac:dyDescent="0.25">
      <c r="T12622"/>
    </row>
    <row r="12623" spans="20:20" x14ac:dyDescent="0.25">
      <c r="T12623"/>
    </row>
    <row r="12624" spans="20:20" x14ac:dyDescent="0.25">
      <c r="T12624"/>
    </row>
    <row r="12625" spans="20:20" x14ac:dyDescent="0.25">
      <c r="T12625"/>
    </row>
    <row r="12626" spans="20:20" x14ac:dyDescent="0.25">
      <c r="T12626"/>
    </row>
    <row r="12627" spans="20:20" x14ac:dyDescent="0.25">
      <c r="T12627"/>
    </row>
    <row r="12628" spans="20:20" x14ac:dyDescent="0.25">
      <c r="T12628"/>
    </row>
    <row r="12629" spans="20:20" x14ac:dyDescent="0.25">
      <c r="T12629"/>
    </row>
    <row r="12630" spans="20:20" x14ac:dyDescent="0.25">
      <c r="T12630"/>
    </row>
    <row r="12631" spans="20:20" x14ac:dyDescent="0.25">
      <c r="T12631"/>
    </row>
    <row r="12632" spans="20:20" x14ac:dyDescent="0.25">
      <c r="T12632"/>
    </row>
    <row r="12633" spans="20:20" x14ac:dyDescent="0.25">
      <c r="T12633"/>
    </row>
    <row r="12634" spans="20:20" x14ac:dyDescent="0.25">
      <c r="T12634"/>
    </row>
    <row r="12635" spans="20:20" x14ac:dyDescent="0.25">
      <c r="T12635"/>
    </row>
    <row r="12636" spans="20:20" x14ac:dyDescent="0.25">
      <c r="T12636"/>
    </row>
    <row r="12637" spans="20:20" x14ac:dyDescent="0.25">
      <c r="T12637"/>
    </row>
    <row r="12638" spans="20:20" x14ac:dyDescent="0.25">
      <c r="T12638"/>
    </row>
    <row r="12639" spans="20:20" x14ac:dyDescent="0.25">
      <c r="T12639"/>
    </row>
    <row r="12640" spans="20:20" x14ac:dyDescent="0.25">
      <c r="T12640"/>
    </row>
    <row r="12641" spans="20:20" x14ac:dyDescent="0.25">
      <c r="T12641"/>
    </row>
    <row r="12642" spans="20:20" x14ac:dyDescent="0.25">
      <c r="T12642"/>
    </row>
    <row r="12643" spans="20:20" x14ac:dyDescent="0.25">
      <c r="T12643"/>
    </row>
    <row r="12644" spans="20:20" x14ac:dyDescent="0.25">
      <c r="T12644"/>
    </row>
    <row r="12645" spans="20:20" x14ac:dyDescent="0.25">
      <c r="T12645"/>
    </row>
    <row r="12646" spans="20:20" x14ac:dyDescent="0.25">
      <c r="T12646"/>
    </row>
    <row r="12647" spans="20:20" x14ac:dyDescent="0.25">
      <c r="T12647"/>
    </row>
    <row r="12648" spans="20:20" x14ac:dyDescent="0.25">
      <c r="T12648"/>
    </row>
    <row r="12649" spans="20:20" x14ac:dyDescent="0.25">
      <c r="T12649"/>
    </row>
    <row r="12650" spans="20:20" x14ac:dyDescent="0.25">
      <c r="T12650"/>
    </row>
    <row r="12651" spans="20:20" x14ac:dyDescent="0.25">
      <c r="T12651"/>
    </row>
    <row r="12652" spans="20:20" x14ac:dyDescent="0.25">
      <c r="T12652"/>
    </row>
    <row r="12653" spans="20:20" x14ac:dyDescent="0.25">
      <c r="T12653"/>
    </row>
    <row r="12654" spans="20:20" x14ac:dyDescent="0.25">
      <c r="T12654"/>
    </row>
    <row r="12655" spans="20:20" x14ac:dyDescent="0.25">
      <c r="T12655"/>
    </row>
    <row r="12656" spans="20:20" x14ac:dyDescent="0.25">
      <c r="T12656"/>
    </row>
    <row r="12657" spans="20:20" x14ac:dyDescent="0.25">
      <c r="T12657"/>
    </row>
    <row r="12658" spans="20:20" x14ac:dyDescent="0.25">
      <c r="T12658"/>
    </row>
    <row r="12659" spans="20:20" x14ac:dyDescent="0.25">
      <c r="T12659"/>
    </row>
    <row r="12660" spans="20:20" x14ac:dyDescent="0.25">
      <c r="T12660"/>
    </row>
    <row r="12661" spans="20:20" x14ac:dyDescent="0.25">
      <c r="T12661"/>
    </row>
    <row r="12662" spans="20:20" x14ac:dyDescent="0.25">
      <c r="T12662"/>
    </row>
    <row r="12663" spans="20:20" x14ac:dyDescent="0.25">
      <c r="T12663"/>
    </row>
    <row r="12664" spans="20:20" x14ac:dyDescent="0.25">
      <c r="T12664"/>
    </row>
    <row r="12665" spans="20:20" x14ac:dyDescent="0.25">
      <c r="T12665"/>
    </row>
    <row r="12666" spans="20:20" x14ac:dyDescent="0.25">
      <c r="T12666"/>
    </row>
    <row r="12667" spans="20:20" x14ac:dyDescent="0.25">
      <c r="T12667"/>
    </row>
    <row r="12668" spans="20:20" x14ac:dyDescent="0.25">
      <c r="T12668"/>
    </row>
    <row r="12669" spans="20:20" x14ac:dyDescent="0.25">
      <c r="T12669"/>
    </row>
    <row r="12670" spans="20:20" x14ac:dyDescent="0.25">
      <c r="T12670"/>
    </row>
    <row r="12671" spans="20:20" x14ac:dyDescent="0.25">
      <c r="T12671"/>
    </row>
    <row r="12672" spans="20:20" x14ac:dyDescent="0.25">
      <c r="T12672"/>
    </row>
    <row r="12673" spans="20:20" x14ac:dyDescent="0.25">
      <c r="T12673"/>
    </row>
    <row r="12674" spans="20:20" x14ac:dyDescent="0.25">
      <c r="T12674"/>
    </row>
    <row r="12675" spans="20:20" x14ac:dyDescent="0.25">
      <c r="T12675"/>
    </row>
    <row r="12676" spans="20:20" x14ac:dyDescent="0.25">
      <c r="T12676"/>
    </row>
    <row r="12677" spans="20:20" x14ac:dyDescent="0.25">
      <c r="T12677"/>
    </row>
    <row r="12678" spans="20:20" x14ac:dyDescent="0.25">
      <c r="T12678"/>
    </row>
    <row r="12679" spans="20:20" x14ac:dyDescent="0.25">
      <c r="T12679"/>
    </row>
    <row r="12680" spans="20:20" x14ac:dyDescent="0.25">
      <c r="T12680"/>
    </row>
    <row r="12681" spans="20:20" x14ac:dyDescent="0.25">
      <c r="T12681"/>
    </row>
    <row r="12682" spans="20:20" x14ac:dyDescent="0.25">
      <c r="T12682"/>
    </row>
    <row r="12683" spans="20:20" x14ac:dyDescent="0.25">
      <c r="T12683"/>
    </row>
    <row r="12684" spans="20:20" x14ac:dyDescent="0.25">
      <c r="T12684"/>
    </row>
    <row r="12685" spans="20:20" x14ac:dyDescent="0.25">
      <c r="T12685"/>
    </row>
    <row r="12686" spans="20:20" x14ac:dyDescent="0.25">
      <c r="T12686"/>
    </row>
    <row r="12687" spans="20:20" x14ac:dyDescent="0.25">
      <c r="T12687"/>
    </row>
    <row r="12688" spans="20:20" x14ac:dyDescent="0.25">
      <c r="T12688"/>
    </row>
    <row r="12689" spans="20:20" x14ac:dyDescent="0.25">
      <c r="T12689"/>
    </row>
    <row r="12690" spans="20:20" x14ac:dyDescent="0.25">
      <c r="T12690"/>
    </row>
    <row r="12691" spans="20:20" x14ac:dyDescent="0.25">
      <c r="T12691"/>
    </row>
    <row r="12692" spans="20:20" x14ac:dyDescent="0.25">
      <c r="T12692"/>
    </row>
    <row r="12693" spans="20:20" x14ac:dyDescent="0.25">
      <c r="T12693"/>
    </row>
    <row r="12694" spans="20:20" x14ac:dyDescent="0.25">
      <c r="T12694"/>
    </row>
    <row r="12695" spans="20:20" x14ac:dyDescent="0.25">
      <c r="T12695"/>
    </row>
    <row r="12696" spans="20:20" x14ac:dyDescent="0.25">
      <c r="T12696"/>
    </row>
    <row r="12697" spans="20:20" x14ac:dyDescent="0.25">
      <c r="T12697"/>
    </row>
    <row r="12698" spans="20:20" x14ac:dyDescent="0.25">
      <c r="T12698"/>
    </row>
    <row r="12699" spans="20:20" x14ac:dyDescent="0.25">
      <c r="T12699"/>
    </row>
    <row r="12700" spans="20:20" x14ac:dyDescent="0.25">
      <c r="T12700"/>
    </row>
    <row r="12701" spans="20:20" x14ac:dyDescent="0.25">
      <c r="T12701"/>
    </row>
    <row r="12702" spans="20:20" x14ac:dyDescent="0.25">
      <c r="T12702"/>
    </row>
    <row r="12703" spans="20:20" x14ac:dyDescent="0.25">
      <c r="T12703"/>
    </row>
    <row r="12704" spans="20:20" x14ac:dyDescent="0.25">
      <c r="T12704"/>
    </row>
    <row r="12705" spans="20:20" x14ac:dyDescent="0.25">
      <c r="T12705"/>
    </row>
    <row r="12706" spans="20:20" x14ac:dyDescent="0.25">
      <c r="T12706"/>
    </row>
    <row r="12707" spans="20:20" x14ac:dyDescent="0.25">
      <c r="T12707"/>
    </row>
    <row r="12708" spans="20:20" x14ac:dyDescent="0.25">
      <c r="T12708"/>
    </row>
    <row r="12709" spans="20:20" x14ac:dyDescent="0.25">
      <c r="T12709"/>
    </row>
    <row r="12710" spans="20:20" x14ac:dyDescent="0.25">
      <c r="T12710"/>
    </row>
    <row r="12711" spans="20:20" x14ac:dyDescent="0.25">
      <c r="T12711"/>
    </row>
    <row r="12712" spans="20:20" x14ac:dyDescent="0.25">
      <c r="T12712"/>
    </row>
    <row r="12713" spans="20:20" x14ac:dyDescent="0.25">
      <c r="T12713"/>
    </row>
    <row r="12714" spans="20:20" x14ac:dyDescent="0.25">
      <c r="T12714"/>
    </row>
    <row r="12715" spans="20:20" x14ac:dyDescent="0.25">
      <c r="T12715"/>
    </row>
    <row r="12716" spans="20:20" x14ac:dyDescent="0.25">
      <c r="T12716"/>
    </row>
    <row r="12717" spans="20:20" x14ac:dyDescent="0.25">
      <c r="T12717"/>
    </row>
    <row r="12718" spans="20:20" x14ac:dyDescent="0.25">
      <c r="T12718"/>
    </row>
    <row r="12719" spans="20:20" x14ac:dyDescent="0.25">
      <c r="T12719"/>
    </row>
    <row r="12720" spans="20:20" x14ac:dyDescent="0.25">
      <c r="T12720"/>
    </row>
    <row r="12721" spans="20:20" x14ac:dyDescent="0.25">
      <c r="T12721"/>
    </row>
    <row r="12722" spans="20:20" x14ac:dyDescent="0.25">
      <c r="T12722"/>
    </row>
    <row r="12723" spans="20:20" x14ac:dyDescent="0.25">
      <c r="T12723"/>
    </row>
    <row r="12724" spans="20:20" x14ac:dyDescent="0.25">
      <c r="T12724"/>
    </row>
    <row r="12725" spans="20:20" x14ac:dyDescent="0.25">
      <c r="T12725"/>
    </row>
    <row r="12726" spans="20:20" x14ac:dyDescent="0.25">
      <c r="T12726"/>
    </row>
    <row r="12727" spans="20:20" x14ac:dyDescent="0.25">
      <c r="T12727"/>
    </row>
    <row r="12728" spans="20:20" x14ac:dyDescent="0.25">
      <c r="T12728"/>
    </row>
    <row r="12729" spans="20:20" x14ac:dyDescent="0.25">
      <c r="T12729"/>
    </row>
    <row r="12730" spans="20:20" x14ac:dyDescent="0.25">
      <c r="T12730"/>
    </row>
    <row r="12731" spans="20:20" x14ac:dyDescent="0.25">
      <c r="T12731"/>
    </row>
    <row r="12732" spans="20:20" x14ac:dyDescent="0.25">
      <c r="T12732"/>
    </row>
    <row r="12733" spans="20:20" x14ac:dyDescent="0.25">
      <c r="T12733"/>
    </row>
    <row r="12734" spans="20:20" x14ac:dyDescent="0.25">
      <c r="T12734"/>
    </row>
    <row r="12735" spans="20:20" x14ac:dyDescent="0.25">
      <c r="T12735"/>
    </row>
    <row r="12736" spans="20:20" x14ac:dyDescent="0.25">
      <c r="T12736"/>
    </row>
    <row r="12737" spans="20:20" x14ac:dyDescent="0.25">
      <c r="T12737"/>
    </row>
    <row r="12738" spans="20:20" x14ac:dyDescent="0.25">
      <c r="T12738"/>
    </row>
    <row r="12739" spans="20:20" x14ac:dyDescent="0.25">
      <c r="T12739"/>
    </row>
    <row r="12740" spans="20:20" x14ac:dyDescent="0.25">
      <c r="T12740"/>
    </row>
    <row r="12741" spans="20:20" x14ac:dyDescent="0.25">
      <c r="T12741"/>
    </row>
    <row r="12742" spans="20:20" x14ac:dyDescent="0.25">
      <c r="T12742"/>
    </row>
    <row r="12743" spans="20:20" x14ac:dyDescent="0.25">
      <c r="T12743"/>
    </row>
    <row r="12744" spans="20:20" x14ac:dyDescent="0.25">
      <c r="T12744"/>
    </row>
    <row r="12745" spans="20:20" x14ac:dyDescent="0.25">
      <c r="T12745"/>
    </row>
    <row r="12746" spans="20:20" x14ac:dyDescent="0.25">
      <c r="T12746"/>
    </row>
    <row r="12747" spans="20:20" x14ac:dyDescent="0.25">
      <c r="T12747"/>
    </row>
    <row r="12748" spans="20:20" x14ac:dyDescent="0.25">
      <c r="T12748"/>
    </row>
    <row r="12749" spans="20:20" x14ac:dyDescent="0.25">
      <c r="T12749"/>
    </row>
    <row r="12750" spans="20:20" x14ac:dyDescent="0.25">
      <c r="T12750"/>
    </row>
    <row r="12751" spans="20:20" x14ac:dyDescent="0.25">
      <c r="T12751"/>
    </row>
    <row r="12752" spans="20:20" x14ac:dyDescent="0.25">
      <c r="T12752"/>
    </row>
    <row r="12753" spans="20:20" x14ac:dyDescent="0.25">
      <c r="T12753"/>
    </row>
    <row r="12754" spans="20:20" x14ac:dyDescent="0.25">
      <c r="T12754"/>
    </row>
    <row r="12755" spans="20:20" x14ac:dyDescent="0.25">
      <c r="T12755"/>
    </row>
    <row r="12756" spans="20:20" x14ac:dyDescent="0.25">
      <c r="T12756"/>
    </row>
    <row r="12757" spans="20:20" x14ac:dyDescent="0.25">
      <c r="T12757"/>
    </row>
    <row r="12758" spans="20:20" x14ac:dyDescent="0.25">
      <c r="T12758"/>
    </row>
    <row r="12759" spans="20:20" x14ac:dyDescent="0.25">
      <c r="T12759"/>
    </row>
    <row r="12760" spans="20:20" x14ac:dyDescent="0.25">
      <c r="T12760"/>
    </row>
    <row r="12761" spans="20:20" x14ac:dyDescent="0.25">
      <c r="T12761"/>
    </row>
    <row r="12762" spans="20:20" x14ac:dyDescent="0.25">
      <c r="T12762"/>
    </row>
    <row r="12763" spans="20:20" x14ac:dyDescent="0.25">
      <c r="T12763"/>
    </row>
    <row r="12764" spans="20:20" x14ac:dyDescent="0.25">
      <c r="T12764"/>
    </row>
    <row r="12765" spans="20:20" x14ac:dyDescent="0.25">
      <c r="T12765"/>
    </row>
    <row r="12766" spans="20:20" x14ac:dyDescent="0.25">
      <c r="T12766"/>
    </row>
    <row r="12767" spans="20:20" x14ac:dyDescent="0.25">
      <c r="T12767"/>
    </row>
    <row r="12768" spans="20:20" x14ac:dyDescent="0.25">
      <c r="T12768"/>
    </row>
    <row r="12769" spans="20:20" x14ac:dyDescent="0.25">
      <c r="T12769"/>
    </row>
    <row r="12770" spans="20:20" x14ac:dyDescent="0.25">
      <c r="T12770"/>
    </row>
    <row r="12771" spans="20:20" x14ac:dyDescent="0.25">
      <c r="T12771"/>
    </row>
    <row r="12772" spans="20:20" x14ac:dyDescent="0.25">
      <c r="T12772"/>
    </row>
    <row r="12773" spans="20:20" x14ac:dyDescent="0.25">
      <c r="T12773"/>
    </row>
    <row r="12774" spans="20:20" x14ac:dyDescent="0.25">
      <c r="T12774"/>
    </row>
    <row r="12775" spans="20:20" x14ac:dyDescent="0.25">
      <c r="T12775"/>
    </row>
    <row r="12776" spans="20:20" x14ac:dyDescent="0.25">
      <c r="T12776"/>
    </row>
    <row r="12777" spans="20:20" x14ac:dyDescent="0.25">
      <c r="T12777"/>
    </row>
    <row r="12778" spans="20:20" x14ac:dyDescent="0.25">
      <c r="T12778"/>
    </row>
    <row r="12779" spans="20:20" x14ac:dyDescent="0.25">
      <c r="T12779"/>
    </row>
    <row r="12780" spans="20:20" x14ac:dyDescent="0.25">
      <c r="T12780"/>
    </row>
    <row r="12781" spans="20:20" x14ac:dyDescent="0.25">
      <c r="T12781"/>
    </row>
    <row r="12782" spans="20:20" x14ac:dyDescent="0.25">
      <c r="T12782"/>
    </row>
    <row r="12783" spans="20:20" x14ac:dyDescent="0.25">
      <c r="T12783"/>
    </row>
    <row r="12784" spans="20:20" x14ac:dyDescent="0.25">
      <c r="T12784"/>
    </row>
    <row r="12785" spans="20:20" x14ac:dyDescent="0.25">
      <c r="T12785"/>
    </row>
    <row r="12786" spans="20:20" x14ac:dyDescent="0.25">
      <c r="T12786"/>
    </row>
    <row r="12787" spans="20:20" x14ac:dyDescent="0.25">
      <c r="T12787"/>
    </row>
    <row r="12788" spans="20:20" x14ac:dyDescent="0.25">
      <c r="T12788"/>
    </row>
    <row r="12789" spans="20:20" x14ac:dyDescent="0.25">
      <c r="T12789"/>
    </row>
    <row r="12790" spans="20:20" x14ac:dyDescent="0.25">
      <c r="T12790"/>
    </row>
    <row r="12791" spans="20:20" x14ac:dyDescent="0.25">
      <c r="T12791"/>
    </row>
    <row r="12792" spans="20:20" x14ac:dyDescent="0.25">
      <c r="T12792"/>
    </row>
    <row r="12793" spans="20:20" x14ac:dyDescent="0.25">
      <c r="T12793"/>
    </row>
    <row r="12794" spans="20:20" x14ac:dyDescent="0.25">
      <c r="T12794"/>
    </row>
    <row r="12795" spans="20:20" x14ac:dyDescent="0.25">
      <c r="T12795"/>
    </row>
    <row r="12796" spans="20:20" x14ac:dyDescent="0.25">
      <c r="T12796"/>
    </row>
    <row r="12797" spans="20:20" x14ac:dyDescent="0.25">
      <c r="T12797"/>
    </row>
    <row r="12798" spans="20:20" x14ac:dyDescent="0.25">
      <c r="T12798"/>
    </row>
    <row r="12799" spans="20:20" x14ac:dyDescent="0.25">
      <c r="T12799"/>
    </row>
    <row r="12800" spans="20:20" x14ac:dyDescent="0.25">
      <c r="T12800"/>
    </row>
    <row r="12801" spans="20:20" x14ac:dyDescent="0.25">
      <c r="T12801"/>
    </row>
    <row r="12802" spans="20:20" x14ac:dyDescent="0.25">
      <c r="T12802"/>
    </row>
    <row r="12803" spans="20:20" x14ac:dyDescent="0.25">
      <c r="T12803"/>
    </row>
    <row r="12804" spans="20:20" x14ac:dyDescent="0.25">
      <c r="T12804"/>
    </row>
    <row r="12805" spans="20:20" x14ac:dyDescent="0.25">
      <c r="T12805"/>
    </row>
    <row r="12806" spans="20:20" x14ac:dyDescent="0.25">
      <c r="T12806"/>
    </row>
    <row r="12807" spans="20:20" x14ac:dyDescent="0.25">
      <c r="T12807"/>
    </row>
    <row r="12808" spans="20:20" x14ac:dyDescent="0.25">
      <c r="T12808"/>
    </row>
    <row r="12809" spans="20:20" x14ac:dyDescent="0.25">
      <c r="T12809"/>
    </row>
    <row r="12810" spans="20:20" x14ac:dyDescent="0.25">
      <c r="T12810"/>
    </row>
    <row r="12811" spans="20:20" x14ac:dyDescent="0.25">
      <c r="T12811"/>
    </row>
    <row r="12812" spans="20:20" x14ac:dyDescent="0.25">
      <c r="T12812"/>
    </row>
    <row r="12813" spans="20:20" x14ac:dyDescent="0.25">
      <c r="T12813"/>
    </row>
    <row r="12814" spans="20:20" x14ac:dyDescent="0.25">
      <c r="T12814"/>
    </row>
    <row r="12815" spans="20:20" x14ac:dyDescent="0.25">
      <c r="T12815"/>
    </row>
    <row r="12816" spans="20:20" x14ac:dyDescent="0.25">
      <c r="T12816"/>
    </row>
    <row r="12817" spans="20:20" x14ac:dyDescent="0.25">
      <c r="T12817"/>
    </row>
    <row r="12818" spans="20:20" x14ac:dyDescent="0.25">
      <c r="T12818"/>
    </row>
    <row r="12819" spans="20:20" x14ac:dyDescent="0.25">
      <c r="T12819"/>
    </row>
    <row r="12820" spans="20:20" x14ac:dyDescent="0.25">
      <c r="T12820"/>
    </row>
    <row r="12821" spans="20:20" x14ac:dyDescent="0.25">
      <c r="T12821"/>
    </row>
    <row r="12822" spans="20:20" x14ac:dyDescent="0.25">
      <c r="T12822"/>
    </row>
    <row r="12823" spans="20:20" x14ac:dyDescent="0.25">
      <c r="T12823"/>
    </row>
    <row r="12824" spans="20:20" x14ac:dyDescent="0.25">
      <c r="T12824"/>
    </row>
    <row r="12825" spans="20:20" x14ac:dyDescent="0.25">
      <c r="T12825"/>
    </row>
    <row r="12826" spans="20:20" x14ac:dyDescent="0.25">
      <c r="T12826"/>
    </row>
    <row r="12827" spans="20:20" x14ac:dyDescent="0.25">
      <c r="T12827"/>
    </row>
    <row r="12828" spans="20:20" x14ac:dyDescent="0.25">
      <c r="T12828"/>
    </row>
    <row r="12829" spans="20:20" x14ac:dyDescent="0.25">
      <c r="T12829"/>
    </row>
    <row r="12830" spans="20:20" x14ac:dyDescent="0.25">
      <c r="T12830"/>
    </row>
    <row r="12831" spans="20:20" x14ac:dyDescent="0.25">
      <c r="T12831"/>
    </row>
    <row r="12832" spans="20:20" x14ac:dyDescent="0.25">
      <c r="T12832"/>
    </row>
    <row r="12833" spans="20:20" x14ac:dyDescent="0.25">
      <c r="T12833"/>
    </row>
    <row r="12834" spans="20:20" x14ac:dyDescent="0.25">
      <c r="T12834"/>
    </row>
    <row r="12835" spans="20:20" x14ac:dyDescent="0.25">
      <c r="T12835"/>
    </row>
    <row r="12836" spans="20:20" x14ac:dyDescent="0.25">
      <c r="T12836"/>
    </row>
    <row r="12837" spans="20:20" x14ac:dyDescent="0.25">
      <c r="T12837"/>
    </row>
    <row r="12838" spans="20:20" x14ac:dyDescent="0.25">
      <c r="T12838"/>
    </row>
    <row r="12839" spans="20:20" x14ac:dyDescent="0.25">
      <c r="T12839"/>
    </row>
    <row r="12840" spans="20:20" x14ac:dyDescent="0.25">
      <c r="T12840"/>
    </row>
    <row r="12841" spans="20:20" x14ac:dyDescent="0.25">
      <c r="T12841"/>
    </row>
    <row r="12842" spans="20:20" x14ac:dyDescent="0.25">
      <c r="T12842"/>
    </row>
    <row r="12843" spans="20:20" x14ac:dyDescent="0.25">
      <c r="T12843"/>
    </row>
    <row r="12844" spans="20:20" x14ac:dyDescent="0.25">
      <c r="T12844"/>
    </row>
    <row r="12845" spans="20:20" x14ac:dyDescent="0.25">
      <c r="T12845"/>
    </row>
    <row r="12846" spans="20:20" x14ac:dyDescent="0.25">
      <c r="T12846"/>
    </row>
    <row r="12847" spans="20:20" x14ac:dyDescent="0.25">
      <c r="T12847"/>
    </row>
    <row r="12848" spans="20:20" x14ac:dyDescent="0.25">
      <c r="T12848"/>
    </row>
    <row r="12849" spans="20:20" x14ac:dyDescent="0.25">
      <c r="T12849"/>
    </row>
    <row r="12850" spans="20:20" x14ac:dyDescent="0.25">
      <c r="T12850"/>
    </row>
    <row r="12851" spans="20:20" x14ac:dyDescent="0.25">
      <c r="T12851"/>
    </row>
    <row r="12852" spans="20:20" x14ac:dyDescent="0.25">
      <c r="T12852"/>
    </row>
    <row r="12853" spans="20:20" x14ac:dyDescent="0.25">
      <c r="T12853"/>
    </row>
    <row r="12854" spans="20:20" x14ac:dyDescent="0.25">
      <c r="T12854"/>
    </row>
    <row r="12855" spans="20:20" x14ac:dyDescent="0.25">
      <c r="T12855"/>
    </row>
    <row r="12856" spans="20:20" x14ac:dyDescent="0.25">
      <c r="T12856"/>
    </row>
    <row r="12857" spans="20:20" x14ac:dyDescent="0.25">
      <c r="T12857"/>
    </row>
    <row r="12858" spans="20:20" x14ac:dyDescent="0.25">
      <c r="T12858"/>
    </row>
    <row r="12859" spans="20:20" x14ac:dyDescent="0.25">
      <c r="T12859"/>
    </row>
    <row r="12860" spans="20:20" x14ac:dyDescent="0.25">
      <c r="T12860"/>
    </row>
    <row r="12861" spans="20:20" x14ac:dyDescent="0.25">
      <c r="T12861"/>
    </row>
    <row r="12862" spans="20:20" x14ac:dyDescent="0.25">
      <c r="T12862"/>
    </row>
    <row r="12863" spans="20:20" x14ac:dyDescent="0.25">
      <c r="T12863"/>
    </row>
    <row r="12864" spans="20:20" x14ac:dyDescent="0.25">
      <c r="T12864"/>
    </row>
    <row r="12865" spans="20:20" x14ac:dyDescent="0.25">
      <c r="T12865"/>
    </row>
    <row r="12866" spans="20:20" x14ac:dyDescent="0.25">
      <c r="T12866"/>
    </row>
    <row r="12867" spans="20:20" x14ac:dyDescent="0.25">
      <c r="T12867"/>
    </row>
    <row r="12868" spans="20:20" x14ac:dyDescent="0.25">
      <c r="T12868"/>
    </row>
    <row r="12869" spans="20:20" x14ac:dyDescent="0.25">
      <c r="T12869"/>
    </row>
    <row r="12870" spans="20:20" x14ac:dyDescent="0.25">
      <c r="T12870"/>
    </row>
    <row r="12871" spans="20:20" x14ac:dyDescent="0.25">
      <c r="T12871"/>
    </row>
    <row r="12872" spans="20:20" x14ac:dyDescent="0.25">
      <c r="T12872"/>
    </row>
    <row r="12873" spans="20:20" x14ac:dyDescent="0.25">
      <c r="T12873"/>
    </row>
    <row r="12874" spans="20:20" x14ac:dyDescent="0.25">
      <c r="T12874"/>
    </row>
    <row r="12875" spans="20:20" x14ac:dyDescent="0.25">
      <c r="T12875"/>
    </row>
    <row r="12876" spans="20:20" x14ac:dyDescent="0.25">
      <c r="T12876"/>
    </row>
    <row r="12877" spans="20:20" x14ac:dyDescent="0.25">
      <c r="T12877"/>
    </row>
    <row r="12878" spans="20:20" x14ac:dyDescent="0.25">
      <c r="T12878"/>
    </row>
    <row r="12879" spans="20:20" x14ac:dyDescent="0.25">
      <c r="T12879"/>
    </row>
    <row r="12880" spans="20:20" x14ac:dyDescent="0.25">
      <c r="T12880"/>
    </row>
    <row r="12881" spans="20:20" x14ac:dyDescent="0.25">
      <c r="T12881"/>
    </row>
    <row r="12882" spans="20:20" x14ac:dyDescent="0.25">
      <c r="T12882"/>
    </row>
    <row r="12883" spans="20:20" x14ac:dyDescent="0.25">
      <c r="T12883"/>
    </row>
    <row r="12884" spans="20:20" x14ac:dyDescent="0.25">
      <c r="T12884"/>
    </row>
    <row r="12885" spans="20:20" x14ac:dyDescent="0.25">
      <c r="T12885"/>
    </row>
    <row r="12886" spans="20:20" x14ac:dyDescent="0.25">
      <c r="T12886"/>
    </row>
    <row r="12887" spans="20:20" x14ac:dyDescent="0.25">
      <c r="T12887"/>
    </row>
    <row r="12888" spans="20:20" x14ac:dyDescent="0.25">
      <c r="T12888"/>
    </row>
    <row r="12889" spans="20:20" x14ac:dyDescent="0.25">
      <c r="T12889"/>
    </row>
    <row r="12890" spans="20:20" x14ac:dyDescent="0.25">
      <c r="T12890"/>
    </row>
    <row r="12891" spans="20:20" x14ac:dyDescent="0.25">
      <c r="T12891"/>
    </row>
    <row r="12892" spans="20:20" x14ac:dyDescent="0.25">
      <c r="T12892"/>
    </row>
    <row r="12893" spans="20:20" x14ac:dyDescent="0.25">
      <c r="T12893"/>
    </row>
    <row r="12894" spans="20:20" x14ac:dyDescent="0.25">
      <c r="T12894"/>
    </row>
    <row r="12895" spans="20:20" x14ac:dyDescent="0.25">
      <c r="T12895"/>
    </row>
    <row r="12896" spans="20:20" x14ac:dyDescent="0.25">
      <c r="T12896"/>
    </row>
    <row r="12897" spans="20:20" x14ac:dyDescent="0.25">
      <c r="T12897"/>
    </row>
    <row r="12898" spans="20:20" x14ac:dyDescent="0.25">
      <c r="T12898"/>
    </row>
    <row r="12899" spans="20:20" x14ac:dyDescent="0.25">
      <c r="T12899"/>
    </row>
    <row r="12900" spans="20:20" x14ac:dyDescent="0.25">
      <c r="T12900"/>
    </row>
    <row r="12901" spans="20:20" x14ac:dyDescent="0.25">
      <c r="T12901"/>
    </row>
    <row r="12902" spans="20:20" x14ac:dyDescent="0.25">
      <c r="T12902"/>
    </row>
    <row r="12903" spans="20:20" x14ac:dyDescent="0.25">
      <c r="T12903"/>
    </row>
    <row r="12904" spans="20:20" x14ac:dyDescent="0.25">
      <c r="T12904"/>
    </row>
    <row r="12905" spans="20:20" x14ac:dyDescent="0.25">
      <c r="T12905"/>
    </row>
    <row r="12906" spans="20:20" x14ac:dyDescent="0.25">
      <c r="T12906"/>
    </row>
    <row r="12907" spans="20:20" x14ac:dyDescent="0.25">
      <c r="T12907"/>
    </row>
    <row r="12908" spans="20:20" x14ac:dyDescent="0.25">
      <c r="T12908"/>
    </row>
    <row r="12909" spans="20:20" x14ac:dyDescent="0.25">
      <c r="T12909"/>
    </row>
    <row r="12910" spans="20:20" x14ac:dyDescent="0.25">
      <c r="T12910"/>
    </row>
    <row r="12911" spans="20:20" x14ac:dyDescent="0.25">
      <c r="T12911"/>
    </row>
    <row r="12912" spans="20:20" x14ac:dyDescent="0.25">
      <c r="T12912"/>
    </row>
    <row r="12913" spans="20:20" x14ac:dyDescent="0.25">
      <c r="T12913"/>
    </row>
    <row r="12914" spans="20:20" x14ac:dyDescent="0.25">
      <c r="T12914"/>
    </row>
    <row r="12915" spans="20:20" x14ac:dyDescent="0.25">
      <c r="T12915"/>
    </row>
    <row r="12916" spans="20:20" x14ac:dyDescent="0.25">
      <c r="T12916"/>
    </row>
    <row r="12917" spans="20:20" x14ac:dyDescent="0.25">
      <c r="T12917"/>
    </row>
    <row r="12918" spans="20:20" x14ac:dyDescent="0.25">
      <c r="T12918"/>
    </row>
    <row r="12919" spans="20:20" x14ac:dyDescent="0.25">
      <c r="T12919"/>
    </row>
    <row r="12920" spans="20:20" x14ac:dyDescent="0.25">
      <c r="T12920"/>
    </row>
    <row r="12921" spans="20:20" x14ac:dyDescent="0.25">
      <c r="T12921"/>
    </row>
    <row r="12922" spans="20:20" x14ac:dyDescent="0.25">
      <c r="T12922"/>
    </row>
    <row r="12923" spans="20:20" x14ac:dyDescent="0.25">
      <c r="T12923"/>
    </row>
    <row r="12924" spans="20:20" x14ac:dyDescent="0.25">
      <c r="T12924"/>
    </row>
    <row r="12925" spans="20:20" x14ac:dyDescent="0.25">
      <c r="T12925"/>
    </row>
    <row r="12926" spans="20:20" x14ac:dyDescent="0.25">
      <c r="T12926"/>
    </row>
    <row r="12927" spans="20:20" x14ac:dyDescent="0.25">
      <c r="T12927"/>
    </row>
    <row r="12928" spans="20:20" x14ac:dyDescent="0.25">
      <c r="T12928"/>
    </row>
    <row r="12929" spans="20:20" x14ac:dyDescent="0.25">
      <c r="T12929"/>
    </row>
    <row r="12930" spans="20:20" x14ac:dyDescent="0.25">
      <c r="T12930"/>
    </row>
    <row r="12931" spans="20:20" x14ac:dyDescent="0.25">
      <c r="T12931"/>
    </row>
    <row r="12932" spans="20:20" x14ac:dyDescent="0.25">
      <c r="T12932"/>
    </row>
    <row r="12933" spans="20:20" x14ac:dyDescent="0.25">
      <c r="T12933"/>
    </row>
    <row r="12934" spans="20:20" x14ac:dyDescent="0.25">
      <c r="T12934"/>
    </row>
    <row r="12935" spans="20:20" x14ac:dyDescent="0.25">
      <c r="T12935"/>
    </row>
    <row r="12936" spans="20:20" x14ac:dyDescent="0.25">
      <c r="T12936"/>
    </row>
    <row r="12937" spans="20:20" x14ac:dyDescent="0.25">
      <c r="T12937"/>
    </row>
    <row r="12938" spans="20:20" x14ac:dyDescent="0.25">
      <c r="T12938"/>
    </row>
    <row r="12939" spans="20:20" x14ac:dyDescent="0.25">
      <c r="T12939"/>
    </row>
    <row r="12940" spans="20:20" x14ac:dyDescent="0.25">
      <c r="T12940"/>
    </row>
    <row r="12941" spans="20:20" x14ac:dyDescent="0.25">
      <c r="T12941"/>
    </row>
    <row r="12942" spans="20:20" x14ac:dyDescent="0.25">
      <c r="T12942"/>
    </row>
    <row r="12943" spans="20:20" x14ac:dyDescent="0.25">
      <c r="T12943"/>
    </row>
    <row r="12944" spans="20:20" x14ac:dyDescent="0.25">
      <c r="T12944"/>
    </row>
    <row r="12945" spans="20:20" x14ac:dyDescent="0.25">
      <c r="T12945"/>
    </row>
    <row r="12946" spans="20:20" x14ac:dyDescent="0.25">
      <c r="T12946"/>
    </row>
    <row r="12947" spans="20:20" x14ac:dyDescent="0.25">
      <c r="T12947"/>
    </row>
    <row r="12948" spans="20:20" x14ac:dyDescent="0.25">
      <c r="T12948"/>
    </row>
    <row r="12949" spans="20:20" x14ac:dyDescent="0.25">
      <c r="T12949"/>
    </row>
    <row r="12950" spans="20:20" x14ac:dyDescent="0.25">
      <c r="T12950"/>
    </row>
    <row r="12951" spans="20:20" x14ac:dyDescent="0.25">
      <c r="T12951"/>
    </row>
    <row r="12952" spans="20:20" x14ac:dyDescent="0.25">
      <c r="T12952"/>
    </row>
    <row r="12953" spans="20:20" x14ac:dyDescent="0.25">
      <c r="T12953"/>
    </row>
    <row r="12954" spans="20:20" x14ac:dyDescent="0.25">
      <c r="T12954"/>
    </row>
    <row r="12955" spans="20:20" x14ac:dyDescent="0.25">
      <c r="T12955"/>
    </row>
    <row r="12956" spans="20:20" x14ac:dyDescent="0.25">
      <c r="T12956"/>
    </row>
    <row r="12957" spans="20:20" x14ac:dyDescent="0.25">
      <c r="T12957"/>
    </row>
    <row r="12958" spans="20:20" x14ac:dyDescent="0.25">
      <c r="T12958"/>
    </row>
    <row r="12959" spans="20:20" x14ac:dyDescent="0.25">
      <c r="T12959"/>
    </row>
    <row r="12960" spans="20:20" x14ac:dyDescent="0.25">
      <c r="T12960"/>
    </row>
    <row r="12961" spans="20:20" x14ac:dyDescent="0.25">
      <c r="T12961"/>
    </row>
    <row r="12962" spans="20:20" x14ac:dyDescent="0.25">
      <c r="T12962"/>
    </row>
    <row r="12963" spans="20:20" x14ac:dyDescent="0.25">
      <c r="T12963"/>
    </row>
    <row r="12964" spans="20:20" x14ac:dyDescent="0.25">
      <c r="T12964"/>
    </row>
    <row r="12965" spans="20:20" x14ac:dyDescent="0.25">
      <c r="T12965"/>
    </row>
    <row r="12966" spans="20:20" x14ac:dyDescent="0.25">
      <c r="T12966"/>
    </row>
    <row r="12967" spans="20:20" x14ac:dyDescent="0.25">
      <c r="T12967"/>
    </row>
    <row r="12968" spans="20:20" x14ac:dyDescent="0.25">
      <c r="T12968"/>
    </row>
    <row r="12969" spans="20:20" x14ac:dyDescent="0.25">
      <c r="T12969"/>
    </row>
    <row r="12970" spans="20:20" x14ac:dyDescent="0.25">
      <c r="T12970"/>
    </row>
    <row r="12971" spans="20:20" x14ac:dyDescent="0.25">
      <c r="T12971"/>
    </row>
    <row r="12972" spans="20:20" x14ac:dyDescent="0.25">
      <c r="T12972"/>
    </row>
    <row r="12973" spans="20:20" x14ac:dyDescent="0.25">
      <c r="T12973"/>
    </row>
    <row r="12974" spans="20:20" x14ac:dyDescent="0.25">
      <c r="T12974"/>
    </row>
    <row r="12975" spans="20:20" x14ac:dyDescent="0.25">
      <c r="T12975"/>
    </row>
    <row r="12976" spans="20:20" x14ac:dyDescent="0.25">
      <c r="T12976"/>
    </row>
    <row r="12977" spans="20:20" x14ac:dyDescent="0.25">
      <c r="T12977"/>
    </row>
    <row r="12978" spans="20:20" x14ac:dyDescent="0.25">
      <c r="T12978"/>
    </row>
    <row r="12979" spans="20:20" x14ac:dyDescent="0.25">
      <c r="T12979"/>
    </row>
    <row r="12980" spans="20:20" x14ac:dyDescent="0.25">
      <c r="T12980"/>
    </row>
    <row r="12981" spans="20:20" x14ac:dyDescent="0.25">
      <c r="T12981"/>
    </row>
    <row r="12982" spans="20:20" x14ac:dyDescent="0.25">
      <c r="T12982"/>
    </row>
    <row r="12983" spans="20:20" x14ac:dyDescent="0.25">
      <c r="T12983"/>
    </row>
    <row r="12984" spans="20:20" x14ac:dyDescent="0.25">
      <c r="T12984"/>
    </row>
    <row r="12985" spans="20:20" x14ac:dyDescent="0.25">
      <c r="T12985"/>
    </row>
    <row r="12986" spans="20:20" x14ac:dyDescent="0.25">
      <c r="T12986"/>
    </row>
    <row r="12987" spans="20:20" x14ac:dyDescent="0.25">
      <c r="T12987"/>
    </row>
    <row r="12988" spans="20:20" x14ac:dyDescent="0.25">
      <c r="T12988"/>
    </row>
    <row r="12989" spans="20:20" x14ac:dyDescent="0.25">
      <c r="T12989"/>
    </row>
    <row r="12990" spans="20:20" x14ac:dyDescent="0.25">
      <c r="T12990"/>
    </row>
    <row r="12991" spans="20:20" x14ac:dyDescent="0.25">
      <c r="T12991"/>
    </row>
    <row r="12992" spans="20:20" x14ac:dyDescent="0.25">
      <c r="T12992"/>
    </row>
    <row r="12993" spans="20:20" x14ac:dyDescent="0.25">
      <c r="T12993"/>
    </row>
    <row r="12994" spans="20:20" x14ac:dyDescent="0.25">
      <c r="T12994"/>
    </row>
    <row r="12995" spans="20:20" x14ac:dyDescent="0.25">
      <c r="T12995"/>
    </row>
    <row r="12996" spans="20:20" x14ac:dyDescent="0.25">
      <c r="T12996"/>
    </row>
    <row r="12997" spans="20:20" x14ac:dyDescent="0.25">
      <c r="T12997"/>
    </row>
    <row r="12998" spans="20:20" x14ac:dyDescent="0.25">
      <c r="T12998"/>
    </row>
    <row r="12999" spans="20:20" x14ac:dyDescent="0.25">
      <c r="T12999"/>
    </row>
    <row r="13000" spans="20:20" x14ac:dyDescent="0.25">
      <c r="T13000"/>
    </row>
    <row r="13001" spans="20:20" x14ac:dyDescent="0.25">
      <c r="T13001"/>
    </row>
    <row r="13002" spans="20:20" x14ac:dyDescent="0.25">
      <c r="T13002"/>
    </row>
    <row r="13003" spans="20:20" x14ac:dyDescent="0.25">
      <c r="T13003"/>
    </row>
    <row r="13004" spans="20:20" x14ac:dyDescent="0.25">
      <c r="T13004"/>
    </row>
    <row r="13005" spans="20:20" x14ac:dyDescent="0.25">
      <c r="T13005"/>
    </row>
    <row r="13006" spans="20:20" x14ac:dyDescent="0.25">
      <c r="T13006"/>
    </row>
    <row r="13007" spans="20:20" x14ac:dyDescent="0.25">
      <c r="T13007"/>
    </row>
    <row r="13008" spans="20:20" x14ac:dyDescent="0.25">
      <c r="T13008"/>
    </row>
    <row r="13009" spans="20:20" x14ac:dyDescent="0.25">
      <c r="T13009"/>
    </row>
    <row r="13010" spans="20:20" x14ac:dyDescent="0.25">
      <c r="T13010"/>
    </row>
    <row r="13011" spans="20:20" x14ac:dyDescent="0.25">
      <c r="T13011"/>
    </row>
    <row r="13012" spans="20:20" x14ac:dyDescent="0.25">
      <c r="T13012"/>
    </row>
    <row r="13013" spans="20:20" x14ac:dyDescent="0.25">
      <c r="T13013"/>
    </row>
    <row r="13014" spans="20:20" x14ac:dyDescent="0.25">
      <c r="T13014"/>
    </row>
    <row r="13015" spans="20:20" x14ac:dyDescent="0.25">
      <c r="T13015"/>
    </row>
    <row r="13016" spans="20:20" x14ac:dyDescent="0.25">
      <c r="T13016"/>
    </row>
    <row r="13017" spans="20:20" x14ac:dyDescent="0.25">
      <c r="T13017"/>
    </row>
    <row r="13018" spans="20:20" x14ac:dyDescent="0.25">
      <c r="T13018"/>
    </row>
    <row r="13019" spans="20:20" x14ac:dyDescent="0.25">
      <c r="T13019"/>
    </row>
    <row r="13020" spans="20:20" x14ac:dyDescent="0.25">
      <c r="T13020"/>
    </row>
    <row r="13021" spans="20:20" x14ac:dyDescent="0.25">
      <c r="T13021"/>
    </row>
    <row r="13022" spans="20:20" x14ac:dyDescent="0.25">
      <c r="T13022"/>
    </row>
    <row r="13023" spans="20:20" x14ac:dyDescent="0.25">
      <c r="T13023"/>
    </row>
    <row r="13024" spans="20:20" x14ac:dyDescent="0.25">
      <c r="T13024"/>
    </row>
    <row r="13025" spans="20:20" x14ac:dyDescent="0.25">
      <c r="T13025"/>
    </row>
    <row r="13026" spans="20:20" x14ac:dyDescent="0.25">
      <c r="T13026"/>
    </row>
    <row r="13027" spans="20:20" x14ac:dyDescent="0.25">
      <c r="T13027"/>
    </row>
    <row r="13028" spans="20:20" x14ac:dyDescent="0.25">
      <c r="T13028"/>
    </row>
    <row r="13029" spans="20:20" x14ac:dyDescent="0.25">
      <c r="T13029"/>
    </row>
    <row r="13030" spans="20:20" x14ac:dyDescent="0.25">
      <c r="T13030"/>
    </row>
    <row r="13031" spans="20:20" x14ac:dyDescent="0.25">
      <c r="T13031"/>
    </row>
    <row r="13032" spans="20:20" x14ac:dyDescent="0.25">
      <c r="T13032"/>
    </row>
    <row r="13033" spans="20:20" x14ac:dyDescent="0.25">
      <c r="T13033"/>
    </row>
    <row r="13034" spans="20:20" x14ac:dyDescent="0.25">
      <c r="T13034"/>
    </row>
    <row r="13035" spans="20:20" x14ac:dyDescent="0.25">
      <c r="T13035"/>
    </row>
    <row r="13036" spans="20:20" x14ac:dyDescent="0.25">
      <c r="T13036"/>
    </row>
    <row r="13037" spans="20:20" x14ac:dyDescent="0.25">
      <c r="T13037"/>
    </row>
    <row r="13038" spans="20:20" x14ac:dyDescent="0.25">
      <c r="T13038"/>
    </row>
    <row r="13039" spans="20:20" x14ac:dyDescent="0.25">
      <c r="T13039"/>
    </row>
    <row r="13040" spans="20:20" x14ac:dyDescent="0.25">
      <c r="T13040"/>
    </row>
    <row r="13041" spans="20:20" x14ac:dyDescent="0.25">
      <c r="T13041"/>
    </row>
    <row r="13042" spans="20:20" x14ac:dyDescent="0.25">
      <c r="T13042"/>
    </row>
    <row r="13043" spans="20:20" x14ac:dyDescent="0.25">
      <c r="T13043"/>
    </row>
    <row r="13044" spans="20:20" x14ac:dyDescent="0.25">
      <c r="T13044"/>
    </row>
    <row r="13045" spans="20:20" x14ac:dyDescent="0.25">
      <c r="T13045"/>
    </row>
    <row r="13046" spans="20:20" x14ac:dyDescent="0.25">
      <c r="T13046"/>
    </row>
    <row r="13047" spans="20:20" x14ac:dyDescent="0.25">
      <c r="T13047"/>
    </row>
    <row r="13048" spans="20:20" x14ac:dyDescent="0.25">
      <c r="T13048"/>
    </row>
    <row r="13049" spans="20:20" x14ac:dyDescent="0.25">
      <c r="T13049"/>
    </row>
    <row r="13050" spans="20:20" x14ac:dyDescent="0.25">
      <c r="T13050"/>
    </row>
    <row r="13051" spans="20:20" x14ac:dyDescent="0.25">
      <c r="T13051"/>
    </row>
    <row r="13052" spans="20:20" x14ac:dyDescent="0.25">
      <c r="T13052"/>
    </row>
    <row r="13053" spans="20:20" x14ac:dyDescent="0.25">
      <c r="T13053"/>
    </row>
    <row r="13054" spans="20:20" x14ac:dyDescent="0.25">
      <c r="T13054"/>
    </row>
    <row r="13055" spans="20:20" x14ac:dyDescent="0.25">
      <c r="T13055"/>
    </row>
    <row r="13056" spans="20:20" x14ac:dyDescent="0.25">
      <c r="T13056"/>
    </row>
    <row r="13057" spans="20:20" x14ac:dyDescent="0.25">
      <c r="T13057"/>
    </row>
    <row r="13058" spans="20:20" x14ac:dyDescent="0.25">
      <c r="T13058"/>
    </row>
    <row r="13059" spans="20:20" x14ac:dyDescent="0.25">
      <c r="T13059"/>
    </row>
    <row r="13060" spans="20:20" x14ac:dyDescent="0.25">
      <c r="T13060"/>
    </row>
    <row r="13061" spans="20:20" x14ac:dyDescent="0.25">
      <c r="T13061"/>
    </row>
    <row r="13062" spans="20:20" x14ac:dyDescent="0.25">
      <c r="T13062"/>
    </row>
    <row r="13063" spans="20:20" x14ac:dyDescent="0.25">
      <c r="T13063"/>
    </row>
    <row r="13064" spans="20:20" x14ac:dyDescent="0.25">
      <c r="T13064"/>
    </row>
    <row r="13065" spans="20:20" x14ac:dyDescent="0.25">
      <c r="T13065"/>
    </row>
    <row r="13066" spans="20:20" x14ac:dyDescent="0.25">
      <c r="T13066"/>
    </row>
    <row r="13067" spans="20:20" x14ac:dyDescent="0.25">
      <c r="T13067"/>
    </row>
    <row r="13068" spans="20:20" x14ac:dyDescent="0.25">
      <c r="T13068"/>
    </row>
    <row r="13069" spans="20:20" x14ac:dyDescent="0.25">
      <c r="T13069"/>
    </row>
    <row r="13070" spans="20:20" x14ac:dyDescent="0.25">
      <c r="T13070"/>
    </row>
    <row r="13071" spans="20:20" x14ac:dyDescent="0.25">
      <c r="T13071"/>
    </row>
    <row r="13072" spans="20:20" x14ac:dyDescent="0.25">
      <c r="T13072"/>
    </row>
    <row r="13073" spans="20:20" x14ac:dyDescent="0.25">
      <c r="T13073"/>
    </row>
    <row r="13074" spans="20:20" x14ac:dyDescent="0.25">
      <c r="T13074"/>
    </row>
    <row r="13075" spans="20:20" x14ac:dyDescent="0.25">
      <c r="T13075"/>
    </row>
    <row r="13076" spans="20:20" x14ac:dyDescent="0.25">
      <c r="T13076"/>
    </row>
    <row r="13077" spans="20:20" x14ac:dyDescent="0.25">
      <c r="T13077"/>
    </row>
    <row r="13078" spans="20:20" x14ac:dyDescent="0.25">
      <c r="T13078"/>
    </row>
    <row r="13079" spans="20:20" x14ac:dyDescent="0.25">
      <c r="T13079"/>
    </row>
    <row r="13080" spans="20:20" x14ac:dyDescent="0.25">
      <c r="T13080"/>
    </row>
    <row r="13081" spans="20:20" x14ac:dyDescent="0.25">
      <c r="T13081"/>
    </row>
    <row r="13082" spans="20:20" x14ac:dyDescent="0.25">
      <c r="T13082"/>
    </row>
    <row r="13083" spans="20:20" x14ac:dyDescent="0.25">
      <c r="T13083"/>
    </row>
    <row r="13084" spans="20:20" x14ac:dyDescent="0.25">
      <c r="T13084"/>
    </row>
    <row r="13085" spans="20:20" x14ac:dyDescent="0.25">
      <c r="T13085"/>
    </row>
    <row r="13086" spans="20:20" x14ac:dyDescent="0.25">
      <c r="T13086"/>
    </row>
    <row r="13087" spans="20:20" x14ac:dyDescent="0.25">
      <c r="T13087"/>
    </row>
    <row r="13088" spans="20:20" x14ac:dyDescent="0.25">
      <c r="T13088"/>
    </row>
    <row r="13089" spans="20:20" x14ac:dyDescent="0.25">
      <c r="T13089"/>
    </row>
    <row r="13090" spans="20:20" x14ac:dyDescent="0.25">
      <c r="T13090"/>
    </row>
    <row r="13091" spans="20:20" x14ac:dyDescent="0.25">
      <c r="T13091"/>
    </row>
    <row r="13092" spans="20:20" x14ac:dyDescent="0.25">
      <c r="T13092"/>
    </row>
    <row r="13093" spans="20:20" x14ac:dyDescent="0.25">
      <c r="T13093"/>
    </row>
    <row r="13094" spans="20:20" x14ac:dyDescent="0.25">
      <c r="T13094"/>
    </row>
    <row r="13095" spans="20:20" x14ac:dyDescent="0.25">
      <c r="T13095"/>
    </row>
    <row r="13096" spans="20:20" x14ac:dyDescent="0.25">
      <c r="T13096"/>
    </row>
    <row r="13097" spans="20:20" x14ac:dyDescent="0.25">
      <c r="T13097"/>
    </row>
    <row r="13098" spans="20:20" x14ac:dyDescent="0.25">
      <c r="T13098"/>
    </row>
    <row r="13099" spans="20:20" x14ac:dyDescent="0.25">
      <c r="T13099"/>
    </row>
    <row r="13100" spans="20:20" x14ac:dyDescent="0.25">
      <c r="T13100"/>
    </row>
    <row r="13101" spans="20:20" x14ac:dyDescent="0.25">
      <c r="T13101"/>
    </row>
    <row r="13102" spans="20:20" x14ac:dyDescent="0.25">
      <c r="T13102"/>
    </row>
    <row r="13103" spans="20:20" x14ac:dyDescent="0.25">
      <c r="T13103"/>
    </row>
    <row r="13104" spans="20:20" x14ac:dyDescent="0.25">
      <c r="T13104"/>
    </row>
    <row r="13105" spans="20:20" x14ac:dyDescent="0.25">
      <c r="T13105"/>
    </row>
    <row r="13106" spans="20:20" x14ac:dyDescent="0.25">
      <c r="T13106"/>
    </row>
    <row r="13107" spans="20:20" x14ac:dyDescent="0.25">
      <c r="T13107"/>
    </row>
    <row r="13108" spans="20:20" x14ac:dyDescent="0.25">
      <c r="T13108"/>
    </row>
    <row r="13109" spans="20:20" x14ac:dyDescent="0.25">
      <c r="T13109"/>
    </row>
    <row r="13110" spans="20:20" x14ac:dyDescent="0.25">
      <c r="T13110"/>
    </row>
    <row r="13111" spans="20:20" x14ac:dyDescent="0.25">
      <c r="T13111"/>
    </row>
    <row r="13112" spans="20:20" x14ac:dyDescent="0.25">
      <c r="T13112"/>
    </row>
    <row r="13113" spans="20:20" x14ac:dyDescent="0.25">
      <c r="T13113"/>
    </row>
    <row r="13114" spans="20:20" x14ac:dyDescent="0.25">
      <c r="T13114"/>
    </row>
    <row r="13115" spans="20:20" x14ac:dyDescent="0.25">
      <c r="T13115"/>
    </row>
    <row r="13116" spans="20:20" x14ac:dyDescent="0.25">
      <c r="T13116"/>
    </row>
    <row r="13117" spans="20:20" x14ac:dyDescent="0.25">
      <c r="T13117"/>
    </row>
    <row r="13118" spans="20:20" x14ac:dyDescent="0.25">
      <c r="T13118"/>
    </row>
    <row r="13119" spans="20:20" x14ac:dyDescent="0.25">
      <c r="T13119"/>
    </row>
    <row r="13120" spans="20:20" x14ac:dyDescent="0.25">
      <c r="T13120"/>
    </row>
    <row r="13121" spans="20:20" x14ac:dyDescent="0.25">
      <c r="T13121"/>
    </row>
    <row r="13122" spans="20:20" x14ac:dyDescent="0.25">
      <c r="T13122"/>
    </row>
    <row r="13123" spans="20:20" x14ac:dyDescent="0.25">
      <c r="T13123"/>
    </row>
    <row r="13124" spans="20:20" x14ac:dyDescent="0.25">
      <c r="T13124"/>
    </row>
    <row r="13125" spans="20:20" x14ac:dyDescent="0.25">
      <c r="T13125"/>
    </row>
    <row r="13126" spans="20:20" x14ac:dyDescent="0.25">
      <c r="T13126"/>
    </row>
    <row r="13127" spans="20:20" x14ac:dyDescent="0.25">
      <c r="T13127"/>
    </row>
    <row r="13128" spans="20:20" x14ac:dyDescent="0.25">
      <c r="T13128"/>
    </row>
    <row r="13129" spans="20:20" x14ac:dyDescent="0.25">
      <c r="T13129"/>
    </row>
    <row r="13130" spans="20:20" x14ac:dyDescent="0.25">
      <c r="T13130"/>
    </row>
    <row r="13131" spans="20:20" x14ac:dyDescent="0.25">
      <c r="T13131"/>
    </row>
    <row r="13132" spans="20:20" x14ac:dyDescent="0.25">
      <c r="T13132"/>
    </row>
    <row r="13133" spans="20:20" x14ac:dyDescent="0.25">
      <c r="T13133"/>
    </row>
    <row r="13134" spans="20:20" x14ac:dyDescent="0.25">
      <c r="T13134"/>
    </row>
    <row r="13135" spans="20:20" x14ac:dyDescent="0.25">
      <c r="T13135"/>
    </row>
    <row r="13136" spans="20:20" x14ac:dyDescent="0.25">
      <c r="T13136"/>
    </row>
    <row r="13137" spans="20:20" x14ac:dyDescent="0.25">
      <c r="T13137"/>
    </row>
    <row r="13138" spans="20:20" x14ac:dyDescent="0.25">
      <c r="T13138"/>
    </row>
    <row r="13139" spans="20:20" x14ac:dyDescent="0.25">
      <c r="T13139"/>
    </row>
    <row r="13140" spans="20:20" x14ac:dyDescent="0.25">
      <c r="T13140"/>
    </row>
    <row r="13141" spans="20:20" x14ac:dyDescent="0.25">
      <c r="T13141"/>
    </row>
    <row r="13142" spans="20:20" x14ac:dyDescent="0.25">
      <c r="T13142"/>
    </row>
    <row r="13143" spans="20:20" x14ac:dyDescent="0.25">
      <c r="T13143"/>
    </row>
    <row r="13144" spans="20:20" x14ac:dyDescent="0.25">
      <c r="T13144"/>
    </row>
    <row r="13145" spans="20:20" x14ac:dyDescent="0.25">
      <c r="T13145"/>
    </row>
    <row r="13146" spans="20:20" x14ac:dyDescent="0.25">
      <c r="T13146"/>
    </row>
    <row r="13147" spans="20:20" x14ac:dyDescent="0.25">
      <c r="T13147"/>
    </row>
    <row r="13148" spans="20:20" x14ac:dyDescent="0.25">
      <c r="T13148"/>
    </row>
    <row r="13149" spans="20:20" x14ac:dyDescent="0.25">
      <c r="T13149"/>
    </row>
    <row r="13150" spans="20:20" x14ac:dyDescent="0.25">
      <c r="T13150"/>
    </row>
    <row r="13151" spans="20:20" x14ac:dyDescent="0.25">
      <c r="T13151"/>
    </row>
    <row r="13152" spans="20:20" x14ac:dyDescent="0.25">
      <c r="T13152"/>
    </row>
    <row r="13153" spans="20:20" x14ac:dyDescent="0.25">
      <c r="T13153"/>
    </row>
    <row r="13154" spans="20:20" x14ac:dyDescent="0.25">
      <c r="T13154"/>
    </row>
    <row r="13155" spans="20:20" x14ac:dyDescent="0.25">
      <c r="T13155"/>
    </row>
    <row r="13156" spans="20:20" x14ac:dyDescent="0.25">
      <c r="T13156"/>
    </row>
    <row r="13157" spans="20:20" x14ac:dyDescent="0.25">
      <c r="T13157"/>
    </row>
    <row r="13158" spans="20:20" x14ac:dyDescent="0.25">
      <c r="T13158"/>
    </row>
    <row r="13159" spans="20:20" x14ac:dyDescent="0.25">
      <c r="T13159"/>
    </row>
    <row r="13160" spans="20:20" x14ac:dyDescent="0.25">
      <c r="T13160"/>
    </row>
    <row r="13161" spans="20:20" x14ac:dyDescent="0.25">
      <c r="T13161"/>
    </row>
    <row r="13162" spans="20:20" x14ac:dyDescent="0.25">
      <c r="T13162"/>
    </row>
    <row r="13163" spans="20:20" x14ac:dyDescent="0.25">
      <c r="T13163"/>
    </row>
    <row r="13164" spans="20:20" x14ac:dyDescent="0.25">
      <c r="T13164"/>
    </row>
    <row r="13165" spans="20:20" x14ac:dyDescent="0.25">
      <c r="T13165"/>
    </row>
    <row r="13166" spans="20:20" x14ac:dyDescent="0.25">
      <c r="T13166"/>
    </row>
    <row r="13167" spans="20:20" x14ac:dyDescent="0.25">
      <c r="T13167"/>
    </row>
    <row r="13168" spans="20:20" x14ac:dyDescent="0.25">
      <c r="T13168"/>
    </row>
    <row r="13169" spans="20:20" x14ac:dyDescent="0.25">
      <c r="T13169"/>
    </row>
    <row r="13170" spans="20:20" x14ac:dyDescent="0.25">
      <c r="T13170"/>
    </row>
    <row r="13171" spans="20:20" x14ac:dyDescent="0.25">
      <c r="T13171"/>
    </row>
    <row r="13172" spans="20:20" x14ac:dyDescent="0.25">
      <c r="T13172"/>
    </row>
    <row r="13173" spans="20:20" x14ac:dyDescent="0.25">
      <c r="T13173"/>
    </row>
    <row r="13174" spans="20:20" x14ac:dyDescent="0.25">
      <c r="T13174"/>
    </row>
    <row r="13175" spans="20:20" x14ac:dyDescent="0.25">
      <c r="T13175"/>
    </row>
    <row r="13176" spans="20:20" x14ac:dyDescent="0.25">
      <c r="T13176"/>
    </row>
    <row r="13177" spans="20:20" x14ac:dyDescent="0.25">
      <c r="T13177"/>
    </row>
    <row r="13178" spans="20:20" x14ac:dyDescent="0.25">
      <c r="T13178"/>
    </row>
    <row r="13179" spans="20:20" x14ac:dyDescent="0.25">
      <c r="T13179"/>
    </row>
    <row r="13180" spans="20:20" x14ac:dyDescent="0.25">
      <c r="T13180"/>
    </row>
    <row r="13181" spans="20:20" x14ac:dyDescent="0.25">
      <c r="T13181"/>
    </row>
    <row r="13182" spans="20:20" x14ac:dyDescent="0.25">
      <c r="T13182"/>
    </row>
    <row r="13183" spans="20:20" x14ac:dyDescent="0.25">
      <c r="T13183"/>
    </row>
    <row r="13184" spans="20:20" x14ac:dyDescent="0.25">
      <c r="T13184"/>
    </row>
    <row r="13185" spans="20:20" x14ac:dyDescent="0.25">
      <c r="T13185"/>
    </row>
    <row r="13186" spans="20:20" x14ac:dyDescent="0.25">
      <c r="T13186"/>
    </row>
    <row r="13187" spans="20:20" x14ac:dyDescent="0.25">
      <c r="T13187"/>
    </row>
    <row r="13188" spans="20:20" x14ac:dyDescent="0.25">
      <c r="T13188"/>
    </row>
    <row r="13189" spans="20:20" x14ac:dyDescent="0.25">
      <c r="T13189"/>
    </row>
    <row r="13190" spans="20:20" x14ac:dyDescent="0.25">
      <c r="T13190"/>
    </row>
    <row r="13191" spans="20:20" x14ac:dyDescent="0.25">
      <c r="T13191"/>
    </row>
    <row r="13192" spans="20:20" x14ac:dyDescent="0.25">
      <c r="T13192"/>
    </row>
    <row r="13193" spans="20:20" x14ac:dyDescent="0.25">
      <c r="T13193"/>
    </row>
    <row r="13194" spans="20:20" x14ac:dyDescent="0.25">
      <c r="T13194"/>
    </row>
    <row r="13195" spans="20:20" x14ac:dyDescent="0.25">
      <c r="T13195"/>
    </row>
    <row r="13196" spans="20:20" x14ac:dyDescent="0.25">
      <c r="T13196"/>
    </row>
    <row r="13197" spans="20:20" x14ac:dyDescent="0.25">
      <c r="T13197"/>
    </row>
    <row r="13198" spans="20:20" x14ac:dyDescent="0.25">
      <c r="T13198"/>
    </row>
    <row r="13199" spans="20:20" x14ac:dyDescent="0.25">
      <c r="T13199"/>
    </row>
    <row r="13200" spans="20:20" x14ac:dyDescent="0.25">
      <c r="T13200"/>
    </row>
    <row r="13201" spans="20:20" x14ac:dyDescent="0.25">
      <c r="T13201"/>
    </row>
    <row r="13202" spans="20:20" x14ac:dyDescent="0.25">
      <c r="T13202"/>
    </row>
    <row r="13203" spans="20:20" x14ac:dyDescent="0.25">
      <c r="T13203"/>
    </row>
    <row r="13204" spans="20:20" x14ac:dyDescent="0.25">
      <c r="T13204"/>
    </row>
    <row r="13205" spans="20:20" x14ac:dyDescent="0.25">
      <c r="T13205"/>
    </row>
    <row r="13206" spans="20:20" x14ac:dyDescent="0.25">
      <c r="T13206"/>
    </row>
    <row r="13207" spans="20:20" x14ac:dyDescent="0.25">
      <c r="T13207"/>
    </row>
    <row r="13208" spans="20:20" x14ac:dyDescent="0.25">
      <c r="T13208"/>
    </row>
    <row r="13209" spans="20:20" x14ac:dyDescent="0.25">
      <c r="T13209"/>
    </row>
    <row r="13210" spans="20:20" x14ac:dyDescent="0.25">
      <c r="T13210"/>
    </row>
    <row r="13211" spans="20:20" x14ac:dyDescent="0.25">
      <c r="T13211"/>
    </row>
    <row r="13212" spans="20:20" x14ac:dyDescent="0.25">
      <c r="T13212"/>
    </row>
    <row r="13213" spans="20:20" x14ac:dyDescent="0.25">
      <c r="T13213"/>
    </row>
    <row r="13214" spans="20:20" x14ac:dyDescent="0.25">
      <c r="T13214"/>
    </row>
    <row r="13215" spans="20:20" x14ac:dyDescent="0.25">
      <c r="T13215"/>
    </row>
    <row r="13216" spans="20:20" x14ac:dyDescent="0.25">
      <c r="T13216"/>
    </row>
    <row r="13217" spans="20:20" x14ac:dyDescent="0.25">
      <c r="T13217"/>
    </row>
    <row r="13218" spans="20:20" x14ac:dyDescent="0.25">
      <c r="T13218"/>
    </row>
    <row r="13219" spans="20:20" x14ac:dyDescent="0.25">
      <c r="T13219"/>
    </row>
    <row r="13220" spans="20:20" x14ac:dyDescent="0.25">
      <c r="T13220"/>
    </row>
    <row r="13221" spans="20:20" x14ac:dyDescent="0.25">
      <c r="T13221"/>
    </row>
    <row r="13222" spans="20:20" x14ac:dyDescent="0.25">
      <c r="T13222"/>
    </row>
    <row r="13223" spans="20:20" x14ac:dyDescent="0.25">
      <c r="T13223"/>
    </row>
    <row r="13224" spans="20:20" x14ac:dyDescent="0.25">
      <c r="T13224"/>
    </row>
    <row r="13225" spans="20:20" x14ac:dyDescent="0.25">
      <c r="T13225"/>
    </row>
    <row r="13226" spans="20:20" x14ac:dyDescent="0.25">
      <c r="T13226"/>
    </row>
    <row r="13227" spans="20:20" x14ac:dyDescent="0.25">
      <c r="T13227"/>
    </row>
    <row r="13228" spans="20:20" x14ac:dyDescent="0.25">
      <c r="T13228"/>
    </row>
    <row r="13229" spans="20:20" x14ac:dyDescent="0.25">
      <c r="T13229"/>
    </row>
    <row r="13230" spans="20:20" x14ac:dyDescent="0.25">
      <c r="T13230"/>
    </row>
    <row r="13231" spans="20:20" x14ac:dyDescent="0.25">
      <c r="T13231"/>
    </row>
    <row r="13232" spans="20:20" x14ac:dyDescent="0.25">
      <c r="T13232"/>
    </row>
    <row r="13233" spans="20:20" x14ac:dyDescent="0.25">
      <c r="T13233"/>
    </row>
    <row r="13234" spans="20:20" x14ac:dyDescent="0.25">
      <c r="T13234"/>
    </row>
    <row r="13235" spans="20:20" x14ac:dyDescent="0.25">
      <c r="T13235"/>
    </row>
    <row r="13236" spans="20:20" x14ac:dyDescent="0.25">
      <c r="T13236"/>
    </row>
    <row r="13237" spans="20:20" x14ac:dyDescent="0.25">
      <c r="T13237"/>
    </row>
    <row r="13238" spans="20:20" x14ac:dyDescent="0.25">
      <c r="T13238"/>
    </row>
    <row r="13239" spans="20:20" x14ac:dyDescent="0.25">
      <c r="T13239"/>
    </row>
    <row r="13240" spans="20:20" x14ac:dyDescent="0.25">
      <c r="T13240"/>
    </row>
    <row r="13241" spans="20:20" x14ac:dyDescent="0.25">
      <c r="T13241"/>
    </row>
    <row r="13242" spans="20:20" x14ac:dyDescent="0.25">
      <c r="T13242"/>
    </row>
    <row r="13243" spans="20:20" x14ac:dyDescent="0.25">
      <c r="T13243"/>
    </row>
    <row r="13244" spans="20:20" x14ac:dyDescent="0.25">
      <c r="T13244"/>
    </row>
    <row r="13245" spans="20:20" x14ac:dyDescent="0.25">
      <c r="T13245"/>
    </row>
    <row r="13246" spans="20:20" x14ac:dyDescent="0.25">
      <c r="T13246"/>
    </row>
    <row r="13247" spans="20:20" x14ac:dyDescent="0.25">
      <c r="T13247"/>
    </row>
    <row r="13248" spans="20:20" x14ac:dyDescent="0.25">
      <c r="T13248"/>
    </row>
    <row r="13249" spans="20:20" x14ac:dyDescent="0.25">
      <c r="T13249"/>
    </row>
    <row r="13250" spans="20:20" x14ac:dyDescent="0.25">
      <c r="T13250"/>
    </row>
    <row r="13251" spans="20:20" x14ac:dyDescent="0.25">
      <c r="T13251"/>
    </row>
    <row r="13252" spans="20:20" x14ac:dyDescent="0.25">
      <c r="T13252"/>
    </row>
    <row r="13253" spans="20:20" x14ac:dyDescent="0.25">
      <c r="T13253"/>
    </row>
    <row r="13254" spans="20:20" x14ac:dyDescent="0.25">
      <c r="T13254"/>
    </row>
    <row r="13255" spans="20:20" x14ac:dyDescent="0.25">
      <c r="T13255"/>
    </row>
    <row r="13256" spans="20:20" x14ac:dyDescent="0.25">
      <c r="T13256"/>
    </row>
    <row r="13257" spans="20:20" x14ac:dyDescent="0.25">
      <c r="T13257"/>
    </row>
    <row r="13258" spans="20:20" x14ac:dyDescent="0.25">
      <c r="T13258"/>
    </row>
    <row r="13259" spans="20:20" x14ac:dyDescent="0.25">
      <c r="T13259"/>
    </row>
    <row r="13260" spans="20:20" x14ac:dyDescent="0.25">
      <c r="T13260"/>
    </row>
    <row r="13261" spans="20:20" x14ac:dyDescent="0.25">
      <c r="T13261"/>
    </row>
    <row r="13262" spans="20:20" x14ac:dyDescent="0.25">
      <c r="T13262"/>
    </row>
    <row r="13263" spans="20:20" x14ac:dyDescent="0.25">
      <c r="T13263"/>
    </row>
    <row r="13264" spans="20:20" x14ac:dyDescent="0.25">
      <c r="T13264"/>
    </row>
    <row r="13265" spans="20:20" x14ac:dyDescent="0.25">
      <c r="T13265"/>
    </row>
    <row r="13266" spans="20:20" x14ac:dyDescent="0.25">
      <c r="T13266"/>
    </row>
    <row r="13267" spans="20:20" x14ac:dyDescent="0.25">
      <c r="T13267"/>
    </row>
    <row r="13268" spans="20:20" x14ac:dyDescent="0.25">
      <c r="T13268"/>
    </row>
    <row r="13269" spans="20:20" x14ac:dyDescent="0.25">
      <c r="T13269"/>
    </row>
    <row r="13270" spans="20:20" x14ac:dyDescent="0.25">
      <c r="T13270"/>
    </row>
    <row r="13271" spans="20:20" x14ac:dyDescent="0.25">
      <c r="T13271"/>
    </row>
    <row r="13272" spans="20:20" x14ac:dyDescent="0.25">
      <c r="T13272"/>
    </row>
    <row r="13273" spans="20:20" x14ac:dyDescent="0.25">
      <c r="T13273"/>
    </row>
    <row r="13274" spans="20:20" x14ac:dyDescent="0.25">
      <c r="T13274"/>
    </row>
    <row r="13275" spans="20:20" x14ac:dyDescent="0.25">
      <c r="T13275"/>
    </row>
    <row r="13276" spans="20:20" x14ac:dyDescent="0.25">
      <c r="T13276"/>
    </row>
    <row r="13277" spans="20:20" x14ac:dyDescent="0.25">
      <c r="T13277"/>
    </row>
    <row r="13278" spans="20:20" x14ac:dyDescent="0.25">
      <c r="T13278"/>
    </row>
    <row r="13279" spans="20:20" x14ac:dyDescent="0.25">
      <c r="T13279"/>
    </row>
    <row r="13280" spans="20:20" x14ac:dyDescent="0.25">
      <c r="T13280"/>
    </row>
    <row r="13281" spans="20:20" x14ac:dyDescent="0.25">
      <c r="T13281"/>
    </row>
    <row r="13282" spans="20:20" x14ac:dyDescent="0.25">
      <c r="T13282"/>
    </row>
    <row r="13283" spans="20:20" x14ac:dyDescent="0.25">
      <c r="T13283"/>
    </row>
    <row r="13284" spans="20:20" x14ac:dyDescent="0.25">
      <c r="T13284"/>
    </row>
    <row r="13285" spans="20:20" x14ac:dyDescent="0.25">
      <c r="T13285"/>
    </row>
    <row r="13286" spans="20:20" x14ac:dyDescent="0.25">
      <c r="T13286"/>
    </row>
    <row r="13287" spans="20:20" x14ac:dyDescent="0.25">
      <c r="T13287"/>
    </row>
    <row r="13288" spans="20:20" x14ac:dyDescent="0.25">
      <c r="T13288"/>
    </row>
    <row r="13289" spans="20:20" x14ac:dyDescent="0.25">
      <c r="T13289"/>
    </row>
    <row r="13290" spans="20:20" x14ac:dyDescent="0.25">
      <c r="T13290"/>
    </row>
    <row r="13291" spans="20:20" x14ac:dyDescent="0.25">
      <c r="T13291"/>
    </row>
    <row r="13292" spans="20:20" x14ac:dyDescent="0.25">
      <c r="T13292"/>
    </row>
    <row r="13293" spans="20:20" x14ac:dyDescent="0.25">
      <c r="T13293"/>
    </row>
    <row r="13294" spans="20:20" x14ac:dyDescent="0.25">
      <c r="T13294"/>
    </row>
    <row r="13295" spans="20:20" x14ac:dyDescent="0.25">
      <c r="T13295"/>
    </row>
    <row r="13296" spans="20:20" x14ac:dyDescent="0.25">
      <c r="T13296"/>
    </row>
    <row r="13297" spans="20:20" x14ac:dyDescent="0.25">
      <c r="T13297"/>
    </row>
    <row r="13298" spans="20:20" x14ac:dyDescent="0.25">
      <c r="T13298"/>
    </row>
    <row r="13299" spans="20:20" x14ac:dyDescent="0.25">
      <c r="T13299"/>
    </row>
    <row r="13300" spans="20:20" x14ac:dyDescent="0.25">
      <c r="T13300"/>
    </row>
    <row r="13301" spans="20:20" x14ac:dyDescent="0.25">
      <c r="T13301"/>
    </row>
    <row r="13302" spans="20:20" x14ac:dyDescent="0.25">
      <c r="T13302"/>
    </row>
    <row r="13303" spans="20:20" x14ac:dyDescent="0.25">
      <c r="T13303"/>
    </row>
    <row r="13304" spans="20:20" x14ac:dyDescent="0.25">
      <c r="T13304"/>
    </row>
    <row r="13305" spans="20:20" x14ac:dyDescent="0.25">
      <c r="T13305"/>
    </row>
    <row r="13306" spans="20:20" x14ac:dyDescent="0.25">
      <c r="T13306"/>
    </row>
    <row r="13307" spans="20:20" x14ac:dyDescent="0.25">
      <c r="T13307"/>
    </row>
    <row r="13308" spans="20:20" x14ac:dyDescent="0.25">
      <c r="T13308"/>
    </row>
    <row r="13309" spans="20:20" x14ac:dyDescent="0.25">
      <c r="T13309"/>
    </row>
    <row r="13310" spans="20:20" x14ac:dyDescent="0.25">
      <c r="T13310"/>
    </row>
    <row r="13311" spans="20:20" x14ac:dyDescent="0.25">
      <c r="T13311"/>
    </row>
    <row r="13312" spans="20:20" x14ac:dyDescent="0.25">
      <c r="T13312"/>
    </row>
    <row r="13313" spans="20:20" x14ac:dyDescent="0.25">
      <c r="T13313"/>
    </row>
    <row r="13314" spans="20:20" x14ac:dyDescent="0.25">
      <c r="T13314"/>
    </row>
    <row r="13315" spans="20:20" x14ac:dyDescent="0.25">
      <c r="T13315"/>
    </row>
    <row r="13316" spans="20:20" x14ac:dyDescent="0.25">
      <c r="T13316"/>
    </row>
    <row r="13317" spans="20:20" x14ac:dyDescent="0.25">
      <c r="T13317"/>
    </row>
    <row r="13318" spans="20:20" x14ac:dyDescent="0.25">
      <c r="T13318"/>
    </row>
    <row r="13319" spans="20:20" x14ac:dyDescent="0.25">
      <c r="T13319"/>
    </row>
    <row r="13320" spans="20:20" x14ac:dyDescent="0.25">
      <c r="T13320"/>
    </row>
    <row r="13321" spans="20:20" x14ac:dyDescent="0.25">
      <c r="T13321"/>
    </row>
    <row r="13322" spans="20:20" x14ac:dyDescent="0.25">
      <c r="T13322"/>
    </row>
    <row r="13323" spans="20:20" x14ac:dyDescent="0.25">
      <c r="T13323"/>
    </row>
    <row r="13324" spans="20:20" x14ac:dyDescent="0.25">
      <c r="T13324"/>
    </row>
    <row r="13325" spans="20:20" x14ac:dyDescent="0.25">
      <c r="T13325"/>
    </row>
    <row r="13326" spans="20:20" x14ac:dyDescent="0.25">
      <c r="T13326"/>
    </row>
    <row r="13327" spans="20:20" x14ac:dyDescent="0.25">
      <c r="T13327"/>
    </row>
    <row r="13328" spans="20:20" x14ac:dyDescent="0.25">
      <c r="T13328"/>
    </row>
    <row r="13329" spans="20:20" x14ac:dyDescent="0.25">
      <c r="T13329"/>
    </row>
    <row r="13330" spans="20:20" x14ac:dyDescent="0.25">
      <c r="T13330"/>
    </row>
    <row r="13331" spans="20:20" x14ac:dyDescent="0.25">
      <c r="T13331"/>
    </row>
    <row r="13332" spans="20:20" x14ac:dyDescent="0.25">
      <c r="T13332"/>
    </row>
    <row r="13333" spans="20:20" x14ac:dyDescent="0.25">
      <c r="T13333"/>
    </row>
    <row r="13334" spans="20:20" x14ac:dyDescent="0.25">
      <c r="T13334"/>
    </row>
    <row r="13335" spans="20:20" x14ac:dyDescent="0.25">
      <c r="T13335"/>
    </row>
    <row r="13336" spans="20:20" x14ac:dyDescent="0.25">
      <c r="T13336"/>
    </row>
    <row r="13337" spans="20:20" x14ac:dyDescent="0.25">
      <c r="T13337"/>
    </row>
    <row r="13338" spans="20:20" x14ac:dyDescent="0.25">
      <c r="T13338"/>
    </row>
    <row r="13339" spans="20:20" x14ac:dyDescent="0.25">
      <c r="T13339"/>
    </row>
    <row r="13340" spans="20:20" x14ac:dyDescent="0.25">
      <c r="T13340"/>
    </row>
    <row r="13341" spans="20:20" x14ac:dyDescent="0.25">
      <c r="T13341"/>
    </row>
    <row r="13342" spans="20:20" x14ac:dyDescent="0.25">
      <c r="T13342"/>
    </row>
    <row r="13343" spans="20:20" x14ac:dyDescent="0.25">
      <c r="T13343"/>
    </row>
    <row r="13344" spans="20:20" x14ac:dyDescent="0.25">
      <c r="T13344"/>
    </row>
    <row r="13345" spans="20:20" x14ac:dyDescent="0.25">
      <c r="T13345"/>
    </row>
    <row r="13346" spans="20:20" x14ac:dyDescent="0.25">
      <c r="T13346"/>
    </row>
    <row r="13347" spans="20:20" x14ac:dyDescent="0.25">
      <c r="T13347"/>
    </row>
    <row r="13348" spans="20:20" x14ac:dyDescent="0.25">
      <c r="T13348"/>
    </row>
    <row r="13349" spans="20:20" x14ac:dyDescent="0.25">
      <c r="T13349"/>
    </row>
    <row r="13350" spans="20:20" x14ac:dyDescent="0.25">
      <c r="T13350"/>
    </row>
    <row r="13351" spans="20:20" x14ac:dyDescent="0.25">
      <c r="T13351"/>
    </row>
    <row r="13352" spans="20:20" x14ac:dyDescent="0.25">
      <c r="T13352"/>
    </row>
    <row r="13353" spans="20:20" x14ac:dyDescent="0.25">
      <c r="T13353"/>
    </row>
    <row r="13354" spans="20:20" x14ac:dyDescent="0.25">
      <c r="T13354"/>
    </row>
    <row r="13355" spans="20:20" x14ac:dyDescent="0.25">
      <c r="T13355"/>
    </row>
    <row r="13356" spans="20:20" x14ac:dyDescent="0.25">
      <c r="T13356"/>
    </row>
    <row r="13357" spans="20:20" x14ac:dyDescent="0.25">
      <c r="T13357"/>
    </row>
    <row r="13358" spans="20:20" x14ac:dyDescent="0.25">
      <c r="T13358"/>
    </row>
    <row r="13359" spans="20:20" x14ac:dyDescent="0.25">
      <c r="T13359"/>
    </row>
    <row r="13360" spans="20:20" x14ac:dyDescent="0.25">
      <c r="T13360"/>
    </row>
    <row r="13361" spans="20:20" x14ac:dyDescent="0.25">
      <c r="T13361"/>
    </row>
    <row r="13362" spans="20:20" x14ac:dyDescent="0.25">
      <c r="T13362"/>
    </row>
    <row r="13363" spans="20:20" x14ac:dyDescent="0.25">
      <c r="T13363"/>
    </row>
    <row r="13364" spans="20:20" x14ac:dyDescent="0.25">
      <c r="T13364"/>
    </row>
    <row r="13365" spans="20:20" x14ac:dyDescent="0.25">
      <c r="T13365"/>
    </row>
    <row r="13366" spans="20:20" x14ac:dyDescent="0.25">
      <c r="T13366"/>
    </row>
    <row r="13367" spans="20:20" x14ac:dyDescent="0.25">
      <c r="T13367"/>
    </row>
    <row r="13368" spans="20:20" x14ac:dyDescent="0.25">
      <c r="T13368"/>
    </row>
    <row r="13369" spans="20:20" x14ac:dyDescent="0.25">
      <c r="T13369"/>
    </row>
    <row r="13370" spans="20:20" x14ac:dyDescent="0.25">
      <c r="T13370"/>
    </row>
    <row r="13371" spans="20:20" x14ac:dyDescent="0.25">
      <c r="T13371"/>
    </row>
    <row r="13372" spans="20:20" x14ac:dyDescent="0.25">
      <c r="T13372"/>
    </row>
    <row r="13373" spans="20:20" x14ac:dyDescent="0.25">
      <c r="T13373"/>
    </row>
    <row r="13374" spans="20:20" x14ac:dyDescent="0.25">
      <c r="T13374"/>
    </row>
    <row r="13375" spans="20:20" x14ac:dyDescent="0.25">
      <c r="T13375"/>
    </row>
    <row r="13376" spans="20:20" x14ac:dyDescent="0.25">
      <c r="T13376"/>
    </row>
    <row r="13377" spans="20:20" x14ac:dyDescent="0.25">
      <c r="T13377"/>
    </row>
    <row r="13378" spans="20:20" x14ac:dyDescent="0.25">
      <c r="T13378"/>
    </row>
    <row r="13379" spans="20:20" x14ac:dyDescent="0.25">
      <c r="T13379"/>
    </row>
    <row r="13380" spans="20:20" x14ac:dyDescent="0.25">
      <c r="T13380"/>
    </row>
    <row r="13381" spans="20:20" x14ac:dyDescent="0.25">
      <c r="T13381"/>
    </row>
    <row r="13382" spans="20:20" x14ac:dyDescent="0.25">
      <c r="T13382"/>
    </row>
    <row r="13383" spans="20:20" x14ac:dyDescent="0.25">
      <c r="T13383"/>
    </row>
    <row r="13384" spans="20:20" x14ac:dyDescent="0.25">
      <c r="T13384"/>
    </row>
    <row r="13385" spans="20:20" x14ac:dyDescent="0.25">
      <c r="T13385"/>
    </row>
    <row r="13386" spans="20:20" x14ac:dyDescent="0.25">
      <c r="T13386"/>
    </row>
    <row r="13387" spans="20:20" x14ac:dyDescent="0.25">
      <c r="T13387"/>
    </row>
    <row r="13388" spans="20:20" x14ac:dyDescent="0.25">
      <c r="T13388"/>
    </row>
    <row r="13389" spans="20:20" x14ac:dyDescent="0.25">
      <c r="T13389"/>
    </row>
    <row r="13390" spans="20:20" x14ac:dyDescent="0.25">
      <c r="T13390"/>
    </row>
    <row r="13391" spans="20:20" x14ac:dyDescent="0.25">
      <c r="T13391"/>
    </row>
    <row r="13392" spans="20:20" x14ac:dyDescent="0.25">
      <c r="T13392"/>
    </row>
    <row r="13393" spans="20:20" x14ac:dyDescent="0.25">
      <c r="T13393"/>
    </row>
    <row r="13394" spans="20:20" x14ac:dyDescent="0.25">
      <c r="T13394"/>
    </row>
    <row r="13395" spans="20:20" x14ac:dyDescent="0.25">
      <c r="T13395"/>
    </row>
    <row r="13396" spans="20:20" x14ac:dyDescent="0.25">
      <c r="T13396"/>
    </row>
    <row r="13397" spans="20:20" x14ac:dyDescent="0.25">
      <c r="T13397"/>
    </row>
    <row r="13398" spans="20:20" x14ac:dyDescent="0.25">
      <c r="T13398"/>
    </row>
    <row r="13399" spans="20:20" x14ac:dyDescent="0.25">
      <c r="T13399"/>
    </row>
    <row r="13400" spans="20:20" x14ac:dyDescent="0.25">
      <c r="T13400"/>
    </row>
    <row r="13401" spans="20:20" x14ac:dyDescent="0.25">
      <c r="T13401"/>
    </row>
    <row r="13402" spans="20:20" x14ac:dyDescent="0.25">
      <c r="T13402"/>
    </row>
    <row r="13403" spans="20:20" x14ac:dyDescent="0.25">
      <c r="T13403"/>
    </row>
    <row r="13404" spans="20:20" x14ac:dyDescent="0.25">
      <c r="T13404"/>
    </row>
    <row r="13405" spans="20:20" x14ac:dyDescent="0.25">
      <c r="T13405"/>
    </row>
    <row r="13406" spans="20:20" x14ac:dyDescent="0.25">
      <c r="T13406"/>
    </row>
    <row r="13407" spans="20:20" x14ac:dyDescent="0.25">
      <c r="T13407"/>
    </row>
    <row r="13408" spans="20:20" x14ac:dyDescent="0.25">
      <c r="T13408"/>
    </row>
    <row r="13409" spans="20:20" x14ac:dyDescent="0.25">
      <c r="T13409"/>
    </row>
    <row r="13410" spans="20:20" x14ac:dyDescent="0.25">
      <c r="T13410"/>
    </row>
    <row r="13411" spans="20:20" x14ac:dyDescent="0.25">
      <c r="T13411"/>
    </row>
    <row r="13412" spans="20:20" x14ac:dyDescent="0.25">
      <c r="T13412"/>
    </row>
    <row r="13413" spans="20:20" x14ac:dyDescent="0.25">
      <c r="T13413"/>
    </row>
    <row r="13414" spans="20:20" x14ac:dyDescent="0.25">
      <c r="T13414"/>
    </row>
    <row r="13415" spans="20:20" x14ac:dyDescent="0.25">
      <c r="T13415"/>
    </row>
    <row r="13416" spans="20:20" x14ac:dyDescent="0.25">
      <c r="T13416"/>
    </row>
    <row r="13417" spans="20:20" x14ac:dyDescent="0.25">
      <c r="T13417"/>
    </row>
    <row r="13418" spans="20:20" x14ac:dyDescent="0.25">
      <c r="T13418"/>
    </row>
    <row r="13419" spans="20:20" x14ac:dyDescent="0.25">
      <c r="T13419"/>
    </row>
    <row r="13420" spans="20:20" x14ac:dyDescent="0.25">
      <c r="T13420"/>
    </row>
    <row r="13421" spans="20:20" x14ac:dyDescent="0.25">
      <c r="T13421"/>
    </row>
    <row r="13422" spans="20:20" x14ac:dyDescent="0.25">
      <c r="T13422"/>
    </row>
    <row r="13423" spans="20:20" x14ac:dyDescent="0.25">
      <c r="T13423"/>
    </row>
    <row r="13424" spans="20:20" x14ac:dyDescent="0.25">
      <c r="T13424"/>
    </row>
    <row r="13425" spans="20:20" x14ac:dyDescent="0.25">
      <c r="T13425"/>
    </row>
    <row r="13426" spans="20:20" x14ac:dyDescent="0.25">
      <c r="T13426"/>
    </row>
    <row r="13427" spans="20:20" x14ac:dyDescent="0.25">
      <c r="T13427"/>
    </row>
    <row r="13428" spans="20:20" x14ac:dyDescent="0.25">
      <c r="T13428"/>
    </row>
    <row r="13429" spans="20:20" x14ac:dyDescent="0.25">
      <c r="T13429"/>
    </row>
    <row r="13430" spans="20:20" x14ac:dyDescent="0.25">
      <c r="T13430"/>
    </row>
    <row r="13431" spans="20:20" x14ac:dyDescent="0.25">
      <c r="T13431"/>
    </row>
    <row r="13432" spans="20:20" x14ac:dyDescent="0.25">
      <c r="T13432"/>
    </row>
    <row r="13433" spans="20:20" x14ac:dyDescent="0.25">
      <c r="T13433"/>
    </row>
    <row r="13434" spans="20:20" x14ac:dyDescent="0.25">
      <c r="T13434"/>
    </row>
    <row r="13435" spans="20:20" x14ac:dyDescent="0.25">
      <c r="T13435"/>
    </row>
    <row r="13436" spans="20:20" x14ac:dyDescent="0.25">
      <c r="T13436"/>
    </row>
    <row r="13437" spans="20:20" x14ac:dyDescent="0.25">
      <c r="T13437"/>
    </row>
    <row r="13438" spans="20:20" x14ac:dyDescent="0.25">
      <c r="T13438"/>
    </row>
    <row r="13439" spans="20:20" x14ac:dyDescent="0.25">
      <c r="T13439"/>
    </row>
    <row r="13440" spans="20:20" x14ac:dyDescent="0.25">
      <c r="T13440"/>
    </row>
    <row r="13441" spans="20:20" x14ac:dyDescent="0.25">
      <c r="T13441"/>
    </row>
    <row r="13442" spans="20:20" x14ac:dyDescent="0.25">
      <c r="T13442"/>
    </row>
    <row r="13443" spans="20:20" x14ac:dyDescent="0.25">
      <c r="T13443"/>
    </row>
    <row r="13444" spans="20:20" x14ac:dyDescent="0.25">
      <c r="T13444"/>
    </row>
    <row r="13445" spans="20:20" x14ac:dyDescent="0.25">
      <c r="T13445"/>
    </row>
    <row r="13446" spans="20:20" x14ac:dyDescent="0.25">
      <c r="T13446"/>
    </row>
    <row r="13447" spans="20:20" x14ac:dyDescent="0.25">
      <c r="T13447"/>
    </row>
    <row r="13448" spans="20:20" x14ac:dyDescent="0.25">
      <c r="T13448"/>
    </row>
    <row r="13449" spans="20:20" x14ac:dyDescent="0.25">
      <c r="T13449"/>
    </row>
    <row r="13450" spans="20:20" x14ac:dyDescent="0.25">
      <c r="T13450"/>
    </row>
    <row r="13451" spans="20:20" x14ac:dyDescent="0.25">
      <c r="T13451"/>
    </row>
    <row r="13452" spans="20:20" x14ac:dyDescent="0.25">
      <c r="T13452"/>
    </row>
    <row r="13453" spans="20:20" x14ac:dyDescent="0.25">
      <c r="T13453"/>
    </row>
    <row r="13454" spans="20:20" x14ac:dyDescent="0.25">
      <c r="T13454"/>
    </row>
    <row r="13455" spans="20:20" x14ac:dyDescent="0.25">
      <c r="T13455"/>
    </row>
    <row r="13456" spans="20:20" x14ac:dyDescent="0.25">
      <c r="T13456"/>
    </row>
    <row r="13457" spans="20:20" x14ac:dyDescent="0.25">
      <c r="T13457"/>
    </row>
    <row r="13458" spans="20:20" x14ac:dyDescent="0.25">
      <c r="T13458"/>
    </row>
    <row r="13459" spans="20:20" x14ac:dyDescent="0.25">
      <c r="T13459"/>
    </row>
    <row r="13460" spans="20:20" x14ac:dyDescent="0.25">
      <c r="T13460"/>
    </row>
    <row r="13461" spans="20:20" x14ac:dyDescent="0.25">
      <c r="T13461"/>
    </row>
    <row r="13462" spans="20:20" x14ac:dyDescent="0.25">
      <c r="T13462"/>
    </row>
    <row r="13463" spans="20:20" x14ac:dyDescent="0.25">
      <c r="T13463"/>
    </row>
    <row r="13464" spans="20:20" x14ac:dyDescent="0.25">
      <c r="T13464"/>
    </row>
    <row r="13465" spans="20:20" x14ac:dyDescent="0.25">
      <c r="T13465"/>
    </row>
    <row r="13466" spans="20:20" x14ac:dyDescent="0.25">
      <c r="T13466"/>
    </row>
    <row r="13467" spans="20:20" x14ac:dyDescent="0.25">
      <c r="T13467"/>
    </row>
    <row r="13468" spans="20:20" x14ac:dyDescent="0.25">
      <c r="T13468"/>
    </row>
    <row r="13469" spans="20:20" x14ac:dyDescent="0.25">
      <c r="T13469"/>
    </row>
    <row r="13470" spans="20:20" x14ac:dyDescent="0.25">
      <c r="T13470"/>
    </row>
    <row r="13471" spans="20:20" x14ac:dyDescent="0.25">
      <c r="T13471"/>
    </row>
    <row r="13472" spans="20:20" x14ac:dyDescent="0.25">
      <c r="T13472"/>
    </row>
    <row r="13473" spans="20:20" x14ac:dyDescent="0.25">
      <c r="T13473"/>
    </row>
    <row r="13474" spans="20:20" x14ac:dyDescent="0.25">
      <c r="T13474"/>
    </row>
    <row r="13475" spans="20:20" x14ac:dyDescent="0.25">
      <c r="T13475"/>
    </row>
    <row r="13476" spans="20:20" x14ac:dyDescent="0.25">
      <c r="T13476"/>
    </row>
    <row r="13477" spans="20:20" x14ac:dyDescent="0.25">
      <c r="T13477"/>
    </row>
    <row r="13478" spans="20:20" x14ac:dyDescent="0.25">
      <c r="T13478"/>
    </row>
    <row r="13479" spans="20:20" x14ac:dyDescent="0.25">
      <c r="T13479"/>
    </row>
    <row r="13480" spans="20:20" x14ac:dyDescent="0.25">
      <c r="T13480"/>
    </row>
    <row r="13481" spans="20:20" x14ac:dyDescent="0.25">
      <c r="T13481"/>
    </row>
    <row r="13482" spans="20:20" x14ac:dyDescent="0.25">
      <c r="T13482"/>
    </row>
    <row r="13483" spans="20:20" x14ac:dyDescent="0.25">
      <c r="T13483"/>
    </row>
    <row r="13484" spans="20:20" x14ac:dyDescent="0.25">
      <c r="T13484"/>
    </row>
    <row r="13485" spans="20:20" x14ac:dyDescent="0.25">
      <c r="T13485"/>
    </row>
    <row r="13486" spans="20:20" x14ac:dyDescent="0.25">
      <c r="T13486"/>
    </row>
    <row r="13487" spans="20:20" x14ac:dyDescent="0.25">
      <c r="T13487"/>
    </row>
    <row r="13488" spans="20:20" x14ac:dyDescent="0.25">
      <c r="T13488"/>
    </row>
    <row r="13489" spans="20:20" x14ac:dyDescent="0.25">
      <c r="T13489"/>
    </row>
    <row r="13490" spans="20:20" x14ac:dyDescent="0.25">
      <c r="T13490"/>
    </row>
    <row r="13491" spans="20:20" x14ac:dyDescent="0.25">
      <c r="T13491"/>
    </row>
    <row r="13492" spans="20:20" x14ac:dyDescent="0.25">
      <c r="T13492"/>
    </row>
    <row r="13493" spans="20:20" x14ac:dyDescent="0.25">
      <c r="T13493"/>
    </row>
    <row r="13494" spans="20:20" x14ac:dyDescent="0.25">
      <c r="T13494"/>
    </row>
    <row r="13495" spans="20:20" x14ac:dyDescent="0.25">
      <c r="T13495"/>
    </row>
    <row r="13496" spans="20:20" x14ac:dyDescent="0.25">
      <c r="T13496"/>
    </row>
    <row r="13497" spans="20:20" x14ac:dyDescent="0.25">
      <c r="T13497"/>
    </row>
    <row r="13498" spans="20:20" x14ac:dyDescent="0.25">
      <c r="T13498"/>
    </row>
    <row r="13499" spans="20:20" x14ac:dyDescent="0.25">
      <c r="T13499"/>
    </row>
    <row r="13500" spans="20:20" x14ac:dyDescent="0.25">
      <c r="T13500"/>
    </row>
    <row r="13501" spans="20:20" x14ac:dyDescent="0.25">
      <c r="T13501"/>
    </row>
    <row r="13502" spans="20:20" x14ac:dyDescent="0.25">
      <c r="T13502"/>
    </row>
    <row r="13503" spans="20:20" x14ac:dyDescent="0.25">
      <c r="T13503"/>
    </row>
    <row r="13504" spans="20:20" x14ac:dyDescent="0.25">
      <c r="T13504"/>
    </row>
    <row r="13505" spans="20:20" x14ac:dyDescent="0.25">
      <c r="T13505"/>
    </row>
    <row r="13506" spans="20:20" x14ac:dyDescent="0.25">
      <c r="T13506"/>
    </row>
    <row r="13507" spans="20:20" x14ac:dyDescent="0.25">
      <c r="T13507"/>
    </row>
    <row r="13508" spans="20:20" x14ac:dyDescent="0.25">
      <c r="T13508"/>
    </row>
    <row r="13509" spans="20:20" x14ac:dyDescent="0.25">
      <c r="T13509"/>
    </row>
    <row r="13510" spans="20:20" x14ac:dyDescent="0.25">
      <c r="T13510"/>
    </row>
    <row r="13511" spans="20:20" x14ac:dyDescent="0.25">
      <c r="T13511"/>
    </row>
    <row r="13512" spans="20:20" x14ac:dyDescent="0.25">
      <c r="T13512"/>
    </row>
    <row r="13513" spans="20:20" x14ac:dyDescent="0.25">
      <c r="T13513"/>
    </row>
    <row r="13514" spans="20:20" x14ac:dyDescent="0.25">
      <c r="T13514"/>
    </row>
    <row r="13515" spans="20:20" x14ac:dyDescent="0.25">
      <c r="T13515"/>
    </row>
    <row r="13516" spans="20:20" x14ac:dyDescent="0.25">
      <c r="T13516"/>
    </row>
    <row r="13517" spans="20:20" x14ac:dyDescent="0.25">
      <c r="T13517"/>
    </row>
    <row r="13518" spans="20:20" x14ac:dyDescent="0.25">
      <c r="T13518"/>
    </row>
    <row r="13519" spans="20:20" x14ac:dyDescent="0.25">
      <c r="T13519"/>
    </row>
    <row r="13520" spans="20:20" x14ac:dyDescent="0.25">
      <c r="T13520"/>
    </row>
    <row r="13521" spans="20:20" x14ac:dyDescent="0.25">
      <c r="T13521"/>
    </row>
    <row r="13522" spans="20:20" x14ac:dyDescent="0.25">
      <c r="T13522"/>
    </row>
    <row r="13523" spans="20:20" x14ac:dyDescent="0.25">
      <c r="T13523"/>
    </row>
    <row r="13524" spans="20:20" x14ac:dyDescent="0.25">
      <c r="T13524"/>
    </row>
    <row r="13525" spans="20:20" x14ac:dyDescent="0.25">
      <c r="T13525"/>
    </row>
    <row r="13526" spans="20:20" x14ac:dyDescent="0.25">
      <c r="T13526"/>
    </row>
    <row r="13527" spans="20:20" x14ac:dyDescent="0.25">
      <c r="T13527"/>
    </row>
    <row r="13528" spans="20:20" x14ac:dyDescent="0.25">
      <c r="T13528"/>
    </row>
    <row r="13529" spans="20:20" x14ac:dyDescent="0.25">
      <c r="T13529"/>
    </row>
    <row r="13530" spans="20:20" x14ac:dyDescent="0.25">
      <c r="T13530"/>
    </row>
    <row r="13531" spans="20:20" x14ac:dyDescent="0.25">
      <c r="T13531"/>
    </row>
    <row r="13532" spans="20:20" x14ac:dyDescent="0.25">
      <c r="T13532"/>
    </row>
    <row r="13533" spans="20:20" x14ac:dyDescent="0.25">
      <c r="T13533"/>
    </row>
    <row r="13534" spans="20:20" x14ac:dyDescent="0.25">
      <c r="T13534"/>
    </row>
    <row r="13535" spans="20:20" x14ac:dyDescent="0.25">
      <c r="T13535"/>
    </row>
    <row r="13536" spans="20:20" x14ac:dyDescent="0.25">
      <c r="T13536"/>
    </row>
    <row r="13537" spans="20:20" x14ac:dyDescent="0.25">
      <c r="T13537"/>
    </row>
    <row r="13538" spans="20:20" x14ac:dyDescent="0.25">
      <c r="T13538"/>
    </row>
    <row r="13539" spans="20:20" x14ac:dyDescent="0.25">
      <c r="T13539"/>
    </row>
    <row r="13540" spans="20:20" x14ac:dyDescent="0.25">
      <c r="T13540"/>
    </row>
    <row r="13541" spans="20:20" x14ac:dyDescent="0.25">
      <c r="T13541"/>
    </row>
    <row r="13542" spans="20:20" x14ac:dyDescent="0.25">
      <c r="T13542"/>
    </row>
    <row r="13543" spans="20:20" x14ac:dyDescent="0.25">
      <c r="T13543"/>
    </row>
    <row r="13544" spans="20:20" x14ac:dyDescent="0.25">
      <c r="T13544"/>
    </row>
    <row r="13545" spans="20:20" x14ac:dyDescent="0.25">
      <c r="T13545"/>
    </row>
    <row r="13546" spans="20:20" x14ac:dyDescent="0.25">
      <c r="T13546"/>
    </row>
    <row r="13547" spans="20:20" x14ac:dyDescent="0.25">
      <c r="T13547"/>
    </row>
    <row r="13548" spans="20:20" x14ac:dyDescent="0.25">
      <c r="T13548"/>
    </row>
    <row r="13549" spans="20:20" x14ac:dyDescent="0.25">
      <c r="T13549"/>
    </row>
    <row r="13550" spans="20:20" x14ac:dyDescent="0.25">
      <c r="T13550"/>
    </row>
    <row r="13551" spans="20:20" x14ac:dyDescent="0.25">
      <c r="T13551"/>
    </row>
    <row r="13552" spans="20:20" x14ac:dyDescent="0.25">
      <c r="T13552"/>
    </row>
    <row r="13553" spans="20:20" x14ac:dyDescent="0.25">
      <c r="T13553"/>
    </row>
    <row r="13554" spans="20:20" x14ac:dyDescent="0.25">
      <c r="T13554"/>
    </row>
    <row r="13555" spans="20:20" x14ac:dyDescent="0.25">
      <c r="T13555"/>
    </row>
    <row r="13556" spans="20:20" x14ac:dyDescent="0.25">
      <c r="T13556"/>
    </row>
    <row r="13557" spans="20:20" x14ac:dyDescent="0.25">
      <c r="T13557"/>
    </row>
    <row r="13558" spans="20:20" x14ac:dyDescent="0.25">
      <c r="T13558"/>
    </row>
    <row r="13559" spans="20:20" x14ac:dyDescent="0.25">
      <c r="T13559"/>
    </row>
    <row r="13560" spans="20:20" x14ac:dyDescent="0.25">
      <c r="T13560"/>
    </row>
    <row r="13561" spans="20:20" x14ac:dyDescent="0.25">
      <c r="T13561"/>
    </row>
    <row r="13562" spans="20:20" x14ac:dyDescent="0.25">
      <c r="T13562"/>
    </row>
    <row r="13563" spans="20:20" x14ac:dyDescent="0.25">
      <c r="T13563"/>
    </row>
    <row r="13564" spans="20:20" x14ac:dyDescent="0.25">
      <c r="T13564"/>
    </row>
    <row r="13565" spans="20:20" x14ac:dyDescent="0.25">
      <c r="T13565"/>
    </row>
    <row r="13566" spans="20:20" x14ac:dyDescent="0.25">
      <c r="T13566"/>
    </row>
    <row r="13567" spans="20:20" x14ac:dyDescent="0.25">
      <c r="T13567"/>
    </row>
    <row r="13568" spans="20:20" x14ac:dyDescent="0.25">
      <c r="T13568"/>
    </row>
    <row r="13569" spans="20:20" x14ac:dyDescent="0.25">
      <c r="T13569"/>
    </row>
    <row r="13570" spans="20:20" x14ac:dyDescent="0.25">
      <c r="T13570"/>
    </row>
    <row r="13571" spans="20:20" x14ac:dyDescent="0.25">
      <c r="T13571"/>
    </row>
    <row r="13572" spans="20:20" x14ac:dyDescent="0.25">
      <c r="T13572"/>
    </row>
    <row r="13573" spans="20:20" x14ac:dyDescent="0.25">
      <c r="T13573"/>
    </row>
    <row r="13574" spans="20:20" x14ac:dyDescent="0.25">
      <c r="T13574"/>
    </row>
    <row r="13575" spans="20:20" x14ac:dyDescent="0.25">
      <c r="T13575"/>
    </row>
    <row r="13576" spans="20:20" x14ac:dyDescent="0.25">
      <c r="T13576"/>
    </row>
    <row r="13577" spans="20:20" x14ac:dyDescent="0.25">
      <c r="T13577"/>
    </row>
    <row r="13578" spans="20:20" x14ac:dyDescent="0.25">
      <c r="T13578"/>
    </row>
    <row r="13579" spans="20:20" x14ac:dyDescent="0.25">
      <c r="T13579"/>
    </row>
    <row r="13580" spans="20:20" x14ac:dyDescent="0.25">
      <c r="T13580"/>
    </row>
    <row r="13581" spans="20:20" x14ac:dyDescent="0.25">
      <c r="T13581"/>
    </row>
    <row r="13582" spans="20:20" x14ac:dyDescent="0.25">
      <c r="T13582"/>
    </row>
    <row r="13583" spans="20:20" x14ac:dyDescent="0.25">
      <c r="T13583"/>
    </row>
    <row r="13584" spans="20:20" x14ac:dyDescent="0.25">
      <c r="T13584"/>
    </row>
    <row r="13585" spans="20:20" x14ac:dyDescent="0.25">
      <c r="T13585"/>
    </row>
    <row r="13586" spans="20:20" x14ac:dyDescent="0.25">
      <c r="T13586"/>
    </row>
    <row r="13587" spans="20:20" x14ac:dyDescent="0.25">
      <c r="T13587"/>
    </row>
    <row r="13588" spans="20:20" x14ac:dyDescent="0.25">
      <c r="T13588"/>
    </row>
    <row r="13589" spans="20:20" x14ac:dyDescent="0.25">
      <c r="T13589"/>
    </row>
    <row r="13590" spans="20:20" x14ac:dyDescent="0.25">
      <c r="T13590"/>
    </row>
    <row r="13591" spans="20:20" x14ac:dyDescent="0.25">
      <c r="T13591"/>
    </row>
    <row r="13592" spans="20:20" x14ac:dyDescent="0.25">
      <c r="T13592"/>
    </row>
    <row r="13593" spans="20:20" x14ac:dyDescent="0.25">
      <c r="T13593"/>
    </row>
    <row r="13594" spans="20:20" x14ac:dyDescent="0.25">
      <c r="T13594"/>
    </row>
    <row r="13595" spans="20:20" x14ac:dyDescent="0.25">
      <c r="T13595"/>
    </row>
    <row r="13596" spans="20:20" x14ac:dyDescent="0.25">
      <c r="T13596"/>
    </row>
    <row r="13597" spans="20:20" x14ac:dyDescent="0.25">
      <c r="T13597"/>
    </row>
    <row r="13598" spans="20:20" x14ac:dyDescent="0.25">
      <c r="T13598"/>
    </row>
    <row r="13599" spans="20:20" x14ac:dyDescent="0.25">
      <c r="T13599"/>
    </row>
    <row r="13600" spans="20:20" x14ac:dyDescent="0.25">
      <c r="T13600"/>
    </row>
    <row r="13601" spans="20:20" x14ac:dyDescent="0.25">
      <c r="T13601"/>
    </row>
    <row r="13602" spans="20:20" x14ac:dyDescent="0.25">
      <c r="T13602"/>
    </row>
    <row r="13603" spans="20:20" x14ac:dyDescent="0.25">
      <c r="T13603"/>
    </row>
    <row r="13604" spans="20:20" x14ac:dyDescent="0.25">
      <c r="T13604"/>
    </row>
    <row r="13605" spans="20:20" x14ac:dyDescent="0.25">
      <c r="T13605"/>
    </row>
    <row r="13606" spans="20:20" x14ac:dyDescent="0.25">
      <c r="T13606"/>
    </row>
    <row r="13607" spans="20:20" x14ac:dyDescent="0.25">
      <c r="T13607"/>
    </row>
    <row r="13608" spans="20:20" x14ac:dyDescent="0.25">
      <c r="T13608"/>
    </row>
    <row r="13609" spans="20:20" x14ac:dyDescent="0.25">
      <c r="T13609"/>
    </row>
    <row r="13610" spans="20:20" x14ac:dyDescent="0.25">
      <c r="T13610"/>
    </row>
    <row r="13611" spans="20:20" x14ac:dyDescent="0.25">
      <c r="T13611"/>
    </row>
    <row r="13612" spans="20:20" x14ac:dyDescent="0.25">
      <c r="T13612"/>
    </row>
    <row r="13613" spans="20:20" x14ac:dyDescent="0.25">
      <c r="T13613"/>
    </row>
    <row r="13614" spans="20:20" x14ac:dyDescent="0.25">
      <c r="T13614"/>
    </row>
    <row r="13615" spans="20:20" x14ac:dyDescent="0.25">
      <c r="T13615"/>
    </row>
    <row r="13616" spans="20:20" x14ac:dyDescent="0.25">
      <c r="T13616"/>
    </row>
    <row r="13617" spans="20:20" x14ac:dyDescent="0.25">
      <c r="T13617"/>
    </row>
    <row r="13618" spans="20:20" x14ac:dyDescent="0.25">
      <c r="T13618"/>
    </row>
    <row r="13619" spans="20:20" x14ac:dyDescent="0.25">
      <c r="T13619"/>
    </row>
    <row r="13620" spans="20:20" x14ac:dyDescent="0.25">
      <c r="T13620"/>
    </row>
    <row r="13621" spans="20:20" x14ac:dyDescent="0.25">
      <c r="T13621"/>
    </row>
    <row r="13622" spans="20:20" x14ac:dyDescent="0.25">
      <c r="T13622"/>
    </row>
    <row r="13623" spans="20:20" x14ac:dyDescent="0.25">
      <c r="T13623"/>
    </row>
    <row r="13624" spans="20:20" x14ac:dyDescent="0.25">
      <c r="T13624"/>
    </row>
    <row r="13625" spans="20:20" x14ac:dyDescent="0.25">
      <c r="T13625"/>
    </row>
    <row r="13626" spans="20:20" x14ac:dyDescent="0.25">
      <c r="T13626"/>
    </row>
    <row r="13627" spans="20:20" x14ac:dyDescent="0.25">
      <c r="T13627"/>
    </row>
    <row r="13628" spans="20:20" x14ac:dyDescent="0.25">
      <c r="T13628"/>
    </row>
    <row r="13629" spans="20:20" x14ac:dyDescent="0.25">
      <c r="T13629"/>
    </row>
    <row r="13630" spans="20:20" x14ac:dyDescent="0.25">
      <c r="T13630"/>
    </row>
    <row r="13631" spans="20:20" x14ac:dyDescent="0.25">
      <c r="T13631"/>
    </row>
    <row r="13632" spans="20:20" x14ac:dyDescent="0.25">
      <c r="T13632"/>
    </row>
    <row r="13633" spans="20:20" x14ac:dyDescent="0.25">
      <c r="T13633"/>
    </row>
    <row r="13634" spans="20:20" x14ac:dyDescent="0.25">
      <c r="T13634"/>
    </row>
    <row r="13635" spans="20:20" x14ac:dyDescent="0.25">
      <c r="T13635"/>
    </row>
    <row r="13636" spans="20:20" x14ac:dyDescent="0.25">
      <c r="T13636"/>
    </row>
    <row r="13637" spans="20:20" x14ac:dyDescent="0.25">
      <c r="T13637"/>
    </row>
    <row r="13638" spans="20:20" x14ac:dyDescent="0.25">
      <c r="T13638"/>
    </row>
    <row r="13639" spans="20:20" x14ac:dyDescent="0.25">
      <c r="T13639"/>
    </row>
    <row r="13640" spans="20:20" x14ac:dyDescent="0.25">
      <c r="T13640"/>
    </row>
    <row r="13641" spans="20:20" x14ac:dyDescent="0.25">
      <c r="T13641"/>
    </row>
    <row r="13642" spans="20:20" x14ac:dyDescent="0.25">
      <c r="T13642"/>
    </row>
    <row r="13643" spans="20:20" x14ac:dyDescent="0.25">
      <c r="T13643"/>
    </row>
    <row r="13644" spans="20:20" x14ac:dyDescent="0.25">
      <c r="T13644"/>
    </row>
    <row r="13645" spans="20:20" x14ac:dyDescent="0.25">
      <c r="T13645"/>
    </row>
    <row r="13646" spans="20:20" x14ac:dyDescent="0.25">
      <c r="T13646"/>
    </row>
    <row r="13647" spans="20:20" x14ac:dyDescent="0.25">
      <c r="T13647"/>
    </row>
    <row r="13648" spans="20:20" x14ac:dyDescent="0.25">
      <c r="T13648"/>
    </row>
    <row r="13649" spans="20:20" x14ac:dyDescent="0.25">
      <c r="T13649"/>
    </row>
    <row r="13650" spans="20:20" x14ac:dyDescent="0.25">
      <c r="T13650"/>
    </row>
    <row r="13651" spans="20:20" x14ac:dyDescent="0.25">
      <c r="T13651"/>
    </row>
    <row r="13652" spans="20:20" x14ac:dyDescent="0.25">
      <c r="T13652"/>
    </row>
    <row r="13653" spans="20:20" x14ac:dyDescent="0.25">
      <c r="T13653"/>
    </row>
    <row r="13654" spans="20:20" x14ac:dyDescent="0.25">
      <c r="T13654"/>
    </row>
    <row r="13655" spans="20:20" x14ac:dyDescent="0.25">
      <c r="T13655"/>
    </row>
    <row r="13656" spans="20:20" x14ac:dyDescent="0.25">
      <c r="T13656"/>
    </row>
    <row r="13657" spans="20:20" x14ac:dyDescent="0.25">
      <c r="T13657"/>
    </row>
    <row r="13658" spans="20:20" x14ac:dyDescent="0.25">
      <c r="T13658"/>
    </row>
    <row r="13659" spans="20:20" x14ac:dyDescent="0.25">
      <c r="T13659"/>
    </row>
    <row r="13660" spans="20:20" x14ac:dyDescent="0.25">
      <c r="T13660"/>
    </row>
    <row r="13661" spans="20:20" x14ac:dyDescent="0.25">
      <c r="T13661"/>
    </row>
    <row r="13662" spans="20:20" x14ac:dyDescent="0.25">
      <c r="T13662"/>
    </row>
    <row r="13663" spans="20:20" x14ac:dyDescent="0.25">
      <c r="T13663"/>
    </row>
    <row r="13664" spans="20:20" x14ac:dyDescent="0.25">
      <c r="T13664"/>
    </row>
    <row r="13665" spans="20:20" x14ac:dyDescent="0.25">
      <c r="T13665"/>
    </row>
    <row r="13666" spans="20:20" x14ac:dyDescent="0.25">
      <c r="T13666"/>
    </row>
    <row r="13667" spans="20:20" x14ac:dyDescent="0.25">
      <c r="T13667"/>
    </row>
    <row r="13668" spans="20:20" x14ac:dyDescent="0.25">
      <c r="T13668"/>
    </row>
    <row r="13669" spans="20:20" x14ac:dyDescent="0.25">
      <c r="T13669"/>
    </row>
    <row r="13670" spans="20:20" x14ac:dyDescent="0.25">
      <c r="T13670"/>
    </row>
    <row r="13671" spans="20:20" x14ac:dyDescent="0.25">
      <c r="T13671"/>
    </row>
    <row r="13672" spans="20:20" x14ac:dyDescent="0.25">
      <c r="T13672"/>
    </row>
    <row r="13673" spans="20:20" x14ac:dyDescent="0.25">
      <c r="T13673"/>
    </row>
    <row r="13674" spans="20:20" x14ac:dyDescent="0.25">
      <c r="T13674"/>
    </row>
    <row r="13675" spans="20:20" x14ac:dyDescent="0.25">
      <c r="T13675"/>
    </row>
    <row r="13676" spans="20:20" x14ac:dyDescent="0.25">
      <c r="T13676"/>
    </row>
    <row r="13677" spans="20:20" x14ac:dyDescent="0.25">
      <c r="T13677"/>
    </row>
    <row r="13678" spans="20:20" x14ac:dyDescent="0.25">
      <c r="T13678"/>
    </row>
    <row r="13679" spans="20:20" x14ac:dyDescent="0.25">
      <c r="T13679"/>
    </row>
    <row r="13680" spans="20:20" x14ac:dyDescent="0.25">
      <c r="T13680"/>
    </row>
    <row r="13681" spans="20:20" x14ac:dyDescent="0.25">
      <c r="T13681"/>
    </row>
    <row r="13682" spans="20:20" x14ac:dyDescent="0.25">
      <c r="T13682"/>
    </row>
    <row r="13683" spans="20:20" x14ac:dyDescent="0.25">
      <c r="T13683"/>
    </row>
    <row r="13684" spans="20:20" x14ac:dyDescent="0.25">
      <c r="T13684"/>
    </row>
    <row r="13685" spans="20:20" x14ac:dyDescent="0.25">
      <c r="T13685"/>
    </row>
    <row r="13686" spans="20:20" x14ac:dyDescent="0.25">
      <c r="T13686"/>
    </row>
    <row r="13687" spans="20:20" x14ac:dyDescent="0.25">
      <c r="T13687"/>
    </row>
    <row r="13688" spans="20:20" x14ac:dyDescent="0.25">
      <c r="T13688"/>
    </row>
    <row r="13689" spans="20:20" x14ac:dyDescent="0.25">
      <c r="T13689"/>
    </row>
    <row r="13690" spans="20:20" x14ac:dyDescent="0.25">
      <c r="T13690"/>
    </row>
    <row r="13691" spans="20:20" x14ac:dyDescent="0.25">
      <c r="T13691"/>
    </row>
    <row r="13692" spans="20:20" x14ac:dyDescent="0.25">
      <c r="T13692"/>
    </row>
    <row r="13693" spans="20:20" x14ac:dyDescent="0.25">
      <c r="T13693"/>
    </row>
    <row r="13694" spans="20:20" x14ac:dyDescent="0.25">
      <c r="T13694"/>
    </row>
    <row r="13695" spans="20:20" x14ac:dyDescent="0.25">
      <c r="T13695"/>
    </row>
    <row r="13696" spans="20:20" x14ac:dyDescent="0.25">
      <c r="T13696"/>
    </row>
    <row r="13697" spans="20:20" x14ac:dyDescent="0.25">
      <c r="T13697"/>
    </row>
    <row r="13698" spans="20:20" x14ac:dyDescent="0.25">
      <c r="T13698"/>
    </row>
    <row r="13699" spans="20:20" x14ac:dyDescent="0.25">
      <c r="T13699"/>
    </row>
    <row r="13700" spans="20:20" x14ac:dyDescent="0.25">
      <c r="T13700"/>
    </row>
    <row r="13701" spans="20:20" x14ac:dyDescent="0.25">
      <c r="T13701"/>
    </row>
    <row r="13702" spans="20:20" x14ac:dyDescent="0.25">
      <c r="T13702"/>
    </row>
    <row r="13703" spans="20:20" x14ac:dyDescent="0.25">
      <c r="T13703"/>
    </row>
    <row r="13704" spans="20:20" x14ac:dyDescent="0.25">
      <c r="T13704"/>
    </row>
    <row r="13705" spans="20:20" x14ac:dyDescent="0.25">
      <c r="T13705"/>
    </row>
    <row r="13706" spans="20:20" x14ac:dyDescent="0.25">
      <c r="T13706"/>
    </row>
    <row r="13707" spans="20:20" x14ac:dyDescent="0.25">
      <c r="T13707"/>
    </row>
    <row r="13708" spans="20:20" x14ac:dyDescent="0.25">
      <c r="T13708"/>
    </row>
    <row r="13709" spans="20:20" x14ac:dyDescent="0.25">
      <c r="T13709"/>
    </row>
    <row r="13710" spans="20:20" x14ac:dyDescent="0.25">
      <c r="T13710"/>
    </row>
    <row r="13711" spans="20:20" x14ac:dyDescent="0.25">
      <c r="T13711"/>
    </row>
    <row r="13712" spans="20:20" x14ac:dyDescent="0.25">
      <c r="T13712"/>
    </row>
    <row r="13713" spans="20:20" x14ac:dyDescent="0.25">
      <c r="T13713"/>
    </row>
    <row r="13714" spans="20:20" x14ac:dyDescent="0.25">
      <c r="T13714"/>
    </row>
    <row r="13715" spans="20:20" x14ac:dyDescent="0.25">
      <c r="T13715"/>
    </row>
    <row r="13716" spans="20:20" x14ac:dyDescent="0.25">
      <c r="T13716"/>
    </row>
    <row r="13717" spans="20:20" x14ac:dyDescent="0.25">
      <c r="T13717"/>
    </row>
    <row r="13718" spans="20:20" x14ac:dyDescent="0.25">
      <c r="T13718"/>
    </row>
    <row r="13719" spans="20:20" x14ac:dyDescent="0.25">
      <c r="T13719"/>
    </row>
    <row r="13720" spans="20:20" x14ac:dyDescent="0.25">
      <c r="T13720"/>
    </row>
    <row r="13721" spans="20:20" x14ac:dyDescent="0.25">
      <c r="T13721"/>
    </row>
    <row r="13722" spans="20:20" x14ac:dyDescent="0.25">
      <c r="T13722"/>
    </row>
    <row r="13723" spans="20:20" x14ac:dyDescent="0.25">
      <c r="T13723"/>
    </row>
    <row r="13724" spans="20:20" x14ac:dyDescent="0.25">
      <c r="T13724"/>
    </row>
    <row r="13725" spans="20:20" x14ac:dyDescent="0.25">
      <c r="T13725"/>
    </row>
    <row r="13726" spans="20:20" x14ac:dyDescent="0.25">
      <c r="T13726"/>
    </row>
    <row r="13727" spans="20:20" x14ac:dyDescent="0.25">
      <c r="T13727"/>
    </row>
    <row r="13728" spans="20:20" x14ac:dyDescent="0.25">
      <c r="T13728"/>
    </row>
    <row r="13729" spans="20:20" x14ac:dyDescent="0.25">
      <c r="T13729"/>
    </row>
    <row r="13730" spans="20:20" x14ac:dyDescent="0.25">
      <c r="T13730"/>
    </row>
    <row r="13731" spans="20:20" x14ac:dyDescent="0.25">
      <c r="T13731"/>
    </row>
    <row r="13732" spans="20:20" x14ac:dyDescent="0.25">
      <c r="T13732"/>
    </row>
    <row r="13733" spans="20:20" x14ac:dyDescent="0.25">
      <c r="T13733"/>
    </row>
    <row r="13734" spans="20:20" x14ac:dyDescent="0.25">
      <c r="T13734"/>
    </row>
    <row r="13735" spans="20:20" x14ac:dyDescent="0.25">
      <c r="T13735"/>
    </row>
    <row r="13736" spans="20:20" x14ac:dyDescent="0.25">
      <c r="T13736"/>
    </row>
    <row r="13737" spans="20:20" x14ac:dyDescent="0.25">
      <c r="T13737"/>
    </row>
    <row r="13738" spans="20:20" x14ac:dyDescent="0.25">
      <c r="T13738"/>
    </row>
    <row r="13739" spans="20:20" x14ac:dyDescent="0.25">
      <c r="T13739"/>
    </row>
    <row r="13740" spans="20:20" x14ac:dyDescent="0.25">
      <c r="T13740"/>
    </row>
    <row r="13741" spans="20:20" x14ac:dyDescent="0.25">
      <c r="T13741"/>
    </row>
    <row r="13742" spans="20:20" x14ac:dyDescent="0.25">
      <c r="T13742"/>
    </row>
    <row r="13743" spans="20:20" x14ac:dyDescent="0.25">
      <c r="T13743"/>
    </row>
    <row r="13744" spans="20:20" x14ac:dyDescent="0.25">
      <c r="T13744"/>
    </row>
    <row r="13745" spans="20:20" x14ac:dyDescent="0.25">
      <c r="T13745"/>
    </row>
    <row r="13746" spans="20:20" x14ac:dyDescent="0.25">
      <c r="T13746"/>
    </row>
    <row r="13747" spans="20:20" x14ac:dyDescent="0.25">
      <c r="T13747"/>
    </row>
    <row r="13748" spans="20:20" x14ac:dyDescent="0.25">
      <c r="T13748"/>
    </row>
    <row r="13749" spans="20:20" x14ac:dyDescent="0.25">
      <c r="T13749"/>
    </row>
    <row r="13750" spans="20:20" x14ac:dyDescent="0.25">
      <c r="T13750"/>
    </row>
    <row r="13751" spans="20:20" x14ac:dyDescent="0.25">
      <c r="T13751"/>
    </row>
    <row r="13752" spans="20:20" x14ac:dyDescent="0.25">
      <c r="T13752"/>
    </row>
    <row r="13753" spans="20:20" x14ac:dyDescent="0.25">
      <c r="T13753"/>
    </row>
    <row r="13754" spans="20:20" x14ac:dyDescent="0.25">
      <c r="T13754"/>
    </row>
    <row r="13755" spans="20:20" x14ac:dyDescent="0.25">
      <c r="T13755"/>
    </row>
    <row r="13756" spans="20:20" x14ac:dyDescent="0.25">
      <c r="T13756"/>
    </row>
    <row r="13757" spans="20:20" x14ac:dyDescent="0.25">
      <c r="T13757"/>
    </row>
    <row r="13758" spans="20:20" x14ac:dyDescent="0.25">
      <c r="T13758"/>
    </row>
    <row r="13759" spans="20:20" x14ac:dyDescent="0.25">
      <c r="T13759"/>
    </row>
    <row r="13760" spans="20:20" x14ac:dyDescent="0.25">
      <c r="T13760"/>
    </row>
    <row r="13761" spans="20:20" x14ac:dyDescent="0.25">
      <c r="T13761"/>
    </row>
    <row r="13762" spans="20:20" x14ac:dyDescent="0.25">
      <c r="T13762"/>
    </row>
    <row r="13763" spans="20:20" x14ac:dyDescent="0.25">
      <c r="T13763"/>
    </row>
    <row r="13764" spans="20:20" x14ac:dyDescent="0.25">
      <c r="T13764"/>
    </row>
    <row r="13765" spans="20:20" x14ac:dyDescent="0.25">
      <c r="T13765"/>
    </row>
    <row r="13766" spans="20:20" x14ac:dyDescent="0.25">
      <c r="T13766"/>
    </row>
    <row r="13767" spans="20:20" x14ac:dyDescent="0.25">
      <c r="T13767"/>
    </row>
    <row r="13768" spans="20:20" x14ac:dyDescent="0.25">
      <c r="T13768"/>
    </row>
    <row r="13769" spans="20:20" x14ac:dyDescent="0.25">
      <c r="T13769"/>
    </row>
    <row r="13770" spans="20:20" x14ac:dyDescent="0.25">
      <c r="T13770"/>
    </row>
    <row r="13771" spans="20:20" x14ac:dyDescent="0.25">
      <c r="T13771"/>
    </row>
    <row r="13772" spans="20:20" x14ac:dyDescent="0.25">
      <c r="T13772"/>
    </row>
    <row r="13773" spans="20:20" x14ac:dyDescent="0.25">
      <c r="T13773"/>
    </row>
    <row r="13774" spans="20:20" x14ac:dyDescent="0.25">
      <c r="T13774"/>
    </row>
    <row r="13775" spans="20:20" x14ac:dyDescent="0.25">
      <c r="T13775"/>
    </row>
    <row r="13776" spans="20:20" x14ac:dyDescent="0.25">
      <c r="T13776"/>
    </row>
    <row r="13777" spans="20:20" x14ac:dyDescent="0.25">
      <c r="T13777"/>
    </row>
    <row r="13778" spans="20:20" x14ac:dyDescent="0.25">
      <c r="T13778"/>
    </row>
    <row r="13779" spans="20:20" x14ac:dyDescent="0.25">
      <c r="T13779"/>
    </row>
    <row r="13780" spans="20:20" x14ac:dyDescent="0.25">
      <c r="T13780"/>
    </row>
    <row r="13781" spans="20:20" x14ac:dyDescent="0.25">
      <c r="T13781"/>
    </row>
    <row r="13782" spans="20:20" x14ac:dyDescent="0.25">
      <c r="T13782"/>
    </row>
    <row r="13783" spans="20:20" x14ac:dyDescent="0.25">
      <c r="T13783"/>
    </row>
    <row r="13784" spans="20:20" x14ac:dyDescent="0.25">
      <c r="T13784"/>
    </row>
    <row r="13785" spans="20:20" x14ac:dyDescent="0.25">
      <c r="T13785"/>
    </row>
    <row r="13786" spans="20:20" x14ac:dyDescent="0.25">
      <c r="T13786"/>
    </row>
    <row r="13787" spans="20:20" x14ac:dyDescent="0.25">
      <c r="T13787"/>
    </row>
    <row r="13788" spans="20:20" x14ac:dyDescent="0.25">
      <c r="T13788"/>
    </row>
    <row r="13789" spans="20:20" x14ac:dyDescent="0.25">
      <c r="T13789"/>
    </row>
    <row r="13790" spans="20:20" x14ac:dyDescent="0.25">
      <c r="T13790"/>
    </row>
    <row r="13791" spans="20:20" x14ac:dyDescent="0.25">
      <c r="T13791"/>
    </row>
    <row r="13792" spans="20:20" x14ac:dyDescent="0.25">
      <c r="T13792"/>
    </row>
    <row r="13793" spans="20:20" x14ac:dyDescent="0.25">
      <c r="T13793"/>
    </row>
    <row r="13794" spans="20:20" x14ac:dyDescent="0.25">
      <c r="T13794"/>
    </row>
    <row r="13795" spans="20:20" x14ac:dyDescent="0.25">
      <c r="T13795"/>
    </row>
    <row r="13796" spans="20:20" x14ac:dyDescent="0.25">
      <c r="T13796"/>
    </row>
    <row r="13797" spans="20:20" x14ac:dyDescent="0.25">
      <c r="T13797"/>
    </row>
    <row r="13798" spans="20:20" x14ac:dyDescent="0.25">
      <c r="T13798"/>
    </row>
    <row r="13799" spans="20:20" x14ac:dyDescent="0.25">
      <c r="T13799"/>
    </row>
    <row r="13800" spans="20:20" x14ac:dyDescent="0.25">
      <c r="T13800"/>
    </row>
    <row r="13801" spans="20:20" x14ac:dyDescent="0.25">
      <c r="T13801"/>
    </row>
    <row r="13802" spans="20:20" x14ac:dyDescent="0.25">
      <c r="T13802"/>
    </row>
    <row r="13803" spans="20:20" x14ac:dyDescent="0.25">
      <c r="T13803"/>
    </row>
    <row r="13804" spans="20:20" x14ac:dyDescent="0.25">
      <c r="T13804"/>
    </row>
    <row r="13805" spans="20:20" x14ac:dyDescent="0.25">
      <c r="T13805"/>
    </row>
    <row r="13806" spans="20:20" x14ac:dyDescent="0.25">
      <c r="T13806"/>
    </row>
    <row r="13807" spans="20:20" x14ac:dyDescent="0.25">
      <c r="T13807"/>
    </row>
    <row r="13808" spans="20:20" x14ac:dyDescent="0.25">
      <c r="T13808"/>
    </row>
    <row r="13809" spans="20:20" x14ac:dyDescent="0.25">
      <c r="T13809"/>
    </row>
    <row r="13810" spans="20:20" x14ac:dyDescent="0.25">
      <c r="T13810"/>
    </row>
    <row r="13811" spans="20:20" x14ac:dyDescent="0.25">
      <c r="T13811"/>
    </row>
    <row r="13812" spans="20:20" x14ac:dyDescent="0.25">
      <c r="T13812"/>
    </row>
    <row r="13813" spans="20:20" x14ac:dyDescent="0.25">
      <c r="T13813"/>
    </row>
    <row r="13814" spans="20:20" x14ac:dyDescent="0.25">
      <c r="T13814"/>
    </row>
    <row r="13815" spans="20:20" x14ac:dyDescent="0.25">
      <c r="T13815"/>
    </row>
    <row r="13816" spans="20:20" x14ac:dyDescent="0.25">
      <c r="T13816"/>
    </row>
    <row r="13817" spans="20:20" x14ac:dyDescent="0.25">
      <c r="T13817"/>
    </row>
    <row r="13818" spans="20:20" x14ac:dyDescent="0.25">
      <c r="T13818"/>
    </row>
    <row r="13819" spans="20:20" x14ac:dyDescent="0.25">
      <c r="T13819"/>
    </row>
    <row r="13820" spans="20:20" x14ac:dyDescent="0.25">
      <c r="T13820"/>
    </row>
    <row r="13821" spans="20:20" x14ac:dyDescent="0.25">
      <c r="T13821"/>
    </row>
    <row r="13822" spans="20:20" x14ac:dyDescent="0.25">
      <c r="T13822"/>
    </row>
    <row r="13823" spans="20:20" x14ac:dyDescent="0.25">
      <c r="T13823"/>
    </row>
    <row r="13824" spans="20:20" x14ac:dyDescent="0.25">
      <c r="T13824"/>
    </row>
    <row r="13825" spans="20:20" x14ac:dyDescent="0.25">
      <c r="T13825"/>
    </row>
    <row r="13826" spans="20:20" x14ac:dyDescent="0.25">
      <c r="T13826"/>
    </row>
    <row r="13827" spans="20:20" x14ac:dyDescent="0.25">
      <c r="T13827"/>
    </row>
    <row r="13828" spans="20:20" x14ac:dyDescent="0.25">
      <c r="T13828"/>
    </row>
    <row r="13829" spans="20:20" x14ac:dyDescent="0.25">
      <c r="T13829"/>
    </row>
    <row r="13830" spans="20:20" x14ac:dyDescent="0.25">
      <c r="T13830"/>
    </row>
    <row r="13831" spans="20:20" x14ac:dyDescent="0.25">
      <c r="T13831"/>
    </row>
    <row r="13832" spans="20:20" x14ac:dyDescent="0.25">
      <c r="T13832"/>
    </row>
    <row r="13833" spans="20:20" x14ac:dyDescent="0.25">
      <c r="T13833"/>
    </row>
    <row r="13834" spans="20:20" x14ac:dyDescent="0.25">
      <c r="T13834"/>
    </row>
    <row r="13835" spans="20:20" x14ac:dyDescent="0.25">
      <c r="T13835"/>
    </row>
    <row r="13836" spans="20:20" x14ac:dyDescent="0.25">
      <c r="T13836"/>
    </row>
    <row r="13837" spans="20:20" x14ac:dyDescent="0.25">
      <c r="T13837"/>
    </row>
    <row r="13838" spans="20:20" x14ac:dyDescent="0.25">
      <c r="T13838"/>
    </row>
    <row r="13839" spans="20:20" x14ac:dyDescent="0.25">
      <c r="T13839"/>
    </row>
    <row r="13840" spans="20:20" x14ac:dyDescent="0.25">
      <c r="T13840"/>
    </row>
    <row r="13841" spans="20:20" x14ac:dyDescent="0.25">
      <c r="T13841"/>
    </row>
    <row r="13842" spans="20:20" x14ac:dyDescent="0.25">
      <c r="T13842"/>
    </row>
    <row r="13843" spans="20:20" x14ac:dyDescent="0.25">
      <c r="T13843"/>
    </row>
    <row r="13844" spans="20:20" x14ac:dyDescent="0.25">
      <c r="T13844"/>
    </row>
    <row r="13845" spans="20:20" x14ac:dyDescent="0.25">
      <c r="T13845"/>
    </row>
    <row r="13846" spans="20:20" x14ac:dyDescent="0.25">
      <c r="T13846"/>
    </row>
    <row r="13847" spans="20:20" x14ac:dyDescent="0.25">
      <c r="T13847"/>
    </row>
    <row r="13848" spans="20:20" x14ac:dyDescent="0.25">
      <c r="T13848"/>
    </row>
    <row r="13849" spans="20:20" x14ac:dyDescent="0.25">
      <c r="T13849"/>
    </row>
    <row r="13850" spans="20:20" x14ac:dyDescent="0.25">
      <c r="T13850"/>
    </row>
    <row r="13851" spans="20:20" x14ac:dyDescent="0.25">
      <c r="T13851"/>
    </row>
    <row r="13852" spans="20:20" x14ac:dyDescent="0.25">
      <c r="T13852"/>
    </row>
    <row r="13853" spans="20:20" x14ac:dyDescent="0.25">
      <c r="T13853"/>
    </row>
    <row r="13854" spans="20:20" x14ac:dyDescent="0.25">
      <c r="T13854"/>
    </row>
    <row r="13855" spans="20:20" x14ac:dyDescent="0.25">
      <c r="T13855"/>
    </row>
    <row r="13856" spans="20:20" x14ac:dyDescent="0.25">
      <c r="T13856"/>
    </row>
    <row r="13857" spans="20:20" x14ac:dyDescent="0.25">
      <c r="T13857"/>
    </row>
    <row r="13858" spans="20:20" x14ac:dyDescent="0.25">
      <c r="T13858"/>
    </row>
    <row r="13859" spans="20:20" x14ac:dyDescent="0.25">
      <c r="T13859"/>
    </row>
    <row r="13860" spans="20:20" x14ac:dyDescent="0.25">
      <c r="T13860"/>
    </row>
    <row r="13861" spans="20:20" x14ac:dyDescent="0.25">
      <c r="T13861"/>
    </row>
    <row r="13862" spans="20:20" x14ac:dyDescent="0.25">
      <c r="T13862"/>
    </row>
    <row r="13863" spans="20:20" x14ac:dyDescent="0.25">
      <c r="T13863"/>
    </row>
    <row r="13864" spans="20:20" x14ac:dyDescent="0.25">
      <c r="T13864"/>
    </row>
    <row r="13865" spans="20:20" x14ac:dyDescent="0.25">
      <c r="T13865"/>
    </row>
    <row r="13866" spans="20:20" x14ac:dyDescent="0.25">
      <c r="T13866"/>
    </row>
    <row r="13867" spans="20:20" x14ac:dyDescent="0.25">
      <c r="T13867"/>
    </row>
    <row r="13868" spans="20:20" x14ac:dyDescent="0.25">
      <c r="T13868"/>
    </row>
    <row r="13869" spans="20:20" x14ac:dyDescent="0.25">
      <c r="T13869"/>
    </row>
    <row r="13870" spans="20:20" x14ac:dyDescent="0.25">
      <c r="T13870"/>
    </row>
    <row r="13871" spans="20:20" x14ac:dyDescent="0.25">
      <c r="T13871"/>
    </row>
    <row r="13872" spans="20:20" x14ac:dyDescent="0.25">
      <c r="T13872"/>
    </row>
    <row r="13873" spans="20:20" x14ac:dyDescent="0.25">
      <c r="T13873"/>
    </row>
    <row r="13874" spans="20:20" x14ac:dyDescent="0.25">
      <c r="T13874"/>
    </row>
    <row r="13875" spans="20:20" x14ac:dyDescent="0.25">
      <c r="T13875"/>
    </row>
    <row r="13876" spans="20:20" x14ac:dyDescent="0.25">
      <c r="T13876"/>
    </row>
    <row r="13877" spans="20:20" x14ac:dyDescent="0.25">
      <c r="T13877"/>
    </row>
    <row r="13878" spans="20:20" x14ac:dyDescent="0.25">
      <c r="T13878"/>
    </row>
    <row r="13879" spans="20:20" x14ac:dyDescent="0.25">
      <c r="T13879"/>
    </row>
    <row r="13880" spans="20:20" x14ac:dyDescent="0.25">
      <c r="T13880"/>
    </row>
    <row r="13881" spans="20:20" x14ac:dyDescent="0.25">
      <c r="T13881"/>
    </row>
    <row r="13882" spans="20:20" x14ac:dyDescent="0.25">
      <c r="T13882"/>
    </row>
    <row r="13883" spans="20:20" x14ac:dyDescent="0.25">
      <c r="T13883"/>
    </row>
    <row r="13884" spans="20:20" x14ac:dyDescent="0.25">
      <c r="T13884"/>
    </row>
    <row r="13885" spans="20:20" x14ac:dyDescent="0.25">
      <c r="T13885"/>
    </row>
    <row r="13886" spans="20:20" x14ac:dyDescent="0.25">
      <c r="T13886"/>
    </row>
    <row r="13887" spans="20:20" x14ac:dyDescent="0.25">
      <c r="T13887"/>
    </row>
    <row r="13888" spans="20:20" x14ac:dyDescent="0.25">
      <c r="T13888"/>
    </row>
    <row r="13889" spans="20:20" x14ac:dyDescent="0.25">
      <c r="T13889"/>
    </row>
    <row r="13890" spans="20:20" x14ac:dyDescent="0.25">
      <c r="T13890"/>
    </row>
    <row r="13891" spans="20:20" x14ac:dyDescent="0.25">
      <c r="T13891"/>
    </row>
    <row r="13892" spans="20:20" x14ac:dyDescent="0.25">
      <c r="T13892"/>
    </row>
    <row r="13893" spans="20:20" x14ac:dyDescent="0.25">
      <c r="T13893"/>
    </row>
    <row r="13894" spans="20:20" x14ac:dyDescent="0.25">
      <c r="T13894"/>
    </row>
    <row r="13895" spans="20:20" x14ac:dyDescent="0.25">
      <c r="T13895"/>
    </row>
    <row r="13896" spans="20:20" x14ac:dyDescent="0.25">
      <c r="T13896"/>
    </row>
    <row r="13897" spans="20:20" x14ac:dyDescent="0.25">
      <c r="T13897"/>
    </row>
    <row r="13898" spans="20:20" x14ac:dyDescent="0.25">
      <c r="T13898"/>
    </row>
    <row r="13899" spans="20:20" x14ac:dyDescent="0.25">
      <c r="T13899"/>
    </row>
    <row r="13900" spans="20:20" x14ac:dyDescent="0.25">
      <c r="T13900"/>
    </row>
    <row r="13901" spans="20:20" x14ac:dyDescent="0.25">
      <c r="T13901"/>
    </row>
    <row r="13902" spans="20:20" x14ac:dyDescent="0.25">
      <c r="T13902"/>
    </row>
    <row r="13903" spans="20:20" x14ac:dyDescent="0.25">
      <c r="T13903"/>
    </row>
    <row r="13904" spans="20:20" x14ac:dyDescent="0.25">
      <c r="T13904"/>
    </row>
    <row r="13905" spans="20:20" x14ac:dyDescent="0.25">
      <c r="T13905"/>
    </row>
    <row r="13906" spans="20:20" x14ac:dyDescent="0.25">
      <c r="T13906"/>
    </row>
    <row r="13907" spans="20:20" x14ac:dyDescent="0.25">
      <c r="T13907"/>
    </row>
    <row r="13908" spans="20:20" x14ac:dyDescent="0.25">
      <c r="T13908"/>
    </row>
    <row r="13909" spans="20:20" x14ac:dyDescent="0.25">
      <c r="T13909"/>
    </row>
    <row r="13910" spans="20:20" x14ac:dyDescent="0.25">
      <c r="T13910"/>
    </row>
    <row r="13911" spans="20:20" x14ac:dyDescent="0.25">
      <c r="T13911"/>
    </row>
    <row r="13912" spans="20:20" x14ac:dyDescent="0.25">
      <c r="T13912"/>
    </row>
    <row r="13913" spans="20:20" x14ac:dyDescent="0.25">
      <c r="T13913"/>
    </row>
    <row r="13914" spans="20:20" x14ac:dyDescent="0.25">
      <c r="T13914"/>
    </row>
    <row r="13915" spans="20:20" x14ac:dyDescent="0.25">
      <c r="T13915"/>
    </row>
    <row r="13916" spans="20:20" x14ac:dyDescent="0.25">
      <c r="T13916"/>
    </row>
    <row r="13917" spans="20:20" x14ac:dyDescent="0.25">
      <c r="T13917"/>
    </row>
    <row r="13918" spans="20:20" x14ac:dyDescent="0.25">
      <c r="T13918"/>
    </row>
    <row r="13919" spans="20:20" x14ac:dyDescent="0.25">
      <c r="T13919"/>
    </row>
    <row r="13920" spans="20:20" x14ac:dyDescent="0.25">
      <c r="T13920"/>
    </row>
    <row r="13921" spans="20:20" x14ac:dyDescent="0.25">
      <c r="T13921"/>
    </row>
    <row r="13922" spans="20:20" x14ac:dyDescent="0.25">
      <c r="T13922"/>
    </row>
    <row r="13923" spans="20:20" x14ac:dyDescent="0.25">
      <c r="T13923"/>
    </row>
    <row r="13924" spans="20:20" x14ac:dyDescent="0.25">
      <c r="T13924"/>
    </row>
    <row r="13925" spans="20:20" x14ac:dyDescent="0.25">
      <c r="T13925"/>
    </row>
    <row r="13926" spans="20:20" x14ac:dyDescent="0.25">
      <c r="T13926"/>
    </row>
    <row r="13927" spans="20:20" x14ac:dyDescent="0.25">
      <c r="T13927"/>
    </row>
    <row r="13928" spans="20:20" x14ac:dyDescent="0.25">
      <c r="T13928"/>
    </row>
    <row r="13929" spans="20:20" x14ac:dyDescent="0.25">
      <c r="T13929"/>
    </row>
    <row r="13930" spans="20:20" x14ac:dyDescent="0.25">
      <c r="T13930"/>
    </row>
    <row r="13931" spans="20:20" x14ac:dyDescent="0.25">
      <c r="T13931"/>
    </row>
    <row r="13932" spans="20:20" x14ac:dyDescent="0.25">
      <c r="T13932"/>
    </row>
    <row r="13933" spans="20:20" x14ac:dyDescent="0.25">
      <c r="T13933"/>
    </row>
    <row r="13934" spans="20:20" x14ac:dyDescent="0.25">
      <c r="T13934"/>
    </row>
    <row r="13935" spans="20:20" x14ac:dyDescent="0.25">
      <c r="T13935"/>
    </row>
    <row r="13936" spans="20:20" x14ac:dyDescent="0.25">
      <c r="T13936"/>
    </row>
    <row r="13937" spans="20:20" x14ac:dyDescent="0.25">
      <c r="T13937"/>
    </row>
    <row r="13938" spans="20:20" x14ac:dyDescent="0.25">
      <c r="T13938"/>
    </row>
    <row r="13939" spans="20:20" x14ac:dyDescent="0.25">
      <c r="T13939"/>
    </row>
    <row r="13940" spans="20:20" x14ac:dyDescent="0.25">
      <c r="T13940"/>
    </row>
    <row r="13941" spans="20:20" x14ac:dyDescent="0.25">
      <c r="T13941"/>
    </row>
    <row r="13942" spans="20:20" x14ac:dyDescent="0.25">
      <c r="T13942"/>
    </row>
    <row r="13943" spans="20:20" x14ac:dyDescent="0.25">
      <c r="T13943"/>
    </row>
    <row r="13944" spans="20:20" x14ac:dyDescent="0.25">
      <c r="T13944"/>
    </row>
    <row r="13945" spans="20:20" x14ac:dyDescent="0.25">
      <c r="T13945"/>
    </row>
    <row r="13946" spans="20:20" x14ac:dyDescent="0.25">
      <c r="T13946"/>
    </row>
    <row r="13947" spans="20:20" x14ac:dyDescent="0.25">
      <c r="T13947"/>
    </row>
    <row r="13948" spans="20:20" x14ac:dyDescent="0.25">
      <c r="T13948"/>
    </row>
    <row r="13949" spans="20:20" x14ac:dyDescent="0.25">
      <c r="T13949"/>
    </row>
    <row r="13950" spans="20:20" x14ac:dyDescent="0.25">
      <c r="T13950"/>
    </row>
    <row r="13951" spans="20:20" x14ac:dyDescent="0.25">
      <c r="T13951"/>
    </row>
    <row r="13952" spans="20:20" x14ac:dyDescent="0.25">
      <c r="T13952"/>
    </row>
    <row r="13953" spans="20:20" x14ac:dyDescent="0.25">
      <c r="T13953"/>
    </row>
    <row r="13954" spans="20:20" x14ac:dyDescent="0.25">
      <c r="T13954"/>
    </row>
    <row r="13955" spans="20:20" x14ac:dyDescent="0.25">
      <c r="T13955"/>
    </row>
    <row r="13956" spans="20:20" x14ac:dyDescent="0.25">
      <c r="T13956"/>
    </row>
    <row r="13957" spans="20:20" x14ac:dyDescent="0.25">
      <c r="T13957"/>
    </row>
    <row r="13958" spans="20:20" x14ac:dyDescent="0.25">
      <c r="T13958"/>
    </row>
    <row r="13959" spans="20:20" x14ac:dyDescent="0.25">
      <c r="T13959"/>
    </row>
    <row r="13960" spans="20:20" x14ac:dyDescent="0.25">
      <c r="T13960"/>
    </row>
    <row r="13961" spans="20:20" x14ac:dyDescent="0.25">
      <c r="T13961"/>
    </row>
    <row r="13962" spans="20:20" x14ac:dyDescent="0.25">
      <c r="T13962"/>
    </row>
    <row r="13963" spans="20:20" x14ac:dyDescent="0.25">
      <c r="T13963"/>
    </row>
    <row r="13964" spans="20:20" x14ac:dyDescent="0.25">
      <c r="T13964"/>
    </row>
    <row r="13965" spans="20:20" x14ac:dyDescent="0.25">
      <c r="T13965"/>
    </row>
    <row r="13966" spans="20:20" x14ac:dyDescent="0.25">
      <c r="T13966"/>
    </row>
    <row r="13967" spans="20:20" x14ac:dyDescent="0.25">
      <c r="T13967"/>
    </row>
    <row r="13968" spans="20:20" x14ac:dyDescent="0.25">
      <c r="T13968"/>
    </row>
    <row r="13969" spans="20:20" x14ac:dyDescent="0.25">
      <c r="T13969"/>
    </row>
    <row r="13970" spans="20:20" x14ac:dyDescent="0.25">
      <c r="T13970"/>
    </row>
    <row r="13971" spans="20:20" x14ac:dyDescent="0.25">
      <c r="T13971"/>
    </row>
    <row r="13972" spans="20:20" x14ac:dyDescent="0.25">
      <c r="T13972"/>
    </row>
    <row r="13973" spans="20:20" x14ac:dyDescent="0.25">
      <c r="T13973"/>
    </row>
    <row r="13974" spans="20:20" x14ac:dyDescent="0.25">
      <c r="T13974"/>
    </row>
    <row r="13975" spans="20:20" x14ac:dyDescent="0.25">
      <c r="T13975"/>
    </row>
    <row r="13976" spans="20:20" x14ac:dyDescent="0.25">
      <c r="T13976"/>
    </row>
    <row r="13977" spans="20:20" x14ac:dyDescent="0.25">
      <c r="T13977"/>
    </row>
    <row r="13978" spans="20:20" x14ac:dyDescent="0.25">
      <c r="T13978"/>
    </row>
    <row r="13979" spans="20:20" x14ac:dyDescent="0.25">
      <c r="T13979"/>
    </row>
    <row r="13980" spans="20:20" x14ac:dyDescent="0.25">
      <c r="T13980"/>
    </row>
    <row r="13981" spans="20:20" x14ac:dyDescent="0.25">
      <c r="T13981"/>
    </row>
    <row r="13982" spans="20:20" x14ac:dyDescent="0.25">
      <c r="T13982"/>
    </row>
    <row r="13983" spans="20:20" x14ac:dyDescent="0.25">
      <c r="T13983"/>
    </row>
    <row r="13984" spans="20:20" x14ac:dyDescent="0.25">
      <c r="T13984"/>
    </row>
    <row r="13985" spans="20:20" x14ac:dyDescent="0.25">
      <c r="T13985"/>
    </row>
    <row r="13986" spans="20:20" x14ac:dyDescent="0.25">
      <c r="T13986"/>
    </row>
    <row r="13987" spans="20:20" x14ac:dyDescent="0.25">
      <c r="T13987"/>
    </row>
    <row r="13988" spans="20:20" x14ac:dyDescent="0.25">
      <c r="T13988"/>
    </row>
    <row r="13989" spans="20:20" x14ac:dyDescent="0.25">
      <c r="T13989"/>
    </row>
    <row r="13990" spans="20:20" x14ac:dyDescent="0.25">
      <c r="T13990"/>
    </row>
    <row r="13991" spans="20:20" x14ac:dyDescent="0.25">
      <c r="T13991"/>
    </row>
    <row r="13992" spans="20:20" x14ac:dyDescent="0.25">
      <c r="T13992"/>
    </row>
    <row r="13993" spans="20:20" x14ac:dyDescent="0.25">
      <c r="T13993"/>
    </row>
    <row r="13994" spans="20:20" x14ac:dyDescent="0.25">
      <c r="T13994"/>
    </row>
    <row r="13995" spans="20:20" x14ac:dyDescent="0.25">
      <c r="T13995"/>
    </row>
    <row r="13996" spans="20:20" x14ac:dyDescent="0.25">
      <c r="T13996"/>
    </row>
    <row r="13997" spans="20:20" x14ac:dyDescent="0.25">
      <c r="T13997"/>
    </row>
    <row r="13998" spans="20:20" x14ac:dyDescent="0.25">
      <c r="T13998"/>
    </row>
    <row r="13999" spans="20:20" x14ac:dyDescent="0.25">
      <c r="T13999"/>
    </row>
    <row r="14000" spans="20:20" x14ac:dyDescent="0.25">
      <c r="T14000"/>
    </row>
    <row r="14001" spans="20:20" x14ac:dyDescent="0.25">
      <c r="T14001"/>
    </row>
    <row r="14002" spans="20:20" x14ac:dyDescent="0.25">
      <c r="T14002"/>
    </row>
    <row r="14003" spans="20:20" x14ac:dyDescent="0.25">
      <c r="T14003"/>
    </row>
    <row r="14004" spans="20:20" x14ac:dyDescent="0.25">
      <c r="T14004"/>
    </row>
    <row r="14005" spans="20:20" x14ac:dyDescent="0.25">
      <c r="T14005"/>
    </row>
    <row r="14006" spans="20:20" x14ac:dyDescent="0.25">
      <c r="T14006"/>
    </row>
    <row r="14007" spans="20:20" x14ac:dyDescent="0.25">
      <c r="T14007"/>
    </row>
    <row r="14008" spans="20:20" x14ac:dyDescent="0.25">
      <c r="T14008"/>
    </row>
    <row r="14009" spans="20:20" x14ac:dyDescent="0.25">
      <c r="T14009"/>
    </row>
    <row r="14010" spans="20:20" x14ac:dyDescent="0.25">
      <c r="T14010"/>
    </row>
    <row r="14011" spans="20:20" x14ac:dyDescent="0.25">
      <c r="T14011"/>
    </row>
    <row r="14012" spans="20:20" x14ac:dyDescent="0.25">
      <c r="T14012"/>
    </row>
    <row r="14013" spans="20:20" x14ac:dyDescent="0.25">
      <c r="T14013"/>
    </row>
    <row r="14014" spans="20:20" x14ac:dyDescent="0.25">
      <c r="T14014"/>
    </row>
    <row r="14015" spans="20:20" x14ac:dyDescent="0.25">
      <c r="T14015"/>
    </row>
    <row r="14016" spans="20:20" x14ac:dyDescent="0.25">
      <c r="T14016"/>
    </row>
    <row r="14017" spans="20:20" x14ac:dyDescent="0.25">
      <c r="T14017"/>
    </row>
    <row r="14018" spans="20:20" x14ac:dyDescent="0.25">
      <c r="T14018"/>
    </row>
    <row r="14019" spans="20:20" x14ac:dyDescent="0.25">
      <c r="T14019"/>
    </row>
    <row r="14020" spans="20:20" x14ac:dyDescent="0.25">
      <c r="T14020"/>
    </row>
    <row r="14021" spans="20:20" x14ac:dyDescent="0.25">
      <c r="T14021"/>
    </row>
    <row r="14022" spans="20:20" x14ac:dyDescent="0.25">
      <c r="T14022"/>
    </row>
    <row r="14023" spans="20:20" x14ac:dyDescent="0.25">
      <c r="T14023"/>
    </row>
    <row r="14024" spans="20:20" x14ac:dyDescent="0.25">
      <c r="T14024"/>
    </row>
    <row r="14025" spans="20:20" x14ac:dyDescent="0.25">
      <c r="T14025"/>
    </row>
    <row r="14026" spans="20:20" x14ac:dyDescent="0.25">
      <c r="T14026"/>
    </row>
    <row r="14027" spans="20:20" x14ac:dyDescent="0.25">
      <c r="T14027"/>
    </row>
    <row r="14028" spans="20:20" x14ac:dyDescent="0.25">
      <c r="T14028"/>
    </row>
    <row r="14029" spans="20:20" x14ac:dyDescent="0.25">
      <c r="T14029"/>
    </row>
    <row r="14030" spans="20:20" x14ac:dyDescent="0.25">
      <c r="T14030"/>
    </row>
    <row r="14031" spans="20:20" x14ac:dyDescent="0.25">
      <c r="T14031"/>
    </row>
    <row r="14032" spans="20:20" x14ac:dyDescent="0.25">
      <c r="T14032"/>
    </row>
    <row r="14033" spans="20:20" x14ac:dyDescent="0.25">
      <c r="T14033"/>
    </row>
    <row r="14034" spans="20:20" x14ac:dyDescent="0.25">
      <c r="T14034"/>
    </row>
    <row r="14035" spans="20:20" x14ac:dyDescent="0.25">
      <c r="T14035"/>
    </row>
    <row r="14036" spans="20:20" x14ac:dyDescent="0.25">
      <c r="T14036"/>
    </row>
    <row r="14037" spans="20:20" x14ac:dyDescent="0.25">
      <c r="T14037"/>
    </row>
    <row r="14038" spans="20:20" x14ac:dyDescent="0.25">
      <c r="T14038"/>
    </row>
    <row r="14039" spans="20:20" x14ac:dyDescent="0.25">
      <c r="T14039"/>
    </row>
    <row r="14040" spans="20:20" x14ac:dyDescent="0.25">
      <c r="T14040"/>
    </row>
    <row r="14041" spans="20:20" x14ac:dyDescent="0.25">
      <c r="T14041"/>
    </row>
    <row r="14042" spans="20:20" x14ac:dyDescent="0.25">
      <c r="T14042"/>
    </row>
    <row r="14043" spans="20:20" x14ac:dyDescent="0.25">
      <c r="T14043"/>
    </row>
    <row r="14044" spans="20:20" x14ac:dyDescent="0.25">
      <c r="T14044"/>
    </row>
    <row r="14045" spans="20:20" x14ac:dyDescent="0.25">
      <c r="T14045"/>
    </row>
    <row r="14046" spans="20:20" x14ac:dyDescent="0.25">
      <c r="T14046"/>
    </row>
    <row r="14047" spans="20:20" x14ac:dyDescent="0.25">
      <c r="T14047"/>
    </row>
    <row r="14048" spans="20:20" x14ac:dyDescent="0.25">
      <c r="T14048"/>
    </row>
    <row r="14049" spans="20:20" x14ac:dyDescent="0.25">
      <c r="T14049"/>
    </row>
    <row r="14050" spans="20:20" x14ac:dyDescent="0.25">
      <c r="T14050"/>
    </row>
    <row r="14051" spans="20:20" x14ac:dyDescent="0.25">
      <c r="T14051"/>
    </row>
    <row r="14052" spans="20:20" x14ac:dyDescent="0.25">
      <c r="T14052"/>
    </row>
    <row r="14053" spans="20:20" x14ac:dyDescent="0.25">
      <c r="T14053"/>
    </row>
    <row r="14054" spans="20:20" x14ac:dyDescent="0.25">
      <c r="T14054"/>
    </row>
    <row r="14055" spans="20:20" x14ac:dyDescent="0.25">
      <c r="T14055"/>
    </row>
    <row r="14056" spans="20:20" x14ac:dyDescent="0.25">
      <c r="T14056"/>
    </row>
    <row r="14057" spans="20:20" x14ac:dyDescent="0.25">
      <c r="T14057"/>
    </row>
    <row r="14058" spans="20:20" x14ac:dyDescent="0.25">
      <c r="T14058"/>
    </row>
    <row r="14059" spans="20:20" x14ac:dyDescent="0.25">
      <c r="T14059"/>
    </row>
    <row r="14060" spans="20:20" x14ac:dyDescent="0.25">
      <c r="T14060"/>
    </row>
    <row r="14061" spans="20:20" x14ac:dyDescent="0.25">
      <c r="T14061"/>
    </row>
    <row r="14062" spans="20:20" x14ac:dyDescent="0.25">
      <c r="T14062"/>
    </row>
    <row r="14063" spans="20:20" x14ac:dyDescent="0.25">
      <c r="T14063"/>
    </row>
    <row r="14064" spans="20:20" x14ac:dyDescent="0.25">
      <c r="T14064"/>
    </row>
    <row r="14065" spans="20:20" x14ac:dyDescent="0.25">
      <c r="T14065"/>
    </row>
    <row r="14066" spans="20:20" x14ac:dyDescent="0.25">
      <c r="T14066"/>
    </row>
    <row r="14067" spans="20:20" x14ac:dyDescent="0.25">
      <c r="T14067"/>
    </row>
    <row r="14068" spans="20:20" x14ac:dyDescent="0.25">
      <c r="T14068"/>
    </row>
    <row r="14069" spans="20:20" x14ac:dyDescent="0.25">
      <c r="T14069"/>
    </row>
    <row r="14070" spans="20:20" x14ac:dyDescent="0.25">
      <c r="T14070"/>
    </row>
    <row r="14071" spans="20:20" x14ac:dyDescent="0.25">
      <c r="T14071"/>
    </row>
    <row r="14072" spans="20:20" x14ac:dyDescent="0.25">
      <c r="T14072"/>
    </row>
    <row r="14073" spans="20:20" x14ac:dyDescent="0.25">
      <c r="T14073"/>
    </row>
    <row r="14074" spans="20:20" x14ac:dyDescent="0.25">
      <c r="T14074"/>
    </row>
    <row r="14075" spans="20:20" x14ac:dyDescent="0.25">
      <c r="T14075"/>
    </row>
    <row r="14076" spans="20:20" x14ac:dyDescent="0.25">
      <c r="T14076"/>
    </row>
    <row r="14077" spans="20:20" x14ac:dyDescent="0.25">
      <c r="T14077"/>
    </row>
    <row r="14078" spans="20:20" x14ac:dyDescent="0.25">
      <c r="T14078"/>
    </row>
    <row r="14079" spans="20:20" x14ac:dyDescent="0.25">
      <c r="T14079"/>
    </row>
    <row r="14080" spans="20:20" x14ac:dyDescent="0.25">
      <c r="T14080"/>
    </row>
    <row r="14081" spans="20:20" x14ac:dyDescent="0.25">
      <c r="T14081"/>
    </row>
    <row r="14082" spans="20:20" x14ac:dyDescent="0.25">
      <c r="T14082"/>
    </row>
    <row r="14083" spans="20:20" x14ac:dyDescent="0.25">
      <c r="T14083"/>
    </row>
    <row r="14084" spans="20:20" x14ac:dyDescent="0.25">
      <c r="T14084"/>
    </row>
    <row r="14085" spans="20:20" x14ac:dyDescent="0.25">
      <c r="T14085"/>
    </row>
    <row r="14086" spans="20:20" x14ac:dyDescent="0.25">
      <c r="T14086"/>
    </row>
    <row r="14087" spans="20:20" x14ac:dyDescent="0.25">
      <c r="T14087"/>
    </row>
    <row r="14088" spans="20:20" x14ac:dyDescent="0.25">
      <c r="T14088"/>
    </row>
    <row r="14089" spans="20:20" x14ac:dyDescent="0.25">
      <c r="T14089"/>
    </row>
    <row r="14090" spans="20:20" x14ac:dyDescent="0.25">
      <c r="T14090"/>
    </row>
    <row r="14091" spans="20:20" x14ac:dyDescent="0.25">
      <c r="T14091"/>
    </row>
    <row r="14092" spans="20:20" x14ac:dyDescent="0.25">
      <c r="T14092"/>
    </row>
    <row r="14093" spans="20:20" x14ac:dyDescent="0.25">
      <c r="T14093"/>
    </row>
    <row r="14094" spans="20:20" x14ac:dyDescent="0.25">
      <c r="T14094"/>
    </row>
    <row r="14095" spans="20:20" x14ac:dyDescent="0.25">
      <c r="T14095"/>
    </row>
    <row r="14096" spans="20:20" x14ac:dyDescent="0.25">
      <c r="T14096"/>
    </row>
    <row r="14097" spans="20:20" x14ac:dyDescent="0.25">
      <c r="T14097"/>
    </row>
    <row r="14098" spans="20:20" x14ac:dyDescent="0.25">
      <c r="T14098"/>
    </row>
    <row r="14099" spans="20:20" x14ac:dyDescent="0.25">
      <c r="T14099"/>
    </row>
    <row r="14100" spans="20:20" x14ac:dyDescent="0.25">
      <c r="T14100"/>
    </row>
    <row r="14101" spans="20:20" x14ac:dyDescent="0.25">
      <c r="T14101"/>
    </row>
    <row r="14102" spans="20:20" x14ac:dyDescent="0.25">
      <c r="T14102"/>
    </row>
    <row r="14103" spans="20:20" x14ac:dyDescent="0.25">
      <c r="T14103"/>
    </row>
    <row r="14104" spans="20:20" x14ac:dyDescent="0.25">
      <c r="T14104"/>
    </row>
    <row r="14105" spans="20:20" x14ac:dyDescent="0.25">
      <c r="T14105"/>
    </row>
    <row r="14106" spans="20:20" x14ac:dyDescent="0.25">
      <c r="T14106"/>
    </row>
    <row r="14107" spans="20:20" x14ac:dyDescent="0.25">
      <c r="T14107"/>
    </row>
    <row r="14108" spans="20:20" x14ac:dyDescent="0.25">
      <c r="T14108"/>
    </row>
    <row r="14109" spans="20:20" x14ac:dyDescent="0.25">
      <c r="T14109"/>
    </row>
    <row r="14110" spans="20:20" x14ac:dyDescent="0.25">
      <c r="T14110"/>
    </row>
    <row r="14111" spans="20:20" x14ac:dyDescent="0.25">
      <c r="T14111"/>
    </row>
    <row r="14112" spans="20:20" x14ac:dyDescent="0.25">
      <c r="T14112"/>
    </row>
    <row r="14113" spans="20:20" x14ac:dyDescent="0.25">
      <c r="T14113"/>
    </row>
    <row r="14114" spans="20:20" x14ac:dyDescent="0.25">
      <c r="T14114"/>
    </row>
    <row r="14115" spans="20:20" x14ac:dyDescent="0.25">
      <c r="T14115"/>
    </row>
    <row r="14116" spans="20:20" x14ac:dyDescent="0.25">
      <c r="T14116"/>
    </row>
    <row r="14117" spans="20:20" x14ac:dyDescent="0.25">
      <c r="T14117"/>
    </row>
    <row r="14118" spans="20:20" x14ac:dyDescent="0.25">
      <c r="T14118"/>
    </row>
    <row r="14119" spans="20:20" x14ac:dyDescent="0.25">
      <c r="T14119"/>
    </row>
    <row r="14120" spans="20:20" x14ac:dyDescent="0.25">
      <c r="T14120"/>
    </row>
    <row r="14121" spans="20:20" x14ac:dyDescent="0.25">
      <c r="T14121"/>
    </row>
    <row r="14122" spans="20:20" x14ac:dyDescent="0.25">
      <c r="T14122"/>
    </row>
    <row r="14123" spans="20:20" x14ac:dyDescent="0.25">
      <c r="T14123"/>
    </row>
    <row r="14124" spans="20:20" x14ac:dyDescent="0.25">
      <c r="T14124"/>
    </row>
    <row r="14125" spans="20:20" x14ac:dyDescent="0.25">
      <c r="T14125"/>
    </row>
    <row r="14126" spans="20:20" x14ac:dyDescent="0.25">
      <c r="T14126"/>
    </row>
    <row r="14127" spans="20:20" x14ac:dyDescent="0.25">
      <c r="T14127"/>
    </row>
    <row r="14128" spans="20:20" x14ac:dyDescent="0.25">
      <c r="T14128"/>
    </row>
    <row r="14129" spans="20:20" x14ac:dyDescent="0.25">
      <c r="T14129"/>
    </row>
    <row r="14130" spans="20:20" x14ac:dyDescent="0.25">
      <c r="T14130"/>
    </row>
    <row r="14131" spans="20:20" x14ac:dyDescent="0.25">
      <c r="T14131"/>
    </row>
    <row r="14132" spans="20:20" x14ac:dyDescent="0.25">
      <c r="T14132"/>
    </row>
    <row r="14133" spans="20:20" x14ac:dyDescent="0.25">
      <c r="T14133"/>
    </row>
    <row r="14134" spans="20:20" x14ac:dyDescent="0.25">
      <c r="T14134"/>
    </row>
    <row r="14135" spans="20:20" x14ac:dyDescent="0.25">
      <c r="T14135"/>
    </row>
    <row r="14136" spans="20:20" x14ac:dyDescent="0.25">
      <c r="T14136"/>
    </row>
    <row r="14137" spans="20:20" x14ac:dyDescent="0.25">
      <c r="T14137"/>
    </row>
    <row r="14138" spans="20:20" x14ac:dyDescent="0.25">
      <c r="T14138"/>
    </row>
    <row r="14139" spans="20:20" x14ac:dyDescent="0.25">
      <c r="T14139"/>
    </row>
    <row r="14140" spans="20:20" x14ac:dyDescent="0.25">
      <c r="T14140"/>
    </row>
    <row r="14141" spans="20:20" x14ac:dyDescent="0.25">
      <c r="T14141"/>
    </row>
    <row r="14142" spans="20:20" x14ac:dyDescent="0.25">
      <c r="T14142"/>
    </row>
    <row r="14143" spans="20:20" x14ac:dyDescent="0.25">
      <c r="T14143"/>
    </row>
    <row r="14144" spans="20:20" x14ac:dyDescent="0.25">
      <c r="T14144"/>
    </row>
    <row r="14145" spans="20:20" x14ac:dyDescent="0.25">
      <c r="T14145"/>
    </row>
    <row r="14146" spans="20:20" x14ac:dyDescent="0.25">
      <c r="T14146"/>
    </row>
    <row r="14147" spans="20:20" x14ac:dyDescent="0.25">
      <c r="T14147"/>
    </row>
    <row r="14148" spans="20:20" x14ac:dyDescent="0.25">
      <c r="T14148"/>
    </row>
    <row r="14149" spans="20:20" x14ac:dyDescent="0.25">
      <c r="T14149"/>
    </row>
    <row r="14150" spans="20:20" x14ac:dyDescent="0.25">
      <c r="T14150"/>
    </row>
    <row r="14151" spans="20:20" x14ac:dyDescent="0.25">
      <c r="T14151"/>
    </row>
    <row r="14152" spans="20:20" x14ac:dyDescent="0.25">
      <c r="T14152"/>
    </row>
    <row r="14153" spans="20:20" x14ac:dyDescent="0.25">
      <c r="T14153"/>
    </row>
    <row r="14154" spans="20:20" x14ac:dyDescent="0.25">
      <c r="T14154"/>
    </row>
    <row r="14155" spans="20:20" x14ac:dyDescent="0.25">
      <c r="T14155"/>
    </row>
    <row r="14156" spans="20:20" x14ac:dyDescent="0.25">
      <c r="T14156"/>
    </row>
    <row r="14157" spans="20:20" x14ac:dyDescent="0.25">
      <c r="T14157"/>
    </row>
    <row r="14158" spans="20:20" x14ac:dyDescent="0.25">
      <c r="T14158"/>
    </row>
    <row r="14159" spans="20:20" x14ac:dyDescent="0.25">
      <c r="T14159"/>
    </row>
    <row r="14160" spans="20:20" x14ac:dyDescent="0.25">
      <c r="T14160"/>
    </row>
    <row r="14161" spans="20:20" x14ac:dyDescent="0.25">
      <c r="T14161"/>
    </row>
    <row r="14162" spans="20:20" x14ac:dyDescent="0.25">
      <c r="T14162"/>
    </row>
    <row r="14163" spans="20:20" x14ac:dyDescent="0.25">
      <c r="T14163"/>
    </row>
    <row r="14164" spans="20:20" x14ac:dyDescent="0.25">
      <c r="T14164"/>
    </row>
    <row r="14165" spans="20:20" x14ac:dyDescent="0.25">
      <c r="T14165"/>
    </row>
    <row r="14166" spans="20:20" x14ac:dyDescent="0.25">
      <c r="T14166"/>
    </row>
    <row r="14167" spans="20:20" x14ac:dyDescent="0.25">
      <c r="T14167"/>
    </row>
    <row r="14168" spans="20:20" x14ac:dyDescent="0.25">
      <c r="T14168"/>
    </row>
    <row r="14169" spans="20:20" x14ac:dyDescent="0.25">
      <c r="T14169"/>
    </row>
    <row r="14170" spans="20:20" x14ac:dyDescent="0.25">
      <c r="T14170"/>
    </row>
    <row r="14171" spans="20:20" x14ac:dyDescent="0.25">
      <c r="T14171"/>
    </row>
    <row r="14172" spans="20:20" x14ac:dyDescent="0.25">
      <c r="T14172"/>
    </row>
    <row r="14173" spans="20:20" x14ac:dyDescent="0.25">
      <c r="T14173"/>
    </row>
    <row r="14174" spans="20:20" x14ac:dyDescent="0.25">
      <c r="T14174"/>
    </row>
    <row r="14175" spans="20:20" x14ac:dyDescent="0.25">
      <c r="T14175"/>
    </row>
    <row r="14176" spans="20:20" x14ac:dyDescent="0.25">
      <c r="T14176"/>
    </row>
    <row r="14177" spans="20:20" x14ac:dyDescent="0.25">
      <c r="T14177"/>
    </row>
    <row r="14178" spans="20:20" x14ac:dyDescent="0.25">
      <c r="T14178"/>
    </row>
    <row r="14179" spans="20:20" x14ac:dyDescent="0.25">
      <c r="T14179"/>
    </row>
    <row r="14180" spans="20:20" x14ac:dyDescent="0.25">
      <c r="T14180"/>
    </row>
    <row r="14181" spans="20:20" x14ac:dyDescent="0.25">
      <c r="T14181"/>
    </row>
    <row r="14182" spans="20:20" x14ac:dyDescent="0.25">
      <c r="T14182"/>
    </row>
    <row r="14183" spans="20:20" x14ac:dyDescent="0.25">
      <c r="T14183"/>
    </row>
    <row r="14184" spans="20:20" x14ac:dyDescent="0.25">
      <c r="T14184"/>
    </row>
    <row r="14185" spans="20:20" x14ac:dyDescent="0.25">
      <c r="T14185"/>
    </row>
    <row r="14186" spans="20:20" x14ac:dyDescent="0.25">
      <c r="T14186"/>
    </row>
    <row r="14187" spans="20:20" x14ac:dyDescent="0.25">
      <c r="T14187"/>
    </row>
    <row r="14188" spans="20:20" x14ac:dyDescent="0.25">
      <c r="T14188"/>
    </row>
    <row r="14189" spans="20:20" x14ac:dyDescent="0.25">
      <c r="T14189"/>
    </row>
    <row r="14190" spans="20:20" x14ac:dyDescent="0.25">
      <c r="T14190"/>
    </row>
    <row r="14191" spans="20:20" x14ac:dyDescent="0.25">
      <c r="T14191"/>
    </row>
    <row r="14192" spans="20:20" x14ac:dyDescent="0.25">
      <c r="T14192"/>
    </row>
    <row r="14193" spans="20:20" x14ac:dyDescent="0.25">
      <c r="T14193"/>
    </row>
    <row r="14194" spans="20:20" x14ac:dyDescent="0.25">
      <c r="T14194"/>
    </row>
    <row r="14195" spans="20:20" x14ac:dyDescent="0.25">
      <c r="T14195"/>
    </row>
    <row r="14196" spans="20:20" x14ac:dyDescent="0.25">
      <c r="T14196"/>
    </row>
    <row r="14197" spans="20:20" x14ac:dyDescent="0.25">
      <c r="T14197"/>
    </row>
    <row r="14198" spans="20:20" x14ac:dyDescent="0.25">
      <c r="T14198"/>
    </row>
    <row r="14199" spans="20:20" x14ac:dyDescent="0.25">
      <c r="T14199"/>
    </row>
    <row r="14200" spans="20:20" x14ac:dyDescent="0.25">
      <c r="T14200"/>
    </row>
    <row r="14201" spans="20:20" x14ac:dyDescent="0.25">
      <c r="T14201"/>
    </row>
    <row r="14202" spans="20:20" x14ac:dyDescent="0.25">
      <c r="T14202"/>
    </row>
    <row r="14203" spans="20:20" x14ac:dyDescent="0.25">
      <c r="T14203"/>
    </row>
    <row r="14204" spans="20:20" x14ac:dyDescent="0.25">
      <c r="T14204"/>
    </row>
    <row r="14205" spans="20:20" x14ac:dyDescent="0.25">
      <c r="T14205"/>
    </row>
    <row r="14206" spans="20:20" x14ac:dyDescent="0.25">
      <c r="T14206"/>
    </row>
    <row r="14207" spans="20:20" x14ac:dyDescent="0.25">
      <c r="T14207"/>
    </row>
    <row r="14208" spans="20:20" x14ac:dyDescent="0.25">
      <c r="T14208"/>
    </row>
    <row r="14209" spans="20:20" x14ac:dyDescent="0.25">
      <c r="T14209"/>
    </row>
    <row r="14210" spans="20:20" x14ac:dyDescent="0.25">
      <c r="T14210"/>
    </row>
    <row r="14211" spans="20:20" x14ac:dyDescent="0.25">
      <c r="T14211"/>
    </row>
    <row r="14212" spans="20:20" x14ac:dyDescent="0.25">
      <c r="T14212"/>
    </row>
    <row r="14213" spans="20:20" x14ac:dyDescent="0.25">
      <c r="T14213"/>
    </row>
    <row r="14214" spans="20:20" x14ac:dyDescent="0.25">
      <c r="T14214"/>
    </row>
    <row r="14215" spans="20:20" x14ac:dyDescent="0.25">
      <c r="T14215"/>
    </row>
    <row r="14216" spans="20:20" x14ac:dyDescent="0.25">
      <c r="T14216"/>
    </row>
    <row r="14217" spans="20:20" x14ac:dyDescent="0.25">
      <c r="T14217"/>
    </row>
    <row r="14218" spans="20:20" x14ac:dyDescent="0.25">
      <c r="T14218"/>
    </row>
    <row r="14219" spans="20:20" x14ac:dyDescent="0.25">
      <c r="T14219"/>
    </row>
    <row r="14220" spans="20:20" x14ac:dyDescent="0.25">
      <c r="T14220"/>
    </row>
    <row r="14221" spans="20:20" x14ac:dyDescent="0.25">
      <c r="T14221"/>
    </row>
    <row r="14222" spans="20:20" x14ac:dyDescent="0.25">
      <c r="T14222"/>
    </row>
    <row r="14223" spans="20:20" x14ac:dyDescent="0.25">
      <c r="T14223"/>
    </row>
    <row r="14224" spans="20:20" x14ac:dyDescent="0.25">
      <c r="T14224"/>
    </row>
    <row r="14225" spans="20:20" x14ac:dyDescent="0.25">
      <c r="T14225"/>
    </row>
    <row r="14226" spans="20:20" x14ac:dyDescent="0.25">
      <c r="T14226"/>
    </row>
    <row r="14227" spans="20:20" x14ac:dyDescent="0.25">
      <c r="T14227"/>
    </row>
    <row r="14228" spans="20:20" x14ac:dyDescent="0.25">
      <c r="T14228"/>
    </row>
    <row r="14229" spans="20:20" x14ac:dyDescent="0.25">
      <c r="T14229"/>
    </row>
    <row r="14230" spans="20:20" x14ac:dyDescent="0.25">
      <c r="T14230"/>
    </row>
    <row r="14231" spans="20:20" x14ac:dyDescent="0.25">
      <c r="T14231"/>
    </row>
    <row r="14232" spans="20:20" x14ac:dyDescent="0.25">
      <c r="T14232"/>
    </row>
    <row r="14233" spans="20:20" x14ac:dyDescent="0.25">
      <c r="T14233"/>
    </row>
    <row r="14234" spans="20:20" x14ac:dyDescent="0.25">
      <c r="T14234"/>
    </row>
    <row r="14235" spans="20:20" x14ac:dyDescent="0.25">
      <c r="T14235"/>
    </row>
    <row r="14236" spans="20:20" x14ac:dyDescent="0.25">
      <c r="T14236"/>
    </row>
    <row r="14237" spans="20:20" x14ac:dyDescent="0.25">
      <c r="T14237"/>
    </row>
    <row r="14238" spans="20:20" x14ac:dyDescent="0.25">
      <c r="T14238"/>
    </row>
    <row r="14239" spans="20:20" x14ac:dyDescent="0.25">
      <c r="T14239"/>
    </row>
    <row r="14240" spans="20:20" x14ac:dyDescent="0.25">
      <c r="T14240"/>
    </row>
    <row r="14241" spans="20:20" x14ac:dyDescent="0.25">
      <c r="T14241"/>
    </row>
    <row r="14242" spans="20:20" x14ac:dyDescent="0.25">
      <c r="T14242"/>
    </row>
    <row r="14243" spans="20:20" x14ac:dyDescent="0.25">
      <c r="T14243"/>
    </row>
    <row r="14244" spans="20:20" x14ac:dyDescent="0.25">
      <c r="T14244"/>
    </row>
    <row r="14245" spans="20:20" x14ac:dyDescent="0.25">
      <c r="T14245"/>
    </row>
    <row r="14246" spans="20:20" x14ac:dyDescent="0.25">
      <c r="T14246"/>
    </row>
    <row r="14247" spans="20:20" x14ac:dyDescent="0.25">
      <c r="T14247"/>
    </row>
    <row r="14248" spans="20:20" x14ac:dyDescent="0.25">
      <c r="T14248"/>
    </row>
    <row r="14249" spans="20:20" x14ac:dyDescent="0.25">
      <c r="T14249"/>
    </row>
    <row r="14250" spans="20:20" x14ac:dyDescent="0.25">
      <c r="T14250"/>
    </row>
    <row r="14251" spans="20:20" x14ac:dyDescent="0.25">
      <c r="T14251"/>
    </row>
    <row r="14252" spans="20:20" x14ac:dyDescent="0.25">
      <c r="T14252"/>
    </row>
    <row r="14253" spans="20:20" x14ac:dyDescent="0.25">
      <c r="T14253"/>
    </row>
    <row r="14254" spans="20:20" x14ac:dyDescent="0.25">
      <c r="T14254"/>
    </row>
    <row r="14255" spans="20:20" x14ac:dyDescent="0.25">
      <c r="T14255"/>
    </row>
    <row r="14256" spans="20:20" x14ac:dyDescent="0.25">
      <c r="T14256"/>
    </row>
    <row r="14257" spans="20:20" x14ac:dyDescent="0.25">
      <c r="T14257"/>
    </row>
    <row r="14258" spans="20:20" x14ac:dyDescent="0.25">
      <c r="T14258"/>
    </row>
    <row r="14259" spans="20:20" x14ac:dyDescent="0.25">
      <c r="T14259"/>
    </row>
    <row r="14260" spans="20:20" x14ac:dyDescent="0.25">
      <c r="T14260"/>
    </row>
    <row r="14261" spans="20:20" x14ac:dyDescent="0.25">
      <c r="T14261"/>
    </row>
    <row r="14262" spans="20:20" x14ac:dyDescent="0.25">
      <c r="T14262"/>
    </row>
    <row r="14263" spans="20:20" x14ac:dyDescent="0.25">
      <c r="T14263"/>
    </row>
    <row r="14264" spans="20:20" x14ac:dyDescent="0.25">
      <c r="T14264"/>
    </row>
    <row r="14265" spans="20:20" x14ac:dyDescent="0.25">
      <c r="T14265"/>
    </row>
    <row r="14266" spans="20:20" x14ac:dyDescent="0.25">
      <c r="T14266"/>
    </row>
    <row r="14267" spans="20:20" x14ac:dyDescent="0.25">
      <c r="T14267"/>
    </row>
    <row r="14268" spans="20:20" x14ac:dyDescent="0.25">
      <c r="T14268"/>
    </row>
    <row r="14269" spans="20:20" x14ac:dyDescent="0.25">
      <c r="T14269"/>
    </row>
    <row r="14270" spans="20:20" x14ac:dyDescent="0.25">
      <c r="T14270"/>
    </row>
    <row r="14271" spans="20:20" x14ac:dyDescent="0.25">
      <c r="T14271"/>
    </row>
    <row r="14272" spans="20:20" x14ac:dyDescent="0.25">
      <c r="T14272"/>
    </row>
    <row r="14273" spans="20:20" x14ac:dyDescent="0.25">
      <c r="T14273"/>
    </row>
    <row r="14274" spans="20:20" x14ac:dyDescent="0.25">
      <c r="T14274"/>
    </row>
    <row r="14275" spans="20:20" x14ac:dyDescent="0.25">
      <c r="T14275"/>
    </row>
    <row r="14276" spans="20:20" x14ac:dyDescent="0.25">
      <c r="T14276"/>
    </row>
    <row r="14277" spans="20:20" x14ac:dyDescent="0.25">
      <c r="T14277"/>
    </row>
    <row r="14278" spans="20:20" x14ac:dyDescent="0.25">
      <c r="T14278"/>
    </row>
    <row r="14279" spans="20:20" x14ac:dyDescent="0.25">
      <c r="T14279"/>
    </row>
    <row r="14280" spans="20:20" x14ac:dyDescent="0.25">
      <c r="T14280"/>
    </row>
    <row r="14281" spans="20:20" x14ac:dyDescent="0.25">
      <c r="T14281"/>
    </row>
    <row r="14282" spans="20:20" x14ac:dyDescent="0.25">
      <c r="T14282"/>
    </row>
    <row r="14283" spans="20:20" x14ac:dyDescent="0.25">
      <c r="T14283"/>
    </row>
    <row r="14284" spans="20:20" x14ac:dyDescent="0.25">
      <c r="T14284"/>
    </row>
    <row r="14285" spans="20:20" x14ac:dyDescent="0.25">
      <c r="T14285"/>
    </row>
    <row r="14286" spans="20:20" x14ac:dyDescent="0.25">
      <c r="T14286"/>
    </row>
    <row r="14287" spans="20:20" x14ac:dyDescent="0.25">
      <c r="T14287"/>
    </row>
    <row r="14288" spans="20:20" x14ac:dyDescent="0.25">
      <c r="T14288"/>
    </row>
    <row r="14289" spans="20:20" x14ac:dyDescent="0.25">
      <c r="T14289"/>
    </row>
    <row r="14290" spans="20:20" x14ac:dyDescent="0.25">
      <c r="T14290"/>
    </row>
    <row r="14291" spans="20:20" x14ac:dyDescent="0.25">
      <c r="T14291"/>
    </row>
    <row r="14292" spans="20:20" x14ac:dyDescent="0.25">
      <c r="T14292"/>
    </row>
    <row r="14293" spans="20:20" x14ac:dyDescent="0.25">
      <c r="T14293"/>
    </row>
    <row r="14294" spans="20:20" x14ac:dyDescent="0.25">
      <c r="T14294"/>
    </row>
    <row r="14295" spans="20:20" x14ac:dyDescent="0.25">
      <c r="T14295"/>
    </row>
    <row r="14296" spans="20:20" x14ac:dyDescent="0.25">
      <c r="T14296"/>
    </row>
    <row r="14297" spans="20:20" x14ac:dyDescent="0.25">
      <c r="T14297"/>
    </row>
    <row r="14298" spans="20:20" x14ac:dyDescent="0.25">
      <c r="T14298"/>
    </row>
    <row r="14299" spans="20:20" x14ac:dyDescent="0.25">
      <c r="T14299"/>
    </row>
    <row r="14300" spans="20:20" x14ac:dyDescent="0.25">
      <c r="T14300"/>
    </row>
    <row r="14301" spans="20:20" x14ac:dyDescent="0.25">
      <c r="T14301"/>
    </row>
    <row r="14302" spans="20:20" x14ac:dyDescent="0.25">
      <c r="T14302"/>
    </row>
    <row r="14303" spans="20:20" x14ac:dyDescent="0.25">
      <c r="T14303"/>
    </row>
    <row r="14304" spans="20:20" x14ac:dyDescent="0.25">
      <c r="T14304"/>
    </row>
    <row r="14305" spans="20:20" x14ac:dyDescent="0.25">
      <c r="T14305"/>
    </row>
    <row r="14306" spans="20:20" x14ac:dyDescent="0.25">
      <c r="T14306"/>
    </row>
    <row r="14307" spans="20:20" x14ac:dyDescent="0.25">
      <c r="T14307"/>
    </row>
    <row r="14308" spans="20:20" x14ac:dyDescent="0.25">
      <c r="T14308"/>
    </row>
    <row r="14309" spans="20:20" x14ac:dyDescent="0.25">
      <c r="T14309"/>
    </row>
    <row r="14310" spans="20:20" x14ac:dyDescent="0.25">
      <c r="T14310"/>
    </row>
    <row r="14311" spans="20:20" x14ac:dyDescent="0.25">
      <c r="T14311"/>
    </row>
    <row r="14312" spans="20:20" x14ac:dyDescent="0.25">
      <c r="T14312"/>
    </row>
    <row r="14313" spans="20:20" x14ac:dyDescent="0.25">
      <c r="T14313"/>
    </row>
    <row r="14314" spans="20:20" x14ac:dyDescent="0.25">
      <c r="T14314"/>
    </row>
    <row r="14315" spans="20:20" x14ac:dyDescent="0.25">
      <c r="T14315"/>
    </row>
    <row r="14316" spans="20:20" x14ac:dyDescent="0.25">
      <c r="T14316"/>
    </row>
    <row r="14317" spans="20:20" x14ac:dyDescent="0.25">
      <c r="T14317"/>
    </row>
    <row r="14318" spans="20:20" x14ac:dyDescent="0.25">
      <c r="T14318"/>
    </row>
    <row r="14319" spans="20:20" x14ac:dyDescent="0.25">
      <c r="T14319"/>
    </row>
    <row r="14320" spans="20:20" x14ac:dyDescent="0.25">
      <c r="T14320"/>
    </row>
    <row r="14321" spans="20:20" x14ac:dyDescent="0.25">
      <c r="T14321"/>
    </row>
    <row r="14322" spans="20:20" x14ac:dyDescent="0.25">
      <c r="T14322"/>
    </row>
    <row r="14323" spans="20:20" x14ac:dyDescent="0.25">
      <c r="T14323"/>
    </row>
    <row r="14324" spans="20:20" x14ac:dyDescent="0.25">
      <c r="T14324"/>
    </row>
    <row r="14325" spans="20:20" x14ac:dyDescent="0.25">
      <c r="T14325"/>
    </row>
    <row r="14326" spans="20:20" x14ac:dyDescent="0.25">
      <c r="T14326"/>
    </row>
    <row r="14327" spans="20:20" x14ac:dyDescent="0.25">
      <c r="T14327"/>
    </row>
    <row r="14328" spans="20:20" x14ac:dyDescent="0.25">
      <c r="T14328"/>
    </row>
    <row r="14329" spans="20:20" x14ac:dyDescent="0.25">
      <c r="T14329"/>
    </row>
    <row r="14330" spans="20:20" x14ac:dyDescent="0.25">
      <c r="T14330"/>
    </row>
    <row r="14331" spans="20:20" x14ac:dyDescent="0.25">
      <c r="T14331"/>
    </row>
    <row r="14332" spans="20:20" x14ac:dyDescent="0.25">
      <c r="T14332"/>
    </row>
    <row r="14333" spans="20:20" x14ac:dyDescent="0.25">
      <c r="T14333"/>
    </row>
    <row r="14334" spans="20:20" x14ac:dyDescent="0.25">
      <c r="T14334"/>
    </row>
    <row r="14335" spans="20:20" x14ac:dyDescent="0.25">
      <c r="T14335"/>
    </row>
    <row r="14336" spans="20:20" x14ac:dyDescent="0.25">
      <c r="T14336"/>
    </row>
    <row r="14337" spans="20:20" x14ac:dyDescent="0.25">
      <c r="T14337"/>
    </row>
    <row r="14338" spans="20:20" x14ac:dyDescent="0.25">
      <c r="T14338"/>
    </row>
    <row r="14339" spans="20:20" x14ac:dyDescent="0.25">
      <c r="T14339"/>
    </row>
    <row r="14340" spans="20:20" x14ac:dyDescent="0.25">
      <c r="T14340"/>
    </row>
    <row r="14341" spans="20:20" x14ac:dyDescent="0.25">
      <c r="T14341"/>
    </row>
    <row r="14342" spans="20:20" x14ac:dyDescent="0.25">
      <c r="T14342"/>
    </row>
    <row r="14343" spans="20:20" x14ac:dyDescent="0.25">
      <c r="T14343"/>
    </row>
    <row r="14344" spans="20:20" x14ac:dyDescent="0.25">
      <c r="T14344"/>
    </row>
    <row r="14345" spans="20:20" x14ac:dyDescent="0.25">
      <c r="T14345"/>
    </row>
    <row r="14346" spans="20:20" x14ac:dyDescent="0.25">
      <c r="T14346"/>
    </row>
    <row r="14347" spans="20:20" x14ac:dyDescent="0.25">
      <c r="T14347"/>
    </row>
    <row r="14348" spans="20:20" x14ac:dyDescent="0.25">
      <c r="T14348"/>
    </row>
    <row r="14349" spans="20:20" x14ac:dyDescent="0.25">
      <c r="T14349"/>
    </row>
    <row r="14350" spans="20:20" x14ac:dyDescent="0.25">
      <c r="T14350"/>
    </row>
    <row r="14351" spans="20:20" x14ac:dyDescent="0.25">
      <c r="T14351"/>
    </row>
    <row r="14352" spans="20:20" x14ac:dyDescent="0.25">
      <c r="T14352"/>
    </row>
    <row r="14353" spans="20:20" x14ac:dyDescent="0.25">
      <c r="T14353"/>
    </row>
    <row r="14354" spans="20:20" x14ac:dyDescent="0.25">
      <c r="T14354"/>
    </row>
    <row r="14355" spans="20:20" x14ac:dyDescent="0.25">
      <c r="T14355"/>
    </row>
    <row r="14356" spans="20:20" x14ac:dyDescent="0.25">
      <c r="T14356"/>
    </row>
    <row r="14357" spans="20:20" x14ac:dyDescent="0.25">
      <c r="T14357"/>
    </row>
    <row r="14358" spans="20:20" x14ac:dyDescent="0.25">
      <c r="T14358"/>
    </row>
    <row r="14359" spans="20:20" x14ac:dyDescent="0.25">
      <c r="T14359"/>
    </row>
    <row r="14360" spans="20:20" x14ac:dyDescent="0.25">
      <c r="T14360"/>
    </row>
    <row r="14361" spans="20:20" x14ac:dyDescent="0.25">
      <c r="T14361"/>
    </row>
    <row r="14362" spans="20:20" x14ac:dyDescent="0.25">
      <c r="T14362"/>
    </row>
    <row r="14363" spans="20:20" x14ac:dyDescent="0.25">
      <c r="T14363"/>
    </row>
    <row r="14364" spans="20:20" x14ac:dyDescent="0.25">
      <c r="T14364"/>
    </row>
    <row r="14365" spans="20:20" x14ac:dyDescent="0.25">
      <c r="T14365"/>
    </row>
    <row r="14366" spans="20:20" x14ac:dyDescent="0.25">
      <c r="T14366"/>
    </row>
    <row r="14367" spans="20:20" x14ac:dyDescent="0.25">
      <c r="T14367"/>
    </row>
    <row r="14368" spans="20:20" x14ac:dyDescent="0.25">
      <c r="T14368"/>
    </row>
    <row r="14369" spans="20:20" x14ac:dyDescent="0.25">
      <c r="T14369"/>
    </row>
    <row r="14370" spans="20:20" x14ac:dyDescent="0.25">
      <c r="T14370"/>
    </row>
    <row r="14371" spans="20:20" x14ac:dyDescent="0.25">
      <c r="T14371"/>
    </row>
    <row r="14372" spans="20:20" x14ac:dyDescent="0.25">
      <c r="T14372"/>
    </row>
    <row r="14373" spans="20:20" x14ac:dyDescent="0.25">
      <c r="T14373"/>
    </row>
    <row r="14374" spans="20:20" x14ac:dyDescent="0.25">
      <c r="T14374"/>
    </row>
    <row r="14375" spans="20:20" x14ac:dyDescent="0.25">
      <c r="T14375"/>
    </row>
    <row r="14376" spans="20:20" x14ac:dyDescent="0.25">
      <c r="T14376"/>
    </row>
    <row r="14377" spans="20:20" x14ac:dyDescent="0.25">
      <c r="T14377"/>
    </row>
    <row r="14378" spans="20:20" x14ac:dyDescent="0.25">
      <c r="T14378"/>
    </row>
    <row r="14379" spans="20:20" x14ac:dyDescent="0.25">
      <c r="T14379"/>
    </row>
    <row r="14380" spans="20:20" x14ac:dyDescent="0.25">
      <c r="T14380"/>
    </row>
    <row r="14381" spans="20:20" x14ac:dyDescent="0.25">
      <c r="T14381"/>
    </row>
    <row r="14382" spans="20:20" x14ac:dyDescent="0.25">
      <c r="T14382"/>
    </row>
    <row r="14383" spans="20:20" x14ac:dyDescent="0.25">
      <c r="T14383"/>
    </row>
    <row r="14384" spans="20:20" x14ac:dyDescent="0.25">
      <c r="T14384"/>
    </row>
    <row r="14385" spans="20:20" x14ac:dyDescent="0.25">
      <c r="T14385"/>
    </row>
    <row r="14386" spans="20:20" x14ac:dyDescent="0.25">
      <c r="T14386"/>
    </row>
    <row r="14387" spans="20:20" x14ac:dyDescent="0.25">
      <c r="T14387"/>
    </row>
    <row r="14388" spans="20:20" x14ac:dyDescent="0.25">
      <c r="T14388"/>
    </row>
    <row r="14389" spans="20:20" x14ac:dyDescent="0.25">
      <c r="T14389"/>
    </row>
    <row r="14390" spans="20:20" x14ac:dyDescent="0.25">
      <c r="T14390"/>
    </row>
    <row r="14391" spans="20:20" x14ac:dyDescent="0.25">
      <c r="T14391"/>
    </row>
    <row r="14392" spans="20:20" x14ac:dyDescent="0.25">
      <c r="T14392"/>
    </row>
    <row r="14393" spans="20:20" x14ac:dyDescent="0.25">
      <c r="T14393"/>
    </row>
    <row r="14394" spans="20:20" x14ac:dyDescent="0.25">
      <c r="T14394"/>
    </row>
    <row r="14395" spans="20:20" x14ac:dyDescent="0.25">
      <c r="T14395"/>
    </row>
    <row r="14396" spans="20:20" x14ac:dyDescent="0.25">
      <c r="T14396"/>
    </row>
    <row r="14397" spans="20:20" x14ac:dyDescent="0.25">
      <c r="T14397"/>
    </row>
    <row r="14398" spans="20:20" x14ac:dyDescent="0.25">
      <c r="T14398"/>
    </row>
    <row r="14399" spans="20:20" x14ac:dyDescent="0.25">
      <c r="T14399"/>
    </row>
    <row r="14400" spans="20:20" x14ac:dyDescent="0.25">
      <c r="T14400"/>
    </row>
    <row r="14401" spans="20:20" x14ac:dyDescent="0.25">
      <c r="T14401"/>
    </row>
    <row r="14402" spans="20:20" x14ac:dyDescent="0.25">
      <c r="T14402"/>
    </row>
    <row r="14403" spans="20:20" x14ac:dyDescent="0.25">
      <c r="T14403"/>
    </row>
    <row r="14404" spans="20:20" x14ac:dyDescent="0.25">
      <c r="T14404"/>
    </row>
    <row r="14405" spans="20:20" x14ac:dyDescent="0.25">
      <c r="T14405"/>
    </row>
    <row r="14406" spans="20:20" x14ac:dyDescent="0.25">
      <c r="T14406"/>
    </row>
    <row r="14407" spans="20:20" x14ac:dyDescent="0.25">
      <c r="T14407"/>
    </row>
    <row r="14408" spans="20:20" x14ac:dyDescent="0.25">
      <c r="T14408"/>
    </row>
    <row r="14409" spans="20:20" x14ac:dyDescent="0.25">
      <c r="T14409"/>
    </row>
    <row r="14410" spans="20:20" x14ac:dyDescent="0.25">
      <c r="T14410"/>
    </row>
    <row r="14411" spans="20:20" x14ac:dyDescent="0.25">
      <c r="T14411"/>
    </row>
    <row r="14412" spans="20:20" x14ac:dyDescent="0.25">
      <c r="T14412"/>
    </row>
    <row r="14413" spans="20:20" x14ac:dyDescent="0.25">
      <c r="T14413"/>
    </row>
    <row r="14414" spans="20:20" x14ac:dyDescent="0.25">
      <c r="T14414"/>
    </row>
    <row r="14415" spans="20:20" x14ac:dyDescent="0.25">
      <c r="T14415"/>
    </row>
    <row r="14416" spans="20:20" x14ac:dyDescent="0.25">
      <c r="T14416"/>
    </row>
    <row r="14417" spans="20:20" x14ac:dyDescent="0.25">
      <c r="T14417"/>
    </row>
    <row r="14418" spans="20:20" x14ac:dyDescent="0.25">
      <c r="T14418"/>
    </row>
    <row r="14419" spans="20:20" x14ac:dyDescent="0.25">
      <c r="T14419"/>
    </row>
    <row r="14420" spans="20:20" x14ac:dyDescent="0.25">
      <c r="T14420"/>
    </row>
    <row r="14421" spans="20:20" x14ac:dyDescent="0.25">
      <c r="T14421"/>
    </row>
    <row r="14422" spans="20:20" x14ac:dyDescent="0.25">
      <c r="T14422"/>
    </row>
    <row r="14423" spans="20:20" x14ac:dyDescent="0.25">
      <c r="T14423"/>
    </row>
    <row r="14424" spans="20:20" x14ac:dyDescent="0.25">
      <c r="T14424"/>
    </row>
    <row r="14425" spans="20:20" x14ac:dyDescent="0.25">
      <c r="T14425"/>
    </row>
    <row r="14426" spans="20:20" x14ac:dyDescent="0.25">
      <c r="T14426"/>
    </row>
    <row r="14427" spans="20:20" x14ac:dyDescent="0.25">
      <c r="T14427"/>
    </row>
    <row r="14428" spans="20:20" x14ac:dyDescent="0.25">
      <c r="T14428"/>
    </row>
    <row r="14429" spans="20:20" x14ac:dyDescent="0.25">
      <c r="T14429"/>
    </row>
    <row r="14430" spans="20:20" x14ac:dyDescent="0.25">
      <c r="T14430"/>
    </row>
    <row r="14431" spans="20:20" x14ac:dyDescent="0.25">
      <c r="T14431"/>
    </row>
    <row r="14432" spans="20:20" x14ac:dyDescent="0.25">
      <c r="T14432"/>
    </row>
    <row r="14433" spans="20:20" x14ac:dyDescent="0.25">
      <c r="T14433"/>
    </row>
    <row r="14434" spans="20:20" x14ac:dyDescent="0.25">
      <c r="T14434"/>
    </row>
    <row r="14435" spans="20:20" x14ac:dyDescent="0.25">
      <c r="T14435"/>
    </row>
    <row r="14436" spans="20:20" x14ac:dyDescent="0.25">
      <c r="T14436"/>
    </row>
    <row r="14437" spans="20:20" x14ac:dyDescent="0.25">
      <c r="T14437"/>
    </row>
    <row r="14438" spans="20:20" x14ac:dyDescent="0.25">
      <c r="T14438"/>
    </row>
    <row r="14439" spans="20:20" x14ac:dyDescent="0.25">
      <c r="T14439"/>
    </row>
    <row r="14440" spans="20:20" x14ac:dyDescent="0.25">
      <c r="T14440"/>
    </row>
    <row r="14441" spans="20:20" x14ac:dyDescent="0.25">
      <c r="T14441"/>
    </row>
    <row r="14442" spans="20:20" x14ac:dyDescent="0.25">
      <c r="T14442"/>
    </row>
    <row r="14443" spans="20:20" x14ac:dyDescent="0.25">
      <c r="T14443"/>
    </row>
    <row r="14444" spans="20:20" x14ac:dyDescent="0.25">
      <c r="T14444"/>
    </row>
    <row r="14445" spans="20:20" x14ac:dyDescent="0.25">
      <c r="T14445"/>
    </row>
    <row r="14446" spans="20:20" x14ac:dyDescent="0.25">
      <c r="T14446"/>
    </row>
    <row r="14447" spans="20:20" x14ac:dyDescent="0.25">
      <c r="T14447"/>
    </row>
    <row r="14448" spans="20:20" x14ac:dyDescent="0.25">
      <c r="T14448"/>
    </row>
    <row r="14449" spans="20:20" x14ac:dyDescent="0.25">
      <c r="T14449"/>
    </row>
    <row r="14450" spans="20:20" x14ac:dyDescent="0.25">
      <c r="T14450"/>
    </row>
    <row r="14451" spans="20:20" x14ac:dyDescent="0.25">
      <c r="T14451"/>
    </row>
    <row r="14452" spans="20:20" x14ac:dyDescent="0.25">
      <c r="T14452"/>
    </row>
    <row r="14453" spans="20:20" x14ac:dyDescent="0.25">
      <c r="T14453"/>
    </row>
    <row r="14454" spans="20:20" x14ac:dyDescent="0.25">
      <c r="T14454"/>
    </row>
    <row r="14455" spans="20:20" x14ac:dyDescent="0.25">
      <c r="T14455"/>
    </row>
    <row r="14456" spans="20:20" x14ac:dyDescent="0.25">
      <c r="T14456"/>
    </row>
    <row r="14457" spans="20:20" x14ac:dyDescent="0.25">
      <c r="T14457"/>
    </row>
    <row r="14458" spans="20:20" x14ac:dyDescent="0.25">
      <c r="T14458"/>
    </row>
    <row r="14459" spans="20:20" x14ac:dyDescent="0.25">
      <c r="T14459"/>
    </row>
    <row r="14460" spans="20:20" x14ac:dyDescent="0.25">
      <c r="T14460"/>
    </row>
    <row r="14461" spans="20:20" x14ac:dyDescent="0.25">
      <c r="T14461"/>
    </row>
    <row r="14462" spans="20:20" x14ac:dyDescent="0.25">
      <c r="T14462"/>
    </row>
    <row r="14463" spans="20:20" x14ac:dyDescent="0.25">
      <c r="T14463"/>
    </row>
    <row r="14464" spans="20:20" x14ac:dyDescent="0.25">
      <c r="T14464"/>
    </row>
    <row r="14465" spans="20:20" x14ac:dyDescent="0.25">
      <c r="T14465"/>
    </row>
    <row r="14466" spans="20:20" x14ac:dyDescent="0.25">
      <c r="T14466"/>
    </row>
    <row r="14467" spans="20:20" x14ac:dyDescent="0.25">
      <c r="T14467"/>
    </row>
    <row r="14468" spans="20:20" x14ac:dyDescent="0.25">
      <c r="T14468"/>
    </row>
    <row r="14469" spans="20:20" x14ac:dyDescent="0.25">
      <c r="T14469"/>
    </row>
    <row r="14470" spans="20:20" x14ac:dyDescent="0.25">
      <c r="T14470"/>
    </row>
    <row r="14471" spans="20:20" x14ac:dyDescent="0.25">
      <c r="T14471"/>
    </row>
    <row r="14472" spans="20:20" x14ac:dyDescent="0.25">
      <c r="T14472"/>
    </row>
    <row r="14473" spans="20:20" x14ac:dyDescent="0.25">
      <c r="T14473"/>
    </row>
    <row r="14474" spans="20:20" x14ac:dyDescent="0.25">
      <c r="T14474"/>
    </row>
    <row r="14475" spans="20:20" x14ac:dyDescent="0.25">
      <c r="T14475"/>
    </row>
    <row r="14476" spans="20:20" x14ac:dyDescent="0.25">
      <c r="T14476"/>
    </row>
    <row r="14477" spans="20:20" x14ac:dyDescent="0.25">
      <c r="T14477"/>
    </row>
    <row r="14478" spans="20:20" x14ac:dyDescent="0.25">
      <c r="T14478"/>
    </row>
    <row r="14479" spans="20:20" x14ac:dyDescent="0.25">
      <c r="T14479"/>
    </row>
    <row r="14480" spans="20:20" x14ac:dyDescent="0.25">
      <c r="T14480"/>
    </row>
    <row r="14481" spans="20:20" x14ac:dyDescent="0.25">
      <c r="T14481"/>
    </row>
    <row r="14482" spans="20:20" x14ac:dyDescent="0.25">
      <c r="T14482"/>
    </row>
    <row r="14483" spans="20:20" x14ac:dyDescent="0.25">
      <c r="T14483"/>
    </row>
    <row r="14484" spans="20:20" x14ac:dyDescent="0.25">
      <c r="T14484"/>
    </row>
    <row r="14485" spans="20:20" x14ac:dyDescent="0.25">
      <c r="T14485"/>
    </row>
    <row r="14486" spans="20:20" x14ac:dyDescent="0.25">
      <c r="T14486"/>
    </row>
    <row r="14487" spans="20:20" x14ac:dyDescent="0.25">
      <c r="T14487"/>
    </row>
    <row r="14488" spans="20:20" x14ac:dyDescent="0.25">
      <c r="T14488"/>
    </row>
    <row r="14489" spans="20:20" x14ac:dyDescent="0.25">
      <c r="T14489"/>
    </row>
    <row r="14490" spans="20:20" x14ac:dyDescent="0.25">
      <c r="T14490"/>
    </row>
    <row r="14491" spans="20:20" x14ac:dyDescent="0.25">
      <c r="T14491"/>
    </row>
    <row r="14492" spans="20:20" x14ac:dyDescent="0.25">
      <c r="T14492"/>
    </row>
    <row r="14493" spans="20:20" x14ac:dyDescent="0.25">
      <c r="T14493"/>
    </row>
    <row r="14494" spans="20:20" x14ac:dyDescent="0.25">
      <c r="T14494"/>
    </row>
    <row r="14495" spans="20:20" x14ac:dyDescent="0.25">
      <c r="T14495"/>
    </row>
    <row r="14496" spans="20:20" x14ac:dyDescent="0.25">
      <c r="T14496"/>
    </row>
    <row r="14497" spans="20:20" x14ac:dyDescent="0.25">
      <c r="T14497"/>
    </row>
    <row r="14498" spans="20:20" x14ac:dyDescent="0.25">
      <c r="T14498"/>
    </row>
    <row r="14499" spans="20:20" x14ac:dyDescent="0.25">
      <c r="T14499"/>
    </row>
    <row r="14500" spans="20:20" x14ac:dyDescent="0.25">
      <c r="T14500"/>
    </row>
    <row r="14501" spans="20:20" x14ac:dyDescent="0.25">
      <c r="T14501"/>
    </row>
    <row r="14502" spans="20:20" x14ac:dyDescent="0.25">
      <c r="T14502"/>
    </row>
    <row r="14503" spans="20:20" x14ac:dyDescent="0.25">
      <c r="T14503"/>
    </row>
    <row r="14504" spans="20:20" x14ac:dyDescent="0.25">
      <c r="T14504"/>
    </row>
    <row r="14505" spans="20:20" x14ac:dyDescent="0.25">
      <c r="T14505"/>
    </row>
    <row r="14506" spans="20:20" x14ac:dyDescent="0.25">
      <c r="T14506"/>
    </row>
    <row r="14507" spans="20:20" x14ac:dyDescent="0.25">
      <c r="T14507"/>
    </row>
    <row r="14508" spans="20:20" x14ac:dyDescent="0.25">
      <c r="T14508"/>
    </row>
    <row r="14509" spans="20:20" x14ac:dyDescent="0.25">
      <c r="T14509"/>
    </row>
    <row r="14510" spans="20:20" x14ac:dyDescent="0.25">
      <c r="T14510"/>
    </row>
    <row r="14511" spans="20:20" x14ac:dyDescent="0.25">
      <c r="T14511"/>
    </row>
    <row r="14512" spans="20:20" x14ac:dyDescent="0.25">
      <c r="T14512"/>
    </row>
    <row r="14513" spans="20:20" x14ac:dyDescent="0.25">
      <c r="T14513"/>
    </row>
    <row r="14514" spans="20:20" x14ac:dyDescent="0.25">
      <c r="T14514"/>
    </row>
    <row r="14515" spans="20:20" x14ac:dyDescent="0.25">
      <c r="T14515"/>
    </row>
    <row r="14516" spans="20:20" x14ac:dyDescent="0.25">
      <c r="T14516"/>
    </row>
    <row r="14517" spans="20:20" x14ac:dyDescent="0.25">
      <c r="T14517"/>
    </row>
    <row r="14518" spans="20:20" x14ac:dyDescent="0.25">
      <c r="T14518"/>
    </row>
    <row r="14519" spans="20:20" x14ac:dyDescent="0.25">
      <c r="T14519"/>
    </row>
    <row r="14520" spans="20:20" x14ac:dyDescent="0.25">
      <c r="T14520"/>
    </row>
    <row r="14521" spans="20:20" x14ac:dyDescent="0.25">
      <c r="T14521"/>
    </row>
    <row r="14522" spans="20:20" x14ac:dyDescent="0.25">
      <c r="T14522"/>
    </row>
    <row r="14523" spans="20:20" x14ac:dyDescent="0.25">
      <c r="T14523"/>
    </row>
    <row r="14524" spans="20:20" x14ac:dyDescent="0.25">
      <c r="T14524"/>
    </row>
    <row r="14525" spans="20:20" x14ac:dyDescent="0.25">
      <c r="T14525"/>
    </row>
    <row r="14526" spans="20:20" x14ac:dyDescent="0.25">
      <c r="T14526"/>
    </row>
    <row r="14527" spans="20:20" x14ac:dyDescent="0.25">
      <c r="T14527"/>
    </row>
    <row r="14528" spans="20:20" x14ac:dyDescent="0.25">
      <c r="T14528"/>
    </row>
    <row r="14529" spans="20:20" x14ac:dyDescent="0.25">
      <c r="T14529"/>
    </row>
    <row r="14530" spans="20:20" x14ac:dyDescent="0.25">
      <c r="T14530"/>
    </row>
    <row r="14531" spans="20:20" x14ac:dyDescent="0.25">
      <c r="T14531"/>
    </row>
    <row r="14532" spans="20:20" x14ac:dyDescent="0.25">
      <c r="T14532"/>
    </row>
    <row r="14533" spans="20:20" x14ac:dyDescent="0.25">
      <c r="T14533"/>
    </row>
    <row r="14534" spans="20:20" x14ac:dyDescent="0.25">
      <c r="T14534"/>
    </row>
    <row r="14535" spans="20:20" x14ac:dyDescent="0.25">
      <c r="T14535"/>
    </row>
    <row r="14536" spans="20:20" x14ac:dyDescent="0.25">
      <c r="T14536"/>
    </row>
    <row r="14537" spans="20:20" x14ac:dyDescent="0.25">
      <c r="T14537"/>
    </row>
    <row r="14538" spans="20:20" x14ac:dyDescent="0.25">
      <c r="T14538"/>
    </row>
    <row r="14539" spans="20:20" x14ac:dyDescent="0.25">
      <c r="T14539"/>
    </row>
    <row r="14540" spans="20:20" x14ac:dyDescent="0.25">
      <c r="T14540"/>
    </row>
    <row r="14541" spans="20:20" x14ac:dyDescent="0.25">
      <c r="T14541"/>
    </row>
    <row r="14542" spans="20:20" x14ac:dyDescent="0.25">
      <c r="T14542"/>
    </row>
    <row r="14543" spans="20:20" x14ac:dyDescent="0.25">
      <c r="T14543"/>
    </row>
    <row r="14544" spans="20:20" x14ac:dyDescent="0.25">
      <c r="T14544"/>
    </row>
    <row r="14545" spans="20:20" x14ac:dyDescent="0.25">
      <c r="T14545"/>
    </row>
    <row r="14546" spans="20:20" x14ac:dyDescent="0.25">
      <c r="T14546"/>
    </row>
    <row r="14547" spans="20:20" x14ac:dyDescent="0.25">
      <c r="T14547"/>
    </row>
    <row r="14548" spans="20:20" x14ac:dyDescent="0.25">
      <c r="T14548"/>
    </row>
    <row r="14549" spans="20:20" x14ac:dyDescent="0.25">
      <c r="T14549"/>
    </row>
    <row r="14550" spans="20:20" x14ac:dyDescent="0.25">
      <c r="T14550"/>
    </row>
    <row r="14551" spans="20:20" x14ac:dyDescent="0.25">
      <c r="T14551"/>
    </row>
    <row r="14552" spans="20:20" x14ac:dyDescent="0.25">
      <c r="T14552"/>
    </row>
    <row r="14553" spans="20:20" x14ac:dyDescent="0.25">
      <c r="T14553"/>
    </row>
    <row r="14554" spans="20:20" x14ac:dyDescent="0.25">
      <c r="T14554"/>
    </row>
    <row r="14555" spans="20:20" x14ac:dyDescent="0.25">
      <c r="T14555"/>
    </row>
    <row r="14556" spans="20:20" x14ac:dyDescent="0.25">
      <c r="T14556"/>
    </row>
    <row r="14557" spans="20:20" x14ac:dyDescent="0.25">
      <c r="T14557"/>
    </row>
    <row r="14558" spans="20:20" x14ac:dyDescent="0.25">
      <c r="T14558"/>
    </row>
    <row r="14559" spans="20:20" x14ac:dyDescent="0.25">
      <c r="T14559"/>
    </row>
    <row r="14560" spans="20:20" x14ac:dyDescent="0.25">
      <c r="T14560"/>
    </row>
    <row r="14561" spans="20:20" x14ac:dyDescent="0.25">
      <c r="T14561"/>
    </row>
    <row r="14562" spans="20:20" x14ac:dyDescent="0.25">
      <c r="T14562"/>
    </row>
    <row r="14563" spans="20:20" x14ac:dyDescent="0.25">
      <c r="T14563"/>
    </row>
    <row r="14564" spans="20:20" x14ac:dyDescent="0.25">
      <c r="T14564"/>
    </row>
    <row r="14565" spans="20:20" x14ac:dyDescent="0.25">
      <c r="T14565"/>
    </row>
    <row r="14566" spans="20:20" x14ac:dyDescent="0.25">
      <c r="T14566"/>
    </row>
    <row r="14567" spans="20:20" x14ac:dyDescent="0.25">
      <c r="T14567"/>
    </row>
    <row r="14568" spans="20:20" x14ac:dyDescent="0.25">
      <c r="T14568"/>
    </row>
    <row r="14569" spans="20:20" x14ac:dyDescent="0.25">
      <c r="T14569"/>
    </row>
    <row r="14570" spans="20:20" x14ac:dyDescent="0.25">
      <c r="T14570"/>
    </row>
    <row r="14571" spans="20:20" x14ac:dyDescent="0.25">
      <c r="T14571"/>
    </row>
    <row r="14572" spans="20:20" x14ac:dyDescent="0.25">
      <c r="T14572"/>
    </row>
    <row r="14573" spans="20:20" x14ac:dyDescent="0.25">
      <c r="T14573"/>
    </row>
    <row r="14574" spans="20:20" x14ac:dyDescent="0.25">
      <c r="T14574"/>
    </row>
    <row r="14575" spans="20:20" x14ac:dyDescent="0.25">
      <c r="T14575"/>
    </row>
    <row r="14576" spans="20:20" x14ac:dyDescent="0.25">
      <c r="T14576"/>
    </row>
    <row r="14577" spans="20:20" x14ac:dyDescent="0.25">
      <c r="T14577"/>
    </row>
    <row r="14578" spans="20:20" x14ac:dyDescent="0.25">
      <c r="T14578"/>
    </row>
    <row r="14579" spans="20:20" x14ac:dyDescent="0.25">
      <c r="T14579"/>
    </row>
    <row r="14580" spans="20:20" x14ac:dyDescent="0.25">
      <c r="T14580"/>
    </row>
    <row r="14581" spans="20:20" x14ac:dyDescent="0.25">
      <c r="T14581"/>
    </row>
    <row r="14582" spans="20:20" x14ac:dyDescent="0.25">
      <c r="T14582"/>
    </row>
    <row r="14583" spans="20:20" x14ac:dyDescent="0.25">
      <c r="T14583"/>
    </row>
    <row r="14584" spans="20:20" x14ac:dyDescent="0.25">
      <c r="T14584"/>
    </row>
    <row r="14585" spans="20:20" x14ac:dyDescent="0.25">
      <c r="T14585"/>
    </row>
    <row r="14586" spans="20:20" x14ac:dyDescent="0.25">
      <c r="T14586"/>
    </row>
    <row r="14587" spans="20:20" x14ac:dyDescent="0.25">
      <c r="T14587"/>
    </row>
    <row r="14588" spans="20:20" x14ac:dyDescent="0.25">
      <c r="T14588"/>
    </row>
    <row r="14589" spans="20:20" x14ac:dyDescent="0.25">
      <c r="T14589"/>
    </row>
    <row r="14590" spans="20:20" x14ac:dyDescent="0.25">
      <c r="T14590"/>
    </row>
    <row r="14591" spans="20:20" x14ac:dyDescent="0.25">
      <c r="T14591"/>
    </row>
    <row r="14592" spans="20:20" x14ac:dyDescent="0.25">
      <c r="T14592"/>
    </row>
    <row r="14593" spans="20:20" x14ac:dyDescent="0.25">
      <c r="T14593"/>
    </row>
    <row r="14594" spans="20:20" x14ac:dyDescent="0.25">
      <c r="T14594"/>
    </row>
    <row r="14595" spans="20:20" x14ac:dyDescent="0.25">
      <c r="T14595"/>
    </row>
    <row r="14596" spans="20:20" x14ac:dyDescent="0.25">
      <c r="T14596"/>
    </row>
    <row r="14597" spans="20:20" x14ac:dyDescent="0.25">
      <c r="T14597"/>
    </row>
    <row r="14598" spans="20:20" x14ac:dyDescent="0.25">
      <c r="T14598"/>
    </row>
    <row r="14599" spans="20:20" x14ac:dyDescent="0.25">
      <c r="T14599"/>
    </row>
    <row r="14600" spans="20:20" x14ac:dyDescent="0.25">
      <c r="T14600"/>
    </row>
    <row r="14601" spans="20:20" x14ac:dyDescent="0.25">
      <c r="T14601"/>
    </row>
    <row r="14602" spans="20:20" x14ac:dyDescent="0.25">
      <c r="T14602"/>
    </row>
    <row r="14603" spans="20:20" x14ac:dyDescent="0.25">
      <c r="T14603"/>
    </row>
    <row r="14604" spans="20:20" x14ac:dyDescent="0.25">
      <c r="T14604"/>
    </row>
    <row r="14605" spans="20:20" x14ac:dyDescent="0.25">
      <c r="T14605"/>
    </row>
    <row r="14606" spans="20:20" x14ac:dyDescent="0.25">
      <c r="T14606"/>
    </row>
    <row r="14607" spans="20:20" x14ac:dyDescent="0.25">
      <c r="T14607"/>
    </row>
    <row r="14608" spans="20:20" x14ac:dyDescent="0.25">
      <c r="T14608"/>
    </row>
    <row r="14609" spans="20:20" x14ac:dyDescent="0.25">
      <c r="T14609"/>
    </row>
    <row r="14610" spans="20:20" x14ac:dyDescent="0.25">
      <c r="T14610"/>
    </row>
    <row r="14611" spans="20:20" x14ac:dyDescent="0.25">
      <c r="T14611"/>
    </row>
    <row r="14612" spans="20:20" x14ac:dyDescent="0.25">
      <c r="T14612"/>
    </row>
    <row r="14613" spans="20:20" x14ac:dyDescent="0.25">
      <c r="T14613"/>
    </row>
    <row r="14614" spans="20:20" x14ac:dyDescent="0.25">
      <c r="T14614"/>
    </row>
    <row r="14615" spans="20:20" x14ac:dyDescent="0.25">
      <c r="T14615"/>
    </row>
    <row r="14616" spans="20:20" x14ac:dyDescent="0.25">
      <c r="T14616"/>
    </row>
    <row r="14617" spans="20:20" x14ac:dyDescent="0.25">
      <c r="T14617"/>
    </row>
    <row r="14618" spans="20:20" x14ac:dyDescent="0.25">
      <c r="T14618"/>
    </row>
    <row r="14619" spans="20:20" x14ac:dyDescent="0.25">
      <c r="T14619"/>
    </row>
    <row r="14620" spans="20:20" x14ac:dyDescent="0.25">
      <c r="T14620"/>
    </row>
    <row r="14621" spans="20:20" x14ac:dyDescent="0.25">
      <c r="T14621"/>
    </row>
    <row r="14622" spans="20:20" x14ac:dyDescent="0.25">
      <c r="T14622"/>
    </row>
    <row r="14623" spans="20:20" x14ac:dyDescent="0.25">
      <c r="T14623"/>
    </row>
    <row r="14624" spans="20:20" x14ac:dyDescent="0.25">
      <c r="T14624"/>
    </row>
    <row r="14625" spans="20:20" x14ac:dyDescent="0.25">
      <c r="T14625"/>
    </row>
    <row r="14626" spans="20:20" x14ac:dyDescent="0.25">
      <c r="T14626"/>
    </row>
    <row r="14627" spans="20:20" x14ac:dyDescent="0.25">
      <c r="T14627"/>
    </row>
    <row r="14628" spans="20:20" x14ac:dyDescent="0.25">
      <c r="T14628"/>
    </row>
    <row r="14629" spans="20:20" x14ac:dyDescent="0.25">
      <c r="T14629"/>
    </row>
    <row r="14630" spans="20:20" x14ac:dyDescent="0.25">
      <c r="T14630"/>
    </row>
    <row r="14631" spans="20:20" x14ac:dyDescent="0.25">
      <c r="T14631"/>
    </row>
    <row r="14632" spans="20:20" x14ac:dyDescent="0.25">
      <c r="T14632"/>
    </row>
    <row r="14633" spans="20:20" x14ac:dyDescent="0.25">
      <c r="T14633"/>
    </row>
    <row r="14634" spans="20:20" x14ac:dyDescent="0.25">
      <c r="T14634"/>
    </row>
    <row r="14635" spans="20:20" x14ac:dyDescent="0.25">
      <c r="T14635"/>
    </row>
    <row r="14636" spans="20:20" x14ac:dyDescent="0.25">
      <c r="T14636"/>
    </row>
    <row r="14637" spans="20:20" x14ac:dyDescent="0.25">
      <c r="T14637"/>
    </row>
    <row r="14638" spans="20:20" x14ac:dyDescent="0.25">
      <c r="T14638"/>
    </row>
    <row r="14639" spans="20:20" x14ac:dyDescent="0.25">
      <c r="T14639"/>
    </row>
    <row r="14640" spans="20:20" x14ac:dyDescent="0.25">
      <c r="T14640"/>
    </row>
    <row r="14641" spans="20:20" x14ac:dyDescent="0.25">
      <c r="T14641"/>
    </row>
    <row r="14642" spans="20:20" x14ac:dyDescent="0.25">
      <c r="T14642"/>
    </row>
    <row r="14643" spans="20:20" x14ac:dyDescent="0.25">
      <c r="T14643"/>
    </row>
    <row r="14644" spans="20:20" x14ac:dyDescent="0.25">
      <c r="T14644"/>
    </row>
    <row r="14645" spans="20:20" x14ac:dyDescent="0.25">
      <c r="T14645"/>
    </row>
    <row r="14646" spans="20:20" x14ac:dyDescent="0.25">
      <c r="T14646"/>
    </row>
    <row r="14647" spans="20:20" x14ac:dyDescent="0.25">
      <c r="T14647"/>
    </row>
    <row r="14648" spans="20:20" x14ac:dyDescent="0.25">
      <c r="T14648"/>
    </row>
    <row r="14649" spans="20:20" x14ac:dyDescent="0.25">
      <c r="T14649"/>
    </row>
    <row r="14650" spans="20:20" x14ac:dyDescent="0.25">
      <c r="T14650"/>
    </row>
    <row r="14651" spans="20:20" x14ac:dyDescent="0.25">
      <c r="T14651"/>
    </row>
    <row r="14652" spans="20:20" x14ac:dyDescent="0.25">
      <c r="T14652"/>
    </row>
    <row r="14653" spans="20:20" x14ac:dyDescent="0.25">
      <c r="T14653"/>
    </row>
    <row r="14654" spans="20:20" x14ac:dyDescent="0.25">
      <c r="T14654"/>
    </row>
    <row r="14655" spans="20:20" x14ac:dyDescent="0.25">
      <c r="T14655"/>
    </row>
    <row r="14656" spans="20:20" x14ac:dyDescent="0.25">
      <c r="T14656"/>
    </row>
    <row r="14657" spans="20:20" x14ac:dyDescent="0.25">
      <c r="T14657"/>
    </row>
    <row r="14658" spans="20:20" x14ac:dyDescent="0.25">
      <c r="T14658"/>
    </row>
    <row r="14659" spans="20:20" x14ac:dyDescent="0.25">
      <c r="T14659"/>
    </row>
    <row r="14660" spans="20:20" x14ac:dyDescent="0.25">
      <c r="T14660"/>
    </row>
    <row r="14661" spans="20:20" x14ac:dyDescent="0.25">
      <c r="T14661"/>
    </row>
    <row r="14662" spans="20:20" x14ac:dyDescent="0.25">
      <c r="T14662"/>
    </row>
    <row r="14663" spans="20:20" x14ac:dyDescent="0.25">
      <c r="T14663"/>
    </row>
    <row r="14664" spans="20:20" x14ac:dyDescent="0.25">
      <c r="T14664"/>
    </row>
    <row r="14665" spans="20:20" x14ac:dyDescent="0.25">
      <c r="T14665"/>
    </row>
    <row r="14666" spans="20:20" x14ac:dyDescent="0.25">
      <c r="T14666"/>
    </row>
    <row r="14667" spans="20:20" x14ac:dyDescent="0.25">
      <c r="T14667"/>
    </row>
    <row r="14668" spans="20:20" x14ac:dyDescent="0.25">
      <c r="T14668"/>
    </row>
    <row r="14669" spans="20:20" x14ac:dyDescent="0.25">
      <c r="T14669"/>
    </row>
    <row r="14670" spans="20:20" x14ac:dyDescent="0.25">
      <c r="T14670"/>
    </row>
    <row r="14671" spans="20:20" x14ac:dyDescent="0.25">
      <c r="T14671"/>
    </row>
    <row r="14672" spans="20:20" x14ac:dyDescent="0.25">
      <c r="T14672"/>
    </row>
    <row r="14673" spans="20:20" x14ac:dyDescent="0.25">
      <c r="T14673"/>
    </row>
    <row r="14674" spans="20:20" x14ac:dyDescent="0.25">
      <c r="T14674"/>
    </row>
    <row r="14675" spans="20:20" x14ac:dyDescent="0.25">
      <c r="T14675"/>
    </row>
    <row r="14676" spans="20:20" x14ac:dyDescent="0.25">
      <c r="T14676"/>
    </row>
    <row r="14677" spans="20:20" x14ac:dyDescent="0.25">
      <c r="T14677"/>
    </row>
    <row r="14678" spans="20:20" x14ac:dyDescent="0.25">
      <c r="T14678"/>
    </row>
    <row r="14679" spans="20:20" x14ac:dyDescent="0.25">
      <c r="T14679"/>
    </row>
    <row r="14680" spans="20:20" x14ac:dyDescent="0.25">
      <c r="T14680"/>
    </row>
    <row r="14681" spans="20:20" x14ac:dyDescent="0.25">
      <c r="T14681"/>
    </row>
    <row r="14682" spans="20:20" x14ac:dyDescent="0.25">
      <c r="T14682"/>
    </row>
    <row r="14683" spans="20:20" x14ac:dyDescent="0.25">
      <c r="T14683"/>
    </row>
    <row r="14684" spans="20:20" x14ac:dyDescent="0.25">
      <c r="T14684"/>
    </row>
    <row r="14685" spans="20:20" x14ac:dyDescent="0.25">
      <c r="T14685"/>
    </row>
    <row r="14686" spans="20:20" x14ac:dyDescent="0.25">
      <c r="T14686"/>
    </row>
    <row r="14687" spans="20:20" x14ac:dyDescent="0.25">
      <c r="T14687"/>
    </row>
    <row r="14688" spans="20:20" x14ac:dyDescent="0.25">
      <c r="T14688"/>
    </row>
    <row r="14689" spans="20:20" x14ac:dyDescent="0.25">
      <c r="T14689"/>
    </row>
    <row r="14690" spans="20:20" x14ac:dyDescent="0.25">
      <c r="T14690"/>
    </row>
    <row r="14691" spans="20:20" x14ac:dyDescent="0.25">
      <c r="T14691"/>
    </row>
    <row r="14692" spans="20:20" x14ac:dyDescent="0.25">
      <c r="T14692"/>
    </row>
    <row r="14693" spans="20:20" x14ac:dyDescent="0.25">
      <c r="T14693"/>
    </row>
    <row r="14694" spans="20:20" x14ac:dyDescent="0.25">
      <c r="T14694"/>
    </row>
    <row r="14695" spans="20:20" x14ac:dyDescent="0.25">
      <c r="T14695"/>
    </row>
    <row r="14696" spans="20:20" x14ac:dyDescent="0.25">
      <c r="T14696"/>
    </row>
    <row r="14697" spans="20:20" x14ac:dyDescent="0.25">
      <c r="T14697"/>
    </row>
    <row r="14698" spans="20:20" x14ac:dyDescent="0.25">
      <c r="T14698"/>
    </row>
    <row r="14699" spans="20:20" x14ac:dyDescent="0.25">
      <c r="T14699"/>
    </row>
    <row r="14700" spans="20:20" x14ac:dyDescent="0.25">
      <c r="T14700"/>
    </row>
    <row r="14701" spans="20:20" x14ac:dyDescent="0.25">
      <c r="T14701"/>
    </row>
    <row r="14702" spans="20:20" x14ac:dyDescent="0.25">
      <c r="T14702"/>
    </row>
    <row r="14703" spans="20:20" x14ac:dyDescent="0.25">
      <c r="T14703"/>
    </row>
    <row r="14704" spans="20:20" x14ac:dyDescent="0.25">
      <c r="T14704"/>
    </row>
    <row r="14705" spans="20:20" x14ac:dyDescent="0.25">
      <c r="T14705"/>
    </row>
    <row r="14706" spans="20:20" x14ac:dyDescent="0.25">
      <c r="T14706"/>
    </row>
    <row r="14707" spans="20:20" x14ac:dyDescent="0.25">
      <c r="T14707"/>
    </row>
    <row r="14708" spans="20:20" x14ac:dyDescent="0.25">
      <c r="T14708"/>
    </row>
    <row r="14709" spans="20:20" x14ac:dyDescent="0.25">
      <c r="T14709"/>
    </row>
    <row r="14710" spans="20:20" x14ac:dyDescent="0.25">
      <c r="T14710"/>
    </row>
    <row r="14711" spans="20:20" x14ac:dyDescent="0.25">
      <c r="T14711"/>
    </row>
    <row r="14712" spans="20:20" x14ac:dyDescent="0.25">
      <c r="T14712"/>
    </row>
    <row r="14713" spans="20:20" x14ac:dyDescent="0.25">
      <c r="T14713"/>
    </row>
    <row r="14714" spans="20:20" x14ac:dyDescent="0.25">
      <c r="T14714"/>
    </row>
    <row r="14715" spans="20:20" x14ac:dyDescent="0.25">
      <c r="T14715"/>
    </row>
    <row r="14716" spans="20:20" x14ac:dyDescent="0.25">
      <c r="T14716"/>
    </row>
    <row r="14717" spans="20:20" x14ac:dyDescent="0.25">
      <c r="T14717"/>
    </row>
    <row r="14718" spans="20:20" x14ac:dyDescent="0.25">
      <c r="T14718"/>
    </row>
    <row r="14719" spans="20:20" x14ac:dyDescent="0.25">
      <c r="T14719"/>
    </row>
    <row r="14720" spans="20:20" x14ac:dyDescent="0.25">
      <c r="T14720"/>
    </row>
    <row r="14721" spans="20:20" x14ac:dyDescent="0.25">
      <c r="T14721"/>
    </row>
    <row r="14722" spans="20:20" x14ac:dyDescent="0.25">
      <c r="T14722"/>
    </row>
    <row r="14723" spans="20:20" x14ac:dyDescent="0.25">
      <c r="T14723"/>
    </row>
    <row r="14724" spans="20:20" x14ac:dyDescent="0.25">
      <c r="T14724"/>
    </row>
    <row r="14725" spans="20:20" x14ac:dyDescent="0.25">
      <c r="T14725"/>
    </row>
    <row r="14726" spans="20:20" x14ac:dyDescent="0.25">
      <c r="T14726"/>
    </row>
    <row r="14727" spans="20:20" x14ac:dyDescent="0.25">
      <c r="T14727"/>
    </row>
    <row r="14728" spans="20:20" x14ac:dyDescent="0.25">
      <c r="T14728"/>
    </row>
    <row r="14729" spans="20:20" x14ac:dyDescent="0.25">
      <c r="T14729"/>
    </row>
    <row r="14730" spans="20:20" x14ac:dyDescent="0.25">
      <c r="T14730"/>
    </row>
    <row r="14731" spans="20:20" x14ac:dyDescent="0.25">
      <c r="T14731"/>
    </row>
    <row r="14732" spans="20:20" x14ac:dyDescent="0.25">
      <c r="T14732"/>
    </row>
    <row r="14733" spans="20:20" x14ac:dyDescent="0.25">
      <c r="T14733"/>
    </row>
    <row r="14734" spans="20:20" x14ac:dyDescent="0.25">
      <c r="T14734"/>
    </row>
    <row r="14735" spans="20:20" x14ac:dyDescent="0.25">
      <c r="T14735"/>
    </row>
    <row r="14736" spans="20:20" x14ac:dyDescent="0.25">
      <c r="T14736"/>
    </row>
    <row r="14737" spans="20:20" x14ac:dyDescent="0.25">
      <c r="T14737"/>
    </row>
    <row r="14738" spans="20:20" x14ac:dyDescent="0.25">
      <c r="T14738"/>
    </row>
    <row r="14739" spans="20:20" x14ac:dyDescent="0.25">
      <c r="T14739"/>
    </row>
    <row r="14740" spans="20:20" x14ac:dyDescent="0.25">
      <c r="T14740"/>
    </row>
    <row r="14741" spans="20:20" x14ac:dyDescent="0.25">
      <c r="T14741"/>
    </row>
    <row r="14742" spans="20:20" x14ac:dyDescent="0.25">
      <c r="T14742"/>
    </row>
    <row r="14743" spans="20:20" x14ac:dyDescent="0.25">
      <c r="T14743"/>
    </row>
    <row r="14744" spans="20:20" x14ac:dyDescent="0.25">
      <c r="T14744"/>
    </row>
    <row r="14745" spans="20:20" x14ac:dyDescent="0.25">
      <c r="T14745"/>
    </row>
    <row r="14746" spans="20:20" x14ac:dyDescent="0.25">
      <c r="T14746"/>
    </row>
    <row r="14747" spans="20:20" x14ac:dyDescent="0.25">
      <c r="T14747"/>
    </row>
    <row r="14748" spans="20:20" x14ac:dyDescent="0.25">
      <c r="T14748"/>
    </row>
    <row r="14749" spans="20:20" x14ac:dyDescent="0.25">
      <c r="T14749"/>
    </row>
    <row r="14750" spans="20:20" x14ac:dyDescent="0.25">
      <c r="T14750"/>
    </row>
    <row r="14751" spans="20:20" x14ac:dyDescent="0.25">
      <c r="T14751"/>
    </row>
    <row r="14752" spans="20:20" x14ac:dyDescent="0.25">
      <c r="T14752"/>
    </row>
    <row r="14753" spans="20:20" x14ac:dyDescent="0.25">
      <c r="T14753"/>
    </row>
    <row r="14754" spans="20:20" x14ac:dyDescent="0.25">
      <c r="T14754"/>
    </row>
    <row r="14755" spans="20:20" x14ac:dyDescent="0.25">
      <c r="T14755"/>
    </row>
    <row r="14756" spans="20:20" x14ac:dyDescent="0.25">
      <c r="T14756"/>
    </row>
    <row r="14757" spans="20:20" x14ac:dyDescent="0.25">
      <c r="T14757"/>
    </row>
    <row r="14758" spans="20:20" x14ac:dyDescent="0.25">
      <c r="T14758"/>
    </row>
    <row r="14759" spans="20:20" x14ac:dyDescent="0.25">
      <c r="T14759"/>
    </row>
    <row r="14760" spans="20:20" x14ac:dyDescent="0.25">
      <c r="T14760"/>
    </row>
    <row r="14761" spans="20:20" x14ac:dyDescent="0.25">
      <c r="T14761"/>
    </row>
    <row r="14762" spans="20:20" x14ac:dyDescent="0.25">
      <c r="T14762"/>
    </row>
    <row r="14763" spans="20:20" x14ac:dyDescent="0.25">
      <c r="T14763"/>
    </row>
    <row r="14764" spans="20:20" x14ac:dyDescent="0.25">
      <c r="T14764"/>
    </row>
    <row r="14765" spans="20:20" x14ac:dyDescent="0.25">
      <c r="T14765"/>
    </row>
    <row r="14766" spans="20:20" x14ac:dyDescent="0.25">
      <c r="T14766"/>
    </row>
    <row r="14767" spans="20:20" x14ac:dyDescent="0.25">
      <c r="T14767"/>
    </row>
    <row r="14768" spans="20:20" x14ac:dyDescent="0.25">
      <c r="T14768"/>
    </row>
    <row r="14769" spans="20:20" x14ac:dyDescent="0.25">
      <c r="T14769"/>
    </row>
    <row r="14770" spans="20:20" x14ac:dyDescent="0.25">
      <c r="T14770"/>
    </row>
    <row r="14771" spans="20:20" x14ac:dyDescent="0.25">
      <c r="T14771"/>
    </row>
    <row r="14772" spans="20:20" x14ac:dyDescent="0.25">
      <c r="T14772"/>
    </row>
    <row r="14773" spans="20:20" x14ac:dyDescent="0.25">
      <c r="T14773"/>
    </row>
    <row r="14774" spans="20:20" x14ac:dyDescent="0.25">
      <c r="T14774"/>
    </row>
    <row r="14775" spans="20:20" x14ac:dyDescent="0.25">
      <c r="T14775"/>
    </row>
    <row r="14776" spans="20:20" x14ac:dyDescent="0.25">
      <c r="T14776"/>
    </row>
    <row r="14777" spans="20:20" x14ac:dyDescent="0.25">
      <c r="T14777"/>
    </row>
    <row r="14778" spans="20:20" x14ac:dyDescent="0.25">
      <c r="T14778"/>
    </row>
    <row r="14779" spans="20:20" x14ac:dyDescent="0.25">
      <c r="T14779"/>
    </row>
    <row r="14780" spans="20:20" x14ac:dyDescent="0.25">
      <c r="T14780"/>
    </row>
    <row r="14781" spans="20:20" x14ac:dyDescent="0.25">
      <c r="T14781"/>
    </row>
    <row r="14782" spans="20:20" x14ac:dyDescent="0.25">
      <c r="T14782"/>
    </row>
    <row r="14783" spans="20:20" x14ac:dyDescent="0.25">
      <c r="T14783"/>
    </row>
    <row r="14784" spans="20:20" x14ac:dyDescent="0.25">
      <c r="T14784"/>
    </row>
    <row r="14785" spans="20:20" x14ac:dyDescent="0.25">
      <c r="T14785"/>
    </row>
    <row r="14786" spans="20:20" x14ac:dyDescent="0.25">
      <c r="T14786"/>
    </row>
    <row r="14787" spans="20:20" x14ac:dyDescent="0.25">
      <c r="T14787"/>
    </row>
    <row r="14788" spans="20:20" x14ac:dyDescent="0.25">
      <c r="T14788"/>
    </row>
    <row r="14789" spans="20:20" x14ac:dyDescent="0.25">
      <c r="T14789"/>
    </row>
    <row r="14790" spans="20:20" x14ac:dyDescent="0.25">
      <c r="T14790"/>
    </row>
    <row r="14791" spans="20:20" x14ac:dyDescent="0.25">
      <c r="T14791"/>
    </row>
    <row r="14792" spans="20:20" x14ac:dyDescent="0.25">
      <c r="T14792"/>
    </row>
    <row r="14793" spans="20:20" x14ac:dyDescent="0.25">
      <c r="T14793"/>
    </row>
    <row r="14794" spans="20:20" x14ac:dyDescent="0.25">
      <c r="T14794"/>
    </row>
    <row r="14795" spans="20:20" x14ac:dyDescent="0.25">
      <c r="T14795"/>
    </row>
    <row r="14796" spans="20:20" x14ac:dyDescent="0.25">
      <c r="T14796"/>
    </row>
    <row r="14797" spans="20:20" x14ac:dyDescent="0.25">
      <c r="T14797"/>
    </row>
    <row r="14798" spans="20:20" x14ac:dyDescent="0.25">
      <c r="T14798"/>
    </row>
    <row r="14799" spans="20:20" x14ac:dyDescent="0.25">
      <c r="T14799"/>
    </row>
    <row r="14800" spans="20:20" x14ac:dyDescent="0.25">
      <c r="T14800"/>
    </row>
    <row r="14801" spans="20:20" x14ac:dyDescent="0.25">
      <c r="T14801"/>
    </row>
    <row r="14802" spans="20:20" x14ac:dyDescent="0.25">
      <c r="T14802"/>
    </row>
    <row r="14803" spans="20:20" x14ac:dyDescent="0.25">
      <c r="T14803"/>
    </row>
    <row r="14804" spans="20:20" x14ac:dyDescent="0.25">
      <c r="T14804"/>
    </row>
    <row r="14805" spans="20:20" x14ac:dyDescent="0.25">
      <c r="T14805"/>
    </row>
    <row r="14806" spans="20:20" x14ac:dyDescent="0.25">
      <c r="T14806"/>
    </row>
    <row r="14807" spans="20:20" x14ac:dyDescent="0.25">
      <c r="T14807"/>
    </row>
    <row r="14808" spans="20:20" x14ac:dyDescent="0.25">
      <c r="T14808"/>
    </row>
    <row r="14809" spans="20:20" x14ac:dyDescent="0.25">
      <c r="T14809"/>
    </row>
    <row r="14810" spans="20:20" x14ac:dyDescent="0.25">
      <c r="T14810"/>
    </row>
    <row r="14811" spans="20:20" x14ac:dyDescent="0.25">
      <c r="T14811"/>
    </row>
    <row r="14812" spans="20:20" x14ac:dyDescent="0.25">
      <c r="T14812"/>
    </row>
    <row r="14813" spans="20:20" x14ac:dyDescent="0.25">
      <c r="T14813"/>
    </row>
    <row r="14814" spans="20:20" x14ac:dyDescent="0.25">
      <c r="T14814"/>
    </row>
    <row r="14815" spans="20:20" x14ac:dyDescent="0.25">
      <c r="T14815"/>
    </row>
    <row r="14816" spans="20:20" x14ac:dyDescent="0.25">
      <c r="T14816"/>
    </row>
    <row r="14817" spans="20:20" x14ac:dyDescent="0.25">
      <c r="T14817"/>
    </row>
    <row r="14818" spans="20:20" x14ac:dyDescent="0.25">
      <c r="T14818"/>
    </row>
    <row r="14819" spans="20:20" x14ac:dyDescent="0.25">
      <c r="T14819"/>
    </row>
    <row r="14820" spans="20:20" x14ac:dyDescent="0.25">
      <c r="T14820"/>
    </row>
    <row r="14821" spans="20:20" x14ac:dyDescent="0.25">
      <c r="T14821"/>
    </row>
    <row r="14822" spans="20:20" x14ac:dyDescent="0.25">
      <c r="T14822"/>
    </row>
    <row r="14823" spans="20:20" x14ac:dyDescent="0.25">
      <c r="T14823"/>
    </row>
    <row r="14824" spans="20:20" x14ac:dyDescent="0.25">
      <c r="T14824"/>
    </row>
    <row r="14825" spans="20:20" x14ac:dyDescent="0.25">
      <c r="T14825"/>
    </row>
    <row r="14826" spans="20:20" x14ac:dyDescent="0.25">
      <c r="T14826"/>
    </row>
    <row r="14827" spans="20:20" x14ac:dyDescent="0.25">
      <c r="T14827"/>
    </row>
    <row r="14828" spans="20:20" x14ac:dyDescent="0.25">
      <c r="T14828"/>
    </row>
    <row r="14829" spans="20:20" x14ac:dyDescent="0.25">
      <c r="T14829"/>
    </row>
    <row r="14830" spans="20:20" x14ac:dyDescent="0.25">
      <c r="T14830"/>
    </row>
    <row r="14831" spans="20:20" x14ac:dyDescent="0.25">
      <c r="T14831"/>
    </row>
    <row r="14832" spans="20:20" x14ac:dyDescent="0.25">
      <c r="T14832"/>
    </row>
    <row r="14833" spans="20:20" x14ac:dyDescent="0.25">
      <c r="T14833"/>
    </row>
    <row r="14834" spans="20:20" x14ac:dyDescent="0.25">
      <c r="T14834"/>
    </row>
    <row r="14835" spans="20:20" x14ac:dyDescent="0.25">
      <c r="T14835"/>
    </row>
    <row r="14836" spans="20:20" x14ac:dyDescent="0.25">
      <c r="T14836"/>
    </row>
    <row r="14837" spans="20:20" x14ac:dyDescent="0.25">
      <c r="T14837"/>
    </row>
    <row r="14838" spans="20:20" x14ac:dyDescent="0.25">
      <c r="T14838"/>
    </row>
    <row r="14839" spans="20:20" x14ac:dyDescent="0.25">
      <c r="T14839"/>
    </row>
    <row r="14840" spans="20:20" x14ac:dyDescent="0.25">
      <c r="T14840"/>
    </row>
    <row r="14841" spans="20:20" x14ac:dyDescent="0.25">
      <c r="T14841"/>
    </row>
    <row r="14842" spans="20:20" x14ac:dyDescent="0.25">
      <c r="T14842"/>
    </row>
    <row r="14843" spans="20:20" x14ac:dyDescent="0.25">
      <c r="T14843"/>
    </row>
    <row r="14844" spans="20:20" x14ac:dyDescent="0.25">
      <c r="T14844"/>
    </row>
    <row r="14845" spans="20:20" x14ac:dyDescent="0.25">
      <c r="T14845"/>
    </row>
    <row r="14846" spans="20:20" x14ac:dyDescent="0.25">
      <c r="T14846"/>
    </row>
    <row r="14847" spans="20:20" x14ac:dyDescent="0.25">
      <c r="T14847"/>
    </row>
    <row r="14848" spans="20:20" x14ac:dyDescent="0.25">
      <c r="T14848"/>
    </row>
    <row r="14849" spans="20:20" x14ac:dyDescent="0.25">
      <c r="T14849"/>
    </row>
    <row r="14850" spans="20:20" x14ac:dyDescent="0.25">
      <c r="T14850"/>
    </row>
    <row r="14851" spans="20:20" x14ac:dyDescent="0.25">
      <c r="T14851"/>
    </row>
    <row r="14852" spans="20:20" x14ac:dyDescent="0.25">
      <c r="T14852"/>
    </row>
    <row r="14853" spans="20:20" x14ac:dyDescent="0.25">
      <c r="T14853"/>
    </row>
    <row r="14854" spans="20:20" x14ac:dyDescent="0.25">
      <c r="T14854"/>
    </row>
    <row r="14855" spans="20:20" x14ac:dyDescent="0.25">
      <c r="T14855"/>
    </row>
    <row r="14856" spans="20:20" x14ac:dyDescent="0.25">
      <c r="T14856"/>
    </row>
    <row r="14857" spans="20:20" x14ac:dyDescent="0.25">
      <c r="T14857"/>
    </row>
    <row r="14858" spans="20:20" x14ac:dyDescent="0.25">
      <c r="T14858"/>
    </row>
    <row r="14859" spans="20:20" x14ac:dyDescent="0.25">
      <c r="T14859"/>
    </row>
    <row r="14860" spans="20:20" x14ac:dyDescent="0.25">
      <c r="T14860"/>
    </row>
    <row r="14861" spans="20:20" x14ac:dyDescent="0.25">
      <c r="T14861"/>
    </row>
    <row r="14862" spans="20:20" x14ac:dyDescent="0.25">
      <c r="T14862"/>
    </row>
    <row r="14863" spans="20:20" x14ac:dyDescent="0.25">
      <c r="T14863"/>
    </row>
    <row r="14864" spans="20:20" x14ac:dyDescent="0.25">
      <c r="T14864"/>
    </row>
    <row r="14865" spans="20:20" x14ac:dyDescent="0.25">
      <c r="T14865"/>
    </row>
    <row r="14866" spans="20:20" x14ac:dyDescent="0.25">
      <c r="T14866"/>
    </row>
    <row r="14867" spans="20:20" x14ac:dyDescent="0.25">
      <c r="T14867"/>
    </row>
    <row r="14868" spans="20:20" x14ac:dyDescent="0.25">
      <c r="T14868"/>
    </row>
    <row r="14869" spans="20:20" x14ac:dyDescent="0.25">
      <c r="T14869"/>
    </row>
    <row r="14870" spans="20:20" x14ac:dyDescent="0.25">
      <c r="T14870"/>
    </row>
    <row r="14871" spans="20:20" x14ac:dyDescent="0.25">
      <c r="T14871"/>
    </row>
    <row r="14872" spans="20:20" x14ac:dyDescent="0.25">
      <c r="T14872"/>
    </row>
    <row r="14873" spans="20:20" x14ac:dyDescent="0.25">
      <c r="T14873"/>
    </row>
    <row r="14874" spans="20:20" x14ac:dyDescent="0.25">
      <c r="T14874"/>
    </row>
    <row r="14875" spans="20:20" x14ac:dyDescent="0.25">
      <c r="T14875"/>
    </row>
    <row r="14876" spans="20:20" x14ac:dyDescent="0.25">
      <c r="T14876"/>
    </row>
    <row r="14877" spans="20:20" x14ac:dyDescent="0.25">
      <c r="T14877"/>
    </row>
    <row r="14878" spans="20:20" x14ac:dyDescent="0.25">
      <c r="T14878"/>
    </row>
    <row r="14879" spans="20:20" x14ac:dyDescent="0.25">
      <c r="T14879"/>
    </row>
    <row r="14880" spans="20:20" x14ac:dyDescent="0.25">
      <c r="T14880"/>
    </row>
    <row r="14881" spans="20:20" x14ac:dyDescent="0.25">
      <c r="T14881"/>
    </row>
    <row r="14882" spans="20:20" x14ac:dyDescent="0.25">
      <c r="T14882"/>
    </row>
    <row r="14883" spans="20:20" x14ac:dyDescent="0.25">
      <c r="T14883"/>
    </row>
    <row r="14884" spans="20:20" x14ac:dyDescent="0.25">
      <c r="T14884"/>
    </row>
    <row r="14885" spans="20:20" x14ac:dyDescent="0.25">
      <c r="T14885"/>
    </row>
    <row r="14886" spans="20:20" x14ac:dyDescent="0.25">
      <c r="T14886"/>
    </row>
    <row r="14887" spans="20:20" x14ac:dyDescent="0.25">
      <c r="T14887"/>
    </row>
    <row r="14888" spans="20:20" x14ac:dyDescent="0.25">
      <c r="T14888"/>
    </row>
    <row r="14889" spans="20:20" x14ac:dyDescent="0.25">
      <c r="T14889"/>
    </row>
    <row r="14890" spans="20:20" x14ac:dyDescent="0.25">
      <c r="T14890"/>
    </row>
    <row r="14891" spans="20:20" x14ac:dyDescent="0.25">
      <c r="T14891"/>
    </row>
    <row r="14892" spans="20:20" x14ac:dyDescent="0.25">
      <c r="T14892"/>
    </row>
    <row r="14893" spans="20:20" x14ac:dyDescent="0.25">
      <c r="T14893"/>
    </row>
    <row r="14894" spans="20:20" x14ac:dyDescent="0.25">
      <c r="T14894"/>
    </row>
    <row r="14895" spans="20:20" x14ac:dyDescent="0.25">
      <c r="T14895"/>
    </row>
    <row r="14896" spans="20:20" x14ac:dyDescent="0.25">
      <c r="T14896"/>
    </row>
    <row r="14897" spans="20:20" x14ac:dyDescent="0.25">
      <c r="T14897"/>
    </row>
    <row r="14898" spans="20:20" x14ac:dyDescent="0.25">
      <c r="T14898"/>
    </row>
    <row r="14899" spans="20:20" x14ac:dyDescent="0.25">
      <c r="T14899"/>
    </row>
    <row r="14900" spans="20:20" x14ac:dyDescent="0.25">
      <c r="T14900"/>
    </row>
    <row r="14901" spans="20:20" x14ac:dyDescent="0.25">
      <c r="T14901"/>
    </row>
    <row r="14902" spans="20:20" x14ac:dyDescent="0.25">
      <c r="T14902"/>
    </row>
    <row r="14903" spans="20:20" x14ac:dyDescent="0.25">
      <c r="T14903"/>
    </row>
    <row r="14904" spans="20:20" x14ac:dyDescent="0.25">
      <c r="T14904"/>
    </row>
    <row r="14905" spans="20:20" x14ac:dyDescent="0.25">
      <c r="T14905"/>
    </row>
    <row r="14906" spans="20:20" x14ac:dyDescent="0.25">
      <c r="T14906"/>
    </row>
    <row r="14907" spans="20:20" x14ac:dyDescent="0.25">
      <c r="T14907"/>
    </row>
    <row r="14908" spans="20:20" x14ac:dyDescent="0.25">
      <c r="T14908"/>
    </row>
    <row r="14909" spans="20:20" x14ac:dyDescent="0.25">
      <c r="T14909"/>
    </row>
    <row r="14910" spans="20:20" x14ac:dyDescent="0.25">
      <c r="T14910"/>
    </row>
    <row r="14911" spans="20:20" x14ac:dyDescent="0.25">
      <c r="T14911"/>
    </row>
    <row r="14912" spans="20:20" x14ac:dyDescent="0.25">
      <c r="T14912"/>
    </row>
    <row r="14913" spans="20:20" x14ac:dyDescent="0.25">
      <c r="T14913"/>
    </row>
    <row r="14914" spans="20:20" x14ac:dyDescent="0.25">
      <c r="T14914"/>
    </row>
    <row r="14915" spans="20:20" x14ac:dyDescent="0.25">
      <c r="T14915"/>
    </row>
    <row r="14916" spans="20:20" x14ac:dyDescent="0.25">
      <c r="T14916"/>
    </row>
    <row r="14917" spans="20:20" x14ac:dyDescent="0.25">
      <c r="T14917"/>
    </row>
    <row r="14918" spans="20:20" x14ac:dyDescent="0.25">
      <c r="T14918"/>
    </row>
    <row r="14919" spans="20:20" x14ac:dyDescent="0.25">
      <c r="T14919"/>
    </row>
    <row r="14920" spans="20:20" x14ac:dyDescent="0.25">
      <c r="T14920"/>
    </row>
    <row r="14921" spans="20:20" x14ac:dyDescent="0.25">
      <c r="T14921"/>
    </row>
    <row r="14922" spans="20:20" x14ac:dyDescent="0.25">
      <c r="T14922"/>
    </row>
    <row r="14923" spans="20:20" x14ac:dyDescent="0.25">
      <c r="T14923"/>
    </row>
    <row r="14924" spans="20:20" x14ac:dyDescent="0.25">
      <c r="T14924"/>
    </row>
    <row r="14925" spans="20:20" x14ac:dyDescent="0.25">
      <c r="T14925"/>
    </row>
    <row r="14926" spans="20:20" x14ac:dyDescent="0.25">
      <c r="T14926"/>
    </row>
    <row r="14927" spans="20:20" x14ac:dyDescent="0.25">
      <c r="T14927"/>
    </row>
    <row r="14928" spans="20:20" x14ac:dyDescent="0.25">
      <c r="T14928"/>
    </row>
    <row r="14929" spans="20:20" x14ac:dyDescent="0.25">
      <c r="T14929"/>
    </row>
    <row r="14930" spans="20:20" x14ac:dyDescent="0.25">
      <c r="T14930"/>
    </row>
    <row r="14931" spans="20:20" x14ac:dyDescent="0.25">
      <c r="T14931"/>
    </row>
    <row r="14932" spans="20:20" x14ac:dyDescent="0.25">
      <c r="T14932"/>
    </row>
    <row r="14933" spans="20:20" x14ac:dyDescent="0.25">
      <c r="T14933"/>
    </row>
    <row r="14934" spans="20:20" x14ac:dyDescent="0.25">
      <c r="T14934"/>
    </row>
    <row r="14935" spans="20:20" x14ac:dyDescent="0.25">
      <c r="T14935"/>
    </row>
    <row r="14936" spans="20:20" x14ac:dyDescent="0.25">
      <c r="T14936"/>
    </row>
    <row r="14937" spans="20:20" x14ac:dyDescent="0.25">
      <c r="T14937"/>
    </row>
    <row r="14938" spans="20:20" x14ac:dyDescent="0.25">
      <c r="T14938"/>
    </row>
    <row r="14939" spans="20:20" x14ac:dyDescent="0.25">
      <c r="T14939"/>
    </row>
    <row r="14940" spans="20:20" x14ac:dyDescent="0.25">
      <c r="T14940"/>
    </row>
    <row r="14941" spans="20:20" x14ac:dyDescent="0.25">
      <c r="T14941"/>
    </row>
    <row r="14942" spans="20:20" x14ac:dyDescent="0.25">
      <c r="T14942"/>
    </row>
    <row r="14943" spans="20:20" x14ac:dyDescent="0.25">
      <c r="T14943"/>
    </row>
    <row r="14944" spans="20:20" x14ac:dyDescent="0.25">
      <c r="T14944"/>
    </row>
    <row r="14945" spans="20:20" x14ac:dyDescent="0.25">
      <c r="T14945"/>
    </row>
    <row r="14946" spans="20:20" x14ac:dyDescent="0.25">
      <c r="T14946"/>
    </row>
    <row r="14947" spans="20:20" x14ac:dyDescent="0.25">
      <c r="T14947"/>
    </row>
    <row r="14948" spans="20:20" x14ac:dyDescent="0.25">
      <c r="T14948"/>
    </row>
    <row r="14949" spans="20:20" x14ac:dyDescent="0.25">
      <c r="T14949"/>
    </row>
    <row r="14950" spans="20:20" x14ac:dyDescent="0.25">
      <c r="T14950"/>
    </row>
    <row r="14951" spans="20:20" x14ac:dyDescent="0.25">
      <c r="T14951"/>
    </row>
    <row r="14952" spans="20:20" x14ac:dyDescent="0.25">
      <c r="T14952"/>
    </row>
    <row r="14953" spans="20:20" x14ac:dyDescent="0.25">
      <c r="T14953"/>
    </row>
    <row r="14954" spans="20:20" x14ac:dyDescent="0.25">
      <c r="T14954"/>
    </row>
    <row r="14955" spans="20:20" x14ac:dyDescent="0.25">
      <c r="T14955"/>
    </row>
    <row r="14956" spans="20:20" x14ac:dyDescent="0.25">
      <c r="T14956"/>
    </row>
    <row r="14957" spans="20:20" x14ac:dyDescent="0.25">
      <c r="T14957"/>
    </row>
    <row r="14958" spans="20:20" x14ac:dyDescent="0.25">
      <c r="T14958"/>
    </row>
    <row r="14959" spans="20:20" x14ac:dyDescent="0.25">
      <c r="T14959"/>
    </row>
    <row r="14960" spans="20:20" x14ac:dyDescent="0.25">
      <c r="T14960"/>
    </row>
    <row r="14961" spans="20:20" x14ac:dyDescent="0.25">
      <c r="T14961"/>
    </row>
    <row r="14962" spans="20:20" x14ac:dyDescent="0.25">
      <c r="T14962"/>
    </row>
    <row r="14963" spans="20:20" x14ac:dyDescent="0.25">
      <c r="T14963"/>
    </row>
    <row r="14964" spans="20:20" x14ac:dyDescent="0.25">
      <c r="T14964"/>
    </row>
    <row r="14965" spans="20:20" x14ac:dyDescent="0.25">
      <c r="T14965"/>
    </row>
    <row r="14966" spans="20:20" x14ac:dyDescent="0.25">
      <c r="T14966"/>
    </row>
    <row r="14967" spans="20:20" x14ac:dyDescent="0.25">
      <c r="T14967"/>
    </row>
    <row r="14968" spans="20:20" x14ac:dyDescent="0.25">
      <c r="T14968"/>
    </row>
    <row r="14969" spans="20:20" x14ac:dyDescent="0.25">
      <c r="T14969"/>
    </row>
    <row r="14970" spans="20:20" x14ac:dyDescent="0.25">
      <c r="T14970"/>
    </row>
    <row r="14971" spans="20:20" x14ac:dyDescent="0.25">
      <c r="T14971"/>
    </row>
    <row r="14972" spans="20:20" x14ac:dyDescent="0.25">
      <c r="T14972"/>
    </row>
    <row r="14973" spans="20:20" x14ac:dyDescent="0.25">
      <c r="T14973"/>
    </row>
    <row r="14974" spans="20:20" x14ac:dyDescent="0.25">
      <c r="T14974"/>
    </row>
    <row r="14975" spans="20:20" x14ac:dyDescent="0.25">
      <c r="T14975"/>
    </row>
    <row r="14976" spans="20:20" x14ac:dyDescent="0.25">
      <c r="T14976"/>
    </row>
    <row r="14977" spans="20:20" x14ac:dyDescent="0.25">
      <c r="T14977"/>
    </row>
    <row r="14978" spans="20:20" x14ac:dyDescent="0.25">
      <c r="T14978"/>
    </row>
    <row r="14979" spans="20:20" x14ac:dyDescent="0.25">
      <c r="T14979"/>
    </row>
    <row r="14980" spans="20:20" x14ac:dyDescent="0.25">
      <c r="T14980"/>
    </row>
    <row r="14981" spans="20:20" x14ac:dyDescent="0.25">
      <c r="T14981"/>
    </row>
    <row r="14982" spans="20:20" x14ac:dyDescent="0.25">
      <c r="T14982"/>
    </row>
    <row r="14983" spans="20:20" x14ac:dyDescent="0.25">
      <c r="T14983"/>
    </row>
    <row r="14984" spans="20:20" x14ac:dyDescent="0.25">
      <c r="T14984"/>
    </row>
    <row r="14985" spans="20:20" x14ac:dyDescent="0.25">
      <c r="T14985"/>
    </row>
    <row r="14986" spans="20:20" x14ac:dyDescent="0.25">
      <c r="T14986"/>
    </row>
    <row r="14987" spans="20:20" x14ac:dyDescent="0.25">
      <c r="T14987"/>
    </row>
    <row r="14988" spans="20:20" x14ac:dyDescent="0.25">
      <c r="T14988"/>
    </row>
    <row r="14989" spans="20:20" x14ac:dyDescent="0.25">
      <c r="T14989"/>
    </row>
    <row r="14990" spans="20:20" x14ac:dyDescent="0.25">
      <c r="T14990"/>
    </row>
    <row r="14991" spans="20:20" x14ac:dyDescent="0.25">
      <c r="T14991"/>
    </row>
    <row r="14992" spans="20:20" x14ac:dyDescent="0.25">
      <c r="T14992"/>
    </row>
    <row r="14993" spans="20:20" x14ac:dyDescent="0.25">
      <c r="T14993"/>
    </row>
    <row r="14994" spans="20:20" x14ac:dyDescent="0.25">
      <c r="T14994"/>
    </row>
    <row r="14995" spans="20:20" x14ac:dyDescent="0.25">
      <c r="T14995"/>
    </row>
    <row r="14996" spans="20:20" x14ac:dyDescent="0.25">
      <c r="T14996"/>
    </row>
    <row r="14997" spans="20:20" x14ac:dyDescent="0.25">
      <c r="T14997"/>
    </row>
    <row r="14998" spans="20:20" x14ac:dyDescent="0.25">
      <c r="T14998"/>
    </row>
    <row r="14999" spans="20:20" x14ac:dyDescent="0.25">
      <c r="T14999"/>
    </row>
    <row r="15000" spans="20:20" x14ac:dyDescent="0.25">
      <c r="T15000"/>
    </row>
    <row r="15001" spans="20:20" x14ac:dyDescent="0.25">
      <c r="T15001"/>
    </row>
    <row r="15002" spans="20:20" x14ac:dyDescent="0.25">
      <c r="T15002"/>
    </row>
    <row r="15003" spans="20:20" x14ac:dyDescent="0.25">
      <c r="T15003"/>
    </row>
    <row r="15004" spans="20:20" x14ac:dyDescent="0.25">
      <c r="T15004"/>
    </row>
    <row r="15005" spans="20:20" x14ac:dyDescent="0.25">
      <c r="T15005"/>
    </row>
    <row r="15006" spans="20:20" x14ac:dyDescent="0.25">
      <c r="T15006"/>
    </row>
    <row r="15007" spans="20:20" x14ac:dyDescent="0.25">
      <c r="T15007"/>
    </row>
    <row r="15008" spans="20:20" x14ac:dyDescent="0.25">
      <c r="T15008"/>
    </row>
    <row r="15009" spans="20:20" x14ac:dyDescent="0.25">
      <c r="T15009"/>
    </row>
    <row r="15010" spans="20:20" x14ac:dyDescent="0.25">
      <c r="T15010"/>
    </row>
    <row r="15011" spans="20:20" x14ac:dyDescent="0.25">
      <c r="T15011"/>
    </row>
    <row r="15012" spans="20:20" x14ac:dyDescent="0.25">
      <c r="T15012"/>
    </row>
    <row r="15013" spans="20:20" x14ac:dyDescent="0.25">
      <c r="T15013"/>
    </row>
    <row r="15014" spans="20:20" x14ac:dyDescent="0.25">
      <c r="T15014"/>
    </row>
    <row r="15015" spans="20:20" x14ac:dyDescent="0.25">
      <c r="T15015"/>
    </row>
    <row r="15016" spans="20:20" x14ac:dyDescent="0.25">
      <c r="T15016"/>
    </row>
    <row r="15017" spans="20:20" x14ac:dyDescent="0.25">
      <c r="T15017"/>
    </row>
    <row r="15018" spans="20:20" x14ac:dyDescent="0.25">
      <c r="T15018"/>
    </row>
    <row r="15019" spans="20:20" x14ac:dyDescent="0.25">
      <c r="T15019"/>
    </row>
    <row r="15020" spans="20:20" x14ac:dyDescent="0.25">
      <c r="T15020"/>
    </row>
    <row r="15021" spans="20:20" x14ac:dyDescent="0.25">
      <c r="T15021"/>
    </row>
    <row r="15022" spans="20:20" x14ac:dyDescent="0.25">
      <c r="T15022"/>
    </row>
    <row r="15023" spans="20:20" x14ac:dyDescent="0.25">
      <c r="T15023"/>
    </row>
    <row r="15024" spans="20:20" x14ac:dyDescent="0.25">
      <c r="T15024"/>
    </row>
    <row r="15025" spans="20:20" x14ac:dyDescent="0.25">
      <c r="T15025"/>
    </row>
    <row r="15026" spans="20:20" x14ac:dyDescent="0.25">
      <c r="T15026"/>
    </row>
    <row r="15027" spans="20:20" x14ac:dyDescent="0.25">
      <c r="T15027"/>
    </row>
    <row r="15028" spans="20:20" x14ac:dyDescent="0.25">
      <c r="T15028"/>
    </row>
    <row r="15029" spans="20:20" x14ac:dyDescent="0.25">
      <c r="T15029"/>
    </row>
    <row r="15030" spans="20:20" x14ac:dyDescent="0.25">
      <c r="T15030"/>
    </row>
    <row r="15031" spans="20:20" x14ac:dyDescent="0.25">
      <c r="T15031"/>
    </row>
    <row r="15032" spans="20:20" x14ac:dyDescent="0.25">
      <c r="T15032"/>
    </row>
    <row r="15033" spans="20:20" x14ac:dyDescent="0.25">
      <c r="T15033"/>
    </row>
    <row r="15034" spans="20:20" x14ac:dyDescent="0.25">
      <c r="T15034"/>
    </row>
    <row r="15035" spans="20:20" x14ac:dyDescent="0.25">
      <c r="T15035"/>
    </row>
    <row r="15036" spans="20:20" x14ac:dyDescent="0.25">
      <c r="T15036"/>
    </row>
    <row r="15037" spans="20:20" x14ac:dyDescent="0.25">
      <c r="T15037"/>
    </row>
    <row r="15038" spans="20:20" x14ac:dyDescent="0.25">
      <c r="T15038"/>
    </row>
    <row r="15039" spans="20:20" x14ac:dyDescent="0.25">
      <c r="T15039"/>
    </row>
    <row r="15040" spans="20:20" x14ac:dyDescent="0.25">
      <c r="T15040"/>
    </row>
    <row r="15041" spans="20:20" x14ac:dyDescent="0.25">
      <c r="T15041"/>
    </row>
    <row r="15042" spans="20:20" x14ac:dyDescent="0.25">
      <c r="T15042"/>
    </row>
    <row r="15043" spans="20:20" x14ac:dyDescent="0.25">
      <c r="T15043"/>
    </row>
    <row r="15044" spans="20:20" x14ac:dyDescent="0.25">
      <c r="T15044"/>
    </row>
    <row r="15045" spans="20:20" x14ac:dyDescent="0.25">
      <c r="T15045"/>
    </row>
    <row r="15046" spans="20:20" x14ac:dyDescent="0.25">
      <c r="T15046"/>
    </row>
    <row r="15047" spans="20:20" x14ac:dyDescent="0.25">
      <c r="T15047"/>
    </row>
    <row r="15048" spans="20:20" x14ac:dyDescent="0.25">
      <c r="T15048"/>
    </row>
    <row r="15049" spans="20:20" x14ac:dyDescent="0.25">
      <c r="T15049"/>
    </row>
    <row r="15050" spans="20:20" x14ac:dyDescent="0.25">
      <c r="T15050"/>
    </row>
    <row r="15051" spans="20:20" x14ac:dyDescent="0.25">
      <c r="T15051"/>
    </row>
    <row r="15052" spans="20:20" x14ac:dyDescent="0.25">
      <c r="T15052"/>
    </row>
    <row r="15053" spans="20:20" x14ac:dyDescent="0.25">
      <c r="T15053"/>
    </row>
    <row r="15054" spans="20:20" x14ac:dyDescent="0.25">
      <c r="T15054"/>
    </row>
    <row r="15055" spans="20:20" x14ac:dyDescent="0.25">
      <c r="T15055"/>
    </row>
    <row r="15056" spans="20:20" x14ac:dyDescent="0.25">
      <c r="T15056"/>
    </row>
    <row r="15057" spans="20:20" x14ac:dyDescent="0.25">
      <c r="T15057"/>
    </row>
    <row r="15058" spans="20:20" x14ac:dyDescent="0.25">
      <c r="T15058"/>
    </row>
    <row r="15059" spans="20:20" x14ac:dyDescent="0.25">
      <c r="T15059"/>
    </row>
    <row r="15060" spans="20:20" x14ac:dyDescent="0.25">
      <c r="T15060"/>
    </row>
    <row r="15061" spans="20:20" x14ac:dyDescent="0.25">
      <c r="T15061"/>
    </row>
    <row r="15062" spans="20:20" x14ac:dyDescent="0.25">
      <c r="T15062"/>
    </row>
    <row r="15063" spans="20:20" x14ac:dyDescent="0.25">
      <c r="T15063"/>
    </row>
    <row r="15064" spans="20:20" x14ac:dyDescent="0.25">
      <c r="T15064"/>
    </row>
    <row r="15065" spans="20:20" x14ac:dyDescent="0.25">
      <c r="T15065"/>
    </row>
    <row r="15066" spans="20:20" x14ac:dyDescent="0.25">
      <c r="T15066"/>
    </row>
    <row r="15067" spans="20:20" x14ac:dyDescent="0.25">
      <c r="T15067"/>
    </row>
    <row r="15068" spans="20:20" x14ac:dyDescent="0.25">
      <c r="T15068"/>
    </row>
    <row r="15069" spans="20:20" x14ac:dyDescent="0.25">
      <c r="T15069"/>
    </row>
    <row r="15070" spans="20:20" x14ac:dyDescent="0.25">
      <c r="T15070"/>
    </row>
    <row r="15071" spans="20:20" x14ac:dyDescent="0.25">
      <c r="T15071"/>
    </row>
    <row r="15072" spans="20:20" x14ac:dyDescent="0.25">
      <c r="T15072"/>
    </row>
    <row r="15073" spans="20:20" x14ac:dyDescent="0.25">
      <c r="T15073"/>
    </row>
    <row r="15074" spans="20:20" x14ac:dyDescent="0.25">
      <c r="T15074"/>
    </row>
    <row r="15075" spans="20:20" x14ac:dyDescent="0.25">
      <c r="T15075"/>
    </row>
    <row r="15076" spans="20:20" x14ac:dyDescent="0.25">
      <c r="T15076"/>
    </row>
    <row r="15077" spans="20:20" x14ac:dyDescent="0.25">
      <c r="T15077"/>
    </row>
    <row r="15078" spans="20:20" x14ac:dyDescent="0.25">
      <c r="T15078"/>
    </row>
    <row r="15079" spans="20:20" x14ac:dyDescent="0.25">
      <c r="T15079"/>
    </row>
    <row r="15080" spans="20:20" x14ac:dyDescent="0.25">
      <c r="T15080"/>
    </row>
    <row r="15081" spans="20:20" x14ac:dyDescent="0.25">
      <c r="T15081"/>
    </row>
    <row r="15082" spans="20:20" x14ac:dyDescent="0.25">
      <c r="T15082"/>
    </row>
    <row r="15083" spans="20:20" x14ac:dyDescent="0.25">
      <c r="T15083"/>
    </row>
    <row r="15084" spans="20:20" x14ac:dyDescent="0.25">
      <c r="T15084"/>
    </row>
    <row r="15085" spans="20:20" x14ac:dyDescent="0.25">
      <c r="T15085"/>
    </row>
    <row r="15086" spans="20:20" x14ac:dyDescent="0.25">
      <c r="T15086"/>
    </row>
    <row r="15087" spans="20:20" x14ac:dyDescent="0.25">
      <c r="T15087"/>
    </row>
    <row r="15088" spans="20:20" x14ac:dyDescent="0.25">
      <c r="T15088"/>
    </row>
    <row r="15089" spans="20:20" x14ac:dyDescent="0.25">
      <c r="T15089"/>
    </row>
    <row r="15090" spans="20:20" x14ac:dyDescent="0.25">
      <c r="T15090"/>
    </row>
    <row r="15091" spans="20:20" x14ac:dyDescent="0.25">
      <c r="T15091"/>
    </row>
    <row r="15092" spans="20:20" x14ac:dyDescent="0.25">
      <c r="T15092"/>
    </row>
    <row r="15093" spans="20:20" x14ac:dyDescent="0.25">
      <c r="T15093"/>
    </row>
    <row r="15094" spans="20:20" x14ac:dyDescent="0.25">
      <c r="T15094"/>
    </row>
    <row r="15095" spans="20:20" x14ac:dyDescent="0.25">
      <c r="T15095"/>
    </row>
    <row r="15096" spans="20:20" x14ac:dyDescent="0.25">
      <c r="T15096"/>
    </row>
    <row r="15097" spans="20:20" x14ac:dyDescent="0.25">
      <c r="T15097"/>
    </row>
    <row r="15098" spans="20:20" x14ac:dyDescent="0.25">
      <c r="T15098"/>
    </row>
    <row r="15099" spans="20:20" x14ac:dyDescent="0.25">
      <c r="T15099"/>
    </row>
    <row r="15100" spans="20:20" x14ac:dyDescent="0.25">
      <c r="T15100"/>
    </row>
    <row r="15101" spans="20:20" x14ac:dyDescent="0.25">
      <c r="T15101"/>
    </row>
    <row r="15102" spans="20:20" x14ac:dyDescent="0.25">
      <c r="T15102"/>
    </row>
    <row r="15103" spans="20:20" x14ac:dyDescent="0.25">
      <c r="T15103"/>
    </row>
    <row r="15104" spans="20:20" x14ac:dyDescent="0.25">
      <c r="T15104"/>
    </row>
    <row r="15105" spans="20:20" x14ac:dyDescent="0.25">
      <c r="T15105"/>
    </row>
    <row r="15106" spans="20:20" x14ac:dyDescent="0.25">
      <c r="T15106"/>
    </row>
    <row r="15107" spans="20:20" x14ac:dyDescent="0.25">
      <c r="T15107"/>
    </row>
    <row r="15108" spans="20:20" x14ac:dyDescent="0.25">
      <c r="T15108"/>
    </row>
    <row r="15109" spans="20:20" x14ac:dyDescent="0.25">
      <c r="T15109"/>
    </row>
    <row r="15110" spans="20:20" x14ac:dyDescent="0.25">
      <c r="T15110"/>
    </row>
    <row r="15111" spans="20:20" x14ac:dyDescent="0.25">
      <c r="T15111"/>
    </row>
    <row r="15112" spans="20:20" x14ac:dyDescent="0.25">
      <c r="T15112"/>
    </row>
    <row r="15113" spans="20:20" x14ac:dyDescent="0.25">
      <c r="T15113"/>
    </row>
    <row r="15114" spans="20:20" x14ac:dyDescent="0.25">
      <c r="T15114"/>
    </row>
    <row r="15115" spans="20:20" x14ac:dyDescent="0.25">
      <c r="T15115"/>
    </row>
    <row r="15116" spans="20:20" x14ac:dyDescent="0.25">
      <c r="T15116"/>
    </row>
    <row r="15117" spans="20:20" x14ac:dyDescent="0.25">
      <c r="T15117"/>
    </row>
    <row r="15118" spans="20:20" x14ac:dyDescent="0.25">
      <c r="T15118"/>
    </row>
    <row r="15119" spans="20:20" x14ac:dyDescent="0.25">
      <c r="T15119"/>
    </row>
    <row r="15120" spans="20:20" x14ac:dyDescent="0.25">
      <c r="T15120"/>
    </row>
    <row r="15121" spans="20:20" x14ac:dyDescent="0.25">
      <c r="T15121"/>
    </row>
    <row r="15122" spans="20:20" x14ac:dyDescent="0.25">
      <c r="T15122"/>
    </row>
    <row r="15123" spans="20:20" x14ac:dyDescent="0.25">
      <c r="T15123"/>
    </row>
    <row r="15124" spans="20:20" x14ac:dyDescent="0.25">
      <c r="T15124"/>
    </row>
    <row r="15125" spans="20:20" x14ac:dyDescent="0.25">
      <c r="T15125"/>
    </row>
    <row r="15126" spans="20:20" x14ac:dyDescent="0.25">
      <c r="T15126"/>
    </row>
    <row r="15127" spans="20:20" x14ac:dyDescent="0.25">
      <c r="T15127"/>
    </row>
    <row r="15128" spans="20:20" x14ac:dyDescent="0.25">
      <c r="T15128"/>
    </row>
    <row r="15129" spans="20:20" x14ac:dyDescent="0.25">
      <c r="T15129"/>
    </row>
    <row r="15130" spans="20:20" x14ac:dyDescent="0.25">
      <c r="T15130"/>
    </row>
    <row r="15131" spans="20:20" x14ac:dyDescent="0.25">
      <c r="T15131"/>
    </row>
    <row r="15132" spans="20:20" x14ac:dyDescent="0.25">
      <c r="T15132"/>
    </row>
    <row r="15133" spans="20:20" x14ac:dyDescent="0.25">
      <c r="T15133"/>
    </row>
    <row r="15134" spans="20:20" x14ac:dyDescent="0.25">
      <c r="T15134"/>
    </row>
    <row r="15135" spans="20:20" x14ac:dyDescent="0.25">
      <c r="T15135"/>
    </row>
    <row r="15136" spans="20:20" x14ac:dyDescent="0.25">
      <c r="T15136"/>
    </row>
    <row r="15137" spans="20:20" x14ac:dyDescent="0.25">
      <c r="T15137"/>
    </row>
    <row r="15138" spans="20:20" x14ac:dyDescent="0.25">
      <c r="T15138"/>
    </row>
    <row r="15139" spans="20:20" x14ac:dyDescent="0.25">
      <c r="T15139"/>
    </row>
    <row r="15140" spans="20:20" x14ac:dyDescent="0.25">
      <c r="T15140"/>
    </row>
    <row r="15141" spans="20:20" x14ac:dyDescent="0.25">
      <c r="T15141"/>
    </row>
    <row r="15142" spans="20:20" x14ac:dyDescent="0.25">
      <c r="T15142"/>
    </row>
    <row r="15143" spans="20:20" x14ac:dyDescent="0.25">
      <c r="T15143"/>
    </row>
    <row r="15144" spans="20:20" x14ac:dyDescent="0.25">
      <c r="T15144"/>
    </row>
    <row r="15145" spans="20:20" x14ac:dyDescent="0.25">
      <c r="T15145"/>
    </row>
    <row r="15146" spans="20:20" x14ac:dyDescent="0.25">
      <c r="T15146"/>
    </row>
    <row r="15147" spans="20:20" x14ac:dyDescent="0.25">
      <c r="T15147"/>
    </row>
    <row r="15148" spans="20:20" x14ac:dyDescent="0.25">
      <c r="T15148"/>
    </row>
    <row r="15149" spans="20:20" x14ac:dyDescent="0.25">
      <c r="T15149"/>
    </row>
    <row r="15150" spans="20:20" x14ac:dyDescent="0.25">
      <c r="T15150"/>
    </row>
    <row r="15151" spans="20:20" x14ac:dyDescent="0.25">
      <c r="T15151"/>
    </row>
    <row r="15152" spans="20:20" x14ac:dyDescent="0.25">
      <c r="T15152"/>
    </row>
    <row r="15153" spans="20:20" x14ac:dyDescent="0.25">
      <c r="T15153"/>
    </row>
    <row r="15154" spans="20:20" x14ac:dyDescent="0.25">
      <c r="T15154"/>
    </row>
    <row r="15155" spans="20:20" x14ac:dyDescent="0.25">
      <c r="T15155"/>
    </row>
    <row r="15156" spans="20:20" x14ac:dyDescent="0.25">
      <c r="T15156"/>
    </row>
    <row r="15157" spans="20:20" x14ac:dyDescent="0.25">
      <c r="T15157"/>
    </row>
    <row r="15158" spans="20:20" x14ac:dyDescent="0.25">
      <c r="T15158"/>
    </row>
    <row r="15159" spans="20:20" x14ac:dyDescent="0.25">
      <c r="T15159"/>
    </row>
    <row r="15160" spans="20:20" x14ac:dyDescent="0.25">
      <c r="T15160"/>
    </row>
    <row r="15161" spans="20:20" x14ac:dyDescent="0.25">
      <c r="T15161"/>
    </row>
    <row r="15162" spans="20:20" x14ac:dyDescent="0.25">
      <c r="T15162"/>
    </row>
    <row r="15163" spans="20:20" x14ac:dyDescent="0.25">
      <c r="T15163"/>
    </row>
    <row r="15164" spans="20:20" x14ac:dyDescent="0.25">
      <c r="T15164"/>
    </row>
    <row r="15165" spans="20:20" x14ac:dyDescent="0.25">
      <c r="T15165"/>
    </row>
    <row r="15166" spans="20:20" x14ac:dyDescent="0.25">
      <c r="T15166"/>
    </row>
    <row r="15167" spans="20:20" x14ac:dyDescent="0.25">
      <c r="T15167"/>
    </row>
    <row r="15168" spans="20:20" x14ac:dyDescent="0.25">
      <c r="T15168"/>
    </row>
    <row r="15169" spans="20:20" x14ac:dyDescent="0.25">
      <c r="T15169"/>
    </row>
    <row r="15170" spans="20:20" x14ac:dyDescent="0.25">
      <c r="T15170"/>
    </row>
    <row r="15171" spans="20:20" x14ac:dyDescent="0.25">
      <c r="T15171"/>
    </row>
    <row r="15172" spans="20:20" x14ac:dyDescent="0.25">
      <c r="T15172"/>
    </row>
    <row r="15173" spans="20:20" x14ac:dyDescent="0.25">
      <c r="T15173"/>
    </row>
    <row r="15174" spans="20:20" x14ac:dyDescent="0.25">
      <c r="T15174"/>
    </row>
    <row r="15175" spans="20:20" x14ac:dyDescent="0.25">
      <c r="T15175"/>
    </row>
    <row r="15176" spans="20:20" x14ac:dyDescent="0.25">
      <c r="T15176"/>
    </row>
    <row r="15177" spans="20:20" x14ac:dyDescent="0.25">
      <c r="T15177"/>
    </row>
    <row r="15178" spans="20:20" x14ac:dyDescent="0.25">
      <c r="T15178"/>
    </row>
    <row r="15179" spans="20:20" x14ac:dyDescent="0.25">
      <c r="T15179"/>
    </row>
    <row r="15180" spans="20:20" x14ac:dyDescent="0.25">
      <c r="T15180"/>
    </row>
    <row r="15181" spans="20:20" x14ac:dyDescent="0.25">
      <c r="T15181"/>
    </row>
    <row r="15182" spans="20:20" x14ac:dyDescent="0.25">
      <c r="T15182"/>
    </row>
    <row r="15183" spans="20:20" x14ac:dyDescent="0.25">
      <c r="T15183"/>
    </row>
    <row r="15184" spans="20:20" x14ac:dyDescent="0.25">
      <c r="T15184"/>
    </row>
    <row r="15185" spans="20:20" x14ac:dyDescent="0.25">
      <c r="T15185"/>
    </row>
    <row r="15186" spans="20:20" x14ac:dyDescent="0.25">
      <c r="T15186"/>
    </row>
    <row r="15187" spans="20:20" x14ac:dyDescent="0.25">
      <c r="T15187"/>
    </row>
    <row r="15188" spans="20:20" x14ac:dyDescent="0.25">
      <c r="T15188"/>
    </row>
    <row r="15189" spans="20:20" x14ac:dyDescent="0.25">
      <c r="T15189"/>
    </row>
    <row r="15190" spans="20:20" x14ac:dyDescent="0.25">
      <c r="T15190"/>
    </row>
    <row r="15191" spans="20:20" x14ac:dyDescent="0.25">
      <c r="T15191"/>
    </row>
    <row r="15192" spans="20:20" x14ac:dyDescent="0.25">
      <c r="T15192"/>
    </row>
    <row r="15193" spans="20:20" x14ac:dyDescent="0.25">
      <c r="T15193"/>
    </row>
    <row r="15194" spans="20:20" x14ac:dyDescent="0.25">
      <c r="T15194"/>
    </row>
    <row r="15195" spans="20:20" x14ac:dyDescent="0.25">
      <c r="T15195"/>
    </row>
    <row r="15196" spans="20:20" x14ac:dyDescent="0.25">
      <c r="T15196"/>
    </row>
    <row r="15197" spans="20:20" x14ac:dyDescent="0.25">
      <c r="T15197"/>
    </row>
    <row r="15198" spans="20:20" x14ac:dyDescent="0.25">
      <c r="T15198"/>
    </row>
    <row r="15199" spans="20:20" x14ac:dyDescent="0.25">
      <c r="T15199"/>
    </row>
    <row r="15200" spans="20:20" x14ac:dyDescent="0.25">
      <c r="T15200"/>
    </row>
    <row r="15201" spans="20:20" x14ac:dyDescent="0.25">
      <c r="T15201"/>
    </row>
    <row r="15202" spans="20:20" x14ac:dyDescent="0.25">
      <c r="T15202"/>
    </row>
    <row r="15203" spans="20:20" x14ac:dyDescent="0.25">
      <c r="T15203"/>
    </row>
    <row r="15204" spans="20:20" x14ac:dyDescent="0.25">
      <c r="T15204"/>
    </row>
    <row r="15205" spans="20:20" x14ac:dyDescent="0.25">
      <c r="T15205"/>
    </row>
    <row r="15206" spans="20:20" x14ac:dyDescent="0.25">
      <c r="T15206"/>
    </row>
    <row r="15207" spans="20:20" x14ac:dyDescent="0.25">
      <c r="T15207"/>
    </row>
    <row r="15208" spans="20:20" x14ac:dyDescent="0.25">
      <c r="T15208"/>
    </row>
    <row r="15209" spans="20:20" x14ac:dyDescent="0.25">
      <c r="T15209"/>
    </row>
    <row r="15210" spans="20:20" x14ac:dyDescent="0.25">
      <c r="T15210"/>
    </row>
    <row r="15211" spans="20:20" x14ac:dyDescent="0.25">
      <c r="T15211"/>
    </row>
    <row r="15212" spans="20:20" x14ac:dyDescent="0.25">
      <c r="T15212"/>
    </row>
    <row r="15213" spans="20:20" x14ac:dyDescent="0.25">
      <c r="T15213"/>
    </row>
    <row r="15214" spans="20:20" x14ac:dyDescent="0.25">
      <c r="T15214"/>
    </row>
    <row r="15215" spans="20:20" x14ac:dyDescent="0.25">
      <c r="T15215"/>
    </row>
    <row r="15216" spans="20:20" x14ac:dyDescent="0.25">
      <c r="T15216"/>
    </row>
    <row r="15217" spans="20:20" x14ac:dyDescent="0.25">
      <c r="T15217"/>
    </row>
    <row r="15218" spans="20:20" x14ac:dyDescent="0.25">
      <c r="T15218"/>
    </row>
    <row r="15219" spans="20:20" x14ac:dyDescent="0.25">
      <c r="T15219"/>
    </row>
    <row r="15220" spans="20:20" x14ac:dyDescent="0.25">
      <c r="T15220"/>
    </row>
    <row r="15221" spans="20:20" x14ac:dyDescent="0.25">
      <c r="T15221"/>
    </row>
    <row r="15222" spans="20:20" x14ac:dyDescent="0.25">
      <c r="T15222"/>
    </row>
    <row r="15223" spans="20:20" x14ac:dyDescent="0.25">
      <c r="T15223"/>
    </row>
    <row r="15224" spans="20:20" x14ac:dyDescent="0.25">
      <c r="T15224"/>
    </row>
    <row r="15225" spans="20:20" x14ac:dyDescent="0.25">
      <c r="T15225"/>
    </row>
    <row r="15226" spans="20:20" x14ac:dyDescent="0.25">
      <c r="T15226"/>
    </row>
    <row r="15227" spans="20:20" x14ac:dyDescent="0.25">
      <c r="T15227"/>
    </row>
    <row r="15228" spans="20:20" x14ac:dyDescent="0.25">
      <c r="T15228"/>
    </row>
    <row r="15229" spans="20:20" x14ac:dyDescent="0.25">
      <c r="T15229"/>
    </row>
    <row r="15230" spans="20:20" x14ac:dyDescent="0.25">
      <c r="T15230"/>
    </row>
    <row r="15231" spans="20:20" x14ac:dyDescent="0.25">
      <c r="T15231"/>
    </row>
    <row r="15232" spans="20:20" x14ac:dyDescent="0.25">
      <c r="T15232"/>
    </row>
    <row r="15233" spans="20:20" x14ac:dyDescent="0.25">
      <c r="T15233"/>
    </row>
    <row r="15234" spans="20:20" x14ac:dyDescent="0.25">
      <c r="T15234"/>
    </row>
    <row r="15235" spans="20:20" x14ac:dyDescent="0.25">
      <c r="T15235"/>
    </row>
    <row r="15236" spans="20:20" x14ac:dyDescent="0.25">
      <c r="T15236"/>
    </row>
    <row r="15237" spans="20:20" x14ac:dyDescent="0.25">
      <c r="T15237"/>
    </row>
    <row r="15238" spans="20:20" x14ac:dyDescent="0.25">
      <c r="T15238"/>
    </row>
    <row r="15239" spans="20:20" x14ac:dyDescent="0.25">
      <c r="T15239"/>
    </row>
    <row r="15240" spans="20:20" x14ac:dyDescent="0.25">
      <c r="T15240"/>
    </row>
    <row r="15241" spans="20:20" x14ac:dyDescent="0.25">
      <c r="T15241"/>
    </row>
    <row r="15242" spans="20:20" x14ac:dyDescent="0.25">
      <c r="T15242"/>
    </row>
    <row r="15243" spans="20:20" x14ac:dyDescent="0.25">
      <c r="T15243"/>
    </row>
    <row r="15244" spans="20:20" x14ac:dyDescent="0.25">
      <c r="T15244"/>
    </row>
    <row r="15245" spans="20:20" x14ac:dyDescent="0.25">
      <c r="T15245"/>
    </row>
    <row r="15246" spans="20:20" x14ac:dyDescent="0.25">
      <c r="T15246"/>
    </row>
    <row r="15247" spans="20:20" x14ac:dyDescent="0.25">
      <c r="T15247"/>
    </row>
    <row r="15248" spans="20:20" x14ac:dyDescent="0.25">
      <c r="T15248"/>
    </row>
    <row r="15249" spans="20:20" x14ac:dyDescent="0.25">
      <c r="T15249"/>
    </row>
    <row r="15250" spans="20:20" x14ac:dyDescent="0.25">
      <c r="T15250"/>
    </row>
    <row r="15251" spans="20:20" x14ac:dyDescent="0.25">
      <c r="T15251"/>
    </row>
    <row r="15252" spans="20:20" x14ac:dyDescent="0.25">
      <c r="T15252"/>
    </row>
    <row r="15253" spans="20:20" x14ac:dyDescent="0.25">
      <c r="T15253"/>
    </row>
    <row r="15254" spans="20:20" x14ac:dyDescent="0.25">
      <c r="T15254"/>
    </row>
    <row r="15255" spans="20:20" x14ac:dyDescent="0.25">
      <c r="T15255"/>
    </row>
    <row r="15256" spans="20:20" x14ac:dyDescent="0.25">
      <c r="T15256"/>
    </row>
    <row r="15257" spans="20:20" x14ac:dyDescent="0.25">
      <c r="T15257"/>
    </row>
    <row r="15258" spans="20:20" x14ac:dyDescent="0.25">
      <c r="T15258"/>
    </row>
    <row r="15259" spans="20:20" x14ac:dyDescent="0.25">
      <c r="T15259"/>
    </row>
    <row r="15260" spans="20:20" x14ac:dyDescent="0.25">
      <c r="T15260"/>
    </row>
    <row r="15261" spans="20:20" x14ac:dyDescent="0.25">
      <c r="T15261"/>
    </row>
    <row r="15262" spans="20:20" x14ac:dyDescent="0.25">
      <c r="T15262"/>
    </row>
    <row r="15263" spans="20:20" x14ac:dyDescent="0.25">
      <c r="T15263"/>
    </row>
    <row r="15264" spans="20:20" x14ac:dyDescent="0.25">
      <c r="T15264"/>
    </row>
    <row r="15265" spans="20:20" x14ac:dyDescent="0.25">
      <c r="T15265"/>
    </row>
    <row r="15266" spans="20:20" x14ac:dyDescent="0.25">
      <c r="T15266"/>
    </row>
    <row r="15267" spans="20:20" x14ac:dyDescent="0.25">
      <c r="T15267"/>
    </row>
    <row r="15268" spans="20:20" x14ac:dyDescent="0.25">
      <c r="T15268"/>
    </row>
    <row r="15269" spans="20:20" x14ac:dyDescent="0.25">
      <c r="T15269"/>
    </row>
    <row r="15270" spans="20:20" x14ac:dyDescent="0.25">
      <c r="T15270"/>
    </row>
    <row r="15271" spans="20:20" x14ac:dyDescent="0.25">
      <c r="T15271"/>
    </row>
    <row r="15272" spans="20:20" x14ac:dyDescent="0.25">
      <c r="T15272"/>
    </row>
    <row r="15273" spans="20:20" x14ac:dyDescent="0.25">
      <c r="T15273"/>
    </row>
    <row r="15274" spans="20:20" x14ac:dyDescent="0.25">
      <c r="T15274"/>
    </row>
    <row r="15275" spans="20:20" x14ac:dyDescent="0.25">
      <c r="T15275"/>
    </row>
    <row r="15276" spans="20:20" x14ac:dyDescent="0.25">
      <c r="T15276"/>
    </row>
    <row r="15277" spans="20:20" x14ac:dyDescent="0.25">
      <c r="T15277"/>
    </row>
    <row r="15278" spans="20:20" x14ac:dyDescent="0.25">
      <c r="T15278"/>
    </row>
    <row r="15279" spans="20:20" x14ac:dyDescent="0.25">
      <c r="T15279"/>
    </row>
    <row r="15280" spans="20:20" x14ac:dyDescent="0.25">
      <c r="T15280"/>
    </row>
    <row r="15281" spans="20:20" x14ac:dyDescent="0.25">
      <c r="T15281"/>
    </row>
    <row r="15282" spans="20:20" x14ac:dyDescent="0.25">
      <c r="T15282"/>
    </row>
    <row r="15283" spans="20:20" x14ac:dyDescent="0.25">
      <c r="T15283"/>
    </row>
    <row r="15284" spans="20:20" x14ac:dyDescent="0.25">
      <c r="T15284"/>
    </row>
    <row r="15285" spans="20:20" x14ac:dyDescent="0.25">
      <c r="T15285"/>
    </row>
    <row r="15286" spans="20:20" x14ac:dyDescent="0.25">
      <c r="T15286"/>
    </row>
    <row r="15287" spans="20:20" x14ac:dyDescent="0.25">
      <c r="T15287"/>
    </row>
    <row r="15288" spans="20:20" x14ac:dyDescent="0.25">
      <c r="T15288"/>
    </row>
    <row r="15289" spans="20:20" x14ac:dyDescent="0.25">
      <c r="T15289"/>
    </row>
    <row r="15290" spans="20:20" x14ac:dyDescent="0.25">
      <c r="T15290"/>
    </row>
    <row r="15291" spans="20:20" x14ac:dyDescent="0.25">
      <c r="T15291"/>
    </row>
    <row r="15292" spans="20:20" x14ac:dyDescent="0.25">
      <c r="T15292"/>
    </row>
    <row r="15293" spans="20:20" x14ac:dyDescent="0.25">
      <c r="T15293"/>
    </row>
    <row r="15294" spans="20:20" x14ac:dyDescent="0.25">
      <c r="T15294"/>
    </row>
    <row r="15295" spans="20:20" x14ac:dyDescent="0.25">
      <c r="T15295"/>
    </row>
    <row r="15296" spans="20:20" x14ac:dyDescent="0.25">
      <c r="T15296"/>
    </row>
    <row r="15297" spans="20:20" x14ac:dyDescent="0.25">
      <c r="T15297"/>
    </row>
    <row r="15298" spans="20:20" x14ac:dyDescent="0.25">
      <c r="T15298"/>
    </row>
    <row r="15299" spans="20:20" x14ac:dyDescent="0.25">
      <c r="T15299"/>
    </row>
    <row r="15300" spans="20:20" x14ac:dyDescent="0.25">
      <c r="T15300"/>
    </row>
    <row r="15301" spans="20:20" x14ac:dyDescent="0.25">
      <c r="T15301"/>
    </row>
    <row r="15302" spans="20:20" x14ac:dyDescent="0.25">
      <c r="T15302"/>
    </row>
    <row r="15303" spans="20:20" x14ac:dyDescent="0.25">
      <c r="T15303"/>
    </row>
    <row r="15304" spans="20:20" x14ac:dyDescent="0.25">
      <c r="T15304"/>
    </row>
    <row r="15305" spans="20:20" x14ac:dyDescent="0.25">
      <c r="T15305"/>
    </row>
    <row r="15306" spans="20:20" x14ac:dyDescent="0.25">
      <c r="T15306"/>
    </row>
    <row r="15307" spans="20:20" x14ac:dyDescent="0.25">
      <c r="T15307"/>
    </row>
    <row r="15308" spans="20:20" x14ac:dyDescent="0.25">
      <c r="T15308"/>
    </row>
    <row r="15309" spans="20:20" x14ac:dyDescent="0.25">
      <c r="T15309"/>
    </row>
    <row r="15310" spans="20:20" x14ac:dyDescent="0.25">
      <c r="T15310"/>
    </row>
    <row r="15311" spans="20:20" x14ac:dyDescent="0.25">
      <c r="T15311"/>
    </row>
    <row r="15312" spans="20:20" x14ac:dyDescent="0.25">
      <c r="T15312"/>
    </row>
    <row r="15313" spans="20:20" x14ac:dyDescent="0.25">
      <c r="T15313"/>
    </row>
    <row r="15314" spans="20:20" x14ac:dyDescent="0.25">
      <c r="T15314"/>
    </row>
    <row r="15315" spans="20:20" x14ac:dyDescent="0.25">
      <c r="T15315"/>
    </row>
    <row r="15316" spans="20:20" x14ac:dyDescent="0.25">
      <c r="T15316"/>
    </row>
    <row r="15317" spans="20:20" x14ac:dyDescent="0.25">
      <c r="T15317"/>
    </row>
    <row r="15318" spans="20:20" x14ac:dyDescent="0.25">
      <c r="T15318"/>
    </row>
    <row r="15319" spans="20:20" x14ac:dyDescent="0.25">
      <c r="T15319"/>
    </row>
    <row r="15320" spans="20:20" x14ac:dyDescent="0.25">
      <c r="T15320"/>
    </row>
    <row r="15321" spans="20:20" x14ac:dyDescent="0.25">
      <c r="T15321"/>
    </row>
    <row r="15322" spans="20:20" x14ac:dyDescent="0.25">
      <c r="T15322"/>
    </row>
    <row r="15323" spans="20:20" x14ac:dyDescent="0.25">
      <c r="T15323"/>
    </row>
    <row r="15324" spans="20:20" x14ac:dyDescent="0.25">
      <c r="T15324"/>
    </row>
    <row r="15325" spans="20:20" x14ac:dyDescent="0.25">
      <c r="T15325"/>
    </row>
    <row r="15326" spans="20:20" x14ac:dyDescent="0.25">
      <c r="T15326"/>
    </row>
    <row r="15327" spans="20:20" x14ac:dyDescent="0.25">
      <c r="T15327"/>
    </row>
    <row r="15328" spans="20:20" x14ac:dyDescent="0.25">
      <c r="T15328"/>
    </row>
    <row r="15329" spans="20:20" x14ac:dyDescent="0.25">
      <c r="T15329"/>
    </row>
    <row r="15330" spans="20:20" x14ac:dyDescent="0.25">
      <c r="T15330"/>
    </row>
    <row r="15331" spans="20:20" x14ac:dyDescent="0.25">
      <c r="T15331"/>
    </row>
    <row r="15332" spans="20:20" x14ac:dyDescent="0.25">
      <c r="T15332"/>
    </row>
    <row r="15333" spans="20:20" x14ac:dyDescent="0.25">
      <c r="T15333"/>
    </row>
    <row r="15334" spans="20:20" x14ac:dyDescent="0.25">
      <c r="T15334"/>
    </row>
    <row r="15335" spans="20:20" x14ac:dyDescent="0.25">
      <c r="T15335"/>
    </row>
    <row r="15336" spans="20:20" x14ac:dyDescent="0.25">
      <c r="T15336"/>
    </row>
    <row r="15337" spans="20:20" x14ac:dyDescent="0.25">
      <c r="T15337"/>
    </row>
    <row r="15338" spans="20:20" x14ac:dyDescent="0.25">
      <c r="T15338"/>
    </row>
    <row r="15339" spans="20:20" x14ac:dyDescent="0.25">
      <c r="T15339"/>
    </row>
    <row r="15340" spans="20:20" x14ac:dyDescent="0.25">
      <c r="T15340"/>
    </row>
    <row r="15341" spans="20:20" x14ac:dyDescent="0.25">
      <c r="T15341"/>
    </row>
    <row r="15342" spans="20:20" x14ac:dyDescent="0.25">
      <c r="T15342"/>
    </row>
    <row r="15343" spans="20:20" x14ac:dyDescent="0.25">
      <c r="T15343"/>
    </row>
    <row r="15344" spans="20:20" x14ac:dyDescent="0.25">
      <c r="T15344"/>
    </row>
    <row r="15345" spans="20:20" x14ac:dyDescent="0.25">
      <c r="T15345"/>
    </row>
    <row r="15346" spans="20:20" x14ac:dyDescent="0.25">
      <c r="T15346"/>
    </row>
    <row r="15347" spans="20:20" x14ac:dyDescent="0.25">
      <c r="T15347"/>
    </row>
    <row r="15348" spans="20:20" x14ac:dyDescent="0.25">
      <c r="T15348"/>
    </row>
    <row r="15349" spans="20:20" x14ac:dyDescent="0.25">
      <c r="T15349"/>
    </row>
    <row r="15350" spans="20:20" x14ac:dyDescent="0.25">
      <c r="T15350"/>
    </row>
    <row r="15351" spans="20:20" x14ac:dyDescent="0.25">
      <c r="T15351"/>
    </row>
    <row r="15352" spans="20:20" x14ac:dyDescent="0.25">
      <c r="T15352"/>
    </row>
    <row r="15353" spans="20:20" x14ac:dyDescent="0.25">
      <c r="T15353"/>
    </row>
    <row r="15354" spans="20:20" x14ac:dyDescent="0.25">
      <c r="T15354"/>
    </row>
    <row r="15355" spans="20:20" x14ac:dyDescent="0.25">
      <c r="T15355"/>
    </row>
    <row r="15356" spans="20:20" x14ac:dyDescent="0.25">
      <c r="T15356"/>
    </row>
    <row r="15357" spans="20:20" x14ac:dyDescent="0.25">
      <c r="T15357"/>
    </row>
    <row r="15358" spans="20:20" x14ac:dyDescent="0.25">
      <c r="T15358"/>
    </row>
    <row r="15359" spans="20:20" x14ac:dyDescent="0.25">
      <c r="T15359"/>
    </row>
    <row r="15360" spans="20:20" x14ac:dyDescent="0.25">
      <c r="T15360"/>
    </row>
    <row r="15361" spans="20:20" x14ac:dyDescent="0.25">
      <c r="T15361"/>
    </row>
    <row r="15362" spans="20:20" x14ac:dyDescent="0.25">
      <c r="T15362"/>
    </row>
    <row r="15363" spans="20:20" x14ac:dyDescent="0.25">
      <c r="T15363"/>
    </row>
    <row r="15364" spans="20:20" x14ac:dyDescent="0.25">
      <c r="T15364"/>
    </row>
    <row r="15365" spans="20:20" x14ac:dyDescent="0.25">
      <c r="T15365"/>
    </row>
    <row r="15366" spans="20:20" x14ac:dyDescent="0.25">
      <c r="T15366"/>
    </row>
    <row r="15367" spans="20:20" x14ac:dyDescent="0.25">
      <c r="T15367"/>
    </row>
    <row r="15368" spans="20:20" x14ac:dyDescent="0.25">
      <c r="T15368"/>
    </row>
    <row r="15369" spans="20:20" x14ac:dyDescent="0.25">
      <c r="T15369"/>
    </row>
    <row r="15370" spans="20:20" x14ac:dyDescent="0.25">
      <c r="T15370"/>
    </row>
    <row r="15371" spans="20:20" x14ac:dyDescent="0.25">
      <c r="T15371"/>
    </row>
    <row r="15372" spans="20:20" x14ac:dyDescent="0.25">
      <c r="T15372"/>
    </row>
    <row r="15373" spans="20:20" x14ac:dyDescent="0.25">
      <c r="T15373"/>
    </row>
    <row r="15374" spans="20:20" x14ac:dyDescent="0.25">
      <c r="T15374"/>
    </row>
    <row r="15375" spans="20:20" x14ac:dyDescent="0.25">
      <c r="T15375"/>
    </row>
    <row r="15376" spans="20:20" x14ac:dyDescent="0.25">
      <c r="T15376"/>
    </row>
    <row r="15377" spans="20:20" x14ac:dyDescent="0.25">
      <c r="T15377"/>
    </row>
    <row r="15378" spans="20:20" x14ac:dyDescent="0.25">
      <c r="T15378"/>
    </row>
    <row r="15379" spans="20:20" x14ac:dyDescent="0.25">
      <c r="T15379"/>
    </row>
    <row r="15380" spans="20:20" x14ac:dyDescent="0.25">
      <c r="T15380"/>
    </row>
    <row r="15381" spans="20:20" x14ac:dyDescent="0.25">
      <c r="T15381"/>
    </row>
    <row r="15382" spans="20:20" x14ac:dyDescent="0.25">
      <c r="T15382"/>
    </row>
    <row r="15383" spans="20:20" x14ac:dyDescent="0.25">
      <c r="T15383"/>
    </row>
    <row r="15384" spans="20:20" x14ac:dyDescent="0.25">
      <c r="T15384"/>
    </row>
    <row r="15385" spans="20:20" x14ac:dyDescent="0.25">
      <c r="T15385"/>
    </row>
    <row r="15386" spans="20:20" x14ac:dyDescent="0.25">
      <c r="T15386"/>
    </row>
    <row r="15387" spans="20:20" x14ac:dyDescent="0.25">
      <c r="T15387"/>
    </row>
    <row r="15388" spans="20:20" x14ac:dyDescent="0.25">
      <c r="T15388"/>
    </row>
    <row r="15389" spans="20:20" x14ac:dyDescent="0.25">
      <c r="T15389"/>
    </row>
    <row r="15390" spans="20:20" x14ac:dyDescent="0.25">
      <c r="T15390"/>
    </row>
    <row r="15391" spans="20:20" x14ac:dyDescent="0.25">
      <c r="T15391"/>
    </row>
    <row r="15392" spans="20:20" x14ac:dyDescent="0.25">
      <c r="T15392"/>
    </row>
    <row r="15393" spans="20:20" x14ac:dyDescent="0.25">
      <c r="T15393"/>
    </row>
    <row r="15394" spans="20:20" x14ac:dyDescent="0.25">
      <c r="T15394"/>
    </row>
    <row r="15395" spans="20:20" x14ac:dyDescent="0.25">
      <c r="T15395"/>
    </row>
    <row r="15396" spans="20:20" x14ac:dyDescent="0.25">
      <c r="T15396"/>
    </row>
    <row r="15397" spans="20:20" x14ac:dyDescent="0.25">
      <c r="T15397"/>
    </row>
    <row r="15398" spans="20:20" x14ac:dyDescent="0.25">
      <c r="T15398"/>
    </row>
    <row r="15399" spans="20:20" x14ac:dyDescent="0.25">
      <c r="T15399"/>
    </row>
    <row r="15400" spans="20:20" x14ac:dyDescent="0.25">
      <c r="T15400"/>
    </row>
    <row r="15401" spans="20:20" x14ac:dyDescent="0.25">
      <c r="T15401"/>
    </row>
    <row r="15402" spans="20:20" x14ac:dyDescent="0.25">
      <c r="T15402"/>
    </row>
    <row r="15403" spans="20:20" x14ac:dyDescent="0.25">
      <c r="T15403"/>
    </row>
    <row r="15404" spans="20:20" x14ac:dyDescent="0.25">
      <c r="T15404"/>
    </row>
    <row r="15405" spans="20:20" x14ac:dyDescent="0.25">
      <c r="T15405"/>
    </row>
    <row r="15406" spans="20:20" x14ac:dyDescent="0.25">
      <c r="T15406"/>
    </row>
    <row r="15407" spans="20:20" x14ac:dyDescent="0.25">
      <c r="T15407"/>
    </row>
    <row r="15408" spans="20:20" x14ac:dyDescent="0.25">
      <c r="T15408"/>
    </row>
    <row r="15409" spans="20:20" x14ac:dyDescent="0.25">
      <c r="T15409"/>
    </row>
    <row r="15410" spans="20:20" x14ac:dyDescent="0.25">
      <c r="T15410"/>
    </row>
    <row r="15411" spans="20:20" x14ac:dyDescent="0.25">
      <c r="T15411"/>
    </row>
    <row r="15412" spans="20:20" x14ac:dyDescent="0.25">
      <c r="T15412"/>
    </row>
    <row r="15413" spans="20:20" x14ac:dyDescent="0.25">
      <c r="T15413"/>
    </row>
    <row r="15414" spans="20:20" x14ac:dyDescent="0.25">
      <c r="T15414"/>
    </row>
    <row r="15415" spans="20:20" x14ac:dyDescent="0.25">
      <c r="T15415"/>
    </row>
    <row r="15416" spans="20:20" x14ac:dyDescent="0.25">
      <c r="T15416"/>
    </row>
    <row r="15417" spans="20:20" x14ac:dyDescent="0.25">
      <c r="T15417"/>
    </row>
    <row r="15418" spans="20:20" x14ac:dyDescent="0.25">
      <c r="T15418"/>
    </row>
    <row r="15419" spans="20:20" x14ac:dyDescent="0.25">
      <c r="T15419"/>
    </row>
    <row r="15420" spans="20:20" x14ac:dyDescent="0.25">
      <c r="T15420"/>
    </row>
    <row r="15421" spans="20:20" x14ac:dyDescent="0.25">
      <c r="T15421"/>
    </row>
    <row r="15422" spans="20:20" x14ac:dyDescent="0.25">
      <c r="T15422"/>
    </row>
    <row r="15423" spans="20:20" x14ac:dyDescent="0.25">
      <c r="T15423"/>
    </row>
    <row r="15424" spans="20:20" x14ac:dyDescent="0.25">
      <c r="T15424"/>
    </row>
    <row r="15425" spans="20:20" x14ac:dyDescent="0.25">
      <c r="T15425"/>
    </row>
    <row r="15426" spans="20:20" x14ac:dyDescent="0.25">
      <c r="T15426"/>
    </row>
    <row r="15427" spans="20:20" x14ac:dyDescent="0.25">
      <c r="T15427"/>
    </row>
    <row r="15428" spans="20:20" x14ac:dyDescent="0.25">
      <c r="T15428"/>
    </row>
    <row r="15429" spans="20:20" x14ac:dyDescent="0.25">
      <c r="T15429"/>
    </row>
    <row r="15430" spans="20:20" x14ac:dyDescent="0.25">
      <c r="T15430"/>
    </row>
    <row r="15431" spans="20:20" x14ac:dyDescent="0.25">
      <c r="T15431"/>
    </row>
    <row r="15432" spans="20:20" x14ac:dyDescent="0.25">
      <c r="T15432"/>
    </row>
    <row r="15433" spans="20:20" x14ac:dyDescent="0.25">
      <c r="T15433"/>
    </row>
    <row r="15434" spans="20:20" x14ac:dyDescent="0.25">
      <c r="T15434"/>
    </row>
    <row r="15435" spans="20:20" x14ac:dyDescent="0.25">
      <c r="T15435"/>
    </row>
    <row r="15436" spans="20:20" x14ac:dyDescent="0.25">
      <c r="T15436"/>
    </row>
    <row r="15437" spans="20:20" x14ac:dyDescent="0.25">
      <c r="T15437"/>
    </row>
    <row r="15438" spans="20:20" x14ac:dyDescent="0.25">
      <c r="T15438"/>
    </row>
    <row r="15439" spans="20:20" x14ac:dyDescent="0.25">
      <c r="T15439"/>
    </row>
    <row r="15440" spans="20:20" x14ac:dyDescent="0.25">
      <c r="T15440"/>
    </row>
    <row r="15441" spans="20:20" x14ac:dyDescent="0.25">
      <c r="T15441"/>
    </row>
    <row r="15442" spans="20:20" x14ac:dyDescent="0.25">
      <c r="T15442"/>
    </row>
    <row r="15443" spans="20:20" x14ac:dyDescent="0.25">
      <c r="T15443"/>
    </row>
    <row r="15444" spans="20:20" x14ac:dyDescent="0.25">
      <c r="T15444"/>
    </row>
    <row r="15445" spans="20:20" x14ac:dyDescent="0.25">
      <c r="T15445"/>
    </row>
    <row r="15446" spans="20:20" x14ac:dyDescent="0.25">
      <c r="T15446"/>
    </row>
    <row r="15447" spans="20:20" x14ac:dyDescent="0.25">
      <c r="T15447"/>
    </row>
    <row r="15448" spans="20:20" x14ac:dyDescent="0.25">
      <c r="T15448"/>
    </row>
    <row r="15449" spans="20:20" x14ac:dyDescent="0.25">
      <c r="T15449"/>
    </row>
    <row r="15450" spans="20:20" x14ac:dyDescent="0.25">
      <c r="T15450"/>
    </row>
    <row r="15451" spans="20:20" x14ac:dyDescent="0.25">
      <c r="T15451"/>
    </row>
    <row r="15452" spans="20:20" x14ac:dyDescent="0.25">
      <c r="T15452"/>
    </row>
    <row r="15453" spans="20:20" x14ac:dyDescent="0.25">
      <c r="T15453"/>
    </row>
    <row r="15454" spans="20:20" x14ac:dyDescent="0.25">
      <c r="T15454"/>
    </row>
    <row r="15455" spans="20:20" x14ac:dyDescent="0.25">
      <c r="T15455"/>
    </row>
    <row r="15456" spans="20:20" x14ac:dyDescent="0.25">
      <c r="T15456"/>
    </row>
    <row r="15457" spans="20:20" x14ac:dyDescent="0.25">
      <c r="T15457"/>
    </row>
    <row r="15458" spans="20:20" x14ac:dyDescent="0.25">
      <c r="T15458"/>
    </row>
    <row r="15459" spans="20:20" x14ac:dyDescent="0.25">
      <c r="T15459"/>
    </row>
    <row r="15460" spans="20:20" x14ac:dyDescent="0.25">
      <c r="T15460"/>
    </row>
    <row r="15461" spans="20:20" x14ac:dyDescent="0.25">
      <c r="T15461"/>
    </row>
    <row r="15462" spans="20:20" x14ac:dyDescent="0.25">
      <c r="T15462"/>
    </row>
    <row r="15463" spans="20:20" x14ac:dyDescent="0.25">
      <c r="T15463"/>
    </row>
    <row r="15464" spans="20:20" x14ac:dyDescent="0.25">
      <c r="T15464"/>
    </row>
    <row r="15465" spans="20:20" x14ac:dyDescent="0.25">
      <c r="T15465"/>
    </row>
    <row r="15466" spans="20:20" x14ac:dyDescent="0.25">
      <c r="T15466"/>
    </row>
    <row r="15467" spans="20:20" x14ac:dyDescent="0.25">
      <c r="T15467"/>
    </row>
    <row r="15468" spans="20:20" x14ac:dyDescent="0.25">
      <c r="T15468"/>
    </row>
    <row r="15469" spans="20:20" x14ac:dyDescent="0.25">
      <c r="T15469"/>
    </row>
    <row r="15470" spans="20:20" x14ac:dyDescent="0.25">
      <c r="T15470"/>
    </row>
    <row r="15471" spans="20:20" x14ac:dyDescent="0.25">
      <c r="T15471"/>
    </row>
    <row r="15472" spans="20:20" x14ac:dyDescent="0.25">
      <c r="T15472"/>
    </row>
    <row r="15473" spans="20:20" x14ac:dyDescent="0.25">
      <c r="T15473"/>
    </row>
    <row r="15474" spans="20:20" x14ac:dyDescent="0.25">
      <c r="T15474"/>
    </row>
    <row r="15475" spans="20:20" x14ac:dyDescent="0.25">
      <c r="T15475"/>
    </row>
    <row r="15476" spans="20:20" x14ac:dyDescent="0.25">
      <c r="T15476"/>
    </row>
    <row r="15477" spans="20:20" x14ac:dyDescent="0.25">
      <c r="T15477"/>
    </row>
    <row r="15478" spans="20:20" x14ac:dyDescent="0.25">
      <c r="T15478"/>
    </row>
    <row r="15479" spans="20:20" x14ac:dyDescent="0.25">
      <c r="T15479"/>
    </row>
    <row r="15480" spans="20:20" x14ac:dyDescent="0.25">
      <c r="T15480"/>
    </row>
    <row r="15481" spans="20:20" x14ac:dyDescent="0.25">
      <c r="T15481"/>
    </row>
    <row r="15482" spans="20:20" x14ac:dyDescent="0.25">
      <c r="T15482"/>
    </row>
    <row r="15483" spans="20:20" x14ac:dyDescent="0.25">
      <c r="T15483"/>
    </row>
    <row r="15484" spans="20:20" x14ac:dyDescent="0.25">
      <c r="T15484"/>
    </row>
    <row r="15485" spans="20:20" x14ac:dyDescent="0.25">
      <c r="T15485"/>
    </row>
    <row r="15486" spans="20:20" x14ac:dyDescent="0.25">
      <c r="T15486"/>
    </row>
    <row r="15487" spans="20:20" x14ac:dyDescent="0.25">
      <c r="T15487"/>
    </row>
    <row r="15488" spans="20:20" x14ac:dyDescent="0.25">
      <c r="T15488"/>
    </row>
    <row r="15489" spans="20:20" x14ac:dyDescent="0.25">
      <c r="T15489"/>
    </row>
    <row r="15490" spans="20:20" x14ac:dyDescent="0.25">
      <c r="T15490"/>
    </row>
    <row r="15491" spans="20:20" x14ac:dyDescent="0.25">
      <c r="T15491"/>
    </row>
    <row r="15492" spans="20:20" x14ac:dyDescent="0.25">
      <c r="T15492"/>
    </row>
    <row r="15493" spans="20:20" x14ac:dyDescent="0.25">
      <c r="T15493"/>
    </row>
    <row r="15494" spans="20:20" x14ac:dyDescent="0.25">
      <c r="T15494"/>
    </row>
    <row r="15495" spans="20:20" x14ac:dyDescent="0.25">
      <c r="T15495"/>
    </row>
    <row r="15496" spans="20:20" x14ac:dyDescent="0.25">
      <c r="T15496"/>
    </row>
    <row r="15497" spans="20:20" x14ac:dyDescent="0.25">
      <c r="T15497"/>
    </row>
    <row r="15498" spans="20:20" x14ac:dyDescent="0.25">
      <c r="T15498"/>
    </row>
    <row r="15499" spans="20:20" x14ac:dyDescent="0.25">
      <c r="T15499"/>
    </row>
    <row r="15500" spans="20:20" x14ac:dyDescent="0.25">
      <c r="T15500"/>
    </row>
    <row r="15501" spans="20:20" x14ac:dyDescent="0.25">
      <c r="T15501"/>
    </row>
    <row r="15502" spans="20:20" x14ac:dyDescent="0.25">
      <c r="T15502"/>
    </row>
    <row r="15503" spans="20:20" x14ac:dyDescent="0.25">
      <c r="T15503"/>
    </row>
    <row r="15504" spans="20:20" x14ac:dyDescent="0.25">
      <c r="T15504"/>
    </row>
    <row r="15505" spans="20:20" x14ac:dyDescent="0.25">
      <c r="T15505"/>
    </row>
    <row r="15506" spans="20:20" x14ac:dyDescent="0.25">
      <c r="T15506"/>
    </row>
    <row r="15507" spans="20:20" x14ac:dyDescent="0.25">
      <c r="T15507"/>
    </row>
    <row r="15508" spans="20:20" x14ac:dyDescent="0.25">
      <c r="T15508"/>
    </row>
    <row r="15509" spans="20:20" x14ac:dyDescent="0.25">
      <c r="T15509"/>
    </row>
    <row r="15510" spans="20:20" x14ac:dyDescent="0.25">
      <c r="T15510"/>
    </row>
    <row r="15511" spans="20:20" x14ac:dyDescent="0.25">
      <c r="T15511"/>
    </row>
    <row r="15512" spans="20:20" x14ac:dyDescent="0.25">
      <c r="T15512"/>
    </row>
    <row r="15513" spans="20:20" x14ac:dyDescent="0.25">
      <c r="T15513"/>
    </row>
    <row r="15514" spans="20:20" x14ac:dyDescent="0.25">
      <c r="T15514"/>
    </row>
    <row r="15515" spans="20:20" x14ac:dyDescent="0.25">
      <c r="T15515"/>
    </row>
    <row r="15516" spans="20:20" x14ac:dyDescent="0.25">
      <c r="T15516"/>
    </row>
    <row r="15517" spans="20:20" x14ac:dyDescent="0.25">
      <c r="T15517"/>
    </row>
    <row r="15518" spans="20:20" x14ac:dyDescent="0.25">
      <c r="T15518"/>
    </row>
    <row r="15519" spans="20:20" x14ac:dyDescent="0.25">
      <c r="T15519"/>
    </row>
    <row r="15520" spans="20:20" x14ac:dyDescent="0.25">
      <c r="T15520"/>
    </row>
    <row r="15521" spans="20:20" x14ac:dyDescent="0.25">
      <c r="T15521"/>
    </row>
    <row r="15522" spans="20:20" x14ac:dyDescent="0.25">
      <c r="T15522"/>
    </row>
    <row r="15523" spans="20:20" x14ac:dyDescent="0.25">
      <c r="T15523"/>
    </row>
    <row r="15524" spans="20:20" x14ac:dyDescent="0.25">
      <c r="T15524"/>
    </row>
    <row r="15525" spans="20:20" x14ac:dyDescent="0.25">
      <c r="T15525"/>
    </row>
    <row r="15526" spans="20:20" x14ac:dyDescent="0.25">
      <c r="T15526"/>
    </row>
    <row r="15527" spans="20:20" x14ac:dyDescent="0.25">
      <c r="T15527"/>
    </row>
    <row r="15528" spans="20:20" x14ac:dyDescent="0.25">
      <c r="T15528"/>
    </row>
    <row r="15529" spans="20:20" x14ac:dyDescent="0.25">
      <c r="T15529"/>
    </row>
    <row r="15530" spans="20:20" x14ac:dyDescent="0.25">
      <c r="T15530"/>
    </row>
    <row r="15531" spans="20:20" x14ac:dyDescent="0.25">
      <c r="T15531"/>
    </row>
    <row r="15532" spans="20:20" x14ac:dyDescent="0.25">
      <c r="T15532"/>
    </row>
    <row r="15533" spans="20:20" x14ac:dyDescent="0.25">
      <c r="T15533"/>
    </row>
    <row r="15534" spans="20:20" x14ac:dyDescent="0.25">
      <c r="T15534"/>
    </row>
    <row r="15535" spans="20:20" x14ac:dyDescent="0.25">
      <c r="T15535"/>
    </row>
    <row r="15536" spans="20:20" x14ac:dyDescent="0.25">
      <c r="T15536"/>
    </row>
    <row r="15537" spans="20:20" x14ac:dyDescent="0.25">
      <c r="T15537"/>
    </row>
    <row r="15538" spans="20:20" x14ac:dyDescent="0.25">
      <c r="T15538"/>
    </row>
    <row r="15539" spans="20:20" x14ac:dyDescent="0.25">
      <c r="T15539"/>
    </row>
    <row r="15540" spans="20:20" x14ac:dyDescent="0.25">
      <c r="T15540"/>
    </row>
    <row r="15541" spans="20:20" x14ac:dyDescent="0.25">
      <c r="T15541"/>
    </row>
    <row r="15542" spans="20:20" x14ac:dyDescent="0.25">
      <c r="T15542"/>
    </row>
    <row r="15543" spans="20:20" x14ac:dyDescent="0.25">
      <c r="T15543"/>
    </row>
    <row r="15544" spans="20:20" x14ac:dyDescent="0.25">
      <c r="T15544"/>
    </row>
    <row r="15545" spans="20:20" x14ac:dyDescent="0.25">
      <c r="T15545"/>
    </row>
    <row r="15546" spans="20:20" x14ac:dyDescent="0.25">
      <c r="T15546"/>
    </row>
    <row r="15547" spans="20:20" x14ac:dyDescent="0.25">
      <c r="T15547"/>
    </row>
    <row r="15548" spans="20:20" x14ac:dyDescent="0.25">
      <c r="T15548"/>
    </row>
    <row r="15549" spans="20:20" x14ac:dyDescent="0.25">
      <c r="T15549"/>
    </row>
    <row r="15550" spans="20:20" x14ac:dyDescent="0.25">
      <c r="T15550"/>
    </row>
    <row r="15551" spans="20:20" x14ac:dyDescent="0.25">
      <c r="T15551"/>
    </row>
    <row r="15552" spans="20:20" x14ac:dyDescent="0.25">
      <c r="T15552"/>
    </row>
    <row r="15553" spans="20:20" x14ac:dyDescent="0.25">
      <c r="T15553"/>
    </row>
    <row r="15554" spans="20:20" x14ac:dyDescent="0.25">
      <c r="T15554"/>
    </row>
    <row r="15555" spans="20:20" x14ac:dyDescent="0.25">
      <c r="T15555"/>
    </row>
    <row r="15556" spans="20:20" x14ac:dyDescent="0.25">
      <c r="T15556"/>
    </row>
    <row r="15557" spans="20:20" x14ac:dyDescent="0.25">
      <c r="T15557"/>
    </row>
    <row r="15558" spans="20:20" x14ac:dyDescent="0.25">
      <c r="T15558"/>
    </row>
    <row r="15559" spans="20:20" x14ac:dyDescent="0.25">
      <c r="T15559"/>
    </row>
    <row r="15560" spans="20:20" x14ac:dyDescent="0.25">
      <c r="T15560"/>
    </row>
    <row r="15561" spans="20:20" x14ac:dyDescent="0.25">
      <c r="T15561"/>
    </row>
    <row r="15562" spans="20:20" x14ac:dyDescent="0.25">
      <c r="T15562"/>
    </row>
    <row r="15563" spans="20:20" x14ac:dyDescent="0.25">
      <c r="T15563"/>
    </row>
    <row r="15564" spans="20:20" x14ac:dyDescent="0.25">
      <c r="T15564"/>
    </row>
    <row r="15565" spans="20:20" x14ac:dyDescent="0.25">
      <c r="T15565"/>
    </row>
    <row r="15566" spans="20:20" x14ac:dyDescent="0.25">
      <c r="T15566"/>
    </row>
    <row r="15567" spans="20:20" x14ac:dyDescent="0.25">
      <c r="T15567"/>
    </row>
    <row r="15568" spans="20:20" x14ac:dyDescent="0.25">
      <c r="T15568"/>
    </row>
    <row r="15569" spans="20:20" x14ac:dyDescent="0.25">
      <c r="T15569"/>
    </row>
    <row r="15570" spans="20:20" x14ac:dyDescent="0.25">
      <c r="T15570"/>
    </row>
    <row r="15571" spans="20:20" x14ac:dyDescent="0.25">
      <c r="T15571"/>
    </row>
    <row r="15572" spans="20:20" x14ac:dyDescent="0.25">
      <c r="T15572"/>
    </row>
    <row r="15573" spans="20:20" x14ac:dyDescent="0.25">
      <c r="T15573"/>
    </row>
    <row r="15574" spans="20:20" x14ac:dyDescent="0.25">
      <c r="T15574"/>
    </row>
    <row r="15575" spans="20:20" x14ac:dyDescent="0.25">
      <c r="T15575"/>
    </row>
    <row r="15576" spans="20:20" x14ac:dyDescent="0.25">
      <c r="T15576"/>
    </row>
    <row r="15577" spans="20:20" x14ac:dyDescent="0.25">
      <c r="T15577"/>
    </row>
    <row r="15578" spans="20:20" x14ac:dyDescent="0.25">
      <c r="T15578"/>
    </row>
    <row r="15579" spans="20:20" x14ac:dyDescent="0.25">
      <c r="T15579"/>
    </row>
    <row r="15580" spans="20:20" x14ac:dyDescent="0.25">
      <c r="T15580"/>
    </row>
    <row r="15581" spans="20:20" x14ac:dyDescent="0.25">
      <c r="T15581"/>
    </row>
    <row r="15582" spans="20:20" x14ac:dyDescent="0.25">
      <c r="T15582"/>
    </row>
    <row r="15583" spans="20:20" x14ac:dyDescent="0.25">
      <c r="T15583"/>
    </row>
    <row r="15584" spans="20:20" x14ac:dyDescent="0.25">
      <c r="T15584"/>
    </row>
    <row r="15585" spans="20:20" x14ac:dyDescent="0.25">
      <c r="T15585"/>
    </row>
    <row r="15586" spans="20:20" x14ac:dyDescent="0.25">
      <c r="T15586"/>
    </row>
    <row r="15587" spans="20:20" x14ac:dyDescent="0.25">
      <c r="T15587"/>
    </row>
    <row r="15588" spans="20:20" x14ac:dyDescent="0.25">
      <c r="T15588"/>
    </row>
    <row r="15589" spans="20:20" x14ac:dyDescent="0.25">
      <c r="T15589"/>
    </row>
    <row r="15590" spans="20:20" x14ac:dyDescent="0.25">
      <c r="T15590"/>
    </row>
    <row r="15591" spans="20:20" x14ac:dyDescent="0.25">
      <c r="T15591"/>
    </row>
    <row r="15592" spans="20:20" x14ac:dyDescent="0.25">
      <c r="T15592"/>
    </row>
    <row r="15593" spans="20:20" x14ac:dyDescent="0.25">
      <c r="T15593"/>
    </row>
    <row r="15594" spans="20:20" x14ac:dyDescent="0.25">
      <c r="T15594"/>
    </row>
    <row r="15595" spans="20:20" x14ac:dyDescent="0.25">
      <c r="T15595"/>
    </row>
    <row r="15596" spans="20:20" x14ac:dyDescent="0.25">
      <c r="T15596"/>
    </row>
    <row r="15597" spans="20:20" x14ac:dyDescent="0.25">
      <c r="T15597"/>
    </row>
    <row r="15598" spans="20:20" x14ac:dyDescent="0.25">
      <c r="T15598"/>
    </row>
    <row r="15599" spans="20:20" x14ac:dyDescent="0.25">
      <c r="T15599"/>
    </row>
    <row r="15600" spans="20:20" x14ac:dyDescent="0.25">
      <c r="T15600"/>
    </row>
    <row r="15601" spans="20:20" x14ac:dyDescent="0.25">
      <c r="T15601"/>
    </row>
    <row r="15602" spans="20:20" x14ac:dyDescent="0.25">
      <c r="T15602"/>
    </row>
    <row r="15603" spans="20:20" x14ac:dyDescent="0.25">
      <c r="T15603"/>
    </row>
    <row r="15604" spans="20:20" x14ac:dyDescent="0.25">
      <c r="T15604"/>
    </row>
    <row r="15605" spans="20:20" x14ac:dyDescent="0.25">
      <c r="T15605"/>
    </row>
    <row r="15606" spans="20:20" x14ac:dyDescent="0.25">
      <c r="T15606"/>
    </row>
    <row r="15607" spans="20:20" x14ac:dyDescent="0.25">
      <c r="T15607"/>
    </row>
    <row r="15608" spans="20:20" x14ac:dyDescent="0.25">
      <c r="T15608"/>
    </row>
    <row r="15609" spans="20:20" x14ac:dyDescent="0.25">
      <c r="T15609"/>
    </row>
    <row r="15610" spans="20:20" x14ac:dyDescent="0.25">
      <c r="T15610"/>
    </row>
    <row r="15611" spans="20:20" x14ac:dyDescent="0.25">
      <c r="T15611"/>
    </row>
    <row r="15612" spans="20:20" x14ac:dyDescent="0.25">
      <c r="T15612"/>
    </row>
    <row r="15613" spans="20:20" x14ac:dyDescent="0.25">
      <c r="T15613"/>
    </row>
    <row r="15614" spans="20:20" x14ac:dyDescent="0.25">
      <c r="T15614"/>
    </row>
    <row r="15615" spans="20:20" x14ac:dyDescent="0.25">
      <c r="T15615"/>
    </row>
    <row r="15616" spans="20:20" x14ac:dyDescent="0.25">
      <c r="T15616"/>
    </row>
    <row r="15617" spans="20:20" x14ac:dyDescent="0.25">
      <c r="T15617"/>
    </row>
    <row r="15618" spans="20:20" x14ac:dyDescent="0.25">
      <c r="T15618"/>
    </row>
    <row r="15619" spans="20:20" x14ac:dyDescent="0.25">
      <c r="T15619"/>
    </row>
    <row r="15620" spans="20:20" x14ac:dyDescent="0.25">
      <c r="T15620"/>
    </row>
    <row r="15621" spans="20:20" x14ac:dyDescent="0.25">
      <c r="T15621"/>
    </row>
    <row r="15622" spans="20:20" x14ac:dyDescent="0.25">
      <c r="T15622"/>
    </row>
    <row r="15623" spans="20:20" x14ac:dyDescent="0.25">
      <c r="T15623"/>
    </row>
    <row r="15624" spans="20:20" x14ac:dyDescent="0.25">
      <c r="T15624"/>
    </row>
    <row r="15625" spans="20:20" x14ac:dyDescent="0.25">
      <c r="T15625"/>
    </row>
    <row r="15626" spans="20:20" x14ac:dyDescent="0.25">
      <c r="T15626"/>
    </row>
    <row r="15627" spans="20:20" x14ac:dyDescent="0.25">
      <c r="T15627"/>
    </row>
    <row r="15628" spans="20:20" x14ac:dyDescent="0.25">
      <c r="T15628"/>
    </row>
    <row r="15629" spans="20:20" x14ac:dyDescent="0.25">
      <c r="T15629"/>
    </row>
    <row r="15630" spans="20:20" x14ac:dyDescent="0.25">
      <c r="T15630"/>
    </row>
    <row r="15631" spans="20:20" x14ac:dyDescent="0.25">
      <c r="T15631"/>
    </row>
    <row r="15632" spans="20:20" x14ac:dyDescent="0.25">
      <c r="T15632"/>
    </row>
    <row r="15633" spans="20:20" x14ac:dyDescent="0.25">
      <c r="T15633"/>
    </row>
    <row r="15634" spans="20:20" x14ac:dyDescent="0.25">
      <c r="T15634"/>
    </row>
    <row r="15635" spans="20:20" x14ac:dyDescent="0.25">
      <c r="T15635"/>
    </row>
    <row r="15636" spans="20:20" x14ac:dyDescent="0.25">
      <c r="T15636"/>
    </row>
    <row r="15637" spans="20:20" x14ac:dyDescent="0.25">
      <c r="T15637"/>
    </row>
    <row r="15638" spans="20:20" x14ac:dyDescent="0.25">
      <c r="T15638"/>
    </row>
    <row r="15639" spans="20:20" x14ac:dyDescent="0.25">
      <c r="T15639"/>
    </row>
    <row r="15640" spans="20:20" x14ac:dyDescent="0.25">
      <c r="T15640"/>
    </row>
    <row r="15641" spans="20:20" x14ac:dyDescent="0.25">
      <c r="T15641"/>
    </row>
    <row r="15642" spans="20:20" x14ac:dyDescent="0.25">
      <c r="T15642"/>
    </row>
    <row r="15643" spans="20:20" x14ac:dyDescent="0.25">
      <c r="T15643"/>
    </row>
    <row r="15644" spans="20:20" x14ac:dyDescent="0.25">
      <c r="T15644"/>
    </row>
    <row r="15645" spans="20:20" x14ac:dyDescent="0.25">
      <c r="T15645"/>
    </row>
    <row r="15646" spans="20:20" x14ac:dyDescent="0.25">
      <c r="T15646"/>
    </row>
    <row r="15647" spans="20:20" x14ac:dyDescent="0.25">
      <c r="T15647"/>
    </row>
    <row r="15648" spans="20:20" x14ac:dyDescent="0.25">
      <c r="T15648"/>
    </row>
    <row r="15649" spans="20:20" x14ac:dyDescent="0.25">
      <c r="T15649"/>
    </row>
    <row r="15650" spans="20:20" x14ac:dyDescent="0.25">
      <c r="T15650"/>
    </row>
    <row r="15651" spans="20:20" x14ac:dyDescent="0.25">
      <c r="T15651"/>
    </row>
    <row r="15652" spans="20:20" x14ac:dyDescent="0.25">
      <c r="T15652"/>
    </row>
    <row r="15653" spans="20:20" x14ac:dyDescent="0.25">
      <c r="T15653"/>
    </row>
    <row r="15654" spans="20:20" x14ac:dyDescent="0.25">
      <c r="T15654"/>
    </row>
    <row r="15655" spans="20:20" x14ac:dyDescent="0.25">
      <c r="T15655"/>
    </row>
    <row r="15656" spans="20:20" x14ac:dyDescent="0.25">
      <c r="T15656"/>
    </row>
    <row r="15657" spans="20:20" x14ac:dyDescent="0.25">
      <c r="T15657"/>
    </row>
    <row r="15658" spans="20:20" x14ac:dyDescent="0.25">
      <c r="T15658"/>
    </row>
    <row r="15659" spans="20:20" x14ac:dyDescent="0.25">
      <c r="T15659"/>
    </row>
    <row r="15660" spans="20:20" x14ac:dyDescent="0.25">
      <c r="T15660"/>
    </row>
    <row r="15661" spans="20:20" x14ac:dyDescent="0.25">
      <c r="T15661"/>
    </row>
    <row r="15662" spans="20:20" x14ac:dyDescent="0.25">
      <c r="T15662"/>
    </row>
    <row r="15663" spans="20:20" x14ac:dyDescent="0.25">
      <c r="T15663"/>
    </row>
    <row r="15664" spans="20:20" x14ac:dyDescent="0.25">
      <c r="T15664"/>
    </row>
    <row r="15665" spans="20:20" x14ac:dyDescent="0.25">
      <c r="T15665"/>
    </row>
    <row r="15666" spans="20:20" x14ac:dyDescent="0.25">
      <c r="T15666"/>
    </row>
    <row r="15667" spans="20:20" x14ac:dyDescent="0.25">
      <c r="T15667"/>
    </row>
    <row r="15668" spans="20:20" x14ac:dyDescent="0.25">
      <c r="T15668"/>
    </row>
    <row r="15669" spans="20:20" x14ac:dyDescent="0.25">
      <c r="T15669"/>
    </row>
    <row r="15670" spans="20:20" x14ac:dyDescent="0.25">
      <c r="T15670"/>
    </row>
    <row r="15671" spans="20:20" x14ac:dyDescent="0.25">
      <c r="T15671"/>
    </row>
    <row r="15672" spans="20:20" x14ac:dyDescent="0.25">
      <c r="T15672"/>
    </row>
    <row r="15673" spans="20:20" x14ac:dyDescent="0.25">
      <c r="T15673"/>
    </row>
    <row r="15674" spans="20:20" x14ac:dyDescent="0.25">
      <c r="T15674"/>
    </row>
    <row r="15675" spans="20:20" x14ac:dyDescent="0.25">
      <c r="T15675"/>
    </row>
    <row r="15676" spans="20:20" x14ac:dyDescent="0.25">
      <c r="T15676"/>
    </row>
    <row r="15677" spans="20:20" x14ac:dyDescent="0.25">
      <c r="T15677"/>
    </row>
    <row r="15678" spans="20:20" x14ac:dyDescent="0.25">
      <c r="T15678"/>
    </row>
    <row r="15679" spans="20:20" x14ac:dyDescent="0.25">
      <c r="T15679"/>
    </row>
    <row r="15680" spans="20:20" x14ac:dyDescent="0.25">
      <c r="T15680"/>
    </row>
    <row r="15681" spans="20:20" x14ac:dyDescent="0.25">
      <c r="T15681"/>
    </row>
    <row r="15682" spans="20:20" x14ac:dyDescent="0.25">
      <c r="T15682"/>
    </row>
    <row r="15683" spans="20:20" x14ac:dyDescent="0.25">
      <c r="T15683"/>
    </row>
    <row r="15684" spans="20:20" x14ac:dyDescent="0.25">
      <c r="T15684"/>
    </row>
    <row r="15685" spans="20:20" x14ac:dyDescent="0.25">
      <c r="T15685"/>
    </row>
    <row r="15686" spans="20:20" x14ac:dyDescent="0.25">
      <c r="T15686"/>
    </row>
    <row r="15687" spans="20:20" x14ac:dyDescent="0.25">
      <c r="T15687"/>
    </row>
    <row r="15688" spans="20:20" x14ac:dyDescent="0.25">
      <c r="T15688"/>
    </row>
    <row r="15689" spans="20:20" x14ac:dyDescent="0.25">
      <c r="T15689"/>
    </row>
    <row r="15690" spans="20:20" x14ac:dyDescent="0.25">
      <c r="T15690"/>
    </row>
    <row r="15691" spans="20:20" x14ac:dyDescent="0.25">
      <c r="T15691"/>
    </row>
    <row r="15692" spans="20:20" x14ac:dyDescent="0.25">
      <c r="T15692"/>
    </row>
    <row r="15693" spans="20:20" x14ac:dyDescent="0.25">
      <c r="T15693"/>
    </row>
    <row r="15694" spans="20:20" x14ac:dyDescent="0.25">
      <c r="T15694"/>
    </row>
    <row r="15695" spans="20:20" x14ac:dyDescent="0.25">
      <c r="T15695"/>
    </row>
    <row r="15696" spans="20:20" x14ac:dyDescent="0.25">
      <c r="T15696"/>
    </row>
    <row r="15697" spans="20:20" x14ac:dyDescent="0.25">
      <c r="T15697"/>
    </row>
    <row r="15698" spans="20:20" x14ac:dyDescent="0.25">
      <c r="T15698"/>
    </row>
    <row r="15699" spans="20:20" x14ac:dyDescent="0.25">
      <c r="T15699"/>
    </row>
    <row r="15700" spans="20:20" x14ac:dyDescent="0.25">
      <c r="T15700"/>
    </row>
    <row r="15701" spans="20:20" x14ac:dyDescent="0.25">
      <c r="T15701"/>
    </row>
    <row r="15702" spans="20:20" x14ac:dyDescent="0.25">
      <c r="T15702"/>
    </row>
    <row r="15703" spans="20:20" x14ac:dyDescent="0.25">
      <c r="T15703"/>
    </row>
    <row r="15704" spans="20:20" x14ac:dyDescent="0.25">
      <c r="T15704"/>
    </row>
    <row r="15705" spans="20:20" x14ac:dyDescent="0.25">
      <c r="T15705"/>
    </row>
    <row r="15706" spans="20:20" x14ac:dyDescent="0.25">
      <c r="T15706"/>
    </row>
    <row r="15707" spans="20:20" x14ac:dyDescent="0.25">
      <c r="T15707"/>
    </row>
    <row r="15708" spans="20:20" x14ac:dyDescent="0.25">
      <c r="T15708"/>
    </row>
    <row r="15709" spans="20:20" x14ac:dyDescent="0.25">
      <c r="T15709"/>
    </row>
    <row r="15710" spans="20:20" x14ac:dyDescent="0.25">
      <c r="T15710"/>
    </row>
    <row r="15711" spans="20:20" x14ac:dyDescent="0.25">
      <c r="T15711"/>
    </row>
    <row r="15712" spans="20:20" x14ac:dyDescent="0.25">
      <c r="T15712"/>
    </row>
    <row r="15713" spans="20:20" x14ac:dyDescent="0.25">
      <c r="T15713"/>
    </row>
    <row r="15714" spans="20:20" x14ac:dyDescent="0.25">
      <c r="T15714"/>
    </row>
    <row r="15715" spans="20:20" x14ac:dyDescent="0.25">
      <c r="T15715"/>
    </row>
    <row r="15716" spans="20:20" x14ac:dyDescent="0.25">
      <c r="T15716"/>
    </row>
    <row r="15717" spans="20:20" x14ac:dyDescent="0.25">
      <c r="T15717"/>
    </row>
    <row r="15718" spans="20:20" x14ac:dyDescent="0.25">
      <c r="T15718"/>
    </row>
    <row r="15719" spans="20:20" x14ac:dyDescent="0.25">
      <c r="T15719"/>
    </row>
    <row r="15720" spans="20:20" x14ac:dyDescent="0.25">
      <c r="T15720"/>
    </row>
    <row r="15721" spans="20:20" x14ac:dyDescent="0.25">
      <c r="T15721"/>
    </row>
    <row r="15722" spans="20:20" x14ac:dyDescent="0.25">
      <c r="T15722"/>
    </row>
    <row r="15723" spans="20:20" x14ac:dyDescent="0.25">
      <c r="T15723"/>
    </row>
    <row r="15724" spans="20:20" x14ac:dyDescent="0.25">
      <c r="T15724"/>
    </row>
    <row r="15725" spans="20:20" x14ac:dyDescent="0.25">
      <c r="T15725"/>
    </row>
    <row r="15726" spans="20:20" x14ac:dyDescent="0.25">
      <c r="T15726"/>
    </row>
    <row r="15727" spans="20:20" x14ac:dyDescent="0.25">
      <c r="T15727"/>
    </row>
    <row r="15728" spans="20:20" x14ac:dyDescent="0.25">
      <c r="T15728"/>
    </row>
    <row r="15729" spans="20:20" x14ac:dyDescent="0.25">
      <c r="T15729"/>
    </row>
    <row r="15730" spans="20:20" x14ac:dyDescent="0.25">
      <c r="T15730"/>
    </row>
    <row r="15731" spans="20:20" x14ac:dyDescent="0.25">
      <c r="T15731"/>
    </row>
    <row r="15732" spans="20:20" x14ac:dyDescent="0.25">
      <c r="T15732"/>
    </row>
    <row r="15733" spans="20:20" x14ac:dyDescent="0.25">
      <c r="T15733"/>
    </row>
    <row r="15734" spans="20:20" x14ac:dyDescent="0.25">
      <c r="T15734"/>
    </row>
    <row r="15735" spans="20:20" x14ac:dyDescent="0.25">
      <c r="T15735"/>
    </row>
    <row r="15736" spans="20:20" x14ac:dyDescent="0.25">
      <c r="T15736"/>
    </row>
    <row r="15737" spans="20:20" x14ac:dyDescent="0.25">
      <c r="T15737"/>
    </row>
    <row r="15738" spans="20:20" x14ac:dyDescent="0.25">
      <c r="T15738"/>
    </row>
    <row r="15739" spans="20:20" x14ac:dyDescent="0.25">
      <c r="T15739"/>
    </row>
    <row r="15740" spans="20:20" x14ac:dyDescent="0.25">
      <c r="T15740"/>
    </row>
    <row r="15741" spans="20:20" x14ac:dyDescent="0.25">
      <c r="T15741"/>
    </row>
    <row r="15742" spans="20:20" x14ac:dyDescent="0.25">
      <c r="T15742"/>
    </row>
    <row r="15743" spans="20:20" x14ac:dyDescent="0.25">
      <c r="T15743"/>
    </row>
    <row r="15744" spans="20:20" x14ac:dyDescent="0.25">
      <c r="T15744"/>
    </row>
    <row r="15745" spans="20:20" x14ac:dyDescent="0.25">
      <c r="T15745"/>
    </row>
    <row r="15746" spans="20:20" x14ac:dyDescent="0.25">
      <c r="T15746"/>
    </row>
    <row r="15747" spans="20:20" x14ac:dyDescent="0.25">
      <c r="T15747"/>
    </row>
    <row r="15748" spans="20:20" x14ac:dyDescent="0.25">
      <c r="T15748"/>
    </row>
    <row r="15749" spans="20:20" x14ac:dyDescent="0.25">
      <c r="T15749"/>
    </row>
    <row r="15750" spans="20:20" x14ac:dyDescent="0.25">
      <c r="T15750"/>
    </row>
    <row r="15751" spans="20:20" x14ac:dyDescent="0.25">
      <c r="T15751"/>
    </row>
    <row r="15752" spans="20:20" x14ac:dyDescent="0.25">
      <c r="T15752"/>
    </row>
    <row r="15753" spans="20:20" x14ac:dyDescent="0.25">
      <c r="T15753"/>
    </row>
    <row r="15754" spans="20:20" x14ac:dyDescent="0.25">
      <c r="T15754"/>
    </row>
    <row r="15755" spans="20:20" x14ac:dyDescent="0.25">
      <c r="T15755"/>
    </row>
    <row r="15756" spans="20:20" x14ac:dyDescent="0.25">
      <c r="T15756"/>
    </row>
    <row r="15757" spans="20:20" x14ac:dyDescent="0.25">
      <c r="T15757"/>
    </row>
    <row r="15758" spans="20:20" x14ac:dyDescent="0.25">
      <c r="T15758"/>
    </row>
    <row r="15759" spans="20:20" x14ac:dyDescent="0.25">
      <c r="T15759"/>
    </row>
    <row r="15760" spans="20:20" x14ac:dyDescent="0.25">
      <c r="T15760"/>
    </row>
    <row r="15761" spans="20:20" x14ac:dyDescent="0.25">
      <c r="T15761"/>
    </row>
    <row r="15762" spans="20:20" x14ac:dyDescent="0.25">
      <c r="T15762"/>
    </row>
    <row r="15763" spans="20:20" x14ac:dyDescent="0.25">
      <c r="T15763"/>
    </row>
    <row r="15764" spans="20:20" x14ac:dyDescent="0.25">
      <c r="T15764"/>
    </row>
    <row r="15765" spans="20:20" x14ac:dyDescent="0.25">
      <c r="T15765"/>
    </row>
    <row r="15766" spans="20:20" x14ac:dyDescent="0.25">
      <c r="T15766"/>
    </row>
    <row r="15767" spans="20:20" x14ac:dyDescent="0.25">
      <c r="T15767"/>
    </row>
    <row r="15768" spans="20:20" x14ac:dyDescent="0.25">
      <c r="T15768"/>
    </row>
    <row r="15769" spans="20:20" x14ac:dyDescent="0.25">
      <c r="T15769"/>
    </row>
    <row r="15770" spans="20:20" x14ac:dyDescent="0.25">
      <c r="T15770"/>
    </row>
    <row r="15771" spans="20:20" x14ac:dyDescent="0.25">
      <c r="T15771"/>
    </row>
    <row r="15772" spans="20:20" x14ac:dyDescent="0.25">
      <c r="T15772"/>
    </row>
    <row r="15773" spans="20:20" x14ac:dyDescent="0.25">
      <c r="T15773"/>
    </row>
    <row r="15774" spans="20:20" x14ac:dyDescent="0.25">
      <c r="T15774"/>
    </row>
    <row r="15775" spans="20:20" x14ac:dyDescent="0.25">
      <c r="T15775"/>
    </row>
    <row r="15776" spans="20:20" x14ac:dyDescent="0.25">
      <c r="T15776"/>
    </row>
    <row r="15777" spans="20:20" x14ac:dyDescent="0.25">
      <c r="T15777"/>
    </row>
    <row r="15778" spans="20:20" x14ac:dyDescent="0.25">
      <c r="T15778"/>
    </row>
    <row r="15779" spans="20:20" x14ac:dyDescent="0.25">
      <c r="T15779"/>
    </row>
    <row r="15780" spans="20:20" x14ac:dyDescent="0.25">
      <c r="T15780"/>
    </row>
    <row r="15781" spans="20:20" x14ac:dyDescent="0.25">
      <c r="T15781"/>
    </row>
    <row r="15782" spans="20:20" x14ac:dyDescent="0.25">
      <c r="T15782"/>
    </row>
    <row r="15783" spans="20:20" x14ac:dyDescent="0.25">
      <c r="T15783"/>
    </row>
    <row r="15784" spans="20:20" x14ac:dyDescent="0.25">
      <c r="T15784"/>
    </row>
    <row r="15785" spans="20:20" x14ac:dyDescent="0.25">
      <c r="T15785"/>
    </row>
    <row r="15786" spans="20:20" x14ac:dyDescent="0.25">
      <c r="T15786"/>
    </row>
    <row r="15787" spans="20:20" x14ac:dyDescent="0.25">
      <c r="T15787"/>
    </row>
    <row r="15788" spans="20:20" x14ac:dyDescent="0.25">
      <c r="T15788"/>
    </row>
    <row r="15789" spans="20:20" x14ac:dyDescent="0.25">
      <c r="T15789"/>
    </row>
    <row r="15790" spans="20:20" x14ac:dyDescent="0.25">
      <c r="T15790"/>
    </row>
    <row r="15791" spans="20:20" x14ac:dyDescent="0.25">
      <c r="T15791"/>
    </row>
    <row r="15792" spans="20:20" x14ac:dyDescent="0.25">
      <c r="T15792"/>
    </row>
    <row r="15793" spans="20:20" x14ac:dyDescent="0.25">
      <c r="T15793"/>
    </row>
    <row r="15794" spans="20:20" x14ac:dyDescent="0.25">
      <c r="T15794"/>
    </row>
    <row r="15795" spans="20:20" x14ac:dyDescent="0.25">
      <c r="T15795"/>
    </row>
    <row r="15796" spans="20:20" x14ac:dyDescent="0.25">
      <c r="T15796"/>
    </row>
    <row r="15797" spans="20:20" x14ac:dyDescent="0.25">
      <c r="T15797"/>
    </row>
    <row r="15798" spans="20:20" x14ac:dyDescent="0.25">
      <c r="T15798"/>
    </row>
    <row r="15799" spans="20:20" x14ac:dyDescent="0.25">
      <c r="T15799"/>
    </row>
    <row r="15800" spans="20:20" x14ac:dyDescent="0.25">
      <c r="T15800"/>
    </row>
    <row r="15801" spans="20:20" x14ac:dyDescent="0.25">
      <c r="T15801"/>
    </row>
    <row r="15802" spans="20:20" x14ac:dyDescent="0.25">
      <c r="T15802"/>
    </row>
    <row r="15803" spans="20:20" x14ac:dyDescent="0.25">
      <c r="T15803"/>
    </row>
    <row r="15804" spans="20:20" x14ac:dyDescent="0.25">
      <c r="T15804"/>
    </row>
    <row r="15805" spans="20:20" x14ac:dyDescent="0.25">
      <c r="T15805"/>
    </row>
    <row r="15806" spans="20:20" x14ac:dyDescent="0.25">
      <c r="T15806"/>
    </row>
    <row r="15807" spans="20:20" x14ac:dyDescent="0.25">
      <c r="T15807"/>
    </row>
    <row r="15808" spans="20:20" x14ac:dyDescent="0.25">
      <c r="T15808"/>
    </row>
    <row r="15809" spans="20:20" x14ac:dyDescent="0.25">
      <c r="T15809"/>
    </row>
    <row r="15810" spans="20:20" x14ac:dyDescent="0.25">
      <c r="T15810"/>
    </row>
    <row r="15811" spans="20:20" x14ac:dyDescent="0.25">
      <c r="T15811"/>
    </row>
    <row r="15812" spans="20:20" x14ac:dyDescent="0.25">
      <c r="T15812"/>
    </row>
    <row r="15813" spans="20:20" x14ac:dyDescent="0.25">
      <c r="T15813"/>
    </row>
    <row r="15814" spans="20:20" x14ac:dyDescent="0.25">
      <c r="T15814"/>
    </row>
    <row r="15815" spans="20:20" x14ac:dyDescent="0.25">
      <c r="T15815"/>
    </row>
    <row r="15816" spans="20:20" x14ac:dyDescent="0.25">
      <c r="T15816"/>
    </row>
    <row r="15817" spans="20:20" x14ac:dyDescent="0.25">
      <c r="T15817"/>
    </row>
    <row r="15818" spans="20:20" x14ac:dyDescent="0.25">
      <c r="T15818"/>
    </row>
    <row r="15819" spans="20:20" x14ac:dyDescent="0.25">
      <c r="T15819"/>
    </row>
    <row r="15820" spans="20:20" x14ac:dyDescent="0.25">
      <c r="T15820"/>
    </row>
    <row r="15821" spans="20:20" x14ac:dyDescent="0.25">
      <c r="T15821"/>
    </row>
    <row r="15822" spans="20:20" x14ac:dyDescent="0.25">
      <c r="T15822"/>
    </row>
    <row r="15823" spans="20:20" x14ac:dyDescent="0.25">
      <c r="T15823"/>
    </row>
    <row r="15824" spans="20:20" x14ac:dyDescent="0.25">
      <c r="T15824"/>
    </row>
    <row r="15825" spans="20:20" x14ac:dyDescent="0.25">
      <c r="T15825"/>
    </row>
    <row r="15826" spans="20:20" x14ac:dyDescent="0.25">
      <c r="T15826"/>
    </row>
    <row r="15827" spans="20:20" x14ac:dyDescent="0.25">
      <c r="T15827"/>
    </row>
    <row r="15828" spans="20:20" x14ac:dyDescent="0.25">
      <c r="T15828"/>
    </row>
    <row r="15829" spans="20:20" x14ac:dyDescent="0.25">
      <c r="T15829"/>
    </row>
    <row r="15830" spans="20:20" x14ac:dyDescent="0.25">
      <c r="T15830"/>
    </row>
    <row r="15831" spans="20:20" x14ac:dyDescent="0.25">
      <c r="T15831"/>
    </row>
    <row r="15832" spans="20:20" x14ac:dyDescent="0.25">
      <c r="T15832"/>
    </row>
    <row r="15833" spans="20:20" x14ac:dyDescent="0.25">
      <c r="T15833"/>
    </row>
    <row r="15834" spans="20:20" x14ac:dyDescent="0.25">
      <c r="T15834"/>
    </row>
    <row r="15835" spans="20:20" x14ac:dyDescent="0.25">
      <c r="T15835"/>
    </row>
    <row r="15836" spans="20:20" x14ac:dyDescent="0.25">
      <c r="T15836"/>
    </row>
    <row r="15837" spans="20:20" x14ac:dyDescent="0.25">
      <c r="T15837"/>
    </row>
    <row r="15838" spans="20:20" x14ac:dyDescent="0.25">
      <c r="T15838"/>
    </row>
    <row r="15839" spans="20:20" x14ac:dyDescent="0.25">
      <c r="T15839"/>
    </row>
    <row r="15840" spans="20:20" x14ac:dyDescent="0.25">
      <c r="T15840"/>
    </row>
    <row r="15841" spans="20:20" x14ac:dyDescent="0.25">
      <c r="T15841"/>
    </row>
    <row r="15842" spans="20:20" x14ac:dyDescent="0.25">
      <c r="T15842"/>
    </row>
    <row r="15843" spans="20:20" x14ac:dyDescent="0.25">
      <c r="T15843"/>
    </row>
    <row r="15844" spans="20:20" x14ac:dyDescent="0.25">
      <c r="T15844"/>
    </row>
    <row r="15845" spans="20:20" x14ac:dyDescent="0.25">
      <c r="T15845"/>
    </row>
    <row r="15846" spans="20:20" x14ac:dyDescent="0.25">
      <c r="T15846"/>
    </row>
    <row r="15847" spans="20:20" x14ac:dyDescent="0.25">
      <c r="T15847"/>
    </row>
    <row r="15848" spans="20:20" x14ac:dyDescent="0.25">
      <c r="T15848"/>
    </row>
    <row r="15849" spans="20:20" x14ac:dyDescent="0.25">
      <c r="T15849"/>
    </row>
    <row r="15850" spans="20:20" x14ac:dyDescent="0.25">
      <c r="T15850"/>
    </row>
    <row r="15851" spans="20:20" x14ac:dyDescent="0.25">
      <c r="T15851"/>
    </row>
    <row r="15852" spans="20:20" x14ac:dyDescent="0.25">
      <c r="T15852"/>
    </row>
    <row r="15853" spans="20:20" x14ac:dyDescent="0.25">
      <c r="T15853"/>
    </row>
    <row r="15854" spans="20:20" x14ac:dyDescent="0.25">
      <c r="T15854"/>
    </row>
    <row r="15855" spans="20:20" x14ac:dyDescent="0.25">
      <c r="T15855"/>
    </row>
    <row r="15856" spans="20:20" x14ac:dyDescent="0.25">
      <c r="T15856"/>
    </row>
    <row r="15857" spans="20:20" x14ac:dyDescent="0.25">
      <c r="T15857"/>
    </row>
    <row r="15858" spans="20:20" x14ac:dyDescent="0.25">
      <c r="T15858"/>
    </row>
    <row r="15859" spans="20:20" x14ac:dyDescent="0.25">
      <c r="T15859"/>
    </row>
    <row r="15860" spans="20:20" x14ac:dyDescent="0.25">
      <c r="T15860"/>
    </row>
    <row r="15861" spans="20:20" x14ac:dyDescent="0.25">
      <c r="T15861"/>
    </row>
    <row r="15862" spans="20:20" x14ac:dyDescent="0.25">
      <c r="T15862"/>
    </row>
    <row r="15863" spans="20:20" x14ac:dyDescent="0.25">
      <c r="T15863"/>
    </row>
    <row r="15864" spans="20:20" x14ac:dyDescent="0.25">
      <c r="T15864"/>
    </row>
    <row r="15865" spans="20:20" x14ac:dyDescent="0.25">
      <c r="T15865"/>
    </row>
    <row r="15866" spans="20:20" x14ac:dyDescent="0.25">
      <c r="T15866"/>
    </row>
    <row r="15867" spans="20:20" x14ac:dyDescent="0.25">
      <c r="T15867"/>
    </row>
    <row r="15868" spans="20:20" x14ac:dyDescent="0.25">
      <c r="T15868"/>
    </row>
    <row r="15869" spans="20:20" x14ac:dyDescent="0.25">
      <c r="T15869"/>
    </row>
    <row r="15870" spans="20:20" x14ac:dyDescent="0.25">
      <c r="T15870"/>
    </row>
    <row r="15871" spans="20:20" x14ac:dyDescent="0.25">
      <c r="T15871"/>
    </row>
    <row r="15872" spans="20:20" x14ac:dyDescent="0.25">
      <c r="T15872"/>
    </row>
    <row r="15873" spans="20:20" x14ac:dyDescent="0.25">
      <c r="T15873"/>
    </row>
    <row r="15874" spans="20:20" x14ac:dyDescent="0.25">
      <c r="T15874"/>
    </row>
    <row r="15875" spans="20:20" x14ac:dyDescent="0.25">
      <c r="T15875"/>
    </row>
    <row r="15876" spans="20:20" x14ac:dyDescent="0.25">
      <c r="T15876"/>
    </row>
    <row r="15877" spans="20:20" x14ac:dyDescent="0.25">
      <c r="T15877"/>
    </row>
    <row r="15878" spans="20:20" x14ac:dyDescent="0.25">
      <c r="T15878"/>
    </row>
    <row r="15879" spans="20:20" x14ac:dyDescent="0.25">
      <c r="T15879"/>
    </row>
    <row r="15880" spans="20:20" x14ac:dyDescent="0.25">
      <c r="T15880"/>
    </row>
    <row r="15881" spans="20:20" x14ac:dyDescent="0.25">
      <c r="T15881"/>
    </row>
    <row r="15882" spans="20:20" x14ac:dyDescent="0.25">
      <c r="T15882"/>
    </row>
    <row r="15883" spans="20:20" x14ac:dyDescent="0.25">
      <c r="T15883"/>
    </row>
    <row r="15884" spans="20:20" x14ac:dyDescent="0.25">
      <c r="T15884"/>
    </row>
    <row r="15885" spans="20:20" x14ac:dyDescent="0.25">
      <c r="T15885"/>
    </row>
    <row r="15886" spans="20:20" x14ac:dyDescent="0.25">
      <c r="T15886"/>
    </row>
    <row r="15887" spans="20:20" x14ac:dyDescent="0.25">
      <c r="T15887"/>
    </row>
    <row r="15888" spans="20:20" x14ac:dyDescent="0.25">
      <c r="T15888"/>
    </row>
    <row r="15889" spans="20:20" x14ac:dyDescent="0.25">
      <c r="T15889"/>
    </row>
    <row r="15890" spans="20:20" x14ac:dyDescent="0.25">
      <c r="T15890"/>
    </row>
    <row r="15891" spans="20:20" x14ac:dyDescent="0.25">
      <c r="T15891"/>
    </row>
    <row r="15892" spans="20:20" x14ac:dyDescent="0.25">
      <c r="T15892"/>
    </row>
    <row r="15893" spans="20:20" x14ac:dyDescent="0.25">
      <c r="T15893"/>
    </row>
    <row r="15894" spans="20:20" x14ac:dyDescent="0.25">
      <c r="T15894"/>
    </row>
    <row r="15895" spans="20:20" x14ac:dyDescent="0.25">
      <c r="T15895"/>
    </row>
    <row r="15896" spans="20:20" x14ac:dyDescent="0.25">
      <c r="T15896"/>
    </row>
    <row r="15897" spans="20:20" x14ac:dyDescent="0.25">
      <c r="T15897"/>
    </row>
    <row r="15898" spans="20:20" x14ac:dyDescent="0.25">
      <c r="T15898"/>
    </row>
    <row r="15899" spans="20:20" x14ac:dyDescent="0.25">
      <c r="T15899"/>
    </row>
    <row r="15900" spans="20:20" x14ac:dyDescent="0.25">
      <c r="T15900"/>
    </row>
    <row r="15901" spans="20:20" x14ac:dyDescent="0.25">
      <c r="T15901"/>
    </row>
    <row r="15902" spans="20:20" x14ac:dyDescent="0.25">
      <c r="T15902"/>
    </row>
    <row r="15903" spans="20:20" x14ac:dyDescent="0.25">
      <c r="T15903"/>
    </row>
    <row r="15904" spans="20:20" x14ac:dyDescent="0.25">
      <c r="T15904"/>
    </row>
    <row r="15905" spans="20:20" x14ac:dyDescent="0.25">
      <c r="T15905"/>
    </row>
    <row r="15906" spans="20:20" x14ac:dyDescent="0.25">
      <c r="T15906"/>
    </row>
    <row r="15907" spans="20:20" x14ac:dyDescent="0.25">
      <c r="T15907"/>
    </row>
    <row r="15908" spans="20:20" x14ac:dyDescent="0.25">
      <c r="T15908"/>
    </row>
    <row r="15909" spans="20:20" x14ac:dyDescent="0.25">
      <c r="T15909"/>
    </row>
    <row r="15910" spans="20:20" x14ac:dyDescent="0.25">
      <c r="T15910"/>
    </row>
    <row r="15911" spans="20:20" x14ac:dyDescent="0.25">
      <c r="T15911"/>
    </row>
    <row r="15912" spans="20:20" x14ac:dyDescent="0.25">
      <c r="T15912"/>
    </row>
    <row r="15913" spans="20:20" x14ac:dyDescent="0.25">
      <c r="T15913"/>
    </row>
    <row r="15914" spans="20:20" x14ac:dyDescent="0.25">
      <c r="T15914"/>
    </row>
    <row r="15915" spans="20:20" x14ac:dyDescent="0.25">
      <c r="T15915"/>
    </row>
    <row r="15916" spans="20:20" x14ac:dyDescent="0.25">
      <c r="T15916"/>
    </row>
    <row r="15917" spans="20:20" x14ac:dyDescent="0.25">
      <c r="T15917"/>
    </row>
    <row r="15918" spans="20:20" x14ac:dyDescent="0.25">
      <c r="T15918"/>
    </row>
    <row r="15919" spans="20:20" x14ac:dyDescent="0.25">
      <c r="T15919"/>
    </row>
    <row r="15920" spans="20:20" x14ac:dyDescent="0.25">
      <c r="T15920"/>
    </row>
    <row r="15921" spans="20:20" x14ac:dyDescent="0.25">
      <c r="T15921"/>
    </row>
    <row r="15922" spans="20:20" x14ac:dyDescent="0.25">
      <c r="T15922"/>
    </row>
    <row r="15923" spans="20:20" x14ac:dyDescent="0.25">
      <c r="T15923"/>
    </row>
    <row r="15924" spans="20:20" x14ac:dyDescent="0.25">
      <c r="T15924"/>
    </row>
    <row r="15925" spans="20:20" x14ac:dyDescent="0.25">
      <c r="T15925"/>
    </row>
    <row r="15926" spans="20:20" x14ac:dyDescent="0.25">
      <c r="T15926"/>
    </row>
    <row r="15927" spans="20:20" x14ac:dyDescent="0.25">
      <c r="T15927"/>
    </row>
    <row r="15928" spans="20:20" x14ac:dyDescent="0.25">
      <c r="T15928"/>
    </row>
    <row r="15929" spans="20:20" x14ac:dyDescent="0.25">
      <c r="T15929"/>
    </row>
    <row r="15930" spans="20:20" x14ac:dyDescent="0.25">
      <c r="T15930"/>
    </row>
    <row r="15931" spans="20:20" x14ac:dyDescent="0.25">
      <c r="T15931"/>
    </row>
    <row r="15932" spans="20:20" x14ac:dyDescent="0.25">
      <c r="T15932"/>
    </row>
    <row r="15933" spans="20:20" x14ac:dyDescent="0.25">
      <c r="T15933"/>
    </row>
    <row r="15934" spans="20:20" x14ac:dyDescent="0.25">
      <c r="T15934"/>
    </row>
    <row r="15935" spans="20:20" x14ac:dyDescent="0.25">
      <c r="T15935"/>
    </row>
    <row r="15936" spans="20:20" x14ac:dyDescent="0.25">
      <c r="T15936"/>
    </row>
    <row r="15937" spans="20:20" x14ac:dyDescent="0.25">
      <c r="T15937"/>
    </row>
    <row r="15938" spans="20:20" x14ac:dyDescent="0.25">
      <c r="T15938"/>
    </row>
    <row r="15939" spans="20:20" x14ac:dyDescent="0.25">
      <c r="T15939"/>
    </row>
    <row r="15940" spans="20:20" x14ac:dyDescent="0.25">
      <c r="T15940"/>
    </row>
    <row r="15941" spans="20:20" x14ac:dyDescent="0.25">
      <c r="T15941"/>
    </row>
    <row r="15942" spans="20:20" x14ac:dyDescent="0.25">
      <c r="T15942"/>
    </row>
    <row r="15943" spans="20:20" x14ac:dyDescent="0.25">
      <c r="T15943"/>
    </row>
    <row r="15944" spans="20:20" x14ac:dyDescent="0.25">
      <c r="T15944"/>
    </row>
    <row r="15945" spans="20:20" x14ac:dyDescent="0.25">
      <c r="T15945"/>
    </row>
    <row r="15946" spans="20:20" x14ac:dyDescent="0.25">
      <c r="T15946"/>
    </row>
    <row r="15947" spans="20:20" x14ac:dyDescent="0.25">
      <c r="T15947"/>
    </row>
    <row r="15948" spans="20:20" x14ac:dyDescent="0.25">
      <c r="T15948"/>
    </row>
    <row r="15949" spans="20:20" x14ac:dyDescent="0.25">
      <c r="T15949"/>
    </row>
    <row r="15950" spans="20:20" x14ac:dyDescent="0.25">
      <c r="T15950"/>
    </row>
    <row r="15951" spans="20:20" x14ac:dyDescent="0.25">
      <c r="T15951"/>
    </row>
    <row r="15952" spans="20:20" x14ac:dyDescent="0.25">
      <c r="T15952"/>
    </row>
    <row r="15953" spans="20:20" x14ac:dyDescent="0.25">
      <c r="T15953"/>
    </row>
    <row r="15954" spans="20:20" x14ac:dyDescent="0.25">
      <c r="T15954"/>
    </row>
    <row r="15955" spans="20:20" x14ac:dyDescent="0.25">
      <c r="T15955"/>
    </row>
    <row r="15956" spans="20:20" x14ac:dyDescent="0.25">
      <c r="T15956"/>
    </row>
    <row r="15957" spans="20:20" x14ac:dyDescent="0.25">
      <c r="T15957"/>
    </row>
    <row r="15958" spans="20:20" x14ac:dyDescent="0.25">
      <c r="T15958"/>
    </row>
    <row r="15959" spans="20:20" x14ac:dyDescent="0.25">
      <c r="T15959"/>
    </row>
    <row r="15960" spans="20:20" x14ac:dyDescent="0.25">
      <c r="T15960"/>
    </row>
    <row r="15961" spans="20:20" x14ac:dyDescent="0.25">
      <c r="T15961"/>
    </row>
    <row r="15962" spans="20:20" x14ac:dyDescent="0.25">
      <c r="T15962"/>
    </row>
    <row r="15963" spans="20:20" x14ac:dyDescent="0.25">
      <c r="T15963"/>
    </row>
    <row r="15964" spans="20:20" x14ac:dyDescent="0.25">
      <c r="T15964"/>
    </row>
    <row r="15965" spans="20:20" x14ac:dyDescent="0.25">
      <c r="T15965"/>
    </row>
    <row r="15966" spans="20:20" x14ac:dyDescent="0.25">
      <c r="T15966"/>
    </row>
    <row r="15967" spans="20:20" x14ac:dyDescent="0.25">
      <c r="T15967"/>
    </row>
    <row r="15968" spans="20:20" x14ac:dyDescent="0.25">
      <c r="T15968"/>
    </row>
    <row r="15969" spans="20:20" x14ac:dyDescent="0.25">
      <c r="T15969"/>
    </row>
    <row r="15970" spans="20:20" x14ac:dyDescent="0.25">
      <c r="T15970"/>
    </row>
    <row r="15971" spans="20:20" x14ac:dyDescent="0.25">
      <c r="T15971"/>
    </row>
    <row r="15972" spans="20:20" x14ac:dyDescent="0.25">
      <c r="T15972"/>
    </row>
    <row r="15973" spans="20:20" x14ac:dyDescent="0.25">
      <c r="T15973"/>
    </row>
    <row r="15974" spans="20:20" x14ac:dyDescent="0.25">
      <c r="T15974"/>
    </row>
    <row r="15975" spans="20:20" x14ac:dyDescent="0.25">
      <c r="T15975"/>
    </row>
    <row r="15976" spans="20:20" x14ac:dyDescent="0.25">
      <c r="T15976"/>
    </row>
    <row r="15977" spans="20:20" x14ac:dyDescent="0.25">
      <c r="T15977"/>
    </row>
    <row r="15978" spans="20:20" x14ac:dyDescent="0.25">
      <c r="T15978"/>
    </row>
    <row r="15979" spans="20:20" x14ac:dyDescent="0.25">
      <c r="T15979"/>
    </row>
    <row r="15980" spans="20:20" x14ac:dyDescent="0.25">
      <c r="T15980"/>
    </row>
    <row r="15981" spans="20:20" x14ac:dyDescent="0.25">
      <c r="T15981"/>
    </row>
    <row r="15982" spans="20:20" x14ac:dyDescent="0.25">
      <c r="T15982"/>
    </row>
    <row r="15983" spans="20:20" x14ac:dyDescent="0.25">
      <c r="T15983"/>
    </row>
    <row r="15984" spans="20:20" x14ac:dyDescent="0.25">
      <c r="T15984"/>
    </row>
    <row r="15985" spans="20:20" x14ac:dyDescent="0.25">
      <c r="T15985"/>
    </row>
    <row r="15986" spans="20:20" x14ac:dyDescent="0.25">
      <c r="T15986"/>
    </row>
    <row r="15987" spans="20:20" x14ac:dyDescent="0.25">
      <c r="T15987"/>
    </row>
    <row r="15988" spans="20:20" x14ac:dyDescent="0.25">
      <c r="T15988"/>
    </row>
    <row r="15989" spans="20:20" x14ac:dyDescent="0.25">
      <c r="T15989"/>
    </row>
    <row r="15990" spans="20:20" x14ac:dyDescent="0.25">
      <c r="T15990"/>
    </row>
    <row r="15991" spans="20:20" x14ac:dyDescent="0.25">
      <c r="T15991"/>
    </row>
    <row r="15992" spans="20:20" x14ac:dyDescent="0.25">
      <c r="T15992"/>
    </row>
    <row r="15993" spans="20:20" x14ac:dyDescent="0.25">
      <c r="T15993"/>
    </row>
    <row r="15994" spans="20:20" x14ac:dyDescent="0.25">
      <c r="T15994"/>
    </row>
    <row r="15995" spans="20:20" x14ac:dyDescent="0.25">
      <c r="T15995"/>
    </row>
    <row r="15996" spans="20:20" x14ac:dyDescent="0.25">
      <c r="T15996"/>
    </row>
    <row r="15997" spans="20:20" x14ac:dyDescent="0.25">
      <c r="T15997"/>
    </row>
    <row r="15998" spans="20:20" x14ac:dyDescent="0.25">
      <c r="T15998"/>
    </row>
    <row r="15999" spans="20:20" x14ac:dyDescent="0.25">
      <c r="T15999"/>
    </row>
    <row r="16000" spans="20:20" x14ac:dyDescent="0.25">
      <c r="T16000"/>
    </row>
    <row r="16001" spans="20:20" x14ac:dyDescent="0.25">
      <c r="T16001"/>
    </row>
    <row r="16002" spans="20:20" x14ac:dyDescent="0.25">
      <c r="T16002"/>
    </row>
    <row r="16003" spans="20:20" x14ac:dyDescent="0.25">
      <c r="T16003"/>
    </row>
    <row r="16004" spans="20:20" x14ac:dyDescent="0.25">
      <c r="T16004"/>
    </row>
    <row r="16005" spans="20:20" x14ac:dyDescent="0.25">
      <c r="T16005"/>
    </row>
    <row r="16006" spans="20:20" x14ac:dyDescent="0.25">
      <c r="T16006"/>
    </row>
    <row r="16007" spans="20:20" x14ac:dyDescent="0.25">
      <c r="T16007"/>
    </row>
    <row r="16008" spans="20:20" x14ac:dyDescent="0.25">
      <c r="T16008"/>
    </row>
    <row r="16009" spans="20:20" x14ac:dyDescent="0.25">
      <c r="T16009"/>
    </row>
    <row r="16010" spans="20:20" x14ac:dyDescent="0.25">
      <c r="T16010"/>
    </row>
    <row r="16011" spans="20:20" x14ac:dyDescent="0.25">
      <c r="T16011"/>
    </row>
    <row r="16012" spans="20:20" x14ac:dyDescent="0.25">
      <c r="T16012"/>
    </row>
    <row r="16013" spans="20:20" x14ac:dyDescent="0.25">
      <c r="T16013"/>
    </row>
    <row r="16014" spans="20:20" x14ac:dyDescent="0.25">
      <c r="T16014"/>
    </row>
    <row r="16015" spans="20:20" x14ac:dyDescent="0.25">
      <c r="T16015"/>
    </row>
    <row r="16016" spans="20:20" x14ac:dyDescent="0.25">
      <c r="T16016"/>
    </row>
    <row r="16017" spans="20:20" x14ac:dyDescent="0.25">
      <c r="T16017"/>
    </row>
    <row r="16018" spans="20:20" x14ac:dyDescent="0.25">
      <c r="T16018"/>
    </row>
    <row r="16019" spans="20:20" x14ac:dyDescent="0.25">
      <c r="T16019"/>
    </row>
    <row r="16020" spans="20:20" x14ac:dyDescent="0.25">
      <c r="T16020"/>
    </row>
    <row r="16021" spans="20:20" x14ac:dyDescent="0.25">
      <c r="T16021"/>
    </row>
    <row r="16022" spans="20:20" x14ac:dyDescent="0.25">
      <c r="T16022"/>
    </row>
    <row r="16023" spans="20:20" x14ac:dyDescent="0.25">
      <c r="T16023"/>
    </row>
    <row r="16024" spans="20:20" x14ac:dyDescent="0.25">
      <c r="T16024"/>
    </row>
    <row r="16025" spans="20:20" x14ac:dyDescent="0.25">
      <c r="T16025"/>
    </row>
    <row r="16026" spans="20:20" x14ac:dyDescent="0.25">
      <c r="T16026"/>
    </row>
    <row r="16027" spans="20:20" x14ac:dyDescent="0.25">
      <c r="T16027"/>
    </row>
    <row r="16028" spans="20:20" x14ac:dyDescent="0.25">
      <c r="T16028"/>
    </row>
    <row r="16029" spans="20:20" x14ac:dyDescent="0.25">
      <c r="T16029"/>
    </row>
    <row r="16030" spans="20:20" x14ac:dyDescent="0.25">
      <c r="T16030"/>
    </row>
    <row r="16031" spans="20:20" x14ac:dyDescent="0.25">
      <c r="T16031"/>
    </row>
    <row r="16032" spans="20:20" x14ac:dyDescent="0.25">
      <c r="T16032"/>
    </row>
    <row r="16033" spans="20:20" x14ac:dyDescent="0.25">
      <c r="T16033"/>
    </row>
    <row r="16034" spans="20:20" x14ac:dyDescent="0.25">
      <c r="T16034"/>
    </row>
    <row r="16035" spans="20:20" x14ac:dyDescent="0.25">
      <c r="T16035"/>
    </row>
    <row r="16036" spans="20:20" x14ac:dyDescent="0.25">
      <c r="T16036"/>
    </row>
    <row r="16037" spans="20:20" x14ac:dyDescent="0.25">
      <c r="T16037"/>
    </row>
    <row r="16038" spans="20:20" x14ac:dyDescent="0.25">
      <c r="T16038"/>
    </row>
    <row r="16039" spans="20:20" x14ac:dyDescent="0.25">
      <c r="T16039"/>
    </row>
    <row r="16040" spans="20:20" x14ac:dyDescent="0.25">
      <c r="T16040"/>
    </row>
    <row r="16041" spans="20:20" x14ac:dyDescent="0.25">
      <c r="T16041"/>
    </row>
    <row r="16042" spans="20:20" x14ac:dyDescent="0.25">
      <c r="T16042"/>
    </row>
    <row r="16043" spans="20:20" x14ac:dyDescent="0.25">
      <c r="T16043"/>
    </row>
    <row r="16044" spans="20:20" x14ac:dyDescent="0.25">
      <c r="T16044"/>
    </row>
    <row r="16045" spans="20:20" x14ac:dyDescent="0.25">
      <c r="T16045"/>
    </row>
    <row r="16046" spans="20:20" x14ac:dyDescent="0.25">
      <c r="T16046"/>
    </row>
    <row r="16047" spans="20:20" x14ac:dyDescent="0.25">
      <c r="T16047"/>
    </row>
    <row r="16048" spans="20:20" x14ac:dyDescent="0.25">
      <c r="T16048"/>
    </row>
    <row r="16049" spans="20:20" x14ac:dyDescent="0.25">
      <c r="T16049"/>
    </row>
    <row r="16050" spans="20:20" x14ac:dyDescent="0.25">
      <c r="T16050"/>
    </row>
    <row r="16051" spans="20:20" x14ac:dyDescent="0.25">
      <c r="T16051"/>
    </row>
    <row r="16052" spans="20:20" x14ac:dyDescent="0.25">
      <c r="T16052"/>
    </row>
    <row r="16053" spans="20:20" x14ac:dyDescent="0.25">
      <c r="T16053"/>
    </row>
    <row r="16054" spans="20:20" x14ac:dyDescent="0.25">
      <c r="T16054"/>
    </row>
    <row r="16055" spans="20:20" x14ac:dyDescent="0.25">
      <c r="T16055"/>
    </row>
    <row r="16056" spans="20:20" x14ac:dyDescent="0.25">
      <c r="T16056"/>
    </row>
    <row r="16057" spans="20:20" x14ac:dyDescent="0.25">
      <c r="T16057"/>
    </row>
    <row r="16058" spans="20:20" x14ac:dyDescent="0.25">
      <c r="T16058"/>
    </row>
    <row r="16059" spans="20:20" x14ac:dyDescent="0.25">
      <c r="T16059"/>
    </row>
    <row r="16060" spans="20:20" x14ac:dyDescent="0.25">
      <c r="T16060"/>
    </row>
    <row r="16061" spans="20:20" x14ac:dyDescent="0.25">
      <c r="T16061"/>
    </row>
    <row r="16062" spans="20:20" x14ac:dyDescent="0.25">
      <c r="T16062"/>
    </row>
    <row r="16063" spans="20:20" x14ac:dyDescent="0.25">
      <c r="T16063"/>
    </row>
    <row r="16064" spans="20:20" x14ac:dyDescent="0.25">
      <c r="T16064"/>
    </row>
    <row r="16065" spans="20:20" x14ac:dyDescent="0.25">
      <c r="T16065"/>
    </row>
    <row r="16066" spans="20:20" x14ac:dyDescent="0.25">
      <c r="T16066"/>
    </row>
    <row r="16067" spans="20:20" x14ac:dyDescent="0.25">
      <c r="T16067"/>
    </row>
    <row r="16068" spans="20:20" x14ac:dyDescent="0.25">
      <c r="T16068"/>
    </row>
    <row r="16069" spans="20:20" x14ac:dyDescent="0.25">
      <c r="T16069"/>
    </row>
    <row r="16070" spans="20:20" x14ac:dyDescent="0.25">
      <c r="T16070"/>
    </row>
    <row r="16071" spans="20:20" x14ac:dyDescent="0.25">
      <c r="T16071"/>
    </row>
    <row r="16072" spans="20:20" x14ac:dyDescent="0.25">
      <c r="T16072"/>
    </row>
    <row r="16073" spans="20:20" x14ac:dyDescent="0.25">
      <c r="T16073"/>
    </row>
    <row r="16074" spans="20:20" x14ac:dyDescent="0.25">
      <c r="T16074"/>
    </row>
    <row r="16075" spans="20:20" x14ac:dyDescent="0.25">
      <c r="T16075"/>
    </row>
    <row r="16076" spans="20:20" x14ac:dyDescent="0.25">
      <c r="T16076"/>
    </row>
    <row r="16077" spans="20:20" x14ac:dyDescent="0.25">
      <c r="T16077"/>
    </row>
    <row r="16078" spans="20:20" x14ac:dyDescent="0.25">
      <c r="T16078"/>
    </row>
    <row r="16079" spans="20:20" x14ac:dyDescent="0.25">
      <c r="T16079"/>
    </row>
    <row r="16080" spans="20:20" x14ac:dyDescent="0.25">
      <c r="T16080"/>
    </row>
    <row r="16081" spans="20:20" x14ac:dyDescent="0.25">
      <c r="T16081"/>
    </row>
    <row r="16082" spans="20:20" x14ac:dyDescent="0.25">
      <c r="T16082"/>
    </row>
    <row r="16083" spans="20:20" x14ac:dyDescent="0.25">
      <c r="T16083"/>
    </row>
    <row r="16084" spans="20:20" x14ac:dyDescent="0.25">
      <c r="T16084"/>
    </row>
    <row r="16085" spans="20:20" x14ac:dyDescent="0.25">
      <c r="T16085"/>
    </row>
    <row r="16086" spans="20:20" x14ac:dyDescent="0.25">
      <c r="T16086"/>
    </row>
    <row r="16087" spans="20:20" x14ac:dyDescent="0.25">
      <c r="T16087"/>
    </row>
    <row r="16088" spans="20:20" x14ac:dyDescent="0.25">
      <c r="T16088"/>
    </row>
    <row r="16089" spans="20:20" x14ac:dyDescent="0.25">
      <c r="T16089"/>
    </row>
    <row r="16090" spans="20:20" x14ac:dyDescent="0.25">
      <c r="T16090"/>
    </row>
    <row r="16091" spans="20:20" x14ac:dyDescent="0.25">
      <c r="T16091"/>
    </row>
    <row r="16092" spans="20:20" x14ac:dyDescent="0.25">
      <c r="T16092"/>
    </row>
    <row r="16093" spans="20:20" x14ac:dyDescent="0.25">
      <c r="T16093"/>
    </row>
    <row r="16094" spans="20:20" x14ac:dyDescent="0.25">
      <c r="T16094"/>
    </row>
    <row r="16095" spans="20:20" x14ac:dyDescent="0.25">
      <c r="T16095"/>
    </row>
    <row r="16096" spans="20:20" x14ac:dyDescent="0.25">
      <c r="T16096"/>
    </row>
    <row r="16097" spans="20:20" x14ac:dyDescent="0.25">
      <c r="T16097"/>
    </row>
    <row r="16098" spans="20:20" x14ac:dyDescent="0.25">
      <c r="T16098"/>
    </row>
    <row r="16099" spans="20:20" x14ac:dyDescent="0.25">
      <c r="T16099"/>
    </row>
    <row r="16100" spans="20:20" x14ac:dyDescent="0.25">
      <c r="T16100"/>
    </row>
    <row r="16101" spans="20:20" x14ac:dyDescent="0.25">
      <c r="T16101"/>
    </row>
    <row r="16102" spans="20:20" x14ac:dyDescent="0.25">
      <c r="T16102"/>
    </row>
    <row r="16103" spans="20:20" x14ac:dyDescent="0.25">
      <c r="T16103"/>
    </row>
    <row r="16104" spans="20:20" x14ac:dyDescent="0.25">
      <c r="T16104"/>
    </row>
    <row r="16105" spans="20:20" x14ac:dyDescent="0.25">
      <c r="T16105"/>
    </row>
    <row r="16106" spans="20:20" x14ac:dyDescent="0.25">
      <c r="T16106"/>
    </row>
    <row r="16107" spans="20:20" x14ac:dyDescent="0.25">
      <c r="T16107"/>
    </row>
    <row r="16108" spans="20:20" x14ac:dyDescent="0.25">
      <c r="T16108"/>
    </row>
    <row r="16109" spans="20:20" x14ac:dyDescent="0.25">
      <c r="T16109"/>
    </row>
    <row r="16110" spans="20:20" x14ac:dyDescent="0.25">
      <c r="T16110"/>
    </row>
    <row r="16111" spans="20:20" x14ac:dyDescent="0.25">
      <c r="T16111"/>
    </row>
    <row r="16112" spans="20:20" x14ac:dyDescent="0.25">
      <c r="T16112"/>
    </row>
    <row r="16113" spans="20:20" x14ac:dyDescent="0.25">
      <c r="T16113"/>
    </row>
    <row r="16114" spans="20:20" x14ac:dyDescent="0.25">
      <c r="T16114"/>
    </row>
    <row r="16115" spans="20:20" x14ac:dyDescent="0.25">
      <c r="T16115"/>
    </row>
    <row r="16116" spans="20:20" x14ac:dyDescent="0.25">
      <c r="T16116"/>
    </row>
    <row r="16117" spans="20:20" x14ac:dyDescent="0.25">
      <c r="T16117"/>
    </row>
    <row r="16118" spans="20:20" x14ac:dyDescent="0.25">
      <c r="T16118"/>
    </row>
    <row r="16119" spans="20:20" x14ac:dyDescent="0.25">
      <c r="T16119"/>
    </row>
    <row r="16120" spans="20:20" x14ac:dyDescent="0.25">
      <c r="T16120"/>
    </row>
    <row r="16121" spans="20:20" x14ac:dyDescent="0.25">
      <c r="T16121"/>
    </row>
    <row r="16122" spans="20:20" x14ac:dyDescent="0.25">
      <c r="T16122"/>
    </row>
    <row r="16123" spans="20:20" x14ac:dyDescent="0.25">
      <c r="T16123"/>
    </row>
    <row r="16124" spans="20:20" x14ac:dyDescent="0.25">
      <c r="T16124"/>
    </row>
    <row r="16125" spans="20:20" x14ac:dyDescent="0.25">
      <c r="T16125"/>
    </row>
    <row r="16126" spans="20:20" x14ac:dyDescent="0.25">
      <c r="T16126"/>
    </row>
    <row r="16127" spans="20:20" x14ac:dyDescent="0.25">
      <c r="T16127"/>
    </row>
    <row r="16128" spans="20:20" x14ac:dyDescent="0.25">
      <c r="T16128"/>
    </row>
    <row r="16129" spans="20:20" x14ac:dyDescent="0.25">
      <c r="T16129"/>
    </row>
    <row r="16130" spans="20:20" x14ac:dyDescent="0.25">
      <c r="T16130"/>
    </row>
    <row r="16131" spans="20:20" x14ac:dyDescent="0.25">
      <c r="T16131"/>
    </row>
    <row r="16132" spans="20:20" x14ac:dyDescent="0.25">
      <c r="T16132"/>
    </row>
    <row r="16133" spans="20:20" x14ac:dyDescent="0.25">
      <c r="T16133"/>
    </row>
    <row r="16134" spans="20:20" x14ac:dyDescent="0.25">
      <c r="T16134"/>
    </row>
    <row r="16135" spans="20:20" x14ac:dyDescent="0.25">
      <c r="T16135"/>
    </row>
    <row r="16136" spans="20:20" x14ac:dyDescent="0.25">
      <c r="T16136"/>
    </row>
    <row r="16137" spans="20:20" x14ac:dyDescent="0.25">
      <c r="T16137"/>
    </row>
    <row r="16138" spans="20:20" x14ac:dyDescent="0.25">
      <c r="T16138"/>
    </row>
    <row r="16139" spans="20:20" x14ac:dyDescent="0.25">
      <c r="T16139"/>
    </row>
    <row r="16140" spans="20:20" x14ac:dyDescent="0.25">
      <c r="T16140"/>
    </row>
    <row r="16141" spans="20:20" x14ac:dyDescent="0.25">
      <c r="T16141"/>
    </row>
    <row r="16142" spans="20:20" x14ac:dyDescent="0.25">
      <c r="T16142"/>
    </row>
    <row r="16143" spans="20:20" x14ac:dyDescent="0.25">
      <c r="T16143"/>
    </row>
    <row r="16144" spans="20:20" x14ac:dyDescent="0.25">
      <c r="T16144"/>
    </row>
    <row r="16145" spans="20:20" x14ac:dyDescent="0.25">
      <c r="T16145"/>
    </row>
    <row r="16146" spans="20:20" x14ac:dyDescent="0.25">
      <c r="T16146"/>
    </row>
    <row r="16147" spans="20:20" x14ac:dyDescent="0.25">
      <c r="T16147"/>
    </row>
    <row r="16148" spans="20:20" x14ac:dyDescent="0.25">
      <c r="T16148"/>
    </row>
    <row r="16149" spans="20:20" x14ac:dyDescent="0.25">
      <c r="T16149"/>
    </row>
    <row r="16150" spans="20:20" x14ac:dyDescent="0.25">
      <c r="T16150"/>
    </row>
    <row r="16151" spans="20:20" x14ac:dyDescent="0.25">
      <c r="T16151"/>
    </row>
    <row r="16152" spans="20:20" x14ac:dyDescent="0.25">
      <c r="T16152"/>
    </row>
    <row r="16153" spans="20:20" x14ac:dyDescent="0.25">
      <c r="T16153"/>
    </row>
    <row r="16154" spans="20:20" x14ac:dyDescent="0.25">
      <c r="T16154"/>
    </row>
    <row r="16155" spans="20:20" x14ac:dyDescent="0.25">
      <c r="T16155"/>
    </row>
    <row r="16156" spans="20:20" x14ac:dyDescent="0.25">
      <c r="T16156"/>
    </row>
    <row r="16157" spans="20:20" x14ac:dyDescent="0.25">
      <c r="T16157"/>
    </row>
    <row r="16158" spans="20:20" x14ac:dyDescent="0.25">
      <c r="T16158"/>
    </row>
    <row r="16159" spans="20:20" x14ac:dyDescent="0.25">
      <c r="T16159"/>
    </row>
    <row r="16160" spans="20:20" x14ac:dyDescent="0.25">
      <c r="T16160"/>
    </row>
    <row r="16161" spans="20:20" x14ac:dyDescent="0.25">
      <c r="T16161"/>
    </row>
    <row r="16162" spans="20:20" x14ac:dyDescent="0.25">
      <c r="T16162"/>
    </row>
    <row r="16163" spans="20:20" x14ac:dyDescent="0.25">
      <c r="T16163"/>
    </row>
    <row r="16164" spans="20:20" x14ac:dyDescent="0.25">
      <c r="T16164"/>
    </row>
    <row r="16165" spans="20:20" x14ac:dyDescent="0.25">
      <c r="T16165"/>
    </row>
    <row r="16166" spans="20:20" x14ac:dyDescent="0.25">
      <c r="T16166"/>
    </row>
    <row r="16167" spans="20:20" x14ac:dyDescent="0.25">
      <c r="T16167"/>
    </row>
    <row r="16168" spans="20:20" x14ac:dyDescent="0.25">
      <c r="T16168"/>
    </row>
    <row r="16169" spans="20:20" x14ac:dyDescent="0.25">
      <c r="T16169"/>
    </row>
    <row r="16170" spans="20:20" x14ac:dyDescent="0.25">
      <c r="T16170"/>
    </row>
    <row r="16171" spans="20:20" x14ac:dyDescent="0.25">
      <c r="T16171"/>
    </row>
    <row r="16172" spans="20:20" x14ac:dyDescent="0.25">
      <c r="T16172"/>
    </row>
    <row r="16173" spans="20:20" x14ac:dyDescent="0.25">
      <c r="T16173"/>
    </row>
    <row r="16174" spans="20:20" x14ac:dyDescent="0.25">
      <c r="T16174"/>
    </row>
    <row r="16175" spans="20:20" x14ac:dyDescent="0.25">
      <c r="T16175"/>
    </row>
    <row r="16176" spans="20:20" x14ac:dyDescent="0.25">
      <c r="T16176"/>
    </row>
    <row r="16177" spans="20:20" x14ac:dyDescent="0.25">
      <c r="T16177"/>
    </row>
    <row r="16178" spans="20:20" x14ac:dyDescent="0.25">
      <c r="T16178"/>
    </row>
    <row r="16179" spans="20:20" x14ac:dyDescent="0.25">
      <c r="T16179"/>
    </row>
    <row r="16180" spans="20:20" x14ac:dyDescent="0.25">
      <c r="T16180"/>
    </row>
    <row r="16181" spans="20:20" x14ac:dyDescent="0.25">
      <c r="T16181"/>
    </row>
    <row r="16182" spans="20:20" x14ac:dyDescent="0.25">
      <c r="T16182"/>
    </row>
    <row r="16183" spans="20:20" x14ac:dyDescent="0.25">
      <c r="T16183"/>
    </row>
    <row r="16184" spans="20:20" x14ac:dyDescent="0.25">
      <c r="T16184"/>
    </row>
    <row r="16185" spans="20:20" x14ac:dyDescent="0.25">
      <c r="T16185"/>
    </row>
    <row r="16186" spans="20:20" x14ac:dyDescent="0.25">
      <c r="T16186"/>
    </row>
    <row r="16187" spans="20:20" x14ac:dyDescent="0.25">
      <c r="T16187"/>
    </row>
    <row r="16188" spans="20:20" x14ac:dyDescent="0.25">
      <c r="T16188"/>
    </row>
    <row r="16189" spans="20:20" x14ac:dyDescent="0.25">
      <c r="T16189"/>
    </row>
    <row r="16190" spans="20:20" x14ac:dyDescent="0.25">
      <c r="T16190"/>
    </row>
    <row r="16191" spans="20:20" x14ac:dyDescent="0.25">
      <c r="T16191"/>
    </row>
    <row r="16192" spans="20:20" x14ac:dyDescent="0.25">
      <c r="T16192"/>
    </row>
    <row r="16193" spans="20:20" x14ac:dyDescent="0.25">
      <c r="T16193"/>
    </row>
    <row r="16194" spans="20:20" x14ac:dyDescent="0.25">
      <c r="T16194"/>
    </row>
    <row r="16195" spans="20:20" x14ac:dyDescent="0.25">
      <c r="T16195"/>
    </row>
    <row r="16196" spans="20:20" x14ac:dyDescent="0.25">
      <c r="T16196"/>
    </row>
    <row r="16197" spans="20:20" x14ac:dyDescent="0.25">
      <c r="T16197"/>
    </row>
    <row r="16198" spans="20:20" x14ac:dyDescent="0.25">
      <c r="T16198"/>
    </row>
    <row r="16199" spans="20:20" x14ac:dyDescent="0.25">
      <c r="T16199"/>
    </row>
    <row r="16200" spans="20:20" x14ac:dyDescent="0.25">
      <c r="T16200"/>
    </row>
    <row r="16201" spans="20:20" x14ac:dyDescent="0.25">
      <c r="T16201"/>
    </row>
    <row r="16202" spans="20:20" x14ac:dyDescent="0.25">
      <c r="T16202"/>
    </row>
    <row r="16203" spans="20:20" x14ac:dyDescent="0.25">
      <c r="T16203"/>
    </row>
    <row r="16204" spans="20:20" x14ac:dyDescent="0.25">
      <c r="T16204"/>
    </row>
    <row r="16205" spans="20:20" x14ac:dyDescent="0.25">
      <c r="T16205"/>
    </row>
    <row r="16206" spans="20:20" x14ac:dyDescent="0.25">
      <c r="T16206"/>
    </row>
    <row r="16207" spans="20:20" x14ac:dyDescent="0.25">
      <c r="T16207"/>
    </row>
    <row r="16208" spans="20:20" x14ac:dyDescent="0.25">
      <c r="T16208"/>
    </row>
    <row r="16209" spans="20:20" x14ac:dyDescent="0.25">
      <c r="T16209"/>
    </row>
    <row r="16210" spans="20:20" x14ac:dyDescent="0.25">
      <c r="T16210"/>
    </row>
    <row r="16211" spans="20:20" x14ac:dyDescent="0.25">
      <c r="T16211"/>
    </row>
    <row r="16212" spans="20:20" x14ac:dyDescent="0.25">
      <c r="T16212"/>
    </row>
    <row r="16213" spans="20:20" x14ac:dyDescent="0.25">
      <c r="T16213"/>
    </row>
    <row r="16214" spans="20:20" x14ac:dyDescent="0.25">
      <c r="T16214"/>
    </row>
    <row r="16215" spans="20:20" x14ac:dyDescent="0.25">
      <c r="T16215"/>
    </row>
    <row r="16216" spans="20:20" x14ac:dyDescent="0.25">
      <c r="T16216"/>
    </row>
    <row r="16217" spans="20:20" x14ac:dyDescent="0.25">
      <c r="T16217"/>
    </row>
    <row r="16218" spans="20:20" x14ac:dyDescent="0.25">
      <c r="T16218"/>
    </row>
    <row r="16219" spans="20:20" x14ac:dyDescent="0.25">
      <c r="T16219"/>
    </row>
    <row r="16220" spans="20:20" x14ac:dyDescent="0.25">
      <c r="T16220"/>
    </row>
    <row r="16221" spans="20:20" x14ac:dyDescent="0.25">
      <c r="T16221"/>
    </row>
    <row r="16222" spans="20:20" x14ac:dyDescent="0.25">
      <c r="T16222"/>
    </row>
    <row r="16223" spans="20:20" x14ac:dyDescent="0.25">
      <c r="T16223"/>
    </row>
    <row r="16224" spans="20:20" x14ac:dyDescent="0.25">
      <c r="T16224"/>
    </row>
    <row r="16225" spans="20:20" x14ac:dyDescent="0.25">
      <c r="T16225"/>
    </row>
    <row r="16226" spans="20:20" x14ac:dyDescent="0.25">
      <c r="T16226"/>
    </row>
    <row r="16227" spans="20:20" x14ac:dyDescent="0.25">
      <c r="T16227"/>
    </row>
    <row r="16228" spans="20:20" x14ac:dyDescent="0.25">
      <c r="T16228"/>
    </row>
    <row r="16229" spans="20:20" x14ac:dyDescent="0.25">
      <c r="T16229"/>
    </row>
    <row r="16230" spans="20:20" x14ac:dyDescent="0.25">
      <c r="T16230"/>
    </row>
    <row r="16231" spans="20:20" x14ac:dyDescent="0.25">
      <c r="T16231"/>
    </row>
    <row r="16232" spans="20:20" x14ac:dyDescent="0.25">
      <c r="T16232"/>
    </row>
    <row r="16233" spans="20:20" x14ac:dyDescent="0.25">
      <c r="T16233"/>
    </row>
    <row r="16234" spans="20:20" x14ac:dyDescent="0.25">
      <c r="T16234"/>
    </row>
    <row r="16235" spans="20:20" x14ac:dyDescent="0.25">
      <c r="T16235"/>
    </row>
    <row r="16236" spans="20:20" x14ac:dyDescent="0.25">
      <c r="T16236"/>
    </row>
    <row r="16237" spans="20:20" x14ac:dyDescent="0.25">
      <c r="T16237"/>
    </row>
    <row r="16238" spans="20:20" x14ac:dyDescent="0.25">
      <c r="T16238"/>
    </row>
    <row r="16239" spans="20:20" x14ac:dyDescent="0.25">
      <c r="T16239"/>
    </row>
    <row r="16240" spans="20:20" x14ac:dyDescent="0.25">
      <c r="T16240"/>
    </row>
    <row r="16241" spans="20:20" x14ac:dyDescent="0.25">
      <c r="T16241"/>
    </row>
    <row r="16242" spans="20:20" x14ac:dyDescent="0.25">
      <c r="T16242"/>
    </row>
    <row r="16243" spans="20:20" x14ac:dyDescent="0.25">
      <c r="T16243"/>
    </row>
    <row r="16244" spans="20:20" x14ac:dyDescent="0.25">
      <c r="T16244"/>
    </row>
    <row r="16245" spans="20:20" x14ac:dyDescent="0.25">
      <c r="T16245"/>
    </row>
    <row r="16246" spans="20:20" x14ac:dyDescent="0.25">
      <c r="T16246"/>
    </row>
    <row r="16247" spans="20:20" x14ac:dyDescent="0.25">
      <c r="T16247"/>
    </row>
    <row r="16248" spans="20:20" x14ac:dyDescent="0.25">
      <c r="T16248"/>
    </row>
    <row r="16249" spans="20:20" x14ac:dyDescent="0.25">
      <c r="T16249"/>
    </row>
    <row r="16250" spans="20:20" x14ac:dyDescent="0.25">
      <c r="T16250"/>
    </row>
    <row r="16251" spans="20:20" x14ac:dyDescent="0.25">
      <c r="T16251"/>
    </row>
    <row r="16252" spans="20:20" x14ac:dyDescent="0.25">
      <c r="T16252"/>
    </row>
    <row r="16253" spans="20:20" x14ac:dyDescent="0.25">
      <c r="T16253"/>
    </row>
    <row r="16254" spans="20:20" x14ac:dyDescent="0.25">
      <c r="T16254"/>
    </row>
    <row r="16255" spans="20:20" x14ac:dyDescent="0.25">
      <c r="T16255"/>
    </row>
    <row r="16256" spans="20:20" x14ac:dyDescent="0.25">
      <c r="T16256"/>
    </row>
    <row r="16257" spans="20:20" x14ac:dyDescent="0.25">
      <c r="T16257"/>
    </row>
    <row r="16258" spans="20:20" x14ac:dyDescent="0.25">
      <c r="T16258"/>
    </row>
    <row r="16259" spans="20:20" x14ac:dyDescent="0.25">
      <c r="T16259"/>
    </row>
    <row r="16260" spans="20:20" x14ac:dyDescent="0.25">
      <c r="T16260"/>
    </row>
    <row r="16261" spans="20:20" x14ac:dyDescent="0.25">
      <c r="T16261"/>
    </row>
    <row r="16262" spans="20:20" x14ac:dyDescent="0.25">
      <c r="T16262"/>
    </row>
    <row r="16263" spans="20:20" x14ac:dyDescent="0.25">
      <c r="T16263"/>
    </row>
    <row r="16264" spans="20:20" x14ac:dyDescent="0.25">
      <c r="T16264"/>
    </row>
    <row r="16265" spans="20:20" x14ac:dyDescent="0.25">
      <c r="T16265"/>
    </row>
    <row r="16266" spans="20:20" x14ac:dyDescent="0.25">
      <c r="T16266"/>
    </row>
    <row r="16267" spans="20:20" x14ac:dyDescent="0.25">
      <c r="T16267"/>
    </row>
    <row r="16268" spans="20:20" x14ac:dyDescent="0.25">
      <c r="T16268"/>
    </row>
    <row r="16269" spans="20:20" x14ac:dyDescent="0.25">
      <c r="T16269"/>
    </row>
    <row r="16270" spans="20:20" x14ac:dyDescent="0.25">
      <c r="T16270"/>
    </row>
    <row r="16271" spans="20:20" x14ac:dyDescent="0.25">
      <c r="T16271"/>
    </row>
    <row r="16272" spans="20:20" x14ac:dyDescent="0.25">
      <c r="T16272"/>
    </row>
    <row r="16273" spans="20:20" x14ac:dyDescent="0.25">
      <c r="T16273"/>
    </row>
    <row r="16274" spans="20:20" x14ac:dyDescent="0.25">
      <c r="T16274"/>
    </row>
    <row r="16275" spans="20:20" x14ac:dyDescent="0.25">
      <c r="T16275"/>
    </row>
    <row r="16276" spans="20:20" x14ac:dyDescent="0.25">
      <c r="T16276"/>
    </row>
    <row r="16277" spans="20:20" x14ac:dyDescent="0.25">
      <c r="T16277"/>
    </row>
    <row r="16278" spans="20:20" x14ac:dyDescent="0.25">
      <c r="T16278"/>
    </row>
    <row r="16279" spans="20:20" x14ac:dyDescent="0.25">
      <c r="T16279"/>
    </row>
    <row r="16280" spans="20:20" x14ac:dyDescent="0.25">
      <c r="T16280"/>
    </row>
    <row r="16281" spans="20:20" x14ac:dyDescent="0.25">
      <c r="T16281"/>
    </row>
    <row r="16282" spans="20:20" x14ac:dyDescent="0.25">
      <c r="T16282"/>
    </row>
    <row r="16283" spans="20:20" x14ac:dyDescent="0.25">
      <c r="T16283"/>
    </row>
    <row r="16284" spans="20:20" x14ac:dyDescent="0.25">
      <c r="T16284"/>
    </row>
    <row r="16285" spans="20:20" x14ac:dyDescent="0.25">
      <c r="T16285"/>
    </row>
    <row r="16286" spans="20:20" x14ac:dyDescent="0.25">
      <c r="T16286"/>
    </row>
    <row r="16287" spans="20:20" x14ac:dyDescent="0.25">
      <c r="T16287"/>
    </row>
    <row r="16288" spans="20:20" x14ac:dyDescent="0.25">
      <c r="T16288"/>
    </row>
    <row r="16289" spans="20:20" x14ac:dyDescent="0.25">
      <c r="T16289"/>
    </row>
    <row r="16290" spans="20:20" x14ac:dyDescent="0.25">
      <c r="T16290"/>
    </row>
    <row r="16291" spans="20:20" x14ac:dyDescent="0.25">
      <c r="T16291"/>
    </row>
    <row r="16292" spans="20:20" x14ac:dyDescent="0.25">
      <c r="T16292"/>
    </row>
    <row r="16293" spans="20:20" x14ac:dyDescent="0.25">
      <c r="T16293"/>
    </row>
    <row r="16294" spans="20:20" x14ac:dyDescent="0.25">
      <c r="T16294"/>
    </row>
    <row r="16295" spans="20:20" x14ac:dyDescent="0.25">
      <c r="T16295"/>
    </row>
    <row r="16296" spans="20:20" x14ac:dyDescent="0.25">
      <c r="T16296"/>
    </row>
    <row r="16297" spans="20:20" x14ac:dyDescent="0.25">
      <c r="T16297"/>
    </row>
    <row r="16298" spans="20:20" x14ac:dyDescent="0.25">
      <c r="T16298"/>
    </row>
    <row r="16299" spans="20:20" x14ac:dyDescent="0.25">
      <c r="T16299"/>
    </row>
    <row r="16300" spans="20:20" x14ac:dyDescent="0.25">
      <c r="T16300"/>
    </row>
    <row r="16301" spans="20:20" x14ac:dyDescent="0.25">
      <c r="T16301"/>
    </row>
    <row r="16302" spans="20:20" x14ac:dyDescent="0.25">
      <c r="T16302"/>
    </row>
    <row r="16303" spans="20:20" x14ac:dyDescent="0.25">
      <c r="T16303"/>
    </row>
    <row r="16304" spans="20:20" x14ac:dyDescent="0.25">
      <c r="T16304"/>
    </row>
    <row r="16305" spans="20:20" x14ac:dyDescent="0.25">
      <c r="T16305"/>
    </row>
    <row r="16306" spans="20:20" x14ac:dyDescent="0.25">
      <c r="T16306"/>
    </row>
    <row r="16307" spans="20:20" x14ac:dyDescent="0.25">
      <c r="T16307"/>
    </row>
    <row r="16308" spans="20:20" x14ac:dyDescent="0.25">
      <c r="T16308"/>
    </row>
    <row r="16309" spans="20:20" x14ac:dyDescent="0.25">
      <c r="T16309"/>
    </row>
    <row r="16310" spans="20:20" x14ac:dyDescent="0.25">
      <c r="T16310"/>
    </row>
    <row r="16311" spans="20:20" x14ac:dyDescent="0.25">
      <c r="T16311"/>
    </row>
    <row r="16312" spans="20:20" x14ac:dyDescent="0.25">
      <c r="T16312"/>
    </row>
    <row r="16313" spans="20:20" x14ac:dyDescent="0.25">
      <c r="T16313"/>
    </row>
    <row r="16314" spans="20:20" x14ac:dyDescent="0.25">
      <c r="T16314"/>
    </row>
    <row r="16315" spans="20:20" x14ac:dyDescent="0.25">
      <c r="T16315"/>
    </row>
    <row r="16316" spans="20:20" x14ac:dyDescent="0.25">
      <c r="T16316"/>
    </row>
    <row r="16317" spans="20:20" x14ac:dyDescent="0.25">
      <c r="T16317"/>
    </row>
    <row r="16318" spans="20:20" x14ac:dyDescent="0.25">
      <c r="T16318"/>
    </row>
    <row r="16319" spans="20:20" x14ac:dyDescent="0.25">
      <c r="T16319"/>
    </row>
    <row r="16320" spans="20:20" x14ac:dyDescent="0.25">
      <c r="T16320"/>
    </row>
    <row r="16321" spans="20:20" x14ac:dyDescent="0.25">
      <c r="T16321"/>
    </row>
    <row r="16322" spans="20:20" x14ac:dyDescent="0.25">
      <c r="T16322"/>
    </row>
    <row r="16323" spans="20:20" x14ac:dyDescent="0.25">
      <c r="T16323"/>
    </row>
    <row r="16324" spans="20:20" x14ac:dyDescent="0.25">
      <c r="T16324"/>
    </row>
    <row r="16325" spans="20:20" x14ac:dyDescent="0.25">
      <c r="T16325"/>
    </row>
    <row r="16326" spans="20:20" x14ac:dyDescent="0.25">
      <c r="T16326"/>
    </row>
    <row r="16327" spans="20:20" x14ac:dyDescent="0.25">
      <c r="T16327"/>
    </row>
    <row r="16328" spans="20:20" x14ac:dyDescent="0.25">
      <c r="T16328"/>
    </row>
    <row r="16329" spans="20:20" x14ac:dyDescent="0.25">
      <c r="T16329"/>
    </row>
    <row r="16330" spans="20:20" x14ac:dyDescent="0.25">
      <c r="T16330"/>
    </row>
    <row r="16331" spans="20:20" x14ac:dyDescent="0.25">
      <c r="T16331"/>
    </row>
    <row r="16332" spans="20:20" x14ac:dyDescent="0.25">
      <c r="T16332"/>
    </row>
    <row r="16333" spans="20:20" x14ac:dyDescent="0.25">
      <c r="T16333"/>
    </row>
    <row r="16334" spans="20:20" x14ac:dyDescent="0.25">
      <c r="T16334"/>
    </row>
    <row r="16335" spans="20:20" x14ac:dyDescent="0.25">
      <c r="T16335"/>
    </row>
    <row r="16336" spans="20:20" x14ac:dyDescent="0.25">
      <c r="T16336"/>
    </row>
    <row r="16337" spans="20:20" x14ac:dyDescent="0.25">
      <c r="T16337"/>
    </row>
    <row r="16338" spans="20:20" x14ac:dyDescent="0.25">
      <c r="T16338"/>
    </row>
    <row r="16339" spans="20:20" x14ac:dyDescent="0.25">
      <c r="T16339"/>
    </row>
    <row r="16340" spans="20:20" x14ac:dyDescent="0.25">
      <c r="T16340"/>
    </row>
    <row r="16341" spans="20:20" x14ac:dyDescent="0.25">
      <c r="T16341"/>
    </row>
    <row r="16342" spans="20:20" x14ac:dyDescent="0.25">
      <c r="T16342"/>
    </row>
    <row r="16343" spans="20:20" x14ac:dyDescent="0.25">
      <c r="T16343"/>
    </row>
    <row r="16344" spans="20:20" x14ac:dyDescent="0.25">
      <c r="T16344"/>
    </row>
    <row r="16345" spans="20:20" x14ac:dyDescent="0.25">
      <c r="T16345"/>
    </row>
    <row r="16346" spans="20:20" x14ac:dyDescent="0.25">
      <c r="T16346"/>
    </row>
    <row r="16347" spans="20:20" x14ac:dyDescent="0.25">
      <c r="T16347"/>
    </row>
    <row r="16348" spans="20:20" x14ac:dyDescent="0.25">
      <c r="T16348"/>
    </row>
    <row r="16349" spans="20:20" x14ac:dyDescent="0.25">
      <c r="T16349"/>
    </row>
    <row r="16350" spans="20:20" x14ac:dyDescent="0.25">
      <c r="T16350"/>
    </row>
    <row r="16351" spans="20:20" x14ac:dyDescent="0.25">
      <c r="T16351"/>
    </row>
    <row r="16352" spans="20:20" x14ac:dyDescent="0.25">
      <c r="T16352"/>
    </row>
    <row r="16353" spans="20:20" x14ac:dyDescent="0.25">
      <c r="T16353"/>
    </row>
    <row r="16354" spans="20:20" x14ac:dyDescent="0.25">
      <c r="T16354"/>
    </row>
    <row r="16355" spans="20:20" x14ac:dyDescent="0.25">
      <c r="T16355"/>
    </row>
    <row r="16356" spans="20:20" x14ac:dyDescent="0.25">
      <c r="T16356"/>
    </row>
    <row r="16357" spans="20:20" x14ac:dyDescent="0.25">
      <c r="T16357"/>
    </row>
    <row r="16358" spans="20:20" x14ac:dyDescent="0.25">
      <c r="T16358"/>
    </row>
    <row r="16359" spans="20:20" x14ac:dyDescent="0.25">
      <c r="T16359"/>
    </row>
    <row r="16360" spans="20:20" x14ac:dyDescent="0.25">
      <c r="T16360"/>
    </row>
    <row r="16361" spans="20:20" x14ac:dyDescent="0.25">
      <c r="T16361"/>
    </row>
    <row r="16362" spans="20:20" x14ac:dyDescent="0.25">
      <c r="T16362"/>
    </row>
    <row r="16363" spans="20:20" x14ac:dyDescent="0.25">
      <c r="T16363"/>
    </row>
    <row r="16364" spans="20:20" x14ac:dyDescent="0.25">
      <c r="T16364"/>
    </row>
    <row r="16365" spans="20:20" x14ac:dyDescent="0.25">
      <c r="T16365"/>
    </row>
    <row r="16366" spans="20:20" x14ac:dyDescent="0.25">
      <c r="T16366"/>
    </row>
    <row r="16367" spans="20:20" x14ac:dyDescent="0.25">
      <c r="T16367"/>
    </row>
    <row r="16368" spans="20:20" x14ac:dyDescent="0.25">
      <c r="T16368"/>
    </row>
    <row r="16369" spans="20:20" x14ac:dyDescent="0.25">
      <c r="T16369"/>
    </row>
    <row r="16370" spans="20:20" x14ac:dyDescent="0.25">
      <c r="T16370"/>
    </row>
    <row r="16371" spans="20:20" x14ac:dyDescent="0.25">
      <c r="T16371"/>
    </row>
    <row r="16372" spans="20:20" x14ac:dyDescent="0.25">
      <c r="T16372"/>
    </row>
    <row r="16373" spans="20:20" x14ac:dyDescent="0.25">
      <c r="T16373"/>
    </row>
    <row r="16374" spans="20:20" x14ac:dyDescent="0.25">
      <c r="T16374"/>
    </row>
    <row r="16375" spans="20:20" x14ac:dyDescent="0.25">
      <c r="T16375"/>
    </row>
    <row r="16376" spans="20:20" x14ac:dyDescent="0.25">
      <c r="T16376"/>
    </row>
    <row r="16377" spans="20:20" x14ac:dyDescent="0.25">
      <c r="T16377"/>
    </row>
    <row r="16378" spans="20:20" x14ac:dyDescent="0.25">
      <c r="T16378"/>
    </row>
    <row r="16379" spans="20:20" x14ac:dyDescent="0.25">
      <c r="T16379"/>
    </row>
    <row r="16380" spans="20:20" x14ac:dyDescent="0.25">
      <c r="T16380"/>
    </row>
    <row r="16381" spans="20:20" x14ac:dyDescent="0.25">
      <c r="T16381"/>
    </row>
    <row r="16382" spans="20:20" x14ac:dyDescent="0.25">
      <c r="T16382"/>
    </row>
    <row r="16383" spans="20:20" x14ac:dyDescent="0.25">
      <c r="T16383"/>
    </row>
    <row r="16384" spans="20:20" x14ac:dyDescent="0.25">
      <c r="T16384"/>
    </row>
    <row r="16385" spans="20:20" x14ac:dyDescent="0.25">
      <c r="T16385"/>
    </row>
    <row r="16386" spans="20:20" x14ac:dyDescent="0.25">
      <c r="T16386"/>
    </row>
    <row r="16387" spans="20:20" x14ac:dyDescent="0.25">
      <c r="T16387"/>
    </row>
    <row r="16388" spans="20:20" x14ac:dyDescent="0.25">
      <c r="T16388"/>
    </row>
    <row r="16389" spans="20:20" x14ac:dyDescent="0.25">
      <c r="T16389"/>
    </row>
    <row r="16390" spans="20:20" x14ac:dyDescent="0.25">
      <c r="T16390"/>
    </row>
    <row r="16391" spans="20:20" x14ac:dyDescent="0.25">
      <c r="T16391"/>
    </row>
    <row r="16392" spans="20:20" x14ac:dyDescent="0.25">
      <c r="T16392"/>
    </row>
    <row r="16393" spans="20:20" x14ac:dyDescent="0.25">
      <c r="T16393"/>
    </row>
    <row r="16394" spans="20:20" x14ac:dyDescent="0.25">
      <c r="T16394"/>
    </row>
    <row r="16395" spans="20:20" x14ac:dyDescent="0.25">
      <c r="T16395"/>
    </row>
    <row r="16396" spans="20:20" x14ac:dyDescent="0.25">
      <c r="T16396"/>
    </row>
    <row r="16397" spans="20:20" x14ac:dyDescent="0.25">
      <c r="T16397"/>
    </row>
    <row r="16398" spans="20:20" x14ac:dyDescent="0.25">
      <c r="T16398"/>
    </row>
    <row r="16399" spans="20:20" x14ac:dyDescent="0.25">
      <c r="T16399"/>
    </row>
    <row r="16400" spans="20:20" x14ac:dyDescent="0.25">
      <c r="T16400"/>
    </row>
    <row r="16401" spans="20:20" x14ac:dyDescent="0.25">
      <c r="T16401"/>
    </row>
    <row r="16402" spans="20:20" x14ac:dyDescent="0.25">
      <c r="T16402"/>
    </row>
    <row r="16403" spans="20:20" x14ac:dyDescent="0.25">
      <c r="T16403"/>
    </row>
    <row r="16404" spans="20:20" x14ac:dyDescent="0.25">
      <c r="T16404"/>
    </row>
    <row r="16405" spans="20:20" x14ac:dyDescent="0.25">
      <c r="T16405"/>
    </row>
    <row r="16406" spans="20:20" x14ac:dyDescent="0.25">
      <c r="T16406"/>
    </row>
    <row r="16407" spans="20:20" x14ac:dyDescent="0.25">
      <c r="T16407"/>
    </row>
    <row r="16408" spans="20:20" x14ac:dyDescent="0.25">
      <c r="T16408"/>
    </row>
    <row r="16409" spans="20:20" x14ac:dyDescent="0.25">
      <c r="T16409"/>
    </row>
    <row r="16410" spans="20:20" x14ac:dyDescent="0.25">
      <c r="T16410"/>
    </row>
    <row r="16411" spans="20:20" x14ac:dyDescent="0.25">
      <c r="T16411"/>
    </row>
    <row r="16412" spans="20:20" x14ac:dyDescent="0.25">
      <c r="T16412"/>
    </row>
    <row r="16413" spans="20:20" x14ac:dyDescent="0.25">
      <c r="T16413"/>
    </row>
    <row r="16414" spans="20:20" x14ac:dyDescent="0.25">
      <c r="T16414"/>
    </row>
    <row r="16415" spans="20:20" x14ac:dyDescent="0.25">
      <c r="T16415"/>
    </row>
    <row r="16416" spans="20:20" x14ac:dyDescent="0.25">
      <c r="T16416"/>
    </row>
    <row r="16417" spans="20:20" x14ac:dyDescent="0.25">
      <c r="T16417"/>
    </row>
    <row r="16418" spans="20:20" x14ac:dyDescent="0.25">
      <c r="T16418"/>
    </row>
    <row r="16419" spans="20:20" x14ac:dyDescent="0.25">
      <c r="T16419"/>
    </row>
    <row r="16420" spans="20:20" x14ac:dyDescent="0.25">
      <c r="T16420"/>
    </row>
    <row r="16421" spans="20:20" x14ac:dyDescent="0.25">
      <c r="T16421"/>
    </row>
    <row r="16422" spans="20:20" x14ac:dyDescent="0.25">
      <c r="T16422"/>
    </row>
    <row r="16423" spans="20:20" x14ac:dyDescent="0.25">
      <c r="T16423"/>
    </row>
    <row r="16424" spans="20:20" x14ac:dyDescent="0.25">
      <c r="T16424"/>
    </row>
    <row r="16425" spans="20:20" x14ac:dyDescent="0.25">
      <c r="T16425"/>
    </row>
    <row r="16426" spans="20:20" x14ac:dyDescent="0.25">
      <c r="T16426"/>
    </row>
    <row r="16427" spans="20:20" x14ac:dyDescent="0.25">
      <c r="T16427"/>
    </row>
    <row r="16428" spans="20:20" x14ac:dyDescent="0.25">
      <c r="T16428"/>
    </row>
    <row r="16429" spans="20:20" x14ac:dyDescent="0.25">
      <c r="T16429"/>
    </row>
    <row r="16430" spans="20:20" x14ac:dyDescent="0.25">
      <c r="T16430"/>
    </row>
    <row r="16431" spans="20:20" x14ac:dyDescent="0.25">
      <c r="T16431"/>
    </row>
    <row r="16432" spans="20:20" x14ac:dyDescent="0.25">
      <c r="T16432"/>
    </row>
    <row r="16433" spans="20:20" x14ac:dyDescent="0.25">
      <c r="T16433"/>
    </row>
    <row r="16434" spans="20:20" x14ac:dyDescent="0.25">
      <c r="T16434"/>
    </row>
    <row r="16435" spans="20:20" x14ac:dyDescent="0.25">
      <c r="T16435"/>
    </row>
    <row r="16436" spans="20:20" x14ac:dyDescent="0.25">
      <c r="T16436"/>
    </row>
    <row r="16437" spans="20:20" x14ac:dyDescent="0.25">
      <c r="T16437"/>
    </row>
    <row r="16438" spans="20:20" x14ac:dyDescent="0.25">
      <c r="T16438"/>
    </row>
    <row r="16439" spans="20:20" x14ac:dyDescent="0.25">
      <c r="T16439"/>
    </row>
    <row r="16440" spans="20:20" x14ac:dyDescent="0.25">
      <c r="T16440"/>
    </row>
    <row r="16441" spans="20:20" x14ac:dyDescent="0.25">
      <c r="T16441"/>
    </row>
    <row r="16442" spans="20:20" x14ac:dyDescent="0.25">
      <c r="T16442"/>
    </row>
    <row r="16443" spans="20:20" x14ac:dyDescent="0.25">
      <c r="T16443"/>
    </row>
    <row r="16444" spans="20:20" x14ac:dyDescent="0.25">
      <c r="T16444"/>
    </row>
    <row r="16445" spans="20:20" x14ac:dyDescent="0.25">
      <c r="T16445"/>
    </row>
    <row r="16446" spans="20:20" x14ac:dyDescent="0.25">
      <c r="T16446"/>
    </row>
    <row r="16447" spans="20:20" x14ac:dyDescent="0.25">
      <c r="T16447"/>
    </row>
    <row r="16448" spans="20:20" x14ac:dyDescent="0.25">
      <c r="T16448"/>
    </row>
    <row r="16449" spans="20:20" x14ac:dyDescent="0.25">
      <c r="T16449"/>
    </row>
    <row r="16450" spans="20:20" x14ac:dyDescent="0.25">
      <c r="T16450"/>
    </row>
    <row r="16451" spans="20:20" x14ac:dyDescent="0.25">
      <c r="T16451"/>
    </row>
    <row r="16452" spans="20:20" x14ac:dyDescent="0.25">
      <c r="T16452"/>
    </row>
    <row r="16453" spans="20:20" x14ac:dyDescent="0.25">
      <c r="T16453"/>
    </row>
    <row r="16454" spans="20:20" x14ac:dyDescent="0.25">
      <c r="T16454"/>
    </row>
    <row r="16455" spans="20:20" x14ac:dyDescent="0.25">
      <c r="T16455"/>
    </row>
    <row r="16456" spans="20:20" x14ac:dyDescent="0.25">
      <c r="T16456"/>
    </row>
    <row r="16457" spans="20:20" x14ac:dyDescent="0.25">
      <c r="T16457"/>
    </row>
    <row r="16458" spans="20:20" x14ac:dyDescent="0.25">
      <c r="T16458"/>
    </row>
    <row r="16459" spans="20:20" x14ac:dyDescent="0.25">
      <c r="T16459"/>
    </row>
    <row r="16460" spans="20:20" x14ac:dyDescent="0.25">
      <c r="T16460"/>
    </row>
    <row r="16461" spans="20:20" x14ac:dyDescent="0.25">
      <c r="T16461"/>
    </row>
    <row r="16462" spans="20:20" x14ac:dyDescent="0.25">
      <c r="T16462"/>
    </row>
    <row r="16463" spans="20:20" x14ac:dyDescent="0.25">
      <c r="T16463"/>
    </row>
    <row r="16464" spans="20:20" x14ac:dyDescent="0.25">
      <c r="T16464"/>
    </row>
    <row r="16465" spans="20:20" x14ac:dyDescent="0.25">
      <c r="T16465"/>
    </row>
    <row r="16466" spans="20:20" x14ac:dyDescent="0.25">
      <c r="T16466"/>
    </row>
    <row r="16467" spans="20:20" x14ac:dyDescent="0.25">
      <c r="T16467"/>
    </row>
    <row r="16468" spans="20:20" x14ac:dyDescent="0.25">
      <c r="T16468"/>
    </row>
    <row r="16469" spans="20:20" x14ac:dyDescent="0.25">
      <c r="T16469"/>
    </row>
    <row r="16470" spans="20:20" x14ac:dyDescent="0.25">
      <c r="T16470"/>
    </row>
    <row r="16471" spans="20:20" x14ac:dyDescent="0.25">
      <c r="T16471"/>
    </row>
    <row r="16472" spans="20:20" x14ac:dyDescent="0.25">
      <c r="T16472"/>
    </row>
  </sheetData>
  <autoFilter ref="A1:T1597"/>
  <sortState ref="B278:P279">
    <sortCondition ref="J278:J279"/>
  </sortState>
  <conditionalFormatting sqref="J1:J1048576 T1 T30:T1048576">
    <cfRule type="duplicateValues" dxfId="31" priority="10"/>
  </conditionalFormatting>
  <conditionalFormatting sqref="T20:T29">
    <cfRule type="duplicateValues" dxfId="30" priority="7"/>
    <cfRule type="duplicateValues" dxfId="29" priority="8"/>
    <cfRule type="duplicateValues" dxfId="28" priority="9"/>
  </conditionalFormatting>
  <conditionalFormatting sqref="T2:T29">
    <cfRule type="duplicateValues" dxfId="27" priority="4"/>
    <cfRule type="duplicateValues" dxfId="26" priority="5"/>
    <cfRule type="duplicateValues" dxfId="25" priority="6"/>
  </conditionalFormatting>
  <conditionalFormatting sqref="T2:T29">
    <cfRule type="duplicateValues" dxfId="24" priority="3"/>
  </conditionalFormatting>
  <conditionalFormatting sqref="T2:T29">
    <cfRule type="duplicateValues" dxfId="23" priority="2"/>
  </conditionalFormatting>
  <conditionalFormatting sqref="J1:J1048576 T1:T1048576">
    <cfRule type="duplicateValues" dxfId="22" priority="1"/>
  </conditionalFormatting>
  <pageMargins left="0.7" right="0.7" top="0.75" bottom="0.75" header="0.3" footer="0.3"/>
  <pageSetup paperSize="9" scale="4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941"/>
  <sheetViews>
    <sheetView zoomScaleNormal="100" workbookViewId="0">
      <selection activeCell="S12" activeCellId="2" sqref="S2 S9 S12"/>
    </sheetView>
  </sheetViews>
  <sheetFormatPr defaultRowHeight="15" x14ac:dyDescent="0.25"/>
  <cols>
    <col min="1" max="1" width="5" style="6" customWidth="1"/>
    <col min="2" max="2" width="5" bestFit="1" customWidth="1"/>
    <col min="3" max="3" width="5.7109375" style="7" customWidth="1"/>
    <col min="4" max="4" width="9.28515625" style="7" customWidth="1"/>
    <col min="5" max="5" width="6.42578125" style="7" customWidth="1"/>
    <col min="6" max="6" width="17.140625" style="7" customWidth="1"/>
    <col min="7" max="7" width="6.42578125" style="7" customWidth="1"/>
    <col min="8" max="8" width="15.7109375" style="7" customWidth="1"/>
    <col min="9" max="9" width="10" style="12" customWidth="1"/>
    <col min="10" max="10" width="42.85546875" style="12" customWidth="1"/>
    <col min="11" max="12" width="11.42578125" style="23" customWidth="1"/>
    <col min="13" max="13" width="9.28515625" style="23" customWidth="1"/>
    <col min="14" max="14" width="11.42578125" customWidth="1"/>
    <col min="15" max="15" width="12.85546875" style="21" customWidth="1"/>
    <col min="16" max="16" width="22.85546875" style="102" customWidth="1"/>
    <col min="17" max="17" width="13.42578125" style="183" bestFit="1" customWidth="1"/>
    <col min="18" max="18" width="9.28515625" style="102" bestFit="1" customWidth="1"/>
    <col min="19" max="19" width="50" style="102" customWidth="1"/>
    <col min="20" max="20" width="16.7109375" customWidth="1"/>
    <col min="21" max="21" width="10.85546875" customWidth="1"/>
  </cols>
  <sheetData>
    <row r="1" spans="1:19" ht="33.75" x14ac:dyDescent="0.25">
      <c r="A1" s="93" t="s">
        <v>0</v>
      </c>
      <c r="B1" s="93" t="s">
        <v>1</v>
      </c>
      <c r="C1" s="94"/>
      <c r="D1" s="98" t="s">
        <v>2</v>
      </c>
      <c r="E1" s="95" t="s">
        <v>3</v>
      </c>
      <c r="F1" s="95" t="s">
        <v>4</v>
      </c>
      <c r="G1" s="95" t="s">
        <v>5</v>
      </c>
      <c r="H1" s="95" t="s">
        <v>6</v>
      </c>
      <c r="I1" s="97" t="s">
        <v>7</v>
      </c>
      <c r="J1" s="93" t="s">
        <v>1601</v>
      </c>
      <c r="K1" s="93" t="s">
        <v>1272</v>
      </c>
      <c r="L1" s="93" t="s">
        <v>4063</v>
      </c>
      <c r="M1" s="93" t="s">
        <v>1430</v>
      </c>
      <c r="N1" s="93" t="s">
        <v>1602</v>
      </c>
      <c r="O1" s="93" t="s">
        <v>1603</v>
      </c>
      <c r="P1" s="93" t="s">
        <v>1604</v>
      </c>
      <c r="Q1" s="182" t="s">
        <v>1600</v>
      </c>
    </row>
    <row r="2" spans="1:19" ht="23.25" x14ac:dyDescent="0.25">
      <c r="A2" s="72">
        <v>1</v>
      </c>
      <c r="B2" s="81" t="s">
        <v>8</v>
      </c>
      <c r="C2" s="73" t="s">
        <v>629</v>
      </c>
      <c r="D2" s="74" t="s">
        <v>623</v>
      </c>
      <c r="E2" s="24" t="s">
        <v>637</v>
      </c>
      <c r="F2" s="24" t="s">
        <v>4888</v>
      </c>
      <c r="G2" s="24" t="s">
        <v>20</v>
      </c>
      <c r="H2" s="24" t="s">
        <v>647</v>
      </c>
      <c r="I2" s="58">
        <v>1</v>
      </c>
      <c r="J2" s="249" t="str">
        <f>C2&amp;""&amp;D2&amp;", "&amp;E2&amp;" "&amp;F2&amp;", "&amp;G2&amp;" "&amp;H2&amp;", д. "&amp;I2</f>
        <v>Алапаевский р-н, Махнёвское муниципальное образование, п.г.т. Махнёво, ул. Городок Карьера, д. 1</v>
      </c>
      <c r="K2" s="75">
        <v>513.79999999999995</v>
      </c>
      <c r="L2" s="75">
        <v>12</v>
      </c>
      <c r="M2" s="75">
        <v>7</v>
      </c>
      <c r="N2" s="38" t="s">
        <v>1997</v>
      </c>
      <c r="O2" s="39">
        <v>42668</v>
      </c>
      <c r="P2" s="38" t="s">
        <v>1608</v>
      </c>
      <c r="Q2" s="65">
        <v>3578116.36</v>
      </c>
      <c r="S2" t="s">
        <v>5550</v>
      </c>
    </row>
    <row r="3" spans="1:19" ht="23.25" x14ac:dyDescent="0.25">
      <c r="A3" s="72">
        <v>2</v>
      </c>
      <c r="B3" s="81" t="s">
        <v>8</v>
      </c>
      <c r="C3" s="73" t="s">
        <v>629</v>
      </c>
      <c r="D3" s="74" t="s">
        <v>623</v>
      </c>
      <c r="E3" s="24" t="s">
        <v>637</v>
      </c>
      <c r="F3" s="24" t="s">
        <v>4888</v>
      </c>
      <c r="G3" s="24" t="s">
        <v>20</v>
      </c>
      <c r="H3" s="24" t="s">
        <v>84</v>
      </c>
      <c r="I3" s="58">
        <v>144</v>
      </c>
      <c r="J3" s="249" t="str">
        <f t="shared" ref="J3:J66" si="0">C3&amp;""&amp;D3&amp;", "&amp;E3&amp;" "&amp;F3&amp;", "&amp;G3&amp;" "&amp;H3&amp;", д. "&amp;I3</f>
        <v>Алапаевский р-н, Махнёвское муниципальное образование, п.г.т. Махнёво, ул. Советская, д. 144</v>
      </c>
      <c r="K3" s="75">
        <v>388.1</v>
      </c>
      <c r="L3" s="75">
        <v>8</v>
      </c>
      <c r="M3" s="75">
        <v>5</v>
      </c>
      <c r="N3" s="38" t="s">
        <v>2259</v>
      </c>
      <c r="O3" s="39" t="s">
        <v>2260</v>
      </c>
      <c r="P3" s="38" t="s">
        <v>1608</v>
      </c>
      <c r="Q3" s="65">
        <v>2504968.9</v>
      </c>
      <c r="S3" t="s">
        <v>4867</v>
      </c>
    </row>
    <row r="4" spans="1:19" ht="23.25" x14ac:dyDescent="0.25">
      <c r="A4" s="72">
        <v>3</v>
      </c>
      <c r="B4" s="81" t="s">
        <v>8</v>
      </c>
      <c r="C4" s="24" t="s">
        <v>629</v>
      </c>
      <c r="D4" s="74" t="s">
        <v>623</v>
      </c>
      <c r="E4" s="24" t="s">
        <v>29</v>
      </c>
      <c r="F4" s="24" t="s">
        <v>642</v>
      </c>
      <c r="G4" s="24" t="s">
        <v>20</v>
      </c>
      <c r="H4" s="24" t="s">
        <v>643</v>
      </c>
      <c r="I4" s="58">
        <v>6</v>
      </c>
      <c r="J4" s="249" t="str">
        <f t="shared" si="0"/>
        <v>Алапаевский р-н, Махнёвское муниципальное образование, с. Кишкинское, ул. Корелина, д. 6</v>
      </c>
      <c r="K4" s="75">
        <v>518.4</v>
      </c>
      <c r="L4" s="75">
        <v>12</v>
      </c>
      <c r="M4" s="75">
        <v>4</v>
      </c>
      <c r="N4" s="38" t="s">
        <v>1998</v>
      </c>
      <c r="O4" s="39">
        <v>42849</v>
      </c>
      <c r="P4" s="38" t="s">
        <v>1608</v>
      </c>
      <c r="Q4" s="65">
        <v>2356467.08</v>
      </c>
      <c r="S4" t="s">
        <v>4868</v>
      </c>
    </row>
    <row r="5" spans="1:19" ht="23.25" x14ac:dyDescent="0.25">
      <c r="A5" s="72">
        <v>4</v>
      </c>
      <c r="B5" s="81" t="s">
        <v>8</v>
      </c>
      <c r="C5" s="73" t="s">
        <v>629</v>
      </c>
      <c r="D5" s="74" t="s">
        <v>624</v>
      </c>
      <c r="E5" s="24" t="s">
        <v>1500</v>
      </c>
      <c r="F5" s="24" t="s">
        <v>38</v>
      </c>
      <c r="G5" s="24" t="s">
        <v>20</v>
      </c>
      <c r="H5" s="24" t="s">
        <v>39</v>
      </c>
      <c r="I5" s="58">
        <v>4</v>
      </c>
      <c r="J5" s="249" t="str">
        <f t="shared" si="0"/>
        <v>Алапаевский р-н, муниципальное образование Алапаевское, пос. Курорт-Самоцвет, ул. Центральная, д. 4</v>
      </c>
      <c r="K5" s="75">
        <v>1639.2</v>
      </c>
      <c r="L5" s="75">
        <v>36</v>
      </c>
      <c r="M5" s="75">
        <v>8</v>
      </c>
      <c r="N5" s="38" t="s">
        <v>1999</v>
      </c>
      <c r="O5" s="39">
        <v>42667</v>
      </c>
      <c r="P5" s="38" t="s">
        <v>1608</v>
      </c>
      <c r="Q5" s="65">
        <v>9724700.9600000009</v>
      </c>
      <c r="S5" t="s">
        <v>4869</v>
      </c>
    </row>
    <row r="6" spans="1:19" ht="23.25" x14ac:dyDescent="0.25">
      <c r="A6" s="72">
        <v>5</v>
      </c>
      <c r="B6" s="81" t="s">
        <v>8</v>
      </c>
      <c r="C6" s="24" t="s">
        <v>629</v>
      </c>
      <c r="D6" s="44" t="s">
        <v>624</v>
      </c>
      <c r="E6" s="24" t="s">
        <v>1500</v>
      </c>
      <c r="F6" s="44" t="s">
        <v>964</v>
      </c>
      <c r="G6" s="44" t="s">
        <v>20</v>
      </c>
      <c r="H6" s="44" t="s">
        <v>73</v>
      </c>
      <c r="I6" s="76">
        <v>14</v>
      </c>
      <c r="J6" s="249" t="str">
        <f t="shared" si="0"/>
        <v>Алапаевский р-н, муниципальное образование Алапаевское, пос. Синячиха, ул. Вокзальная, д. 14</v>
      </c>
      <c r="K6" s="75">
        <v>492.2</v>
      </c>
      <c r="L6" s="75">
        <v>8</v>
      </c>
      <c r="M6" s="75">
        <v>5</v>
      </c>
      <c r="N6" s="38" t="s">
        <v>1843</v>
      </c>
      <c r="O6" s="39" t="s">
        <v>1844</v>
      </c>
      <c r="P6" s="38" t="s">
        <v>1845</v>
      </c>
      <c r="Q6" s="65">
        <v>2147231.84</v>
      </c>
      <c r="S6" t="s">
        <v>4870</v>
      </c>
    </row>
    <row r="7" spans="1:19" ht="23.25" x14ac:dyDescent="0.25">
      <c r="A7" s="72">
        <v>6</v>
      </c>
      <c r="B7" s="81" t="s">
        <v>499</v>
      </c>
      <c r="C7" s="24"/>
      <c r="D7" s="24" t="s">
        <v>3017</v>
      </c>
      <c r="E7" s="24" t="s">
        <v>18</v>
      </c>
      <c r="F7" s="24" t="s">
        <v>500</v>
      </c>
      <c r="G7" s="24" t="s">
        <v>20</v>
      </c>
      <c r="H7" s="24" t="s">
        <v>550</v>
      </c>
      <c r="I7" s="58">
        <v>25</v>
      </c>
      <c r="J7" s="249" t="str">
        <f t="shared" si="0"/>
        <v>Арамильский городской округ Свердловской области, г. Арамиль, ул. Курчатова, д. 25</v>
      </c>
      <c r="K7" s="75">
        <v>609.9</v>
      </c>
      <c r="L7" s="75">
        <v>12</v>
      </c>
      <c r="M7" s="75">
        <v>4</v>
      </c>
      <c r="N7" s="38" t="s">
        <v>2000</v>
      </c>
      <c r="O7" s="39">
        <v>42853</v>
      </c>
      <c r="P7" s="38" t="s">
        <v>1626</v>
      </c>
      <c r="Q7" s="65">
        <v>2459379.04</v>
      </c>
      <c r="S7" t="s">
        <v>4871</v>
      </c>
    </row>
    <row r="8" spans="1:19" ht="23.25" x14ac:dyDescent="0.25">
      <c r="A8" s="72">
        <v>7</v>
      </c>
      <c r="B8" s="81" t="s">
        <v>499</v>
      </c>
      <c r="C8" s="24"/>
      <c r="D8" s="24" t="s">
        <v>3017</v>
      </c>
      <c r="E8" s="24" t="s">
        <v>18</v>
      </c>
      <c r="F8" s="24" t="s">
        <v>500</v>
      </c>
      <c r="G8" s="24" t="s">
        <v>20</v>
      </c>
      <c r="H8" s="24" t="s">
        <v>550</v>
      </c>
      <c r="I8" s="58">
        <v>6</v>
      </c>
      <c r="J8" s="249" t="str">
        <f t="shared" si="0"/>
        <v>Арамильский городской округ Свердловской области, г. Арамиль, ул. Курчатова, д. 6</v>
      </c>
      <c r="K8" s="75">
        <v>757.6</v>
      </c>
      <c r="L8" s="75">
        <v>16</v>
      </c>
      <c r="M8" s="75">
        <v>7</v>
      </c>
      <c r="N8" s="38" t="s">
        <v>2000</v>
      </c>
      <c r="O8" s="39">
        <v>42853</v>
      </c>
      <c r="P8" s="38" t="s">
        <v>1626</v>
      </c>
      <c r="Q8" s="65">
        <v>3072990.17</v>
      </c>
      <c r="S8" t="s">
        <v>4872</v>
      </c>
    </row>
    <row r="9" spans="1:19" ht="23.25" x14ac:dyDescent="0.25">
      <c r="A9" s="72">
        <v>8</v>
      </c>
      <c r="B9" s="81" t="s">
        <v>499</v>
      </c>
      <c r="C9" s="73"/>
      <c r="D9" s="24" t="s">
        <v>3017</v>
      </c>
      <c r="E9" s="24" t="s">
        <v>18</v>
      </c>
      <c r="F9" s="24" t="s">
        <v>500</v>
      </c>
      <c r="G9" s="24" t="s">
        <v>20</v>
      </c>
      <c r="H9" s="24" t="s">
        <v>201</v>
      </c>
      <c r="I9" s="58">
        <v>128</v>
      </c>
      <c r="J9" s="249" t="str">
        <f t="shared" si="0"/>
        <v>Арамильский городской округ Свердловской области, г. Арамиль, ул. Рабочая, д. 128</v>
      </c>
      <c r="K9" s="75">
        <v>2707.5</v>
      </c>
      <c r="L9" s="75">
        <v>60</v>
      </c>
      <c r="M9" s="75">
        <v>8</v>
      </c>
      <c r="N9" s="38" t="s">
        <v>2000</v>
      </c>
      <c r="O9" s="39">
        <v>42853</v>
      </c>
      <c r="P9" s="38" t="s">
        <v>1626</v>
      </c>
      <c r="Q9" s="65">
        <v>11882229.18</v>
      </c>
      <c r="S9" t="s">
        <v>4873</v>
      </c>
    </row>
    <row r="10" spans="1:19" ht="23.25" x14ac:dyDescent="0.25">
      <c r="A10" s="72">
        <v>9</v>
      </c>
      <c r="B10" s="81" t="s">
        <v>8</v>
      </c>
      <c r="C10" s="73" t="s">
        <v>625</v>
      </c>
      <c r="D10" s="74" t="s">
        <v>10</v>
      </c>
      <c r="E10" s="24" t="s">
        <v>18</v>
      </c>
      <c r="F10" s="24" t="s">
        <v>50</v>
      </c>
      <c r="G10" s="24" t="s">
        <v>20</v>
      </c>
      <c r="H10" s="24" t="s">
        <v>648</v>
      </c>
      <c r="I10" s="58">
        <v>51</v>
      </c>
      <c r="J10" s="249" t="str">
        <f t="shared" si="0"/>
        <v>Артемовский р-н, Артемовский городской округ, г. Артемовский, ул. 8 Марта, д. 51</v>
      </c>
      <c r="K10" s="75">
        <v>451.4</v>
      </c>
      <c r="L10" s="75">
        <v>8</v>
      </c>
      <c r="M10" s="75">
        <v>5</v>
      </c>
      <c r="N10" s="38" t="s">
        <v>2001</v>
      </c>
      <c r="O10" s="39">
        <v>42674</v>
      </c>
      <c r="P10" s="38" t="s">
        <v>1626</v>
      </c>
      <c r="Q10" s="65">
        <v>3026349.54</v>
      </c>
      <c r="S10" t="s">
        <v>4874</v>
      </c>
    </row>
    <row r="11" spans="1:19" ht="23.25" x14ac:dyDescent="0.25">
      <c r="A11" s="72">
        <v>10</v>
      </c>
      <c r="B11" s="81" t="s">
        <v>8</v>
      </c>
      <c r="C11" s="73" t="s">
        <v>625</v>
      </c>
      <c r="D11" s="77" t="s">
        <v>10</v>
      </c>
      <c r="E11" s="44" t="s">
        <v>18</v>
      </c>
      <c r="F11" s="44" t="s">
        <v>50</v>
      </c>
      <c r="G11" s="44" t="s">
        <v>20</v>
      </c>
      <c r="H11" s="44" t="s">
        <v>146</v>
      </c>
      <c r="I11" s="78">
        <v>10</v>
      </c>
      <c r="J11" s="249" t="str">
        <f t="shared" si="0"/>
        <v>Артемовский р-н, Артемовский городской округ, г. Артемовский, ул. Дзержинского, д. 10</v>
      </c>
      <c r="K11" s="75">
        <v>503.8</v>
      </c>
      <c r="L11" s="75">
        <v>8</v>
      </c>
      <c r="M11" s="75">
        <v>7</v>
      </c>
      <c r="N11" s="38" t="s">
        <v>2001</v>
      </c>
      <c r="O11" s="39">
        <v>42674</v>
      </c>
      <c r="P11" s="38" t="s">
        <v>1626</v>
      </c>
      <c r="Q11" s="65">
        <v>2927270.84</v>
      </c>
      <c r="S11" t="s">
        <v>4875</v>
      </c>
    </row>
    <row r="12" spans="1:19" ht="33.75" x14ac:dyDescent="0.25">
      <c r="A12" s="72">
        <v>11</v>
      </c>
      <c r="B12" s="81" t="s">
        <v>8</v>
      </c>
      <c r="C12" s="73" t="s">
        <v>625</v>
      </c>
      <c r="D12" s="74" t="s">
        <v>10</v>
      </c>
      <c r="E12" s="24" t="s">
        <v>18</v>
      </c>
      <c r="F12" s="24" t="s">
        <v>50</v>
      </c>
      <c r="G12" s="24" t="s">
        <v>20</v>
      </c>
      <c r="H12" s="24" t="s">
        <v>51</v>
      </c>
      <c r="I12" s="58">
        <v>3</v>
      </c>
      <c r="J12" s="249" t="str">
        <f t="shared" si="0"/>
        <v>Артемовский р-н, Артемовский городской округ, г. Артемовский, ул. Достоевского, д. 3</v>
      </c>
      <c r="K12" s="75">
        <v>526.6</v>
      </c>
      <c r="L12" s="75">
        <v>8</v>
      </c>
      <c r="M12" s="75">
        <v>4</v>
      </c>
      <c r="N12" s="38" t="s">
        <v>1838</v>
      </c>
      <c r="O12" s="39" t="s">
        <v>1839</v>
      </c>
      <c r="P12" s="38" t="s">
        <v>3305</v>
      </c>
      <c r="Q12" s="65">
        <v>1246405.68</v>
      </c>
      <c r="S12" t="s">
        <v>4876</v>
      </c>
    </row>
    <row r="13" spans="1:19" ht="23.25" x14ac:dyDescent="0.25">
      <c r="A13" s="72">
        <v>12</v>
      </c>
      <c r="B13" s="81" t="s">
        <v>8</v>
      </c>
      <c r="C13" s="73" t="s">
        <v>625</v>
      </c>
      <c r="D13" s="74" t="s">
        <v>10</v>
      </c>
      <c r="E13" s="24" t="s">
        <v>18</v>
      </c>
      <c r="F13" s="24" t="s">
        <v>50</v>
      </c>
      <c r="G13" s="24" t="s">
        <v>20</v>
      </c>
      <c r="H13" s="24" t="s">
        <v>51</v>
      </c>
      <c r="I13" s="58">
        <v>5</v>
      </c>
      <c r="J13" s="249" t="str">
        <f t="shared" si="0"/>
        <v>Артемовский р-н, Артемовский городской округ, г. Артемовский, ул. Достоевского, д. 5</v>
      </c>
      <c r="K13" s="75">
        <v>487.8</v>
      </c>
      <c r="L13" s="75">
        <v>8</v>
      </c>
      <c r="M13" s="75">
        <v>4</v>
      </c>
      <c r="N13" s="38" t="s">
        <v>2001</v>
      </c>
      <c r="O13" s="39">
        <v>42674</v>
      </c>
      <c r="P13" s="38" t="s">
        <v>1626</v>
      </c>
      <c r="Q13" s="65">
        <v>2421502.7799999998</v>
      </c>
      <c r="S13" t="s">
        <v>4877</v>
      </c>
    </row>
    <row r="14" spans="1:19" ht="23.25" x14ac:dyDescent="0.25">
      <c r="A14" s="72">
        <v>13</v>
      </c>
      <c r="B14" s="81" t="s">
        <v>8</v>
      </c>
      <c r="C14" s="73" t="s">
        <v>625</v>
      </c>
      <c r="D14" s="74" t="s">
        <v>10</v>
      </c>
      <c r="E14" s="24" t="s">
        <v>18</v>
      </c>
      <c r="F14" s="24" t="s">
        <v>50</v>
      </c>
      <c r="G14" s="24" t="s">
        <v>20</v>
      </c>
      <c r="H14" s="24" t="s">
        <v>53</v>
      </c>
      <c r="I14" s="58">
        <v>10</v>
      </c>
      <c r="J14" s="249" t="str">
        <f t="shared" si="0"/>
        <v>Артемовский р-н, Артемовский городской округ, г. Артемовский, ул. Комсомольская, д. 10</v>
      </c>
      <c r="K14" s="75">
        <v>535.6</v>
      </c>
      <c r="L14" s="75">
        <v>8</v>
      </c>
      <c r="M14" s="75">
        <v>6</v>
      </c>
      <c r="N14" s="38" t="s">
        <v>2001</v>
      </c>
      <c r="O14" s="39">
        <v>42674</v>
      </c>
      <c r="P14" s="38" t="s">
        <v>1626</v>
      </c>
      <c r="Q14" s="65">
        <v>2820741.62</v>
      </c>
      <c r="S14" t="s">
        <v>4878</v>
      </c>
    </row>
    <row r="15" spans="1:19" ht="23.25" x14ac:dyDescent="0.25">
      <c r="A15" s="72">
        <v>14</v>
      </c>
      <c r="B15" s="81" t="s">
        <v>8</v>
      </c>
      <c r="C15" s="73" t="s">
        <v>625</v>
      </c>
      <c r="D15" s="74" t="s">
        <v>10</v>
      </c>
      <c r="E15" s="24" t="s">
        <v>18</v>
      </c>
      <c r="F15" s="24" t="s">
        <v>50</v>
      </c>
      <c r="G15" s="24" t="s">
        <v>20</v>
      </c>
      <c r="H15" s="24" t="s">
        <v>36</v>
      </c>
      <c r="I15" s="58">
        <v>7</v>
      </c>
      <c r="J15" s="249" t="str">
        <f t="shared" si="0"/>
        <v>Артемовский р-н, Артемовский городской округ, г. Артемовский, ул. Ленина, д. 7</v>
      </c>
      <c r="K15" s="75">
        <v>430</v>
      </c>
      <c r="L15" s="75">
        <v>8</v>
      </c>
      <c r="M15" s="75">
        <v>4</v>
      </c>
      <c r="N15" s="38" t="s">
        <v>2001</v>
      </c>
      <c r="O15" s="39">
        <v>42674</v>
      </c>
      <c r="P15" s="38" t="s">
        <v>1626</v>
      </c>
      <c r="Q15" s="65">
        <v>2171122.12</v>
      </c>
      <c r="S15"/>
    </row>
    <row r="16" spans="1:19" ht="23.25" x14ac:dyDescent="0.25">
      <c r="A16" s="72">
        <v>15</v>
      </c>
      <c r="B16" s="81" t="s">
        <v>8</v>
      </c>
      <c r="C16" s="73" t="s">
        <v>625</v>
      </c>
      <c r="D16" s="77" t="s">
        <v>10</v>
      </c>
      <c r="E16" s="44" t="s">
        <v>18</v>
      </c>
      <c r="F16" s="44" t="s">
        <v>50</v>
      </c>
      <c r="G16" s="44" t="s">
        <v>20</v>
      </c>
      <c r="H16" s="44" t="s">
        <v>36</v>
      </c>
      <c r="I16" s="78">
        <v>8</v>
      </c>
      <c r="J16" s="249" t="str">
        <f t="shared" si="0"/>
        <v>Артемовский р-н, Артемовский городской округ, г. Артемовский, ул. Ленина, д. 8</v>
      </c>
      <c r="K16" s="75">
        <v>656.5</v>
      </c>
      <c r="L16" s="75">
        <v>12</v>
      </c>
      <c r="M16" s="75">
        <v>4</v>
      </c>
      <c r="N16" s="38" t="s">
        <v>2001</v>
      </c>
      <c r="O16" s="39">
        <v>42674</v>
      </c>
      <c r="P16" s="38" t="s">
        <v>1626</v>
      </c>
      <c r="Q16" s="65">
        <v>2732609.78</v>
      </c>
      <c r="S16"/>
    </row>
    <row r="17" spans="1:19" ht="23.25" x14ac:dyDescent="0.25">
      <c r="A17" s="72">
        <v>16</v>
      </c>
      <c r="B17" s="81" t="s">
        <v>8</v>
      </c>
      <c r="C17" s="73" t="s">
        <v>625</v>
      </c>
      <c r="D17" s="74" t="s">
        <v>10</v>
      </c>
      <c r="E17" s="24" t="s">
        <v>18</v>
      </c>
      <c r="F17" s="24" t="s">
        <v>50</v>
      </c>
      <c r="G17" s="24" t="s">
        <v>20</v>
      </c>
      <c r="H17" s="24" t="s">
        <v>61</v>
      </c>
      <c r="I17" s="58">
        <v>26</v>
      </c>
      <c r="J17" s="249" t="str">
        <f t="shared" si="0"/>
        <v>Артемовский р-н, Артемовский городской округ, г. Артемовский, ул. Октябрьская, д. 26</v>
      </c>
      <c r="K17" s="75">
        <v>655.8</v>
      </c>
      <c r="L17" s="75">
        <v>12</v>
      </c>
      <c r="M17" s="75">
        <v>6</v>
      </c>
      <c r="N17" s="38" t="s">
        <v>2001</v>
      </c>
      <c r="O17" s="39">
        <v>42674</v>
      </c>
      <c r="P17" s="38" t="s">
        <v>1626</v>
      </c>
      <c r="Q17" s="65">
        <v>3938919.06</v>
      </c>
      <c r="S17"/>
    </row>
    <row r="18" spans="1:19" ht="33.75" x14ac:dyDescent="0.25">
      <c r="A18" s="72">
        <v>17</v>
      </c>
      <c r="B18" s="81" t="s">
        <v>8</v>
      </c>
      <c r="C18" s="73" t="s">
        <v>625</v>
      </c>
      <c r="D18" s="74" t="s">
        <v>10</v>
      </c>
      <c r="E18" s="24" t="s">
        <v>18</v>
      </c>
      <c r="F18" s="24" t="s">
        <v>50</v>
      </c>
      <c r="G18" s="24" t="s">
        <v>20</v>
      </c>
      <c r="H18" s="24" t="s">
        <v>41</v>
      </c>
      <c r="I18" s="58">
        <v>4</v>
      </c>
      <c r="J18" s="249" t="str">
        <f t="shared" si="0"/>
        <v>Артемовский р-н, Артемовский городской округ, г. Артемовский, ул. Садовая, д. 4</v>
      </c>
      <c r="K18" s="75">
        <v>480</v>
      </c>
      <c r="L18" s="75">
        <v>8</v>
      </c>
      <c r="M18" s="75">
        <v>4</v>
      </c>
      <c r="N18" s="38" t="s">
        <v>1838</v>
      </c>
      <c r="O18" s="39" t="s">
        <v>1839</v>
      </c>
      <c r="P18" s="38" t="s">
        <v>3305</v>
      </c>
      <c r="Q18" s="65">
        <v>1268015.02</v>
      </c>
      <c r="S18"/>
    </row>
    <row r="19" spans="1:19" ht="33.75" x14ac:dyDescent="0.25">
      <c r="A19" s="72">
        <v>18</v>
      </c>
      <c r="B19" s="81" t="s">
        <v>8</v>
      </c>
      <c r="C19" s="73" t="s">
        <v>625</v>
      </c>
      <c r="D19" s="74" t="s">
        <v>10</v>
      </c>
      <c r="E19" s="24" t="s">
        <v>18</v>
      </c>
      <c r="F19" s="24" t="s">
        <v>50</v>
      </c>
      <c r="G19" s="24" t="s">
        <v>20</v>
      </c>
      <c r="H19" s="24" t="s">
        <v>273</v>
      </c>
      <c r="I19" s="58">
        <v>1</v>
      </c>
      <c r="J19" s="249" t="str">
        <f t="shared" si="0"/>
        <v>Артемовский р-н, Артемовский городской округ, г. Артемовский, ул. Физкультурников, д. 1</v>
      </c>
      <c r="K19" s="75">
        <v>475.2</v>
      </c>
      <c r="L19" s="75">
        <v>8</v>
      </c>
      <c r="M19" s="75">
        <v>4</v>
      </c>
      <c r="N19" s="38" t="s">
        <v>1838</v>
      </c>
      <c r="O19" s="39" t="s">
        <v>1839</v>
      </c>
      <c r="P19" s="38" t="s">
        <v>3305</v>
      </c>
      <c r="Q19" s="65">
        <v>1279620.3199999998</v>
      </c>
      <c r="S19"/>
    </row>
    <row r="20" spans="1:19" ht="23.25" x14ac:dyDescent="0.25">
      <c r="A20" s="72">
        <v>19</v>
      </c>
      <c r="B20" s="81" t="s">
        <v>8</v>
      </c>
      <c r="C20" s="73" t="s">
        <v>625</v>
      </c>
      <c r="D20" s="74" t="s">
        <v>10</v>
      </c>
      <c r="E20" s="24" t="s">
        <v>18</v>
      </c>
      <c r="F20" s="24" t="s">
        <v>50</v>
      </c>
      <c r="G20" s="24" t="s">
        <v>20</v>
      </c>
      <c r="H20" s="24" t="s">
        <v>273</v>
      </c>
      <c r="I20" s="58">
        <v>11</v>
      </c>
      <c r="J20" s="249" t="str">
        <f t="shared" si="0"/>
        <v>Артемовский р-н, Артемовский городской округ, г. Артемовский, ул. Физкультурников, д. 11</v>
      </c>
      <c r="K20" s="75">
        <v>602</v>
      </c>
      <c r="L20" s="75">
        <v>8</v>
      </c>
      <c r="M20" s="75">
        <v>7</v>
      </c>
      <c r="N20" s="38" t="s">
        <v>2002</v>
      </c>
      <c r="O20" s="39">
        <v>42927</v>
      </c>
      <c r="P20" s="38" t="s">
        <v>2389</v>
      </c>
      <c r="Q20" s="65">
        <v>2436939.0099999998</v>
      </c>
      <c r="S20"/>
    </row>
    <row r="21" spans="1:19" ht="23.25" x14ac:dyDescent="0.25">
      <c r="A21" s="72">
        <v>20</v>
      </c>
      <c r="B21" s="81" t="s">
        <v>8</v>
      </c>
      <c r="C21" s="73" t="s">
        <v>625</v>
      </c>
      <c r="D21" s="74" t="s">
        <v>10</v>
      </c>
      <c r="E21" s="24" t="s">
        <v>18</v>
      </c>
      <c r="F21" s="24" t="s">
        <v>50</v>
      </c>
      <c r="G21" s="24" t="s">
        <v>20</v>
      </c>
      <c r="H21" s="24" t="s">
        <v>273</v>
      </c>
      <c r="I21" s="58">
        <v>7</v>
      </c>
      <c r="J21" s="249" t="str">
        <f t="shared" si="0"/>
        <v>Артемовский р-н, Артемовский городской округ, г. Артемовский, ул. Физкультурников, д. 7</v>
      </c>
      <c r="K21" s="75">
        <v>507</v>
      </c>
      <c r="L21" s="75">
        <v>8</v>
      </c>
      <c r="M21" s="75">
        <v>7</v>
      </c>
      <c r="N21" s="38" t="s">
        <v>2002</v>
      </c>
      <c r="O21" s="39">
        <v>42927</v>
      </c>
      <c r="P21" s="38" t="s">
        <v>2389</v>
      </c>
      <c r="Q21" s="65">
        <v>1911734.93</v>
      </c>
      <c r="S21"/>
    </row>
    <row r="22" spans="1:19" ht="23.25" x14ac:dyDescent="0.25">
      <c r="A22" s="72">
        <v>21</v>
      </c>
      <c r="B22" s="81" t="s">
        <v>8</v>
      </c>
      <c r="C22" s="73" t="s">
        <v>625</v>
      </c>
      <c r="D22" s="74" t="s">
        <v>10</v>
      </c>
      <c r="E22" s="24" t="s">
        <v>1500</v>
      </c>
      <c r="F22" s="24" t="s">
        <v>42</v>
      </c>
      <c r="G22" s="24" t="s">
        <v>20</v>
      </c>
      <c r="H22" s="24" t="s">
        <v>43</v>
      </c>
      <c r="I22" s="58">
        <v>3</v>
      </c>
      <c r="J22" s="249" t="str">
        <f t="shared" si="0"/>
        <v>Артемовский р-н, Артемовский городской округ, пос. Буланаш, ул. Вахрушева, д. 3</v>
      </c>
      <c r="K22" s="75">
        <v>522.4</v>
      </c>
      <c r="L22" s="75">
        <v>8</v>
      </c>
      <c r="M22" s="75">
        <v>1</v>
      </c>
      <c r="N22" s="38" t="s">
        <v>2003</v>
      </c>
      <c r="O22" s="39">
        <v>42870</v>
      </c>
      <c r="P22" s="38" t="s">
        <v>1626</v>
      </c>
      <c r="Q22" s="65">
        <v>1412071.27</v>
      </c>
      <c r="R22" s="102" t="s">
        <v>2348</v>
      </c>
      <c r="S22"/>
    </row>
    <row r="23" spans="1:19" ht="23.25" x14ac:dyDescent="0.25">
      <c r="A23" s="72">
        <v>22</v>
      </c>
      <c r="B23" s="81" t="s">
        <v>8</v>
      </c>
      <c r="C23" s="73" t="s">
        <v>625</v>
      </c>
      <c r="D23" s="74" t="s">
        <v>10</v>
      </c>
      <c r="E23" s="24" t="s">
        <v>1500</v>
      </c>
      <c r="F23" s="24" t="s">
        <v>42</v>
      </c>
      <c r="G23" s="24" t="s">
        <v>20</v>
      </c>
      <c r="H23" s="24" t="s">
        <v>43</v>
      </c>
      <c r="I23" s="58">
        <v>5</v>
      </c>
      <c r="J23" s="249" t="str">
        <f t="shared" si="0"/>
        <v>Артемовский р-н, Артемовский городской округ, пос. Буланаш, ул. Вахрушева, д. 5</v>
      </c>
      <c r="K23" s="75">
        <v>528.9</v>
      </c>
      <c r="L23" s="75">
        <v>8</v>
      </c>
      <c r="M23" s="75">
        <v>1</v>
      </c>
      <c r="N23" s="38" t="s">
        <v>2003</v>
      </c>
      <c r="O23" s="39">
        <v>42870</v>
      </c>
      <c r="P23" s="38" t="s">
        <v>1626</v>
      </c>
      <c r="Q23" s="65">
        <v>1310371.9099999999</v>
      </c>
      <c r="R23" s="102" t="s">
        <v>2348</v>
      </c>
      <c r="S23"/>
    </row>
    <row r="24" spans="1:19" ht="23.25" x14ac:dyDescent="0.25">
      <c r="A24" s="72">
        <v>23</v>
      </c>
      <c r="B24" s="81" t="s">
        <v>8</v>
      </c>
      <c r="C24" s="73" t="s">
        <v>625</v>
      </c>
      <c r="D24" s="74" t="s">
        <v>10</v>
      </c>
      <c r="E24" s="24" t="s">
        <v>1500</v>
      </c>
      <c r="F24" s="24" t="s">
        <v>42</v>
      </c>
      <c r="G24" s="24" t="s">
        <v>20</v>
      </c>
      <c r="H24" s="24" t="s">
        <v>43</v>
      </c>
      <c r="I24" s="58">
        <v>9</v>
      </c>
      <c r="J24" s="249" t="str">
        <f t="shared" si="0"/>
        <v>Артемовский р-н, Артемовский городской округ, пос. Буланаш, ул. Вахрушева, д. 9</v>
      </c>
      <c r="K24" s="75">
        <v>481.8</v>
      </c>
      <c r="L24" s="75">
        <v>8</v>
      </c>
      <c r="M24" s="75">
        <v>1</v>
      </c>
      <c r="N24" s="38" t="s">
        <v>2003</v>
      </c>
      <c r="O24" s="39">
        <v>42870</v>
      </c>
      <c r="P24" s="38" t="s">
        <v>1626</v>
      </c>
      <c r="Q24" s="65">
        <v>1336845.53</v>
      </c>
      <c r="R24" s="102" t="s">
        <v>2348</v>
      </c>
      <c r="S24"/>
    </row>
    <row r="25" spans="1:19" ht="23.25" x14ac:dyDescent="0.25">
      <c r="A25" s="72">
        <v>24</v>
      </c>
      <c r="B25" s="81" t="s">
        <v>8</v>
      </c>
      <c r="C25" s="73" t="s">
        <v>625</v>
      </c>
      <c r="D25" s="74" t="s">
        <v>10</v>
      </c>
      <c r="E25" s="24" t="s">
        <v>1500</v>
      </c>
      <c r="F25" s="24" t="s">
        <v>42</v>
      </c>
      <c r="G25" s="24" t="s">
        <v>20</v>
      </c>
      <c r="H25" s="24" t="s">
        <v>649</v>
      </c>
      <c r="I25" s="58">
        <v>2</v>
      </c>
      <c r="J25" s="249" t="str">
        <f t="shared" si="0"/>
        <v>Артемовский р-н, Артемовский городской округ, пос. Буланаш, ул. Каменщиков, д. 2</v>
      </c>
      <c r="K25" s="75">
        <v>823.2</v>
      </c>
      <c r="L25" s="75">
        <v>12</v>
      </c>
      <c r="M25" s="75">
        <v>7</v>
      </c>
      <c r="N25" s="38" t="s">
        <v>2001</v>
      </c>
      <c r="O25" s="39">
        <v>42674</v>
      </c>
      <c r="P25" s="38" t="s">
        <v>1626</v>
      </c>
      <c r="Q25" s="65">
        <v>5007194.3</v>
      </c>
      <c r="S25"/>
    </row>
    <row r="26" spans="1:19" ht="23.25" x14ac:dyDescent="0.25">
      <c r="A26" s="72">
        <v>25</v>
      </c>
      <c r="B26" s="81" t="s">
        <v>8</v>
      </c>
      <c r="C26" s="73" t="s">
        <v>625</v>
      </c>
      <c r="D26" s="74" t="s">
        <v>10</v>
      </c>
      <c r="E26" s="24" t="s">
        <v>1500</v>
      </c>
      <c r="F26" s="24" t="s">
        <v>42</v>
      </c>
      <c r="G26" s="24" t="s">
        <v>20</v>
      </c>
      <c r="H26" s="24" t="s">
        <v>48</v>
      </c>
      <c r="I26" s="58">
        <v>12</v>
      </c>
      <c r="J26" s="249" t="str">
        <f t="shared" si="0"/>
        <v>Артемовский р-н, Артемовский городской округ, пос. Буланаш, ул. Кутузова, д. 12</v>
      </c>
      <c r="K26" s="75">
        <v>509.58</v>
      </c>
      <c r="L26" s="75">
        <v>8</v>
      </c>
      <c r="M26" s="75">
        <v>1</v>
      </c>
      <c r="N26" s="38" t="s">
        <v>2003</v>
      </c>
      <c r="O26" s="39">
        <v>42870</v>
      </c>
      <c r="P26" s="38" t="s">
        <v>1626</v>
      </c>
      <c r="Q26" s="65">
        <v>1351906.87</v>
      </c>
      <c r="R26" s="102" t="s">
        <v>2348</v>
      </c>
      <c r="S26"/>
    </row>
    <row r="27" spans="1:19" ht="23.25" x14ac:dyDescent="0.25">
      <c r="A27" s="72">
        <v>26</v>
      </c>
      <c r="B27" s="81" t="s">
        <v>8</v>
      </c>
      <c r="C27" s="73" t="s">
        <v>625</v>
      </c>
      <c r="D27" s="74" t="s">
        <v>10</v>
      </c>
      <c r="E27" s="24" t="s">
        <v>1500</v>
      </c>
      <c r="F27" s="24" t="s">
        <v>42</v>
      </c>
      <c r="G27" s="24" t="s">
        <v>20</v>
      </c>
      <c r="H27" s="24" t="s">
        <v>48</v>
      </c>
      <c r="I27" s="58">
        <v>14</v>
      </c>
      <c r="J27" s="249" t="str">
        <f t="shared" si="0"/>
        <v>Артемовский р-н, Артемовский городской округ, пос. Буланаш, ул. Кутузова, д. 14</v>
      </c>
      <c r="K27" s="75">
        <v>892.4</v>
      </c>
      <c r="L27" s="75">
        <v>16</v>
      </c>
      <c r="M27" s="75">
        <v>6</v>
      </c>
      <c r="N27" s="38" t="s">
        <v>2001</v>
      </c>
      <c r="O27" s="39">
        <v>42674</v>
      </c>
      <c r="P27" s="38" t="s">
        <v>1626</v>
      </c>
      <c r="Q27" s="65">
        <v>5087973.5599999996</v>
      </c>
      <c r="S27"/>
    </row>
    <row r="28" spans="1:19" ht="33.75" x14ac:dyDescent="0.25">
      <c r="A28" s="72">
        <v>27</v>
      </c>
      <c r="B28" s="81" t="s">
        <v>8</v>
      </c>
      <c r="C28" s="73" t="s">
        <v>625</v>
      </c>
      <c r="D28" s="74" t="s">
        <v>10</v>
      </c>
      <c r="E28" s="24" t="s">
        <v>1500</v>
      </c>
      <c r="F28" s="24" t="s">
        <v>42</v>
      </c>
      <c r="G28" s="24" t="s">
        <v>20</v>
      </c>
      <c r="H28" s="24" t="s">
        <v>48</v>
      </c>
      <c r="I28" s="58">
        <v>22</v>
      </c>
      <c r="J28" s="249" t="str">
        <f t="shared" si="0"/>
        <v>Артемовский р-н, Артемовский городской округ, пос. Буланаш, ул. Кутузова, д. 22</v>
      </c>
      <c r="K28" s="75">
        <v>834.7</v>
      </c>
      <c r="L28" s="75">
        <v>8</v>
      </c>
      <c r="M28" s="75">
        <v>6</v>
      </c>
      <c r="N28" s="38" t="s">
        <v>1838</v>
      </c>
      <c r="O28" s="39" t="s">
        <v>1839</v>
      </c>
      <c r="P28" s="38" t="s">
        <v>3305</v>
      </c>
      <c r="Q28" s="65">
        <v>1636281.22</v>
      </c>
      <c r="S28"/>
    </row>
    <row r="29" spans="1:19" ht="23.25" x14ac:dyDescent="0.25">
      <c r="A29" s="72">
        <v>28</v>
      </c>
      <c r="B29" s="81" t="s">
        <v>8</v>
      </c>
      <c r="C29" s="49" t="s">
        <v>625</v>
      </c>
      <c r="D29" s="79" t="s">
        <v>10</v>
      </c>
      <c r="E29" s="49" t="s">
        <v>1500</v>
      </c>
      <c r="F29" s="49" t="s">
        <v>42</v>
      </c>
      <c r="G29" s="49" t="s">
        <v>20</v>
      </c>
      <c r="H29" s="49" t="s">
        <v>47</v>
      </c>
      <c r="I29" s="67">
        <v>29</v>
      </c>
      <c r="J29" s="249" t="str">
        <f t="shared" si="0"/>
        <v>Артемовский р-н, Артемовский городской округ, пос. Буланаш, ул. Максима Горького, д. 29</v>
      </c>
      <c r="K29" s="99">
        <v>6085.4</v>
      </c>
      <c r="L29" s="75">
        <v>129</v>
      </c>
      <c r="M29" s="99">
        <v>1</v>
      </c>
      <c r="N29" s="55" t="s">
        <v>1295</v>
      </c>
      <c r="O29" s="54">
        <v>42598</v>
      </c>
      <c r="P29" s="55" t="s">
        <v>1598</v>
      </c>
      <c r="Q29" s="65">
        <v>1743989.14</v>
      </c>
      <c r="S29"/>
    </row>
    <row r="30" spans="1:19" ht="23.25" x14ac:dyDescent="0.25">
      <c r="A30" s="72">
        <v>29</v>
      </c>
      <c r="B30" s="81" t="s">
        <v>8</v>
      </c>
      <c r="C30" s="73" t="s">
        <v>625</v>
      </c>
      <c r="D30" s="74" t="s">
        <v>10</v>
      </c>
      <c r="E30" s="24" t="s">
        <v>1500</v>
      </c>
      <c r="F30" s="24" t="s">
        <v>42</v>
      </c>
      <c r="G30" s="24" t="s">
        <v>20</v>
      </c>
      <c r="H30" s="24" t="s">
        <v>55</v>
      </c>
      <c r="I30" s="58">
        <v>11</v>
      </c>
      <c r="J30" s="249" t="str">
        <f t="shared" si="0"/>
        <v>Артемовский р-н, Артемовский городской округ, пос. Буланаш, ул. Механическая, д. 11</v>
      </c>
      <c r="K30" s="75">
        <v>852.3</v>
      </c>
      <c r="L30" s="75">
        <v>12</v>
      </c>
      <c r="M30" s="75">
        <v>6</v>
      </c>
      <c r="N30" s="38" t="s">
        <v>2001</v>
      </c>
      <c r="O30" s="39">
        <v>42674</v>
      </c>
      <c r="P30" s="38" t="s">
        <v>1626</v>
      </c>
      <c r="Q30" s="65">
        <v>4506681.96</v>
      </c>
      <c r="S30"/>
    </row>
    <row r="31" spans="1:19" ht="23.25" x14ac:dyDescent="0.25">
      <c r="A31" s="72">
        <v>30</v>
      </c>
      <c r="B31" s="81" t="s">
        <v>8</v>
      </c>
      <c r="C31" s="73" t="s">
        <v>625</v>
      </c>
      <c r="D31" s="74" t="s">
        <v>10</v>
      </c>
      <c r="E31" s="24" t="s">
        <v>1500</v>
      </c>
      <c r="F31" s="24" t="s">
        <v>42</v>
      </c>
      <c r="G31" s="24" t="s">
        <v>20</v>
      </c>
      <c r="H31" s="24" t="s">
        <v>55</v>
      </c>
      <c r="I31" s="58">
        <v>2</v>
      </c>
      <c r="J31" s="249" t="str">
        <f t="shared" si="0"/>
        <v>Артемовский р-н, Артемовский городской округ, пос. Буланаш, ул. Механическая, д. 2</v>
      </c>
      <c r="K31" s="75">
        <v>515.20000000000005</v>
      </c>
      <c r="L31" s="75">
        <v>8</v>
      </c>
      <c r="M31" s="75">
        <v>6</v>
      </c>
      <c r="N31" s="38" t="s">
        <v>2001</v>
      </c>
      <c r="O31" s="39">
        <v>42674</v>
      </c>
      <c r="P31" s="38" t="s">
        <v>1626</v>
      </c>
      <c r="Q31" s="65">
        <v>3344757.2</v>
      </c>
      <c r="S31"/>
    </row>
    <row r="32" spans="1:19" ht="23.25" x14ac:dyDescent="0.25">
      <c r="A32" s="72">
        <v>31</v>
      </c>
      <c r="B32" s="81" t="s">
        <v>8</v>
      </c>
      <c r="C32" s="73" t="s">
        <v>625</v>
      </c>
      <c r="D32" s="74" t="s">
        <v>10</v>
      </c>
      <c r="E32" s="24" t="s">
        <v>1500</v>
      </c>
      <c r="F32" s="24" t="s">
        <v>42</v>
      </c>
      <c r="G32" s="24" t="s">
        <v>20</v>
      </c>
      <c r="H32" s="24" t="s">
        <v>55</v>
      </c>
      <c r="I32" s="58">
        <v>3</v>
      </c>
      <c r="J32" s="249" t="str">
        <f t="shared" si="0"/>
        <v>Артемовский р-н, Артемовский городской округ, пос. Буланаш, ул. Механическая, д. 3</v>
      </c>
      <c r="K32" s="75">
        <v>575.9</v>
      </c>
      <c r="L32" s="75">
        <v>8</v>
      </c>
      <c r="M32" s="75">
        <v>6</v>
      </c>
      <c r="N32" s="38" t="s">
        <v>2001</v>
      </c>
      <c r="O32" s="39">
        <v>42674</v>
      </c>
      <c r="P32" s="38" t="s">
        <v>1626</v>
      </c>
      <c r="Q32" s="65">
        <v>2753176</v>
      </c>
      <c r="S32"/>
    </row>
    <row r="33" spans="1:19" ht="23.25" x14ac:dyDescent="0.25">
      <c r="A33" s="80">
        <v>32</v>
      </c>
      <c r="B33" s="81" t="s">
        <v>8</v>
      </c>
      <c r="C33" s="73" t="s">
        <v>625</v>
      </c>
      <c r="D33" s="74" t="s">
        <v>10</v>
      </c>
      <c r="E33" s="24" t="s">
        <v>1500</v>
      </c>
      <c r="F33" s="24" t="s">
        <v>42</v>
      </c>
      <c r="G33" s="24" t="s">
        <v>20</v>
      </c>
      <c r="H33" s="24" t="s">
        <v>55</v>
      </c>
      <c r="I33" s="58">
        <v>6</v>
      </c>
      <c r="J33" s="249" t="str">
        <f t="shared" si="0"/>
        <v>Артемовский р-н, Артемовский городской округ, пос. Буланаш, ул. Механическая, д. 6</v>
      </c>
      <c r="K33" s="75">
        <v>447.7</v>
      </c>
      <c r="L33" s="75">
        <v>8</v>
      </c>
      <c r="M33" s="75">
        <v>1</v>
      </c>
      <c r="N33" s="38" t="s">
        <v>2261</v>
      </c>
      <c r="O33" s="39" t="s">
        <v>2181</v>
      </c>
      <c r="P33" s="38" t="s">
        <v>1626</v>
      </c>
      <c r="Q33" s="65">
        <v>738363.4</v>
      </c>
      <c r="R33" s="102" t="s">
        <v>2348</v>
      </c>
      <c r="S33"/>
    </row>
    <row r="34" spans="1:19" ht="23.25" x14ac:dyDescent="0.25">
      <c r="A34" s="72">
        <v>33</v>
      </c>
      <c r="B34" s="81" t="s">
        <v>8</v>
      </c>
      <c r="C34" s="73" t="s">
        <v>625</v>
      </c>
      <c r="D34" s="74" t="s">
        <v>10</v>
      </c>
      <c r="E34" s="24" t="s">
        <v>1500</v>
      </c>
      <c r="F34" s="24" t="s">
        <v>42</v>
      </c>
      <c r="G34" s="24" t="s">
        <v>20</v>
      </c>
      <c r="H34" s="24" t="s">
        <v>55</v>
      </c>
      <c r="I34" s="58">
        <v>9</v>
      </c>
      <c r="J34" s="249" t="str">
        <f t="shared" si="0"/>
        <v>Артемовский р-н, Артемовский городской округ, пос. Буланаш, ул. Механическая, д. 9</v>
      </c>
      <c r="K34" s="75">
        <v>956.7</v>
      </c>
      <c r="L34" s="75">
        <v>16</v>
      </c>
      <c r="M34" s="75">
        <v>7</v>
      </c>
      <c r="N34" s="38" t="s">
        <v>2001</v>
      </c>
      <c r="O34" s="39">
        <v>42674</v>
      </c>
      <c r="P34" s="38" t="s">
        <v>1626</v>
      </c>
      <c r="Q34" s="65">
        <v>5872080.0199999996</v>
      </c>
      <c r="S34"/>
    </row>
    <row r="35" spans="1:19" ht="23.25" x14ac:dyDescent="0.25">
      <c r="A35" s="72">
        <v>34</v>
      </c>
      <c r="B35" s="81" t="s">
        <v>8</v>
      </c>
      <c r="C35" s="73" t="s">
        <v>625</v>
      </c>
      <c r="D35" s="74" t="s">
        <v>10</v>
      </c>
      <c r="E35" s="24" t="s">
        <v>1500</v>
      </c>
      <c r="F35" s="24" t="s">
        <v>42</v>
      </c>
      <c r="G35" s="24" t="s">
        <v>20</v>
      </c>
      <c r="H35" s="24" t="s">
        <v>56</v>
      </c>
      <c r="I35" s="58">
        <v>1</v>
      </c>
      <c r="J35" s="249" t="str">
        <f t="shared" si="0"/>
        <v>Артемовский р-н, Артемовский городской округ, пос. Буланаш, ул. Первомайская, д. 1</v>
      </c>
      <c r="K35" s="75">
        <v>784.8</v>
      </c>
      <c r="L35" s="75">
        <v>12</v>
      </c>
      <c r="M35" s="75">
        <v>6</v>
      </c>
      <c r="N35" s="38" t="s">
        <v>2002</v>
      </c>
      <c r="O35" s="39">
        <v>42927</v>
      </c>
      <c r="P35" s="38" t="s">
        <v>2389</v>
      </c>
      <c r="Q35" s="65">
        <v>3414448.42</v>
      </c>
      <c r="S35"/>
    </row>
    <row r="36" spans="1:19" ht="33.75" x14ac:dyDescent="0.25">
      <c r="A36" s="72">
        <v>35</v>
      </c>
      <c r="B36" s="81" t="s">
        <v>8</v>
      </c>
      <c r="C36" s="73" t="s">
        <v>625</v>
      </c>
      <c r="D36" s="74" t="s">
        <v>10</v>
      </c>
      <c r="E36" s="24" t="s">
        <v>1500</v>
      </c>
      <c r="F36" s="24" t="s">
        <v>42</v>
      </c>
      <c r="G36" s="24" t="s">
        <v>20</v>
      </c>
      <c r="H36" s="24" t="s">
        <v>46</v>
      </c>
      <c r="I36" s="58">
        <v>15</v>
      </c>
      <c r="J36" s="249" t="str">
        <f t="shared" si="0"/>
        <v>Артемовский р-н, Артемовский городской округ, пос. Буланаш, ул. Театральная, д. 15</v>
      </c>
      <c r="K36" s="75">
        <v>776.7</v>
      </c>
      <c r="L36" s="75">
        <v>16</v>
      </c>
      <c r="M36" s="75">
        <v>7</v>
      </c>
      <c r="N36" s="38" t="s">
        <v>1838</v>
      </c>
      <c r="O36" s="39" t="s">
        <v>1839</v>
      </c>
      <c r="P36" s="38" t="s">
        <v>3305</v>
      </c>
      <c r="Q36" s="65">
        <v>2815664.66</v>
      </c>
      <c r="S36"/>
    </row>
    <row r="37" spans="1:19" ht="23.25" x14ac:dyDescent="0.25">
      <c r="A37" s="72">
        <v>36</v>
      </c>
      <c r="B37" s="81" t="s">
        <v>227</v>
      </c>
      <c r="C37" s="24" t="s">
        <v>715</v>
      </c>
      <c r="D37" s="24" t="s">
        <v>228</v>
      </c>
      <c r="E37" s="24" t="s">
        <v>29</v>
      </c>
      <c r="F37" s="24" t="s">
        <v>233</v>
      </c>
      <c r="G37" s="24" t="s">
        <v>294</v>
      </c>
      <c r="H37" s="24" t="s">
        <v>716</v>
      </c>
      <c r="I37" s="58">
        <v>1</v>
      </c>
      <c r="J37" s="249" t="str">
        <f t="shared" si="0"/>
        <v>Артинский р-н, Артинский городской округ, с. Сажино, городок Больничный, д. 1</v>
      </c>
      <c r="K37" s="75">
        <v>732.3</v>
      </c>
      <c r="L37" s="75">
        <v>12</v>
      </c>
      <c r="M37" s="75">
        <v>5</v>
      </c>
      <c r="N37" s="38" t="s">
        <v>2004</v>
      </c>
      <c r="O37" s="39">
        <v>42843</v>
      </c>
      <c r="P37" s="38" t="s">
        <v>1964</v>
      </c>
      <c r="Q37" s="65">
        <v>1760713.06</v>
      </c>
      <c r="S37"/>
    </row>
    <row r="38" spans="1:19" ht="23.25" x14ac:dyDescent="0.25">
      <c r="A38" s="72">
        <v>37</v>
      </c>
      <c r="B38" s="81" t="s">
        <v>499</v>
      </c>
      <c r="C38" s="73"/>
      <c r="D38" s="24" t="s">
        <v>502</v>
      </c>
      <c r="E38" s="24" t="s">
        <v>18</v>
      </c>
      <c r="F38" s="24" t="s">
        <v>503</v>
      </c>
      <c r="G38" s="24" t="s">
        <v>20</v>
      </c>
      <c r="H38" s="24" t="s">
        <v>648</v>
      </c>
      <c r="I38" s="58">
        <v>15</v>
      </c>
      <c r="J38" s="249" t="str">
        <f t="shared" si="0"/>
        <v>Асбестовский городской округ, г. Асбест, ул. 8 Марта, д. 15</v>
      </c>
      <c r="K38" s="75">
        <v>824.2</v>
      </c>
      <c r="L38" s="75">
        <v>12</v>
      </c>
      <c r="M38" s="75">
        <v>8</v>
      </c>
      <c r="N38" s="38" t="s">
        <v>2005</v>
      </c>
      <c r="O38" s="39">
        <v>42667</v>
      </c>
      <c r="P38" s="38" t="s">
        <v>1608</v>
      </c>
      <c r="Q38" s="65">
        <v>6494030.8799999999</v>
      </c>
      <c r="S38"/>
    </row>
    <row r="39" spans="1:19" ht="23.25" x14ac:dyDescent="0.25">
      <c r="A39" s="72">
        <v>38</v>
      </c>
      <c r="B39" s="81" t="s">
        <v>499</v>
      </c>
      <c r="C39" s="73"/>
      <c r="D39" s="24" t="s">
        <v>502</v>
      </c>
      <c r="E39" s="24" t="s">
        <v>18</v>
      </c>
      <c r="F39" s="24" t="s">
        <v>503</v>
      </c>
      <c r="G39" s="24" t="s">
        <v>20</v>
      </c>
      <c r="H39" s="24" t="s">
        <v>648</v>
      </c>
      <c r="I39" s="58">
        <v>17</v>
      </c>
      <c r="J39" s="249" t="str">
        <f t="shared" si="0"/>
        <v>Асбестовский городской округ, г. Асбест, ул. 8 Марта, д. 17</v>
      </c>
      <c r="K39" s="75">
        <v>1030.4000000000001</v>
      </c>
      <c r="L39" s="75">
        <v>12</v>
      </c>
      <c r="M39" s="75">
        <v>7</v>
      </c>
      <c r="N39" s="38" t="s">
        <v>2005</v>
      </c>
      <c r="O39" s="39">
        <v>42667</v>
      </c>
      <c r="P39" s="38" t="s">
        <v>1608</v>
      </c>
      <c r="Q39" s="65">
        <v>6267296.2400000002</v>
      </c>
      <c r="S39"/>
    </row>
    <row r="40" spans="1:19" ht="23.25" x14ac:dyDescent="0.25">
      <c r="A40" s="72">
        <v>39</v>
      </c>
      <c r="B40" s="81" t="s">
        <v>499</v>
      </c>
      <c r="C40" s="73"/>
      <c r="D40" s="24" t="s">
        <v>502</v>
      </c>
      <c r="E40" s="24" t="s">
        <v>18</v>
      </c>
      <c r="F40" s="24" t="s">
        <v>503</v>
      </c>
      <c r="G40" s="24" t="s">
        <v>20</v>
      </c>
      <c r="H40" s="24" t="s">
        <v>648</v>
      </c>
      <c r="I40" s="58">
        <v>19</v>
      </c>
      <c r="J40" s="249" t="str">
        <f t="shared" si="0"/>
        <v>Асбестовский городской округ, г. Асбест, ул. 8 Марта, д. 19</v>
      </c>
      <c r="K40" s="75">
        <v>1300.7</v>
      </c>
      <c r="L40" s="75">
        <v>11</v>
      </c>
      <c r="M40" s="75">
        <v>8</v>
      </c>
      <c r="N40" s="38" t="s">
        <v>2005</v>
      </c>
      <c r="O40" s="39">
        <v>42667</v>
      </c>
      <c r="P40" s="38" t="s">
        <v>1608</v>
      </c>
      <c r="Q40" s="65">
        <v>6871929.4199999999</v>
      </c>
      <c r="S40"/>
    </row>
    <row r="41" spans="1:19" ht="23.25" x14ac:dyDescent="0.25">
      <c r="A41" s="72">
        <v>40</v>
      </c>
      <c r="B41" s="81" t="s">
        <v>499</v>
      </c>
      <c r="C41" s="73"/>
      <c r="D41" s="24" t="s">
        <v>502</v>
      </c>
      <c r="E41" s="24" t="s">
        <v>18</v>
      </c>
      <c r="F41" s="24" t="s">
        <v>503</v>
      </c>
      <c r="G41" s="24" t="s">
        <v>20</v>
      </c>
      <c r="H41" s="24" t="s">
        <v>22</v>
      </c>
      <c r="I41" s="58">
        <v>9</v>
      </c>
      <c r="J41" s="249" t="str">
        <f t="shared" si="0"/>
        <v>Асбестовский городской округ, г. Асбест, ул. Горняков, д. 9</v>
      </c>
      <c r="K41" s="75">
        <v>775.1</v>
      </c>
      <c r="L41" s="75">
        <v>12</v>
      </c>
      <c r="M41" s="75">
        <v>7</v>
      </c>
      <c r="N41" s="38" t="s">
        <v>2285</v>
      </c>
      <c r="O41" s="39" t="s">
        <v>2286</v>
      </c>
      <c r="P41" s="38" t="s">
        <v>1608</v>
      </c>
      <c r="Q41" s="65">
        <v>3614619.66</v>
      </c>
      <c r="S41"/>
    </row>
    <row r="42" spans="1:19" ht="23.25" x14ac:dyDescent="0.25">
      <c r="A42" s="72">
        <v>41</v>
      </c>
      <c r="B42" s="81" t="s">
        <v>499</v>
      </c>
      <c r="C42" s="73"/>
      <c r="D42" s="24" t="s">
        <v>502</v>
      </c>
      <c r="E42" s="24" t="s">
        <v>18</v>
      </c>
      <c r="F42" s="24" t="s">
        <v>503</v>
      </c>
      <c r="G42" s="24" t="s">
        <v>20</v>
      </c>
      <c r="H42" s="24" t="s">
        <v>504</v>
      </c>
      <c r="I42" s="58">
        <v>11</v>
      </c>
      <c r="J42" s="249" t="str">
        <f t="shared" si="0"/>
        <v>Асбестовский городской округ, г. Асбест, ул. Ильина, д. 11</v>
      </c>
      <c r="K42" s="75">
        <v>652.6</v>
      </c>
      <c r="L42" s="75">
        <v>12</v>
      </c>
      <c r="M42" s="75">
        <v>1</v>
      </c>
      <c r="N42" s="38" t="s">
        <v>2006</v>
      </c>
      <c r="O42" s="39">
        <v>42902</v>
      </c>
      <c r="P42" s="38" t="s">
        <v>1608</v>
      </c>
      <c r="Q42" s="65">
        <v>1964886.44</v>
      </c>
      <c r="R42" s="102" t="s">
        <v>2348</v>
      </c>
      <c r="S42"/>
    </row>
    <row r="43" spans="1:19" x14ac:dyDescent="0.25">
      <c r="A43" s="72">
        <v>42</v>
      </c>
      <c r="B43" s="81" t="s">
        <v>499</v>
      </c>
      <c r="C43" s="73"/>
      <c r="D43" s="24" t="s">
        <v>502</v>
      </c>
      <c r="E43" s="24" t="s">
        <v>18</v>
      </c>
      <c r="F43" s="24" t="s">
        <v>503</v>
      </c>
      <c r="G43" s="24" t="s">
        <v>20</v>
      </c>
      <c r="H43" s="24" t="s">
        <v>504</v>
      </c>
      <c r="I43" s="58">
        <v>9</v>
      </c>
      <c r="J43" s="249" t="str">
        <f t="shared" si="0"/>
        <v>Асбестовский городской округ, г. Асбест, ул. Ильина, д. 9</v>
      </c>
      <c r="K43" s="75">
        <v>645.9</v>
      </c>
      <c r="L43" s="75">
        <v>12</v>
      </c>
      <c r="M43" s="75">
        <v>1</v>
      </c>
      <c r="N43" s="38" t="s">
        <v>2006</v>
      </c>
      <c r="O43" s="39">
        <v>42902</v>
      </c>
      <c r="P43" s="38" t="s">
        <v>1608</v>
      </c>
      <c r="Q43" s="65">
        <v>2013903.64</v>
      </c>
      <c r="R43" s="102" t="s">
        <v>2348</v>
      </c>
      <c r="S43"/>
    </row>
    <row r="44" spans="1:19" ht="23.25" x14ac:dyDescent="0.25">
      <c r="A44" s="72">
        <v>43</v>
      </c>
      <c r="B44" s="81" t="s">
        <v>499</v>
      </c>
      <c r="C44" s="73"/>
      <c r="D44" s="24" t="s">
        <v>502</v>
      </c>
      <c r="E44" s="24" t="s">
        <v>18</v>
      </c>
      <c r="F44" s="24" t="s">
        <v>503</v>
      </c>
      <c r="G44" s="24" t="s">
        <v>20</v>
      </c>
      <c r="H44" s="24" t="s">
        <v>801</v>
      </c>
      <c r="I44" s="58">
        <v>19</v>
      </c>
      <c r="J44" s="249" t="str">
        <f t="shared" si="0"/>
        <v>Асбестовский городской округ, г. Асбест, ул. имени Александра Королева, д. 19</v>
      </c>
      <c r="K44" s="75">
        <v>393.6</v>
      </c>
      <c r="L44" s="75">
        <v>6</v>
      </c>
      <c r="M44" s="75">
        <v>1</v>
      </c>
      <c r="N44" s="38" t="s">
        <v>2006</v>
      </c>
      <c r="O44" s="39">
        <v>42902</v>
      </c>
      <c r="P44" s="38" t="s">
        <v>1608</v>
      </c>
      <c r="Q44" s="65">
        <v>1231483.3999999999</v>
      </c>
      <c r="R44" s="102" t="s">
        <v>2348</v>
      </c>
      <c r="S44"/>
    </row>
    <row r="45" spans="1:19" ht="23.25" x14ac:dyDescent="0.25">
      <c r="A45" s="72">
        <v>44</v>
      </c>
      <c r="B45" s="81" t="s">
        <v>499</v>
      </c>
      <c r="C45" s="73"/>
      <c r="D45" s="24" t="s">
        <v>502</v>
      </c>
      <c r="E45" s="24" t="s">
        <v>18</v>
      </c>
      <c r="F45" s="24" t="s">
        <v>503</v>
      </c>
      <c r="G45" s="24" t="s">
        <v>20</v>
      </c>
      <c r="H45" s="24" t="s">
        <v>801</v>
      </c>
      <c r="I45" s="58">
        <v>21</v>
      </c>
      <c r="J45" s="249" t="str">
        <f t="shared" si="0"/>
        <v>Асбестовский городской округ, г. Асбест, ул. имени Александра Королева, д. 21</v>
      </c>
      <c r="K45" s="75">
        <v>849</v>
      </c>
      <c r="L45" s="75">
        <v>12</v>
      </c>
      <c r="M45" s="75">
        <v>2</v>
      </c>
      <c r="N45" s="38" t="s">
        <v>2262</v>
      </c>
      <c r="O45" s="39" t="s">
        <v>2263</v>
      </c>
      <c r="P45" s="38" t="s">
        <v>1608</v>
      </c>
      <c r="Q45" s="65">
        <v>3521986.12</v>
      </c>
      <c r="R45" s="102" t="s">
        <v>2348</v>
      </c>
      <c r="S45"/>
    </row>
    <row r="46" spans="1:19" ht="23.25" x14ac:dyDescent="0.25">
      <c r="A46" s="72">
        <v>45</v>
      </c>
      <c r="B46" s="81" t="s">
        <v>499</v>
      </c>
      <c r="C46" s="49"/>
      <c r="D46" s="49" t="s">
        <v>502</v>
      </c>
      <c r="E46" s="49" t="s">
        <v>18</v>
      </c>
      <c r="F46" s="49" t="s">
        <v>503</v>
      </c>
      <c r="G46" s="49" t="s">
        <v>20</v>
      </c>
      <c r="H46" s="49" t="s">
        <v>616</v>
      </c>
      <c r="I46" s="67">
        <v>5</v>
      </c>
      <c r="J46" s="249" t="str">
        <f t="shared" si="0"/>
        <v>Асбестовский городской округ, г. Асбест, ул. имени Героя Советского Союза Махнева Алексея, д. 5</v>
      </c>
      <c r="K46" s="99">
        <v>11688.8</v>
      </c>
      <c r="L46" s="75">
        <v>216</v>
      </c>
      <c r="M46" s="99">
        <v>6</v>
      </c>
      <c r="N46" s="55" t="s">
        <v>1295</v>
      </c>
      <c r="O46" s="54">
        <v>42598</v>
      </c>
      <c r="P46" s="55" t="s">
        <v>1598</v>
      </c>
      <c r="Q46" s="65">
        <v>11290584.18</v>
      </c>
      <c r="S46"/>
    </row>
    <row r="47" spans="1:19" ht="23.25" x14ac:dyDescent="0.25">
      <c r="A47" s="72">
        <v>46</v>
      </c>
      <c r="B47" s="81" t="s">
        <v>499</v>
      </c>
      <c r="C47" s="24"/>
      <c r="D47" s="24" t="s">
        <v>502</v>
      </c>
      <c r="E47" s="24" t="s">
        <v>18</v>
      </c>
      <c r="F47" s="24" t="s">
        <v>503</v>
      </c>
      <c r="G47" s="24" t="s">
        <v>20</v>
      </c>
      <c r="H47" s="24" t="s">
        <v>773</v>
      </c>
      <c r="I47" s="58">
        <v>48</v>
      </c>
      <c r="J47" s="249" t="str">
        <f t="shared" si="0"/>
        <v>Асбестовский городской округ, г. Асбест, ул. Коминтерна, д. 48</v>
      </c>
      <c r="K47" s="75">
        <v>449.6</v>
      </c>
      <c r="L47" s="75">
        <v>8</v>
      </c>
      <c r="M47" s="75">
        <v>6</v>
      </c>
      <c r="N47" s="38" t="s">
        <v>2005</v>
      </c>
      <c r="O47" s="39">
        <v>42667</v>
      </c>
      <c r="P47" s="38" t="s">
        <v>1608</v>
      </c>
      <c r="Q47" s="65">
        <v>2875081.8</v>
      </c>
      <c r="S47"/>
    </row>
    <row r="48" spans="1:19" ht="23.25" x14ac:dyDescent="0.25">
      <c r="A48" s="72">
        <v>47</v>
      </c>
      <c r="B48" s="81" t="s">
        <v>499</v>
      </c>
      <c r="C48" s="24"/>
      <c r="D48" s="24" t="s">
        <v>502</v>
      </c>
      <c r="E48" s="24" t="s">
        <v>18</v>
      </c>
      <c r="F48" s="24" t="s">
        <v>503</v>
      </c>
      <c r="G48" s="24" t="s">
        <v>20</v>
      </c>
      <c r="H48" s="24" t="s">
        <v>773</v>
      </c>
      <c r="I48" s="58">
        <v>50</v>
      </c>
      <c r="J48" s="249" t="str">
        <f t="shared" si="0"/>
        <v>Асбестовский городской округ, г. Асбест, ул. Коминтерна, д. 50</v>
      </c>
      <c r="K48" s="75">
        <v>439.7</v>
      </c>
      <c r="L48" s="75">
        <v>8</v>
      </c>
      <c r="M48" s="75">
        <v>6</v>
      </c>
      <c r="N48" s="38" t="s">
        <v>2005</v>
      </c>
      <c r="O48" s="39">
        <v>42667</v>
      </c>
      <c r="P48" s="38" t="s">
        <v>1608</v>
      </c>
      <c r="Q48" s="65">
        <v>2727035.46</v>
      </c>
      <c r="S48"/>
    </row>
    <row r="49" spans="1:19" ht="23.25" x14ac:dyDescent="0.25">
      <c r="A49" s="72">
        <v>48</v>
      </c>
      <c r="B49" s="81" t="s">
        <v>499</v>
      </c>
      <c r="C49" s="49"/>
      <c r="D49" s="49" t="s">
        <v>502</v>
      </c>
      <c r="E49" s="49" t="s">
        <v>18</v>
      </c>
      <c r="F49" s="49" t="s">
        <v>503</v>
      </c>
      <c r="G49" s="49" t="s">
        <v>20</v>
      </c>
      <c r="H49" s="49" t="s">
        <v>534</v>
      </c>
      <c r="I49" s="67">
        <v>23</v>
      </c>
      <c r="J49" s="249" t="str">
        <f t="shared" si="0"/>
        <v>Асбестовский городской округ, г. Асбест, ул. Ленинградская, д. 23</v>
      </c>
      <c r="K49" s="99">
        <v>4648.2</v>
      </c>
      <c r="L49" s="75">
        <v>72</v>
      </c>
      <c r="M49" s="99">
        <v>2</v>
      </c>
      <c r="N49" s="55" t="s">
        <v>1295</v>
      </c>
      <c r="O49" s="54">
        <v>42598</v>
      </c>
      <c r="P49" s="55" t="s">
        <v>1598</v>
      </c>
      <c r="Q49" s="65">
        <v>3748225.82</v>
      </c>
      <c r="S49"/>
    </row>
    <row r="50" spans="1:19" ht="23.25" x14ac:dyDescent="0.25">
      <c r="A50" s="72">
        <v>49</v>
      </c>
      <c r="B50" s="81" t="s">
        <v>499</v>
      </c>
      <c r="C50" s="73"/>
      <c r="D50" s="24" t="s">
        <v>502</v>
      </c>
      <c r="E50" s="24" t="s">
        <v>18</v>
      </c>
      <c r="F50" s="24" t="s">
        <v>503</v>
      </c>
      <c r="G50" s="24" t="s">
        <v>20</v>
      </c>
      <c r="H50" s="24" t="s">
        <v>534</v>
      </c>
      <c r="I50" s="58">
        <v>35</v>
      </c>
      <c r="J50" s="249" t="str">
        <f t="shared" si="0"/>
        <v>Асбестовский городской округ, г. Асбест, ул. Ленинградская, д. 35</v>
      </c>
      <c r="K50" s="75">
        <v>11813.6</v>
      </c>
      <c r="L50" s="75">
        <v>210</v>
      </c>
      <c r="M50" s="75">
        <v>1</v>
      </c>
      <c r="N50" s="38" t="s">
        <v>2006</v>
      </c>
      <c r="O50" s="39">
        <v>42902</v>
      </c>
      <c r="P50" s="38" t="s">
        <v>1608</v>
      </c>
      <c r="Q50" s="65">
        <v>4879855.78</v>
      </c>
      <c r="S50"/>
    </row>
    <row r="51" spans="1:19" ht="23.25" x14ac:dyDescent="0.25">
      <c r="A51" s="72">
        <v>50</v>
      </c>
      <c r="B51" s="81" t="s">
        <v>499</v>
      </c>
      <c r="C51" s="73"/>
      <c r="D51" s="24" t="s">
        <v>502</v>
      </c>
      <c r="E51" s="24" t="s">
        <v>18</v>
      </c>
      <c r="F51" s="24" t="s">
        <v>503</v>
      </c>
      <c r="G51" s="24" t="s">
        <v>20</v>
      </c>
      <c r="H51" s="24" t="s">
        <v>534</v>
      </c>
      <c r="I51" s="58" t="s">
        <v>1101</v>
      </c>
      <c r="J51" s="249" t="str">
        <f t="shared" si="0"/>
        <v>Асбестовский городской округ, г. Асбест, ул. Ленинградская, д. 35/1</v>
      </c>
      <c r="K51" s="75">
        <v>4919</v>
      </c>
      <c r="L51" s="75">
        <v>100</v>
      </c>
      <c r="M51" s="75">
        <v>1</v>
      </c>
      <c r="N51" s="38" t="s">
        <v>2006</v>
      </c>
      <c r="O51" s="39">
        <v>42902</v>
      </c>
      <c r="P51" s="38" t="s">
        <v>1608</v>
      </c>
      <c r="Q51" s="65">
        <v>2799019</v>
      </c>
      <c r="S51"/>
    </row>
    <row r="52" spans="1:19" ht="23.25" x14ac:dyDescent="0.25">
      <c r="A52" s="72">
        <v>51</v>
      </c>
      <c r="B52" s="81" t="s">
        <v>499</v>
      </c>
      <c r="C52" s="73"/>
      <c r="D52" s="24" t="s">
        <v>502</v>
      </c>
      <c r="E52" s="24" t="s">
        <v>18</v>
      </c>
      <c r="F52" s="24" t="s">
        <v>503</v>
      </c>
      <c r="G52" s="24" t="s">
        <v>20</v>
      </c>
      <c r="H52" s="24" t="s">
        <v>490</v>
      </c>
      <c r="I52" s="58" t="s">
        <v>1102</v>
      </c>
      <c r="J52" s="249" t="str">
        <f t="shared" si="0"/>
        <v>Асбестовский городской округ, г. Асбест, ул. Лермонтова, д. 2/1</v>
      </c>
      <c r="K52" s="75">
        <v>3944.9</v>
      </c>
      <c r="L52" s="75">
        <v>78</v>
      </c>
      <c r="M52" s="75">
        <v>1</v>
      </c>
      <c r="N52" s="38" t="s">
        <v>2006</v>
      </c>
      <c r="O52" s="39">
        <v>42902</v>
      </c>
      <c r="P52" s="38" t="s">
        <v>1608</v>
      </c>
      <c r="Q52" s="65">
        <v>3039465.24</v>
      </c>
      <c r="S52"/>
    </row>
    <row r="53" spans="1:19" ht="23.25" x14ac:dyDescent="0.25">
      <c r="A53" s="72">
        <v>52</v>
      </c>
      <c r="B53" s="81" t="s">
        <v>499</v>
      </c>
      <c r="C53" s="73"/>
      <c r="D53" s="24" t="s">
        <v>502</v>
      </c>
      <c r="E53" s="24" t="s">
        <v>18</v>
      </c>
      <c r="F53" s="24" t="s">
        <v>503</v>
      </c>
      <c r="G53" s="24" t="s">
        <v>20</v>
      </c>
      <c r="H53" s="24" t="s">
        <v>490</v>
      </c>
      <c r="I53" s="58" t="s">
        <v>1103</v>
      </c>
      <c r="J53" s="249" t="str">
        <f t="shared" si="0"/>
        <v>Асбестовский городской округ, г. Асбест, ул. Лермонтова, д. 2/2</v>
      </c>
      <c r="K53" s="75">
        <v>4094.4</v>
      </c>
      <c r="L53" s="75">
        <v>80</v>
      </c>
      <c r="M53" s="75">
        <v>1</v>
      </c>
      <c r="N53" s="38" t="s">
        <v>2006</v>
      </c>
      <c r="O53" s="39">
        <v>42902</v>
      </c>
      <c r="P53" s="38" t="s">
        <v>1608</v>
      </c>
      <c r="Q53" s="65">
        <v>3191735.98</v>
      </c>
      <c r="S53"/>
    </row>
    <row r="54" spans="1:19" ht="23.25" x14ac:dyDescent="0.25">
      <c r="A54" s="72">
        <v>53</v>
      </c>
      <c r="B54" s="81" t="s">
        <v>499</v>
      </c>
      <c r="C54" s="73"/>
      <c r="D54" s="24" t="s">
        <v>502</v>
      </c>
      <c r="E54" s="24" t="s">
        <v>18</v>
      </c>
      <c r="F54" s="24" t="s">
        <v>503</v>
      </c>
      <c r="G54" s="24" t="s">
        <v>20</v>
      </c>
      <c r="H54" s="24" t="s">
        <v>367</v>
      </c>
      <c r="I54" s="58">
        <v>48</v>
      </c>
      <c r="J54" s="249" t="str">
        <f t="shared" si="0"/>
        <v>Асбестовский городской округ, г. Асбест, ул. Лесная, д. 48</v>
      </c>
      <c r="K54" s="75">
        <v>446.6</v>
      </c>
      <c r="L54" s="75">
        <v>8</v>
      </c>
      <c r="M54" s="75">
        <v>6</v>
      </c>
      <c r="N54" s="38" t="s">
        <v>2005</v>
      </c>
      <c r="O54" s="39">
        <v>42667</v>
      </c>
      <c r="P54" s="38" t="s">
        <v>1608</v>
      </c>
      <c r="Q54" s="65">
        <v>2652643.54</v>
      </c>
      <c r="S54"/>
    </row>
    <row r="55" spans="1:19" ht="23.25" x14ac:dyDescent="0.25">
      <c r="A55" s="72">
        <v>54</v>
      </c>
      <c r="B55" s="81" t="s">
        <v>499</v>
      </c>
      <c r="C55" s="73"/>
      <c r="D55" s="24" t="s">
        <v>502</v>
      </c>
      <c r="E55" s="24" t="s">
        <v>18</v>
      </c>
      <c r="F55" s="24" t="s">
        <v>503</v>
      </c>
      <c r="G55" s="24" t="s">
        <v>20</v>
      </c>
      <c r="H55" s="24" t="s">
        <v>367</v>
      </c>
      <c r="I55" s="58">
        <v>50</v>
      </c>
      <c r="J55" s="249" t="str">
        <f t="shared" si="0"/>
        <v>Асбестовский городской округ, г. Асбест, ул. Лесная, д. 50</v>
      </c>
      <c r="K55" s="75">
        <v>442.6</v>
      </c>
      <c r="L55" s="75">
        <v>8</v>
      </c>
      <c r="M55" s="75">
        <v>7</v>
      </c>
      <c r="N55" s="38" t="s">
        <v>2005</v>
      </c>
      <c r="O55" s="39">
        <v>42667</v>
      </c>
      <c r="P55" s="38" t="s">
        <v>1608</v>
      </c>
      <c r="Q55" s="65">
        <v>2838681.16</v>
      </c>
      <c r="S55"/>
    </row>
    <row r="56" spans="1:19" ht="23.25" x14ac:dyDescent="0.25">
      <c r="A56" s="72">
        <v>55</v>
      </c>
      <c r="B56" s="81" t="s">
        <v>499</v>
      </c>
      <c r="C56" s="73"/>
      <c r="D56" s="24" t="s">
        <v>502</v>
      </c>
      <c r="E56" s="24" t="s">
        <v>18</v>
      </c>
      <c r="F56" s="24" t="s">
        <v>503</v>
      </c>
      <c r="G56" s="24" t="s">
        <v>20</v>
      </c>
      <c r="H56" s="24" t="s">
        <v>367</v>
      </c>
      <c r="I56" s="58">
        <v>52</v>
      </c>
      <c r="J56" s="249" t="str">
        <f t="shared" si="0"/>
        <v>Асбестовский городской округ, г. Асбест, ул. Лесная, д. 52</v>
      </c>
      <c r="K56" s="75">
        <v>448.2</v>
      </c>
      <c r="L56" s="75">
        <v>8</v>
      </c>
      <c r="M56" s="75">
        <v>7</v>
      </c>
      <c r="N56" s="38" t="s">
        <v>2006</v>
      </c>
      <c r="O56" s="39">
        <v>42902</v>
      </c>
      <c r="P56" s="38" t="s">
        <v>1608</v>
      </c>
      <c r="Q56" s="65">
        <v>3339509.74</v>
      </c>
      <c r="S56"/>
    </row>
    <row r="57" spans="1:19" ht="23.25" x14ac:dyDescent="0.25">
      <c r="A57" s="72">
        <v>56</v>
      </c>
      <c r="B57" s="81" t="s">
        <v>499</v>
      </c>
      <c r="C57" s="73"/>
      <c r="D57" s="24" t="s">
        <v>502</v>
      </c>
      <c r="E57" s="24" t="s">
        <v>18</v>
      </c>
      <c r="F57" s="24" t="s">
        <v>503</v>
      </c>
      <c r="G57" s="24" t="s">
        <v>20</v>
      </c>
      <c r="H57" s="24" t="s">
        <v>367</v>
      </c>
      <c r="I57" s="58">
        <v>56</v>
      </c>
      <c r="J57" s="249" t="str">
        <f t="shared" si="0"/>
        <v>Асбестовский городской округ, г. Асбест, ул. Лесная, д. 56</v>
      </c>
      <c r="K57" s="75">
        <v>450.1</v>
      </c>
      <c r="L57" s="75">
        <v>8</v>
      </c>
      <c r="M57" s="75">
        <v>7</v>
      </c>
      <c r="N57" s="38" t="s">
        <v>2006</v>
      </c>
      <c r="O57" s="39">
        <v>42902</v>
      </c>
      <c r="P57" s="38" t="s">
        <v>1608</v>
      </c>
      <c r="Q57" s="65">
        <v>3060301.68</v>
      </c>
      <c r="S57"/>
    </row>
    <row r="58" spans="1:19" ht="23.25" x14ac:dyDescent="0.25">
      <c r="A58" s="72">
        <v>57</v>
      </c>
      <c r="B58" s="81" t="s">
        <v>499</v>
      </c>
      <c r="C58" s="73"/>
      <c r="D58" s="24" t="s">
        <v>502</v>
      </c>
      <c r="E58" s="24" t="s">
        <v>18</v>
      </c>
      <c r="F58" s="24" t="s">
        <v>503</v>
      </c>
      <c r="G58" s="24" t="s">
        <v>20</v>
      </c>
      <c r="H58" s="24" t="s">
        <v>367</v>
      </c>
      <c r="I58" s="58">
        <v>64</v>
      </c>
      <c r="J58" s="249" t="str">
        <f t="shared" si="0"/>
        <v>Асбестовский городской округ, г. Асбест, ул. Лесная, д. 64</v>
      </c>
      <c r="K58" s="75">
        <v>453.8</v>
      </c>
      <c r="L58" s="75">
        <v>8</v>
      </c>
      <c r="M58" s="75">
        <v>6</v>
      </c>
      <c r="N58" s="38" t="s">
        <v>2005</v>
      </c>
      <c r="O58" s="39">
        <v>42667</v>
      </c>
      <c r="P58" s="38" t="s">
        <v>1608</v>
      </c>
      <c r="Q58" s="65">
        <v>2790603.24</v>
      </c>
      <c r="S58"/>
    </row>
    <row r="59" spans="1:19" ht="23.25" x14ac:dyDescent="0.25">
      <c r="A59" s="72">
        <v>58</v>
      </c>
      <c r="B59" s="81" t="s">
        <v>499</v>
      </c>
      <c r="C59" s="73"/>
      <c r="D59" s="24" t="s">
        <v>502</v>
      </c>
      <c r="E59" s="24" t="s">
        <v>18</v>
      </c>
      <c r="F59" s="24" t="s">
        <v>503</v>
      </c>
      <c r="G59" s="24" t="s">
        <v>20</v>
      </c>
      <c r="H59" s="24" t="s">
        <v>367</v>
      </c>
      <c r="I59" s="58">
        <v>66</v>
      </c>
      <c r="J59" s="249" t="str">
        <f t="shared" si="0"/>
        <v>Асбестовский городской округ, г. Асбест, ул. Лесная, д. 66</v>
      </c>
      <c r="K59" s="75">
        <v>448.1</v>
      </c>
      <c r="L59" s="75">
        <v>8</v>
      </c>
      <c r="M59" s="75">
        <v>5</v>
      </c>
      <c r="N59" s="38" t="s">
        <v>2005</v>
      </c>
      <c r="O59" s="39">
        <v>42667</v>
      </c>
      <c r="P59" s="38" t="s">
        <v>1608</v>
      </c>
      <c r="Q59" s="65">
        <v>1040384.76</v>
      </c>
      <c r="S59"/>
    </row>
    <row r="60" spans="1:19" x14ac:dyDescent="0.25">
      <c r="A60" s="72">
        <v>59</v>
      </c>
      <c r="B60" s="81" t="s">
        <v>499</v>
      </c>
      <c r="C60" s="49"/>
      <c r="D60" s="49" t="s">
        <v>502</v>
      </c>
      <c r="E60" s="49" t="s">
        <v>18</v>
      </c>
      <c r="F60" s="49" t="s">
        <v>503</v>
      </c>
      <c r="G60" s="49" t="s">
        <v>20</v>
      </c>
      <c r="H60" s="49" t="s">
        <v>69</v>
      </c>
      <c r="I60" s="67">
        <v>10</v>
      </c>
      <c r="J60" s="249" t="str">
        <f t="shared" si="0"/>
        <v>Асбестовский городской округ, г. Асбест, ул. Мира, д. 10</v>
      </c>
      <c r="K60" s="99">
        <v>3887</v>
      </c>
      <c r="L60" s="75">
        <v>36</v>
      </c>
      <c r="M60" s="99">
        <v>1</v>
      </c>
      <c r="N60" s="55" t="s">
        <v>1295</v>
      </c>
      <c r="O60" s="54">
        <v>42598</v>
      </c>
      <c r="P60" s="55" t="s">
        <v>1598</v>
      </c>
      <c r="Q60" s="65">
        <v>1886624.45</v>
      </c>
      <c r="S60"/>
    </row>
    <row r="61" spans="1:19" x14ac:dyDescent="0.25">
      <c r="A61" s="72">
        <v>60</v>
      </c>
      <c r="B61" s="81" t="s">
        <v>499</v>
      </c>
      <c r="C61" s="49"/>
      <c r="D61" s="49" t="s">
        <v>502</v>
      </c>
      <c r="E61" s="49" t="s">
        <v>18</v>
      </c>
      <c r="F61" s="49" t="s">
        <v>503</v>
      </c>
      <c r="G61" s="49" t="s">
        <v>20</v>
      </c>
      <c r="H61" s="49" t="s">
        <v>69</v>
      </c>
      <c r="I61" s="67" t="s">
        <v>1104</v>
      </c>
      <c r="J61" s="249" t="str">
        <f t="shared" si="0"/>
        <v>Асбестовский городской округ, г. Асбест, ул. Мира, д. 4/3</v>
      </c>
      <c r="K61" s="99">
        <v>9743.7999999999993</v>
      </c>
      <c r="L61" s="75">
        <v>180</v>
      </c>
      <c r="M61" s="99">
        <v>5</v>
      </c>
      <c r="N61" s="55" t="s">
        <v>1295</v>
      </c>
      <c r="O61" s="54">
        <v>42598</v>
      </c>
      <c r="P61" s="55" t="s">
        <v>1598</v>
      </c>
      <c r="Q61" s="65">
        <v>9410442.6500000004</v>
      </c>
      <c r="S61"/>
    </row>
    <row r="62" spans="1:19" ht="22.5" x14ac:dyDescent="0.25">
      <c r="A62" s="72">
        <v>61</v>
      </c>
      <c r="B62" s="81" t="s">
        <v>499</v>
      </c>
      <c r="C62" s="49"/>
      <c r="D62" s="49" t="s">
        <v>502</v>
      </c>
      <c r="E62" s="49" t="s">
        <v>18</v>
      </c>
      <c r="F62" s="49" t="s">
        <v>503</v>
      </c>
      <c r="G62" s="49" t="s">
        <v>20</v>
      </c>
      <c r="H62" s="49" t="s">
        <v>69</v>
      </c>
      <c r="I62" s="67" t="s">
        <v>1105</v>
      </c>
      <c r="J62" s="249" t="str">
        <f t="shared" si="0"/>
        <v>Асбестовский городской округ, г. Асбест, ул. Мира, д. 4/4</v>
      </c>
      <c r="K62" s="99">
        <v>11074</v>
      </c>
      <c r="L62" s="75">
        <v>180</v>
      </c>
      <c r="M62" s="99">
        <v>6</v>
      </c>
      <c r="N62" s="55" t="s">
        <v>2194</v>
      </c>
      <c r="O62" s="54" t="s">
        <v>2195</v>
      </c>
      <c r="P62" s="55" t="s">
        <v>2349</v>
      </c>
      <c r="Q62" s="65">
        <v>13702244.25</v>
      </c>
      <c r="S62"/>
    </row>
    <row r="63" spans="1:19" x14ac:dyDescent="0.25">
      <c r="A63" s="72">
        <v>62</v>
      </c>
      <c r="B63" s="81" t="s">
        <v>499</v>
      </c>
      <c r="C63" s="49"/>
      <c r="D63" s="49" t="s">
        <v>502</v>
      </c>
      <c r="E63" s="49" t="s">
        <v>18</v>
      </c>
      <c r="F63" s="49" t="s">
        <v>503</v>
      </c>
      <c r="G63" s="49" t="s">
        <v>20</v>
      </c>
      <c r="H63" s="49" t="s">
        <v>69</v>
      </c>
      <c r="I63" s="67">
        <v>5</v>
      </c>
      <c r="J63" s="249" t="str">
        <f t="shared" si="0"/>
        <v>Асбестовский городской округ, г. Асбест, ул. Мира, д. 5</v>
      </c>
      <c r="K63" s="99">
        <v>4688.8</v>
      </c>
      <c r="L63" s="75">
        <v>72</v>
      </c>
      <c r="M63" s="99">
        <v>2</v>
      </c>
      <c r="N63" s="55" t="s">
        <v>1295</v>
      </c>
      <c r="O63" s="54">
        <v>42598</v>
      </c>
      <c r="P63" s="55" t="s">
        <v>1598</v>
      </c>
      <c r="Q63" s="65">
        <v>3748225.82</v>
      </c>
      <c r="S63"/>
    </row>
    <row r="64" spans="1:19" ht="22.5" x14ac:dyDescent="0.25">
      <c r="A64" s="72">
        <v>63</v>
      </c>
      <c r="B64" s="81" t="s">
        <v>499</v>
      </c>
      <c r="C64" s="49"/>
      <c r="D64" s="49" t="s">
        <v>502</v>
      </c>
      <c r="E64" s="49" t="s">
        <v>18</v>
      </c>
      <c r="F64" s="49" t="s">
        <v>503</v>
      </c>
      <c r="G64" s="49" t="s">
        <v>20</v>
      </c>
      <c r="H64" s="49" t="s">
        <v>69</v>
      </c>
      <c r="I64" s="67" t="s">
        <v>1106</v>
      </c>
      <c r="J64" s="249" t="str">
        <f t="shared" si="0"/>
        <v>Асбестовский городской округ, г. Асбест, ул. Мира, д. 6/5</v>
      </c>
      <c r="K64" s="99">
        <v>10924.4</v>
      </c>
      <c r="L64" s="75">
        <v>180</v>
      </c>
      <c r="M64" s="99">
        <v>6</v>
      </c>
      <c r="N64" s="55" t="s">
        <v>2194</v>
      </c>
      <c r="O64" s="54" t="s">
        <v>2195</v>
      </c>
      <c r="P64" s="55" t="s">
        <v>2349</v>
      </c>
      <c r="Q64" s="65">
        <v>13716808.99</v>
      </c>
      <c r="S64"/>
    </row>
    <row r="65" spans="1:19" ht="23.25" x14ac:dyDescent="0.25">
      <c r="A65" s="72">
        <v>64</v>
      </c>
      <c r="B65" s="81" t="s">
        <v>499</v>
      </c>
      <c r="C65" s="73"/>
      <c r="D65" s="24" t="s">
        <v>502</v>
      </c>
      <c r="E65" s="24" t="s">
        <v>18</v>
      </c>
      <c r="F65" s="24" t="s">
        <v>503</v>
      </c>
      <c r="G65" s="24" t="s">
        <v>20</v>
      </c>
      <c r="H65" s="24" t="s">
        <v>468</v>
      </c>
      <c r="I65" s="58">
        <v>14</v>
      </c>
      <c r="J65" s="249" t="str">
        <f t="shared" si="0"/>
        <v>Асбестовский городской округ, г. Асбест, ул. Московская, д. 14</v>
      </c>
      <c r="K65" s="75">
        <v>848.3</v>
      </c>
      <c r="L65" s="75">
        <v>12</v>
      </c>
      <c r="M65" s="75">
        <v>1</v>
      </c>
      <c r="N65" s="38" t="s">
        <v>2264</v>
      </c>
      <c r="O65" s="39" t="s">
        <v>2265</v>
      </c>
      <c r="P65" s="38" t="s">
        <v>1608</v>
      </c>
      <c r="Q65" s="65">
        <v>2840427.56</v>
      </c>
      <c r="R65" s="102" t="s">
        <v>2348</v>
      </c>
      <c r="S65"/>
    </row>
    <row r="66" spans="1:19" ht="23.25" x14ac:dyDescent="0.25">
      <c r="A66" s="72">
        <v>65</v>
      </c>
      <c r="B66" s="81" t="s">
        <v>499</v>
      </c>
      <c r="C66" s="73"/>
      <c r="D66" s="24" t="s">
        <v>502</v>
      </c>
      <c r="E66" s="24" t="s">
        <v>18</v>
      </c>
      <c r="F66" s="24" t="s">
        <v>503</v>
      </c>
      <c r="G66" s="24" t="s">
        <v>20</v>
      </c>
      <c r="H66" s="24" t="s">
        <v>468</v>
      </c>
      <c r="I66" s="58">
        <v>16</v>
      </c>
      <c r="J66" s="249" t="str">
        <f t="shared" si="0"/>
        <v>Асбестовский городской округ, г. Асбест, ул. Московская, д. 16</v>
      </c>
      <c r="K66" s="75">
        <v>846.8</v>
      </c>
      <c r="L66" s="75">
        <v>12</v>
      </c>
      <c r="M66" s="75">
        <v>1</v>
      </c>
      <c r="N66" s="38" t="s">
        <v>2264</v>
      </c>
      <c r="O66" s="39" t="s">
        <v>2265</v>
      </c>
      <c r="P66" s="38" t="s">
        <v>1608</v>
      </c>
      <c r="Q66" s="65">
        <v>2786708.06</v>
      </c>
      <c r="R66" s="102" t="s">
        <v>2348</v>
      </c>
      <c r="S66"/>
    </row>
    <row r="67" spans="1:19" ht="23.25" x14ac:dyDescent="0.25">
      <c r="A67" s="72">
        <v>66</v>
      </c>
      <c r="B67" s="81" t="s">
        <v>499</v>
      </c>
      <c r="C67" s="73"/>
      <c r="D67" s="24" t="s">
        <v>502</v>
      </c>
      <c r="E67" s="24" t="s">
        <v>18</v>
      </c>
      <c r="F67" s="24" t="s">
        <v>503</v>
      </c>
      <c r="G67" s="24" t="s">
        <v>20</v>
      </c>
      <c r="H67" s="24" t="s">
        <v>189</v>
      </c>
      <c r="I67" s="58">
        <v>1</v>
      </c>
      <c r="J67" s="249" t="str">
        <f t="shared" ref="J67:J130" si="1">C67&amp;""&amp;D67&amp;", "&amp;E67&amp;" "&amp;F67&amp;", "&amp;G67&amp;" "&amp;H67&amp;", д. "&amp;I67</f>
        <v>Асбестовский городской округ, г. Асбест, ул. Некрасова, д. 1</v>
      </c>
      <c r="K67" s="75">
        <v>916.9</v>
      </c>
      <c r="L67" s="75">
        <v>12</v>
      </c>
      <c r="M67" s="75">
        <v>7</v>
      </c>
      <c r="N67" s="38" t="s">
        <v>2005</v>
      </c>
      <c r="O67" s="39">
        <v>42667</v>
      </c>
      <c r="P67" s="38" t="s">
        <v>1608</v>
      </c>
      <c r="Q67" s="65">
        <v>5505295.9000000004</v>
      </c>
      <c r="S67"/>
    </row>
    <row r="68" spans="1:19" ht="23.25" x14ac:dyDescent="0.25">
      <c r="A68" s="72">
        <v>67</v>
      </c>
      <c r="B68" s="81" t="s">
        <v>499</v>
      </c>
      <c r="C68" s="73"/>
      <c r="D68" s="24" t="s">
        <v>502</v>
      </c>
      <c r="E68" s="24" t="s">
        <v>18</v>
      </c>
      <c r="F68" s="24" t="s">
        <v>503</v>
      </c>
      <c r="G68" s="24" t="s">
        <v>20</v>
      </c>
      <c r="H68" s="24" t="s">
        <v>189</v>
      </c>
      <c r="I68" s="58">
        <v>3</v>
      </c>
      <c r="J68" s="249" t="str">
        <f t="shared" si="1"/>
        <v>Асбестовский городской округ, г. Асбест, ул. Некрасова, д. 3</v>
      </c>
      <c r="K68" s="75">
        <v>580</v>
      </c>
      <c r="L68" s="75">
        <v>12</v>
      </c>
      <c r="M68" s="75">
        <v>7</v>
      </c>
      <c r="N68" s="38" t="s">
        <v>2005</v>
      </c>
      <c r="O68" s="39">
        <v>42667</v>
      </c>
      <c r="P68" s="38" t="s">
        <v>1608</v>
      </c>
      <c r="Q68" s="65">
        <v>3618210.4</v>
      </c>
      <c r="S68"/>
    </row>
    <row r="69" spans="1:19" ht="23.25" x14ac:dyDescent="0.25">
      <c r="A69" s="72">
        <v>68</v>
      </c>
      <c r="B69" s="81" t="s">
        <v>499</v>
      </c>
      <c r="C69" s="82"/>
      <c r="D69" s="44" t="s">
        <v>502</v>
      </c>
      <c r="E69" s="44" t="s">
        <v>18</v>
      </c>
      <c r="F69" s="44" t="s">
        <v>503</v>
      </c>
      <c r="G69" s="44" t="s">
        <v>20</v>
      </c>
      <c r="H69" s="44" t="s">
        <v>189</v>
      </c>
      <c r="I69" s="78">
        <v>38</v>
      </c>
      <c r="J69" s="249" t="str">
        <f t="shared" si="1"/>
        <v>Асбестовский городской округ, г. Асбест, ул. Некрасова, д. 38</v>
      </c>
      <c r="K69" s="75">
        <v>485.1</v>
      </c>
      <c r="L69" s="75">
        <v>8</v>
      </c>
      <c r="M69" s="75">
        <v>1</v>
      </c>
      <c r="N69" s="38" t="s">
        <v>2264</v>
      </c>
      <c r="O69" s="39" t="s">
        <v>2265</v>
      </c>
      <c r="P69" s="38" t="s">
        <v>1608</v>
      </c>
      <c r="Q69" s="65">
        <f>258142.7+823490.14</f>
        <v>1081632.8400000001</v>
      </c>
      <c r="R69" s="102" t="s">
        <v>2348</v>
      </c>
      <c r="S69"/>
    </row>
    <row r="70" spans="1:19" ht="23.25" x14ac:dyDescent="0.25">
      <c r="A70" s="72">
        <v>69</v>
      </c>
      <c r="B70" s="81" t="s">
        <v>499</v>
      </c>
      <c r="C70" s="82"/>
      <c r="D70" s="44" t="s">
        <v>502</v>
      </c>
      <c r="E70" s="44" t="s">
        <v>18</v>
      </c>
      <c r="F70" s="44" t="s">
        <v>503</v>
      </c>
      <c r="G70" s="44" t="s">
        <v>20</v>
      </c>
      <c r="H70" s="44" t="s">
        <v>189</v>
      </c>
      <c r="I70" s="78">
        <v>40</v>
      </c>
      <c r="J70" s="249" t="str">
        <f t="shared" si="1"/>
        <v>Асбестовский городской округ, г. Асбест, ул. Некрасова, д. 40</v>
      </c>
      <c r="K70" s="75">
        <v>350.7</v>
      </c>
      <c r="L70" s="75">
        <v>8</v>
      </c>
      <c r="M70" s="75">
        <v>1</v>
      </c>
      <c r="N70" s="38" t="s">
        <v>2264</v>
      </c>
      <c r="O70" s="39" t="s">
        <v>2265</v>
      </c>
      <c r="P70" s="38" t="s">
        <v>1608</v>
      </c>
      <c r="Q70" s="65">
        <v>1183183.6399999999</v>
      </c>
      <c r="R70" s="102" t="s">
        <v>2348</v>
      </c>
      <c r="S70"/>
    </row>
    <row r="71" spans="1:19" ht="23.25" x14ac:dyDescent="0.25">
      <c r="A71" s="72">
        <v>70</v>
      </c>
      <c r="B71" s="81" t="s">
        <v>499</v>
      </c>
      <c r="C71" s="73"/>
      <c r="D71" s="24" t="s">
        <v>502</v>
      </c>
      <c r="E71" s="24" t="s">
        <v>18</v>
      </c>
      <c r="F71" s="24" t="s">
        <v>503</v>
      </c>
      <c r="G71" s="24" t="s">
        <v>20</v>
      </c>
      <c r="H71" s="24" t="s">
        <v>189</v>
      </c>
      <c r="I71" s="58">
        <v>5</v>
      </c>
      <c r="J71" s="249" t="str">
        <f t="shared" si="1"/>
        <v>Асбестовский городской округ, г. Асбест, ул. Некрасова, д. 5</v>
      </c>
      <c r="K71" s="75">
        <v>847.5</v>
      </c>
      <c r="L71" s="75">
        <v>12</v>
      </c>
      <c r="M71" s="75">
        <v>8</v>
      </c>
      <c r="N71" s="38" t="s">
        <v>2006</v>
      </c>
      <c r="O71" s="39">
        <v>42902</v>
      </c>
      <c r="P71" s="38" t="s">
        <v>1608</v>
      </c>
      <c r="Q71" s="65">
        <v>5438781.6600000001</v>
      </c>
    </row>
    <row r="72" spans="1:19" ht="23.25" x14ac:dyDescent="0.25">
      <c r="A72" s="72">
        <v>71</v>
      </c>
      <c r="B72" s="81" t="s">
        <v>499</v>
      </c>
      <c r="C72" s="73"/>
      <c r="D72" s="24" t="s">
        <v>502</v>
      </c>
      <c r="E72" s="24" t="s">
        <v>18</v>
      </c>
      <c r="F72" s="24" t="s">
        <v>503</v>
      </c>
      <c r="G72" s="24" t="s">
        <v>20</v>
      </c>
      <c r="H72" s="24" t="s">
        <v>189</v>
      </c>
      <c r="I72" s="58">
        <v>7</v>
      </c>
      <c r="J72" s="249" t="str">
        <f t="shared" si="1"/>
        <v>Асбестовский городской округ, г. Асбест, ул. Некрасова, д. 7</v>
      </c>
      <c r="K72" s="75">
        <v>1020.9</v>
      </c>
      <c r="L72" s="75">
        <v>12</v>
      </c>
      <c r="M72" s="75">
        <v>7</v>
      </c>
      <c r="N72" s="38" t="s">
        <v>2005</v>
      </c>
      <c r="O72" s="39">
        <v>42667</v>
      </c>
      <c r="P72" s="38" t="s">
        <v>1608</v>
      </c>
      <c r="Q72" s="65">
        <v>5914578.9000000004</v>
      </c>
    </row>
    <row r="73" spans="1:19" ht="23.25" x14ac:dyDescent="0.25">
      <c r="A73" s="72">
        <v>72</v>
      </c>
      <c r="B73" s="81" t="s">
        <v>499</v>
      </c>
      <c r="C73" s="73"/>
      <c r="D73" s="24" t="s">
        <v>502</v>
      </c>
      <c r="E73" s="24" t="s">
        <v>18</v>
      </c>
      <c r="F73" s="24" t="s">
        <v>503</v>
      </c>
      <c r="G73" s="24" t="s">
        <v>20</v>
      </c>
      <c r="H73" s="24" t="s">
        <v>330</v>
      </c>
      <c r="I73" s="58">
        <v>11</v>
      </c>
      <c r="J73" s="249" t="str">
        <f t="shared" si="1"/>
        <v>Асбестовский городской округ, г. Асбест, ул. Пионерская, д. 11</v>
      </c>
      <c r="K73" s="75">
        <v>640.79999999999995</v>
      </c>
      <c r="L73" s="75">
        <v>12</v>
      </c>
      <c r="M73" s="75">
        <v>1</v>
      </c>
      <c r="N73" s="38" t="s">
        <v>2006</v>
      </c>
      <c r="O73" s="39">
        <v>42902</v>
      </c>
      <c r="P73" s="38" t="s">
        <v>1608</v>
      </c>
      <c r="Q73" s="65">
        <v>2145846.52</v>
      </c>
      <c r="R73" s="102" t="s">
        <v>2348</v>
      </c>
    </row>
    <row r="74" spans="1:19" ht="23.25" x14ac:dyDescent="0.25">
      <c r="A74" s="72">
        <v>73</v>
      </c>
      <c r="B74" s="81" t="s">
        <v>499</v>
      </c>
      <c r="C74" s="49"/>
      <c r="D74" s="49" t="s">
        <v>502</v>
      </c>
      <c r="E74" s="49" t="s">
        <v>18</v>
      </c>
      <c r="F74" s="49" t="s">
        <v>503</v>
      </c>
      <c r="G74" s="49" t="s">
        <v>20</v>
      </c>
      <c r="H74" s="49" t="s">
        <v>506</v>
      </c>
      <c r="I74" s="67">
        <v>1</v>
      </c>
      <c r="J74" s="249" t="str">
        <f t="shared" si="1"/>
        <v>Асбестовский городской округ, г. Асбест, ул. Плеханова, д. 1</v>
      </c>
      <c r="K74" s="99">
        <v>9443.2999999999993</v>
      </c>
      <c r="L74" s="75">
        <v>127</v>
      </c>
      <c r="M74" s="99">
        <v>4</v>
      </c>
      <c r="N74" s="55" t="s">
        <v>1295</v>
      </c>
      <c r="O74" s="54">
        <v>42598</v>
      </c>
      <c r="P74" s="55" t="s">
        <v>1598</v>
      </c>
      <c r="Q74" s="65">
        <v>7562210.6799999997</v>
      </c>
    </row>
    <row r="75" spans="1:19" ht="23.25" x14ac:dyDescent="0.25">
      <c r="A75" s="72">
        <v>74</v>
      </c>
      <c r="B75" s="81" t="s">
        <v>499</v>
      </c>
      <c r="C75" s="73"/>
      <c r="D75" s="24" t="s">
        <v>502</v>
      </c>
      <c r="E75" s="24" t="s">
        <v>18</v>
      </c>
      <c r="F75" s="24" t="s">
        <v>503</v>
      </c>
      <c r="G75" s="24" t="s">
        <v>20</v>
      </c>
      <c r="H75" s="24" t="s">
        <v>506</v>
      </c>
      <c r="I75" s="58">
        <v>3</v>
      </c>
      <c r="J75" s="249" t="str">
        <f t="shared" si="1"/>
        <v>Асбестовский городской округ, г. Асбест, ул. Плеханова, д. 3</v>
      </c>
      <c r="K75" s="75">
        <v>13018</v>
      </c>
      <c r="L75" s="75">
        <v>216</v>
      </c>
      <c r="M75" s="75">
        <v>1</v>
      </c>
      <c r="N75" s="38" t="s">
        <v>2006</v>
      </c>
      <c r="O75" s="39">
        <v>42902</v>
      </c>
      <c r="P75" s="38" t="s">
        <v>1608</v>
      </c>
      <c r="Q75" s="65">
        <v>5278296.9400000004</v>
      </c>
      <c r="R75" s="102" t="s">
        <v>2348</v>
      </c>
    </row>
    <row r="76" spans="1:19" ht="23.25" x14ac:dyDescent="0.25">
      <c r="A76" s="72">
        <v>75</v>
      </c>
      <c r="B76" s="81" t="s">
        <v>499</v>
      </c>
      <c r="C76" s="49"/>
      <c r="D76" s="49" t="s">
        <v>502</v>
      </c>
      <c r="E76" s="49" t="s">
        <v>18</v>
      </c>
      <c r="F76" s="49" t="s">
        <v>503</v>
      </c>
      <c r="G76" s="49" t="s">
        <v>20</v>
      </c>
      <c r="H76" s="49" t="s">
        <v>506</v>
      </c>
      <c r="I76" s="67">
        <v>5</v>
      </c>
      <c r="J76" s="249" t="str">
        <f t="shared" si="1"/>
        <v>Асбестовский городской округ, г. Асбест, ул. Плеханова, д. 5</v>
      </c>
      <c r="K76" s="99">
        <v>12994</v>
      </c>
      <c r="L76" s="75">
        <v>216</v>
      </c>
      <c r="M76" s="99">
        <v>7</v>
      </c>
      <c r="N76" s="55" t="s">
        <v>2194</v>
      </c>
      <c r="O76" s="54" t="s">
        <v>2195</v>
      </c>
      <c r="P76" s="55" t="s">
        <v>2349</v>
      </c>
      <c r="Q76" s="65">
        <v>16586289.66</v>
      </c>
    </row>
    <row r="77" spans="1:19" ht="23.25" x14ac:dyDescent="0.25">
      <c r="A77" s="72">
        <v>76</v>
      </c>
      <c r="B77" s="81" t="s">
        <v>499</v>
      </c>
      <c r="C77" s="73"/>
      <c r="D77" s="24" t="s">
        <v>502</v>
      </c>
      <c r="E77" s="24" t="s">
        <v>18</v>
      </c>
      <c r="F77" s="24" t="s">
        <v>503</v>
      </c>
      <c r="G77" s="24" t="s">
        <v>20</v>
      </c>
      <c r="H77" s="24" t="s">
        <v>506</v>
      </c>
      <c r="I77" s="58">
        <v>7</v>
      </c>
      <c r="J77" s="249" t="str">
        <f t="shared" si="1"/>
        <v>Асбестовский городской округ, г. Асбест, ул. Плеханова, д. 7</v>
      </c>
      <c r="K77" s="75">
        <v>4628.7</v>
      </c>
      <c r="L77" s="75">
        <v>87</v>
      </c>
      <c r="M77" s="75">
        <v>1</v>
      </c>
      <c r="N77" s="38" t="s">
        <v>2006</v>
      </c>
      <c r="O77" s="39">
        <v>42902</v>
      </c>
      <c r="P77" s="38" t="s">
        <v>1608</v>
      </c>
      <c r="Q77" s="65">
        <v>2619542.1800000002</v>
      </c>
    </row>
    <row r="78" spans="1:19" ht="22.5" x14ac:dyDescent="0.25">
      <c r="A78" s="72">
        <v>77</v>
      </c>
      <c r="B78" s="81" t="s">
        <v>499</v>
      </c>
      <c r="C78" s="73"/>
      <c r="D78" s="24" t="s">
        <v>502</v>
      </c>
      <c r="E78" s="24" t="s">
        <v>18</v>
      </c>
      <c r="F78" s="24" t="s">
        <v>503</v>
      </c>
      <c r="G78" s="24" t="s">
        <v>20</v>
      </c>
      <c r="H78" s="24" t="s">
        <v>789</v>
      </c>
      <c r="I78" s="58">
        <v>2</v>
      </c>
      <c r="J78" s="249" t="str">
        <f t="shared" si="1"/>
        <v>Асбестовский городской округ, г. Асбест, ул. Речная, д. 2</v>
      </c>
      <c r="K78" s="75">
        <v>4357.3999999999996</v>
      </c>
      <c r="L78" s="75">
        <v>80</v>
      </c>
      <c r="M78" s="75">
        <v>1</v>
      </c>
      <c r="N78" s="38" t="s">
        <v>2262</v>
      </c>
      <c r="O78" s="39" t="s">
        <v>2263</v>
      </c>
      <c r="P78" s="38" t="s">
        <v>1608</v>
      </c>
      <c r="Q78" s="65">
        <v>3806746.08</v>
      </c>
    </row>
    <row r="79" spans="1:19" x14ac:dyDescent="0.25">
      <c r="A79" s="72">
        <v>78</v>
      </c>
      <c r="B79" s="81" t="s">
        <v>499</v>
      </c>
      <c r="C79" s="73"/>
      <c r="D79" s="24" t="s">
        <v>502</v>
      </c>
      <c r="E79" s="24" t="s">
        <v>18</v>
      </c>
      <c r="F79" s="24" t="s">
        <v>503</v>
      </c>
      <c r="G79" s="24" t="s">
        <v>20</v>
      </c>
      <c r="H79" s="24" t="s">
        <v>789</v>
      </c>
      <c r="I79" s="58">
        <v>4</v>
      </c>
      <c r="J79" s="249" t="str">
        <f t="shared" si="1"/>
        <v>Асбестовский городской округ, г. Асбест, ул. Речная, д. 4</v>
      </c>
      <c r="K79" s="75">
        <v>4323.8999999999996</v>
      </c>
      <c r="L79" s="75">
        <v>80</v>
      </c>
      <c r="M79" s="75">
        <v>1</v>
      </c>
      <c r="N79" s="38" t="s">
        <v>2006</v>
      </c>
      <c r="O79" s="39">
        <v>42902</v>
      </c>
      <c r="P79" s="38" t="s">
        <v>1608</v>
      </c>
      <c r="Q79" s="65">
        <v>3190952.46</v>
      </c>
    </row>
    <row r="80" spans="1:19" ht="23.25" x14ac:dyDescent="0.25">
      <c r="A80" s="72">
        <v>79</v>
      </c>
      <c r="B80" s="81" t="s">
        <v>499</v>
      </c>
      <c r="C80" s="73"/>
      <c r="D80" s="24" t="s">
        <v>502</v>
      </c>
      <c r="E80" s="24" t="s">
        <v>18</v>
      </c>
      <c r="F80" s="24" t="s">
        <v>503</v>
      </c>
      <c r="G80" s="24" t="s">
        <v>20</v>
      </c>
      <c r="H80" s="24" t="s">
        <v>84</v>
      </c>
      <c r="I80" s="58">
        <v>11</v>
      </c>
      <c r="J80" s="249" t="str">
        <f t="shared" si="1"/>
        <v>Асбестовский городской округ, г. Асбест, ул. Советская, д. 11</v>
      </c>
      <c r="K80" s="75">
        <v>407.1</v>
      </c>
      <c r="L80" s="75">
        <v>8</v>
      </c>
      <c r="M80" s="75">
        <v>3</v>
      </c>
      <c r="N80" s="38" t="s">
        <v>2006</v>
      </c>
      <c r="O80" s="39">
        <v>42902</v>
      </c>
      <c r="P80" s="38" t="s">
        <v>1608</v>
      </c>
      <c r="Q80" s="65">
        <v>961563.12</v>
      </c>
    </row>
    <row r="81" spans="1:17" ht="23.25" x14ac:dyDescent="0.25">
      <c r="A81" s="72">
        <v>80</v>
      </c>
      <c r="B81" s="81" t="s">
        <v>499</v>
      </c>
      <c r="C81" s="49"/>
      <c r="D81" s="49" t="s">
        <v>502</v>
      </c>
      <c r="E81" s="49" t="s">
        <v>18</v>
      </c>
      <c r="F81" s="49" t="s">
        <v>503</v>
      </c>
      <c r="G81" s="49" t="s">
        <v>20</v>
      </c>
      <c r="H81" s="49" t="s">
        <v>84</v>
      </c>
      <c r="I81" s="67">
        <v>13</v>
      </c>
      <c r="J81" s="249" t="str">
        <f t="shared" si="1"/>
        <v>Асбестовский городской округ, г. Асбест, ул. Советская, д. 13</v>
      </c>
      <c r="K81" s="99">
        <v>3918.1</v>
      </c>
      <c r="L81" s="75">
        <v>36</v>
      </c>
      <c r="M81" s="99">
        <v>1</v>
      </c>
      <c r="N81" s="55" t="s">
        <v>1295</v>
      </c>
      <c r="O81" s="54">
        <v>42598</v>
      </c>
      <c r="P81" s="55" t="s">
        <v>1598</v>
      </c>
      <c r="Q81" s="65">
        <v>1885203.73</v>
      </c>
    </row>
    <row r="82" spans="1:17" ht="23.25" x14ac:dyDescent="0.25">
      <c r="A82" s="72">
        <v>81</v>
      </c>
      <c r="B82" s="81" t="s">
        <v>499</v>
      </c>
      <c r="C82" s="49"/>
      <c r="D82" s="49" t="s">
        <v>502</v>
      </c>
      <c r="E82" s="49" t="s">
        <v>18</v>
      </c>
      <c r="F82" s="49" t="s">
        <v>503</v>
      </c>
      <c r="G82" s="49" t="s">
        <v>20</v>
      </c>
      <c r="H82" s="49" t="s">
        <v>84</v>
      </c>
      <c r="I82" s="67">
        <v>21</v>
      </c>
      <c r="J82" s="249" t="str">
        <f t="shared" si="1"/>
        <v>Асбестовский городской округ, г. Асбест, ул. Советская, д. 21</v>
      </c>
      <c r="K82" s="99">
        <v>3255.4</v>
      </c>
      <c r="L82" s="75">
        <v>36</v>
      </c>
      <c r="M82" s="99">
        <v>1</v>
      </c>
      <c r="N82" s="55" t="s">
        <v>1295</v>
      </c>
      <c r="O82" s="54">
        <v>42598</v>
      </c>
      <c r="P82" s="55" t="s">
        <v>1598</v>
      </c>
      <c r="Q82" s="65">
        <v>1884697.51</v>
      </c>
    </row>
    <row r="83" spans="1:17" ht="23.25" x14ac:dyDescent="0.25">
      <c r="A83" s="72">
        <v>82</v>
      </c>
      <c r="B83" s="81" t="s">
        <v>499</v>
      </c>
      <c r="C83" s="73"/>
      <c r="D83" s="24" t="s">
        <v>502</v>
      </c>
      <c r="E83" s="24" t="s">
        <v>18</v>
      </c>
      <c r="F83" s="24" t="s">
        <v>503</v>
      </c>
      <c r="G83" s="24" t="s">
        <v>20</v>
      </c>
      <c r="H83" s="24" t="s">
        <v>84</v>
      </c>
      <c r="I83" s="58">
        <v>3</v>
      </c>
      <c r="J83" s="249" t="str">
        <f t="shared" si="1"/>
        <v>Асбестовский городской округ, г. Асбест, ул. Советская, д. 3</v>
      </c>
      <c r="K83" s="75">
        <v>405.7</v>
      </c>
      <c r="L83" s="75">
        <v>8</v>
      </c>
      <c r="M83" s="75">
        <v>7</v>
      </c>
      <c r="N83" s="38" t="s">
        <v>2005</v>
      </c>
      <c r="O83" s="39">
        <v>42667</v>
      </c>
      <c r="P83" s="38" t="s">
        <v>1608</v>
      </c>
      <c r="Q83" s="65">
        <v>2794739.14</v>
      </c>
    </row>
    <row r="84" spans="1:17" ht="23.25" x14ac:dyDescent="0.25">
      <c r="A84" s="72">
        <v>83</v>
      </c>
      <c r="B84" s="81" t="s">
        <v>499</v>
      </c>
      <c r="C84" s="73"/>
      <c r="D84" s="24" t="s">
        <v>502</v>
      </c>
      <c r="E84" s="24" t="s">
        <v>18</v>
      </c>
      <c r="F84" s="24" t="s">
        <v>503</v>
      </c>
      <c r="G84" s="24" t="s">
        <v>20</v>
      </c>
      <c r="H84" s="24" t="s">
        <v>84</v>
      </c>
      <c r="I84" s="58">
        <v>7</v>
      </c>
      <c r="J84" s="249" t="str">
        <f t="shared" si="1"/>
        <v>Асбестовский городской округ, г. Асбест, ул. Советская, д. 7</v>
      </c>
      <c r="K84" s="75">
        <v>392.1</v>
      </c>
      <c r="L84" s="75">
        <v>8</v>
      </c>
      <c r="M84" s="75">
        <v>7</v>
      </c>
      <c r="N84" s="38" t="s">
        <v>2005</v>
      </c>
      <c r="O84" s="39">
        <v>42667</v>
      </c>
      <c r="P84" s="38" t="s">
        <v>1608</v>
      </c>
      <c r="Q84" s="65">
        <v>3189794.88</v>
      </c>
    </row>
    <row r="85" spans="1:17" ht="23.25" x14ac:dyDescent="0.25">
      <c r="A85" s="72">
        <v>84</v>
      </c>
      <c r="B85" s="81" t="s">
        <v>499</v>
      </c>
      <c r="C85" s="73"/>
      <c r="D85" s="24" t="s">
        <v>502</v>
      </c>
      <c r="E85" s="24" t="s">
        <v>18</v>
      </c>
      <c r="F85" s="24" t="s">
        <v>503</v>
      </c>
      <c r="G85" s="24" t="s">
        <v>20</v>
      </c>
      <c r="H85" s="24" t="s">
        <v>87</v>
      </c>
      <c r="I85" s="58">
        <v>43</v>
      </c>
      <c r="J85" s="249" t="str">
        <f t="shared" si="1"/>
        <v>Асбестовский городской округ, г. Асбест, ул. Строителей, д. 43</v>
      </c>
      <c r="K85" s="75">
        <v>458.1</v>
      </c>
      <c r="L85" s="75">
        <v>8</v>
      </c>
      <c r="M85" s="75">
        <v>6</v>
      </c>
      <c r="N85" s="38" t="s">
        <v>2005</v>
      </c>
      <c r="O85" s="39">
        <v>42667</v>
      </c>
      <c r="P85" s="38" t="s">
        <v>1608</v>
      </c>
      <c r="Q85" s="65">
        <v>2500871.94</v>
      </c>
    </row>
    <row r="86" spans="1:17" ht="23.25" x14ac:dyDescent="0.25">
      <c r="A86" s="72">
        <v>85</v>
      </c>
      <c r="B86" s="81" t="s">
        <v>499</v>
      </c>
      <c r="C86" s="73"/>
      <c r="D86" s="24" t="s">
        <v>502</v>
      </c>
      <c r="E86" s="24" t="s">
        <v>18</v>
      </c>
      <c r="F86" s="24" t="s">
        <v>503</v>
      </c>
      <c r="G86" s="24" t="s">
        <v>20</v>
      </c>
      <c r="H86" s="24" t="s">
        <v>87</v>
      </c>
      <c r="I86" s="58">
        <v>47</v>
      </c>
      <c r="J86" s="249" t="str">
        <f t="shared" si="1"/>
        <v>Асбестовский городской округ, г. Асбест, ул. Строителей, д. 47</v>
      </c>
      <c r="K86" s="75">
        <v>458.4</v>
      </c>
      <c r="L86" s="75">
        <v>8</v>
      </c>
      <c r="M86" s="75">
        <v>6</v>
      </c>
      <c r="N86" s="38" t="s">
        <v>2005</v>
      </c>
      <c r="O86" s="39">
        <v>42667</v>
      </c>
      <c r="P86" s="38" t="s">
        <v>1608</v>
      </c>
      <c r="Q86" s="65">
        <v>2573131.6</v>
      </c>
    </row>
    <row r="87" spans="1:17" ht="23.25" x14ac:dyDescent="0.25">
      <c r="A87" s="72">
        <v>86</v>
      </c>
      <c r="B87" s="81" t="s">
        <v>499</v>
      </c>
      <c r="C87" s="49"/>
      <c r="D87" s="49" t="s">
        <v>502</v>
      </c>
      <c r="E87" s="49" t="s">
        <v>18</v>
      </c>
      <c r="F87" s="49" t="s">
        <v>503</v>
      </c>
      <c r="G87" s="49" t="s">
        <v>20</v>
      </c>
      <c r="H87" s="49" t="s">
        <v>617</v>
      </c>
      <c r="I87" s="67" t="s">
        <v>1107</v>
      </c>
      <c r="J87" s="249" t="str">
        <f t="shared" si="1"/>
        <v>Асбестовский городской округ, г. Асбест, ул. Челюскинцев, д. 17/1</v>
      </c>
      <c r="K87" s="99">
        <v>5140.8</v>
      </c>
      <c r="L87" s="75">
        <v>72</v>
      </c>
      <c r="M87" s="99">
        <v>2</v>
      </c>
      <c r="N87" s="55" t="s">
        <v>1295</v>
      </c>
      <c r="O87" s="54">
        <v>42598</v>
      </c>
      <c r="P87" s="55" t="s">
        <v>1598</v>
      </c>
      <c r="Q87" s="65">
        <v>3765255.58</v>
      </c>
    </row>
    <row r="88" spans="1:17" ht="23.25" x14ac:dyDescent="0.25">
      <c r="A88" s="72">
        <v>87</v>
      </c>
      <c r="B88" s="81" t="s">
        <v>499</v>
      </c>
      <c r="C88" s="73"/>
      <c r="D88" s="24" t="s">
        <v>502</v>
      </c>
      <c r="E88" s="24" t="s">
        <v>18</v>
      </c>
      <c r="F88" s="24" t="s">
        <v>503</v>
      </c>
      <c r="G88" s="24" t="s">
        <v>20</v>
      </c>
      <c r="H88" s="24" t="s">
        <v>274</v>
      </c>
      <c r="I88" s="58">
        <v>41</v>
      </c>
      <c r="J88" s="249" t="str">
        <f t="shared" si="1"/>
        <v>Асбестовский городской округ, г. Асбест, ул. Чкалова, д. 41</v>
      </c>
      <c r="K88" s="75">
        <v>396.2</v>
      </c>
      <c r="L88" s="75">
        <v>8</v>
      </c>
      <c r="M88" s="75">
        <v>7</v>
      </c>
      <c r="N88" s="38" t="s">
        <v>2005</v>
      </c>
      <c r="O88" s="39">
        <v>42667</v>
      </c>
      <c r="P88" s="38" t="s">
        <v>1608</v>
      </c>
      <c r="Q88" s="65">
        <v>2214767.96</v>
      </c>
    </row>
    <row r="89" spans="1:17" ht="23.25" x14ac:dyDescent="0.25">
      <c r="A89" s="72">
        <v>88</v>
      </c>
      <c r="B89" s="81" t="s">
        <v>499</v>
      </c>
      <c r="C89" s="73"/>
      <c r="D89" s="24" t="s">
        <v>502</v>
      </c>
      <c r="E89" s="24" t="s">
        <v>18</v>
      </c>
      <c r="F89" s="24" t="s">
        <v>503</v>
      </c>
      <c r="G89" s="24" t="s">
        <v>20</v>
      </c>
      <c r="H89" s="24" t="s">
        <v>274</v>
      </c>
      <c r="I89" s="58">
        <v>43</v>
      </c>
      <c r="J89" s="249" t="str">
        <f t="shared" si="1"/>
        <v>Асбестовский городской округ, г. Асбест, ул. Чкалова, д. 43</v>
      </c>
      <c r="K89" s="75">
        <v>704.5</v>
      </c>
      <c r="L89" s="75">
        <v>12</v>
      </c>
      <c r="M89" s="75">
        <v>7</v>
      </c>
      <c r="N89" s="38" t="s">
        <v>2005</v>
      </c>
      <c r="O89" s="39">
        <v>42667</v>
      </c>
      <c r="P89" s="38" t="s">
        <v>1608</v>
      </c>
      <c r="Q89" s="65">
        <v>4983829.12</v>
      </c>
    </row>
    <row r="90" spans="1:17" ht="23.25" x14ac:dyDescent="0.25">
      <c r="A90" s="72">
        <v>89</v>
      </c>
      <c r="B90" s="81" t="s">
        <v>499</v>
      </c>
      <c r="C90" s="73"/>
      <c r="D90" s="24" t="s">
        <v>502</v>
      </c>
      <c r="E90" s="24" t="s">
        <v>18</v>
      </c>
      <c r="F90" s="24" t="s">
        <v>503</v>
      </c>
      <c r="G90" s="24" t="s">
        <v>20</v>
      </c>
      <c r="H90" s="24" t="s">
        <v>274</v>
      </c>
      <c r="I90" s="58">
        <v>45</v>
      </c>
      <c r="J90" s="249" t="str">
        <f t="shared" si="1"/>
        <v>Асбестовский городской округ, г. Асбест, ул. Чкалова, д. 45</v>
      </c>
      <c r="K90" s="75">
        <v>393.9</v>
      </c>
      <c r="L90" s="75">
        <v>8</v>
      </c>
      <c r="M90" s="75">
        <v>8</v>
      </c>
      <c r="N90" s="38" t="s">
        <v>2006</v>
      </c>
      <c r="O90" s="39">
        <v>42902</v>
      </c>
      <c r="P90" s="38" t="s">
        <v>1608</v>
      </c>
      <c r="Q90" s="65">
        <v>3064792.76</v>
      </c>
    </row>
    <row r="91" spans="1:17" ht="23.25" x14ac:dyDescent="0.25">
      <c r="A91" s="72">
        <v>90</v>
      </c>
      <c r="B91" s="81" t="s">
        <v>499</v>
      </c>
      <c r="C91" s="73"/>
      <c r="D91" s="24" t="s">
        <v>502</v>
      </c>
      <c r="E91" s="24" t="s">
        <v>18</v>
      </c>
      <c r="F91" s="24" t="s">
        <v>503</v>
      </c>
      <c r="G91" s="24" t="s">
        <v>20</v>
      </c>
      <c r="H91" s="24" t="s">
        <v>274</v>
      </c>
      <c r="I91" s="58">
        <v>47</v>
      </c>
      <c r="J91" s="249" t="str">
        <f t="shared" si="1"/>
        <v>Асбестовский городской округ, г. Асбест, ул. Чкалова, д. 47</v>
      </c>
      <c r="K91" s="75">
        <v>395.7</v>
      </c>
      <c r="L91" s="75">
        <v>8</v>
      </c>
      <c r="M91" s="75">
        <v>7</v>
      </c>
      <c r="N91" s="38" t="s">
        <v>2005</v>
      </c>
      <c r="O91" s="39">
        <v>42667</v>
      </c>
      <c r="P91" s="38" t="s">
        <v>1608</v>
      </c>
      <c r="Q91" s="65">
        <v>2061115.44</v>
      </c>
    </row>
    <row r="92" spans="1:17" ht="23.25" x14ac:dyDescent="0.25">
      <c r="A92" s="80">
        <v>91</v>
      </c>
      <c r="B92" s="81" t="s">
        <v>227</v>
      </c>
      <c r="C92" s="73" t="s">
        <v>708</v>
      </c>
      <c r="D92" s="24" t="s">
        <v>235</v>
      </c>
      <c r="E92" s="24" t="s">
        <v>1500</v>
      </c>
      <c r="F92" s="24" t="s">
        <v>709</v>
      </c>
      <c r="G92" s="24" t="s">
        <v>20</v>
      </c>
      <c r="H92" s="24" t="s">
        <v>84</v>
      </c>
      <c r="I92" s="58">
        <v>138</v>
      </c>
      <c r="J92" s="249" t="str">
        <f t="shared" si="1"/>
        <v>Ачитский р-н, Ачитский городской округ, пос. Уфимский, ул. Советская, д. 138</v>
      </c>
      <c r="K92" s="75">
        <v>509.6</v>
      </c>
      <c r="L92" s="75">
        <v>12</v>
      </c>
      <c r="M92" s="75">
        <v>4</v>
      </c>
      <c r="N92" s="38" t="s">
        <v>2007</v>
      </c>
      <c r="O92" s="39">
        <v>42857</v>
      </c>
      <c r="P92" s="38" t="s">
        <v>1605</v>
      </c>
      <c r="Q92" s="65">
        <v>2235946.2400000002</v>
      </c>
    </row>
    <row r="93" spans="1:17" ht="23.25" x14ac:dyDescent="0.25">
      <c r="A93" s="80">
        <v>92</v>
      </c>
      <c r="B93" s="81" t="s">
        <v>227</v>
      </c>
      <c r="C93" s="73" t="s">
        <v>708</v>
      </c>
      <c r="D93" s="24" t="s">
        <v>235</v>
      </c>
      <c r="E93" s="24" t="s">
        <v>1500</v>
      </c>
      <c r="F93" s="24" t="s">
        <v>709</v>
      </c>
      <c r="G93" s="24" t="s">
        <v>20</v>
      </c>
      <c r="H93" s="24" t="s">
        <v>274</v>
      </c>
      <c r="I93" s="58">
        <v>12</v>
      </c>
      <c r="J93" s="249" t="str">
        <f t="shared" si="1"/>
        <v>Ачитский р-н, Ачитский городской округ, пос. Уфимский, ул. Чкалова, д. 12</v>
      </c>
      <c r="K93" s="75">
        <v>982.3</v>
      </c>
      <c r="L93" s="75">
        <v>24</v>
      </c>
      <c r="M93" s="75">
        <v>4</v>
      </c>
      <c r="N93" s="38" t="s">
        <v>2008</v>
      </c>
      <c r="O93" s="39">
        <v>42913</v>
      </c>
      <c r="P93" s="38" t="s">
        <v>1605</v>
      </c>
      <c r="Q93" s="65">
        <v>4139676.24</v>
      </c>
    </row>
    <row r="94" spans="1:17" ht="34.5" x14ac:dyDescent="0.25">
      <c r="A94" s="80">
        <v>93</v>
      </c>
      <c r="B94" s="81" t="s">
        <v>8</v>
      </c>
      <c r="C94" s="24" t="s">
        <v>627</v>
      </c>
      <c r="D94" s="74" t="s">
        <v>2632</v>
      </c>
      <c r="E94" s="24" t="s">
        <v>29</v>
      </c>
      <c r="F94" s="24" t="s">
        <v>57</v>
      </c>
      <c r="G94" s="24" t="s">
        <v>20</v>
      </c>
      <c r="H94" s="24" t="s">
        <v>58</v>
      </c>
      <c r="I94" s="58">
        <v>135</v>
      </c>
      <c r="J94" s="249" t="str">
        <f t="shared" si="1"/>
        <v>Байкаловский р-н, Байкаловское сельское поселение Байкаловского муниципального района Свердловской области, с. Байкалово, ул. Мальгина, д. 135</v>
      </c>
      <c r="K94" s="75">
        <v>548.1</v>
      </c>
      <c r="L94" s="75">
        <v>12</v>
      </c>
      <c r="M94" s="75">
        <v>5</v>
      </c>
      <c r="N94" s="38" t="s">
        <v>2010</v>
      </c>
      <c r="O94" s="39">
        <v>42828</v>
      </c>
      <c r="P94" s="38" t="s">
        <v>1630</v>
      </c>
      <c r="Q94" s="65">
        <v>2695684.04</v>
      </c>
    </row>
    <row r="95" spans="1:17" ht="34.5" x14ac:dyDescent="0.25">
      <c r="A95" s="72">
        <v>94</v>
      </c>
      <c r="B95" s="81" t="s">
        <v>8</v>
      </c>
      <c r="C95" s="73" t="s">
        <v>627</v>
      </c>
      <c r="D95" s="74" t="s">
        <v>2632</v>
      </c>
      <c r="E95" s="24" t="s">
        <v>29</v>
      </c>
      <c r="F95" s="24" t="s">
        <v>57</v>
      </c>
      <c r="G95" s="24" t="s">
        <v>20</v>
      </c>
      <c r="H95" s="24" t="s">
        <v>58</v>
      </c>
      <c r="I95" s="58">
        <v>88</v>
      </c>
      <c r="J95" s="249" t="str">
        <f t="shared" si="1"/>
        <v>Байкаловский р-н, Байкаловское сельское поселение Байкаловского муниципального района Свердловской области, с. Байкалово, ул. Мальгина, д. 88</v>
      </c>
      <c r="K95" s="75">
        <v>402.3</v>
      </c>
      <c r="L95" s="75">
        <v>8</v>
      </c>
      <c r="M95" s="75">
        <v>4</v>
      </c>
      <c r="N95" s="38" t="s">
        <v>2010</v>
      </c>
      <c r="O95" s="39">
        <v>42828</v>
      </c>
      <c r="P95" s="38" t="s">
        <v>1630</v>
      </c>
      <c r="Q95" s="65">
        <v>1846825.08</v>
      </c>
    </row>
    <row r="96" spans="1:17" ht="45" x14ac:dyDescent="0.25">
      <c r="A96" s="72">
        <v>95</v>
      </c>
      <c r="B96" s="81" t="s">
        <v>8</v>
      </c>
      <c r="C96" s="24" t="s">
        <v>627</v>
      </c>
      <c r="D96" s="74" t="s">
        <v>2632</v>
      </c>
      <c r="E96" s="24" t="s">
        <v>29</v>
      </c>
      <c r="F96" s="24" t="s">
        <v>638</v>
      </c>
      <c r="G96" s="24" t="s">
        <v>20</v>
      </c>
      <c r="H96" s="24" t="s">
        <v>639</v>
      </c>
      <c r="I96" s="58">
        <v>1</v>
      </c>
      <c r="J96" s="249" t="str">
        <f t="shared" si="1"/>
        <v>Байкаловский р-н, Байкаловское сельское поселение Байкаловского муниципального района Свердловской области, с. Ляпуново, ул. Карсканова, д. 1</v>
      </c>
      <c r="K96" s="75">
        <v>559.5</v>
      </c>
      <c r="L96" s="75">
        <v>12</v>
      </c>
      <c r="M96" s="75">
        <v>4</v>
      </c>
      <c r="N96" s="38" t="s">
        <v>2287</v>
      </c>
      <c r="O96" s="39" t="s">
        <v>2288</v>
      </c>
      <c r="P96" s="38" t="s">
        <v>2342</v>
      </c>
      <c r="Q96" s="65">
        <v>954385.17999999993</v>
      </c>
    </row>
    <row r="97" spans="1:18" ht="34.5" x14ac:dyDescent="0.25">
      <c r="A97" s="72">
        <v>96</v>
      </c>
      <c r="B97" s="81" t="s">
        <v>8</v>
      </c>
      <c r="C97" s="73" t="s">
        <v>627</v>
      </c>
      <c r="D97" s="74" t="s">
        <v>3018</v>
      </c>
      <c r="E97" s="24" t="s">
        <v>29</v>
      </c>
      <c r="F97" s="24" t="s">
        <v>661</v>
      </c>
      <c r="G97" s="24" t="s">
        <v>20</v>
      </c>
      <c r="H97" s="24" t="s">
        <v>84</v>
      </c>
      <c r="I97" s="58">
        <v>94</v>
      </c>
      <c r="J97" s="249" t="str">
        <f t="shared" si="1"/>
        <v>Байкаловский р-н, Краснополянское сельское поселение Байкаловского муниципального района Свердловской области, с. Елань, ул. Советская, д. 94</v>
      </c>
      <c r="K97" s="75">
        <v>775.6</v>
      </c>
      <c r="L97" s="75">
        <v>16</v>
      </c>
      <c r="M97" s="75">
        <v>5</v>
      </c>
      <c r="N97" s="38" t="s">
        <v>2009</v>
      </c>
      <c r="O97" s="39">
        <v>42870</v>
      </c>
      <c r="P97" s="38" t="s">
        <v>1846</v>
      </c>
      <c r="Q97" s="65">
        <v>3353370.02</v>
      </c>
    </row>
    <row r="98" spans="1:18" ht="45.75" x14ac:dyDescent="0.25">
      <c r="A98" s="80">
        <v>97</v>
      </c>
      <c r="B98" s="81" t="s">
        <v>8</v>
      </c>
      <c r="C98" s="73" t="s">
        <v>627</v>
      </c>
      <c r="D98" s="74" t="s">
        <v>3019</v>
      </c>
      <c r="E98" s="24" t="s">
        <v>29</v>
      </c>
      <c r="F98" s="24" t="s">
        <v>667</v>
      </c>
      <c r="G98" s="24" t="s">
        <v>20</v>
      </c>
      <c r="H98" s="24" t="s">
        <v>84</v>
      </c>
      <c r="I98" s="58">
        <v>49</v>
      </c>
      <c r="J98" s="249" t="str">
        <f t="shared" si="1"/>
        <v>Байкаловский р-н, Муниципальное образование Баженовское сельское поселение Байкаловского муниципального района Свердловской области, с. Городище, ул. Советская, д. 49</v>
      </c>
      <c r="K98" s="75">
        <v>392</v>
      </c>
      <c r="L98" s="75">
        <v>8</v>
      </c>
      <c r="M98" s="75">
        <v>4</v>
      </c>
      <c r="N98" s="38" t="s">
        <v>2009</v>
      </c>
      <c r="O98" s="39">
        <v>42870</v>
      </c>
      <c r="P98" s="38" t="s">
        <v>1846</v>
      </c>
      <c r="Q98" s="65">
        <v>1643852.1</v>
      </c>
    </row>
    <row r="99" spans="1:18" ht="23.25" x14ac:dyDescent="0.25">
      <c r="A99" s="72">
        <v>99</v>
      </c>
      <c r="B99" s="81" t="s">
        <v>499</v>
      </c>
      <c r="C99" s="24" t="s">
        <v>774</v>
      </c>
      <c r="D99" s="24" t="s">
        <v>507</v>
      </c>
      <c r="E99" s="24" t="s">
        <v>637</v>
      </c>
      <c r="F99" s="24" t="s">
        <v>508</v>
      </c>
      <c r="G99" s="24" t="s">
        <v>20</v>
      </c>
      <c r="H99" s="24" t="s">
        <v>70</v>
      </c>
      <c r="I99" s="58">
        <v>32</v>
      </c>
      <c r="J99" s="249" t="str">
        <f t="shared" si="1"/>
        <v>Белоярский р-н, Белоярский городской округ, п.г.т. Белоярский, ул. Юбилейная, д. 32</v>
      </c>
      <c r="K99" s="75">
        <v>1275.9000000000001</v>
      </c>
      <c r="L99" s="75">
        <v>27</v>
      </c>
      <c r="M99" s="75">
        <v>1</v>
      </c>
      <c r="N99" s="38" t="s">
        <v>2011</v>
      </c>
      <c r="O99" s="39">
        <v>42667</v>
      </c>
      <c r="P99" s="38" t="s">
        <v>1608</v>
      </c>
      <c r="Q99" s="65">
        <v>2695302.9</v>
      </c>
    </row>
    <row r="100" spans="1:18" ht="23.25" x14ac:dyDescent="0.25">
      <c r="A100" s="72">
        <v>100</v>
      </c>
      <c r="B100" s="81" t="s">
        <v>499</v>
      </c>
      <c r="C100" s="24" t="s">
        <v>774</v>
      </c>
      <c r="D100" s="24" t="s">
        <v>507</v>
      </c>
      <c r="E100" s="24" t="s">
        <v>637</v>
      </c>
      <c r="F100" s="24" t="s">
        <v>508</v>
      </c>
      <c r="G100" s="24" t="s">
        <v>20</v>
      </c>
      <c r="H100" s="24" t="s">
        <v>70</v>
      </c>
      <c r="I100" s="58" t="s">
        <v>764</v>
      </c>
      <c r="J100" s="249" t="str">
        <f t="shared" si="1"/>
        <v>Белоярский р-н, Белоярский городской округ, п.г.т. Белоярский, ул. Юбилейная, д. 32А</v>
      </c>
      <c r="K100" s="75">
        <v>1201.3</v>
      </c>
      <c r="L100" s="75">
        <v>27</v>
      </c>
      <c r="M100" s="75">
        <v>1</v>
      </c>
      <c r="N100" s="38" t="s">
        <v>2011</v>
      </c>
      <c r="O100" s="39">
        <v>42667</v>
      </c>
      <c r="P100" s="38" t="s">
        <v>1608</v>
      </c>
      <c r="Q100" s="65">
        <v>2771161.56</v>
      </c>
    </row>
    <row r="101" spans="1:18" ht="23.25" x14ac:dyDescent="0.25">
      <c r="A101" s="72">
        <v>98</v>
      </c>
      <c r="B101" s="81" t="s">
        <v>499</v>
      </c>
      <c r="C101" s="24" t="s">
        <v>774</v>
      </c>
      <c r="D101" s="24" t="s">
        <v>507</v>
      </c>
      <c r="E101" s="24" t="s">
        <v>1500</v>
      </c>
      <c r="F101" s="24" t="s">
        <v>775</v>
      </c>
      <c r="G101" s="24" t="s">
        <v>20</v>
      </c>
      <c r="H101" s="24" t="s">
        <v>69</v>
      </c>
      <c r="I101" s="58">
        <v>33</v>
      </c>
      <c r="J101" s="249" t="str">
        <f t="shared" si="1"/>
        <v>Белоярский р-н, Белоярский городской округ, пос. Студенческий, ул. Мира, д. 33</v>
      </c>
      <c r="K101" s="75">
        <v>866.4</v>
      </c>
      <c r="L101" s="75">
        <v>22</v>
      </c>
      <c r="M101" s="75">
        <v>1</v>
      </c>
      <c r="N101" s="38" t="s">
        <v>2011</v>
      </c>
      <c r="O101" s="39">
        <v>42667</v>
      </c>
      <c r="P101" s="38" t="s">
        <v>1608</v>
      </c>
      <c r="Q101" s="65">
        <v>2729456.82</v>
      </c>
    </row>
    <row r="102" spans="1:18" ht="23.25" x14ac:dyDescent="0.25">
      <c r="A102" s="72">
        <v>101</v>
      </c>
      <c r="B102" s="81" t="s">
        <v>499</v>
      </c>
      <c r="C102" s="24" t="s">
        <v>774</v>
      </c>
      <c r="D102" s="24" t="s">
        <v>507</v>
      </c>
      <c r="E102" s="24" t="s">
        <v>29</v>
      </c>
      <c r="F102" s="24" t="s">
        <v>612</v>
      </c>
      <c r="G102" s="24" t="s">
        <v>20</v>
      </c>
      <c r="H102" s="24" t="s">
        <v>613</v>
      </c>
      <c r="I102" s="58">
        <v>17</v>
      </c>
      <c r="J102" s="249" t="str">
        <f t="shared" si="1"/>
        <v>Белоярский р-н, Белоярский городской округ, с. Камышево, ул. 30 лет Победы, д. 17</v>
      </c>
      <c r="K102" s="75">
        <v>697.2</v>
      </c>
      <c r="L102" s="75">
        <v>16</v>
      </c>
      <c r="M102" s="75">
        <v>1</v>
      </c>
      <c r="N102" s="38" t="s">
        <v>2011</v>
      </c>
      <c r="O102" s="39">
        <v>42667</v>
      </c>
      <c r="P102" s="38" t="s">
        <v>1608</v>
      </c>
      <c r="Q102" s="65">
        <v>2744998.6</v>
      </c>
    </row>
    <row r="103" spans="1:18" ht="23.25" x14ac:dyDescent="0.25">
      <c r="A103" s="72">
        <v>102</v>
      </c>
      <c r="B103" s="81" t="s">
        <v>499</v>
      </c>
      <c r="C103" s="24"/>
      <c r="D103" s="24" t="s">
        <v>507</v>
      </c>
      <c r="E103" s="24" t="s">
        <v>29</v>
      </c>
      <c r="F103" s="24" t="s">
        <v>614</v>
      </c>
      <c r="G103" s="24" t="s">
        <v>20</v>
      </c>
      <c r="H103" s="24" t="s">
        <v>615</v>
      </c>
      <c r="I103" s="58">
        <v>57</v>
      </c>
      <c r="J103" s="249" t="str">
        <f t="shared" si="1"/>
        <v>Белоярский городской округ, с. Некрасово, ул. Алексеевская, д. 57</v>
      </c>
      <c r="K103" s="75">
        <v>1285.9000000000001</v>
      </c>
      <c r="L103" s="75">
        <v>26</v>
      </c>
      <c r="M103" s="75">
        <v>1</v>
      </c>
      <c r="N103" s="38" t="s">
        <v>2011</v>
      </c>
      <c r="O103" s="39">
        <v>42667</v>
      </c>
      <c r="P103" s="38" t="s">
        <v>1608</v>
      </c>
      <c r="Q103" s="65">
        <v>2769050.54</v>
      </c>
    </row>
    <row r="104" spans="1:18" ht="23.25" x14ac:dyDescent="0.25">
      <c r="A104" s="72">
        <v>103</v>
      </c>
      <c r="B104" s="81" t="s">
        <v>499</v>
      </c>
      <c r="C104" s="24"/>
      <c r="D104" s="24" t="s">
        <v>507</v>
      </c>
      <c r="E104" s="24" t="s">
        <v>29</v>
      </c>
      <c r="F104" s="24" t="s">
        <v>614</v>
      </c>
      <c r="G104" s="24" t="s">
        <v>20</v>
      </c>
      <c r="H104" s="24" t="s">
        <v>615</v>
      </c>
      <c r="I104" s="58">
        <v>59</v>
      </c>
      <c r="J104" s="249" t="str">
        <f t="shared" si="1"/>
        <v>Белоярский городской округ, с. Некрасово, ул. Алексеевская, д. 59</v>
      </c>
      <c r="K104" s="75">
        <v>1291.8</v>
      </c>
      <c r="L104" s="75">
        <v>27</v>
      </c>
      <c r="M104" s="75">
        <v>1</v>
      </c>
      <c r="N104" s="38" t="s">
        <v>2011</v>
      </c>
      <c r="O104" s="39">
        <v>42667</v>
      </c>
      <c r="P104" s="38" t="s">
        <v>1608</v>
      </c>
      <c r="Q104" s="65">
        <v>2858873.32</v>
      </c>
    </row>
    <row r="105" spans="1:18" ht="23.25" x14ac:dyDescent="0.25">
      <c r="A105" s="72">
        <v>104</v>
      </c>
      <c r="B105" s="81" t="s">
        <v>499</v>
      </c>
      <c r="C105" s="24" t="s">
        <v>774</v>
      </c>
      <c r="D105" s="24" t="s">
        <v>545</v>
      </c>
      <c r="E105" s="24" t="s">
        <v>637</v>
      </c>
      <c r="F105" s="24" t="s">
        <v>546</v>
      </c>
      <c r="G105" s="24" t="s">
        <v>20</v>
      </c>
      <c r="H105" s="24" t="s">
        <v>79</v>
      </c>
      <c r="I105" s="58">
        <v>11</v>
      </c>
      <c r="J105" s="249" t="str">
        <f t="shared" si="1"/>
        <v>Белоярский р-н, городской округ Верхнее Дуброво, п.г.т. Верхнее Дуброво, ул. Комарова, д. 11</v>
      </c>
      <c r="K105" s="75">
        <v>699.7</v>
      </c>
      <c r="L105" s="75">
        <v>12</v>
      </c>
      <c r="M105" s="75">
        <v>7</v>
      </c>
      <c r="N105" s="38" t="s">
        <v>2012</v>
      </c>
      <c r="O105" s="39">
        <v>42660</v>
      </c>
      <c r="P105" s="38" t="s">
        <v>1608</v>
      </c>
      <c r="Q105" s="65">
        <v>5675975.8200000003</v>
      </c>
    </row>
    <row r="106" spans="1:18" x14ac:dyDescent="0.25">
      <c r="A106" s="72">
        <v>105</v>
      </c>
      <c r="B106" s="81" t="s">
        <v>499</v>
      </c>
      <c r="C106" s="24"/>
      <c r="D106" s="24" t="s">
        <v>515</v>
      </c>
      <c r="E106" s="24"/>
      <c r="F106" s="24"/>
      <c r="G106" s="24" t="s">
        <v>4889</v>
      </c>
      <c r="H106" s="24" t="s">
        <v>4890</v>
      </c>
      <c r="I106" s="58">
        <v>43</v>
      </c>
      <c r="J106" s="249" t="s">
        <v>5546</v>
      </c>
      <c r="K106" s="75">
        <v>372.9</v>
      </c>
      <c r="L106" s="75">
        <v>14</v>
      </c>
      <c r="M106" s="75">
        <v>6</v>
      </c>
      <c r="N106" s="38" t="s">
        <v>2013</v>
      </c>
      <c r="O106" s="39">
        <v>42686</v>
      </c>
      <c r="P106" s="38" t="s">
        <v>1632</v>
      </c>
      <c r="Q106" s="65">
        <v>1731957.98</v>
      </c>
    </row>
    <row r="107" spans="1:18" ht="23.25" x14ac:dyDescent="0.25">
      <c r="A107" s="72">
        <v>106</v>
      </c>
      <c r="B107" s="81" t="s">
        <v>499</v>
      </c>
      <c r="C107" s="49"/>
      <c r="D107" s="49" t="s">
        <v>515</v>
      </c>
      <c r="E107" s="49" t="s">
        <v>18</v>
      </c>
      <c r="F107" s="49" t="s">
        <v>516</v>
      </c>
      <c r="G107" s="49" t="s">
        <v>20</v>
      </c>
      <c r="H107" s="49" t="s">
        <v>607</v>
      </c>
      <c r="I107" s="67">
        <v>2</v>
      </c>
      <c r="J107" s="249" t="str">
        <f t="shared" si="1"/>
        <v>Березовский городской округ, г. Березовский, ул. Брусницына, д. 2</v>
      </c>
      <c r="K107" s="99">
        <v>12249.6</v>
      </c>
      <c r="L107" s="75">
        <v>216</v>
      </c>
      <c r="M107" s="99">
        <v>6</v>
      </c>
      <c r="N107" s="55" t="s">
        <v>1295</v>
      </c>
      <c r="O107" s="54">
        <v>42598</v>
      </c>
      <c r="P107" s="55" t="s">
        <v>1598</v>
      </c>
      <c r="Q107" s="65">
        <v>10951910.279999999</v>
      </c>
    </row>
    <row r="108" spans="1:18" ht="23.25" x14ac:dyDescent="0.25">
      <c r="A108" s="72">
        <v>107</v>
      </c>
      <c r="B108" s="81" t="s">
        <v>499</v>
      </c>
      <c r="C108" s="49"/>
      <c r="D108" s="49" t="s">
        <v>515</v>
      </c>
      <c r="E108" s="49" t="s">
        <v>18</v>
      </c>
      <c r="F108" s="49" t="s">
        <v>516</v>
      </c>
      <c r="G108" s="49" t="s">
        <v>20</v>
      </c>
      <c r="H108" s="49" t="s">
        <v>607</v>
      </c>
      <c r="I108" s="67">
        <v>3</v>
      </c>
      <c r="J108" s="249" t="str">
        <f t="shared" si="1"/>
        <v>Березовский городской округ, г. Березовский, ул. Брусницына, д. 3</v>
      </c>
      <c r="K108" s="99">
        <v>13035.7</v>
      </c>
      <c r="L108" s="75">
        <v>216</v>
      </c>
      <c r="M108" s="99">
        <v>6</v>
      </c>
      <c r="N108" s="55" t="s">
        <v>1295</v>
      </c>
      <c r="O108" s="54">
        <v>42598</v>
      </c>
      <c r="P108" s="55" t="s">
        <v>1598</v>
      </c>
      <c r="Q108" s="65">
        <v>10951910.279999999</v>
      </c>
    </row>
    <row r="109" spans="1:18" ht="23.25" x14ac:dyDescent="0.25">
      <c r="A109" s="72">
        <v>108</v>
      </c>
      <c r="B109" s="81" t="s">
        <v>499</v>
      </c>
      <c r="C109" s="49"/>
      <c r="D109" s="49" t="s">
        <v>515</v>
      </c>
      <c r="E109" s="49" t="s">
        <v>18</v>
      </c>
      <c r="F109" s="49" t="s">
        <v>516</v>
      </c>
      <c r="G109" s="49" t="s">
        <v>20</v>
      </c>
      <c r="H109" s="49" t="s">
        <v>74</v>
      </c>
      <c r="I109" s="67" t="s">
        <v>618</v>
      </c>
      <c r="J109" s="249" t="str">
        <f t="shared" si="1"/>
        <v>Березовский городской округ, г. Березовский, ул. Гагарина, д. 15КОРПУС 1</v>
      </c>
      <c r="K109" s="99">
        <v>7793.8</v>
      </c>
      <c r="L109" s="75">
        <v>144</v>
      </c>
      <c r="M109" s="99">
        <v>4</v>
      </c>
      <c r="N109" s="55" t="s">
        <v>1295</v>
      </c>
      <c r="O109" s="54">
        <v>42598</v>
      </c>
      <c r="P109" s="55" t="s">
        <v>1598</v>
      </c>
      <c r="Q109" s="65">
        <v>7302703.6799999997</v>
      </c>
    </row>
    <row r="110" spans="1:18" ht="23.25" x14ac:dyDescent="0.25">
      <c r="A110" s="72">
        <v>109</v>
      </c>
      <c r="B110" s="81" t="s">
        <v>499</v>
      </c>
      <c r="C110" s="49"/>
      <c r="D110" s="49" t="s">
        <v>515</v>
      </c>
      <c r="E110" s="49" t="s">
        <v>18</v>
      </c>
      <c r="F110" s="49" t="s">
        <v>516</v>
      </c>
      <c r="G110" s="49" t="s">
        <v>20</v>
      </c>
      <c r="H110" s="49" t="s">
        <v>74</v>
      </c>
      <c r="I110" s="67" t="s">
        <v>619</v>
      </c>
      <c r="J110" s="249" t="str">
        <f t="shared" si="1"/>
        <v>Березовский городской округ, г. Березовский, ул. Гагарина, д. 15КОРПУС 2</v>
      </c>
      <c r="K110" s="99">
        <v>7732.1</v>
      </c>
      <c r="L110" s="75">
        <v>144</v>
      </c>
      <c r="M110" s="99">
        <v>4</v>
      </c>
      <c r="N110" s="55" t="s">
        <v>1295</v>
      </c>
      <c r="O110" s="54">
        <v>42598</v>
      </c>
      <c r="P110" s="55" t="s">
        <v>1598</v>
      </c>
      <c r="Q110" s="65">
        <v>7302703.6799999997</v>
      </c>
    </row>
    <row r="111" spans="1:18" ht="23.25" x14ac:dyDescent="0.25">
      <c r="A111" s="72">
        <v>110</v>
      </c>
      <c r="B111" s="81" t="s">
        <v>499</v>
      </c>
      <c r="C111" s="49"/>
      <c r="D111" s="49" t="s">
        <v>515</v>
      </c>
      <c r="E111" s="49" t="s">
        <v>18</v>
      </c>
      <c r="F111" s="49" t="s">
        <v>516</v>
      </c>
      <c r="G111" s="49" t="s">
        <v>20</v>
      </c>
      <c r="H111" s="49" t="s">
        <v>74</v>
      </c>
      <c r="I111" s="67" t="s">
        <v>565</v>
      </c>
      <c r="J111" s="249" t="str">
        <f t="shared" si="1"/>
        <v>Березовский городской округ, г. Березовский, ул. Гагарина, д. 15КОРПУС 3</v>
      </c>
      <c r="K111" s="99">
        <v>10835</v>
      </c>
      <c r="L111" s="75">
        <v>142</v>
      </c>
      <c r="M111" s="99">
        <v>2</v>
      </c>
      <c r="N111" s="55" t="s">
        <v>1295</v>
      </c>
      <c r="O111" s="54">
        <v>42598</v>
      </c>
      <c r="P111" s="55" t="s">
        <v>1598</v>
      </c>
      <c r="Q111" s="65">
        <v>3651351.84</v>
      </c>
      <c r="R111" s="102" t="s">
        <v>2348</v>
      </c>
    </row>
    <row r="112" spans="1:18" ht="23.25" x14ac:dyDescent="0.25">
      <c r="A112" s="72">
        <v>111</v>
      </c>
      <c r="B112" s="81" t="s">
        <v>499</v>
      </c>
      <c r="C112" s="49"/>
      <c r="D112" s="49" t="s">
        <v>515</v>
      </c>
      <c r="E112" s="49" t="s">
        <v>18</v>
      </c>
      <c r="F112" s="49" t="s">
        <v>516</v>
      </c>
      <c r="G112" s="49" t="s">
        <v>20</v>
      </c>
      <c r="H112" s="49" t="s">
        <v>74</v>
      </c>
      <c r="I112" s="67">
        <v>16</v>
      </c>
      <c r="J112" s="249" t="str">
        <f t="shared" si="1"/>
        <v>Березовский городской округ, г. Березовский, ул. Гагарина, д. 16</v>
      </c>
      <c r="K112" s="99">
        <v>21986.400000000001</v>
      </c>
      <c r="L112" s="75">
        <v>28</v>
      </c>
      <c r="M112" s="99">
        <v>7</v>
      </c>
      <c r="N112" s="55" t="s">
        <v>1295</v>
      </c>
      <c r="O112" s="54">
        <v>42598</v>
      </c>
      <c r="P112" s="55" t="s">
        <v>1598</v>
      </c>
      <c r="Q112" s="65">
        <v>13190471.210000001</v>
      </c>
    </row>
    <row r="113" spans="1:17" ht="23.25" x14ac:dyDescent="0.25">
      <c r="A113" s="72">
        <v>112</v>
      </c>
      <c r="B113" s="81" t="s">
        <v>499</v>
      </c>
      <c r="C113" s="24"/>
      <c r="D113" s="24" t="s">
        <v>515</v>
      </c>
      <c r="E113" s="24" t="s">
        <v>18</v>
      </c>
      <c r="F113" s="24" t="s">
        <v>516</v>
      </c>
      <c r="G113" s="24" t="s">
        <v>20</v>
      </c>
      <c r="H113" s="24" t="s">
        <v>185</v>
      </c>
      <c r="I113" s="58">
        <v>17</v>
      </c>
      <c r="J113" s="249" t="str">
        <f t="shared" si="1"/>
        <v>Березовский городской округ, г. Березовский, ул. Декабристов, д. 17</v>
      </c>
      <c r="K113" s="75">
        <v>572.9</v>
      </c>
      <c r="L113" s="75">
        <v>8</v>
      </c>
      <c r="M113" s="75">
        <v>6</v>
      </c>
      <c r="N113" s="38" t="s">
        <v>2013</v>
      </c>
      <c r="O113" s="39">
        <v>42686</v>
      </c>
      <c r="P113" s="38" t="s">
        <v>1632</v>
      </c>
      <c r="Q113" s="65">
        <v>2011496.38</v>
      </c>
    </row>
    <row r="114" spans="1:17" ht="23.25" x14ac:dyDescent="0.25">
      <c r="A114" s="72">
        <v>113</v>
      </c>
      <c r="B114" s="81" t="s">
        <v>499</v>
      </c>
      <c r="C114" s="24"/>
      <c r="D114" s="24" t="s">
        <v>515</v>
      </c>
      <c r="E114" s="24" t="s">
        <v>18</v>
      </c>
      <c r="F114" s="24" t="s">
        <v>516</v>
      </c>
      <c r="G114" s="24" t="s">
        <v>20</v>
      </c>
      <c r="H114" s="24" t="s">
        <v>185</v>
      </c>
      <c r="I114" s="58" t="s">
        <v>412</v>
      </c>
      <c r="J114" s="249" t="str">
        <f t="shared" si="1"/>
        <v>Березовский городской округ, г. Березовский, ул. Декабристов, д. 17А</v>
      </c>
      <c r="K114" s="75">
        <v>562.6</v>
      </c>
      <c r="L114" s="75">
        <v>8</v>
      </c>
      <c r="M114" s="75">
        <v>6</v>
      </c>
      <c r="N114" s="38" t="s">
        <v>2013</v>
      </c>
      <c r="O114" s="39">
        <v>42686</v>
      </c>
      <c r="P114" s="38" t="s">
        <v>1632</v>
      </c>
      <c r="Q114" s="65">
        <v>2985412.98</v>
      </c>
    </row>
    <row r="115" spans="1:17" ht="23.25" x14ac:dyDescent="0.25">
      <c r="A115" s="72">
        <v>114</v>
      </c>
      <c r="B115" s="81" t="s">
        <v>499</v>
      </c>
      <c r="C115" s="24"/>
      <c r="D115" s="24" t="s">
        <v>515</v>
      </c>
      <c r="E115" s="24" t="s">
        <v>18</v>
      </c>
      <c r="F115" s="24" t="s">
        <v>516</v>
      </c>
      <c r="G115" s="24" t="s">
        <v>20</v>
      </c>
      <c r="H115" s="24" t="s">
        <v>36</v>
      </c>
      <c r="I115" s="58">
        <v>46</v>
      </c>
      <c r="J115" s="249" t="str">
        <f t="shared" si="1"/>
        <v>Березовский городской округ, г. Березовский, ул. Ленина, д. 46</v>
      </c>
      <c r="K115" s="75">
        <v>1919.2</v>
      </c>
      <c r="L115" s="75">
        <v>24</v>
      </c>
      <c r="M115" s="75">
        <v>1</v>
      </c>
      <c r="N115" s="38" t="s">
        <v>2013</v>
      </c>
      <c r="O115" s="39">
        <v>42686</v>
      </c>
      <c r="P115" s="38" t="s">
        <v>1632</v>
      </c>
      <c r="Q115" s="65">
        <v>432706</v>
      </c>
    </row>
    <row r="116" spans="1:17" ht="23.25" x14ac:dyDescent="0.25">
      <c r="A116" s="72">
        <v>115</v>
      </c>
      <c r="B116" s="81" t="s">
        <v>499</v>
      </c>
      <c r="C116" s="24"/>
      <c r="D116" s="24" t="s">
        <v>515</v>
      </c>
      <c r="E116" s="24" t="s">
        <v>18</v>
      </c>
      <c r="F116" s="24" t="s">
        <v>516</v>
      </c>
      <c r="G116" s="24" t="s">
        <v>20</v>
      </c>
      <c r="H116" s="24" t="s">
        <v>69</v>
      </c>
      <c r="I116" s="58">
        <v>16</v>
      </c>
      <c r="J116" s="249" t="str">
        <f t="shared" si="1"/>
        <v>Березовский городской округ, г. Березовский, ул. Мира, д. 16</v>
      </c>
      <c r="K116" s="75">
        <v>506.4</v>
      </c>
      <c r="L116" s="75">
        <v>8</v>
      </c>
      <c r="M116" s="75">
        <v>8</v>
      </c>
      <c r="N116" s="38" t="s">
        <v>2013</v>
      </c>
      <c r="O116" s="39">
        <v>42686</v>
      </c>
      <c r="P116" s="38" t="s">
        <v>1632</v>
      </c>
      <c r="Q116" s="65">
        <v>3362112.64</v>
      </c>
    </row>
    <row r="117" spans="1:17" ht="23.25" x14ac:dyDescent="0.25">
      <c r="A117" s="72">
        <v>116</v>
      </c>
      <c r="B117" s="81" t="s">
        <v>499</v>
      </c>
      <c r="C117" s="49"/>
      <c r="D117" s="49" t="s">
        <v>515</v>
      </c>
      <c r="E117" s="49" t="s">
        <v>18</v>
      </c>
      <c r="F117" s="49" t="s">
        <v>516</v>
      </c>
      <c r="G117" s="49" t="s">
        <v>20</v>
      </c>
      <c r="H117" s="49" t="s">
        <v>282</v>
      </c>
      <c r="I117" s="67">
        <v>4</v>
      </c>
      <c r="J117" s="249" t="str">
        <f t="shared" si="1"/>
        <v>Березовский городской округ, г. Березовский, ул. Спортивная, д. 4</v>
      </c>
      <c r="K117" s="99">
        <v>15393.2</v>
      </c>
      <c r="L117" s="75">
        <v>216</v>
      </c>
      <c r="M117" s="99">
        <v>6</v>
      </c>
      <c r="N117" s="55" t="s">
        <v>1295</v>
      </c>
      <c r="O117" s="54">
        <v>42598</v>
      </c>
      <c r="P117" s="55" t="s">
        <v>1598</v>
      </c>
      <c r="Q117" s="65">
        <v>11302925.1</v>
      </c>
    </row>
    <row r="118" spans="1:17" ht="23.25" x14ac:dyDescent="0.25">
      <c r="A118" s="72">
        <v>117</v>
      </c>
      <c r="B118" s="81" t="s">
        <v>499</v>
      </c>
      <c r="C118" s="73"/>
      <c r="D118" s="24" t="s">
        <v>515</v>
      </c>
      <c r="E118" s="24" t="s">
        <v>18</v>
      </c>
      <c r="F118" s="24" t="s">
        <v>516</v>
      </c>
      <c r="G118" s="24" t="s">
        <v>20</v>
      </c>
      <c r="H118" s="24" t="s">
        <v>99</v>
      </c>
      <c r="I118" s="58">
        <v>36</v>
      </c>
      <c r="J118" s="249" t="str">
        <f t="shared" si="1"/>
        <v>Березовский городской округ, г. Березовский, ул. Чапаева, д. 36</v>
      </c>
      <c r="K118" s="75">
        <v>1772.6</v>
      </c>
      <c r="L118" s="75">
        <v>27</v>
      </c>
      <c r="M118" s="75">
        <v>8</v>
      </c>
      <c r="N118" s="38" t="s">
        <v>2013</v>
      </c>
      <c r="O118" s="39">
        <v>42686</v>
      </c>
      <c r="P118" s="38" t="s">
        <v>1632</v>
      </c>
      <c r="Q118" s="65">
        <v>7771956.7199999997</v>
      </c>
    </row>
    <row r="119" spans="1:17" ht="23.25" x14ac:dyDescent="0.25">
      <c r="A119" s="72">
        <v>118</v>
      </c>
      <c r="B119" s="81" t="s">
        <v>499</v>
      </c>
      <c r="C119" s="24"/>
      <c r="D119" s="24" t="s">
        <v>515</v>
      </c>
      <c r="E119" s="24" t="s">
        <v>18</v>
      </c>
      <c r="F119" s="24" t="s">
        <v>516</v>
      </c>
      <c r="G119" s="24" t="s">
        <v>20</v>
      </c>
      <c r="H119" s="24" t="s">
        <v>446</v>
      </c>
      <c r="I119" s="58">
        <v>25</v>
      </c>
      <c r="J119" s="249" t="str">
        <f t="shared" si="1"/>
        <v>Березовский городской округ, г. Березовский, ул. Энергостроителей, д. 25</v>
      </c>
      <c r="K119" s="75">
        <v>588.20000000000005</v>
      </c>
      <c r="L119" s="75">
        <v>8</v>
      </c>
      <c r="M119" s="75">
        <v>7</v>
      </c>
      <c r="N119" s="38" t="s">
        <v>2013</v>
      </c>
      <c r="O119" s="39">
        <v>42686</v>
      </c>
      <c r="P119" s="38" t="s">
        <v>1632</v>
      </c>
      <c r="Q119" s="65">
        <v>2910946.31</v>
      </c>
    </row>
    <row r="120" spans="1:17" ht="23.25" x14ac:dyDescent="0.25">
      <c r="A120" s="72">
        <v>119</v>
      </c>
      <c r="B120" s="81" t="s">
        <v>499</v>
      </c>
      <c r="C120" s="24"/>
      <c r="D120" s="24" t="s">
        <v>515</v>
      </c>
      <c r="E120" s="24" t="s">
        <v>18</v>
      </c>
      <c r="F120" s="24" t="s">
        <v>516</v>
      </c>
      <c r="G120" s="24" t="s">
        <v>20</v>
      </c>
      <c r="H120" s="24" t="s">
        <v>446</v>
      </c>
      <c r="I120" s="58">
        <v>27</v>
      </c>
      <c r="J120" s="249" t="str">
        <f t="shared" si="1"/>
        <v>Березовский городской округ, г. Березовский, ул. Энергостроителей, д. 27</v>
      </c>
      <c r="K120" s="75">
        <v>576.1</v>
      </c>
      <c r="L120" s="75">
        <v>8</v>
      </c>
      <c r="M120" s="75">
        <v>7</v>
      </c>
      <c r="N120" s="38" t="s">
        <v>2013</v>
      </c>
      <c r="O120" s="39">
        <v>42686</v>
      </c>
      <c r="P120" s="38" t="s">
        <v>1632</v>
      </c>
      <c r="Q120" s="65">
        <v>3144743.78</v>
      </c>
    </row>
    <row r="121" spans="1:17" ht="23.25" x14ac:dyDescent="0.25">
      <c r="A121" s="72">
        <v>120</v>
      </c>
      <c r="B121" s="81" t="s">
        <v>499</v>
      </c>
      <c r="C121" s="24"/>
      <c r="D121" s="24" t="s">
        <v>515</v>
      </c>
      <c r="E121" s="24" t="s">
        <v>18</v>
      </c>
      <c r="F121" s="24" t="s">
        <v>516</v>
      </c>
      <c r="G121" s="24" t="s">
        <v>20</v>
      </c>
      <c r="H121" s="24" t="s">
        <v>446</v>
      </c>
      <c r="I121" s="58">
        <v>33</v>
      </c>
      <c r="J121" s="249" t="str">
        <f t="shared" si="1"/>
        <v>Березовский городской округ, г. Березовский, ул. Энергостроителей, д. 33</v>
      </c>
      <c r="K121" s="75">
        <v>1602.6</v>
      </c>
      <c r="L121" s="75">
        <v>25</v>
      </c>
      <c r="M121" s="75">
        <v>7</v>
      </c>
      <c r="N121" s="38" t="s">
        <v>2013</v>
      </c>
      <c r="O121" s="39">
        <v>42686</v>
      </c>
      <c r="P121" s="38" t="s">
        <v>1632</v>
      </c>
      <c r="Q121" s="65">
        <v>5276841.82</v>
      </c>
    </row>
    <row r="122" spans="1:17" ht="23.25" x14ac:dyDescent="0.25">
      <c r="A122" s="72">
        <v>121</v>
      </c>
      <c r="B122" s="81" t="s">
        <v>499</v>
      </c>
      <c r="C122" s="24"/>
      <c r="D122" s="24" t="s">
        <v>515</v>
      </c>
      <c r="E122" s="24" t="s">
        <v>18</v>
      </c>
      <c r="F122" s="24" t="s">
        <v>516</v>
      </c>
      <c r="G122" s="24" t="s">
        <v>20</v>
      </c>
      <c r="H122" s="24" t="s">
        <v>446</v>
      </c>
      <c r="I122" s="58">
        <v>35</v>
      </c>
      <c r="J122" s="249" t="str">
        <f t="shared" si="1"/>
        <v>Березовский городской округ, г. Березовский, ул. Энергостроителей, д. 35</v>
      </c>
      <c r="K122" s="75">
        <v>1741</v>
      </c>
      <c r="L122" s="75">
        <v>27</v>
      </c>
      <c r="M122" s="75">
        <v>8</v>
      </c>
      <c r="N122" s="38" t="s">
        <v>2013</v>
      </c>
      <c r="O122" s="39">
        <v>42686</v>
      </c>
      <c r="P122" s="38" t="s">
        <v>1632</v>
      </c>
      <c r="Q122" s="65">
        <v>8498116.5700000003</v>
      </c>
    </row>
    <row r="123" spans="1:17" ht="23.25" x14ac:dyDescent="0.25">
      <c r="A123" s="72">
        <v>122</v>
      </c>
      <c r="B123" s="81" t="s">
        <v>499</v>
      </c>
      <c r="C123" s="24"/>
      <c r="D123" s="24" t="s">
        <v>515</v>
      </c>
      <c r="E123" s="24" t="s">
        <v>18</v>
      </c>
      <c r="F123" s="24" t="s">
        <v>516</v>
      </c>
      <c r="G123" s="24" t="s">
        <v>20</v>
      </c>
      <c r="H123" s="24" t="s">
        <v>446</v>
      </c>
      <c r="I123" s="58">
        <v>37</v>
      </c>
      <c r="J123" s="249" t="str">
        <f t="shared" si="1"/>
        <v>Березовский городской округ, г. Березовский, ул. Энергостроителей, д. 37</v>
      </c>
      <c r="K123" s="75">
        <v>1774.8</v>
      </c>
      <c r="L123" s="75">
        <v>26</v>
      </c>
      <c r="M123" s="75">
        <v>7</v>
      </c>
      <c r="N123" s="38" t="s">
        <v>2013</v>
      </c>
      <c r="O123" s="39">
        <v>42686</v>
      </c>
      <c r="P123" s="38" t="s">
        <v>1632</v>
      </c>
      <c r="Q123" s="65">
        <v>7165328.2400000002</v>
      </c>
    </row>
    <row r="124" spans="1:17" ht="23.25" x14ac:dyDescent="0.25">
      <c r="A124" s="72">
        <v>123</v>
      </c>
      <c r="B124" s="81" t="s">
        <v>499</v>
      </c>
      <c r="C124" s="24"/>
      <c r="D124" s="24" t="s">
        <v>515</v>
      </c>
      <c r="E124" s="24" t="s">
        <v>18</v>
      </c>
      <c r="F124" s="24" t="s">
        <v>516</v>
      </c>
      <c r="G124" s="24" t="s">
        <v>20</v>
      </c>
      <c r="H124" s="24" t="s">
        <v>446</v>
      </c>
      <c r="I124" s="58">
        <v>39</v>
      </c>
      <c r="J124" s="249" t="str">
        <f t="shared" si="1"/>
        <v>Березовский городской округ, г. Березовский, ул. Энергостроителей, д. 39</v>
      </c>
      <c r="K124" s="75">
        <v>1790.9</v>
      </c>
      <c r="L124" s="75">
        <v>27</v>
      </c>
      <c r="M124" s="75">
        <v>1</v>
      </c>
      <c r="N124" s="38" t="s">
        <v>2013</v>
      </c>
      <c r="O124" s="39">
        <v>42686</v>
      </c>
      <c r="P124" s="38" t="s">
        <v>1632</v>
      </c>
      <c r="Q124" s="65">
        <v>440354.76</v>
      </c>
    </row>
    <row r="125" spans="1:17" ht="23.25" x14ac:dyDescent="0.25">
      <c r="A125" s="72">
        <v>124</v>
      </c>
      <c r="B125" s="81" t="s">
        <v>499</v>
      </c>
      <c r="C125" s="73"/>
      <c r="D125" s="24" t="s">
        <v>515</v>
      </c>
      <c r="E125" s="24" t="s">
        <v>1500</v>
      </c>
      <c r="F125" s="24" t="s">
        <v>521</v>
      </c>
      <c r="G125" s="24" t="s">
        <v>20</v>
      </c>
      <c r="H125" s="24" t="s">
        <v>53</v>
      </c>
      <c r="I125" s="58" t="s">
        <v>414</v>
      </c>
      <c r="J125" s="249" t="str">
        <f t="shared" si="1"/>
        <v>Березовский городской округ, пос. Лосиный (г Березовский), ул. Комсомольская, д. 5А</v>
      </c>
      <c r="K125" s="75">
        <v>669.3</v>
      </c>
      <c r="L125" s="75">
        <v>16</v>
      </c>
      <c r="M125" s="75">
        <v>7</v>
      </c>
      <c r="N125" s="38" t="s">
        <v>2013</v>
      </c>
      <c r="O125" s="39">
        <v>42686</v>
      </c>
      <c r="P125" s="38" t="s">
        <v>1632</v>
      </c>
      <c r="Q125" s="65">
        <v>4821828.0999999996</v>
      </c>
    </row>
    <row r="126" spans="1:17" ht="23.25" x14ac:dyDescent="0.25">
      <c r="A126" s="72">
        <v>125</v>
      </c>
      <c r="B126" s="81" t="s">
        <v>499</v>
      </c>
      <c r="C126" s="73"/>
      <c r="D126" s="24" t="s">
        <v>515</v>
      </c>
      <c r="E126" s="24" t="s">
        <v>1500</v>
      </c>
      <c r="F126" s="24" t="s">
        <v>521</v>
      </c>
      <c r="G126" s="24" t="s">
        <v>20</v>
      </c>
      <c r="H126" s="24" t="s">
        <v>87</v>
      </c>
      <c r="I126" s="58">
        <v>3</v>
      </c>
      <c r="J126" s="249" t="str">
        <f t="shared" si="1"/>
        <v>Березовский городской округ, пос. Лосиный (г Березовский), ул. Строителей, д. 3</v>
      </c>
      <c r="K126" s="75">
        <v>678.8</v>
      </c>
      <c r="L126" s="75">
        <v>16</v>
      </c>
      <c r="M126" s="75">
        <v>6</v>
      </c>
      <c r="N126" s="38" t="s">
        <v>2013</v>
      </c>
      <c r="O126" s="39">
        <v>42686</v>
      </c>
      <c r="P126" s="38" t="s">
        <v>1632</v>
      </c>
      <c r="Q126" s="65">
        <v>4144438.48</v>
      </c>
    </row>
    <row r="127" spans="1:17" ht="23.25" x14ac:dyDescent="0.25">
      <c r="A127" s="72">
        <v>126</v>
      </c>
      <c r="B127" s="81" t="s">
        <v>499</v>
      </c>
      <c r="C127" s="73"/>
      <c r="D127" s="24" t="s">
        <v>515</v>
      </c>
      <c r="E127" s="24" t="s">
        <v>1500</v>
      </c>
      <c r="F127" s="24" t="s">
        <v>521</v>
      </c>
      <c r="G127" s="24" t="s">
        <v>20</v>
      </c>
      <c r="H127" s="24" t="s">
        <v>87</v>
      </c>
      <c r="I127" s="58">
        <v>4</v>
      </c>
      <c r="J127" s="249" t="str">
        <f t="shared" si="1"/>
        <v>Березовский городской округ, пос. Лосиный (г Березовский), ул. Строителей, д. 4</v>
      </c>
      <c r="K127" s="75">
        <v>686.2</v>
      </c>
      <c r="L127" s="75">
        <v>16</v>
      </c>
      <c r="M127" s="75">
        <v>6</v>
      </c>
      <c r="N127" s="38" t="s">
        <v>2013</v>
      </c>
      <c r="O127" s="39">
        <v>42686</v>
      </c>
      <c r="P127" s="38" t="s">
        <v>1632</v>
      </c>
      <c r="Q127" s="65">
        <v>4196025.72</v>
      </c>
    </row>
    <row r="128" spans="1:17" ht="23.25" x14ac:dyDescent="0.25">
      <c r="A128" s="72">
        <v>127</v>
      </c>
      <c r="B128" s="81" t="s">
        <v>499</v>
      </c>
      <c r="C128" s="24" t="s">
        <v>778</v>
      </c>
      <c r="D128" s="24" t="s">
        <v>610</v>
      </c>
      <c r="E128" s="24" t="s">
        <v>18</v>
      </c>
      <c r="F128" s="24" t="s">
        <v>541</v>
      </c>
      <c r="G128" s="24" t="s">
        <v>790</v>
      </c>
      <c r="H128" s="24" t="s">
        <v>791</v>
      </c>
      <c r="I128" s="58">
        <v>14</v>
      </c>
      <c r="J128" s="249" t="str">
        <f t="shared" si="1"/>
        <v>Богдановичский р-н, городской округ Богданович, г. Богданович, кв. 1-й, д. 14</v>
      </c>
      <c r="K128" s="75">
        <v>4400.2</v>
      </c>
      <c r="L128" s="75">
        <v>90</v>
      </c>
      <c r="M128" s="75">
        <v>1</v>
      </c>
      <c r="N128" s="38" t="s">
        <v>2014</v>
      </c>
      <c r="O128" s="39">
        <v>42681</v>
      </c>
      <c r="P128" s="38" t="s">
        <v>1608</v>
      </c>
      <c r="Q128" s="65">
        <v>2486803.98</v>
      </c>
    </row>
    <row r="129" spans="1:17" ht="23.25" x14ac:dyDescent="0.25">
      <c r="A129" s="80">
        <v>128</v>
      </c>
      <c r="B129" s="81" t="s">
        <v>499</v>
      </c>
      <c r="C129" s="24" t="s">
        <v>778</v>
      </c>
      <c r="D129" s="24" t="s">
        <v>610</v>
      </c>
      <c r="E129" s="24" t="s">
        <v>18</v>
      </c>
      <c r="F129" s="24" t="s">
        <v>541</v>
      </c>
      <c r="G129" s="24" t="s">
        <v>20</v>
      </c>
      <c r="H129" s="24" t="s">
        <v>648</v>
      </c>
      <c r="I129" s="58">
        <v>13</v>
      </c>
      <c r="J129" s="249" t="str">
        <f t="shared" si="1"/>
        <v>Богдановичский р-н, городской округ Богданович, г. Богданович, ул. 8 Марта, д. 13</v>
      </c>
      <c r="K129" s="75">
        <v>401.72</v>
      </c>
      <c r="L129" s="75">
        <v>8</v>
      </c>
      <c r="M129" s="75">
        <v>5</v>
      </c>
      <c r="N129" s="38" t="s">
        <v>2014</v>
      </c>
      <c r="O129" s="39">
        <v>42681</v>
      </c>
      <c r="P129" s="38" t="s">
        <v>1608</v>
      </c>
      <c r="Q129" s="65">
        <v>2169831.2000000002</v>
      </c>
    </row>
    <row r="130" spans="1:17" ht="23.25" x14ac:dyDescent="0.25">
      <c r="A130" s="72">
        <v>129</v>
      </c>
      <c r="B130" s="81" t="s">
        <v>499</v>
      </c>
      <c r="C130" s="24" t="s">
        <v>778</v>
      </c>
      <c r="D130" s="24" t="s">
        <v>610</v>
      </c>
      <c r="E130" s="24" t="s">
        <v>18</v>
      </c>
      <c r="F130" s="24" t="s">
        <v>541</v>
      </c>
      <c r="G130" s="24" t="s">
        <v>20</v>
      </c>
      <c r="H130" s="24" t="s">
        <v>74</v>
      </c>
      <c r="I130" s="58">
        <v>17</v>
      </c>
      <c r="J130" s="249" t="str">
        <f t="shared" si="1"/>
        <v>Богдановичский р-н, городской округ Богданович, г. Богданович, ул. Гагарина, д. 17</v>
      </c>
      <c r="K130" s="75">
        <v>3355.5</v>
      </c>
      <c r="L130" s="75">
        <v>75</v>
      </c>
      <c r="M130" s="75">
        <v>1</v>
      </c>
      <c r="N130" s="38" t="s">
        <v>2289</v>
      </c>
      <c r="O130" s="39" t="s">
        <v>2290</v>
      </c>
      <c r="P130" s="38" t="s">
        <v>1608</v>
      </c>
      <c r="Q130" s="65">
        <v>2749476.6999999997</v>
      </c>
    </row>
    <row r="131" spans="1:17" ht="23.25" x14ac:dyDescent="0.25">
      <c r="A131" s="72">
        <v>130</v>
      </c>
      <c r="B131" s="81" t="s">
        <v>499</v>
      </c>
      <c r="C131" s="24" t="s">
        <v>778</v>
      </c>
      <c r="D131" s="24" t="s">
        <v>610</v>
      </c>
      <c r="E131" s="24" t="s">
        <v>18</v>
      </c>
      <c r="F131" s="24" t="s">
        <v>541</v>
      </c>
      <c r="G131" s="24" t="s">
        <v>20</v>
      </c>
      <c r="H131" s="24" t="s">
        <v>74</v>
      </c>
      <c r="I131" s="58">
        <v>19</v>
      </c>
      <c r="J131" s="249" t="str">
        <f t="shared" ref="J131:J194" si="2">C131&amp;""&amp;D131&amp;", "&amp;E131&amp;" "&amp;F131&amp;", "&amp;G131&amp;" "&amp;H131&amp;", д. "&amp;I131</f>
        <v>Богдановичский р-н, городской округ Богданович, г. Богданович, ул. Гагарина, д. 19</v>
      </c>
      <c r="K131" s="75">
        <v>3333.8</v>
      </c>
      <c r="L131" s="75">
        <v>75</v>
      </c>
      <c r="M131" s="75">
        <v>1</v>
      </c>
      <c r="N131" s="38" t="s">
        <v>2014</v>
      </c>
      <c r="O131" s="39">
        <v>42681</v>
      </c>
      <c r="P131" s="38" t="s">
        <v>1608</v>
      </c>
      <c r="Q131" s="65">
        <v>2772043.02</v>
      </c>
    </row>
    <row r="132" spans="1:17" ht="23.25" x14ac:dyDescent="0.25">
      <c r="A132" s="72">
        <v>131</v>
      </c>
      <c r="B132" s="81" t="s">
        <v>499</v>
      </c>
      <c r="C132" s="24" t="s">
        <v>778</v>
      </c>
      <c r="D132" s="24" t="s">
        <v>610</v>
      </c>
      <c r="E132" s="24" t="s">
        <v>18</v>
      </c>
      <c r="F132" s="24" t="s">
        <v>541</v>
      </c>
      <c r="G132" s="24" t="s">
        <v>20</v>
      </c>
      <c r="H132" s="24" t="s">
        <v>74</v>
      </c>
      <c r="I132" s="58">
        <v>21</v>
      </c>
      <c r="J132" s="249" t="str">
        <f t="shared" si="2"/>
        <v>Богдановичский р-н, городской округ Богданович, г. Богданович, ул. Гагарина, д. 21</v>
      </c>
      <c r="K132" s="75">
        <v>2134.62</v>
      </c>
      <c r="L132" s="75">
        <v>36</v>
      </c>
      <c r="M132" s="75">
        <v>1</v>
      </c>
      <c r="N132" s="38" t="s">
        <v>2014</v>
      </c>
      <c r="O132" s="39">
        <v>42681</v>
      </c>
      <c r="P132" s="38" t="s">
        <v>1608</v>
      </c>
      <c r="Q132" s="65">
        <v>2014024</v>
      </c>
    </row>
    <row r="133" spans="1:17" ht="23.25" x14ac:dyDescent="0.25">
      <c r="A133" s="72">
        <v>132</v>
      </c>
      <c r="B133" s="81" t="s">
        <v>499</v>
      </c>
      <c r="C133" s="24" t="s">
        <v>778</v>
      </c>
      <c r="D133" s="24" t="s">
        <v>610</v>
      </c>
      <c r="E133" s="24" t="s">
        <v>18</v>
      </c>
      <c r="F133" s="24" t="s">
        <v>541</v>
      </c>
      <c r="G133" s="24" t="s">
        <v>20</v>
      </c>
      <c r="H133" s="24" t="s">
        <v>489</v>
      </c>
      <c r="I133" s="58">
        <v>4</v>
      </c>
      <c r="J133" s="249" t="str">
        <f t="shared" si="2"/>
        <v>Богдановичский р-н, городской округ Богданович, г. Богданович, ул. Железнодорожников, д. 4</v>
      </c>
      <c r="K133" s="75">
        <v>543.84</v>
      </c>
      <c r="L133" s="75">
        <v>8</v>
      </c>
      <c r="M133" s="75">
        <v>8</v>
      </c>
      <c r="N133" s="38" t="s">
        <v>2266</v>
      </c>
      <c r="O133" s="39" t="s">
        <v>2267</v>
      </c>
      <c r="P133" s="38" t="s">
        <v>1871</v>
      </c>
      <c r="Q133" s="65">
        <v>3014885.36</v>
      </c>
    </row>
    <row r="134" spans="1:17" ht="23.25" x14ac:dyDescent="0.25">
      <c r="A134" s="72">
        <v>133</v>
      </c>
      <c r="B134" s="81" t="s">
        <v>499</v>
      </c>
      <c r="C134" s="24" t="s">
        <v>778</v>
      </c>
      <c r="D134" s="24" t="s">
        <v>610</v>
      </c>
      <c r="E134" s="24" t="s">
        <v>18</v>
      </c>
      <c r="F134" s="24" t="s">
        <v>541</v>
      </c>
      <c r="G134" s="24" t="s">
        <v>20</v>
      </c>
      <c r="H134" s="24" t="s">
        <v>489</v>
      </c>
      <c r="I134" s="58">
        <v>6</v>
      </c>
      <c r="J134" s="249" t="str">
        <f t="shared" si="2"/>
        <v>Богдановичский р-н, городской округ Богданович, г. Богданович, ул. Железнодорожников, д. 6</v>
      </c>
      <c r="K134" s="75">
        <v>428.6</v>
      </c>
      <c r="L134" s="75">
        <v>8</v>
      </c>
      <c r="M134" s="75">
        <v>8</v>
      </c>
      <c r="N134" s="38" t="s">
        <v>1801</v>
      </c>
      <c r="O134" s="39">
        <v>42458</v>
      </c>
      <c r="P134" s="38" t="s">
        <v>1612</v>
      </c>
      <c r="Q134" s="65">
        <v>2776590.33</v>
      </c>
    </row>
    <row r="135" spans="1:17" ht="23.25" x14ac:dyDescent="0.25">
      <c r="A135" s="72">
        <v>134</v>
      </c>
      <c r="B135" s="81" t="s">
        <v>499</v>
      </c>
      <c r="C135" s="24" t="s">
        <v>778</v>
      </c>
      <c r="D135" s="24" t="s">
        <v>610</v>
      </c>
      <c r="E135" s="24" t="s">
        <v>18</v>
      </c>
      <c r="F135" s="24" t="s">
        <v>541</v>
      </c>
      <c r="G135" s="24" t="s">
        <v>20</v>
      </c>
      <c r="H135" s="24" t="s">
        <v>114</v>
      </c>
      <c r="I135" s="58">
        <v>18</v>
      </c>
      <c r="J135" s="249" t="str">
        <f t="shared" si="2"/>
        <v>Богдановичский р-н, городской округ Богданович, г. Богданович, ул. Крылова, д. 18</v>
      </c>
      <c r="K135" s="75">
        <v>595.44000000000005</v>
      </c>
      <c r="L135" s="75">
        <v>12</v>
      </c>
      <c r="M135" s="75">
        <v>2</v>
      </c>
      <c r="N135" s="38" t="s">
        <v>2014</v>
      </c>
      <c r="O135" s="39">
        <v>42681</v>
      </c>
      <c r="P135" s="38" t="s">
        <v>1608</v>
      </c>
      <c r="Q135" s="65">
        <v>1236958.6000000001</v>
      </c>
    </row>
    <row r="136" spans="1:17" ht="23.25" x14ac:dyDescent="0.25">
      <c r="A136" s="72">
        <v>135</v>
      </c>
      <c r="B136" s="81" t="s">
        <v>499</v>
      </c>
      <c r="C136" s="24" t="s">
        <v>778</v>
      </c>
      <c r="D136" s="24" t="s">
        <v>610</v>
      </c>
      <c r="E136" s="24" t="s">
        <v>18</v>
      </c>
      <c r="F136" s="24" t="s">
        <v>541</v>
      </c>
      <c r="G136" s="24" t="s">
        <v>20</v>
      </c>
      <c r="H136" s="24" t="s">
        <v>36</v>
      </c>
      <c r="I136" s="58">
        <v>12</v>
      </c>
      <c r="J136" s="249" t="str">
        <f t="shared" si="2"/>
        <v>Богдановичский р-н, городской округ Богданович, г. Богданович, ул. Ленина, д. 12</v>
      </c>
      <c r="K136" s="75">
        <v>1699.61</v>
      </c>
      <c r="L136" s="75">
        <v>23</v>
      </c>
      <c r="M136" s="75">
        <v>1</v>
      </c>
      <c r="N136" s="38" t="s">
        <v>2014</v>
      </c>
      <c r="O136" s="39">
        <v>42681</v>
      </c>
      <c r="P136" s="38" t="s">
        <v>1608</v>
      </c>
      <c r="Q136" s="65">
        <v>323261</v>
      </c>
    </row>
    <row r="137" spans="1:17" ht="23.25" x14ac:dyDescent="0.25">
      <c r="A137" s="72">
        <v>136</v>
      </c>
      <c r="B137" s="81" t="s">
        <v>499</v>
      </c>
      <c r="C137" s="24" t="s">
        <v>778</v>
      </c>
      <c r="D137" s="24" t="s">
        <v>610</v>
      </c>
      <c r="E137" s="24" t="s">
        <v>18</v>
      </c>
      <c r="F137" s="24" t="s">
        <v>541</v>
      </c>
      <c r="G137" s="24" t="s">
        <v>20</v>
      </c>
      <c r="H137" s="24" t="s">
        <v>36</v>
      </c>
      <c r="I137" s="58">
        <v>14</v>
      </c>
      <c r="J137" s="249" t="str">
        <f t="shared" si="2"/>
        <v>Богдановичский р-н, городской округ Богданович, г. Богданович, ул. Ленина, д. 14</v>
      </c>
      <c r="K137" s="75">
        <v>1631.85</v>
      </c>
      <c r="L137" s="75">
        <v>21</v>
      </c>
      <c r="M137" s="75">
        <v>1</v>
      </c>
      <c r="N137" s="38" t="s">
        <v>2014</v>
      </c>
      <c r="O137" s="39">
        <v>42681</v>
      </c>
      <c r="P137" s="38" t="s">
        <v>1608</v>
      </c>
      <c r="Q137" s="65">
        <v>317096.68</v>
      </c>
    </row>
    <row r="138" spans="1:17" ht="23.25" x14ac:dyDescent="0.25">
      <c r="A138" s="72">
        <v>137</v>
      </c>
      <c r="B138" s="81" t="s">
        <v>499</v>
      </c>
      <c r="C138" s="24" t="s">
        <v>778</v>
      </c>
      <c r="D138" s="24" t="s">
        <v>610</v>
      </c>
      <c r="E138" s="24" t="s">
        <v>18</v>
      </c>
      <c r="F138" s="24" t="s">
        <v>541</v>
      </c>
      <c r="G138" s="24" t="s">
        <v>20</v>
      </c>
      <c r="H138" s="24" t="s">
        <v>36</v>
      </c>
      <c r="I138" s="58">
        <v>2</v>
      </c>
      <c r="J138" s="249" t="str">
        <f t="shared" si="2"/>
        <v>Богдановичский р-н, городской округ Богданович, г. Богданович, ул. Ленина, д. 2</v>
      </c>
      <c r="K138" s="75">
        <v>1698.29</v>
      </c>
      <c r="L138" s="75">
        <v>27</v>
      </c>
      <c r="M138" s="75">
        <v>1</v>
      </c>
      <c r="N138" s="38" t="s">
        <v>2014</v>
      </c>
      <c r="O138" s="39">
        <v>42681</v>
      </c>
      <c r="P138" s="38" t="s">
        <v>1608</v>
      </c>
      <c r="Q138" s="65">
        <v>337315.98</v>
      </c>
    </row>
    <row r="139" spans="1:17" ht="23.25" x14ac:dyDescent="0.25">
      <c r="A139" s="72">
        <v>138</v>
      </c>
      <c r="B139" s="81" t="s">
        <v>499</v>
      </c>
      <c r="C139" s="24" t="s">
        <v>778</v>
      </c>
      <c r="D139" s="24" t="s">
        <v>610</v>
      </c>
      <c r="E139" s="24" t="s">
        <v>18</v>
      </c>
      <c r="F139" s="24" t="s">
        <v>541</v>
      </c>
      <c r="G139" s="24" t="s">
        <v>20</v>
      </c>
      <c r="H139" s="24" t="s">
        <v>36</v>
      </c>
      <c r="I139" s="58">
        <v>4</v>
      </c>
      <c r="J139" s="249" t="str">
        <f t="shared" si="2"/>
        <v>Богдановичский р-н, городской округ Богданович, г. Богданович, ул. Ленина, д. 4</v>
      </c>
      <c r="K139" s="75">
        <v>1726.67</v>
      </c>
      <c r="L139" s="75">
        <v>27</v>
      </c>
      <c r="M139" s="75">
        <v>1</v>
      </c>
      <c r="N139" s="38" t="s">
        <v>2014</v>
      </c>
      <c r="O139" s="39">
        <v>42681</v>
      </c>
      <c r="P139" s="38" t="s">
        <v>1608</v>
      </c>
      <c r="Q139" s="65">
        <v>292019.32</v>
      </c>
    </row>
    <row r="140" spans="1:17" ht="23.25" x14ac:dyDescent="0.25">
      <c r="A140" s="72">
        <v>139</v>
      </c>
      <c r="B140" s="81" t="s">
        <v>499</v>
      </c>
      <c r="C140" s="24" t="s">
        <v>778</v>
      </c>
      <c r="D140" s="24" t="s">
        <v>610</v>
      </c>
      <c r="E140" s="24" t="s">
        <v>18</v>
      </c>
      <c r="F140" s="24" t="s">
        <v>541</v>
      </c>
      <c r="G140" s="24" t="s">
        <v>20</v>
      </c>
      <c r="H140" s="24" t="s">
        <v>36</v>
      </c>
      <c r="I140" s="58">
        <v>6</v>
      </c>
      <c r="J140" s="249" t="str">
        <f t="shared" si="2"/>
        <v>Богдановичский р-н, городской округ Богданович, г. Богданович, ул. Ленина, д. 6</v>
      </c>
      <c r="K140" s="75">
        <v>2943.71</v>
      </c>
      <c r="L140" s="75">
        <v>33</v>
      </c>
      <c r="M140" s="75">
        <v>1</v>
      </c>
      <c r="N140" s="38" t="s">
        <v>2014</v>
      </c>
      <c r="O140" s="39">
        <v>42681</v>
      </c>
      <c r="P140" s="38" t="s">
        <v>1608</v>
      </c>
      <c r="Q140" s="65">
        <v>480956.2</v>
      </c>
    </row>
    <row r="141" spans="1:17" ht="23.25" x14ac:dyDescent="0.25">
      <c r="A141" s="72">
        <v>140</v>
      </c>
      <c r="B141" s="81" t="s">
        <v>499</v>
      </c>
      <c r="C141" s="24" t="s">
        <v>778</v>
      </c>
      <c r="D141" s="24" t="s">
        <v>610</v>
      </c>
      <c r="E141" s="24" t="s">
        <v>18</v>
      </c>
      <c r="F141" s="24" t="s">
        <v>541</v>
      </c>
      <c r="G141" s="24" t="s">
        <v>20</v>
      </c>
      <c r="H141" s="24" t="s">
        <v>36</v>
      </c>
      <c r="I141" s="58">
        <v>7</v>
      </c>
      <c r="J141" s="249" t="str">
        <f t="shared" si="2"/>
        <v>Богдановичский р-н, городской округ Богданович, г. Богданович, ул. Ленина, д. 7</v>
      </c>
      <c r="K141" s="75">
        <v>904.2</v>
      </c>
      <c r="L141" s="75">
        <v>12</v>
      </c>
      <c r="M141" s="75">
        <v>4</v>
      </c>
      <c r="N141" s="38" t="s">
        <v>2014</v>
      </c>
      <c r="O141" s="39">
        <v>42681</v>
      </c>
      <c r="P141" s="38" t="s">
        <v>1608</v>
      </c>
      <c r="Q141" s="65">
        <v>1599619.8</v>
      </c>
    </row>
    <row r="142" spans="1:17" ht="23.25" x14ac:dyDescent="0.25">
      <c r="A142" s="72">
        <v>141</v>
      </c>
      <c r="B142" s="81" t="s">
        <v>499</v>
      </c>
      <c r="C142" s="24" t="s">
        <v>778</v>
      </c>
      <c r="D142" s="24" t="s">
        <v>610</v>
      </c>
      <c r="E142" s="24" t="s">
        <v>18</v>
      </c>
      <c r="F142" s="24" t="s">
        <v>541</v>
      </c>
      <c r="G142" s="24" t="s">
        <v>20</v>
      </c>
      <c r="H142" s="24" t="s">
        <v>36</v>
      </c>
      <c r="I142" s="58">
        <v>8</v>
      </c>
      <c r="J142" s="249" t="str">
        <f t="shared" si="2"/>
        <v>Богдановичский р-н, городской округ Богданович, г. Богданович, ул. Ленина, д. 8</v>
      </c>
      <c r="K142" s="75">
        <v>1940.2</v>
      </c>
      <c r="L142" s="75">
        <v>68</v>
      </c>
      <c r="M142" s="75">
        <v>1</v>
      </c>
      <c r="N142" s="38" t="s">
        <v>2016</v>
      </c>
      <c r="O142" s="39">
        <v>42965</v>
      </c>
      <c r="P142" s="38" t="s">
        <v>1608</v>
      </c>
      <c r="Q142" s="65">
        <v>532277.93999999994</v>
      </c>
    </row>
    <row r="143" spans="1:17" ht="23.25" x14ac:dyDescent="0.25">
      <c r="A143" s="72">
        <v>142</v>
      </c>
      <c r="B143" s="81" t="s">
        <v>499</v>
      </c>
      <c r="C143" s="24" t="s">
        <v>778</v>
      </c>
      <c r="D143" s="24" t="s">
        <v>610</v>
      </c>
      <c r="E143" s="24" t="s">
        <v>18</v>
      </c>
      <c r="F143" s="24" t="s">
        <v>541</v>
      </c>
      <c r="G143" s="24" t="s">
        <v>20</v>
      </c>
      <c r="H143" s="24" t="s">
        <v>36</v>
      </c>
      <c r="I143" s="58">
        <v>9</v>
      </c>
      <c r="J143" s="249" t="str">
        <f t="shared" si="2"/>
        <v>Богдановичский р-н, городской округ Богданович, г. Богданович, ул. Ленина, д. 9</v>
      </c>
      <c r="K143" s="75">
        <v>841.72</v>
      </c>
      <c r="L143" s="75">
        <v>19</v>
      </c>
      <c r="M143" s="75">
        <v>4</v>
      </c>
      <c r="N143" s="38" t="s">
        <v>2014</v>
      </c>
      <c r="O143" s="39">
        <v>42681</v>
      </c>
      <c r="P143" s="38" t="s">
        <v>1608</v>
      </c>
      <c r="Q143" s="65">
        <v>1414952.16</v>
      </c>
    </row>
    <row r="144" spans="1:17" ht="23.25" x14ac:dyDescent="0.25">
      <c r="A144" s="72">
        <v>143</v>
      </c>
      <c r="B144" s="81" t="s">
        <v>499</v>
      </c>
      <c r="C144" s="24" t="s">
        <v>778</v>
      </c>
      <c r="D144" s="24" t="s">
        <v>610</v>
      </c>
      <c r="E144" s="24" t="s">
        <v>18</v>
      </c>
      <c r="F144" s="24" t="s">
        <v>541</v>
      </c>
      <c r="G144" s="24" t="s">
        <v>20</v>
      </c>
      <c r="H144" s="24" t="s">
        <v>47</v>
      </c>
      <c r="I144" s="58">
        <v>42</v>
      </c>
      <c r="J144" s="249" t="str">
        <f t="shared" si="2"/>
        <v>Богдановичский р-н, городской округ Богданович, г. Богданович, ул. Максима Горького, д. 42</v>
      </c>
      <c r="K144" s="75">
        <v>707.2</v>
      </c>
      <c r="L144" s="75">
        <v>19</v>
      </c>
      <c r="M144" s="75">
        <v>1</v>
      </c>
      <c r="N144" s="38" t="s">
        <v>2014</v>
      </c>
      <c r="O144" s="39">
        <v>42681</v>
      </c>
      <c r="P144" s="38" t="s">
        <v>1608</v>
      </c>
      <c r="Q144" s="65">
        <v>1205441.98</v>
      </c>
    </row>
    <row r="145" spans="1:18" ht="23.25" x14ac:dyDescent="0.25">
      <c r="A145" s="72">
        <v>144</v>
      </c>
      <c r="B145" s="81" t="s">
        <v>499</v>
      </c>
      <c r="C145" s="24" t="s">
        <v>778</v>
      </c>
      <c r="D145" s="24" t="s">
        <v>610</v>
      </c>
      <c r="E145" s="24" t="s">
        <v>18</v>
      </c>
      <c r="F145" s="24" t="s">
        <v>541</v>
      </c>
      <c r="G145" s="24" t="s">
        <v>20</v>
      </c>
      <c r="H145" s="24" t="s">
        <v>69</v>
      </c>
      <c r="I145" s="58">
        <v>12</v>
      </c>
      <c r="J145" s="249" t="str">
        <f t="shared" si="2"/>
        <v>Богдановичский р-н, городской округ Богданович, г. Богданович, ул. Мира, д. 12</v>
      </c>
      <c r="K145" s="75">
        <v>541.20000000000005</v>
      </c>
      <c r="L145" s="75">
        <v>8</v>
      </c>
      <c r="M145" s="75">
        <v>5</v>
      </c>
      <c r="N145" s="38" t="s">
        <v>2014</v>
      </c>
      <c r="O145" s="39">
        <v>42681</v>
      </c>
      <c r="P145" s="38" t="s">
        <v>1608</v>
      </c>
      <c r="Q145" s="65">
        <v>1259653.54</v>
      </c>
    </row>
    <row r="146" spans="1:18" ht="23.25" x14ac:dyDescent="0.25">
      <c r="A146" s="72">
        <v>145</v>
      </c>
      <c r="B146" s="81" t="s">
        <v>499</v>
      </c>
      <c r="C146" s="24" t="s">
        <v>778</v>
      </c>
      <c r="D146" s="24" t="s">
        <v>610</v>
      </c>
      <c r="E146" s="24" t="s">
        <v>18</v>
      </c>
      <c r="F146" s="24" t="s">
        <v>541</v>
      </c>
      <c r="G146" s="24" t="s">
        <v>20</v>
      </c>
      <c r="H146" s="24" t="s">
        <v>69</v>
      </c>
      <c r="I146" s="58">
        <v>14</v>
      </c>
      <c r="J146" s="249" t="str">
        <f t="shared" si="2"/>
        <v>Богдановичский р-н, городской округ Богданович, г. Богданович, ул. Мира, д. 14</v>
      </c>
      <c r="K146" s="75">
        <v>351.3</v>
      </c>
      <c r="L146" s="75">
        <v>12</v>
      </c>
      <c r="M146" s="75">
        <v>3</v>
      </c>
      <c r="N146" s="38" t="s">
        <v>1801</v>
      </c>
      <c r="O146" s="39">
        <v>42458</v>
      </c>
      <c r="P146" s="38" t="s">
        <v>1612</v>
      </c>
      <c r="Q146" s="65">
        <v>834694.61</v>
      </c>
    </row>
    <row r="147" spans="1:18" ht="23.25" x14ac:dyDescent="0.25">
      <c r="A147" s="72">
        <v>146</v>
      </c>
      <c r="B147" s="81" t="s">
        <v>499</v>
      </c>
      <c r="C147" s="24" t="s">
        <v>778</v>
      </c>
      <c r="D147" s="24" t="s">
        <v>610</v>
      </c>
      <c r="E147" s="24" t="s">
        <v>18</v>
      </c>
      <c r="F147" s="24" t="s">
        <v>541</v>
      </c>
      <c r="G147" s="24" t="s">
        <v>20</v>
      </c>
      <c r="H147" s="24" t="s">
        <v>69</v>
      </c>
      <c r="I147" s="58">
        <v>18</v>
      </c>
      <c r="J147" s="249" t="str">
        <f t="shared" si="2"/>
        <v>Богдановичский р-н, городской округ Богданович, г. Богданович, ул. Мира, д. 18</v>
      </c>
      <c r="K147" s="75">
        <v>387.2</v>
      </c>
      <c r="L147" s="75">
        <v>12</v>
      </c>
      <c r="M147" s="75">
        <v>3</v>
      </c>
      <c r="N147" s="38" t="s">
        <v>1801</v>
      </c>
      <c r="O147" s="39">
        <v>42458</v>
      </c>
      <c r="P147" s="38" t="s">
        <v>1612</v>
      </c>
      <c r="Q147" s="65">
        <v>794106.36</v>
      </c>
    </row>
    <row r="148" spans="1:18" ht="23.25" x14ac:dyDescent="0.25">
      <c r="A148" s="72">
        <v>147</v>
      </c>
      <c r="B148" s="81" t="s">
        <v>499</v>
      </c>
      <c r="C148" s="24" t="s">
        <v>778</v>
      </c>
      <c r="D148" s="24" t="s">
        <v>610</v>
      </c>
      <c r="E148" s="24" t="s">
        <v>18</v>
      </c>
      <c r="F148" s="24" t="s">
        <v>541</v>
      </c>
      <c r="G148" s="24" t="s">
        <v>20</v>
      </c>
      <c r="H148" s="24" t="s">
        <v>69</v>
      </c>
      <c r="I148" s="58" t="s">
        <v>947</v>
      </c>
      <c r="J148" s="249" t="str">
        <f t="shared" si="2"/>
        <v>Богдановичский р-н, городской округ Богданович, г. Богданович, ул. Мира, д. 6</v>
      </c>
      <c r="K148" s="75">
        <v>909.3</v>
      </c>
      <c r="L148" s="75">
        <v>19</v>
      </c>
      <c r="M148" s="75">
        <v>3</v>
      </c>
      <c r="N148" s="38" t="s">
        <v>4528</v>
      </c>
      <c r="O148" s="39" t="s">
        <v>4529</v>
      </c>
      <c r="P148" s="38" t="s">
        <v>1608</v>
      </c>
      <c r="Q148" s="65">
        <f>538429.74+1085537.46</f>
        <v>1623967.2</v>
      </c>
      <c r="R148" s="102" t="s">
        <v>2348</v>
      </c>
    </row>
    <row r="149" spans="1:18" ht="23.25" x14ac:dyDescent="0.25">
      <c r="A149" s="72">
        <v>148</v>
      </c>
      <c r="B149" s="81" t="s">
        <v>499</v>
      </c>
      <c r="C149" s="24" t="s">
        <v>778</v>
      </c>
      <c r="D149" s="24" t="s">
        <v>610</v>
      </c>
      <c r="E149" s="24" t="s">
        <v>18</v>
      </c>
      <c r="F149" s="24" t="s">
        <v>541</v>
      </c>
      <c r="G149" s="24" t="s">
        <v>20</v>
      </c>
      <c r="H149" s="24" t="s">
        <v>69</v>
      </c>
      <c r="I149" s="58">
        <v>9</v>
      </c>
      <c r="J149" s="249" t="str">
        <f t="shared" si="2"/>
        <v>Богдановичский р-н, городской округ Богданович, г. Богданович, ул. Мира, д. 9</v>
      </c>
      <c r="K149" s="75">
        <v>518.20000000000005</v>
      </c>
      <c r="L149" s="75">
        <v>8</v>
      </c>
      <c r="M149" s="75">
        <v>2</v>
      </c>
      <c r="N149" s="38" t="s">
        <v>1801</v>
      </c>
      <c r="O149" s="39">
        <v>42458</v>
      </c>
      <c r="P149" s="38" t="s">
        <v>1612</v>
      </c>
      <c r="Q149" s="65">
        <v>602332.09</v>
      </c>
    </row>
    <row r="150" spans="1:18" ht="23.25" x14ac:dyDescent="0.25">
      <c r="A150" s="72">
        <v>149</v>
      </c>
      <c r="B150" s="81" t="s">
        <v>499</v>
      </c>
      <c r="C150" s="24" t="s">
        <v>778</v>
      </c>
      <c r="D150" s="24" t="s">
        <v>610</v>
      </c>
      <c r="E150" s="24" t="s">
        <v>18</v>
      </c>
      <c r="F150" s="24" t="s">
        <v>541</v>
      </c>
      <c r="G150" s="24" t="s">
        <v>20</v>
      </c>
      <c r="H150" s="24" t="s">
        <v>61</v>
      </c>
      <c r="I150" s="58">
        <v>19</v>
      </c>
      <c r="J150" s="249" t="str">
        <f t="shared" si="2"/>
        <v>Богдановичский р-н, городской округ Богданович, г. Богданович, ул. Октябрьская, д. 19</v>
      </c>
      <c r="K150" s="75">
        <v>3578.2</v>
      </c>
      <c r="L150" s="75">
        <v>64</v>
      </c>
      <c r="M150" s="75">
        <v>1</v>
      </c>
      <c r="N150" s="38" t="s">
        <v>2014</v>
      </c>
      <c r="O150" s="39">
        <v>42681</v>
      </c>
      <c r="P150" s="38" t="s">
        <v>1608</v>
      </c>
      <c r="Q150" s="65">
        <v>2474069.42</v>
      </c>
    </row>
    <row r="151" spans="1:18" ht="23.25" x14ac:dyDescent="0.25">
      <c r="A151" s="72">
        <v>150</v>
      </c>
      <c r="B151" s="81" t="s">
        <v>499</v>
      </c>
      <c r="C151" s="24" t="s">
        <v>778</v>
      </c>
      <c r="D151" s="24" t="s">
        <v>610</v>
      </c>
      <c r="E151" s="24" t="s">
        <v>18</v>
      </c>
      <c r="F151" s="24" t="s">
        <v>541</v>
      </c>
      <c r="G151" s="24" t="s">
        <v>20</v>
      </c>
      <c r="H151" s="24" t="s">
        <v>61</v>
      </c>
      <c r="I151" s="58" t="s">
        <v>116</v>
      </c>
      <c r="J151" s="249" t="str">
        <f t="shared" si="2"/>
        <v>Богдановичский р-н, городской округ Богданович, г. Богданович, ул. Октябрьская, д. 88А</v>
      </c>
      <c r="K151" s="75">
        <v>3655.9</v>
      </c>
      <c r="L151" s="75">
        <v>67</v>
      </c>
      <c r="M151" s="75">
        <v>1</v>
      </c>
      <c r="N151" s="38" t="s">
        <v>2289</v>
      </c>
      <c r="O151" s="39" t="s">
        <v>2290</v>
      </c>
      <c r="P151" s="38" t="s">
        <v>1608</v>
      </c>
      <c r="Q151" s="65">
        <v>3208359.8200000003</v>
      </c>
    </row>
    <row r="152" spans="1:18" ht="23.25" x14ac:dyDescent="0.25">
      <c r="A152" s="72">
        <v>151</v>
      </c>
      <c r="B152" s="81" t="s">
        <v>499</v>
      </c>
      <c r="C152" s="24" t="s">
        <v>778</v>
      </c>
      <c r="D152" s="24" t="s">
        <v>610</v>
      </c>
      <c r="E152" s="24" t="s">
        <v>18</v>
      </c>
      <c r="F152" s="24" t="s">
        <v>541</v>
      </c>
      <c r="G152" s="24" t="s">
        <v>20</v>
      </c>
      <c r="H152" s="24" t="s">
        <v>611</v>
      </c>
      <c r="I152" s="58">
        <v>13</v>
      </c>
      <c r="J152" s="249" t="str">
        <f t="shared" si="2"/>
        <v>Богдановичский р-н, городской округ Богданович, г. Богданович, ул. Партизанская, д. 13</v>
      </c>
      <c r="K152" s="75">
        <v>1365.2</v>
      </c>
      <c r="L152" s="75">
        <v>30</v>
      </c>
      <c r="M152" s="75">
        <v>1</v>
      </c>
      <c r="N152" s="38" t="s">
        <v>2289</v>
      </c>
      <c r="O152" s="39" t="s">
        <v>2290</v>
      </c>
      <c r="P152" s="38" t="s">
        <v>1608</v>
      </c>
      <c r="Q152" s="65">
        <v>1488048.44</v>
      </c>
    </row>
    <row r="153" spans="1:18" ht="23.25" x14ac:dyDescent="0.25">
      <c r="A153" s="72">
        <v>152</v>
      </c>
      <c r="B153" s="81" t="s">
        <v>499</v>
      </c>
      <c r="C153" s="24" t="s">
        <v>778</v>
      </c>
      <c r="D153" s="24" t="s">
        <v>610</v>
      </c>
      <c r="E153" s="24" t="s">
        <v>18</v>
      </c>
      <c r="F153" s="24" t="s">
        <v>541</v>
      </c>
      <c r="G153" s="24" t="s">
        <v>20</v>
      </c>
      <c r="H153" s="24" t="s">
        <v>611</v>
      </c>
      <c r="I153" s="58">
        <v>19</v>
      </c>
      <c r="J153" s="249" t="str">
        <f t="shared" si="2"/>
        <v>Богдановичский р-н, городской округ Богданович, г. Богданович, ул. Партизанская, д. 19</v>
      </c>
      <c r="K153" s="75">
        <v>2982.3</v>
      </c>
      <c r="L153" s="75">
        <v>160</v>
      </c>
      <c r="M153" s="75">
        <v>1</v>
      </c>
      <c r="N153" s="38" t="s">
        <v>2014</v>
      </c>
      <c r="O153" s="39">
        <v>42681</v>
      </c>
      <c r="P153" s="38" t="s">
        <v>1608</v>
      </c>
      <c r="Q153" s="65">
        <v>2882319.92</v>
      </c>
    </row>
    <row r="154" spans="1:18" ht="23.25" x14ac:dyDescent="0.25">
      <c r="A154" s="72">
        <v>153</v>
      </c>
      <c r="B154" s="81" t="s">
        <v>499</v>
      </c>
      <c r="C154" s="24" t="s">
        <v>778</v>
      </c>
      <c r="D154" s="24" t="s">
        <v>610</v>
      </c>
      <c r="E154" s="24" t="s">
        <v>18</v>
      </c>
      <c r="F154" s="24" t="s">
        <v>541</v>
      </c>
      <c r="G154" s="24" t="s">
        <v>20</v>
      </c>
      <c r="H154" s="24" t="s">
        <v>611</v>
      </c>
      <c r="I154" s="58">
        <v>20</v>
      </c>
      <c r="J154" s="249" t="str">
        <f t="shared" si="2"/>
        <v>Богдановичский р-н, городской округ Богданович, г. Богданович, ул. Партизанская, д. 20</v>
      </c>
      <c r="K154" s="75">
        <v>3672.3</v>
      </c>
      <c r="L154" s="75">
        <v>68</v>
      </c>
      <c r="M154" s="75">
        <v>1</v>
      </c>
      <c r="N154" s="38" t="s">
        <v>2014</v>
      </c>
      <c r="O154" s="39">
        <v>42681</v>
      </c>
      <c r="P154" s="38" t="s">
        <v>1608</v>
      </c>
      <c r="Q154" s="65">
        <v>2215408.7000000002</v>
      </c>
    </row>
    <row r="155" spans="1:18" ht="23.25" x14ac:dyDescent="0.25">
      <c r="A155" s="72">
        <v>154</v>
      </c>
      <c r="B155" s="81" t="s">
        <v>499</v>
      </c>
      <c r="C155" s="24" t="s">
        <v>778</v>
      </c>
      <c r="D155" s="24" t="s">
        <v>610</v>
      </c>
      <c r="E155" s="24" t="s">
        <v>18</v>
      </c>
      <c r="F155" s="24" t="s">
        <v>541</v>
      </c>
      <c r="G155" s="24" t="s">
        <v>20</v>
      </c>
      <c r="H155" s="24" t="s">
        <v>611</v>
      </c>
      <c r="I155" s="58">
        <v>21</v>
      </c>
      <c r="J155" s="249" t="str">
        <f t="shared" si="2"/>
        <v>Богдановичский р-н, городской округ Богданович, г. Богданович, ул. Партизанская, д. 21</v>
      </c>
      <c r="K155" s="75">
        <v>3546.6</v>
      </c>
      <c r="L155" s="75">
        <v>51</v>
      </c>
      <c r="M155" s="75">
        <v>1</v>
      </c>
      <c r="N155" s="38" t="s">
        <v>2014</v>
      </c>
      <c r="O155" s="39">
        <v>42681</v>
      </c>
      <c r="P155" s="38" t="s">
        <v>1608</v>
      </c>
      <c r="Q155" s="65">
        <v>2085201.6</v>
      </c>
    </row>
    <row r="156" spans="1:18" ht="23.25" x14ac:dyDescent="0.25">
      <c r="A156" s="72">
        <v>155</v>
      </c>
      <c r="B156" s="81" t="s">
        <v>499</v>
      </c>
      <c r="C156" s="24" t="s">
        <v>778</v>
      </c>
      <c r="D156" s="24" t="s">
        <v>610</v>
      </c>
      <c r="E156" s="24" t="s">
        <v>18</v>
      </c>
      <c r="F156" s="24" t="s">
        <v>541</v>
      </c>
      <c r="G156" s="24" t="s">
        <v>20</v>
      </c>
      <c r="H156" s="24" t="s">
        <v>84</v>
      </c>
      <c r="I156" s="58">
        <v>4</v>
      </c>
      <c r="J156" s="249" t="str">
        <f t="shared" si="2"/>
        <v>Богдановичский р-н, городской округ Богданович, г. Богданович, ул. Советская, д. 4</v>
      </c>
      <c r="K156" s="75">
        <v>791.45</v>
      </c>
      <c r="L156" s="75">
        <v>20</v>
      </c>
      <c r="M156" s="75">
        <v>2</v>
      </c>
      <c r="N156" s="38" t="s">
        <v>2014</v>
      </c>
      <c r="O156" s="39">
        <v>42681</v>
      </c>
      <c r="P156" s="38" t="s">
        <v>1608</v>
      </c>
      <c r="Q156" s="65">
        <v>924357.72</v>
      </c>
    </row>
    <row r="157" spans="1:18" ht="23.25" x14ac:dyDescent="0.25">
      <c r="A157" s="72">
        <v>156</v>
      </c>
      <c r="B157" s="81" t="s">
        <v>499</v>
      </c>
      <c r="C157" s="44" t="s">
        <v>778</v>
      </c>
      <c r="D157" s="24" t="s">
        <v>610</v>
      </c>
      <c r="E157" s="44" t="s">
        <v>18</v>
      </c>
      <c r="F157" s="44" t="s">
        <v>541</v>
      </c>
      <c r="G157" s="44" t="s">
        <v>20</v>
      </c>
      <c r="H157" s="44" t="s">
        <v>282</v>
      </c>
      <c r="I157" s="78">
        <v>1</v>
      </c>
      <c r="J157" s="249" t="str">
        <f t="shared" si="2"/>
        <v>Богдановичский р-н, городской округ Богданович, г. Богданович, ул. Спортивная, д. 1</v>
      </c>
      <c r="K157" s="75">
        <v>834.7</v>
      </c>
      <c r="L157" s="75">
        <v>12</v>
      </c>
      <c r="M157" s="75">
        <v>4</v>
      </c>
      <c r="N157" s="38" t="s">
        <v>2266</v>
      </c>
      <c r="O157" s="39" t="s">
        <v>2267</v>
      </c>
      <c r="P157" s="38" t="s">
        <v>1871</v>
      </c>
      <c r="Q157" s="65">
        <v>1668933.82</v>
      </c>
    </row>
    <row r="158" spans="1:18" ht="23.25" x14ac:dyDescent="0.25">
      <c r="A158" s="72">
        <v>157</v>
      </c>
      <c r="B158" s="81" t="s">
        <v>499</v>
      </c>
      <c r="C158" s="44" t="s">
        <v>778</v>
      </c>
      <c r="D158" s="24" t="s">
        <v>610</v>
      </c>
      <c r="E158" s="44" t="s">
        <v>18</v>
      </c>
      <c r="F158" s="44" t="s">
        <v>541</v>
      </c>
      <c r="G158" s="44" t="s">
        <v>20</v>
      </c>
      <c r="H158" s="44" t="s">
        <v>282</v>
      </c>
      <c r="I158" s="78">
        <v>10</v>
      </c>
      <c r="J158" s="249" t="str">
        <f t="shared" si="2"/>
        <v>Богдановичский р-н, городской округ Богданович, г. Богданович, ул. Спортивная, д. 10</v>
      </c>
      <c r="K158" s="75">
        <v>821.1</v>
      </c>
      <c r="L158" s="75">
        <v>11</v>
      </c>
      <c r="M158" s="75">
        <v>4</v>
      </c>
      <c r="N158" s="38" t="s">
        <v>2266</v>
      </c>
      <c r="O158" s="39" t="s">
        <v>2267</v>
      </c>
      <c r="P158" s="38" t="s">
        <v>1871</v>
      </c>
      <c r="Q158" s="65">
        <v>808804.03</v>
      </c>
    </row>
    <row r="159" spans="1:18" ht="23.25" x14ac:dyDescent="0.25">
      <c r="A159" s="72">
        <v>158</v>
      </c>
      <c r="B159" s="81" t="s">
        <v>499</v>
      </c>
      <c r="C159" s="24" t="s">
        <v>778</v>
      </c>
      <c r="D159" s="24" t="s">
        <v>610</v>
      </c>
      <c r="E159" s="24" t="s">
        <v>18</v>
      </c>
      <c r="F159" s="24" t="s">
        <v>541</v>
      </c>
      <c r="G159" s="24" t="s">
        <v>20</v>
      </c>
      <c r="H159" s="24" t="s">
        <v>282</v>
      </c>
      <c r="I159" s="58">
        <v>11</v>
      </c>
      <c r="J159" s="249" t="str">
        <f t="shared" si="2"/>
        <v>Богдановичский р-н, городской округ Богданович, г. Богданович, ул. Спортивная, д. 11</v>
      </c>
      <c r="K159" s="75">
        <v>343.8</v>
      </c>
      <c r="L159" s="75">
        <v>7</v>
      </c>
      <c r="M159" s="75">
        <v>3</v>
      </c>
      <c r="N159" s="38" t="s">
        <v>1801</v>
      </c>
      <c r="O159" s="39">
        <v>42458</v>
      </c>
      <c r="P159" s="38" t="s">
        <v>1612</v>
      </c>
      <c r="Q159" s="65">
        <v>510192.46</v>
      </c>
    </row>
    <row r="160" spans="1:18" ht="23.25" x14ac:dyDescent="0.25">
      <c r="A160" s="72">
        <v>159</v>
      </c>
      <c r="B160" s="81" t="s">
        <v>499</v>
      </c>
      <c r="C160" s="44" t="s">
        <v>778</v>
      </c>
      <c r="D160" s="24" t="s">
        <v>610</v>
      </c>
      <c r="E160" s="44" t="s">
        <v>18</v>
      </c>
      <c r="F160" s="44" t="s">
        <v>541</v>
      </c>
      <c r="G160" s="44" t="s">
        <v>20</v>
      </c>
      <c r="H160" s="44" t="s">
        <v>282</v>
      </c>
      <c r="I160" s="78">
        <v>5</v>
      </c>
      <c r="J160" s="249" t="str">
        <f t="shared" si="2"/>
        <v>Богдановичский р-н, городской округ Богданович, г. Богданович, ул. Спортивная, д. 5</v>
      </c>
      <c r="K160" s="75">
        <v>591.70000000000005</v>
      </c>
      <c r="L160" s="75">
        <v>12</v>
      </c>
      <c r="M160" s="75">
        <v>4</v>
      </c>
      <c r="N160" s="38" t="s">
        <v>2266</v>
      </c>
      <c r="O160" s="39" t="s">
        <v>2267</v>
      </c>
      <c r="P160" s="38" t="s">
        <v>1871</v>
      </c>
      <c r="Q160" s="65">
        <v>1214728.82</v>
      </c>
    </row>
    <row r="161" spans="1:18" ht="23.25" x14ac:dyDescent="0.25">
      <c r="A161" s="72">
        <v>160</v>
      </c>
      <c r="B161" s="81" t="s">
        <v>499</v>
      </c>
      <c r="C161" s="44" t="s">
        <v>778</v>
      </c>
      <c r="D161" s="24" t="s">
        <v>610</v>
      </c>
      <c r="E161" s="44" t="s">
        <v>18</v>
      </c>
      <c r="F161" s="44" t="s">
        <v>541</v>
      </c>
      <c r="G161" s="44" t="s">
        <v>20</v>
      </c>
      <c r="H161" s="44" t="s">
        <v>282</v>
      </c>
      <c r="I161" s="78">
        <v>8</v>
      </c>
      <c r="J161" s="249" t="str">
        <f t="shared" si="2"/>
        <v>Богдановичский р-н, городской округ Богданович, г. Богданович, ул. Спортивная, д. 8</v>
      </c>
      <c r="K161" s="75">
        <v>535.5</v>
      </c>
      <c r="L161" s="75">
        <v>11</v>
      </c>
      <c r="M161" s="75">
        <v>4</v>
      </c>
      <c r="N161" s="38" t="s">
        <v>2266</v>
      </c>
      <c r="O161" s="39" t="s">
        <v>2267</v>
      </c>
      <c r="P161" s="38" t="s">
        <v>1871</v>
      </c>
      <c r="Q161" s="65">
        <v>1055563.8600000001</v>
      </c>
    </row>
    <row r="162" spans="1:18" ht="23.25" x14ac:dyDescent="0.25">
      <c r="A162" s="72">
        <v>161</v>
      </c>
      <c r="B162" s="81" t="s">
        <v>499</v>
      </c>
      <c r="C162" s="24" t="s">
        <v>778</v>
      </c>
      <c r="D162" s="24" t="s">
        <v>610</v>
      </c>
      <c r="E162" s="24" t="s">
        <v>18</v>
      </c>
      <c r="F162" s="24" t="s">
        <v>541</v>
      </c>
      <c r="G162" s="24" t="s">
        <v>20</v>
      </c>
      <c r="H162" s="24" t="s">
        <v>542</v>
      </c>
      <c r="I162" s="58" t="s">
        <v>1431</v>
      </c>
      <c r="J162" s="249" t="str">
        <f t="shared" si="2"/>
        <v>Богдановичский р-н, городской округ Богданович, г. Богданович, ул. Степана Разина, д. 39КОРПУС 1</v>
      </c>
      <c r="K162" s="75">
        <v>4270.3999999999996</v>
      </c>
      <c r="L162" s="75">
        <v>162</v>
      </c>
      <c r="M162" s="75">
        <v>5</v>
      </c>
      <c r="N162" s="38" t="s">
        <v>2268</v>
      </c>
      <c r="O162" s="39" t="s">
        <v>2269</v>
      </c>
      <c r="P162" s="38" t="s">
        <v>1608</v>
      </c>
      <c r="Q162" s="65">
        <v>10079187.120000001</v>
      </c>
      <c r="R162" s="102" t="s">
        <v>2348</v>
      </c>
    </row>
    <row r="163" spans="1:18" ht="23.25" x14ac:dyDescent="0.25">
      <c r="A163" s="72">
        <v>162</v>
      </c>
      <c r="B163" s="81" t="s">
        <v>499</v>
      </c>
      <c r="C163" s="24" t="s">
        <v>778</v>
      </c>
      <c r="D163" s="24" t="s">
        <v>610</v>
      </c>
      <c r="E163" s="24" t="s">
        <v>18</v>
      </c>
      <c r="F163" s="24" t="s">
        <v>541</v>
      </c>
      <c r="G163" s="24" t="s">
        <v>20</v>
      </c>
      <c r="H163" s="24" t="s">
        <v>542</v>
      </c>
      <c r="I163" s="58" t="s">
        <v>1432</v>
      </c>
      <c r="J163" s="249" t="str">
        <f t="shared" si="2"/>
        <v>Богдановичский р-н, городской округ Богданович, г. Богданович, ул. Степана Разина, д. 39КОРПУС 2</v>
      </c>
      <c r="K163" s="75">
        <v>4210.8</v>
      </c>
      <c r="L163" s="75">
        <v>144</v>
      </c>
      <c r="M163" s="75">
        <v>5</v>
      </c>
      <c r="N163" s="38" t="s">
        <v>2268</v>
      </c>
      <c r="O163" s="39" t="s">
        <v>2269</v>
      </c>
      <c r="P163" s="38" t="s">
        <v>1608</v>
      </c>
      <c r="Q163" s="65">
        <v>9648219.2599999998</v>
      </c>
      <c r="R163" s="102" t="s">
        <v>2348</v>
      </c>
    </row>
    <row r="164" spans="1:18" ht="23.25" x14ac:dyDescent="0.25">
      <c r="A164" s="72">
        <v>163</v>
      </c>
      <c r="B164" s="81" t="s">
        <v>499</v>
      </c>
      <c r="C164" s="24" t="s">
        <v>778</v>
      </c>
      <c r="D164" s="24" t="s">
        <v>610</v>
      </c>
      <c r="E164" s="24" t="s">
        <v>18</v>
      </c>
      <c r="F164" s="24" t="s">
        <v>541</v>
      </c>
      <c r="G164" s="24" t="s">
        <v>20</v>
      </c>
      <c r="H164" s="24" t="s">
        <v>542</v>
      </c>
      <c r="I164" s="58">
        <v>41</v>
      </c>
      <c r="J164" s="249" t="str">
        <f t="shared" si="2"/>
        <v>Богдановичский р-н, городской округ Богданович, г. Богданович, ул. Степана Разина, д. 41</v>
      </c>
      <c r="K164" s="75">
        <v>3808.8</v>
      </c>
      <c r="L164" s="75">
        <v>158</v>
      </c>
      <c r="M164" s="75">
        <v>5</v>
      </c>
      <c r="N164" s="38" t="s">
        <v>2268</v>
      </c>
      <c r="O164" s="39" t="s">
        <v>2269</v>
      </c>
      <c r="P164" s="38" t="s">
        <v>1608</v>
      </c>
      <c r="Q164" s="65">
        <v>9571748.1799999997</v>
      </c>
      <c r="R164" s="102" t="s">
        <v>2348</v>
      </c>
    </row>
    <row r="165" spans="1:18" ht="23.25" x14ac:dyDescent="0.25">
      <c r="A165" s="72">
        <v>164</v>
      </c>
      <c r="B165" s="81" t="s">
        <v>499</v>
      </c>
      <c r="C165" s="24" t="s">
        <v>778</v>
      </c>
      <c r="D165" s="24" t="s">
        <v>610</v>
      </c>
      <c r="E165" s="24" t="s">
        <v>18</v>
      </c>
      <c r="F165" s="24" t="s">
        <v>541</v>
      </c>
      <c r="G165" s="24" t="s">
        <v>20</v>
      </c>
      <c r="H165" s="24" t="s">
        <v>161</v>
      </c>
      <c r="I165" s="58">
        <v>7</v>
      </c>
      <c r="J165" s="249" t="str">
        <f t="shared" si="2"/>
        <v>Богдановичский р-н, городской округ Богданович, г. Богданович, ул. Тимирязева, д. 7</v>
      </c>
      <c r="K165" s="75">
        <v>4675</v>
      </c>
      <c r="L165" s="75">
        <v>89</v>
      </c>
      <c r="M165" s="75">
        <v>2</v>
      </c>
      <c r="N165" s="38" t="s">
        <v>2196</v>
      </c>
      <c r="O165" s="39" t="s">
        <v>2197</v>
      </c>
      <c r="P165" s="38" t="s">
        <v>1608</v>
      </c>
      <c r="Q165" s="65">
        <v>6392782.1600000001</v>
      </c>
    </row>
    <row r="166" spans="1:18" ht="23.25" x14ac:dyDescent="0.25">
      <c r="A166" s="72">
        <v>165</v>
      </c>
      <c r="B166" s="81" t="s">
        <v>499</v>
      </c>
      <c r="C166" s="24" t="s">
        <v>778</v>
      </c>
      <c r="D166" s="24" t="s">
        <v>610</v>
      </c>
      <c r="E166" s="24" t="s">
        <v>1500</v>
      </c>
      <c r="F166" s="24" t="s">
        <v>543</v>
      </c>
      <c r="G166" s="24" t="s">
        <v>20</v>
      </c>
      <c r="H166" s="24" t="s">
        <v>36</v>
      </c>
      <c r="I166" s="58">
        <v>13</v>
      </c>
      <c r="J166" s="249" t="str">
        <f t="shared" si="2"/>
        <v>Богдановичский р-н, городской округ Богданович, пос. Полдневой, ул. Ленина, д. 13</v>
      </c>
      <c r="K166" s="75">
        <v>365.97</v>
      </c>
      <c r="L166" s="75">
        <v>6</v>
      </c>
      <c r="M166" s="75">
        <v>3</v>
      </c>
      <c r="N166" s="38" t="s">
        <v>2014</v>
      </c>
      <c r="O166" s="39">
        <v>42681</v>
      </c>
      <c r="P166" s="38" t="s">
        <v>1608</v>
      </c>
      <c r="Q166" s="65">
        <v>491261.14</v>
      </c>
    </row>
    <row r="167" spans="1:18" ht="23.25" x14ac:dyDescent="0.25">
      <c r="A167" s="72">
        <v>166</v>
      </c>
      <c r="B167" s="81" t="s">
        <v>499</v>
      </c>
      <c r="C167" s="24" t="s">
        <v>778</v>
      </c>
      <c r="D167" s="24" t="s">
        <v>610</v>
      </c>
      <c r="E167" s="24" t="s">
        <v>1500</v>
      </c>
      <c r="F167" s="24" t="s">
        <v>543</v>
      </c>
      <c r="G167" s="24" t="s">
        <v>20</v>
      </c>
      <c r="H167" s="24" t="s">
        <v>36</v>
      </c>
      <c r="I167" s="58">
        <v>2</v>
      </c>
      <c r="J167" s="249" t="str">
        <f t="shared" si="2"/>
        <v>Богдановичский р-н, городской округ Богданович, пос. Полдневой, ул. Ленина, д. 2</v>
      </c>
      <c r="K167" s="75">
        <v>588.1</v>
      </c>
      <c r="L167" s="75">
        <v>14</v>
      </c>
      <c r="M167" s="75">
        <v>3</v>
      </c>
      <c r="N167" s="38" t="s">
        <v>1801</v>
      </c>
      <c r="O167" s="39">
        <v>42458</v>
      </c>
      <c r="P167" s="38" t="s">
        <v>1612</v>
      </c>
      <c r="Q167" s="65">
        <v>721380.53</v>
      </c>
    </row>
    <row r="168" spans="1:18" ht="23.25" x14ac:dyDescent="0.25">
      <c r="A168" s="72">
        <v>167</v>
      </c>
      <c r="B168" s="81" t="s">
        <v>499</v>
      </c>
      <c r="C168" s="24" t="s">
        <v>778</v>
      </c>
      <c r="D168" s="24" t="s">
        <v>610</v>
      </c>
      <c r="E168" s="24" t="s">
        <v>1500</v>
      </c>
      <c r="F168" s="44" t="s">
        <v>543</v>
      </c>
      <c r="G168" s="44" t="s">
        <v>20</v>
      </c>
      <c r="H168" s="44" t="s">
        <v>36</v>
      </c>
      <c r="I168" s="78">
        <v>3</v>
      </c>
      <c r="J168" s="249" t="str">
        <f t="shared" si="2"/>
        <v>Богдановичский р-н, городской округ Богданович, пос. Полдневой, ул. Ленина, д. 3</v>
      </c>
      <c r="K168" s="75">
        <v>378.2</v>
      </c>
      <c r="L168" s="75">
        <v>8</v>
      </c>
      <c r="M168" s="75">
        <v>2</v>
      </c>
      <c r="N168" s="38" t="s">
        <v>1801</v>
      </c>
      <c r="O168" s="39">
        <v>42458</v>
      </c>
      <c r="P168" s="38" t="s">
        <v>1612</v>
      </c>
      <c r="Q168" s="65">
        <v>607448.12</v>
      </c>
    </row>
    <row r="169" spans="1:18" ht="23.25" x14ac:dyDescent="0.25">
      <c r="A169" s="72">
        <v>168</v>
      </c>
      <c r="B169" s="81" t="s">
        <v>499</v>
      </c>
      <c r="C169" s="24" t="s">
        <v>778</v>
      </c>
      <c r="D169" s="24" t="s">
        <v>610</v>
      </c>
      <c r="E169" s="24" t="s">
        <v>1500</v>
      </c>
      <c r="F169" s="24" t="s">
        <v>543</v>
      </c>
      <c r="G169" s="24" t="s">
        <v>20</v>
      </c>
      <c r="H169" s="24" t="s">
        <v>36</v>
      </c>
      <c r="I169" s="58">
        <v>4</v>
      </c>
      <c r="J169" s="249" t="str">
        <f t="shared" si="2"/>
        <v>Богдановичский р-н, городской округ Богданович, пос. Полдневой, ул. Ленина, д. 4</v>
      </c>
      <c r="K169" s="75">
        <v>623.4</v>
      </c>
      <c r="L169" s="75">
        <v>14</v>
      </c>
      <c r="M169" s="75">
        <v>3</v>
      </c>
      <c r="N169" s="38" t="s">
        <v>1801</v>
      </c>
      <c r="O169" s="39">
        <v>42458</v>
      </c>
      <c r="P169" s="38" t="s">
        <v>1612</v>
      </c>
      <c r="Q169" s="65">
        <v>877520.46</v>
      </c>
    </row>
    <row r="170" spans="1:18" ht="23.25" x14ac:dyDescent="0.25">
      <c r="A170" s="72">
        <v>169</v>
      </c>
      <c r="B170" s="81" t="s">
        <v>499</v>
      </c>
      <c r="C170" s="24" t="s">
        <v>778</v>
      </c>
      <c r="D170" s="24" t="s">
        <v>610</v>
      </c>
      <c r="E170" s="24" t="s">
        <v>1500</v>
      </c>
      <c r="F170" s="24" t="s">
        <v>543</v>
      </c>
      <c r="G170" s="24" t="s">
        <v>20</v>
      </c>
      <c r="H170" s="24" t="s">
        <v>36</v>
      </c>
      <c r="I170" s="58">
        <v>5</v>
      </c>
      <c r="J170" s="249" t="str">
        <f t="shared" si="2"/>
        <v>Богдановичский р-н, городской округ Богданович, пос. Полдневой, ул. Ленина, д. 5</v>
      </c>
      <c r="K170" s="75">
        <v>350.9</v>
      </c>
      <c r="L170" s="75">
        <v>8</v>
      </c>
      <c r="M170" s="75">
        <v>3</v>
      </c>
      <c r="N170" s="38" t="s">
        <v>2014</v>
      </c>
      <c r="O170" s="39">
        <v>42681</v>
      </c>
      <c r="P170" s="38" t="s">
        <v>1608</v>
      </c>
      <c r="Q170" s="65">
        <v>628362.98</v>
      </c>
    </row>
    <row r="171" spans="1:18" ht="23.25" x14ac:dyDescent="0.25">
      <c r="A171" s="72">
        <v>170</v>
      </c>
      <c r="B171" s="81" t="s">
        <v>499</v>
      </c>
      <c r="C171" s="24" t="s">
        <v>778</v>
      </c>
      <c r="D171" s="24" t="s">
        <v>610</v>
      </c>
      <c r="E171" s="24" t="s">
        <v>1500</v>
      </c>
      <c r="F171" s="24" t="s">
        <v>543</v>
      </c>
      <c r="G171" s="24" t="s">
        <v>20</v>
      </c>
      <c r="H171" s="24" t="s">
        <v>36</v>
      </c>
      <c r="I171" s="58">
        <v>6</v>
      </c>
      <c r="J171" s="249" t="str">
        <f t="shared" si="2"/>
        <v>Богдановичский р-н, городской округ Богданович, пос. Полдневой, ул. Ленина, д. 6</v>
      </c>
      <c r="K171" s="75">
        <v>607</v>
      </c>
      <c r="L171" s="75">
        <v>12</v>
      </c>
      <c r="M171" s="75">
        <v>3</v>
      </c>
      <c r="N171" s="38" t="s">
        <v>1801</v>
      </c>
      <c r="O171" s="39">
        <v>42458</v>
      </c>
      <c r="P171" s="38" t="s">
        <v>1612</v>
      </c>
      <c r="Q171" s="65">
        <v>831200.53</v>
      </c>
    </row>
    <row r="172" spans="1:18" ht="23.25" x14ac:dyDescent="0.25">
      <c r="A172" s="72">
        <v>171</v>
      </c>
      <c r="B172" s="81" t="s">
        <v>499</v>
      </c>
      <c r="C172" s="24" t="s">
        <v>778</v>
      </c>
      <c r="D172" s="24" t="s">
        <v>610</v>
      </c>
      <c r="E172" s="24" t="s">
        <v>1500</v>
      </c>
      <c r="F172" s="24" t="s">
        <v>543</v>
      </c>
      <c r="G172" s="24" t="s">
        <v>20</v>
      </c>
      <c r="H172" s="24" t="s">
        <v>36</v>
      </c>
      <c r="I172" s="58">
        <v>7</v>
      </c>
      <c r="J172" s="249" t="str">
        <f t="shared" si="2"/>
        <v>Богдановичский р-н, городской округ Богданович, пос. Полдневой, ул. Ленина, д. 7</v>
      </c>
      <c r="K172" s="75">
        <v>378.2</v>
      </c>
      <c r="L172" s="75">
        <v>8</v>
      </c>
      <c r="M172" s="75">
        <v>4</v>
      </c>
      <c r="N172" s="38" t="s">
        <v>1801</v>
      </c>
      <c r="O172" s="39">
        <v>42458</v>
      </c>
      <c r="P172" s="38" t="s">
        <v>1612</v>
      </c>
      <c r="Q172" s="65">
        <v>672506.55</v>
      </c>
    </row>
    <row r="173" spans="1:18" ht="23.25" x14ac:dyDescent="0.25">
      <c r="A173" s="72">
        <v>172</v>
      </c>
      <c r="B173" s="81" t="s">
        <v>499</v>
      </c>
      <c r="C173" s="24" t="s">
        <v>778</v>
      </c>
      <c r="D173" s="24" t="s">
        <v>610</v>
      </c>
      <c r="E173" s="24" t="s">
        <v>1500</v>
      </c>
      <c r="F173" s="24" t="s">
        <v>543</v>
      </c>
      <c r="G173" s="24" t="s">
        <v>20</v>
      </c>
      <c r="H173" s="24" t="s">
        <v>36</v>
      </c>
      <c r="I173" s="58">
        <v>8</v>
      </c>
      <c r="J173" s="249" t="str">
        <f t="shared" si="2"/>
        <v>Богдановичский р-н, городской округ Богданович, пос. Полдневой, ул. Ленина, д. 8</v>
      </c>
      <c r="K173" s="75">
        <v>604.70000000000005</v>
      </c>
      <c r="L173" s="75">
        <v>12</v>
      </c>
      <c r="M173" s="75">
        <v>3</v>
      </c>
      <c r="N173" s="38" t="s">
        <v>1801</v>
      </c>
      <c r="O173" s="39">
        <v>42458</v>
      </c>
      <c r="P173" s="38" t="s">
        <v>1612</v>
      </c>
      <c r="Q173" s="65">
        <v>742953.82</v>
      </c>
    </row>
    <row r="174" spans="1:18" ht="23.25" x14ac:dyDescent="0.25">
      <c r="A174" s="72">
        <v>173</v>
      </c>
      <c r="B174" s="81" t="s">
        <v>499</v>
      </c>
      <c r="C174" s="24" t="s">
        <v>778</v>
      </c>
      <c r="D174" s="24" t="s">
        <v>610</v>
      </c>
      <c r="E174" s="24" t="s">
        <v>1500</v>
      </c>
      <c r="F174" s="24" t="s">
        <v>543</v>
      </c>
      <c r="G174" s="24" t="s">
        <v>20</v>
      </c>
      <c r="H174" s="24" t="s">
        <v>36</v>
      </c>
      <c r="I174" s="58">
        <v>9</v>
      </c>
      <c r="J174" s="249" t="str">
        <f t="shared" si="2"/>
        <v>Богдановичский р-н, городской округ Богданович, пос. Полдневой, ул. Ленина, д. 9</v>
      </c>
      <c r="K174" s="75">
        <v>372.8</v>
      </c>
      <c r="L174" s="75">
        <v>6</v>
      </c>
      <c r="M174" s="75">
        <v>3</v>
      </c>
      <c r="N174" s="38" t="s">
        <v>1801</v>
      </c>
      <c r="O174" s="39">
        <v>42458</v>
      </c>
      <c r="P174" s="38" t="s">
        <v>1612</v>
      </c>
      <c r="Q174" s="65">
        <v>594360.71</v>
      </c>
    </row>
    <row r="175" spans="1:18" ht="23.25" x14ac:dyDescent="0.25">
      <c r="A175" s="72">
        <v>174</v>
      </c>
      <c r="B175" s="81" t="s">
        <v>499</v>
      </c>
      <c r="C175" s="24" t="s">
        <v>778</v>
      </c>
      <c r="D175" s="24" t="s">
        <v>610</v>
      </c>
      <c r="E175" s="24" t="s">
        <v>1500</v>
      </c>
      <c r="F175" s="24" t="s">
        <v>543</v>
      </c>
      <c r="G175" s="24" t="s">
        <v>20</v>
      </c>
      <c r="H175" s="24" t="s">
        <v>56</v>
      </c>
      <c r="I175" s="58">
        <v>23</v>
      </c>
      <c r="J175" s="249" t="str">
        <f t="shared" si="2"/>
        <v>Богдановичский р-н, городской округ Богданович, пос. Полдневой, ул. Первомайская, д. 23</v>
      </c>
      <c r="K175" s="75">
        <v>1011</v>
      </c>
      <c r="L175" s="75">
        <v>22</v>
      </c>
      <c r="M175" s="75">
        <v>1</v>
      </c>
      <c r="N175" s="38" t="s">
        <v>2014</v>
      </c>
      <c r="O175" s="39">
        <v>42681</v>
      </c>
      <c r="P175" s="38" t="s">
        <v>1608</v>
      </c>
      <c r="Q175" s="65">
        <v>2559218.2200000002</v>
      </c>
    </row>
    <row r="176" spans="1:18" ht="23.25" x14ac:dyDescent="0.25">
      <c r="A176" s="72">
        <v>175</v>
      </c>
      <c r="B176" s="81" t="s">
        <v>499</v>
      </c>
      <c r="C176" s="24" t="s">
        <v>778</v>
      </c>
      <c r="D176" s="24" t="s">
        <v>610</v>
      </c>
      <c r="E176" s="24" t="s">
        <v>1500</v>
      </c>
      <c r="F176" s="24" t="s">
        <v>543</v>
      </c>
      <c r="G176" s="24" t="s">
        <v>20</v>
      </c>
      <c r="H176" s="24" t="s">
        <v>544</v>
      </c>
      <c r="I176" s="58">
        <v>10</v>
      </c>
      <c r="J176" s="249" t="str">
        <f t="shared" si="2"/>
        <v>Богдановичский р-н, городской округ Богданович, пос. Полдневой, ул. Сергея Бородина, д. 10</v>
      </c>
      <c r="K176" s="75">
        <v>353.1</v>
      </c>
      <c r="L176" s="75">
        <v>8</v>
      </c>
      <c r="M176" s="75">
        <v>2</v>
      </c>
      <c r="N176" s="38" t="s">
        <v>1869</v>
      </c>
      <c r="O176" s="39" t="s">
        <v>1870</v>
      </c>
      <c r="P176" s="38" t="s">
        <v>1871</v>
      </c>
      <c r="Q176" s="65">
        <v>436247.82</v>
      </c>
    </row>
    <row r="177" spans="1:17" ht="23.25" x14ac:dyDescent="0.25">
      <c r="A177" s="72">
        <v>176</v>
      </c>
      <c r="B177" s="81" t="s">
        <v>499</v>
      </c>
      <c r="C177" s="73" t="s">
        <v>778</v>
      </c>
      <c r="D177" s="24" t="s">
        <v>610</v>
      </c>
      <c r="E177" s="24" t="s">
        <v>1500</v>
      </c>
      <c r="F177" s="44" t="s">
        <v>543</v>
      </c>
      <c r="G177" s="44" t="s">
        <v>20</v>
      </c>
      <c r="H177" s="44" t="s">
        <v>544</v>
      </c>
      <c r="I177" s="78">
        <v>9</v>
      </c>
      <c r="J177" s="249" t="str">
        <f t="shared" si="2"/>
        <v>Богдановичский р-н, городской округ Богданович, пос. Полдневой, ул. Сергея Бородина, д. 9</v>
      </c>
      <c r="K177" s="75">
        <v>349.5</v>
      </c>
      <c r="L177" s="75">
        <v>8</v>
      </c>
      <c r="M177" s="75">
        <v>2</v>
      </c>
      <c r="N177" s="38" t="s">
        <v>1801</v>
      </c>
      <c r="O177" s="39">
        <v>42458</v>
      </c>
      <c r="P177" s="38" t="s">
        <v>1612</v>
      </c>
      <c r="Q177" s="65">
        <v>383511.51</v>
      </c>
    </row>
    <row r="178" spans="1:17" ht="23.25" x14ac:dyDescent="0.25">
      <c r="A178" s="72">
        <v>177</v>
      </c>
      <c r="B178" s="81" t="s">
        <v>499</v>
      </c>
      <c r="C178" s="24" t="s">
        <v>778</v>
      </c>
      <c r="D178" s="24" t="s">
        <v>610</v>
      </c>
      <c r="E178" s="24" t="s">
        <v>29</v>
      </c>
      <c r="F178" s="24" t="s">
        <v>779</v>
      </c>
      <c r="G178" s="24" t="s">
        <v>20</v>
      </c>
      <c r="H178" s="24" t="s">
        <v>86</v>
      </c>
      <c r="I178" s="58">
        <v>13</v>
      </c>
      <c r="J178" s="249" t="str">
        <f t="shared" si="2"/>
        <v>Богдановичский р-н, городской округ Богданович, с. Байны, ул. Куйбышева, д. 13</v>
      </c>
      <c r="K178" s="75">
        <v>865.4</v>
      </c>
      <c r="L178" s="75">
        <v>16</v>
      </c>
      <c r="M178" s="75">
        <v>2</v>
      </c>
      <c r="N178" s="38" t="s">
        <v>2014</v>
      </c>
      <c r="O178" s="39">
        <v>42681</v>
      </c>
      <c r="P178" s="38" t="s">
        <v>1608</v>
      </c>
      <c r="Q178" s="65">
        <v>1535043.12</v>
      </c>
    </row>
    <row r="179" spans="1:17" ht="23.25" x14ac:dyDescent="0.25">
      <c r="A179" s="72">
        <v>178</v>
      </c>
      <c r="B179" s="81" t="s">
        <v>499</v>
      </c>
      <c r="C179" s="24" t="s">
        <v>778</v>
      </c>
      <c r="D179" s="24" t="s">
        <v>610</v>
      </c>
      <c r="E179" s="24" t="s">
        <v>29</v>
      </c>
      <c r="F179" s="24" t="s">
        <v>780</v>
      </c>
      <c r="G179" s="24" t="s">
        <v>20</v>
      </c>
      <c r="H179" s="24" t="s">
        <v>152</v>
      </c>
      <c r="I179" s="58">
        <v>15</v>
      </c>
      <c r="J179" s="249" t="str">
        <f t="shared" si="2"/>
        <v>Богдановичский р-н, городской округ Богданович, с. Гарашкинское, ул. Ильича, д. 15</v>
      </c>
      <c r="K179" s="75">
        <v>1411.2</v>
      </c>
      <c r="L179" s="75">
        <v>24</v>
      </c>
      <c r="M179" s="75">
        <v>1</v>
      </c>
      <c r="N179" s="38" t="s">
        <v>2014</v>
      </c>
      <c r="O179" s="39">
        <v>42681</v>
      </c>
      <c r="P179" s="38" t="s">
        <v>1608</v>
      </c>
      <c r="Q179" s="65">
        <v>1556086.06</v>
      </c>
    </row>
    <row r="180" spans="1:17" ht="23.25" x14ac:dyDescent="0.25">
      <c r="A180" s="72">
        <v>179</v>
      </c>
      <c r="B180" s="81" t="s">
        <v>218</v>
      </c>
      <c r="C180" s="73" t="s">
        <v>673</v>
      </c>
      <c r="D180" s="24" t="s">
        <v>126</v>
      </c>
      <c r="E180" s="24" t="s">
        <v>18</v>
      </c>
      <c r="F180" s="24" t="s">
        <v>127</v>
      </c>
      <c r="G180" s="24" t="s">
        <v>20</v>
      </c>
      <c r="H180" s="24" t="s">
        <v>4892</v>
      </c>
      <c r="I180" s="58">
        <v>101</v>
      </c>
      <c r="J180" s="249" t="str">
        <f t="shared" si="2"/>
        <v>Верхнесалдинский р-н, Верхнесалдинский городской округ, г. Верхняя Салда, ул. Молодежный поселок, д. 101</v>
      </c>
      <c r="K180" s="75">
        <v>718.63</v>
      </c>
      <c r="L180" s="75">
        <v>8</v>
      </c>
      <c r="M180" s="75">
        <v>5</v>
      </c>
      <c r="N180" s="38" t="s">
        <v>2198</v>
      </c>
      <c r="O180" s="39" t="s">
        <v>2199</v>
      </c>
      <c r="P180" s="38" t="s">
        <v>1619</v>
      </c>
      <c r="Q180" s="65">
        <v>1922096.0999999999</v>
      </c>
    </row>
    <row r="181" spans="1:17" ht="23.25" x14ac:dyDescent="0.25">
      <c r="A181" s="72">
        <v>180</v>
      </c>
      <c r="B181" s="81" t="s">
        <v>218</v>
      </c>
      <c r="C181" s="73" t="s">
        <v>673</v>
      </c>
      <c r="D181" s="24" t="s">
        <v>126</v>
      </c>
      <c r="E181" s="24" t="s">
        <v>18</v>
      </c>
      <c r="F181" s="24" t="s">
        <v>127</v>
      </c>
      <c r="G181" s="24" t="s">
        <v>20</v>
      </c>
      <c r="H181" s="24" t="s">
        <v>4892</v>
      </c>
      <c r="I181" s="58">
        <v>70</v>
      </c>
      <c r="J181" s="249" t="str">
        <f t="shared" si="2"/>
        <v>Верхнесалдинский р-н, Верхнесалдинский городской округ, г. Верхняя Салда, ул. Молодежный поселок, д. 70</v>
      </c>
      <c r="K181" s="75">
        <v>498.1</v>
      </c>
      <c r="L181" s="75">
        <v>8</v>
      </c>
      <c r="M181" s="75">
        <v>4</v>
      </c>
      <c r="N181" s="38" t="s">
        <v>2198</v>
      </c>
      <c r="O181" s="39" t="s">
        <v>2199</v>
      </c>
      <c r="P181" s="38" t="s">
        <v>1619</v>
      </c>
      <c r="Q181" s="65">
        <v>1709115.54</v>
      </c>
    </row>
    <row r="182" spans="1:17" ht="23.25" x14ac:dyDescent="0.25">
      <c r="A182" s="72">
        <v>181</v>
      </c>
      <c r="B182" s="81" t="s">
        <v>218</v>
      </c>
      <c r="C182" s="73" t="s">
        <v>673</v>
      </c>
      <c r="D182" s="24" t="s">
        <v>126</v>
      </c>
      <c r="E182" s="24" t="s">
        <v>18</v>
      </c>
      <c r="F182" s="24" t="s">
        <v>127</v>
      </c>
      <c r="G182" s="24" t="s">
        <v>20</v>
      </c>
      <c r="H182" s="24" t="s">
        <v>4892</v>
      </c>
      <c r="I182" s="58">
        <v>72</v>
      </c>
      <c r="J182" s="249" t="str">
        <f t="shared" si="2"/>
        <v>Верхнесалдинский р-н, Верхнесалдинский городской округ, г. Верхняя Салда, ул. Молодежный поселок, д. 72</v>
      </c>
      <c r="K182" s="75">
        <v>495.4</v>
      </c>
      <c r="L182" s="75">
        <v>8</v>
      </c>
      <c r="M182" s="75">
        <v>4</v>
      </c>
      <c r="N182" s="38" t="s">
        <v>2198</v>
      </c>
      <c r="O182" s="39" t="s">
        <v>2199</v>
      </c>
      <c r="P182" s="38" t="s">
        <v>1619</v>
      </c>
      <c r="Q182" s="65">
        <v>1644314.66</v>
      </c>
    </row>
    <row r="183" spans="1:17" ht="23.25" x14ac:dyDescent="0.25">
      <c r="A183" s="72">
        <v>182</v>
      </c>
      <c r="B183" s="81" t="s">
        <v>218</v>
      </c>
      <c r="C183" s="73" t="s">
        <v>673</v>
      </c>
      <c r="D183" s="24" t="s">
        <v>126</v>
      </c>
      <c r="E183" s="24" t="s">
        <v>18</v>
      </c>
      <c r="F183" s="24" t="s">
        <v>127</v>
      </c>
      <c r="G183" s="24" t="s">
        <v>20</v>
      </c>
      <c r="H183" s="24" t="s">
        <v>4892</v>
      </c>
      <c r="I183" s="58">
        <v>76</v>
      </c>
      <c r="J183" s="249" t="str">
        <f t="shared" si="2"/>
        <v>Верхнесалдинский р-н, Верхнесалдинский городской округ, г. Верхняя Салда, ул. Молодежный поселок, д. 76</v>
      </c>
      <c r="K183" s="75">
        <v>495</v>
      </c>
      <c r="L183" s="75">
        <v>8</v>
      </c>
      <c r="M183" s="75">
        <v>4</v>
      </c>
      <c r="N183" s="38" t="s">
        <v>2198</v>
      </c>
      <c r="O183" s="39" t="s">
        <v>2199</v>
      </c>
      <c r="P183" s="38" t="s">
        <v>1619</v>
      </c>
      <c r="Q183" s="65">
        <v>1525312.8399999999</v>
      </c>
    </row>
    <row r="184" spans="1:17" ht="23.25" x14ac:dyDescent="0.25">
      <c r="A184" s="72">
        <v>183</v>
      </c>
      <c r="B184" s="81" t="s">
        <v>218</v>
      </c>
      <c r="C184" s="73" t="s">
        <v>673</v>
      </c>
      <c r="D184" s="24" t="s">
        <v>126</v>
      </c>
      <c r="E184" s="24" t="s">
        <v>18</v>
      </c>
      <c r="F184" s="24" t="s">
        <v>127</v>
      </c>
      <c r="G184" s="24" t="s">
        <v>20</v>
      </c>
      <c r="H184" s="24" t="s">
        <v>4892</v>
      </c>
      <c r="I184" s="58">
        <v>99</v>
      </c>
      <c r="J184" s="249" t="str">
        <f t="shared" si="2"/>
        <v>Верхнесалдинский р-н, Верхнесалдинский городской округ, г. Верхняя Салда, ул. Молодежный поселок, д. 99</v>
      </c>
      <c r="K184" s="75">
        <v>451.1</v>
      </c>
      <c r="L184" s="75">
        <v>8</v>
      </c>
      <c r="M184" s="75">
        <v>5</v>
      </c>
      <c r="N184" s="38" t="s">
        <v>2198</v>
      </c>
      <c r="O184" s="39" t="s">
        <v>2199</v>
      </c>
      <c r="P184" s="38" t="s">
        <v>1619</v>
      </c>
      <c r="Q184" s="65">
        <v>1948118.64</v>
      </c>
    </row>
    <row r="185" spans="1:17" ht="23.25" x14ac:dyDescent="0.25">
      <c r="A185" s="72">
        <v>184</v>
      </c>
      <c r="B185" s="81" t="s">
        <v>218</v>
      </c>
      <c r="C185" s="73" t="s">
        <v>673</v>
      </c>
      <c r="D185" s="44" t="s">
        <v>126</v>
      </c>
      <c r="E185" s="44" t="s">
        <v>18</v>
      </c>
      <c r="F185" s="44" t="s">
        <v>127</v>
      </c>
      <c r="G185" s="44" t="s">
        <v>20</v>
      </c>
      <c r="H185" s="44" t="s">
        <v>129</v>
      </c>
      <c r="I185" s="78">
        <v>1</v>
      </c>
      <c r="J185" s="249" t="str">
        <f t="shared" si="2"/>
        <v>Верхнесалдинский р-н, Верхнесалдинский городской округ, г. Верхняя Салда, ул. 25 Октября, д. 1</v>
      </c>
      <c r="K185" s="75">
        <v>1777.79</v>
      </c>
      <c r="L185" s="75">
        <v>27</v>
      </c>
      <c r="M185" s="75">
        <v>8</v>
      </c>
      <c r="N185" s="38" t="s">
        <v>1740</v>
      </c>
      <c r="O185" s="39">
        <v>42237</v>
      </c>
      <c r="P185" s="38" t="s">
        <v>3272</v>
      </c>
      <c r="Q185" s="65">
        <v>5214558.0599999996</v>
      </c>
    </row>
    <row r="186" spans="1:17" ht="23.25" x14ac:dyDescent="0.25">
      <c r="A186" s="72">
        <v>185</v>
      </c>
      <c r="B186" s="81" t="s">
        <v>218</v>
      </c>
      <c r="C186" s="73" t="s">
        <v>673</v>
      </c>
      <c r="D186" s="24" t="s">
        <v>126</v>
      </c>
      <c r="E186" s="24" t="s">
        <v>18</v>
      </c>
      <c r="F186" s="24" t="s">
        <v>127</v>
      </c>
      <c r="G186" s="24" t="s">
        <v>20</v>
      </c>
      <c r="H186" s="24" t="s">
        <v>129</v>
      </c>
      <c r="I186" s="58">
        <v>5</v>
      </c>
      <c r="J186" s="249" t="str">
        <f t="shared" si="2"/>
        <v>Верхнесалдинский р-н, Верхнесалдинский городской округ, г. Верхняя Салда, ул. 25 Октября, д. 5</v>
      </c>
      <c r="K186" s="75">
        <v>1868.06</v>
      </c>
      <c r="L186" s="75">
        <v>50</v>
      </c>
      <c r="M186" s="75">
        <v>5</v>
      </c>
      <c r="N186" s="38" t="s">
        <v>2198</v>
      </c>
      <c r="O186" s="39" t="s">
        <v>2199</v>
      </c>
      <c r="P186" s="38" t="s">
        <v>1619</v>
      </c>
      <c r="Q186" s="65">
        <v>6165097.6200000001</v>
      </c>
    </row>
    <row r="187" spans="1:17" ht="23.25" x14ac:dyDescent="0.25">
      <c r="A187" s="72">
        <v>186</v>
      </c>
      <c r="B187" s="81" t="s">
        <v>218</v>
      </c>
      <c r="C187" s="73" t="s">
        <v>673</v>
      </c>
      <c r="D187" s="24" t="s">
        <v>126</v>
      </c>
      <c r="E187" s="24" t="s">
        <v>18</v>
      </c>
      <c r="F187" s="24" t="s">
        <v>127</v>
      </c>
      <c r="G187" s="24" t="s">
        <v>20</v>
      </c>
      <c r="H187" s="24" t="s">
        <v>537</v>
      </c>
      <c r="I187" s="58">
        <v>8</v>
      </c>
      <c r="J187" s="249" t="str">
        <f t="shared" si="2"/>
        <v>Верхнесалдинский р-н, Верхнесалдинский городской округ, г. Верхняя Салда, ул. Восточная, д. 8</v>
      </c>
      <c r="K187" s="75">
        <v>438.2</v>
      </c>
      <c r="L187" s="75">
        <v>8</v>
      </c>
      <c r="M187" s="75">
        <v>5</v>
      </c>
      <c r="N187" s="38" t="s">
        <v>2198</v>
      </c>
      <c r="O187" s="39" t="s">
        <v>2199</v>
      </c>
      <c r="P187" s="38" t="s">
        <v>1619</v>
      </c>
      <c r="Q187" s="65">
        <f>575759.76+1134830.78</f>
        <v>1710590.54</v>
      </c>
    </row>
    <row r="188" spans="1:17" ht="45" x14ac:dyDescent="0.25">
      <c r="A188" s="72">
        <v>187</v>
      </c>
      <c r="B188" s="81" t="s">
        <v>218</v>
      </c>
      <c r="C188" s="73" t="s">
        <v>673</v>
      </c>
      <c r="D188" s="24" t="s">
        <v>126</v>
      </c>
      <c r="E188" s="24" t="s">
        <v>18</v>
      </c>
      <c r="F188" s="24" t="s">
        <v>127</v>
      </c>
      <c r="G188" s="24" t="s">
        <v>20</v>
      </c>
      <c r="H188" s="24" t="s">
        <v>130</v>
      </c>
      <c r="I188" s="58">
        <v>14</v>
      </c>
      <c r="J188" s="249" t="str">
        <f t="shared" si="2"/>
        <v>Верхнесалдинский р-н, Верхнесалдинский городской округ, г. Верхняя Салда, ул. Евстигнеева, д. 14</v>
      </c>
      <c r="K188" s="75">
        <v>889.4</v>
      </c>
      <c r="L188" s="75">
        <v>12</v>
      </c>
      <c r="M188" s="75">
        <v>5</v>
      </c>
      <c r="N188" s="38" t="s">
        <v>2291</v>
      </c>
      <c r="O188" s="39" t="s">
        <v>2292</v>
      </c>
      <c r="P188" s="38" t="s">
        <v>1619</v>
      </c>
      <c r="Q188" s="65">
        <v>3605156.06</v>
      </c>
    </row>
    <row r="189" spans="1:17" ht="23.25" x14ac:dyDescent="0.25">
      <c r="A189" s="72">
        <v>188</v>
      </c>
      <c r="B189" s="81" t="s">
        <v>218</v>
      </c>
      <c r="C189" s="73" t="s">
        <v>673</v>
      </c>
      <c r="D189" s="24" t="s">
        <v>126</v>
      </c>
      <c r="E189" s="24" t="s">
        <v>18</v>
      </c>
      <c r="F189" s="24" t="s">
        <v>127</v>
      </c>
      <c r="G189" s="24" t="s">
        <v>20</v>
      </c>
      <c r="H189" s="24" t="s">
        <v>130</v>
      </c>
      <c r="I189" s="58">
        <v>17</v>
      </c>
      <c r="J189" s="249" t="str">
        <f t="shared" si="2"/>
        <v>Верхнесалдинский р-н, Верхнесалдинский городской округ, г. Верхняя Салда, ул. Евстигнеева, д. 17</v>
      </c>
      <c r="K189" s="75">
        <v>991.5</v>
      </c>
      <c r="L189" s="75">
        <v>4</v>
      </c>
      <c r="M189" s="75">
        <v>4</v>
      </c>
      <c r="N189" s="38" t="s">
        <v>2198</v>
      </c>
      <c r="O189" s="39" t="s">
        <v>2199</v>
      </c>
      <c r="P189" s="38" t="s">
        <v>1619</v>
      </c>
      <c r="Q189" s="65">
        <v>935161.8</v>
      </c>
    </row>
    <row r="190" spans="1:17" ht="23.25" x14ac:dyDescent="0.25">
      <c r="A190" s="72">
        <v>189</v>
      </c>
      <c r="B190" s="81" t="s">
        <v>218</v>
      </c>
      <c r="C190" s="73" t="s">
        <v>673</v>
      </c>
      <c r="D190" s="24" t="s">
        <v>126</v>
      </c>
      <c r="E190" s="24" t="s">
        <v>18</v>
      </c>
      <c r="F190" s="24" t="s">
        <v>127</v>
      </c>
      <c r="G190" s="24" t="s">
        <v>20</v>
      </c>
      <c r="H190" s="24" t="s">
        <v>130</v>
      </c>
      <c r="I190" s="58">
        <v>19</v>
      </c>
      <c r="J190" s="249" t="str">
        <f t="shared" si="2"/>
        <v>Верхнесалдинский р-н, Верхнесалдинский городской округ, г. Верхняя Салда, ул. Евстигнеева, д. 19</v>
      </c>
      <c r="K190" s="75">
        <v>1229.5</v>
      </c>
      <c r="L190" s="75">
        <v>22</v>
      </c>
      <c r="M190" s="75">
        <v>8</v>
      </c>
      <c r="N190" s="38" t="s">
        <v>2198</v>
      </c>
      <c r="O190" s="39" t="s">
        <v>2199</v>
      </c>
      <c r="P190" s="38" t="s">
        <v>1619</v>
      </c>
      <c r="Q190" s="65">
        <v>4482267.76</v>
      </c>
    </row>
    <row r="191" spans="1:17" ht="23.25" x14ac:dyDescent="0.25">
      <c r="A191" s="72">
        <v>190</v>
      </c>
      <c r="B191" s="81" t="s">
        <v>218</v>
      </c>
      <c r="C191" s="73" t="s">
        <v>673</v>
      </c>
      <c r="D191" s="24" t="s">
        <v>126</v>
      </c>
      <c r="E191" s="24" t="s">
        <v>18</v>
      </c>
      <c r="F191" s="24" t="s">
        <v>127</v>
      </c>
      <c r="G191" s="24" t="s">
        <v>20</v>
      </c>
      <c r="H191" s="24" t="s">
        <v>130</v>
      </c>
      <c r="I191" s="58">
        <v>24</v>
      </c>
      <c r="J191" s="249" t="str">
        <f t="shared" si="2"/>
        <v>Верхнесалдинский р-н, Верхнесалдинский городской округ, г. Верхняя Салда, ул. Евстигнеева, д. 24</v>
      </c>
      <c r="K191" s="75">
        <v>539.70000000000005</v>
      </c>
      <c r="L191" s="75">
        <v>8</v>
      </c>
      <c r="M191" s="75">
        <v>8</v>
      </c>
      <c r="N191" s="38" t="s">
        <v>2198</v>
      </c>
      <c r="O191" s="39" t="s">
        <v>2199</v>
      </c>
      <c r="P191" s="38" t="s">
        <v>1619</v>
      </c>
      <c r="Q191" s="65">
        <v>2340702.2800000003</v>
      </c>
    </row>
    <row r="192" spans="1:17" ht="23.25" x14ac:dyDescent="0.25">
      <c r="A192" s="72">
        <v>191</v>
      </c>
      <c r="B192" s="81" t="s">
        <v>218</v>
      </c>
      <c r="C192" s="73" t="s">
        <v>673</v>
      </c>
      <c r="D192" s="24" t="s">
        <v>126</v>
      </c>
      <c r="E192" s="24" t="s">
        <v>18</v>
      </c>
      <c r="F192" s="24" t="s">
        <v>127</v>
      </c>
      <c r="G192" s="24" t="s">
        <v>20</v>
      </c>
      <c r="H192" s="24" t="s">
        <v>130</v>
      </c>
      <c r="I192" s="58">
        <v>32</v>
      </c>
      <c r="J192" s="249" t="str">
        <f t="shared" si="2"/>
        <v>Верхнесалдинский р-н, Верхнесалдинский городской округ, г. Верхняя Салда, ул. Евстигнеева, д. 32</v>
      </c>
      <c r="K192" s="75">
        <v>889.7</v>
      </c>
      <c r="L192" s="75">
        <v>12</v>
      </c>
      <c r="M192" s="75">
        <v>5</v>
      </c>
      <c r="N192" s="38" t="s">
        <v>2198</v>
      </c>
      <c r="O192" s="39" t="s">
        <v>2199</v>
      </c>
      <c r="P192" s="38" t="s">
        <v>1619</v>
      </c>
      <c r="Q192" s="65">
        <v>3112648.84</v>
      </c>
    </row>
    <row r="193" spans="1:18" ht="23.25" x14ac:dyDescent="0.25">
      <c r="A193" s="72">
        <v>192</v>
      </c>
      <c r="B193" s="81" t="s">
        <v>218</v>
      </c>
      <c r="C193" s="24" t="s">
        <v>673</v>
      </c>
      <c r="D193" s="24" t="s">
        <v>126</v>
      </c>
      <c r="E193" s="24" t="s">
        <v>18</v>
      </c>
      <c r="F193" s="24" t="s">
        <v>127</v>
      </c>
      <c r="G193" s="24" t="s">
        <v>20</v>
      </c>
      <c r="H193" s="24" t="s">
        <v>131</v>
      </c>
      <c r="I193" s="58">
        <v>18</v>
      </c>
      <c r="J193" s="249" t="str">
        <f t="shared" si="2"/>
        <v>Верхнесалдинский р-н, Верхнесалдинский городской округ, г. Верхняя Салда, ул. Карла Либкнехта, д. 18</v>
      </c>
      <c r="K193" s="75">
        <v>4204.7</v>
      </c>
      <c r="L193" s="75">
        <v>158</v>
      </c>
      <c r="M193" s="75">
        <v>7</v>
      </c>
      <c r="N193" s="38" t="s">
        <v>2017</v>
      </c>
      <c r="O193" s="39">
        <v>42668</v>
      </c>
      <c r="P193" s="38" t="s">
        <v>1619</v>
      </c>
      <c r="Q193" s="65">
        <v>7132743.6399999997</v>
      </c>
    </row>
    <row r="194" spans="1:18" ht="23.25" x14ac:dyDescent="0.25">
      <c r="A194" s="72">
        <v>193</v>
      </c>
      <c r="B194" s="81" t="s">
        <v>218</v>
      </c>
      <c r="C194" s="24" t="s">
        <v>673</v>
      </c>
      <c r="D194" s="24" t="s">
        <v>126</v>
      </c>
      <c r="E194" s="24" t="s">
        <v>18</v>
      </c>
      <c r="F194" s="24" t="s">
        <v>127</v>
      </c>
      <c r="G194" s="24" t="s">
        <v>20</v>
      </c>
      <c r="H194" s="24" t="s">
        <v>131</v>
      </c>
      <c r="I194" s="58">
        <v>6</v>
      </c>
      <c r="J194" s="249" t="str">
        <f t="shared" si="2"/>
        <v>Верхнесалдинский р-н, Верхнесалдинский городской округ, г. Верхняя Салда, ул. Карла Либкнехта, д. 6</v>
      </c>
      <c r="K194" s="75">
        <v>3779.6</v>
      </c>
      <c r="L194" s="75">
        <v>61</v>
      </c>
      <c r="M194" s="75">
        <v>5</v>
      </c>
      <c r="N194" s="38" t="s">
        <v>2198</v>
      </c>
      <c r="O194" s="39" t="s">
        <v>2199</v>
      </c>
      <c r="P194" s="38" t="s">
        <v>1619</v>
      </c>
      <c r="Q194" s="65">
        <v>4548177.84</v>
      </c>
    </row>
    <row r="195" spans="1:18" ht="23.25" x14ac:dyDescent="0.25">
      <c r="A195" s="72">
        <v>194</v>
      </c>
      <c r="B195" s="81" t="s">
        <v>218</v>
      </c>
      <c r="C195" s="73" t="s">
        <v>673</v>
      </c>
      <c r="D195" s="24" t="s">
        <v>126</v>
      </c>
      <c r="E195" s="24" t="s">
        <v>18</v>
      </c>
      <c r="F195" s="24" t="s">
        <v>127</v>
      </c>
      <c r="G195" s="24" t="s">
        <v>20</v>
      </c>
      <c r="H195" s="24" t="s">
        <v>505</v>
      </c>
      <c r="I195" s="58">
        <v>5</v>
      </c>
      <c r="J195" s="249" t="str">
        <f t="shared" ref="J195:J258" si="3">C195&amp;""&amp;D195&amp;", "&amp;E195&amp;" "&amp;F195&amp;", "&amp;G195&amp;" "&amp;H195&amp;", д. "&amp;I195</f>
        <v>Верхнесалдинский р-н, Верхнесалдинский городской округ, г. Верхняя Салда, ул. Рабочей молодежи, д. 5</v>
      </c>
      <c r="K195" s="75">
        <v>994.3</v>
      </c>
      <c r="L195" s="75">
        <v>18</v>
      </c>
      <c r="M195" s="75">
        <v>8</v>
      </c>
      <c r="N195" s="38" t="s">
        <v>2198</v>
      </c>
      <c r="O195" s="39" t="s">
        <v>2199</v>
      </c>
      <c r="P195" s="38" t="s">
        <v>1619</v>
      </c>
      <c r="Q195" s="65">
        <v>3826089.8200000003</v>
      </c>
    </row>
    <row r="196" spans="1:18" ht="23.25" x14ac:dyDescent="0.25">
      <c r="A196" s="72">
        <v>195</v>
      </c>
      <c r="B196" s="81" t="s">
        <v>218</v>
      </c>
      <c r="C196" s="73" t="s">
        <v>673</v>
      </c>
      <c r="D196" s="24" t="s">
        <v>126</v>
      </c>
      <c r="E196" s="24" t="s">
        <v>18</v>
      </c>
      <c r="F196" s="24" t="s">
        <v>127</v>
      </c>
      <c r="G196" s="24" t="s">
        <v>20</v>
      </c>
      <c r="H196" s="24" t="s">
        <v>132</v>
      </c>
      <c r="I196" s="58">
        <v>25</v>
      </c>
      <c r="J196" s="249" t="str">
        <f t="shared" si="3"/>
        <v>Верхнесалдинский р-н, Верхнесалдинский городской округ, г. Верхняя Салда, ул. Энгельса, д. 25</v>
      </c>
      <c r="K196" s="75">
        <v>4352</v>
      </c>
      <c r="L196" s="75">
        <v>48</v>
      </c>
      <c r="M196" s="75">
        <v>3</v>
      </c>
      <c r="N196" s="38" t="s">
        <v>2200</v>
      </c>
      <c r="O196" s="39">
        <v>42821</v>
      </c>
      <c r="P196" s="38" t="s">
        <v>1619</v>
      </c>
      <c r="Q196" s="65">
        <v>16168115.74</v>
      </c>
    </row>
    <row r="197" spans="1:18" ht="33.75" x14ac:dyDescent="0.25">
      <c r="A197" s="72">
        <v>196</v>
      </c>
      <c r="B197" s="81" t="s">
        <v>218</v>
      </c>
      <c r="C197" s="73" t="s">
        <v>673</v>
      </c>
      <c r="D197" s="24" t="s">
        <v>126</v>
      </c>
      <c r="E197" s="24" t="s">
        <v>18</v>
      </c>
      <c r="F197" s="24" t="s">
        <v>127</v>
      </c>
      <c r="G197" s="24" t="s">
        <v>20</v>
      </c>
      <c r="H197" s="24" t="s">
        <v>132</v>
      </c>
      <c r="I197" s="58">
        <v>26</v>
      </c>
      <c r="J197" s="249" t="str">
        <f t="shared" si="3"/>
        <v>Верхнесалдинский р-н, Верхнесалдинский городской округ, г. Верхняя Салда, ул. Энгельса, д. 26</v>
      </c>
      <c r="K197" s="75">
        <v>541.29999999999995</v>
      </c>
      <c r="L197" s="75">
        <v>8</v>
      </c>
      <c r="M197" s="75">
        <v>8</v>
      </c>
      <c r="N197" s="38" t="s">
        <v>2293</v>
      </c>
      <c r="O197" s="39" t="s">
        <v>2294</v>
      </c>
      <c r="P197" s="38" t="s">
        <v>1619</v>
      </c>
      <c r="Q197" s="65">
        <v>2651927.2799999998</v>
      </c>
    </row>
    <row r="198" spans="1:18" ht="23.25" x14ac:dyDescent="0.25">
      <c r="A198" s="72">
        <v>197</v>
      </c>
      <c r="B198" s="81" t="s">
        <v>218</v>
      </c>
      <c r="C198" s="73" t="s">
        <v>673</v>
      </c>
      <c r="D198" s="24" t="s">
        <v>126</v>
      </c>
      <c r="E198" s="24" t="s">
        <v>18</v>
      </c>
      <c r="F198" s="24" t="s">
        <v>127</v>
      </c>
      <c r="G198" s="24" t="s">
        <v>20</v>
      </c>
      <c r="H198" s="24" t="s">
        <v>132</v>
      </c>
      <c r="I198" s="58">
        <v>27</v>
      </c>
      <c r="J198" s="249" t="str">
        <f t="shared" si="3"/>
        <v>Верхнесалдинский р-н, Верхнесалдинский городской округ, г. Верхняя Салда, ул. Энгельса, д. 27</v>
      </c>
      <c r="K198" s="75">
        <v>3007</v>
      </c>
      <c r="L198" s="75">
        <v>48</v>
      </c>
      <c r="M198" s="75">
        <v>5</v>
      </c>
      <c r="N198" s="38" t="s">
        <v>2017</v>
      </c>
      <c r="O198" s="39">
        <v>42668</v>
      </c>
      <c r="P198" s="38" t="s">
        <v>1619</v>
      </c>
      <c r="Q198" s="65">
        <v>8221723.1600000001</v>
      </c>
    </row>
    <row r="199" spans="1:18" ht="23.25" x14ac:dyDescent="0.25">
      <c r="A199" s="72">
        <v>198</v>
      </c>
      <c r="B199" s="81" t="s">
        <v>218</v>
      </c>
      <c r="C199" s="73" t="s">
        <v>673</v>
      </c>
      <c r="D199" s="24" t="s">
        <v>126</v>
      </c>
      <c r="E199" s="24" t="s">
        <v>18</v>
      </c>
      <c r="F199" s="24" t="s">
        <v>127</v>
      </c>
      <c r="G199" s="24" t="s">
        <v>20</v>
      </c>
      <c r="H199" s="24" t="s">
        <v>132</v>
      </c>
      <c r="I199" s="58">
        <v>28</v>
      </c>
      <c r="J199" s="249" t="str">
        <f t="shared" si="3"/>
        <v>Верхнесалдинский р-н, Верхнесалдинский городской округ, г. Верхняя Салда, ул. Энгельса, д. 28</v>
      </c>
      <c r="K199" s="75">
        <v>1230.9000000000001</v>
      </c>
      <c r="L199" s="75">
        <v>24</v>
      </c>
      <c r="M199" s="75">
        <v>6</v>
      </c>
      <c r="N199" s="38" t="s">
        <v>2198</v>
      </c>
      <c r="O199" s="39" t="s">
        <v>2199</v>
      </c>
      <c r="P199" s="38" t="s">
        <v>1619</v>
      </c>
      <c r="Q199" s="65">
        <v>3785701.96</v>
      </c>
    </row>
    <row r="200" spans="1:18" ht="23.25" x14ac:dyDescent="0.25">
      <c r="A200" s="72">
        <v>199</v>
      </c>
      <c r="B200" s="81" t="s">
        <v>218</v>
      </c>
      <c r="C200" s="73" t="s">
        <v>673</v>
      </c>
      <c r="D200" s="24" t="s">
        <v>126</v>
      </c>
      <c r="E200" s="24" t="s">
        <v>18</v>
      </c>
      <c r="F200" s="24" t="s">
        <v>127</v>
      </c>
      <c r="G200" s="24" t="s">
        <v>20</v>
      </c>
      <c r="H200" s="24" t="s">
        <v>132</v>
      </c>
      <c r="I200" s="58">
        <v>30</v>
      </c>
      <c r="J200" s="249" t="str">
        <f t="shared" si="3"/>
        <v>Верхнесалдинский р-н, Верхнесалдинский городской округ, г. Верхняя Салда, ул. Энгельса, д. 30</v>
      </c>
      <c r="K200" s="75">
        <v>1204.7</v>
      </c>
      <c r="L200" s="75">
        <v>24</v>
      </c>
      <c r="M200" s="75">
        <v>4</v>
      </c>
      <c r="N200" s="38" t="s">
        <v>2017</v>
      </c>
      <c r="O200" s="39">
        <v>42668</v>
      </c>
      <c r="P200" s="38" t="s">
        <v>1619</v>
      </c>
      <c r="Q200" s="65">
        <v>2599895.1800000002</v>
      </c>
    </row>
    <row r="201" spans="1:18" ht="23.25" x14ac:dyDescent="0.25">
      <c r="A201" s="72">
        <v>200</v>
      </c>
      <c r="B201" s="81" t="s">
        <v>218</v>
      </c>
      <c r="C201" s="49" t="s">
        <v>673</v>
      </c>
      <c r="D201" s="49" t="s">
        <v>126</v>
      </c>
      <c r="E201" s="49" t="s">
        <v>18</v>
      </c>
      <c r="F201" s="49" t="s">
        <v>127</v>
      </c>
      <c r="G201" s="49" t="s">
        <v>20</v>
      </c>
      <c r="H201" s="49" t="s">
        <v>132</v>
      </c>
      <c r="I201" s="67" t="s">
        <v>1455</v>
      </c>
      <c r="J201" s="249" t="str">
        <f t="shared" si="3"/>
        <v>Верхнесалдинский р-н, Верхнесалдинский городской округ, г. Верхняя Салда, ул. Энгельса, д. 78КОРПУС 1</v>
      </c>
      <c r="K201" s="99">
        <v>4376.5</v>
      </c>
      <c r="L201" s="75">
        <v>72</v>
      </c>
      <c r="M201" s="99">
        <v>2</v>
      </c>
      <c r="N201" s="55" t="s">
        <v>1296</v>
      </c>
      <c r="O201" s="54">
        <v>42598</v>
      </c>
      <c r="P201" s="55" t="s">
        <v>1598</v>
      </c>
      <c r="Q201" s="65">
        <v>3752273.38</v>
      </c>
    </row>
    <row r="202" spans="1:18" ht="23.25" x14ac:dyDescent="0.25">
      <c r="A202" s="72">
        <v>201</v>
      </c>
      <c r="B202" s="81" t="s">
        <v>327</v>
      </c>
      <c r="C202" s="73" t="s">
        <v>753</v>
      </c>
      <c r="D202" s="24" t="s">
        <v>335</v>
      </c>
      <c r="E202" s="24" t="s">
        <v>18</v>
      </c>
      <c r="F202" s="24" t="s">
        <v>336</v>
      </c>
      <c r="G202" s="24" t="s">
        <v>20</v>
      </c>
      <c r="H202" s="24" t="s">
        <v>338</v>
      </c>
      <c r="I202" s="58">
        <v>5</v>
      </c>
      <c r="J202" s="249" t="str">
        <f t="shared" si="3"/>
        <v>Верхотурский р-н, городской округ Верхотурский, г. Верхотурье, ул. Ершова, д. 5</v>
      </c>
      <c r="K202" s="75">
        <v>632.12</v>
      </c>
      <c r="L202" s="75">
        <v>16</v>
      </c>
      <c r="M202" s="75">
        <v>2</v>
      </c>
      <c r="N202" s="38" t="s">
        <v>2201</v>
      </c>
      <c r="O202" s="39">
        <v>42902</v>
      </c>
      <c r="P202" s="38" t="s">
        <v>2032</v>
      </c>
      <c r="Q202" s="65">
        <v>1387085.28</v>
      </c>
    </row>
    <row r="203" spans="1:18" ht="23.25" x14ac:dyDescent="0.25">
      <c r="A203" s="72">
        <v>202</v>
      </c>
      <c r="B203" s="81" t="s">
        <v>327</v>
      </c>
      <c r="C203" s="73" t="s">
        <v>753</v>
      </c>
      <c r="D203" s="24" t="s">
        <v>335</v>
      </c>
      <c r="E203" s="24" t="s">
        <v>18</v>
      </c>
      <c r="F203" s="24" t="s">
        <v>336</v>
      </c>
      <c r="G203" s="24" t="s">
        <v>20</v>
      </c>
      <c r="H203" s="24" t="s">
        <v>338</v>
      </c>
      <c r="I203" s="58">
        <v>7</v>
      </c>
      <c r="J203" s="249" t="str">
        <f t="shared" si="3"/>
        <v>Верхотурский р-н, городской округ Верхотурский, г. Верхотурье, ул. Ершова, д. 7</v>
      </c>
      <c r="K203" s="75">
        <v>401.8</v>
      </c>
      <c r="L203" s="75">
        <v>12</v>
      </c>
      <c r="M203" s="75">
        <v>4</v>
      </c>
      <c r="N203" s="38" t="s">
        <v>2201</v>
      </c>
      <c r="O203" s="39">
        <v>42902</v>
      </c>
      <c r="P203" s="38" t="s">
        <v>2032</v>
      </c>
      <c r="Q203" s="65">
        <v>1450792.3</v>
      </c>
    </row>
    <row r="204" spans="1:18" ht="23.25" x14ac:dyDescent="0.25">
      <c r="A204" s="72">
        <v>203</v>
      </c>
      <c r="B204" s="81" t="s">
        <v>327</v>
      </c>
      <c r="C204" s="73" t="s">
        <v>753</v>
      </c>
      <c r="D204" s="24" t="s">
        <v>335</v>
      </c>
      <c r="E204" s="24" t="s">
        <v>18</v>
      </c>
      <c r="F204" s="24" t="s">
        <v>336</v>
      </c>
      <c r="G204" s="24" t="s">
        <v>20</v>
      </c>
      <c r="H204" s="24" t="s">
        <v>36</v>
      </c>
      <c r="I204" s="58">
        <v>4</v>
      </c>
      <c r="J204" s="249" t="str">
        <f t="shared" si="3"/>
        <v>Верхотурский р-н, городской округ Верхотурский, г. Верхотурье, ул. Ленина, д. 4</v>
      </c>
      <c r="K204" s="75">
        <v>439.72</v>
      </c>
      <c r="L204" s="75">
        <v>8</v>
      </c>
      <c r="M204" s="75">
        <v>4</v>
      </c>
      <c r="N204" s="38" t="s">
        <v>2201</v>
      </c>
      <c r="O204" s="39">
        <v>42902</v>
      </c>
      <c r="P204" s="38" t="s">
        <v>2032</v>
      </c>
      <c r="Q204" s="65">
        <v>1159643.82</v>
      </c>
    </row>
    <row r="205" spans="1:18" ht="23.25" x14ac:dyDescent="0.25">
      <c r="A205" s="72">
        <v>204</v>
      </c>
      <c r="B205" s="81" t="s">
        <v>327</v>
      </c>
      <c r="C205" s="73" t="s">
        <v>753</v>
      </c>
      <c r="D205" s="24" t="s">
        <v>335</v>
      </c>
      <c r="E205" s="24" t="s">
        <v>29</v>
      </c>
      <c r="F205" s="24" t="s">
        <v>754</v>
      </c>
      <c r="G205" s="24" t="s">
        <v>20</v>
      </c>
      <c r="H205" s="24" t="s">
        <v>84</v>
      </c>
      <c r="I205" s="58">
        <v>9</v>
      </c>
      <c r="J205" s="249" t="str">
        <f t="shared" si="3"/>
        <v>Верхотурский р-н, городской округ Верхотурский, с. Дерябино, ул. Советская, д. 9</v>
      </c>
      <c r="K205" s="75">
        <v>471.1</v>
      </c>
      <c r="L205" s="75">
        <v>71</v>
      </c>
      <c r="M205" s="75">
        <v>2</v>
      </c>
      <c r="N205" s="38" t="s">
        <v>2201</v>
      </c>
      <c r="O205" s="39">
        <v>42902</v>
      </c>
      <c r="P205" s="38" t="s">
        <v>2032</v>
      </c>
      <c r="Q205" s="65">
        <v>1047186.28</v>
      </c>
    </row>
    <row r="206" spans="1:18" ht="23.25" x14ac:dyDescent="0.25">
      <c r="A206" s="72">
        <v>205</v>
      </c>
      <c r="B206" s="81" t="s">
        <v>327</v>
      </c>
      <c r="C206" s="24"/>
      <c r="D206" s="24" t="s">
        <v>328</v>
      </c>
      <c r="E206" s="24" t="s">
        <v>18</v>
      </c>
      <c r="F206" s="24" t="s">
        <v>329</v>
      </c>
      <c r="G206" s="24" t="s">
        <v>20</v>
      </c>
      <c r="H206" s="24" t="s">
        <v>331</v>
      </c>
      <c r="I206" s="58">
        <v>17</v>
      </c>
      <c r="J206" s="249" t="str">
        <f t="shared" si="3"/>
        <v>Волчанский городской округ, г. Волчанск, ул. Карпинского, д. 17</v>
      </c>
      <c r="K206" s="75">
        <v>571.1</v>
      </c>
      <c r="L206" s="75">
        <v>8</v>
      </c>
      <c r="M206" s="75">
        <v>2</v>
      </c>
      <c r="N206" s="38" t="s">
        <v>2018</v>
      </c>
      <c r="O206" s="39">
        <v>42692</v>
      </c>
      <c r="P206" s="38" t="s">
        <v>1652</v>
      </c>
      <c r="Q206" s="65">
        <v>673010.6</v>
      </c>
      <c r="R206" s="102" t="s">
        <v>2348</v>
      </c>
    </row>
    <row r="207" spans="1:18" ht="23.25" x14ac:dyDescent="0.25">
      <c r="A207" s="72">
        <v>206</v>
      </c>
      <c r="B207" s="81" t="s">
        <v>327</v>
      </c>
      <c r="C207" s="24"/>
      <c r="D207" s="24" t="s">
        <v>328</v>
      </c>
      <c r="E207" s="24" t="s">
        <v>18</v>
      </c>
      <c r="F207" s="24" t="s">
        <v>329</v>
      </c>
      <c r="G207" s="24" t="s">
        <v>20</v>
      </c>
      <c r="H207" s="24" t="s">
        <v>61</v>
      </c>
      <c r="I207" s="58">
        <v>27</v>
      </c>
      <c r="J207" s="249" t="str">
        <f t="shared" si="3"/>
        <v>Волчанский городской округ, г. Волчанск, ул. Октябрьская, д. 27</v>
      </c>
      <c r="K207" s="75">
        <v>442.9</v>
      </c>
      <c r="L207" s="75">
        <v>8</v>
      </c>
      <c r="M207" s="75">
        <v>3</v>
      </c>
      <c r="N207" s="38" t="s">
        <v>2018</v>
      </c>
      <c r="O207" s="39">
        <v>42692</v>
      </c>
      <c r="P207" s="38" t="s">
        <v>1652</v>
      </c>
      <c r="Q207" s="65">
        <v>1180491.52</v>
      </c>
    </row>
    <row r="208" spans="1:18" ht="23.25" x14ac:dyDescent="0.25">
      <c r="A208" s="72">
        <v>207</v>
      </c>
      <c r="B208" s="81" t="s">
        <v>327</v>
      </c>
      <c r="C208" s="24"/>
      <c r="D208" s="24" t="s">
        <v>328</v>
      </c>
      <c r="E208" s="24" t="s">
        <v>18</v>
      </c>
      <c r="F208" s="24" t="s">
        <v>329</v>
      </c>
      <c r="G208" s="24" t="s">
        <v>20</v>
      </c>
      <c r="H208" s="24" t="s">
        <v>84</v>
      </c>
      <c r="I208" s="58">
        <v>1</v>
      </c>
      <c r="J208" s="249" t="str">
        <f t="shared" si="3"/>
        <v>Волчанский городской округ, г. Волчанск, ул. Советская, д. 1</v>
      </c>
      <c r="K208" s="75">
        <v>687.5</v>
      </c>
      <c r="L208" s="75">
        <v>11</v>
      </c>
      <c r="M208" s="75">
        <v>3</v>
      </c>
      <c r="N208" s="38" t="s">
        <v>2018</v>
      </c>
      <c r="O208" s="39">
        <v>42692</v>
      </c>
      <c r="P208" s="38" t="s">
        <v>1652</v>
      </c>
      <c r="Q208" s="65">
        <v>1769602.75</v>
      </c>
    </row>
    <row r="209" spans="1:17" ht="23.25" x14ac:dyDescent="0.25">
      <c r="A209" s="72">
        <v>208</v>
      </c>
      <c r="B209" s="81" t="s">
        <v>327</v>
      </c>
      <c r="C209" s="24"/>
      <c r="D209" s="24" t="s">
        <v>328</v>
      </c>
      <c r="E209" s="24" t="s">
        <v>18</v>
      </c>
      <c r="F209" s="24" t="s">
        <v>329</v>
      </c>
      <c r="G209" s="24" t="s">
        <v>20</v>
      </c>
      <c r="H209" s="24" t="s">
        <v>84</v>
      </c>
      <c r="I209" s="58">
        <v>10</v>
      </c>
      <c r="J209" s="249" t="str">
        <f t="shared" si="3"/>
        <v>Волчанский городской округ, г. Волчанск, ул. Советская, д. 10</v>
      </c>
      <c r="K209" s="75">
        <v>433.9</v>
      </c>
      <c r="L209" s="75">
        <v>8</v>
      </c>
      <c r="M209" s="75">
        <v>3</v>
      </c>
      <c r="N209" s="38" t="s">
        <v>2018</v>
      </c>
      <c r="O209" s="39">
        <v>42692</v>
      </c>
      <c r="P209" s="38" t="s">
        <v>1652</v>
      </c>
      <c r="Q209" s="65">
        <v>1214082.8999999999</v>
      </c>
    </row>
    <row r="210" spans="1:17" ht="23.25" x14ac:dyDescent="0.25">
      <c r="A210" s="80">
        <v>209</v>
      </c>
      <c r="B210" s="81" t="s">
        <v>327</v>
      </c>
      <c r="C210" s="73" t="s">
        <v>755</v>
      </c>
      <c r="D210" s="24" t="s">
        <v>756</v>
      </c>
      <c r="E210" s="24" t="s">
        <v>637</v>
      </c>
      <c r="F210" s="24" t="s">
        <v>757</v>
      </c>
      <c r="G210" s="24" t="s">
        <v>20</v>
      </c>
      <c r="H210" s="24" t="s">
        <v>758</v>
      </c>
      <c r="I210" s="58">
        <v>14</v>
      </c>
      <c r="J210" s="249" t="str">
        <f t="shared" si="3"/>
        <v>Гаринский р-н, Гаринский городской округ, п.г.т. Гари, ул. Промысловая, д. 14</v>
      </c>
      <c r="K210" s="75">
        <v>1197.4000000000001</v>
      </c>
      <c r="L210" s="75">
        <v>18</v>
      </c>
      <c r="M210" s="75">
        <v>4</v>
      </c>
      <c r="N210" s="38" t="s">
        <v>2019</v>
      </c>
      <c r="O210" s="39">
        <v>42923</v>
      </c>
      <c r="P210" s="38" t="s">
        <v>1711</v>
      </c>
      <c r="Q210" s="65">
        <v>1389668.66</v>
      </c>
    </row>
    <row r="211" spans="1:17" ht="23.25" x14ac:dyDescent="0.25">
      <c r="A211" s="72">
        <v>210</v>
      </c>
      <c r="B211" s="81" t="s">
        <v>218</v>
      </c>
      <c r="C211" s="24"/>
      <c r="D211" s="24" t="s">
        <v>140</v>
      </c>
      <c r="E211" s="24" t="s">
        <v>18</v>
      </c>
      <c r="F211" s="24" t="s">
        <v>141</v>
      </c>
      <c r="G211" s="24" t="s">
        <v>143</v>
      </c>
      <c r="H211" s="24" t="s">
        <v>144</v>
      </c>
      <c r="I211" s="58">
        <v>11</v>
      </c>
      <c r="J211" s="249" t="str">
        <f t="shared" si="3"/>
        <v>город Нижний Тагил, г. Нижний Тагил, пр-кт Вагоностроителей, д. 11</v>
      </c>
      <c r="K211" s="75">
        <v>4097.3</v>
      </c>
      <c r="L211" s="75">
        <v>58</v>
      </c>
      <c r="M211" s="75">
        <v>5</v>
      </c>
      <c r="N211" s="38" t="s">
        <v>2204</v>
      </c>
      <c r="O211" s="39" t="s">
        <v>2205</v>
      </c>
      <c r="P211" s="38" t="s">
        <v>1619</v>
      </c>
      <c r="Q211" s="65">
        <v>20320561.700000003</v>
      </c>
    </row>
    <row r="212" spans="1:17" ht="23.25" x14ac:dyDescent="0.25">
      <c r="A212" s="72">
        <v>211</v>
      </c>
      <c r="B212" s="81" t="s">
        <v>218</v>
      </c>
      <c r="C212" s="24"/>
      <c r="D212" s="24" t="s">
        <v>140</v>
      </c>
      <c r="E212" s="24" t="s">
        <v>18</v>
      </c>
      <c r="F212" s="24" t="s">
        <v>141</v>
      </c>
      <c r="G212" s="24" t="s">
        <v>143</v>
      </c>
      <c r="H212" s="24" t="s">
        <v>144</v>
      </c>
      <c r="I212" s="58">
        <v>15</v>
      </c>
      <c r="J212" s="249" t="str">
        <f t="shared" si="3"/>
        <v>город Нижний Тагил, г. Нижний Тагил, пр-кт Вагоностроителей, д. 15</v>
      </c>
      <c r="K212" s="75">
        <v>5181.8</v>
      </c>
      <c r="L212" s="75">
        <v>47</v>
      </c>
      <c r="M212" s="75">
        <v>3</v>
      </c>
      <c r="N212" s="38" t="s">
        <v>2026</v>
      </c>
      <c r="O212" s="39">
        <v>42930</v>
      </c>
      <c r="P212" s="38" t="s">
        <v>1619</v>
      </c>
      <c r="Q212" s="65">
        <v>2666231.2400000002</v>
      </c>
    </row>
    <row r="213" spans="1:17" ht="23.25" x14ac:dyDescent="0.25">
      <c r="A213" s="72">
        <v>212</v>
      </c>
      <c r="B213" s="81" t="s">
        <v>218</v>
      </c>
      <c r="C213" s="49"/>
      <c r="D213" s="49" t="s">
        <v>140</v>
      </c>
      <c r="E213" s="49" t="s">
        <v>18</v>
      </c>
      <c r="F213" s="49" t="s">
        <v>141</v>
      </c>
      <c r="G213" s="49" t="s">
        <v>143</v>
      </c>
      <c r="H213" s="49" t="s">
        <v>144</v>
      </c>
      <c r="I213" s="67">
        <v>59</v>
      </c>
      <c r="J213" s="249" t="str">
        <f t="shared" si="3"/>
        <v>город Нижний Тагил, г. Нижний Тагил, пр-кт Вагоностроителей, д. 59</v>
      </c>
      <c r="K213" s="99">
        <v>16106.7</v>
      </c>
      <c r="L213" s="75">
        <v>245</v>
      </c>
      <c r="M213" s="99">
        <v>7</v>
      </c>
      <c r="N213" s="55" t="s">
        <v>1294</v>
      </c>
      <c r="O213" s="54">
        <v>42598</v>
      </c>
      <c r="P213" s="55" t="s">
        <v>1598</v>
      </c>
      <c r="Q213" s="65">
        <v>12706531.32</v>
      </c>
    </row>
    <row r="214" spans="1:17" ht="23.25" x14ac:dyDescent="0.25">
      <c r="A214" s="72">
        <v>213</v>
      </c>
      <c r="B214" s="81" t="s">
        <v>218</v>
      </c>
      <c r="C214" s="73"/>
      <c r="D214" s="24" t="s">
        <v>140</v>
      </c>
      <c r="E214" s="24" t="s">
        <v>18</v>
      </c>
      <c r="F214" s="24" t="s">
        <v>141</v>
      </c>
      <c r="G214" s="24" t="s">
        <v>143</v>
      </c>
      <c r="H214" s="24" t="s">
        <v>146</v>
      </c>
      <c r="I214" s="58">
        <v>28</v>
      </c>
      <c r="J214" s="249" t="str">
        <f t="shared" si="3"/>
        <v>город Нижний Тагил, г. Нижний Тагил, пр-кт Дзержинского, д. 28</v>
      </c>
      <c r="K214" s="75">
        <v>8305.2000000000007</v>
      </c>
      <c r="L214" s="75">
        <v>108</v>
      </c>
      <c r="M214" s="75">
        <v>2</v>
      </c>
      <c r="N214" s="38" t="s">
        <v>2202</v>
      </c>
      <c r="O214" s="39" t="s">
        <v>2203</v>
      </c>
      <c r="P214" s="38" t="s">
        <v>1619</v>
      </c>
      <c r="Q214" s="65">
        <v>22373107.98</v>
      </c>
    </row>
    <row r="215" spans="1:17" ht="23.25" x14ac:dyDescent="0.25">
      <c r="A215" s="72">
        <v>214</v>
      </c>
      <c r="B215" s="81" t="s">
        <v>218</v>
      </c>
      <c r="C215" s="73"/>
      <c r="D215" s="24" t="s">
        <v>140</v>
      </c>
      <c r="E215" s="24" t="s">
        <v>18</v>
      </c>
      <c r="F215" s="24" t="s">
        <v>141</v>
      </c>
      <c r="G215" s="24" t="s">
        <v>143</v>
      </c>
      <c r="H215" s="24" t="s">
        <v>146</v>
      </c>
      <c r="I215" s="58">
        <v>32</v>
      </c>
      <c r="J215" s="249" t="str">
        <f t="shared" si="3"/>
        <v>город Нижний Тагил, г. Нижний Тагил, пр-кт Дзержинского, д. 32</v>
      </c>
      <c r="K215" s="75">
        <v>2591.4</v>
      </c>
      <c r="L215" s="75">
        <v>36</v>
      </c>
      <c r="M215" s="75">
        <v>8</v>
      </c>
      <c r="N215" s="38" t="s">
        <v>2202</v>
      </c>
      <c r="O215" s="39" t="s">
        <v>2203</v>
      </c>
      <c r="P215" s="38" t="s">
        <v>1619</v>
      </c>
      <c r="Q215" s="65">
        <v>13917292.880000001</v>
      </c>
    </row>
    <row r="216" spans="1:17" ht="23.25" x14ac:dyDescent="0.25">
      <c r="A216" s="72">
        <v>215</v>
      </c>
      <c r="B216" s="81" t="s">
        <v>218</v>
      </c>
      <c r="C216" s="73"/>
      <c r="D216" s="24" t="s">
        <v>140</v>
      </c>
      <c r="E216" s="24" t="s">
        <v>18</v>
      </c>
      <c r="F216" s="24" t="s">
        <v>141</v>
      </c>
      <c r="G216" s="24" t="s">
        <v>143</v>
      </c>
      <c r="H216" s="24" t="s">
        <v>36</v>
      </c>
      <c r="I216" s="58">
        <v>42</v>
      </c>
      <c r="J216" s="249" t="str">
        <f t="shared" si="3"/>
        <v>город Нижний Тагил, г. Нижний Тагил, пр-кт Ленина, д. 42</v>
      </c>
      <c r="K216" s="75">
        <v>5150</v>
      </c>
      <c r="L216" s="75">
        <v>48</v>
      </c>
      <c r="M216" s="75">
        <v>6</v>
      </c>
      <c r="N216" s="38" t="s">
        <v>2028</v>
      </c>
      <c r="O216" s="39">
        <v>42674</v>
      </c>
      <c r="P216" s="38" t="s">
        <v>1619</v>
      </c>
      <c r="Q216" s="65">
        <v>15096432.66</v>
      </c>
    </row>
    <row r="217" spans="1:17" ht="23.25" x14ac:dyDescent="0.25">
      <c r="A217" s="72">
        <v>216</v>
      </c>
      <c r="B217" s="81" t="s">
        <v>218</v>
      </c>
      <c r="C217" s="73"/>
      <c r="D217" s="24" t="s">
        <v>140</v>
      </c>
      <c r="E217" s="24" t="s">
        <v>18</v>
      </c>
      <c r="F217" s="24" t="s">
        <v>141</v>
      </c>
      <c r="G217" s="24" t="s">
        <v>143</v>
      </c>
      <c r="H217" s="24" t="s">
        <v>36</v>
      </c>
      <c r="I217" s="58">
        <v>44</v>
      </c>
      <c r="J217" s="249" t="str">
        <f t="shared" si="3"/>
        <v>город Нижний Тагил, г. Нижний Тагил, пр-кт Ленина, д. 44</v>
      </c>
      <c r="K217" s="75">
        <v>3228.2</v>
      </c>
      <c r="L217" s="75">
        <v>37</v>
      </c>
      <c r="M217" s="75">
        <v>8</v>
      </c>
      <c r="N217" s="38" t="s">
        <v>2028</v>
      </c>
      <c r="O217" s="39">
        <v>42674</v>
      </c>
      <c r="P217" s="38" t="s">
        <v>1619</v>
      </c>
      <c r="Q217" s="65">
        <v>15624333.98</v>
      </c>
    </row>
    <row r="218" spans="1:17" ht="23.25" x14ac:dyDescent="0.25">
      <c r="A218" s="72">
        <v>217</v>
      </c>
      <c r="B218" s="81" t="s">
        <v>218</v>
      </c>
      <c r="C218" s="73"/>
      <c r="D218" s="24" t="s">
        <v>140</v>
      </c>
      <c r="E218" s="24" t="s">
        <v>18</v>
      </c>
      <c r="F218" s="24" t="s">
        <v>141</v>
      </c>
      <c r="G218" s="24" t="s">
        <v>143</v>
      </c>
      <c r="H218" s="24" t="s">
        <v>36</v>
      </c>
      <c r="I218" s="58">
        <v>60</v>
      </c>
      <c r="J218" s="249" t="str">
        <f t="shared" si="3"/>
        <v>город Нижний Тагил, г. Нижний Тагил, пр-кт Ленина, д. 60</v>
      </c>
      <c r="K218" s="75">
        <v>3014.6</v>
      </c>
      <c r="L218" s="75">
        <v>41</v>
      </c>
      <c r="M218" s="75">
        <v>2</v>
      </c>
      <c r="N218" s="38" t="s">
        <v>2029</v>
      </c>
      <c r="O218" s="39">
        <v>42947</v>
      </c>
      <c r="P218" s="38" t="s">
        <v>1619</v>
      </c>
      <c r="Q218" s="65">
        <v>7162116.2000000002</v>
      </c>
    </row>
    <row r="219" spans="1:17" ht="23.25" x14ac:dyDescent="0.25">
      <c r="A219" s="72">
        <v>218</v>
      </c>
      <c r="B219" s="81" t="s">
        <v>218</v>
      </c>
      <c r="C219" s="49"/>
      <c r="D219" s="49" t="s">
        <v>140</v>
      </c>
      <c r="E219" s="49" t="s">
        <v>18</v>
      </c>
      <c r="F219" s="49" t="s">
        <v>141</v>
      </c>
      <c r="G219" s="49" t="s">
        <v>143</v>
      </c>
      <c r="H219" s="49" t="s">
        <v>674</v>
      </c>
      <c r="I219" s="67">
        <v>31</v>
      </c>
      <c r="J219" s="249" t="str">
        <f t="shared" si="3"/>
        <v>город Нижний Тагил, г. Нижний Тагил, пр-кт Ленинградский, д. 31</v>
      </c>
      <c r="K219" s="99">
        <v>4260.3</v>
      </c>
      <c r="L219" s="75">
        <v>152</v>
      </c>
      <c r="M219" s="99">
        <v>1</v>
      </c>
      <c r="N219" s="55" t="s">
        <v>1294</v>
      </c>
      <c r="O219" s="54">
        <v>42598</v>
      </c>
      <c r="P219" s="55" t="s">
        <v>1598</v>
      </c>
      <c r="Q219" s="65">
        <v>1872281.63</v>
      </c>
    </row>
    <row r="220" spans="1:17" ht="23.25" x14ac:dyDescent="0.25">
      <c r="A220" s="72">
        <v>219</v>
      </c>
      <c r="B220" s="81" t="s">
        <v>218</v>
      </c>
      <c r="C220" s="49"/>
      <c r="D220" s="49" t="s">
        <v>140</v>
      </c>
      <c r="E220" s="49" t="s">
        <v>18</v>
      </c>
      <c r="F220" s="49" t="s">
        <v>141</v>
      </c>
      <c r="G220" s="49" t="s">
        <v>143</v>
      </c>
      <c r="H220" s="49" t="s">
        <v>674</v>
      </c>
      <c r="I220" s="67">
        <v>33</v>
      </c>
      <c r="J220" s="249" t="str">
        <f t="shared" si="3"/>
        <v>город Нижний Тагил, г. Нижний Тагил, пр-кт Ленинградский, д. 33</v>
      </c>
      <c r="K220" s="99">
        <v>4190.84</v>
      </c>
      <c r="L220" s="75">
        <v>148</v>
      </c>
      <c r="M220" s="99">
        <v>1</v>
      </c>
      <c r="N220" s="55" t="s">
        <v>1294</v>
      </c>
      <c r="O220" s="54">
        <v>42598</v>
      </c>
      <c r="P220" s="55" t="s">
        <v>1598</v>
      </c>
      <c r="Q220" s="65">
        <v>1872281.63</v>
      </c>
    </row>
    <row r="221" spans="1:17" x14ac:dyDescent="0.25">
      <c r="A221" s="72">
        <v>220</v>
      </c>
      <c r="B221" s="81" t="s">
        <v>218</v>
      </c>
      <c r="C221" s="24"/>
      <c r="D221" s="24" t="s">
        <v>140</v>
      </c>
      <c r="E221" s="24" t="s">
        <v>18</v>
      </c>
      <c r="F221" s="24" t="s">
        <v>141</v>
      </c>
      <c r="G221" s="24" t="s">
        <v>143</v>
      </c>
      <c r="H221" s="24" t="s">
        <v>69</v>
      </c>
      <c r="I221" s="58">
        <v>55</v>
      </c>
      <c r="J221" s="249" t="str">
        <f t="shared" si="3"/>
        <v>город Нижний Тагил, г. Нижний Тагил, пр-кт Мира, д. 55</v>
      </c>
      <c r="K221" s="75">
        <v>1408</v>
      </c>
      <c r="L221" s="75">
        <v>24</v>
      </c>
      <c r="M221" s="75">
        <v>3</v>
      </c>
      <c r="N221" s="38" t="s">
        <v>2027</v>
      </c>
      <c r="O221" s="39">
        <v>42857</v>
      </c>
      <c r="P221" s="38" t="s">
        <v>1619</v>
      </c>
      <c r="Q221" s="65">
        <v>6329187.2400000002</v>
      </c>
    </row>
    <row r="222" spans="1:17" ht="23.25" x14ac:dyDescent="0.25">
      <c r="A222" s="72">
        <v>221</v>
      </c>
      <c r="B222" s="81" t="s">
        <v>218</v>
      </c>
      <c r="C222" s="49"/>
      <c r="D222" s="49" t="s">
        <v>140</v>
      </c>
      <c r="E222" s="49" t="s">
        <v>18</v>
      </c>
      <c r="F222" s="49" t="s">
        <v>141</v>
      </c>
      <c r="G222" s="49" t="s">
        <v>143</v>
      </c>
      <c r="H222" s="49" t="s">
        <v>206</v>
      </c>
      <c r="I222" s="67">
        <v>26</v>
      </c>
      <c r="J222" s="249" t="str">
        <f t="shared" si="3"/>
        <v>город Нижний Тагил, г. Нижний Тагил, пр-кт Октябрьский, д. 26</v>
      </c>
      <c r="K222" s="99">
        <v>2358</v>
      </c>
      <c r="L222" s="75">
        <v>71</v>
      </c>
      <c r="M222" s="99">
        <v>1</v>
      </c>
      <c r="N222" s="55" t="s">
        <v>1294</v>
      </c>
      <c r="O222" s="54">
        <v>42598</v>
      </c>
      <c r="P222" s="55" t="s">
        <v>1598</v>
      </c>
      <c r="Q222" s="65">
        <v>1812855.86</v>
      </c>
    </row>
    <row r="223" spans="1:17" ht="23.25" x14ac:dyDescent="0.25">
      <c r="A223" s="72">
        <v>222</v>
      </c>
      <c r="B223" s="81" t="s">
        <v>218</v>
      </c>
      <c r="C223" s="49"/>
      <c r="D223" s="49" t="s">
        <v>140</v>
      </c>
      <c r="E223" s="49" t="s">
        <v>18</v>
      </c>
      <c r="F223" s="49" t="s">
        <v>141</v>
      </c>
      <c r="G223" s="49" t="s">
        <v>143</v>
      </c>
      <c r="H223" s="49" t="s">
        <v>206</v>
      </c>
      <c r="I223" s="67">
        <v>4</v>
      </c>
      <c r="J223" s="249" t="str">
        <f t="shared" si="3"/>
        <v>город Нижний Тагил, г. Нижний Тагил, пр-кт Октябрьский, д. 4</v>
      </c>
      <c r="K223" s="99">
        <v>8691.1</v>
      </c>
      <c r="L223" s="75">
        <v>144</v>
      </c>
      <c r="M223" s="99">
        <v>4</v>
      </c>
      <c r="N223" s="55" t="s">
        <v>1294</v>
      </c>
      <c r="O223" s="54">
        <v>42598</v>
      </c>
      <c r="P223" s="55" t="s">
        <v>1598</v>
      </c>
      <c r="Q223" s="65">
        <v>7256397.1399999997</v>
      </c>
    </row>
    <row r="224" spans="1:17" ht="23.25" x14ac:dyDescent="0.25">
      <c r="A224" s="72">
        <v>223</v>
      </c>
      <c r="B224" s="81" t="s">
        <v>218</v>
      </c>
      <c r="C224" s="49"/>
      <c r="D224" s="49" t="s">
        <v>140</v>
      </c>
      <c r="E224" s="49" t="s">
        <v>18</v>
      </c>
      <c r="F224" s="49" t="s">
        <v>141</v>
      </c>
      <c r="G224" s="49" t="s">
        <v>143</v>
      </c>
      <c r="H224" s="49" t="s">
        <v>206</v>
      </c>
      <c r="I224" s="67">
        <v>6</v>
      </c>
      <c r="J224" s="249" t="str">
        <f t="shared" si="3"/>
        <v>город Нижний Тагил, г. Нижний Тагил, пр-кт Октябрьский, д. 6</v>
      </c>
      <c r="K224" s="99">
        <v>15556.9</v>
      </c>
      <c r="L224" s="75">
        <v>252</v>
      </c>
      <c r="M224" s="99">
        <v>7</v>
      </c>
      <c r="N224" s="55" t="s">
        <v>1294</v>
      </c>
      <c r="O224" s="54">
        <v>42598</v>
      </c>
      <c r="P224" s="55" t="s">
        <v>1598</v>
      </c>
      <c r="Q224" s="65">
        <v>12699704.779999999</v>
      </c>
    </row>
    <row r="225" spans="1:17" ht="23.25" x14ac:dyDescent="0.25">
      <c r="A225" s="72">
        <v>224</v>
      </c>
      <c r="B225" s="81" t="s">
        <v>218</v>
      </c>
      <c r="C225" s="49"/>
      <c r="D225" s="49" t="s">
        <v>140</v>
      </c>
      <c r="E225" s="49" t="s">
        <v>18</v>
      </c>
      <c r="F225" s="49" t="s">
        <v>141</v>
      </c>
      <c r="G225" s="49" t="s">
        <v>143</v>
      </c>
      <c r="H225" s="49" t="s">
        <v>206</v>
      </c>
      <c r="I225" s="67">
        <v>8</v>
      </c>
      <c r="J225" s="249" t="str">
        <f t="shared" si="3"/>
        <v>город Нижний Тагил, г. Нижний Тагил, пр-кт Октябрьский, д. 8</v>
      </c>
      <c r="K225" s="99">
        <v>11104.4</v>
      </c>
      <c r="L225" s="75">
        <v>179</v>
      </c>
      <c r="M225" s="99">
        <v>5</v>
      </c>
      <c r="N225" s="55" t="s">
        <v>1294</v>
      </c>
      <c r="O225" s="54">
        <v>42598</v>
      </c>
      <c r="P225" s="55" t="s">
        <v>1598</v>
      </c>
      <c r="Q225" s="65">
        <v>9071217.6999999993</v>
      </c>
    </row>
    <row r="226" spans="1:17" ht="23.25" x14ac:dyDescent="0.25">
      <c r="A226" s="72">
        <v>225</v>
      </c>
      <c r="B226" s="81" t="s">
        <v>218</v>
      </c>
      <c r="C226" s="49"/>
      <c r="D226" s="49" t="s">
        <v>140</v>
      </c>
      <c r="E226" s="49" t="s">
        <v>18</v>
      </c>
      <c r="F226" s="49" t="s">
        <v>141</v>
      </c>
      <c r="G226" s="49" t="s">
        <v>143</v>
      </c>
      <c r="H226" s="49" t="s">
        <v>562</v>
      </c>
      <c r="I226" s="67">
        <v>58</v>
      </c>
      <c r="J226" s="249" t="str">
        <f t="shared" si="3"/>
        <v>город Нижний Тагил, г. Нижний Тагил, пр-кт Уральский, д. 58</v>
      </c>
      <c r="K226" s="99">
        <v>27431.3</v>
      </c>
      <c r="L226" s="75">
        <v>432</v>
      </c>
      <c r="M226" s="99">
        <v>11</v>
      </c>
      <c r="N226" s="55" t="s">
        <v>1294</v>
      </c>
      <c r="O226" s="54">
        <v>42598</v>
      </c>
      <c r="P226" s="55" t="s">
        <v>1598</v>
      </c>
      <c r="Q226" s="65">
        <v>19941414.460000001</v>
      </c>
    </row>
    <row r="227" spans="1:17" ht="23.25" x14ac:dyDescent="0.25">
      <c r="A227" s="72">
        <v>226</v>
      </c>
      <c r="B227" s="81" t="s">
        <v>218</v>
      </c>
      <c r="C227" s="49"/>
      <c r="D227" s="49" t="s">
        <v>140</v>
      </c>
      <c r="E227" s="49" t="s">
        <v>18</v>
      </c>
      <c r="F227" s="49" t="s">
        <v>141</v>
      </c>
      <c r="G227" s="49" t="s">
        <v>143</v>
      </c>
      <c r="H227" s="49" t="s">
        <v>562</v>
      </c>
      <c r="I227" s="67">
        <v>64</v>
      </c>
      <c r="J227" s="249" t="str">
        <f t="shared" si="3"/>
        <v>город Нижний Тагил, г. Нижний Тагил, пр-кт Уральский, д. 64</v>
      </c>
      <c r="K227" s="99">
        <v>31484.3</v>
      </c>
      <c r="L227" s="75">
        <v>504</v>
      </c>
      <c r="M227" s="99">
        <v>14</v>
      </c>
      <c r="N227" s="55" t="s">
        <v>1294</v>
      </c>
      <c r="O227" s="54">
        <v>42598</v>
      </c>
      <c r="P227" s="55" t="s">
        <v>1598</v>
      </c>
      <c r="Q227" s="65">
        <v>25376692.199999999</v>
      </c>
    </row>
    <row r="228" spans="1:17" ht="23.25" x14ac:dyDescent="0.25">
      <c r="A228" s="72">
        <v>227</v>
      </c>
      <c r="B228" s="81" t="s">
        <v>218</v>
      </c>
      <c r="C228" s="24"/>
      <c r="D228" s="24" t="s">
        <v>140</v>
      </c>
      <c r="E228" s="24" t="s">
        <v>18</v>
      </c>
      <c r="F228" s="24" t="s">
        <v>141</v>
      </c>
      <c r="G228" s="24" t="s">
        <v>569</v>
      </c>
      <c r="H228" s="24" t="s">
        <v>78</v>
      </c>
      <c r="I228" s="58">
        <v>13</v>
      </c>
      <c r="J228" s="249" t="str">
        <f t="shared" si="3"/>
        <v>город Нижний Тагил, г. Нижний Тагил, проезд Восточный, д. 13</v>
      </c>
      <c r="K228" s="75">
        <v>1288.9000000000001</v>
      </c>
      <c r="L228" s="75">
        <v>18</v>
      </c>
      <c r="M228" s="75">
        <v>1</v>
      </c>
      <c r="N228" s="38" t="s">
        <v>2027</v>
      </c>
      <c r="O228" s="39">
        <v>42857</v>
      </c>
      <c r="P228" s="38" t="s">
        <v>1619</v>
      </c>
      <c r="Q228" s="65">
        <v>140017.62</v>
      </c>
    </row>
    <row r="229" spans="1:17" ht="23.25" x14ac:dyDescent="0.25">
      <c r="A229" s="72">
        <v>228</v>
      </c>
      <c r="B229" s="81" t="s">
        <v>218</v>
      </c>
      <c r="C229" s="24"/>
      <c r="D229" s="24" t="s">
        <v>140</v>
      </c>
      <c r="E229" s="24" t="s">
        <v>18</v>
      </c>
      <c r="F229" s="24" t="s">
        <v>141</v>
      </c>
      <c r="G229" s="24" t="s">
        <v>569</v>
      </c>
      <c r="H229" s="24" t="s">
        <v>78</v>
      </c>
      <c r="I229" s="58">
        <v>5</v>
      </c>
      <c r="J229" s="249" t="str">
        <f t="shared" si="3"/>
        <v>город Нижний Тагил, г. Нижний Тагил, проезд Восточный, д. 5</v>
      </c>
      <c r="K229" s="75">
        <v>1324</v>
      </c>
      <c r="L229" s="75">
        <v>18</v>
      </c>
      <c r="M229" s="75">
        <v>8</v>
      </c>
      <c r="N229" s="38" t="s">
        <v>2026</v>
      </c>
      <c r="O229" s="39">
        <v>42930</v>
      </c>
      <c r="P229" s="38" t="s">
        <v>1619</v>
      </c>
      <c r="Q229" s="65">
        <v>6265803.54</v>
      </c>
    </row>
    <row r="230" spans="1:17" ht="23.25" x14ac:dyDescent="0.25">
      <c r="A230" s="72">
        <v>229</v>
      </c>
      <c r="B230" s="81" t="s">
        <v>218</v>
      </c>
      <c r="C230" s="24"/>
      <c r="D230" s="24" t="s">
        <v>140</v>
      </c>
      <c r="E230" s="24" t="s">
        <v>18</v>
      </c>
      <c r="F230" s="24" t="s">
        <v>141</v>
      </c>
      <c r="G230" s="24" t="s">
        <v>569</v>
      </c>
      <c r="H230" s="24" t="s">
        <v>78</v>
      </c>
      <c r="I230" s="58">
        <v>9</v>
      </c>
      <c r="J230" s="249" t="str">
        <f t="shared" si="3"/>
        <v>город Нижний Тагил, г. Нижний Тагил, проезд Восточный, д. 9</v>
      </c>
      <c r="K230" s="75">
        <v>1491.4</v>
      </c>
      <c r="L230" s="75">
        <v>15</v>
      </c>
      <c r="M230" s="75">
        <v>8</v>
      </c>
      <c r="N230" s="38" t="s">
        <v>2027</v>
      </c>
      <c r="O230" s="39">
        <v>42857</v>
      </c>
      <c r="P230" s="38" t="s">
        <v>1619</v>
      </c>
      <c r="Q230" s="65">
        <v>8574947.9000000004</v>
      </c>
    </row>
    <row r="231" spans="1:17" ht="23.25" x14ac:dyDescent="0.25">
      <c r="A231" s="72">
        <v>230</v>
      </c>
      <c r="B231" s="81" t="s">
        <v>218</v>
      </c>
      <c r="C231" s="73"/>
      <c r="D231" s="24" t="s">
        <v>140</v>
      </c>
      <c r="E231" s="24" t="s">
        <v>18</v>
      </c>
      <c r="F231" s="24" t="s">
        <v>141</v>
      </c>
      <c r="G231" s="24" t="s">
        <v>147</v>
      </c>
      <c r="H231" s="24" t="s">
        <v>148</v>
      </c>
      <c r="I231" s="58">
        <v>15</v>
      </c>
      <c r="J231" s="249" t="str">
        <f t="shared" si="3"/>
        <v>город Нижний Тагил, г. Нижний Тагил, тракт Липовый, д. 15</v>
      </c>
      <c r="K231" s="75">
        <v>1434.6</v>
      </c>
      <c r="L231" s="75">
        <v>36</v>
      </c>
      <c r="M231" s="75">
        <v>6</v>
      </c>
      <c r="N231" s="38" t="s">
        <v>2028</v>
      </c>
      <c r="O231" s="39">
        <v>42674</v>
      </c>
      <c r="P231" s="38" t="s">
        <v>1619</v>
      </c>
      <c r="Q231" s="65">
        <v>9860977.9800000004</v>
      </c>
    </row>
    <row r="232" spans="1:17" ht="23.25" x14ac:dyDescent="0.25">
      <c r="A232" s="72">
        <v>231</v>
      </c>
      <c r="B232" s="81" t="s">
        <v>218</v>
      </c>
      <c r="C232" s="24"/>
      <c r="D232" s="24" t="s">
        <v>140</v>
      </c>
      <c r="E232" s="24" t="s">
        <v>18</v>
      </c>
      <c r="F232" s="24" t="s">
        <v>141</v>
      </c>
      <c r="G232" s="24" t="s">
        <v>147</v>
      </c>
      <c r="H232" s="24" t="s">
        <v>148</v>
      </c>
      <c r="I232" s="58">
        <v>19</v>
      </c>
      <c r="J232" s="249" t="str">
        <f t="shared" si="3"/>
        <v>город Нижний Тагил, г. Нижний Тагил, тракт Липовый, д. 19</v>
      </c>
      <c r="K232" s="75">
        <v>1039.0999999999999</v>
      </c>
      <c r="L232" s="75">
        <v>24</v>
      </c>
      <c r="M232" s="75">
        <v>1</v>
      </c>
      <c r="N232" s="38" t="s">
        <v>2028</v>
      </c>
      <c r="O232" s="39">
        <v>42674</v>
      </c>
      <c r="P232" s="38" t="s">
        <v>1619</v>
      </c>
      <c r="Q232" s="65">
        <v>3314169.24</v>
      </c>
    </row>
    <row r="233" spans="1:17" ht="23.25" x14ac:dyDescent="0.25">
      <c r="A233" s="72">
        <v>232</v>
      </c>
      <c r="B233" s="81" t="s">
        <v>218</v>
      </c>
      <c r="C233" s="73"/>
      <c r="D233" s="24" t="s">
        <v>140</v>
      </c>
      <c r="E233" s="24" t="s">
        <v>18</v>
      </c>
      <c r="F233" s="24" t="s">
        <v>141</v>
      </c>
      <c r="G233" s="24" t="s">
        <v>20</v>
      </c>
      <c r="H233" s="24" t="s">
        <v>537</v>
      </c>
      <c r="I233" s="58">
        <v>13</v>
      </c>
      <c r="J233" s="249" t="str">
        <f t="shared" si="3"/>
        <v>город Нижний Тагил, г. Нижний Тагил, ул. Восточная, д. 13</v>
      </c>
      <c r="K233" s="75">
        <v>1210.8</v>
      </c>
      <c r="L233" s="75">
        <v>12</v>
      </c>
      <c r="M233" s="75">
        <v>8</v>
      </c>
      <c r="N233" s="38" t="s">
        <v>2028</v>
      </c>
      <c r="O233" s="39">
        <v>42674</v>
      </c>
      <c r="P233" s="38" t="s">
        <v>1619</v>
      </c>
      <c r="Q233" s="65">
        <v>7170536.7199999997</v>
      </c>
    </row>
    <row r="234" spans="1:17" ht="23.25" x14ac:dyDescent="0.25">
      <c r="A234" s="72">
        <v>233</v>
      </c>
      <c r="B234" s="81" t="s">
        <v>218</v>
      </c>
      <c r="C234" s="73"/>
      <c r="D234" s="24" t="s">
        <v>140</v>
      </c>
      <c r="E234" s="24" t="s">
        <v>18</v>
      </c>
      <c r="F234" s="24" t="s">
        <v>141</v>
      </c>
      <c r="G234" s="24" t="s">
        <v>20</v>
      </c>
      <c r="H234" s="24" t="s">
        <v>537</v>
      </c>
      <c r="I234" s="58">
        <v>15</v>
      </c>
      <c r="J234" s="249" t="str">
        <f t="shared" si="3"/>
        <v>город Нижний Тагил, г. Нижний Тагил, ул. Восточная, д. 15</v>
      </c>
      <c r="K234" s="75">
        <v>1221.8</v>
      </c>
      <c r="L234" s="75">
        <v>12</v>
      </c>
      <c r="M234" s="75">
        <v>8</v>
      </c>
      <c r="N234" s="38" t="s">
        <v>2028</v>
      </c>
      <c r="O234" s="39">
        <v>42674</v>
      </c>
      <c r="P234" s="38" t="s">
        <v>1619</v>
      </c>
      <c r="Q234" s="65">
        <v>7422805.0700000003</v>
      </c>
    </row>
    <row r="235" spans="1:17" ht="23.25" x14ac:dyDescent="0.25">
      <c r="A235" s="72">
        <v>234</v>
      </c>
      <c r="B235" s="81" t="s">
        <v>218</v>
      </c>
      <c r="C235" s="73"/>
      <c r="D235" s="24" t="s">
        <v>140</v>
      </c>
      <c r="E235" s="24" t="s">
        <v>18</v>
      </c>
      <c r="F235" s="24" t="s">
        <v>141</v>
      </c>
      <c r="G235" s="24" t="s">
        <v>20</v>
      </c>
      <c r="H235" s="24" t="s">
        <v>537</v>
      </c>
      <c r="I235" s="58">
        <v>3</v>
      </c>
      <c r="J235" s="249" t="str">
        <f t="shared" si="3"/>
        <v>город Нижний Тагил, г. Нижний Тагил, ул. Восточная, д. 3</v>
      </c>
      <c r="K235" s="75">
        <v>2577.9</v>
      </c>
      <c r="L235" s="75">
        <v>36</v>
      </c>
      <c r="M235" s="75">
        <v>8</v>
      </c>
      <c r="N235" s="38" t="s">
        <v>2028</v>
      </c>
      <c r="O235" s="39">
        <v>42674</v>
      </c>
      <c r="P235" s="38" t="s">
        <v>1619</v>
      </c>
      <c r="Q235" s="65">
        <v>14073303.82</v>
      </c>
    </row>
    <row r="236" spans="1:17" ht="23.25" x14ac:dyDescent="0.25">
      <c r="A236" s="72">
        <v>235</v>
      </c>
      <c r="B236" s="81" t="s">
        <v>218</v>
      </c>
      <c r="C236" s="24"/>
      <c r="D236" s="24" t="s">
        <v>140</v>
      </c>
      <c r="E236" s="24" t="s">
        <v>18</v>
      </c>
      <c r="F236" s="24" t="s">
        <v>141</v>
      </c>
      <c r="G236" s="24" t="s">
        <v>20</v>
      </c>
      <c r="H236" s="24" t="s">
        <v>677</v>
      </c>
      <c r="I236" s="58">
        <v>34</v>
      </c>
      <c r="J236" s="249" t="str">
        <f t="shared" si="3"/>
        <v>город Нижний Тагил, г. Нижний Тагил, ул. Вязовская, д. 34</v>
      </c>
      <c r="K236" s="75">
        <v>879.5</v>
      </c>
      <c r="L236" s="75">
        <v>16</v>
      </c>
      <c r="M236" s="75">
        <v>2</v>
      </c>
      <c r="N236" s="38" t="s">
        <v>2027</v>
      </c>
      <c r="O236" s="39">
        <v>42857</v>
      </c>
      <c r="P236" s="38" t="s">
        <v>1619</v>
      </c>
      <c r="Q236" s="65">
        <v>952612.82</v>
      </c>
    </row>
    <row r="237" spans="1:17" ht="23.25" x14ac:dyDescent="0.25">
      <c r="A237" s="72">
        <v>236</v>
      </c>
      <c r="B237" s="81" t="s">
        <v>218</v>
      </c>
      <c r="C237" s="24"/>
      <c r="D237" s="24" t="s">
        <v>140</v>
      </c>
      <c r="E237" s="24" t="s">
        <v>18</v>
      </c>
      <c r="F237" s="24" t="s">
        <v>141</v>
      </c>
      <c r="G237" s="24" t="s">
        <v>20</v>
      </c>
      <c r="H237" s="24" t="s">
        <v>677</v>
      </c>
      <c r="I237" s="58" t="s">
        <v>401</v>
      </c>
      <c r="J237" s="249" t="str">
        <f t="shared" si="3"/>
        <v>город Нижний Тагил, г. Нижний Тагил, ул. Вязовская, д. 4А</v>
      </c>
      <c r="K237" s="75">
        <v>3660.1</v>
      </c>
      <c r="L237" s="75">
        <v>64</v>
      </c>
      <c r="M237" s="75">
        <v>3</v>
      </c>
      <c r="N237" s="38" t="s">
        <v>2028</v>
      </c>
      <c r="O237" s="39">
        <v>42674</v>
      </c>
      <c r="P237" s="38" t="s">
        <v>1619</v>
      </c>
      <c r="Q237" s="65">
        <v>8660964</v>
      </c>
    </row>
    <row r="238" spans="1:17" ht="23.25" x14ac:dyDescent="0.25">
      <c r="A238" s="72">
        <v>237</v>
      </c>
      <c r="B238" s="81" t="s">
        <v>218</v>
      </c>
      <c r="C238" s="24"/>
      <c r="D238" s="24" t="s">
        <v>140</v>
      </c>
      <c r="E238" s="24" t="s">
        <v>18</v>
      </c>
      <c r="F238" s="24" t="s">
        <v>141</v>
      </c>
      <c r="G238" s="24" t="s">
        <v>20</v>
      </c>
      <c r="H238" s="24" t="s">
        <v>150</v>
      </c>
      <c r="I238" s="58">
        <v>16</v>
      </c>
      <c r="J238" s="249" t="str">
        <f t="shared" si="3"/>
        <v>город Нижний Тагил, г. Нижний Тагил, ул. Гвардейская, д. 16</v>
      </c>
      <c r="K238" s="75">
        <v>2836</v>
      </c>
      <c r="L238" s="75">
        <v>43</v>
      </c>
      <c r="M238" s="75">
        <v>8</v>
      </c>
      <c r="N238" s="38" t="s">
        <v>2028</v>
      </c>
      <c r="O238" s="39">
        <v>42674</v>
      </c>
      <c r="P238" s="38" t="s">
        <v>1619</v>
      </c>
      <c r="Q238" s="65">
        <v>17448328.82</v>
      </c>
    </row>
    <row r="239" spans="1:17" ht="23.25" x14ac:dyDescent="0.25">
      <c r="A239" s="72">
        <v>238</v>
      </c>
      <c r="B239" s="81" t="s">
        <v>218</v>
      </c>
      <c r="C239" s="24"/>
      <c r="D239" s="24" t="s">
        <v>140</v>
      </c>
      <c r="E239" s="24" t="s">
        <v>18</v>
      </c>
      <c r="F239" s="24" t="s">
        <v>141</v>
      </c>
      <c r="G239" s="24" t="s">
        <v>20</v>
      </c>
      <c r="H239" s="24" t="s">
        <v>150</v>
      </c>
      <c r="I239" s="58">
        <v>62</v>
      </c>
      <c r="J239" s="249" t="str">
        <f t="shared" si="3"/>
        <v>город Нижний Тагил, г. Нижний Тагил, ул. Гвардейская, д. 62</v>
      </c>
      <c r="K239" s="75">
        <v>477.7</v>
      </c>
      <c r="L239" s="75">
        <v>8</v>
      </c>
      <c r="M239" s="75">
        <v>8</v>
      </c>
      <c r="N239" s="38" t="s">
        <v>2028</v>
      </c>
      <c r="O239" s="39">
        <v>42674</v>
      </c>
      <c r="P239" s="38" t="s">
        <v>1619</v>
      </c>
      <c r="Q239" s="65">
        <v>3921773.35</v>
      </c>
    </row>
    <row r="240" spans="1:17" ht="23.25" x14ac:dyDescent="0.25">
      <c r="A240" s="72">
        <v>239</v>
      </c>
      <c r="B240" s="81" t="s">
        <v>218</v>
      </c>
      <c r="C240" s="24"/>
      <c r="D240" s="24" t="s">
        <v>140</v>
      </c>
      <c r="E240" s="24" t="s">
        <v>18</v>
      </c>
      <c r="F240" s="24" t="s">
        <v>141</v>
      </c>
      <c r="G240" s="24" t="s">
        <v>20</v>
      </c>
      <c r="H240" s="24" t="s">
        <v>150</v>
      </c>
      <c r="I240" s="58">
        <v>66</v>
      </c>
      <c r="J240" s="249" t="str">
        <f t="shared" si="3"/>
        <v>город Нижний Тагил, г. Нижний Тагил, ул. Гвардейская, д. 66</v>
      </c>
      <c r="K240" s="75">
        <v>469.7</v>
      </c>
      <c r="L240" s="75">
        <v>8</v>
      </c>
      <c r="M240" s="75">
        <v>5</v>
      </c>
      <c r="N240" s="38" t="s">
        <v>2028</v>
      </c>
      <c r="O240" s="39">
        <v>42674</v>
      </c>
      <c r="P240" s="38" t="s">
        <v>1619</v>
      </c>
      <c r="Q240" s="65">
        <v>2937003.17</v>
      </c>
    </row>
    <row r="241" spans="1:18" ht="23.25" x14ac:dyDescent="0.25">
      <c r="A241" s="72">
        <v>240</v>
      </c>
      <c r="B241" s="81" t="s">
        <v>218</v>
      </c>
      <c r="C241" s="73"/>
      <c r="D241" s="24" t="s">
        <v>140</v>
      </c>
      <c r="E241" s="24" t="s">
        <v>18</v>
      </c>
      <c r="F241" s="24" t="s">
        <v>141</v>
      </c>
      <c r="G241" s="24" t="s">
        <v>20</v>
      </c>
      <c r="H241" s="24" t="s">
        <v>171</v>
      </c>
      <c r="I241" s="58">
        <v>12</v>
      </c>
      <c r="J241" s="249" t="str">
        <f t="shared" si="3"/>
        <v>город Нижний Тагил, г. Нижний Тагил, ул. Жуковского, д. 12</v>
      </c>
      <c r="K241" s="75">
        <v>1567.2</v>
      </c>
      <c r="L241" s="75">
        <v>15</v>
      </c>
      <c r="M241" s="75">
        <v>8</v>
      </c>
      <c r="N241" s="38" t="s">
        <v>2028</v>
      </c>
      <c r="O241" s="39">
        <v>42674</v>
      </c>
      <c r="P241" s="38" t="s">
        <v>1619</v>
      </c>
      <c r="Q241" s="65">
        <v>7518603.8899999997</v>
      </c>
    </row>
    <row r="242" spans="1:18" ht="23.25" x14ac:dyDescent="0.25">
      <c r="A242" s="72">
        <v>241</v>
      </c>
      <c r="B242" s="81" t="s">
        <v>218</v>
      </c>
      <c r="C242" s="24"/>
      <c r="D242" s="24" t="s">
        <v>140</v>
      </c>
      <c r="E242" s="24" t="s">
        <v>18</v>
      </c>
      <c r="F242" s="24" t="s">
        <v>141</v>
      </c>
      <c r="G242" s="24" t="s">
        <v>20</v>
      </c>
      <c r="H242" s="24" t="s">
        <v>171</v>
      </c>
      <c r="I242" s="58" t="s">
        <v>694</v>
      </c>
      <c r="J242" s="249" t="str">
        <f t="shared" si="3"/>
        <v>город Нижний Тагил, г. Нижний Тагил, ул. Жуковского, д. 2/17</v>
      </c>
      <c r="K242" s="75">
        <v>3148.9</v>
      </c>
      <c r="L242" s="75">
        <v>45</v>
      </c>
      <c r="M242" s="75">
        <v>1</v>
      </c>
      <c r="N242" s="38" t="s">
        <v>2027</v>
      </c>
      <c r="O242" s="39">
        <v>42857</v>
      </c>
      <c r="P242" s="38" t="s">
        <v>1619</v>
      </c>
      <c r="Q242" s="65">
        <v>843388.48</v>
      </c>
    </row>
    <row r="243" spans="1:18" ht="23.25" x14ac:dyDescent="0.25">
      <c r="A243" s="72">
        <v>242</v>
      </c>
      <c r="B243" s="81" t="s">
        <v>218</v>
      </c>
      <c r="C243" s="24"/>
      <c r="D243" s="24" t="s">
        <v>140</v>
      </c>
      <c r="E243" s="24" t="s">
        <v>18</v>
      </c>
      <c r="F243" s="24" t="s">
        <v>141</v>
      </c>
      <c r="G243" s="24" t="s">
        <v>20</v>
      </c>
      <c r="H243" s="24" t="s">
        <v>171</v>
      </c>
      <c r="I243" s="58">
        <v>6</v>
      </c>
      <c r="J243" s="249" t="str">
        <f t="shared" si="3"/>
        <v>город Нижний Тагил, г. Нижний Тагил, ул. Жуковского, д. 6</v>
      </c>
      <c r="K243" s="75">
        <v>1871.7</v>
      </c>
      <c r="L243" s="75">
        <v>20</v>
      </c>
      <c r="M243" s="75">
        <v>1</v>
      </c>
      <c r="N243" s="38" t="s">
        <v>2027</v>
      </c>
      <c r="O243" s="39">
        <v>42857</v>
      </c>
      <c r="P243" s="38" t="s">
        <v>1619</v>
      </c>
      <c r="Q243" s="65">
        <v>398840</v>
      </c>
    </row>
    <row r="244" spans="1:18" x14ac:dyDescent="0.25">
      <c r="A244" s="72">
        <v>243</v>
      </c>
      <c r="B244" s="81" t="s">
        <v>218</v>
      </c>
      <c r="C244" s="49"/>
      <c r="D244" s="49" t="s">
        <v>140</v>
      </c>
      <c r="E244" s="49" t="s">
        <v>18</v>
      </c>
      <c r="F244" s="49" t="s">
        <v>141</v>
      </c>
      <c r="G244" s="49" t="s">
        <v>20</v>
      </c>
      <c r="H244" s="49" t="s">
        <v>167</v>
      </c>
      <c r="I244" s="67">
        <v>107</v>
      </c>
      <c r="J244" s="249" t="str">
        <f t="shared" si="3"/>
        <v>город Нижний Тагил, г. Нижний Тагил, ул. Зари, д. 107</v>
      </c>
      <c r="K244" s="99">
        <v>15061.2</v>
      </c>
      <c r="L244" s="75">
        <v>252</v>
      </c>
      <c r="M244" s="99">
        <v>7</v>
      </c>
      <c r="N244" s="55" t="s">
        <v>1294</v>
      </c>
      <c r="O244" s="54">
        <v>42598</v>
      </c>
      <c r="P244" s="55" t="s">
        <v>1598</v>
      </c>
      <c r="Q244" s="65">
        <v>12695066.439999999</v>
      </c>
    </row>
    <row r="245" spans="1:18" x14ac:dyDescent="0.25">
      <c r="A245" s="72">
        <v>244</v>
      </c>
      <c r="B245" s="81" t="s">
        <v>218</v>
      </c>
      <c r="C245" s="49"/>
      <c r="D245" s="49" t="s">
        <v>140</v>
      </c>
      <c r="E245" s="49" t="s">
        <v>18</v>
      </c>
      <c r="F245" s="49" t="s">
        <v>141</v>
      </c>
      <c r="G245" s="49" t="s">
        <v>20</v>
      </c>
      <c r="H245" s="49" t="s">
        <v>167</v>
      </c>
      <c r="I245" s="67">
        <v>109</v>
      </c>
      <c r="J245" s="249" t="str">
        <f t="shared" si="3"/>
        <v>город Нижний Тагил, г. Нижний Тагил, ул. Зари, д. 109</v>
      </c>
      <c r="K245" s="99">
        <v>5928.3</v>
      </c>
      <c r="L245" s="75">
        <v>108</v>
      </c>
      <c r="M245" s="99">
        <v>3</v>
      </c>
      <c r="N245" s="55" t="s">
        <v>1294</v>
      </c>
      <c r="O245" s="54">
        <v>42598</v>
      </c>
      <c r="P245" s="55" t="s">
        <v>1598</v>
      </c>
      <c r="Q245" s="65">
        <v>5440742.7599999998</v>
      </c>
    </row>
    <row r="246" spans="1:18" ht="23.25" x14ac:dyDescent="0.25">
      <c r="A246" s="72">
        <v>245</v>
      </c>
      <c r="B246" s="81" t="s">
        <v>218</v>
      </c>
      <c r="C246" s="73"/>
      <c r="D246" s="24" t="s">
        <v>140</v>
      </c>
      <c r="E246" s="24" t="s">
        <v>18</v>
      </c>
      <c r="F246" s="24" t="s">
        <v>141</v>
      </c>
      <c r="G246" s="24" t="s">
        <v>20</v>
      </c>
      <c r="H246" s="24" t="s">
        <v>345</v>
      </c>
      <c r="I246" s="58">
        <v>17</v>
      </c>
      <c r="J246" s="249" t="str">
        <f t="shared" si="3"/>
        <v>город Нижний Тагил, г. Нижний Тагил, ул. Зои Космодемьянской, д. 17</v>
      </c>
      <c r="K246" s="75">
        <v>1018.4</v>
      </c>
      <c r="L246" s="75">
        <v>16</v>
      </c>
      <c r="M246" s="75">
        <v>6</v>
      </c>
      <c r="N246" s="38" t="s">
        <v>2030</v>
      </c>
      <c r="O246" s="39">
        <v>42884</v>
      </c>
      <c r="P246" s="38" t="s">
        <v>1619</v>
      </c>
      <c r="Q246" s="65">
        <v>4568722.82</v>
      </c>
    </row>
    <row r="247" spans="1:18" x14ac:dyDescent="0.25">
      <c r="A247" s="72">
        <v>246</v>
      </c>
      <c r="B247" s="81" t="s">
        <v>218</v>
      </c>
      <c r="C247" s="73"/>
      <c r="D247" s="24" t="s">
        <v>140</v>
      </c>
      <c r="E247" s="24" t="s">
        <v>18</v>
      </c>
      <c r="F247" s="24" t="s">
        <v>141</v>
      </c>
      <c r="G247" s="24" t="s">
        <v>20</v>
      </c>
      <c r="H247" s="24" t="s">
        <v>152</v>
      </c>
      <c r="I247" s="58">
        <v>10</v>
      </c>
      <c r="J247" s="249" t="str">
        <f t="shared" si="3"/>
        <v>город Нижний Тагил, г. Нижний Тагил, ул. Ильича, д. 10</v>
      </c>
      <c r="K247" s="75">
        <v>2224.1</v>
      </c>
      <c r="L247" s="75">
        <v>29</v>
      </c>
      <c r="M247" s="75">
        <v>1</v>
      </c>
      <c r="N247" s="38" t="s">
        <v>2027</v>
      </c>
      <c r="O247" s="39">
        <v>42857</v>
      </c>
      <c r="P247" s="38" t="s">
        <v>1619</v>
      </c>
      <c r="Q247" s="65">
        <v>426676.2</v>
      </c>
      <c r="R247" s="102" t="s">
        <v>2348</v>
      </c>
    </row>
    <row r="248" spans="1:18" ht="23.25" x14ac:dyDescent="0.25">
      <c r="A248" s="72">
        <v>247</v>
      </c>
      <c r="B248" s="81" t="s">
        <v>218</v>
      </c>
      <c r="C248" s="49"/>
      <c r="D248" s="49" t="s">
        <v>140</v>
      </c>
      <c r="E248" s="49" t="s">
        <v>18</v>
      </c>
      <c r="F248" s="49" t="s">
        <v>141</v>
      </c>
      <c r="G248" s="49" t="s">
        <v>20</v>
      </c>
      <c r="H248" s="49" t="s">
        <v>28</v>
      </c>
      <c r="I248" s="67">
        <v>111</v>
      </c>
      <c r="J248" s="249" t="str">
        <f t="shared" si="3"/>
        <v>город Нижний Тагил, г. Нижний Тагил, ул. Калинина, д. 111</v>
      </c>
      <c r="K248" s="99">
        <v>3789.9</v>
      </c>
      <c r="L248" s="75">
        <v>72</v>
      </c>
      <c r="M248" s="99">
        <v>2</v>
      </c>
      <c r="N248" s="55" t="s">
        <v>1294</v>
      </c>
      <c r="O248" s="54">
        <v>42598</v>
      </c>
      <c r="P248" s="55" t="s">
        <v>1598</v>
      </c>
      <c r="Q248" s="65">
        <v>3624256.68</v>
      </c>
    </row>
    <row r="249" spans="1:18" ht="23.25" x14ac:dyDescent="0.25">
      <c r="A249" s="72">
        <v>248</v>
      </c>
      <c r="B249" s="81" t="s">
        <v>218</v>
      </c>
      <c r="C249" s="49"/>
      <c r="D249" s="49" t="s">
        <v>140</v>
      </c>
      <c r="E249" s="49" t="s">
        <v>18</v>
      </c>
      <c r="F249" s="49" t="s">
        <v>141</v>
      </c>
      <c r="G249" s="49" t="s">
        <v>20</v>
      </c>
      <c r="H249" s="49" t="s">
        <v>28</v>
      </c>
      <c r="I249" s="67">
        <v>113</v>
      </c>
      <c r="J249" s="249" t="str">
        <f t="shared" si="3"/>
        <v>город Нижний Тагил, г. Нижний Тагил, ул. Калинина, д. 113</v>
      </c>
      <c r="K249" s="99">
        <v>11698.07</v>
      </c>
      <c r="L249" s="75">
        <v>216</v>
      </c>
      <c r="M249" s="99">
        <v>6</v>
      </c>
      <c r="N249" s="55" t="s">
        <v>1294</v>
      </c>
      <c r="O249" s="54">
        <v>42598</v>
      </c>
      <c r="P249" s="55" t="s">
        <v>1598</v>
      </c>
      <c r="Q249" s="65">
        <v>10881485.52</v>
      </c>
    </row>
    <row r="250" spans="1:18" ht="23.25" x14ac:dyDescent="0.25">
      <c r="A250" s="72">
        <v>249</v>
      </c>
      <c r="B250" s="81" t="s">
        <v>218</v>
      </c>
      <c r="C250" s="49"/>
      <c r="D250" s="49" t="s">
        <v>140</v>
      </c>
      <c r="E250" s="49" t="s">
        <v>18</v>
      </c>
      <c r="F250" s="49" t="s">
        <v>141</v>
      </c>
      <c r="G250" s="49" t="s">
        <v>20</v>
      </c>
      <c r="H250" s="49" t="s">
        <v>28</v>
      </c>
      <c r="I250" s="67">
        <v>115</v>
      </c>
      <c r="J250" s="249" t="str">
        <f t="shared" si="3"/>
        <v>город Нижний Тагил, г. Нижний Тагил, ул. Калинина, д. 115</v>
      </c>
      <c r="K250" s="99">
        <v>4201.7</v>
      </c>
      <c r="L250" s="75">
        <v>72</v>
      </c>
      <c r="M250" s="99">
        <v>2</v>
      </c>
      <c r="N250" s="55" t="s">
        <v>1294</v>
      </c>
      <c r="O250" s="54">
        <v>42598</v>
      </c>
      <c r="P250" s="55" t="s">
        <v>1598</v>
      </c>
      <c r="Q250" s="65">
        <v>3625711.72</v>
      </c>
    </row>
    <row r="251" spans="1:18" ht="23.25" x14ac:dyDescent="0.25">
      <c r="A251" s="72">
        <v>250</v>
      </c>
      <c r="B251" s="81" t="s">
        <v>218</v>
      </c>
      <c r="C251" s="24"/>
      <c r="D251" s="24" t="s">
        <v>140</v>
      </c>
      <c r="E251" s="24" t="s">
        <v>18</v>
      </c>
      <c r="F251" s="24" t="s">
        <v>141</v>
      </c>
      <c r="G251" s="24" t="s">
        <v>20</v>
      </c>
      <c r="H251" s="24" t="s">
        <v>75</v>
      </c>
      <c r="I251" s="58">
        <v>30</v>
      </c>
      <c r="J251" s="249" t="str">
        <f t="shared" si="3"/>
        <v>город Нижний Тагил, г. Нижний Тагил, ул. Карла Маркса, д. 30</v>
      </c>
      <c r="K251" s="75">
        <v>1577.3</v>
      </c>
      <c r="L251" s="75">
        <v>24</v>
      </c>
      <c r="M251" s="75">
        <v>7</v>
      </c>
      <c r="N251" s="38" t="s">
        <v>2028</v>
      </c>
      <c r="O251" s="39">
        <v>42674</v>
      </c>
      <c r="P251" s="38" t="s">
        <v>1619</v>
      </c>
      <c r="Q251" s="65">
        <v>7957398.4400000004</v>
      </c>
    </row>
    <row r="252" spans="1:18" ht="23.25" x14ac:dyDescent="0.25">
      <c r="A252" s="72">
        <v>251</v>
      </c>
      <c r="B252" s="81" t="s">
        <v>218</v>
      </c>
      <c r="C252" s="73"/>
      <c r="D252" s="24" t="s">
        <v>140</v>
      </c>
      <c r="E252" s="24" t="s">
        <v>18</v>
      </c>
      <c r="F252" s="24" t="s">
        <v>141</v>
      </c>
      <c r="G252" s="24" t="s">
        <v>20</v>
      </c>
      <c r="H252" s="24" t="s">
        <v>75</v>
      </c>
      <c r="I252" s="58">
        <v>40</v>
      </c>
      <c r="J252" s="249" t="str">
        <f t="shared" si="3"/>
        <v>город Нижний Тагил, г. Нижний Тагил, ул. Карла Маркса, д. 40</v>
      </c>
      <c r="K252" s="75">
        <v>2084.1</v>
      </c>
      <c r="L252" s="75">
        <v>24</v>
      </c>
      <c r="M252" s="75">
        <v>8</v>
      </c>
      <c r="N252" s="38" t="s">
        <v>2028</v>
      </c>
      <c r="O252" s="39">
        <v>42674</v>
      </c>
      <c r="P252" s="38" t="s">
        <v>1619</v>
      </c>
      <c r="Q252" s="65">
        <v>9233883.5</v>
      </c>
    </row>
    <row r="253" spans="1:18" ht="23.25" x14ac:dyDescent="0.25">
      <c r="A253" s="72">
        <v>252</v>
      </c>
      <c r="B253" s="81" t="s">
        <v>218</v>
      </c>
      <c r="C253" s="24"/>
      <c r="D253" s="24" t="s">
        <v>140</v>
      </c>
      <c r="E253" s="24" t="s">
        <v>18</v>
      </c>
      <c r="F253" s="24" t="s">
        <v>141</v>
      </c>
      <c r="G253" s="24" t="s">
        <v>20</v>
      </c>
      <c r="H253" s="24" t="s">
        <v>75</v>
      </c>
      <c r="I253" s="58">
        <v>65</v>
      </c>
      <c r="J253" s="249" t="str">
        <f t="shared" si="3"/>
        <v>город Нижний Тагил, г. Нижний Тагил, ул. Карла Маркса, д. 65</v>
      </c>
      <c r="K253" s="75">
        <v>3647.4</v>
      </c>
      <c r="L253" s="75">
        <v>70</v>
      </c>
      <c r="M253" s="75">
        <v>1</v>
      </c>
      <c r="N253" s="38" t="s">
        <v>2028</v>
      </c>
      <c r="O253" s="39">
        <v>42674</v>
      </c>
      <c r="P253" s="38" t="s">
        <v>1619</v>
      </c>
      <c r="Q253" s="65">
        <v>3626184.84</v>
      </c>
    </row>
    <row r="254" spans="1:18" ht="23.25" x14ac:dyDescent="0.25">
      <c r="A254" s="72">
        <v>253</v>
      </c>
      <c r="B254" s="81" t="s">
        <v>218</v>
      </c>
      <c r="C254" s="73"/>
      <c r="D254" s="24" t="s">
        <v>140</v>
      </c>
      <c r="E254" s="24" t="s">
        <v>18</v>
      </c>
      <c r="F254" s="24" t="s">
        <v>141</v>
      </c>
      <c r="G254" s="24" t="s">
        <v>20</v>
      </c>
      <c r="H254" s="24" t="s">
        <v>75</v>
      </c>
      <c r="I254" s="58">
        <v>77</v>
      </c>
      <c r="J254" s="249" t="str">
        <f t="shared" si="3"/>
        <v>город Нижний Тагил, г. Нижний Тагил, ул. Карла Маркса, д. 77</v>
      </c>
      <c r="K254" s="75">
        <v>3057.9</v>
      </c>
      <c r="L254" s="75">
        <v>32</v>
      </c>
      <c r="M254" s="75">
        <v>8</v>
      </c>
      <c r="N254" s="38" t="s">
        <v>2028</v>
      </c>
      <c r="O254" s="39">
        <v>42674</v>
      </c>
      <c r="P254" s="38" t="s">
        <v>1619</v>
      </c>
      <c r="Q254" s="65">
        <v>13885074.16</v>
      </c>
    </row>
    <row r="255" spans="1:18" ht="23.25" x14ac:dyDescent="0.25">
      <c r="A255" s="72">
        <v>254</v>
      </c>
      <c r="B255" s="81" t="s">
        <v>218</v>
      </c>
      <c r="C255" s="24"/>
      <c r="D255" s="24" t="s">
        <v>140</v>
      </c>
      <c r="E255" s="24" t="s">
        <v>18</v>
      </c>
      <c r="F255" s="24" t="s">
        <v>141</v>
      </c>
      <c r="G255" s="24" t="s">
        <v>20</v>
      </c>
      <c r="H255" s="24" t="s">
        <v>678</v>
      </c>
      <c r="I255" s="58">
        <v>33</v>
      </c>
      <c r="J255" s="249" t="str">
        <f t="shared" si="3"/>
        <v>город Нижний Тагил, г. Нижний Тагил, ул. Керамиков, д. 33</v>
      </c>
      <c r="K255" s="75">
        <v>1122.9000000000001</v>
      </c>
      <c r="L255" s="75">
        <v>16</v>
      </c>
      <c r="M255" s="75">
        <v>1</v>
      </c>
      <c r="N255" s="38" t="s">
        <v>2028</v>
      </c>
      <c r="O255" s="39">
        <v>42674</v>
      </c>
      <c r="P255" s="38" t="s">
        <v>1619</v>
      </c>
      <c r="Q255" s="65">
        <v>3067130.34</v>
      </c>
    </row>
    <row r="256" spans="1:18" ht="23.25" x14ac:dyDescent="0.25">
      <c r="A256" s="72">
        <v>255</v>
      </c>
      <c r="B256" s="81" t="s">
        <v>218</v>
      </c>
      <c r="C256" s="24"/>
      <c r="D256" s="24" t="s">
        <v>140</v>
      </c>
      <c r="E256" s="24" t="s">
        <v>18</v>
      </c>
      <c r="F256" s="24" t="s">
        <v>141</v>
      </c>
      <c r="G256" s="24" t="s">
        <v>20</v>
      </c>
      <c r="H256" s="24" t="s">
        <v>278</v>
      </c>
      <c r="I256" s="58">
        <v>20</v>
      </c>
      <c r="J256" s="249" t="str">
        <f t="shared" si="3"/>
        <v>город Нижний Тагил, г. Нижний Тагил, ул. Космонавтов, д. 20</v>
      </c>
      <c r="K256" s="75">
        <v>923.2</v>
      </c>
      <c r="L256" s="75">
        <v>12</v>
      </c>
      <c r="M256" s="75">
        <v>3</v>
      </c>
      <c r="N256" s="38" t="s">
        <v>2026</v>
      </c>
      <c r="O256" s="39">
        <v>42930</v>
      </c>
      <c r="P256" s="38" t="s">
        <v>1619</v>
      </c>
      <c r="Q256" s="65">
        <v>779624.82</v>
      </c>
    </row>
    <row r="257" spans="1:17" ht="23.25" x14ac:dyDescent="0.25">
      <c r="A257" s="72">
        <v>256</v>
      </c>
      <c r="B257" s="81" t="s">
        <v>218</v>
      </c>
      <c r="C257" s="24"/>
      <c r="D257" s="24" t="s">
        <v>140</v>
      </c>
      <c r="E257" s="24" t="s">
        <v>18</v>
      </c>
      <c r="F257" s="24" t="s">
        <v>141</v>
      </c>
      <c r="G257" s="24" t="s">
        <v>20</v>
      </c>
      <c r="H257" s="24" t="s">
        <v>278</v>
      </c>
      <c r="I257" s="58">
        <v>34</v>
      </c>
      <c r="J257" s="249" t="str">
        <f t="shared" si="3"/>
        <v>город Нижний Тагил, г. Нижний Тагил, ул. Космонавтов, д. 34</v>
      </c>
      <c r="K257" s="75">
        <v>8797.6</v>
      </c>
      <c r="L257" s="75">
        <v>95</v>
      </c>
      <c r="M257" s="75">
        <v>1</v>
      </c>
      <c r="N257" s="38" t="s">
        <v>2028</v>
      </c>
      <c r="O257" s="39">
        <v>42674</v>
      </c>
      <c r="P257" s="38" t="s">
        <v>1619</v>
      </c>
      <c r="Q257" s="65">
        <v>8753172.7400000002</v>
      </c>
    </row>
    <row r="258" spans="1:17" ht="23.25" x14ac:dyDescent="0.25">
      <c r="A258" s="72">
        <v>257</v>
      </c>
      <c r="B258" s="81" t="s">
        <v>218</v>
      </c>
      <c r="C258" s="49"/>
      <c r="D258" s="49" t="s">
        <v>140</v>
      </c>
      <c r="E258" s="49" t="s">
        <v>18</v>
      </c>
      <c r="F258" s="49" t="s">
        <v>141</v>
      </c>
      <c r="G258" s="49" t="s">
        <v>20</v>
      </c>
      <c r="H258" s="49" t="s">
        <v>278</v>
      </c>
      <c r="I258" s="67" t="s">
        <v>574</v>
      </c>
      <c r="J258" s="249" t="str">
        <f t="shared" si="3"/>
        <v>город Нижний Тагил, г. Нижний Тагил, ул. Космонавтов, д. 41А</v>
      </c>
      <c r="K258" s="99">
        <v>2347.4</v>
      </c>
      <c r="L258" s="75">
        <v>70</v>
      </c>
      <c r="M258" s="99">
        <v>1</v>
      </c>
      <c r="N258" s="55" t="s">
        <v>1294</v>
      </c>
      <c r="O258" s="54">
        <v>42598</v>
      </c>
      <c r="P258" s="55" t="s">
        <v>1598</v>
      </c>
      <c r="Q258" s="65">
        <v>1812049.9199999999</v>
      </c>
    </row>
    <row r="259" spans="1:17" x14ac:dyDescent="0.25">
      <c r="A259" s="72">
        <v>258</v>
      </c>
      <c r="B259" s="81" t="s">
        <v>218</v>
      </c>
      <c r="C259" s="49"/>
      <c r="D259" s="49" t="s">
        <v>140</v>
      </c>
      <c r="E259" s="49" t="s">
        <v>18</v>
      </c>
      <c r="F259" s="49" t="s">
        <v>141</v>
      </c>
      <c r="G259" s="49" t="s">
        <v>20</v>
      </c>
      <c r="H259" s="49" t="s">
        <v>675</v>
      </c>
      <c r="I259" s="67">
        <v>8</v>
      </c>
      <c r="J259" s="249" t="str">
        <f t="shared" ref="J259:J322" si="4">C259&amp;""&amp;D259&amp;", "&amp;E259&amp;" "&amp;F259&amp;", "&amp;G259&amp;" "&amp;H259&amp;", д. "&amp;I259</f>
        <v>город Нижний Тагил, г. Нижний Тагил, ул. Красная, д. 8</v>
      </c>
      <c r="K259" s="99">
        <v>8925.6</v>
      </c>
      <c r="L259" s="75">
        <v>144</v>
      </c>
      <c r="M259" s="99">
        <v>4</v>
      </c>
      <c r="N259" s="55" t="s">
        <v>1294</v>
      </c>
      <c r="O259" s="54">
        <v>42598</v>
      </c>
      <c r="P259" s="55" t="s">
        <v>1598</v>
      </c>
      <c r="Q259" s="65">
        <v>7253752.5599999996</v>
      </c>
    </row>
    <row r="260" spans="1:17" ht="23.25" x14ac:dyDescent="0.25">
      <c r="A260" s="72">
        <v>259</v>
      </c>
      <c r="B260" s="81" t="s">
        <v>218</v>
      </c>
      <c r="C260" s="49"/>
      <c r="D260" s="49" t="s">
        <v>140</v>
      </c>
      <c r="E260" s="49" t="s">
        <v>18</v>
      </c>
      <c r="F260" s="49" t="s">
        <v>141</v>
      </c>
      <c r="G260" s="49" t="s">
        <v>20</v>
      </c>
      <c r="H260" s="49" t="s">
        <v>207</v>
      </c>
      <c r="I260" s="67">
        <v>74</v>
      </c>
      <c r="J260" s="249" t="str">
        <f t="shared" si="4"/>
        <v>город Нижний Тагил, г. Нижний Тагил, ул. Красноармейская, д. 74</v>
      </c>
      <c r="K260" s="99">
        <v>5937</v>
      </c>
      <c r="L260" s="75">
        <v>141</v>
      </c>
      <c r="M260" s="99">
        <v>2</v>
      </c>
      <c r="N260" s="55" t="s">
        <v>1294</v>
      </c>
      <c r="O260" s="54">
        <v>42598</v>
      </c>
      <c r="P260" s="55" t="s">
        <v>1598</v>
      </c>
      <c r="Q260" s="65">
        <v>3628799.68</v>
      </c>
    </row>
    <row r="261" spans="1:17" ht="23.25" x14ac:dyDescent="0.25">
      <c r="A261" s="72">
        <v>260</v>
      </c>
      <c r="B261" s="81" t="s">
        <v>218</v>
      </c>
      <c r="C261" s="49"/>
      <c r="D261" s="49" t="s">
        <v>140</v>
      </c>
      <c r="E261" s="49" t="s">
        <v>18</v>
      </c>
      <c r="F261" s="49" t="s">
        <v>141</v>
      </c>
      <c r="G261" s="49" t="s">
        <v>20</v>
      </c>
      <c r="H261" s="49" t="s">
        <v>207</v>
      </c>
      <c r="I261" s="67" t="s">
        <v>575</v>
      </c>
      <c r="J261" s="249" t="str">
        <f t="shared" si="4"/>
        <v>город Нижний Тагил, г. Нижний Тагил, ул. Красноармейская, д. 74А</v>
      </c>
      <c r="K261" s="99">
        <v>3036.4</v>
      </c>
      <c r="L261" s="75">
        <v>72</v>
      </c>
      <c r="M261" s="99">
        <v>1</v>
      </c>
      <c r="N261" s="55" t="s">
        <v>1294</v>
      </c>
      <c r="O261" s="54">
        <v>42598</v>
      </c>
      <c r="P261" s="55" t="s">
        <v>1598</v>
      </c>
      <c r="Q261" s="65">
        <v>1812855.86</v>
      </c>
    </row>
    <row r="262" spans="1:17" ht="23.25" x14ac:dyDescent="0.25">
      <c r="A262" s="72">
        <v>261</v>
      </c>
      <c r="B262" s="81" t="s">
        <v>218</v>
      </c>
      <c r="C262" s="24"/>
      <c r="D262" s="24" t="s">
        <v>140</v>
      </c>
      <c r="E262" s="24" t="s">
        <v>18</v>
      </c>
      <c r="F262" s="24" t="s">
        <v>141</v>
      </c>
      <c r="G262" s="24" t="s">
        <v>20</v>
      </c>
      <c r="H262" s="24" t="s">
        <v>571</v>
      </c>
      <c r="I262" s="58" t="s">
        <v>317</v>
      </c>
      <c r="J262" s="249" t="str">
        <f t="shared" si="4"/>
        <v>город Нижний Тагил, г. Нижний Тагил, ул. Красногвардейская, д. 6А</v>
      </c>
      <c r="K262" s="75">
        <v>471.5</v>
      </c>
      <c r="L262" s="75">
        <v>8</v>
      </c>
      <c r="M262" s="75">
        <v>1</v>
      </c>
      <c r="N262" s="38" t="s">
        <v>2028</v>
      </c>
      <c r="O262" s="39">
        <v>42674</v>
      </c>
      <c r="P262" s="38" t="s">
        <v>1619</v>
      </c>
      <c r="Q262" s="65">
        <v>1507061.78</v>
      </c>
    </row>
    <row r="263" spans="1:17" ht="23.25" x14ac:dyDescent="0.25">
      <c r="A263" s="72">
        <v>262</v>
      </c>
      <c r="B263" s="81" t="s">
        <v>218</v>
      </c>
      <c r="C263" s="49"/>
      <c r="D263" s="49" t="s">
        <v>140</v>
      </c>
      <c r="E263" s="49" t="s">
        <v>18</v>
      </c>
      <c r="F263" s="49" t="s">
        <v>141</v>
      </c>
      <c r="G263" s="49" t="s">
        <v>20</v>
      </c>
      <c r="H263" s="49" t="s">
        <v>137</v>
      </c>
      <c r="I263" s="67" t="s">
        <v>224</v>
      </c>
      <c r="J263" s="249" t="str">
        <f t="shared" si="4"/>
        <v>город Нижний Тагил, г. Нижний Тагил, ул. Ломоносова, д. 9А</v>
      </c>
      <c r="K263" s="99">
        <v>3192</v>
      </c>
      <c r="L263" s="75">
        <v>70</v>
      </c>
      <c r="M263" s="99">
        <v>1</v>
      </c>
      <c r="N263" s="55" t="s">
        <v>1294</v>
      </c>
      <c r="O263" s="54">
        <v>42598</v>
      </c>
      <c r="P263" s="55" t="s">
        <v>1598</v>
      </c>
      <c r="Q263" s="65">
        <v>1815218.76</v>
      </c>
    </row>
    <row r="264" spans="1:17" ht="23.25" x14ac:dyDescent="0.25">
      <c r="A264" s="72">
        <v>263</v>
      </c>
      <c r="B264" s="81" t="s">
        <v>218</v>
      </c>
      <c r="C264" s="73"/>
      <c r="D264" s="24" t="s">
        <v>140</v>
      </c>
      <c r="E264" s="24" t="s">
        <v>18</v>
      </c>
      <c r="F264" s="24" t="s">
        <v>141</v>
      </c>
      <c r="G264" s="24" t="s">
        <v>20</v>
      </c>
      <c r="H264" s="24" t="s">
        <v>153</v>
      </c>
      <c r="I264" s="58">
        <v>19</v>
      </c>
      <c r="J264" s="249" t="str">
        <f t="shared" si="4"/>
        <v>город Нижний Тагил, г. Нижний Тагил, ул. Новострой, д. 19</v>
      </c>
      <c r="K264" s="75">
        <v>1419.5</v>
      </c>
      <c r="L264" s="75">
        <v>24</v>
      </c>
      <c r="M264" s="75">
        <v>3</v>
      </c>
      <c r="N264" s="38" t="s">
        <v>2026</v>
      </c>
      <c r="O264" s="39">
        <v>42930</v>
      </c>
      <c r="P264" s="38" t="s">
        <v>1619</v>
      </c>
      <c r="Q264" s="65">
        <v>6097146.1399999997</v>
      </c>
    </row>
    <row r="265" spans="1:17" x14ac:dyDescent="0.25">
      <c r="A265" s="72">
        <v>264</v>
      </c>
      <c r="B265" s="81" t="s">
        <v>218</v>
      </c>
      <c r="C265" s="24"/>
      <c r="D265" s="24" t="s">
        <v>140</v>
      </c>
      <c r="E265" s="24" t="s">
        <v>18</v>
      </c>
      <c r="F265" s="24" t="s">
        <v>141</v>
      </c>
      <c r="G265" s="24" t="s">
        <v>20</v>
      </c>
      <c r="H265" s="24" t="s">
        <v>679</v>
      </c>
      <c r="I265" s="58">
        <v>3</v>
      </c>
      <c r="J265" s="249" t="str">
        <f t="shared" si="4"/>
        <v>город Нижний Тагил, г. Нижний Тагил, ул. Оплетина, д. 3</v>
      </c>
      <c r="K265" s="75">
        <v>1941.8</v>
      </c>
      <c r="L265" s="75">
        <v>33</v>
      </c>
      <c r="M265" s="75">
        <v>1</v>
      </c>
      <c r="N265" s="38" t="s">
        <v>2028</v>
      </c>
      <c r="O265" s="39">
        <v>42674</v>
      </c>
      <c r="P265" s="38" t="s">
        <v>1619</v>
      </c>
      <c r="Q265" s="65">
        <v>4146335.92</v>
      </c>
    </row>
    <row r="266" spans="1:17" x14ac:dyDescent="0.25">
      <c r="A266" s="72">
        <v>265</v>
      </c>
      <c r="B266" s="81" t="s">
        <v>218</v>
      </c>
      <c r="C266" s="49"/>
      <c r="D266" s="49" t="s">
        <v>140</v>
      </c>
      <c r="E266" s="49" t="s">
        <v>18</v>
      </c>
      <c r="F266" s="49" t="s">
        <v>141</v>
      </c>
      <c r="G266" s="49" t="s">
        <v>20</v>
      </c>
      <c r="H266" s="49" t="s">
        <v>187</v>
      </c>
      <c r="I266" s="67">
        <v>9</v>
      </c>
      <c r="J266" s="249" t="str">
        <f t="shared" si="4"/>
        <v>город Нижний Тагил, г. Нижний Тагил, ул. Парковая, д. 9</v>
      </c>
      <c r="K266" s="99">
        <v>2358.6999999999998</v>
      </c>
      <c r="L266" s="75">
        <v>71</v>
      </c>
      <c r="M266" s="99">
        <v>1</v>
      </c>
      <c r="N266" s="55" t="s">
        <v>1294</v>
      </c>
      <c r="O266" s="54">
        <v>42598</v>
      </c>
      <c r="P266" s="55" t="s">
        <v>1598</v>
      </c>
      <c r="Q266" s="65">
        <v>1815218.76</v>
      </c>
    </row>
    <row r="267" spans="1:17" ht="23.25" x14ac:dyDescent="0.25">
      <c r="A267" s="72">
        <v>266</v>
      </c>
      <c r="B267" s="81" t="s">
        <v>218</v>
      </c>
      <c r="C267" s="49"/>
      <c r="D267" s="49" t="s">
        <v>140</v>
      </c>
      <c r="E267" s="49" t="s">
        <v>18</v>
      </c>
      <c r="F267" s="49" t="s">
        <v>141</v>
      </c>
      <c r="G267" s="49" t="s">
        <v>20</v>
      </c>
      <c r="H267" s="49" t="s">
        <v>56</v>
      </c>
      <c r="I267" s="67">
        <v>37</v>
      </c>
      <c r="J267" s="249" t="str">
        <f t="shared" si="4"/>
        <v>город Нижний Тагил, г. Нижний Тагил, ул. Первомайская, д. 37</v>
      </c>
      <c r="K267" s="99">
        <v>2251.6999999999998</v>
      </c>
      <c r="L267" s="75">
        <v>36</v>
      </c>
      <c r="M267" s="99">
        <v>1</v>
      </c>
      <c r="N267" s="55" t="s">
        <v>1294</v>
      </c>
      <c r="O267" s="54">
        <v>42598</v>
      </c>
      <c r="P267" s="55" t="s">
        <v>1598</v>
      </c>
      <c r="Q267" s="65">
        <v>1865271.25</v>
      </c>
    </row>
    <row r="268" spans="1:17" x14ac:dyDescent="0.25">
      <c r="A268" s="72">
        <v>267</v>
      </c>
      <c r="B268" s="81" t="s">
        <v>218</v>
      </c>
      <c r="C268" s="49"/>
      <c r="D268" s="49" t="s">
        <v>140</v>
      </c>
      <c r="E268" s="49" t="s">
        <v>18</v>
      </c>
      <c r="F268" s="49" t="s">
        <v>141</v>
      </c>
      <c r="G268" s="49" t="s">
        <v>20</v>
      </c>
      <c r="H268" s="49" t="s">
        <v>676</v>
      </c>
      <c r="I268" s="67">
        <v>2</v>
      </c>
      <c r="J268" s="249" t="str">
        <f t="shared" si="4"/>
        <v>город Нижний Тагил, г. Нижний Тагил, ул. Пихтовая, д. 2</v>
      </c>
      <c r="K268" s="99">
        <v>2859.1</v>
      </c>
      <c r="L268" s="75">
        <v>71</v>
      </c>
      <c r="M268" s="99">
        <v>1</v>
      </c>
      <c r="N268" s="55" t="s">
        <v>1294</v>
      </c>
      <c r="O268" s="54">
        <v>42598</v>
      </c>
      <c r="P268" s="55" t="s">
        <v>1598</v>
      </c>
      <c r="Q268" s="65">
        <v>1815218.76</v>
      </c>
    </row>
    <row r="269" spans="1:17" ht="23.25" x14ac:dyDescent="0.25">
      <c r="A269" s="72">
        <v>268</v>
      </c>
      <c r="B269" s="81" t="s">
        <v>218</v>
      </c>
      <c r="C269" s="49"/>
      <c r="D269" s="49" t="s">
        <v>140</v>
      </c>
      <c r="E269" s="49" t="s">
        <v>18</v>
      </c>
      <c r="F269" s="49" t="s">
        <v>141</v>
      </c>
      <c r="G269" s="49" t="s">
        <v>20</v>
      </c>
      <c r="H269" s="49" t="s">
        <v>676</v>
      </c>
      <c r="I269" s="67">
        <v>22</v>
      </c>
      <c r="J269" s="249" t="str">
        <f t="shared" si="4"/>
        <v>город Нижний Тагил, г. Нижний Тагил, ул. Пихтовая, д. 22</v>
      </c>
      <c r="K269" s="99">
        <v>2598.1</v>
      </c>
      <c r="L269" s="75">
        <v>71</v>
      </c>
      <c r="M269" s="99">
        <v>1</v>
      </c>
      <c r="N269" s="55" t="s">
        <v>1294</v>
      </c>
      <c r="O269" s="54">
        <v>42598</v>
      </c>
      <c r="P269" s="55" t="s">
        <v>1598</v>
      </c>
      <c r="Q269" s="65">
        <v>1815218.76</v>
      </c>
    </row>
    <row r="270" spans="1:17" ht="23.25" x14ac:dyDescent="0.25">
      <c r="A270" s="72">
        <v>269</v>
      </c>
      <c r="B270" s="81" t="s">
        <v>218</v>
      </c>
      <c r="C270" s="49"/>
      <c r="D270" s="49" t="s">
        <v>140</v>
      </c>
      <c r="E270" s="49" t="s">
        <v>18</v>
      </c>
      <c r="F270" s="49" t="s">
        <v>141</v>
      </c>
      <c r="G270" s="49" t="s">
        <v>20</v>
      </c>
      <c r="H270" s="49" t="s">
        <v>676</v>
      </c>
      <c r="I270" s="67">
        <v>26</v>
      </c>
      <c r="J270" s="249" t="str">
        <f t="shared" si="4"/>
        <v>город Нижний Тагил, г. Нижний Тагил, ул. Пихтовая, д. 26</v>
      </c>
      <c r="K270" s="99">
        <v>2800.3</v>
      </c>
      <c r="L270" s="75">
        <v>71</v>
      </c>
      <c r="M270" s="99">
        <v>1</v>
      </c>
      <c r="N270" s="55" t="s">
        <v>1294</v>
      </c>
      <c r="O270" s="54">
        <v>42598</v>
      </c>
      <c r="P270" s="55" t="s">
        <v>1598</v>
      </c>
      <c r="Q270" s="65">
        <v>1813580.92</v>
      </c>
    </row>
    <row r="271" spans="1:17" ht="23.25" x14ac:dyDescent="0.25">
      <c r="A271" s="72">
        <v>270</v>
      </c>
      <c r="B271" s="81" t="s">
        <v>218</v>
      </c>
      <c r="C271" s="49"/>
      <c r="D271" s="49" t="s">
        <v>140</v>
      </c>
      <c r="E271" s="49" t="s">
        <v>18</v>
      </c>
      <c r="F271" s="49" t="s">
        <v>141</v>
      </c>
      <c r="G271" s="49" t="s">
        <v>20</v>
      </c>
      <c r="H271" s="49" t="s">
        <v>676</v>
      </c>
      <c r="I271" s="67">
        <v>34</v>
      </c>
      <c r="J271" s="249" t="str">
        <f t="shared" si="4"/>
        <v>город Нижний Тагил, г. Нижний Тагил, ул. Пихтовая, д. 34</v>
      </c>
      <c r="K271" s="99">
        <v>3794.3</v>
      </c>
      <c r="L271" s="75">
        <v>71</v>
      </c>
      <c r="M271" s="99">
        <v>2</v>
      </c>
      <c r="N271" s="55" t="s">
        <v>1294</v>
      </c>
      <c r="O271" s="54">
        <v>42598</v>
      </c>
      <c r="P271" s="55" t="s">
        <v>1598</v>
      </c>
      <c r="Q271" s="65">
        <v>3630437.52</v>
      </c>
    </row>
    <row r="272" spans="1:17" ht="23.25" x14ac:dyDescent="0.25">
      <c r="A272" s="72">
        <v>271</v>
      </c>
      <c r="B272" s="81" t="s">
        <v>218</v>
      </c>
      <c r="C272" s="49"/>
      <c r="D272" s="49" t="s">
        <v>140</v>
      </c>
      <c r="E272" s="49" t="s">
        <v>18</v>
      </c>
      <c r="F272" s="49" t="s">
        <v>141</v>
      </c>
      <c r="G272" s="49" t="s">
        <v>20</v>
      </c>
      <c r="H272" s="49" t="s">
        <v>676</v>
      </c>
      <c r="I272" s="67">
        <v>38</v>
      </c>
      <c r="J272" s="249" t="str">
        <f t="shared" si="4"/>
        <v>город Нижний Тагил, г. Нижний Тагил, ул. Пихтовая, д. 38</v>
      </c>
      <c r="K272" s="99">
        <v>4256.7</v>
      </c>
      <c r="L272" s="75">
        <v>72</v>
      </c>
      <c r="M272" s="99">
        <v>2</v>
      </c>
      <c r="N272" s="55" t="s">
        <v>1294</v>
      </c>
      <c r="O272" s="54">
        <v>42598</v>
      </c>
      <c r="P272" s="55" t="s">
        <v>1598</v>
      </c>
      <c r="Q272" s="65">
        <v>3630437.52</v>
      </c>
    </row>
    <row r="273" spans="1:18" ht="23.25" x14ac:dyDescent="0.25">
      <c r="A273" s="72">
        <v>272</v>
      </c>
      <c r="B273" s="81" t="s">
        <v>218</v>
      </c>
      <c r="C273" s="49"/>
      <c r="D273" s="49" t="s">
        <v>140</v>
      </c>
      <c r="E273" s="49" t="s">
        <v>18</v>
      </c>
      <c r="F273" s="49" t="s">
        <v>141</v>
      </c>
      <c r="G273" s="49" t="s">
        <v>20</v>
      </c>
      <c r="H273" s="49" t="s">
        <v>676</v>
      </c>
      <c r="I273" s="67" t="s">
        <v>401</v>
      </c>
      <c r="J273" s="249" t="str">
        <f t="shared" si="4"/>
        <v>город Нижний Тагил, г. Нижний Тагил, ул. Пихтовая, д. 4А</v>
      </c>
      <c r="K273" s="99">
        <v>2922.2</v>
      </c>
      <c r="L273" s="75">
        <v>71</v>
      </c>
      <c r="M273" s="99">
        <v>1</v>
      </c>
      <c r="N273" s="55" t="s">
        <v>1294</v>
      </c>
      <c r="O273" s="54">
        <v>42598</v>
      </c>
      <c r="P273" s="55" t="s">
        <v>1598</v>
      </c>
      <c r="Q273" s="65">
        <v>1815218.76</v>
      </c>
    </row>
    <row r="274" spans="1:18" ht="23.25" x14ac:dyDescent="0.25">
      <c r="A274" s="72">
        <v>273</v>
      </c>
      <c r="B274" s="81" t="s">
        <v>218</v>
      </c>
      <c r="C274" s="24"/>
      <c r="D274" s="24" t="s">
        <v>140</v>
      </c>
      <c r="E274" s="24" t="s">
        <v>18</v>
      </c>
      <c r="F274" s="24" t="s">
        <v>141</v>
      </c>
      <c r="G274" s="24" t="s">
        <v>20</v>
      </c>
      <c r="H274" s="24" t="s">
        <v>155</v>
      </c>
      <c r="I274" s="58" t="s">
        <v>977</v>
      </c>
      <c r="J274" s="249" t="str">
        <f t="shared" si="4"/>
        <v>город Нижний Тагил, г. Нижний Тагил, ул. Пожарского, д. 13</v>
      </c>
      <c r="K274" s="75">
        <v>774.7</v>
      </c>
      <c r="L274" s="75">
        <v>16</v>
      </c>
      <c r="M274" s="75">
        <v>7</v>
      </c>
      <c r="N274" s="38" t="s">
        <v>2028</v>
      </c>
      <c r="O274" s="39">
        <v>42674</v>
      </c>
      <c r="P274" s="38" t="s">
        <v>1619</v>
      </c>
      <c r="Q274" s="65">
        <v>5087206.5599999996</v>
      </c>
    </row>
    <row r="275" spans="1:18" ht="22.5" x14ac:dyDescent="0.25">
      <c r="A275" s="72">
        <v>274</v>
      </c>
      <c r="B275" s="81" t="s">
        <v>218</v>
      </c>
      <c r="C275" s="24"/>
      <c r="D275" s="24" t="s">
        <v>140</v>
      </c>
      <c r="E275" s="24" t="s">
        <v>18</v>
      </c>
      <c r="F275" s="24" t="s">
        <v>141</v>
      </c>
      <c r="G275" s="24" t="s">
        <v>20</v>
      </c>
      <c r="H275" s="24" t="s">
        <v>157</v>
      </c>
      <c r="I275" s="58">
        <v>16</v>
      </c>
      <c r="J275" s="249" t="str">
        <f t="shared" si="4"/>
        <v>город Нижний Тагил, г. Нижний Тагил, ул. Попова, д. 16</v>
      </c>
      <c r="K275" s="75">
        <v>1256.8</v>
      </c>
      <c r="L275" s="75">
        <v>29</v>
      </c>
      <c r="M275" s="75">
        <v>8</v>
      </c>
      <c r="N275" s="38" t="s">
        <v>2204</v>
      </c>
      <c r="O275" s="39" t="s">
        <v>2205</v>
      </c>
      <c r="P275" s="38" t="s">
        <v>1619</v>
      </c>
      <c r="Q275" s="65">
        <v>9414376.3000000007</v>
      </c>
    </row>
    <row r="276" spans="1:18" ht="22.5" x14ac:dyDescent="0.25">
      <c r="A276" s="72">
        <v>275</v>
      </c>
      <c r="B276" s="81" t="s">
        <v>218</v>
      </c>
      <c r="C276" s="24"/>
      <c r="D276" s="24" t="s">
        <v>140</v>
      </c>
      <c r="E276" s="24" t="s">
        <v>18</v>
      </c>
      <c r="F276" s="24" t="s">
        <v>141</v>
      </c>
      <c r="G276" s="24" t="s">
        <v>20</v>
      </c>
      <c r="H276" s="24" t="s">
        <v>158</v>
      </c>
      <c r="I276" s="58">
        <v>17</v>
      </c>
      <c r="J276" s="249" t="str">
        <f t="shared" si="4"/>
        <v>город Нижний Тагил, г. Нижний Тагил, ул. Правды, д. 17</v>
      </c>
      <c r="K276" s="75">
        <v>966.6</v>
      </c>
      <c r="L276" s="75">
        <v>20</v>
      </c>
      <c r="M276" s="75">
        <v>8</v>
      </c>
      <c r="N276" s="38" t="s">
        <v>2298</v>
      </c>
      <c r="O276" s="39" t="s">
        <v>2299</v>
      </c>
      <c r="P276" s="38" t="s">
        <v>1619</v>
      </c>
      <c r="Q276" s="65">
        <v>7128239.5800000001</v>
      </c>
    </row>
    <row r="277" spans="1:18" ht="23.25" x14ac:dyDescent="0.25">
      <c r="A277" s="72">
        <v>276</v>
      </c>
      <c r="B277" s="81" t="s">
        <v>218</v>
      </c>
      <c r="C277" s="73"/>
      <c r="D277" s="24" t="s">
        <v>140</v>
      </c>
      <c r="E277" s="24" t="s">
        <v>18</v>
      </c>
      <c r="F277" s="24" t="s">
        <v>141</v>
      </c>
      <c r="G277" s="24" t="s">
        <v>20</v>
      </c>
      <c r="H277" s="24" t="s">
        <v>161</v>
      </c>
      <c r="I277" s="58">
        <v>40</v>
      </c>
      <c r="J277" s="249" t="str">
        <f t="shared" si="4"/>
        <v>город Нижний Тагил, г. Нижний Тагил, ул. Тимирязева, д. 40</v>
      </c>
      <c r="K277" s="75">
        <v>1336.1</v>
      </c>
      <c r="L277" s="75">
        <v>8</v>
      </c>
      <c r="M277" s="75">
        <v>7</v>
      </c>
      <c r="N277" s="38" t="s">
        <v>2300</v>
      </c>
      <c r="O277" s="39" t="s">
        <v>2301</v>
      </c>
      <c r="P277" s="38" t="s">
        <v>1619</v>
      </c>
      <c r="Q277" s="65">
        <v>5054259.7799999993</v>
      </c>
    </row>
    <row r="278" spans="1:18" ht="23.25" x14ac:dyDescent="0.25">
      <c r="A278" s="72">
        <v>277</v>
      </c>
      <c r="B278" s="81" t="s">
        <v>218</v>
      </c>
      <c r="C278" s="73"/>
      <c r="D278" s="24" t="s">
        <v>140</v>
      </c>
      <c r="E278" s="24" t="s">
        <v>18</v>
      </c>
      <c r="F278" s="24" t="s">
        <v>141</v>
      </c>
      <c r="G278" s="24" t="s">
        <v>20</v>
      </c>
      <c r="H278" s="24" t="s">
        <v>161</v>
      </c>
      <c r="I278" s="58">
        <v>46</v>
      </c>
      <c r="J278" s="249" t="str">
        <f t="shared" si="4"/>
        <v>город Нижний Тагил, г. Нижний Тагил, ул. Тимирязева, д. 46</v>
      </c>
      <c r="K278" s="75">
        <v>1047.3</v>
      </c>
      <c r="L278" s="75">
        <v>16</v>
      </c>
      <c r="M278" s="75">
        <v>7</v>
      </c>
      <c r="N278" s="38" t="s">
        <v>2028</v>
      </c>
      <c r="O278" s="39">
        <v>42674</v>
      </c>
      <c r="P278" s="38" t="s">
        <v>1619</v>
      </c>
      <c r="Q278" s="65">
        <v>5176047.58</v>
      </c>
    </row>
    <row r="279" spans="1:18" ht="23.25" x14ac:dyDescent="0.25">
      <c r="A279" s="72">
        <v>278</v>
      </c>
      <c r="B279" s="81" t="s">
        <v>218</v>
      </c>
      <c r="C279" s="24"/>
      <c r="D279" s="24" t="s">
        <v>140</v>
      </c>
      <c r="E279" s="24" t="s">
        <v>18</v>
      </c>
      <c r="F279" s="24" t="s">
        <v>141</v>
      </c>
      <c r="G279" s="24" t="s">
        <v>20</v>
      </c>
      <c r="H279" s="24" t="s">
        <v>572</v>
      </c>
      <c r="I279" s="58">
        <v>16</v>
      </c>
      <c r="J279" s="249" t="str">
        <f t="shared" si="4"/>
        <v>город Нижний Тагил, г. Нижний Тагил, ул. Учительская, д. 16</v>
      </c>
      <c r="K279" s="75">
        <v>840.8</v>
      </c>
      <c r="L279" s="75">
        <v>16</v>
      </c>
      <c r="M279" s="75">
        <v>8</v>
      </c>
      <c r="N279" s="38" t="s">
        <v>2202</v>
      </c>
      <c r="O279" s="39" t="s">
        <v>2203</v>
      </c>
      <c r="P279" s="38" t="s">
        <v>1619</v>
      </c>
      <c r="Q279" s="65">
        <v>5578432.2999999998</v>
      </c>
    </row>
    <row r="280" spans="1:18" ht="23.25" x14ac:dyDescent="0.25">
      <c r="A280" s="72">
        <v>279</v>
      </c>
      <c r="B280" s="81" t="s">
        <v>218</v>
      </c>
      <c r="C280" s="24"/>
      <c r="D280" s="24" t="s">
        <v>140</v>
      </c>
      <c r="E280" s="24" t="s">
        <v>18</v>
      </c>
      <c r="F280" s="24" t="s">
        <v>141</v>
      </c>
      <c r="G280" s="24" t="s">
        <v>20</v>
      </c>
      <c r="H280" s="24" t="s">
        <v>572</v>
      </c>
      <c r="I280" s="58">
        <v>32</v>
      </c>
      <c r="J280" s="249" t="str">
        <f t="shared" si="4"/>
        <v>город Нижний Тагил, г. Нижний Тагил, ул. Учительская, д. 32</v>
      </c>
      <c r="K280" s="75">
        <v>2011.6</v>
      </c>
      <c r="L280" s="75">
        <v>27</v>
      </c>
      <c r="M280" s="75">
        <v>7</v>
      </c>
      <c r="N280" s="38" t="s">
        <v>2202</v>
      </c>
      <c r="O280" s="39" t="s">
        <v>2203</v>
      </c>
      <c r="P280" s="38" t="s">
        <v>1619</v>
      </c>
      <c r="Q280" s="65">
        <v>8490808</v>
      </c>
    </row>
    <row r="281" spans="1:18" ht="23.25" x14ac:dyDescent="0.25">
      <c r="A281" s="72">
        <v>280</v>
      </c>
      <c r="B281" s="81" t="s">
        <v>218</v>
      </c>
      <c r="C281" s="73"/>
      <c r="D281" s="24" t="s">
        <v>140</v>
      </c>
      <c r="E281" s="24" t="s">
        <v>18</v>
      </c>
      <c r="F281" s="24" t="s">
        <v>141</v>
      </c>
      <c r="G281" s="24" t="s">
        <v>20</v>
      </c>
      <c r="H281" s="24" t="s">
        <v>572</v>
      </c>
      <c r="I281" s="58">
        <v>36</v>
      </c>
      <c r="J281" s="249" t="str">
        <f t="shared" si="4"/>
        <v>город Нижний Тагил, г. Нижний Тагил, ул. Учительская, д. 36</v>
      </c>
      <c r="K281" s="75">
        <v>2018.2</v>
      </c>
      <c r="L281" s="75">
        <v>27</v>
      </c>
      <c r="M281" s="75">
        <v>8</v>
      </c>
      <c r="N281" s="38" t="s">
        <v>2028</v>
      </c>
      <c r="O281" s="39">
        <v>42674</v>
      </c>
      <c r="P281" s="38" t="s">
        <v>1619</v>
      </c>
      <c r="Q281" s="65">
        <v>10543940.74</v>
      </c>
    </row>
    <row r="282" spans="1:18" x14ac:dyDescent="0.25">
      <c r="A282" s="72">
        <v>281</v>
      </c>
      <c r="B282" s="81" t="s">
        <v>218</v>
      </c>
      <c r="C282" s="73"/>
      <c r="D282" s="24" t="s">
        <v>140</v>
      </c>
      <c r="E282" s="24" t="s">
        <v>18</v>
      </c>
      <c r="F282" s="24" t="s">
        <v>141</v>
      </c>
      <c r="G282" s="24" t="s">
        <v>20</v>
      </c>
      <c r="H282" s="24" t="s">
        <v>162</v>
      </c>
      <c r="I282" s="58">
        <v>34</v>
      </c>
      <c r="J282" s="249" t="str">
        <f t="shared" si="4"/>
        <v>город Нижний Тагил, г. Нижний Тагил, ул. Фрунзе, д. 34</v>
      </c>
      <c r="K282" s="75">
        <v>2491</v>
      </c>
      <c r="L282" s="75">
        <v>33</v>
      </c>
      <c r="M282" s="75">
        <v>3</v>
      </c>
      <c r="N282" s="38" t="s">
        <v>2028</v>
      </c>
      <c r="O282" s="39">
        <v>42674</v>
      </c>
      <c r="P282" s="38" t="s">
        <v>1619</v>
      </c>
      <c r="Q282" s="65">
        <v>8120375.3200000003</v>
      </c>
    </row>
    <row r="283" spans="1:18" ht="22.5" x14ac:dyDescent="0.25">
      <c r="A283" s="72">
        <v>282</v>
      </c>
      <c r="B283" s="81" t="s">
        <v>218</v>
      </c>
      <c r="C283" s="73"/>
      <c r="D283" s="24" t="s">
        <v>140</v>
      </c>
      <c r="E283" s="24" t="s">
        <v>18</v>
      </c>
      <c r="F283" s="24" t="s">
        <v>141</v>
      </c>
      <c r="G283" s="24" t="s">
        <v>20</v>
      </c>
      <c r="H283" s="24" t="s">
        <v>162</v>
      </c>
      <c r="I283" s="58">
        <v>42</v>
      </c>
      <c r="J283" s="249" t="str">
        <f t="shared" si="4"/>
        <v>город Нижний Тагил, г. Нижний Тагил, ул. Фрунзе, д. 42</v>
      </c>
      <c r="K283" s="75">
        <v>1307.0999999999999</v>
      </c>
      <c r="L283" s="75">
        <v>14</v>
      </c>
      <c r="M283" s="75">
        <v>8</v>
      </c>
      <c r="N283" s="38" t="s">
        <v>2302</v>
      </c>
      <c r="O283" s="39" t="s">
        <v>2303</v>
      </c>
      <c r="P283" s="38" t="s">
        <v>1619</v>
      </c>
      <c r="Q283" s="65">
        <v>8749357.8000000007</v>
      </c>
    </row>
    <row r="284" spans="1:18" x14ac:dyDescent="0.25">
      <c r="A284" s="72">
        <v>283</v>
      </c>
      <c r="B284" s="81" t="s">
        <v>218</v>
      </c>
      <c r="C284" s="73"/>
      <c r="D284" s="24" t="s">
        <v>140</v>
      </c>
      <c r="E284" s="24" t="s">
        <v>18</v>
      </c>
      <c r="F284" s="24" t="s">
        <v>141</v>
      </c>
      <c r="G284" s="24" t="s">
        <v>20</v>
      </c>
      <c r="H284" s="24" t="s">
        <v>162</v>
      </c>
      <c r="I284" s="58">
        <v>44</v>
      </c>
      <c r="J284" s="249" t="str">
        <f t="shared" si="4"/>
        <v>город Нижний Тагил, г. Нижний Тагил, ул. Фрунзе, д. 44</v>
      </c>
      <c r="K284" s="75">
        <v>1350.6</v>
      </c>
      <c r="L284" s="75">
        <v>30</v>
      </c>
      <c r="M284" s="75">
        <v>8</v>
      </c>
      <c r="N284" s="38" t="s">
        <v>2028</v>
      </c>
      <c r="O284" s="39">
        <v>42674</v>
      </c>
      <c r="P284" s="38" t="s">
        <v>1619</v>
      </c>
      <c r="Q284" s="65">
        <v>10712287.800000001</v>
      </c>
    </row>
    <row r="285" spans="1:18" ht="23.25" x14ac:dyDescent="0.25">
      <c r="A285" s="72">
        <v>284</v>
      </c>
      <c r="B285" s="81" t="s">
        <v>218</v>
      </c>
      <c r="C285" s="24"/>
      <c r="D285" s="24" t="s">
        <v>140</v>
      </c>
      <c r="E285" s="24" t="s">
        <v>18</v>
      </c>
      <c r="F285" s="24" t="s">
        <v>141</v>
      </c>
      <c r="G285" s="24" t="s">
        <v>20</v>
      </c>
      <c r="H285" s="24" t="s">
        <v>518</v>
      </c>
      <c r="I285" s="58">
        <v>39</v>
      </c>
      <c r="J285" s="249" t="str">
        <f t="shared" si="4"/>
        <v>город Нижний Тагил, г. Нижний Тагил, ул. Циолковского, д. 39</v>
      </c>
      <c r="K285" s="75">
        <v>2001.5</v>
      </c>
      <c r="L285" s="75">
        <v>22</v>
      </c>
      <c r="M285" s="75">
        <v>4</v>
      </c>
      <c r="N285" s="38" t="s">
        <v>2028</v>
      </c>
      <c r="O285" s="39">
        <v>42674</v>
      </c>
      <c r="P285" s="38" t="s">
        <v>1619</v>
      </c>
      <c r="Q285" s="65">
        <v>2824746.54</v>
      </c>
    </row>
    <row r="286" spans="1:18" ht="23.25" x14ac:dyDescent="0.25">
      <c r="A286" s="72">
        <v>285</v>
      </c>
      <c r="B286" s="81" t="s">
        <v>218</v>
      </c>
      <c r="C286" s="24"/>
      <c r="D286" s="24" t="s">
        <v>140</v>
      </c>
      <c r="E286" s="24" t="s">
        <v>18</v>
      </c>
      <c r="F286" s="24" t="s">
        <v>141</v>
      </c>
      <c r="G286" s="24" t="s">
        <v>20</v>
      </c>
      <c r="H286" s="24" t="s">
        <v>163</v>
      </c>
      <c r="I286" s="58">
        <v>21</v>
      </c>
      <c r="J286" s="249" t="str">
        <f t="shared" si="4"/>
        <v>город Нижний Тагил, г. Нижний Тагил, ул. Чаплыгина, д. 21</v>
      </c>
      <c r="K286" s="75">
        <v>315.7</v>
      </c>
      <c r="L286" s="75">
        <v>4</v>
      </c>
      <c r="M286" s="75">
        <v>1</v>
      </c>
      <c r="N286" s="38" t="s">
        <v>2027</v>
      </c>
      <c r="O286" s="39">
        <v>42857</v>
      </c>
      <c r="P286" s="38" t="s">
        <v>1619</v>
      </c>
      <c r="Q286" s="65">
        <v>488085.76000000001</v>
      </c>
      <c r="R286" s="102" t="s">
        <v>2348</v>
      </c>
    </row>
    <row r="287" spans="1:18" ht="23.25" x14ac:dyDescent="0.25">
      <c r="A287" s="72">
        <v>286</v>
      </c>
      <c r="B287" s="81" t="s">
        <v>218</v>
      </c>
      <c r="C287" s="24"/>
      <c r="D287" s="24" t="s">
        <v>140</v>
      </c>
      <c r="E287" s="24" t="s">
        <v>18</v>
      </c>
      <c r="F287" s="24" t="s">
        <v>141</v>
      </c>
      <c r="G287" s="24" t="s">
        <v>20</v>
      </c>
      <c r="H287" s="24" t="s">
        <v>164</v>
      </c>
      <c r="I287" s="58">
        <v>4</v>
      </c>
      <c r="J287" s="249" t="str">
        <f t="shared" si="4"/>
        <v>город Нижний Тагил, г. Нижний Тагил, ул. Черемшанская, д. 4</v>
      </c>
      <c r="K287" s="75">
        <v>1534.2</v>
      </c>
      <c r="L287" s="75">
        <v>36</v>
      </c>
      <c r="M287" s="75">
        <v>1</v>
      </c>
      <c r="N287" s="38" t="s">
        <v>2204</v>
      </c>
      <c r="O287" s="39" t="s">
        <v>2205</v>
      </c>
      <c r="P287" s="38" t="s">
        <v>1619</v>
      </c>
      <c r="Q287" s="65">
        <v>5053188.34</v>
      </c>
    </row>
    <row r="288" spans="1:18" ht="23.25" x14ac:dyDescent="0.25">
      <c r="A288" s="72">
        <v>287</v>
      </c>
      <c r="B288" s="81" t="s">
        <v>218</v>
      </c>
      <c r="C288" s="73"/>
      <c r="D288" s="24" t="s">
        <v>140</v>
      </c>
      <c r="E288" s="24" t="s">
        <v>18</v>
      </c>
      <c r="F288" s="24" t="s">
        <v>141</v>
      </c>
      <c r="G288" s="24" t="s">
        <v>20</v>
      </c>
      <c r="H288" s="24" t="s">
        <v>164</v>
      </c>
      <c r="I288" s="58">
        <v>5</v>
      </c>
      <c r="J288" s="249" t="str">
        <f t="shared" si="4"/>
        <v>город Нижний Тагил, г. Нижний Тагил, ул. Черемшанская, д. 5</v>
      </c>
      <c r="K288" s="75">
        <v>1307.0999999999999</v>
      </c>
      <c r="L288" s="75">
        <v>16</v>
      </c>
      <c r="M288" s="75">
        <v>8</v>
      </c>
      <c r="N288" s="38" t="s">
        <v>2028</v>
      </c>
      <c r="O288" s="39">
        <v>42674</v>
      </c>
      <c r="P288" s="38" t="s">
        <v>1619</v>
      </c>
      <c r="Q288" s="65">
        <v>6196314.5199999996</v>
      </c>
    </row>
    <row r="289" spans="1:17" ht="23.25" x14ac:dyDescent="0.25">
      <c r="A289" s="72">
        <v>288</v>
      </c>
      <c r="B289" s="81" t="s">
        <v>218</v>
      </c>
      <c r="C289" s="73"/>
      <c r="D289" s="24" t="s">
        <v>140</v>
      </c>
      <c r="E289" s="24" t="s">
        <v>18</v>
      </c>
      <c r="F289" s="24" t="s">
        <v>141</v>
      </c>
      <c r="G289" s="24" t="s">
        <v>20</v>
      </c>
      <c r="H289" s="24" t="s">
        <v>164</v>
      </c>
      <c r="I289" s="58">
        <v>8</v>
      </c>
      <c r="J289" s="249" t="str">
        <f t="shared" si="4"/>
        <v>город Нижний Тагил, г. Нижний Тагил, ул. Черемшанская, д. 8</v>
      </c>
      <c r="K289" s="75">
        <v>1077.4000000000001</v>
      </c>
      <c r="L289" s="75">
        <v>24</v>
      </c>
      <c r="M289" s="75">
        <v>6</v>
      </c>
      <c r="N289" s="38" t="s">
        <v>2027</v>
      </c>
      <c r="O289" s="39">
        <v>42857</v>
      </c>
      <c r="P289" s="38" t="s">
        <v>1619</v>
      </c>
      <c r="Q289" s="65">
        <v>6787984.2199999997</v>
      </c>
    </row>
    <row r="290" spans="1:17" ht="23.25" x14ac:dyDescent="0.25">
      <c r="A290" s="72">
        <v>289</v>
      </c>
      <c r="B290" s="81" t="s">
        <v>218</v>
      </c>
      <c r="C290" s="24"/>
      <c r="D290" s="24" t="s">
        <v>140</v>
      </c>
      <c r="E290" s="24" t="s">
        <v>18</v>
      </c>
      <c r="F290" s="24" t="s">
        <v>141</v>
      </c>
      <c r="G290" s="24" t="s">
        <v>20</v>
      </c>
      <c r="H290" s="24" t="s">
        <v>165</v>
      </c>
      <c r="I290" s="58">
        <v>3</v>
      </c>
      <c r="J290" s="249" t="str">
        <f t="shared" si="4"/>
        <v>город Нижний Тагил, г. Нижний Тагил, ул. Чернышевского, д. 3</v>
      </c>
      <c r="K290" s="75">
        <v>907.2</v>
      </c>
      <c r="L290" s="75">
        <v>13</v>
      </c>
      <c r="M290" s="75">
        <v>8</v>
      </c>
      <c r="N290" s="38" t="s">
        <v>2027</v>
      </c>
      <c r="O290" s="39">
        <v>42857</v>
      </c>
      <c r="P290" s="38" t="s">
        <v>1619</v>
      </c>
      <c r="Q290" s="65">
        <v>5628056.0199999996</v>
      </c>
    </row>
    <row r="291" spans="1:17" ht="23.25" x14ac:dyDescent="0.25">
      <c r="A291" s="72">
        <v>290</v>
      </c>
      <c r="B291" s="81" t="s">
        <v>8</v>
      </c>
      <c r="C291" s="44"/>
      <c r="D291" s="77" t="s">
        <v>3023</v>
      </c>
      <c r="E291" s="44" t="s">
        <v>18</v>
      </c>
      <c r="F291" s="44" t="s">
        <v>80</v>
      </c>
      <c r="G291" s="44" t="s">
        <v>64</v>
      </c>
      <c r="H291" s="44" t="s">
        <v>554</v>
      </c>
      <c r="I291" s="78">
        <v>6</v>
      </c>
      <c r="J291" s="249" t="str">
        <f t="shared" si="4"/>
        <v>Городской округ «город Ирбит» Свердловской области, г. Ирбит, пер. Садовый, д. 6</v>
      </c>
      <c r="K291" s="75">
        <v>519.79999999999995</v>
      </c>
      <c r="L291" s="75">
        <v>8</v>
      </c>
      <c r="M291" s="75">
        <v>2</v>
      </c>
      <c r="N291" s="38" t="s">
        <v>2123</v>
      </c>
      <c r="O291" s="39">
        <v>42884</v>
      </c>
      <c r="P291" s="38" t="s">
        <v>1636</v>
      </c>
      <c r="Q291" s="65">
        <v>957253.32</v>
      </c>
    </row>
    <row r="292" spans="1:17" ht="23.25" x14ac:dyDescent="0.25">
      <c r="A292" s="72">
        <v>291</v>
      </c>
      <c r="B292" s="81" t="s">
        <v>8</v>
      </c>
      <c r="C292" s="44"/>
      <c r="D292" s="77" t="s">
        <v>3023</v>
      </c>
      <c r="E292" s="44" t="s">
        <v>18</v>
      </c>
      <c r="F292" s="44" t="s">
        <v>80</v>
      </c>
      <c r="G292" s="44" t="s">
        <v>20</v>
      </c>
      <c r="H292" s="44" t="s">
        <v>81</v>
      </c>
      <c r="I292" s="78">
        <v>10</v>
      </c>
      <c r="J292" s="249" t="str">
        <f t="shared" si="4"/>
        <v>Городской округ «город Ирбит» Свердловской области, г. Ирбит, ул. Володарского, д. 10</v>
      </c>
      <c r="K292" s="75">
        <v>278.89999999999998</v>
      </c>
      <c r="L292" s="75">
        <v>10</v>
      </c>
      <c r="M292" s="75">
        <v>5</v>
      </c>
      <c r="N292" s="38" t="s">
        <v>3035</v>
      </c>
      <c r="O292" s="39" t="s">
        <v>3036</v>
      </c>
      <c r="P292" s="38" t="s">
        <v>1636</v>
      </c>
      <c r="Q292" s="65">
        <v>1738787.23</v>
      </c>
    </row>
    <row r="293" spans="1:17" ht="23.25" x14ac:dyDescent="0.25">
      <c r="A293" s="72">
        <v>292</v>
      </c>
      <c r="B293" s="81" t="s">
        <v>8</v>
      </c>
      <c r="C293" s="44"/>
      <c r="D293" s="77" t="s">
        <v>3023</v>
      </c>
      <c r="E293" s="44" t="s">
        <v>18</v>
      </c>
      <c r="F293" s="44" t="s">
        <v>80</v>
      </c>
      <c r="G293" s="44" t="s">
        <v>20</v>
      </c>
      <c r="H293" s="44" t="s">
        <v>75</v>
      </c>
      <c r="I293" s="78">
        <v>27</v>
      </c>
      <c r="J293" s="249" t="str">
        <f t="shared" si="4"/>
        <v>Городской округ «город Ирбит» Свердловской области, г. Ирбит, ул. Карла Маркса, д. 27</v>
      </c>
      <c r="K293" s="75">
        <v>123.4</v>
      </c>
      <c r="L293" s="75">
        <v>4</v>
      </c>
      <c r="M293" s="75">
        <v>3</v>
      </c>
      <c r="N293" s="38" t="s">
        <v>3037</v>
      </c>
      <c r="O293" s="39" t="s">
        <v>3038</v>
      </c>
      <c r="P293" s="38" t="s">
        <v>1636</v>
      </c>
      <c r="Q293" s="65">
        <v>518434.06</v>
      </c>
    </row>
    <row r="294" spans="1:17" ht="23.25" x14ac:dyDescent="0.25">
      <c r="A294" s="72">
        <v>293</v>
      </c>
      <c r="B294" s="81" t="s">
        <v>8</v>
      </c>
      <c r="C294" s="44"/>
      <c r="D294" s="77" t="s">
        <v>3023</v>
      </c>
      <c r="E294" s="44" t="s">
        <v>18</v>
      </c>
      <c r="F294" s="44" t="s">
        <v>80</v>
      </c>
      <c r="G294" s="44" t="s">
        <v>20</v>
      </c>
      <c r="H294" s="44" t="s">
        <v>75</v>
      </c>
      <c r="I294" s="78">
        <v>39</v>
      </c>
      <c r="J294" s="249" t="str">
        <f t="shared" si="4"/>
        <v>Городской округ «город Ирбит» Свердловской области, г. Ирбит, ул. Карла Маркса, д. 39</v>
      </c>
      <c r="K294" s="75">
        <v>747.2</v>
      </c>
      <c r="L294" s="75">
        <v>27</v>
      </c>
      <c r="M294" s="75">
        <v>4</v>
      </c>
      <c r="N294" s="38" t="s">
        <v>2123</v>
      </c>
      <c r="O294" s="39">
        <v>42884</v>
      </c>
      <c r="P294" s="38" t="s">
        <v>1636</v>
      </c>
      <c r="Q294" s="65">
        <v>1666620.7</v>
      </c>
    </row>
    <row r="295" spans="1:17" ht="23.25" x14ac:dyDescent="0.25">
      <c r="A295" s="72">
        <v>294</v>
      </c>
      <c r="B295" s="81" t="s">
        <v>8</v>
      </c>
      <c r="C295" s="44"/>
      <c r="D295" s="77" t="s">
        <v>3023</v>
      </c>
      <c r="E295" s="44" t="s">
        <v>18</v>
      </c>
      <c r="F295" s="44" t="s">
        <v>80</v>
      </c>
      <c r="G295" s="44" t="s">
        <v>20</v>
      </c>
      <c r="H295" s="44" t="s">
        <v>75</v>
      </c>
      <c r="I295" s="78">
        <v>41</v>
      </c>
      <c r="J295" s="249" t="str">
        <f t="shared" si="4"/>
        <v>Городской округ «город Ирбит» Свердловской области, г. Ирбит, ул. Карла Маркса, д. 41</v>
      </c>
      <c r="K295" s="75">
        <v>234.7</v>
      </c>
      <c r="L295" s="75">
        <v>5</v>
      </c>
      <c r="M295" s="75">
        <v>3</v>
      </c>
      <c r="N295" s="38" t="s">
        <v>2123</v>
      </c>
      <c r="O295" s="39">
        <v>42884</v>
      </c>
      <c r="P295" s="38" t="s">
        <v>1636</v>
      </c>
      <c r="Q295" s="65">
        <v>848875.84</v>
      </c>
    </row>
    <row r="296" spans="1:17" ht="23.25" x14ac:dyDescent="0.25">
      <c r="A296" s="72">
        <v>295</v>
      </c>
      <c r="B296" s="81" t="s">
        <v>8</v>
      </c>
      <c r="C296" s="44"/>
      <c r="D296" s="77" t="s">
        <v>3023</v>
      </c>
      <c r="E296" s="44" t="s">
        <v>18</v>
      </c>
      <c r="F296" s="44" t="s">
        <v>80</v>
      </c>
      <c r="G296" s="44" t="s">
        <v>20</v>
      </c>
      <c r="H296" s="44" t="s">
        <v>75</v>
      </c>
      <c r="I296" s="78">
        <v>46</v>
      </c>
      <c r="J296" s="249" t="str">
        <f t="shared" si="4"/>
        <v>Городской округ «город Ирбит» Свердловской области, г. Ирбит, ул. Карла Маркса, д. 46</v>
      </c>
      <c r="K296" s="75">
        <v>253.2</v>
      </c>
      <c r="L296" s="75">
        <v>8</v>
      </c>
      <c r="M296" s="75">
        <v>2</v>
      </c>
      <c r="N296" s="38" t="s">
        <v>2123</v>
      </c>
      <c r="O296" s="39">
        <v>42884</v>
      </c>
      <c r="P296" s="38" t="s">
        <v>1636</v>
      </c>
      <c r="Q296" s="65">
        <v>541323.52000000002</v>
      </c>
    </row>
    <row r="297" spans="1:17" ht="23.25" x14ac:dyDescent="0.25">
      <c r="A297" s="72">
        <v>296</v>
      </c>
      <c r="B297" s="81" t="s">
        <v>8</v>
      </c>
      <c r="C297" s="24"/>
      <c r="D297" s="77" t="s">
        <v>3023</v>
      </c>
      <c r="E297" s="44" t="s">
        <v>18</v>
      </c>
      <c r="F297" s="44" t="s">
        <v>80</v>
      </c>
      <c r="G297" s="44" t="s">
        <v>20</v>
      </c>
      <c r="H297" s="44" t="s">
        <v>34</v>
      </c>
      <c r="I297" s="78">
        <v>36</v>
      </c>
      <c r="J297" s="249" t="str">
        <f t="shared" si="4"/>
        <v>Городской округ «город Ирбит» Свердловской области, г. Ирбит, ул. Кирова, д. 36</v>
      </c>
      <c r="K297" s="75">
        <v>534.4</v>
      </c>
      <c r="L297" s="75">
        <v>30</v>
      </c>
      <c r="M297" s="75">
        <v>5</v>
      </c>
      <c r="N297" s="38" t="s">
        <v>1634</v>
      </c>
      <c r="O297" s="39">
        <v>42164</v>
      </c>
      <c r="P297" s="38" t="s">
        <v>1635</v>
      </c>
      <c r="Q297" s="65">
        <v>2630832.8199999998</v>
      </c>
    </row>
    <row r="298" spans="1:17" ht="23.25" x14ac:dyDescent="0.25">
      <c r="A298" s="72">
        <v>297</v>
      </c>
      <c r="B298" s="81" t="s">
        <v>8</v>
      </c>
      <c r="C298" s="73"/>
      <c r="D298" s="74" t="s">
        <v>3023</v>
      </c>
      <c r="E298" s="24" t="s">
        <v>18</v>
      </c>
      <c r="F298" s="24" t="s">
        <v>80</v>
      </c>
      <c r="G298" s="24" t="s">
        <v>20</v>
      </c>
      <c r="H298" s="24" t="s">
        <v>34</v>
      </c>
      <c r="I298" s="58">
        <v>40</v>
      </c>
      <c r="J298" s="249" t="str">
        <f t="shared" si="4"/>
        <v>Городской округ «город Ирбит» Свердловской области, г. Ирбит, ул. Кирова, д. 40</v>
      </c>
      <c r="K298" s="75">
        <v>230.5</v>
      </c>
      <c r="L298" s="75">
        <v>8</v>
      </c>
      <c r="M298" s="75">
        <v>3</v>
      </c>
      <c r="N298" s="38" t="s">
        <v>2123</v>
      </c>
      <c r="O298" s="39">
        <v>42884</v>
      </c>
      <c r="P298" s="38" t="s">
        <v>1636</v>
      </c>
      <c r="Q298" s="65">
        <v>659903.41</v>
      </c>
    </row>
    <row r="299" spans="1:17" ht="23.25" x14ac:dyDescent="0.25">
      <c r="A299" s="72">
        <v>298</v>
      </c>
      <c r="B299" s="81" t="s">
        <v>8</v>
      </c>
      <c r="C299" s="44"/>
      <c r="D299" s="77" t="s">
        <v>3023</v>
      </c>
      <c r="E299" s="44" t="s">
        <v>18</v>
      </c>
      <c r="F299" s="44" t="s">
        <v>80</v>
      </c>
      <c r="G299" s="44" t="s">
        <v>20</v>
      </c>
      <c r="H299" s="44" t="s">
        <v>56</v>
      </c>
      <c r="I299" s="78">
        <v>6</v>
      </c>
      <c r="J299" s="249" t="str">
        <f t="shared" si="4"/>
        <v>Городской округ «город Ирбит» Свердловской области, г. Ирбит, ул. Первомайская, д. 6</v>
      </c>
      <c r="K299" s="75">
        <v>289.89999999999998</v>
      </c>
      <c r="L299" s="75">
        <v>10</v>
      </c>
      <c r="M299" s="75">
        <v>4</v>
      </c>
      <c r="N299" s="38" t="s">
        <v>2123</v>
      </c>
      <c r="O299" s="39">
        <v>42884</v>
      </c>
      <c r="P299" s="38" t="s">
        <v>1636</v>
      </c>
      <c r="Q299" s="65">
        <v>1007739.89</v>
      </c>
    </row>
    <row r="300" spans="1:17" ht="23.25" x14ac:dyDescent="0.25">
      <c r="A300" s="72">
        <v>299</v>
      </c>
      <c r="B300" s="81" t="s">
        <v>8</v>
      </c>
      <c r="C300" s="44"/>
      <c r="D300" s="77" t="s">
        <v>3023</v>
      </c>
      <c r="E300" s="44" t="s">
        <v>18</v>
      </c>
      <c r="F300" s="44" t="s">
        <v>80</v>
      </c>
      <c r="G300" s="44" t="s">
        <v>20</v>
      </c>
      <c r="H300" s="44" t="s">
        <v>84</v>
      </c>
      <c r="I300" s="78">
        <v>101</v>
      </c>
      <c r="J300" s="249" t="str">
        <f t="shared" si="4"/>
        <v>Городской округ «город Ирбит» Свердловской области, г. Ирбит, ул. Советская, д. 101</v>
      </c>
      <c r="K300" s="75">
        <v>743.7</v>
      </c>
      <c r="L300" s="75">
        <v>12</v>
      </c>
      <c r="M300" s="75">
        <v>3</v>
      </c>
      <c r="N300" s="38" t="s">
        <v>2123</v>
      </c>
      <c r="O300" s="39">
        <v>42884</v>
      </c>
      <c r="P300" s="38" t="s">
        <v>1636</v>
      </c>
      <c r="Q300" s="65">
        <v>1272269.1100000001</v>
      </c>
    </row>
    <row r="301" spans="1:17" ht="23.25" x14ac:dyDescent="0.25">
      <c r="A301" s="72">
        <v>300</v>
      </c>
      <c r="B301" s="81" t="s">
        <v>8</v>
      </c>
      <c r="C301" s="44"/>
      <c r="D301" s="77" t="s">
        <v>3023</v>
      </c>
      <c r="E301" s="44" t="s">
        <v>18</v>
      </c>
      <c r="F301" s="44" t="s">
        <v>80</v>
      </c>
      <c r="G301" s="44" t="s">
        <v>20</v>
      </c>
      <c r="H301" s="44" t="s">
        <v>84</v>
      </c>
      <c r="I301" s="78">
        <v>103</v>
      </c>
      <c r="J301" s="249" t="str">
        <f t="shared" si="4"/>
        <v>Городской округ «город Ирбит» Свердловской области, г. Ирбит, ул. Советская, д. 103</v>
      </c>
      <c r="K301" s="75">
        <v>1393.8</v>
      </c>
      <c r="L301" s="75">
        <v>24</v>
      </c>
      <c r="M301" s="75">
        <v>4</v>
      </c>
      <c r="N301" s="38" t="s">
        <v>2123</v>
      </c>
      <c r="O301" s="39">
        <v>42884</v>
      </c>
      <c r="P301" s="38" t="s">
        <v>1636</v>
      </c>
      <c r="Q301" s="65">
        <v>3278131.52</v>
      </c>
    </row>
    <row r="302" spans="1:17" ht="23.25" x14ac:dyDescent="0.25">
      <c r="A302" s="72">
        <v>301</v>
      </c>
      <c r="B302" s="81" t="s">
        <v>8</v>
      </c>
      <c r="C302" s="44"/>
      <c r="D302" s="77" t="s">
        <v>3023</v>
      </c>
      <c r="E302" s="44" t="s">
        <v>18</v>
      </c>
      <c r="F302" s="44" t="s">
        <v>80</v>
      </c>
      <c r="G302" s="44" t="s">
        <v>20</v>
      </c>
      <c r="H302" s="44" t="s">
        <v>84</v>
      </c>
      <c r="I302" s="78">
        <v>105</v>
      </c>
      <c r="J302" s="249" t="str">
        <f t="shared" si="4"/>
        <v>Городской округ «город Ирбит» Свердловской области, г. Ирбит, ул. Советская, д. 105</v>
      </c>
      <c r="K302" s="75">
        <v>1940</v>
      </c>
      <c r="L302" s="75">
        <v>27</v>
      </c>
      <c r="M302" s="75">
        <v>4</v>
      </c>
      <c r="N302" s="38" t="s">
        <v>2123</v>
      </c>
      <c r="O302" s="39">
        <v>42884</v>
      </c>
      <c r="P302" s="38" t="s">
        <v>1636</v>
      </c>
      <c r="Q302" s="65">
        <v>3566298.76</v>
      </c>
    </row>
    <row r="303" spans="1:17" ht="23.25" x14ac:dyDescent="0.25">
      <c r="A303" s="72">
        <v>302</v>
      </c>
      <c r="B303" s="81" t="s">
        <v>8</v>
      </c>
      <c r="C303" s="44"/>
      <c r="D303" s="77" t="s">
        <v>3023</v>
      </c>
      <c r="E303" s="44" t="s">
        <v>18</v>
      </c>
      <c r="F303" s="44" t="s">
        <v>80</v>
      </c>
      <c r="G303" s="44" t="s">
        <v>20</v>
      </c>
      <c r="H303" s="44" t="s">
        <v>84</v>
      </c>
      <c r="I303" s="78">
        <v>107</v>
      </c>
      <c r="J303" s="249" t="str">
        <f t="shared" si="4"/>
        <v>Городской округ «город Ирбит» Свердловской области, г. Ирбит, ул. Советская, д. 107</v>
      </c>
      <c r="K303" s="75">
        <v>1371.6</v>
      </c>
      <c r="L303" s="75">
        <v>23</v>
      </c>
      <c r="M303" s="75">
        <v>4</v>
      </c>
      <c r="N303" s="38" t="s">
        <v>2123</v>
      </c>
      <c r="O303" s="39">
        <v>42884</v>
      </c>
      <c r="P303" s="38" t="s">
        <v>1636</v>
      </c>
      <c r="Q303" s="65">
        <v>2953448.69</v>
      </c>
    </row>
    <row r="304" spans="1:17" ht="23.25" x14ac:dyDescent="0.25">
      <c r="A304" s="72">
        <v>303</v>
      </c>
      <c r="B304" s="81" t="s">
        <v>8</v>
      </c>
      <c r="C304" s="44"/>
      <c r="D304" s="77" t="s">
        <v>3023</v>
      </c>
      <c r="E304" s="44" t="s">
        <v>18</v>
      </c>
      <c r="F304" s="44" t="s">
        <v>80</v>
      </c>
      <c r="G304" s="44" t="s">
        <v>20</v>
      </c>
      <c r="H304" s="44" t="s">
        <v>84</v>
      </c>
      <c r="I304" s="78">
        <v>109</v>
      </c>
      <c r="J304" s="249" t="str">
        <f t="shared" si="4"/>
        <v>Городской округ «город Ирбит» Свердловской области, г. Ирбит, ул. Советская, д. 109</v>
      </c>
      <c r="K304" s="75">
        <v>1558.3</v>
      </c>
      <c r="L304" s="75">
        <v>17</v>
      </c>
      <c r="M304" s="75">
        <v>4</v>
      </c>
      <c r="N304" s="38" t="s">
        <v>2123</v>
      </c>
      <c r="O304" s="39">
        <v>42884</v>
      </c>
      <c r="P304" s="38" t="s">
        <v>1636</v>
      </c>
      <c r="Q304" s="65">
        <v>2782128.43</v>
      </c>
    </row>
    <row r="305" spans="1:18" ht="23.25" x14ac:dyDescent="0.25">
      <c r="A305" s="72">
        <v>304</v>
      </c>
      <c r="B305" s="81" t="s">
        <v>8</v>
      </c>
      <c r="C305" s="44"/>
      <c r="D305" s="77" t="s">
        <v>3023</v>
      </c>
      <c r="E305" s="44" t="s">
        <v>18</v>
      </c>
      <c r="F305" s="44" t="s">
        <v>80</v>
      </c>
      <c r="G305" s="44" t="s">
        <v>20</v>
      </c>
      <c r="H305" s="44" t="s">
        <v>84</v>
      </c>
      <c r="I305" s="78">
        <v>113</v>
      </c>
      <c r="J305" s="249" t="str">
        <f t="shared" si="4"/>
        <v>Городской округ «город Ирбит» Свердловской области, г. Ирбит, ул. Советская, д. 113</v>
      </c>
      <c r="K305" s="75">
        <v>1535.3</v>
      </c>
      <c r="L305" s="75">
        <v>18</v>
      </c>
      <c r="M305" s="75">
        <v>4</v>
      </c>
      <c r="N305" s="38" t="s">
        <v>2123</v>
      </c>
      <c r="O305" s="39">
        <v>42884</v>
      </c>
      <c r="P305" s="38" t="s">
        <v>1636</v>
      </c>
      <c r="Q305" s="65">
        <v>2845231.35</v>
      </c>
    </row>
    <row r="306" spans="1:18" ht="23.25" x14ac:dyDescent="0.25">
      <c r="A306" s="72">
        <v>305</v>
      </c>
      <c r="B306" s="81" t="s">
        <v>8</v>
      </c>
      <c r="C306" s="44"/>
      <c r="D306" s="77" t="s">
        <v>3023</v>
      </c>
      <c r="E306" s="44" t="s">
        <v>18</v>
      </c>
      <c r="F306" s="44" t="s">
        <v>80</v>
      </c>
      <c r="G306" s="44" t="s">
        <v>20</v>
      </c>
      <c r="H306" s="44" t="s">
        <v>84</v>
      </c>
      <c r="I306" s="78">
        <v>117</v>
      </c>
      <c r="J306" s="249" t="str">
        <f t="shared" si="4"/>
        <v>Городской округ «город Ирбит» Свердловской области, г. Ирбит, ул. Советская, д. 117</v>
      </c>
      <c r="K306" s="75">
        <v>884.7</v>
      </c>
      <c r="L306" s="75">
        <v>24</v>
      </c>
      <c r="M306" s="75">
        <v>4</v>
      </c>
      <c r="N306" s="38" t="s">
        <v>2123</v>
      </c>
      <c r="O306" s="39">
        <v>42884</v>
      </c>
      <c r="P306" s="38" t="s">
        <v>1636</v>
      </c>
      <c r="Q306" s="65">
        <v>1824900.01</v>
      </c>
    </row>
    <row r="307" spans="1:18" ht="23.25" x14ac:dyDescent="0.25">
      <c r="A307" s="72">
        <v>306</v>
      </c>
      <c r="B307" s="81" t="s">
        <v>8</v>
      </c>
      <c r="C307" s="73"/>
      <c r="D307" s="74" t="s">
        <v>3023</v>
      </c>
      <c r="E307" s="24" t="s">
        <v>18</v>
      </c>
      <c r="F307" s="24" t="s">
        <v>80</v>
      </c>
      <c r="G307" s="24" t="s">
        <v>20</v>
      </c>
      <c r="H307" s="24" t="s">
        <v>84</v>
      </c>
      <c r="I307" s="58">
        <v>83</v>
      </c>
      <c r="J307" s="249" t="str">
        <f t="shared" si="4"/>
        <v>Городской округ «город Ирбит» Свердловской области, г. Ирбит, ул. Советская, д. 83</v>
      </c>
      <c r="K307" s="75">
        <v>522.9</v>
      </c>
      <c r="L307" s="75">
        <v>8</v>
      </c>
      <c r="M307" s="75">
        <v>4</v>
      </c>
      <c r="N307" s="38" t="s">
        <v>2123</v>
      </c>
      <c r="O307" s="39">
        <v>42884</v>
      </c>
      <c r="P307" s="38" t="s">
        <v>1636</v>
      </c>
      <c r="Q307" s="65">
        <v>1373618.41</v>
      </c>
    </row>
    <row r="308" spans="1:18" ht="23.25" x14ac:dyDescent="0.25">
      <c r="A308" s="72">
        <v>307</v>
      </c>
      <c r="B308" s="81" t="s">
        <v>8</v>
      </c>
      <c r="C308" s="44"/>
      <c r="D308" s="77" t="s">
        <v>3023</v>
      </c>
      <c r="E308" s="44" t="s">
        <v>18</v>
      </c>
      <c r="F308" s="44" t="s">
        <v>80</v>
      </c>
      <c r="G308" s="44" t="s">
        <v>20</v>
      </c>
      <c r="H308" s="44" t="s">
        <v>84</v>
      </c>
      <c r="I308" s="78">
        <v>85</v>
      </c>
      <c r="J308" s="249" t="str">
        <f t="shared" si="4"/>
        <v>Городской округ «город Ирбит» Свердловской области, г. Ирбит, ул. Советская, д. 85</v>
      </c>
      <c r="K308" s="75">
        <v>750.5</v>
      </c>
      <c r="L308" s="75">
        <v>10</v>
      </c>
      <c r="M308" s="75">
        <v>4</v>
      </c>
      <c r="N308" s="38" t="s">
        <v>2123</v>
      </c>
      <c r="O308" s="39">
        <v>42884</v>
      </c>
      <c r="P308" s="38" t="s">
        <v>1636</v>
      </c>
      <c r="Q308" s="65">
        <v>2280272.8199999998</v>
      </c>
    </row>
    <row r="309" spans="1:18" ht="23.25" x14ac:dyDescent="0.25">
      <c r="A309" s="72">
        <v>308</v>
      </c>
      <c r="B309" s="81" t="s">
        <v>8</v>
      </c>
      <c r="C309" s="44"/>
      <c r="D309" s="77" t="s">
        <v>3023</v>
      </c>
      <c r="E309" s="44" t="s">
        <v>18</v>
      </c>
      <c r="F309" s="44" t="s">
        <v>80</v>
      </c>
      <c r="G309" s="44" t="s">
        <v>20</v>
      </c>
      <c r="H309" s="44" t="s">
        <v>84</v>
      </c>
      <c r="I309" s="78">
        <v>87</v>
      </c>
      <c r="J309" s="249" t="str">
        <f t="shared" si="4"/>
        <v>Городской округ «город Ирбит» Свердловской области, г. Ирбит, ул. Советская, д. 87</v>
      </c>
      <c r="K309" s="75">
        <v>761.5</v>
      </c>
      <c r="L309" s="75">
        <v>10</v>
      </c>
      <c r="M309" s="75">
        <v>4</v>
      </c>
      <c r="N309" s="38" t="s">
        <v>2123</v>
      </c>
      <c r="O309" s="39">
        <v>42884</v>
      </c>
      <c r="P309" s="38" t="s">
        <v>1636</v>
      </c>
      <c r="Q309" s="65">
        <v>2234563.0499999998</v>
      </c>
    </row>
    <row r="310" spans="1:18" ht="23.25" x14ac:dyDescent="0.25">
      <c r="A310" s="72">
        <v>309</v>
      </c>
      <c r="B310" s="81" t="s">
        <v>8</v>
      </c>
      <c r="C310" s="44"/>
      <c r="D310" s="77" t="s">
        <v>3023</v>
      </c>
      <c r="E310" s="44" t="s">
        <v>18</v>
      </c>
      <c r="F310" s="44" t="s">
        <v>80</v>
      </c>
      <c r="G310" s="44" t="s">
        <v>20</v>
      </c>
      <c r="H310" s="44" t="s">
        <v>84</v>
      </c>
      <c r="I310" s="78">
        <v>89</v>
      </c>
      <c r="J310" s="249" t="str">
        <f t="shared" si="4"/>
        <v>Городской округ «город Ирбит» Свердловской области, г. Ирбит, ул. Советская, д. 89</v>
      </c>
      <c r="K310" s="75">
        <v>757.5</v>
      </c>
      <c r="L310" s="75">
        <v>12</v>
      </c>
      <c r="M310" s="75">
        <v>4</v>
      </c>
      <c r="N310" s="38" t="s">
        <v>2123</v>
      </c>
      <c r="O310" s="39">
        <v>42884</v>
      </c>
      <c r="P310" s="38" t="s">
        <v>1636</v>
      </c>
      <c r="Q310" s="65">
        <v>1932169.59</v>
      </c>
    </row>
    <row r="311" spans="1:18" ht="23.25" x14ac:dyDescent="0.25">
      <c r="A311" s="72">
        <v>310</v>
      </c>
      <c r="B311" s="81" t="s">
        <v>8</v>
      </c>
      <c r="C311" s="44"/>
      <c r="D311" s="77" t="s">
        <v>3023</v>
      </c>
      <c r="E311" s="44" t="s">
        <v>18</v>
      </c>
      <c r="F311" s="44" t="s">
        <v>80</v>
      </c>
      <c r="G311" s="44" t="s">
        <v>20</v>
      </c>
      <c r="H311" s="44" t="s">
        <v>84</v>
      </c>
      <c r="I311" s="78">
        <v>91</v>
      </c>
      <c r="J311" s="249" t="str">
        <f t="shared" si="4"/>
        <v>Городской округ «город Ирбит» Свердловской области, г. Ирбит, ул. Советская, д. 91</v>
      </c>
      <c r="K311" s="75">
        <v>744.5</v>
      </c>
      <c r="L311" s="75">
        <v>11</v>
      </c>
      <c r="M311" s="75">
        <v>4</v>
      </c>
      <c r="N311" s="38" t="s">
        <v>2123</v>
      </c>
      <c r="O311" s="39">
        <v>42884</v>
      </c>
      <c r="P311" s="38" t="s">
        <v>1636</v>
      </c>
      <c r="Q311" s="65">
        <v>2459960.44</v>
      </c>
    </row>
    <row r="312" spans="1:18" ht="23.25" x14ac:dyDescent="0.25">
      <c r="A312" s="72">
        <v>311</v>
      </c>
      <c r="B312" s="81" t="s">
        <v>8</v>
      </c>
      <c r="C312" s="44"/>
      <c r="D312" s="77" t="s">
        <v>3023</v>
      </c>
      <c r="E312" s="44" t="s">
        <v>18</v>
      </c>
      <c r="F312" s="44" t="s">
        <v>80</v>
      </c>
      <c r="G312" s="44" t="s">
        <v>20</v>
      </c>
      <c r="H312" s="44" t="s">
        <v>84</v>
      </c>
      <c r="I312" s="78">
        <v>99</v>
      </c>
      <c r="J312" s="249" t="str">
        <f t="shared" si="4"/>
        <v>Городской округ «город Ирбит» Свердловской области, г. Ирбит, ул. Советская, д. 99</v>
      </c>
      <c r="K312" s="75">
        <v>738.4</v>
      </c>
      <c r="L312" s="75">
        <v>13</v>
      </c>
      <c r="M312" s="75">
        <v>3</v>
      </c>
      <c r="N312" s="38" t="s">
        <v>2123</v>
      </c>
      <c r="O312" s="39">
        <v>42884</v>
      </c>
      <c r="P312" s="38" t="s">
        <v>1636</v>
      </c>
      <c r="Q312" s="65">
        <v>2368889.2599999998</v>
      </c>
    </row>
    <row r="313" spans="1:18" ht="23.25" x14ac:dyDescent="0.25">
      <c r="A313" s="72">
        <v>312</v>
      </c>
      <c r="B313" s="81" t="s">
        <v>327</v>
      </c>
      <c r="C313" s="73"/>
      <c r="D313" s="24" t="s">
        <v>2676</v>
      </c>
      <c r="E313" s="24" t="s">
        <v>18</v>
      </c>
      <c r="F313" s="24" t="s">
        <v>333</v>
      </c>
      <c r="G313" s="24" t="s">
        <v>143</v>
      </c>
      <c r="H313" s="24" t="s">
        <v>334</v>
      </c>
      <c r="I313" s="58">
        <v>15</v>
      </c>
      <c r="J313" s="249" t="str">
        <f t="shared" si="4"/>
        <v>Городской округ «Город Лесной» Свердловской области, г. Лесной, пр-кт Коммунистический, д. 15</v>
      </c>
      <c r="K313" s="75">
        <v>1426</v>
      </c>
      <c r="L313" s="75">
        <v>10</v>
      </c>
      <c r="M313" s="75">
        <v>4</v>
      </c>
      <c r="N313" s="38" t="s">
        <v>2031</v>
      </c>
      <c r="O313" s="39">
        <v>42692</v>
      </c>
      <c r="P313" s="38" t="s">
        <v>1716</v>
      </c>
      <c r="Q313" s="65">
        <v>1255193.1399999999</v>
      </c>
    </row>
    <row r="314" spans="1:18" ht="23.25" x14ac:dyDescent="0.25">
      <c r="A314" s="72">
        <v>313</v>
      </c>
      <c r="B314" s="81" t="s">
        <v>327</v>
      </c>
      <c r="C314" s="73"/>
      <c r="D314" s="24" t="s">
        <v>2676</v>
      </c>
      <c r="E314" s="24" t="s">
        <v>18</v>
      </c>
      <c r="F314" s="24" t="s">
        <v>333</v>
      </c>
      <c r="G314" s="24" t="s">
        <v>143</v>
      </c>
      <c r="H314" s="24" t="s">
        <v>334</v>
      </c>
      <c r="I314" s="58">
        <v>24</v>
      </c>
      <c r="J314" s="249" t="str">
        <f t="shared" si="4"/>
        <v>Городской округ «Город Лесной» Свердловской области, г. Лесной, пр-кт Коммунистический, д. 24</v>
      </c>
      <c r="K314" s="75">
        <v>3054.2</v>
      </c>
      <c r="L314" s="75">
        <v>24</v>
      </c>
      <c r="M314" s="75">
        <v>5</v>
      </c>
      <c r="N314" s="38" t="s">
        <v>2031</v>
      </c>
      <c r="O314" s="39">
        <v>42692</v>
      </c>
      <c r="P314" s="38" t="s">
        <v>1716</v>
      </c>
      <c r="Q314" s="65">
        <v>2209906.36</v>
      </c>
    </row>
    <row r="315" spans="1:18" ht="23.25" x14ac:dyDescent="0.25">
      <c r="A315" s="72">
        <v>314</v>
      </c>
      <c r="B315" s="81" t="s">
        <v>327</v>
      </c>
      <c r="C315" s="73"/>
      <c r="D315" s="24" t="s">
        <v>2676</v>
      </c>
      <c r="E315" s="24" t="s">
        <v>18</v>
      </c>
      <c r="F315" s="24" t="s">
        <v>333</v>
      </c>
      <c r="G315" s="24" t="s">
        <v>143</v>
      </c>
      <c r="H315" s="24" t="s">
        <v>334</v>
      </c>
      <c r="I315" s="58">
        <v>26</v>
      </c>
      <c r="J315" s="249" t="str">
        <f t="shared" si="4"/>
        <v>Городской округ «Город Лесной» Свердловской области, г. Лесной, пр-кт Коммунистический, д. 26</v>
      </c>
      <c r="K315" s="75">
        <v>2157.4</v>
      </c>
      <c r="L315" s="75">
        <v>24</v>
      </c>
      <c r="M315" s="75">
        <v>6</v>
      </c>
      <c r="N315" s="38" t="s">
        <v>2206</v>
      </c>
      <c r="O315" s="39">
        <v>42643</v>
      </c>
      <c r="P315" s="38" t="s">
        <v>1711</v>
      </c>
      <c r="Q315" s="65">
        <v>6042413.6200000001</v>
      </c>
    </row>
    <row r="316" spans="1:18" ht="33.75" x14ac:dyDescent="0.25">
      <c r="A316" s="72">
        <v>315</v>
      </c>
      <c r="B316" s="81" t="s">
        <v>327</v>
      </c>
      <c r="C316" s="73"/>
      <c r="D316" s="24" t="s">
        <v>2676</v>
      </c>
      <c r="E316" s="24" t="s">
        <v>18</v>
      </c>
      <c r="F316" s="24" t="s">
        <v>333</v>
      </c>
      <c r="G316" s="24" t="s">
        <v>143</v>
      </c>
      <c r="H316" s="24" t="s">
        <v>334</v>
      </c>
      <c r="I316" s="58" t="s">
        <v>771</v>
      </c>
      <c r="J316" s="249" t="str">
        <f t="shared" si="4"/>
        <v>Городской округ «Город Лесной» Свердловской области, г. Лесной, пр-кт Коммунистический, д. 7Б</v>
      </c>
      <c r="K316" s="75">
        <v>940.3</v>
      </c>
      <c r="L316" s="75">
        <v>12</v>
      </c>
      <c r="M316" s="75">
        <v>4</v>
      </c>
      <c r="N316" s="38" t="s">
        <v>2304</v>
      </c>
      <c r="O316" s="39" t="s">
        <v>2305</v>
      </c>
      <c r="P316" s="38" t="s">
        <v>2306</v>
      </c>
      <c r="Q316" s="65">
        <v>2261409.37</v>
      </c>
    </row>
    <row r="317" spans="1:18" ht="23.25" x14ac:dyDescent="0.25">
      <c r="A317" s="72">
        <v>316</v>
      </c>
      <c r="B317" s="81" t="s">
        <v>327</v>
      </c>
      <c r="C317" s="73"/>
      <c r="D317" s="24" t="s">
        <v>2676</v>
      </c>
      <c r="E317" s="24" t="s">
        <v>18</v>
      </c>
      <c r="F317" s="24" t="s">
        <v>333</v>
      </c>
      <c r="G317" s="24" t="s">
        <v>143</v>
      </c>
      <c r="H317" s="24" t="s">
        <v>334</v>
      </c>
      <c r="I317" s="58" t="s">
        <v>399</v>
      </c>
      <c r="J317" s="249" t="str">
        <f t="shared" si="4"/>
        <v>Городской округ «Город Лесной» Свердловской области, г. Лесной, пр-кт Коммунистический, д. 7В</v>
      </c>
      <c r="K317" s="75">
        <v>821.3</v>
      </c>
      <c r="L317" s="75">
        <v>8</v>
      </c>
      <c r="M317" s="75">
        <v>2</v>
      </c>
      <c r="N317" s="38" t="s">
        <v>2033</v>
      </c>
      <c r="O317" s="39">
        <v>43011</v>
      </c>
      <c r="P317" s="38" t="s">
        <v>1711</v>
      </c>
      <c r="Q317" s="65">
        <v>314503.42</v>
      </c>
      <c r="R317" s="102" t="s">
        <v>2348</v>
      </c>
    </row>
    <row r="318" spans="1:18" ht="33.75" x14ac:dyDescent="0.25">
      <c r="A318" s="72">
        <v>317</v>
      </c>
      <c r="B318" s="81" t="s">
        <v>327</v>
      </c>
      <c r="C318" s="73"/>
      <c r="D318" s="24" t="s">
        <v>2676</v>
      </c>
      <c r="E318" s="24" t="s">
        <v>18</v>
      </c>
      <c r="F318" s="24" t="s">
        <v>333</v>
      </c>
      <c r="G318" s="24" t="s">
        <v>143</v>
      </c>
      <c r="H318" s="24" t="s">
        <v>334</v>
      </c>
      <c r="I318" s="58" t="s">
        <v>1030</v>
      </c>
      <c r="J318" s="249" t="str">
        <f t="shared" si="4"/>
        <v>Городской округ «Город Лесной» Свердловской области, г. Лесной, пр-кт Коммунистический, д. 8В</v>
      </c>
      <c r="K318" s="75">
        <v>844.2</v>
      </c>
      <c r="L318" s="75">
        <v>8</v>
      </c>
      <c r="M318" s="75">
        <v>1</v>
      </c>
      <c r="N318" s="38" t="s">
        <v>4530</v>
      </c>
      <c r="O318" s="39">
        <v>42461</v>
      </c>
      <c r="P318" s="38" t="s">
        <v>4531</v>
      </c>
      <c r="Q318" s="65">
        <v>1315488.78</v>
      </c>
    </row>
    <row r="319" spans="1:18" ht="23.25" x14ac:dyDescent="0.25">
      <c r="A319" s="72">
        <v>318</v>
      </c>
      <c r="B319" s="81" t="s">
        <v>327</v>
      </c>
      <c r="C319" s="73"/>
      <c r="D319" s="24" t="s">
        <v>2676</v>
      </c>
      <c r="E319" s="24" t="s">
        <v>18</v>
      </c>
      <c r="F319" s="24" t="s">
        <v>333</v>
      </c>
      <c r="G319" s="24" t="s">
        <v>20</v>
      </c>
      <c r="H319" s="24" t="s">
        <v>648</v>
      </c>
      <c r="I319" s="58">
        <v>10</v>
      </c>
      <c r="J319" s="249" t="str">
        <f t="shared" si="4"/>
        <v>Городской округ «Город Лесной» Свердловской области, г. Лесной, ул. 8 Марта, д. 10</v>
      </c>
      <c r="K319" s="75">
        <v>927.8</v>
      </c>
      <c r="L319" s="75">
        <v>10</v>
      </c>
      <c r="M319" s="75">
        <v>7</v>
      </c>
      <c r="N319" s="38" t="s">
        <v>2031</v>
      </c>
      <c r="O319" s="39">
        <v>42692</v>
      </c>
      <c r="P319" s="38" t="s">
        <v>1716</v>
      </c>
      <c r="Q319" s="65">
        <v>3496390.74</v>
      </c>
    </row>
    <row r="320" spans="1:18" ht="23.25" x14ac:dyDescent="0.25">
      <c r="A320" s="72">
        <v>319</v>
      </c>
      <c r="B320" s="81" t="s">
        <v>327</v>
      </c>
      <c r="C320" s="73"/>
      <c r="D320" s="24" t="s">
        <v>2676</v>
      </c>
      <c r="E320" s="24" t="s">
        <v>18</v>
      </c>
      <c r="F320" s="24" t="s">
        <v>333</v>
      </c>
      <c r="G320" s="24" t="s">
        <v>20</v>
      </c>
      <c r="H320" s="24" t="s">
        <v>648</v>
      </c>
      <c r="I320" s="58">
        <v>3</v>
      </c>
      <c r="J320" s="249" t="str">
        <f t="shared" si="4"/>
        <v>Городской округ «Город Лесной» Свердловской области, г. Лесной, ул. 8 Марта, д. 3</v>
      </c>
      <c r="K320" s="75">
        <v>916.5</v>
      </c>
      <c r="L320" s="75">
        <v>10</v>
      </c>
      <c r="M320" s="75">
        <v>6</v>
      </c>
      <c r="N320" s="38" t="s">
        <v>2031</v>
      </c>
      <c r="O320" s="39">
        <v>42692</v>
      </c>
      <c r="P320" s="38" t="s">
        <v>1716</v>
      </c>
      <c r="Q320" s="65">
        <v>3838948.28</v>
      </c>
    </row>
    <row r="321" spans="1:17" ht="23.25" x14ac:dyDescent="0.25">
      <c r="A321" s="72">
        <v>320</v>
      </c>
      <c r="B321" s="81" t="s">
        <v>327</v>
      </c>
      <c r="C321" s="73"/>
      <c r="D321" s="24" t="s">
        <v>2676</v>
      </c>
      <c r="E321" s="24" t="s">
        <v>18</v>
      </c>
      <c r="F321" s="24" t="s">
        <v>333</v>
      </c>
      <c r="G321" s="24" t="s">
        <v>20</v>
      </c>
      <c r="H321" s="24" t="s">
        <v>648</v>
      </c>
      <c r="I321" s="58">
        <v>4</v>
      </c>
      <c r="J321" s="249" t="str">
        <f t="shared" si="4"/>
        <v>Городской округ «Город Лесной» Свердловской области, г. Лесной, ул. 8 Марта, д. 4</v>
      </c>
      <c r="K321" s="75">
        <v>910.1</v>
      </c>
      <c r="L321" s="75">
        <v>10</v>
      </c>
      <c r="M321" s="75">
        <v>7</v>
      </c>
      <c r="N321" s="38" t="s">
        <v>2031</v>
      </c>
      <c r="O321" s="39">
        <v>42692</v>
      </c>
      <c r="P321" s="38" t="s">
        <v>1716</v>
      </c>
      <c r="Q321" s="65">
        <v>3508629.7</v>
      </c>
    </row>
    <row r="322" spans="1:17" ht="23.25" x14ac:dyDescent="0.25">
      <c r="A322" s="72">
        <v>321</v>
      </c>
      <c r="B322" s="81" t="s">
        <v>327</v>
      </c>
      <c r="C322" s="73"/>
      <c r="D322" s="24" t="s">
        <v>2676</v>
      </c>
      <c r="E322" s="24" t="s">
        <v>18</v>
      </c>
      <c r="F322" s="24" t="s">
        <v>333</v>
      </c>
      <c r="G322" s="24" t="s">
        <v>20</v>
      </c>
      <c r="H322" s="24" t="s">
        <v>648</v>
      </c>
      <c r="I322" s="58">
        <v>6</v>
      </c>
      <c r="J322" s="249" t="str">
        <f t="shared" si="4"/>
        <v>Городской округ «Город Лесной» Свердловской области, г. Лесной, ул. 8 Марта, д. 6</v>
      </c>
      <c r="K322" s="75">
        <v>897.9</v>
      </c>
      <c r="L322" s="75">
        <v>10</v>
      </c>
      <c r="M322" s="75">
        <v>7</v>
      </c>
      <c r="N322" s="38" t="s">
        <v>2031</v>
      </c>
      <c r="O322" s="39">
        <v>42692</v>
      </c>
      <c r="P322" s="38" t="s">
        <v>1716</v>
      </c>
      <c r="Q322" s="65">
        <v>3700856.42</v>
      </c>
    </row>
    <row r="323" spans="1:17" ht="23.25" x14ac:dyDescent="0.25">
      <c r="A323" s="72">
        <v>322</v>
      </c>
      <c r="B323" s="81" t="s">
        <v>327</v>
      </c>
      <c r="C323" s="73"/>
      <c r="D323" s="24" t="s">
        <v>2676</v>
      </c>
      <c r="E323" s="24" t="s">
        <v>18</v>
      </c>
      <c r="F323" s="24" t="s">
        <v>333</v>
      </c>
      <c r="G323" s="24" t="s">
        <v>20</v>
      </c>
      <c r="H323" s="24" t="s">
        <v>92</v>
      </c>
      <c r="I323" s="58">
        <v>2</v>
      </c>
      <c r="J323" s="249" t="str">
        <f t="shared" ref="J323:J386" si="5">C323&amp;""&amp;D323&amp;", "&amp;E323&amp;" "&amp;F323&amp;", "&amp;G323&amp;" "&amp;H323&amp;", д. "&amp;I323</f>
        <v>Городской округ «Город Лесной» Свердловской области, г. Лесной, ул. Бажова, д. 2</v>
      </c>
      <c r="K323" s="75">
        <v>668.9</v>
      </c>
      <c r="L323" s="75">
        <v>8</v>
      </c>
      <c r="M323" s="75">
        <v>7</v>
      </c>
      <c r="N323" s="38" t="s">
        <v>2031</v>
      </c>
      <c r="O323" s="39">
        <v>42692</v>
      </c>
      <c r="P323" s="38" t="s">
        <v>1716</v>
      </c>
      <c r="Q323" s="65">
        <v>3589433.74</v>
      </c>
    </row>
    <row r="324" spans="1:17" ht="23.25" x14ac:dyDescent="0.25">
      <c r="A324" s="72">
        <v>323</v>
      </c>
      <c r="B324" s="81" t="s">
        <v>327</v>
      </c>
      <c r="C324" s="73"/>
      <c r="D324" s="24" t="s">
        <v>2676</v>
      </c>
      <c r="E324" s="24" t="s">
        <v>18</v>
      </c>
      <c r="F324" s="24" t="s">
        <v>333</v>
      </c>
      <c r="G324" s="24" t="s">
        <v>20</v>
      </c>
      <c r="H324" s="24" t="s">
        <v>92</v>
      </c>
      <c r="I324" s="58">
        <v>4</v>
      </c>
      <c r="J324" s="249" t="str">
        <f t="shared" si="5"/>
        <v>Городской округ «Город Лесной» Свердловской области, г. Лесной, ул. Бажова, д. 4</v>
      </c>
      <c r="K324" s="75">
        <v>471</v>
      </c>
      <c r="L324" s="75">
        <v>8</v>
      </c>
      <c r="M324" s="75">
        <v>6</v>
      </c>
      <c r="N324" s="38" t="s">
        <v>2176</v>
      </c>
      <c r="O324" s="39" t="s">
        <v>2177</v>
      </c>
      <c r="P324" s="38" t="s">
        <v>2032</v>
      </c>
      <c r="Q324" s="65">
        <v>2735396.94</v>
      </c>
    </row>
    <row r="325" spans="1:17" ht="33.75" x14ac:dyDescent="0.25">
      <c r="A325" s="72">
        <v>324</v>
      </c>
      <c r="B325" s="81" t="s">
        <v>327</v>
      </c>
      <c r="C325" s="73"/>
      <c r="D325" s="24" t="s">
        <v>2676</v>
      </c>
      <c r="E325" s="24" t="s">
        <v>18</v>
      </c>
      <c r="F325" s="24" t="s">
        <v>333</v>
      </c>
      <c r="G325" s="24" t="s">
        <v>20</v>
      </c>
      <c r="H325" s="24" t="s">
        <v>92</v>
      </c>
      <c r="I325" s="58">
        <v>8</v>
      </c>
      <c r="J325" s="249" t="str">
        <f t="shared" si="5"/>
        <v>Городской округ «Город Лесной» Свердловской области, г. Лесной, ул. Бажова, д. 8</v>
      </c>
      <c r="K325" s="75">
        <v>903.1</v>
      </c>
      <c r="L325" s="75">
        <v>10</v>
      </c>
      <c r="M325" s="75">
        <v>5</v>
      </c>
      <c r="N325" s="38" t="s">
        <v>2307</v>
      </c>
      <c r="O325" s="39" t="s">
        <v>2308</v>
      </c>
      <c r="P325" s="38" t="s">
        <v>2309</v>
      </c>
      <c r="Q325" s="65">
        <v>2100859.7000000002</v>
      </c>
    </row>
    <row r="326" spans="1:17" ht="23.25" x14ac:dyDescent="0.25">
      <c r="A326" s="72">
        <v>325</v>
      </c>
      <c r="B326" s="81" t="s">
        <v>327</v>
      </c>
      <c r="C326" s="73"/>
      <c r="D326" s="24" t="s">
        <v>2676</v>
      </c>
      <c r="E326" s="24" t="s">
        <v>18</v>
      </c>
      <c r="F326" s="24" t="s">
        <v>333</v>
      </c>
      <c r="G326" s="24" t="s">
        <v>20</v>
      </c>
      <c r="H326" s="24" t="s">
        <v>146</v>
      </c>
      <c r="I326" s="58">
        <v>23</v>
      </c>
      <c r="J326" s="249" t="str">
        <f t="shared" si="5"/>
        <v>Городской округ «Город Лесной» Свердловской области, г. Лесной, ул. Дзержинского, д. 23</v>
      </c>
      <c r="K326" s="75">
        <v>932.5</v>
      </c>
      <c r="L326" s="75">
        <v>12</v>
      </c>
      <c r="M326" s="75">
        <v>6</v>
      </c>
      <c r="N326" s="38" t="s">
        <v>2031</v>
      </c>
      <c r="O326" s="39">
        <v>42692</v>
      </c>
      <c r="P326" s="38" t="s">
        <v>1716</v>
      </c>
      <c r="Q326" s="65">
        <v>3190197.26</v>
      </c>
    </row>
    <row r="327" spans="1:17" ht="23.25" x14ac:dyDescent="0.25">
      <c r="A327" s="72">
        <v>326</v>
      </c>
      <c r="B327" s="81" t="s">
        <v>327</v>
      </c>
      <c r="C327" s="73"/>
      <c r="D327" s="24" t="s">
        <v>2676</v>
      </c>
      <c r="E327" s="24" t="s">
        <v>18</v>
      </c>
      <c r="F327" s="24" t="s">
        <v>333</v>
      </c>
      <c r="G327" s="24" t="s">
        <v>20</v>
      </c>
      <c r="H327" s="24" t="s">
        <v>146</v>
      </c>
      <c r="I327" s="58">
        <v>25</v>
      </c>
      <c r="J327" s="249" t="str">
        <f t="shared" si="5"/>
        <v>Городской округ «Город Лесной» Свердловской области, г. Лесной, ул. Дзержинского, д. 25</v>
      </c>
      <c r="K327" s="75">
        <v>912.4</v>
      </c>
      <c r="L327" s="75">
        <v>14</v>
      </c>
      <c r="M327" s="75">
        <v>6</v>
      </c>
      <c r="N327" s="38" t="s">
        <v>2031</v>
      </c>
      <c r="O327" s="39">
        <v>42692</v>
      </c>
      <c r="P327" s="38" t="s">
        <v>1716</v>
      </c>
      <c r="Q327" s="65">
        <v>5298157.5199999996</v>
      </c>
    </row>
    <row r="328" spans="1:17" ht="23.25" x14ac:dyDescent="0.25">
      <c r="A328" s="72">
        <v>327</v>
      </c>
      <c r="B328" s="81" t="s">
        <v>327</v>
      </c>
      <c r="C328" s="73"/>
      <c r="D328" s="24" t="s">
        <v>2676</v>
      </c>
      <c r="E328" s="24" t="s">
        <v>18</v>
      </c>
      <c r="F328" s="24" t="s">
        <v>333</v>
      </c>
      <c r="G328" s="24" t="s">
        <v>20</v>
      </c>
      <c r="H328" s="24" t="s">
        <v>146</v>
      </c>
      <c r="I328" s="58">
        <v>6</v>
      </c>
      <c r="J328" s="249" t="str">
        <f t="shared" si="5"/>
        <v>Городской округ «Город Лесной» Свердловской области, г. Лесной, ул. Дзержинского, д. 6</v>
      </c>
      <c r="K328" s="75">
        <v>857.4</v>
      </c>
      <c r="L328" s="75">
        <v>8</v>
      </c>
      <c r="M328" s="75">
        <v>7</v>
      </c>
      <c r="N328" s="38" t="s">
        <v>2031</v>
      </c>
      <c r="O328" s="39">
        <v>42692</v>
      </c>
      <c r="P328" s="38" t="s">
        <v>1716</v>
      </c>
      <c r="Q328" s="65">
        <v>1665812.6</v>
      </c>
    </row>
    <row r="329" spans="1:17" ht="23.25" x14ac:dyDescent="0.25">
      <c r="A329" s="72">
        <v>328</v>
      </c>
      <c r="B329" s="81" t="s">
        <v>327</v>
      </c>
      <c r="C329" s="73"/>
      <c r="D329" s="24" t="s">
        <v>2676</v>
      </c>
      <c r="E329" s="24" t="s">
        <v>18</v>
      </c>
      <c r="F329" s="24" t="s">
        <v>333</v>
      </c>
      <c r="G329" s="24" t="s">
        <v>20</v>
      </c>
      <c r="H329" s="24" t="s">
        <v>28</v>
      </c>
      <c r="I329" s="58">
        <v>11</v>
      </c>
      <c r="J329" s="249" t="str">
        <f t="shared" si="5"/>
        <v>Городской округ «Город Лесной» Свердловской области, г. Лесной, ул. Калинина, д. 11</v>
      </c>
      <c r="K329" s="75">
        <v>582.29999999999995</v>
      </c>
      <c r="L329" s="75">
        <v>9</v>
      </c>
      <c r="M329" s="75">
        <v>4</v>
      </c>
      <c r="N329" s="38" t="s">
        <v>2031</v>
      </c>
      <c r="O329" s="39">
        <v>42692</v>
      </c>
      <c r="P329" s="38" t="s">
        <v>1716</v>
      </c>
      <c r="Q329" s="65">
        <v>2879530.4</v>
      </c>
    </row>
    <row r="330" spans="1:17" ht="23.25" x14ac:dyDescent="0.25">
      <c r="A330" s="72">
        <v>329</v>
      </c>
      <c r="B330" s="81" t="s">
        <v>327</v>
      </c>
      <c r="C330" s="73"/>
      <c r="D330" s="24" t="s">
        <v>2676</v>
      </c>
      <c r="E330" s="24" t="s">
        <v>18</v>
      </c>
      <c r="F330" s="24" t="s">
        <v>333</v>
      </c>
      <c r="G330" s="24" t="s">
        <v>20</v>
      </c>
      <c r="H330" s="24" t="s">
        <v>28</v>
      </c>
      <c r="I330" s="58">
        <v>3</v>
      </c>
      <c r="J330" s="249" t="str">
        <f t="shared" si="5"/>
        <v>Городской округ «Город Лесной» Свердловской области, г. Лесной, ул. Калинина, д. 3</v>
      </c>
      <c r="K330" s="75">
        <v>855.3</v>
      </c>
      <c r="L330" s="75">
        <v>8</v>
      </c>
      <c r="M330" s="75">
        <v>4</v>
      </c>
      <c r="N330" s="38" t="s">
        <v>2031</v>
      </c>
      <c r="O330" s="39">
        <v>42692</v>
      </c>
      <c r="P330" s="38" t="s">
        <v>1716</v>
      </c>
      <c r="Q330" s="65">
        <v>2710476.52</v>
      </c>
    </row>
    <row r="331" spans="1:17" ht="45" x14ac:dyDescent="0.25">
      <c r="A331" s="72">
        <v>330</v>
      </c>
      <c r="B331" s="81" t="s">
        <v>327</v>
      </c>
      <c r="C331" s="73"/>
      <c r="D331" s="24" t="s">
        <v>2676</v>
      </c>
      <c r="E331" s="24" t="s">
        <v>18</v>
      </c>
      <c r="F331" s="24" t="s">
        <v>333</v>
      </c>
      <c r="G331" s="24" t="s">
        <v>20</v>
      </c>
      <c r="H331" s="24" t="s">
        <v>86</v>
      </c>
      <c r="I331" s="58">
        <v>41</v>
      </c>
      <c r="J331" s="249" t="str">
        <f t="shared" si="5"/>
        <v>Городской округ «Город Лесной» Свердловской области, г. Лесной, ул. Куйбышева, д. 41</v>
      </c>
      <c r="K331" s="75">
        <v>1457.9</v>
      </c>
      <c r="L331" s="75">
        <v>12</v>
      </c>
      <c r="M331" s="75">
        <v>4</v>
      </c>
      <c r="N331" s="38" t="s">
        <v>2207</v>
      </c>
      <c r="O331" s="39" t="s">
        <v>2208</v>
      </c>
      <c r="P331" s="38" t="s">
        <v>2390</v>
      </c>
      <c r="Q331" s="65">
        <v>5066625</v>
      </c>
    </row>
    <row r="332" spans="1:17" ht="45" x14ac:dyDescent="0.25">
      <c r="A332" s="72">
        <v>331</v>
      </c>
      <c r="B332" s="81" t="s">
        <v>327</v>
      </c>
      <c r="C332" s="73"/>
      <c r="D332" s="24" t="s">
        <v>2676</v>
      </c>
      <c r="E332" s="24" t="s">
        <v>18</v>
      </c>
      <c r="F332" s="24" t="s">
        <v>333</v>
      </c>
      <c r="G332" s="24" t="s">
        <v>20</v>
      </c>
      <c r="H332" s="24" t="s">
        <v>86</v>
      </c>
      <c r="I332" s="58">
        <v>45</v>
      </c>
      <c r="J332" s="249" t="str">
        <f t="shared" si="5"/>
        <v>Городской округ «Город Лесной» Свердловской области, г. Лесной, ул. Куйбышева, д. 45</v>
      </c>
      <c r="K332" s="75">
        <v>895.3</v>
      </c>
      <c r="L332" s="75">
        <v>8</v>
      </c>
      <c r="M332" s="75">
        <v>6</v>
      </c>
      <c r="N332" s="38" t="s">
        <v>2310</v>
      </c>
      <c r="O332" s="39" t="s">
        <v>2311</v>
      </c>
      <c r="P332" s="38" t="s">
        <v>2312</v>
      </c>
      <c r="Q332" s="65">
        <v>3408588.54</v>
      </c>
    </row>
    <row r="333" spans="1:17" ht="33.75" x14ac:dyDescent="0.25">
      <c r="A333" s="72">
        <v>332</v>
      </c>
      <c r="B333" s="81" t="s">
        <v>327</v>
      </c>
      <c r="C333" s="73"/>
      <c r="D333" s="24" t="s">
        <v>2676</v>
      </c>
      <c r="E333" s="24" t="s">
        <v>18</v>
      </c>
      <c r="F333" s="24" t="s">
        <v>333</v>
      </c>
      <c r="G333" s="24" t="s">
        <v>20</v>
      </c>
      <c r="H333" s="24" t="s">
        <v>86</v>
      </c>
      <c r="I333" s="58">
        <v>48</v>
      </c>
      <c r="J333" s="249" t="str">
        <f t="shared" si="5"/>
        <v>Городской округ «Город Лесной» Свердловской области, г. Лесной, ул. Куйбышева, д. 48</v>
      </c>
      <c r="K333" s="75">
        <v>1591.7</v>
      </c>
      <c r="L333" s="75">
        <v>16</v>
      </c>
      <c r="M333" s="75">
        <v>6</v>
      </c>
      <c r="N333" s="38" t="s">
        <v>2313</v>
      </c>
      <c r="O333" s="39" t="s">
        <v>2315</v>
      </c>
      <c r="P333" s="38" t="s">
        <v>2312</v>
      </c>
      <c r="Q333" s="65">
        <v>2851160.84</v>
      </c>
    </row>
    <row r="334" spans="1:17" ht="23.25" x14ac:dyDescent="0.25">
      <c r="A334" s="72">
        <v>333</v>
      </c>
      <c r="B334" s="81" t="s">
        <v>327</v>
      </c>
      <c r="C334" s="73"/>
      <c r="D334" s="24" t="s">
        <v>2676</v>
      </c>
      <c r="E334" s="24" t="s">
        <v>18</v>
      </c>
      <c r="F334" s="24" t="s">
        <v>333</v>
      </c>
      <c r="G334" s="24" t="s">
        <v>20</v>
      </c>
      <c r="H334" s="24" t="s">
        <v>86</v>
      </c>
      <c r="I334" s="58">
        <v>49</v>
      </c>
      <c r="J334" s="249" t="str">
        <f t="shared" si="5"/>
        <v>Городской округ «Город Лесной» Свердловской области, г. Лесной, ул. Куйбышева, д. 49</v>
      </c>
      <c r="K334" s="75">
        <v>568</v>
      </c>
      <c r="L334" s="75">
        <v>8</v>
      </c>
      <c r="M334" s="75">
        <v>2</v>
      </c>
      <c r="N334" s="38" t="s">
        <v>2031</v>
      </c>
      <c r="O334" s="39">
        <v>42692</v>
      </c>
      <c r="P334" s="38" t="s">
        <v>1716</v>
      </c>
      <c r="Q334" s="65">
        <v>2280524.64</v>
      </c>
    </row>
    <row r="335" spans="1:17" ht="23.25" x14ac:dyDescent="0.25">
      <c r="A335" s="72">
        <v>334</v>
      </c>
      <c r="B335" s="81" t="s">
        <v>327</v>
      </c>
      <c r="C335" s="73"/>
      <c r="D335" s="24" t="s">
        <v>2676</v>
      </c>
      <c r="E335" s="24" t="s">
        <v>18</v>
      </c>
      <c r="F335" s="24" t="s">
        <v>333</v>
      </c>
      <c r="G335" s="24" t="s">
        <v>20</v>
      </c>
      <c r="H335" s="24" t="s">
        <v>86</v>
      </c>
      <c r="I335" s="58" t="s">
        <v>768</v>
      </c>
      <c r="J335" s="249" t="str">
        <f t="shared" si="5"/>
        <v>Городской округ «Город Лесной» Свердловской области, г. Лесной, ул. Куйбышева, д. 49А</v>
      </c>
      <c r="K335" s="75">
        <v>853.1</v>
      </c>
      <c r="L335" s="75">
        <v>8</v>
      </c>
      <c r="M335" s="75">
        <v>5</v>
      </c>
      <c r="N335" s="38" t="s">
        <v>2314</v>
      </c>
      <c r="O335" s="39" t="s">
        <v>2316</v>
      </c>
      <c r="P335" s="38" t="s">
        <v>2317</v>
      </c>
      <c r="Q335" s="65">
        <v>991882.04</v>
      </c>
    </row>
    <row r="336" spans="1:17" ht="23.25" x14ac:dyDescent="0.25">
      <c r="A336" s="72">
        <v>335</v>
      </c>
      <c r="B336" s="81" t="s">
        <v>327</v>
      </c>
      <c r="C336" s="73"/>
      <c r="D336" s="24" t="s">
        <v>2676</v>
      </c>
      <c r="E336" s="24" t="s">
        <v>18</v>
      </c>
      <c r="F336" s="24" t="s">
        <v>333</v>
      </c>
      <c r="G336" s="24" t="s">
        <v>20</v>
      </c>
      <c r="H336" s="24" t="s">
        <v>86</v>
      </c>
      <c r="I336" s="58">
        <v>50</v>
      </c>
      <c r="J336" s="249" t="str">
        <f t="shared" si="5"/>
        <v>Городской округ «Город Лесной» Свердловской области, г. Лесной, ул. Куйбышева, д. 50</v>
      </c>
      <c r="K336" s="75">
        <v>895.9</v>
      </c>
      <c r="L336" s="75">
        <v>10</v>
      </c>
      <c r="M336" s="75">
        <v>6</v>
      </c>
      <c r="N336" s="38" t="s">
        <v>2033</v>
      </c>
      <c r="O336" s="39">
        <v>43011</v>
      </c>
      <c r="P336" s="38" t="s">
        <v>1711</v>
      </c>
      <c r="Q336" s="65">
        <v>2251440.36</v>
      </c>
    </row>
    <row r="337" spans="1:18" ht="67.5" x14ac:dyDescent="0.25">
      <c r="A337" s="72">
        <v>336</v>
      </c>
      <c r="B337" s="81" t="s">
        <v>327</v>
      </c>
      <c r="C337" s="73"/>
      <c r="D337" s="24" t="s">
        <v>2676</v>
      </c>
      <c r="E337" s="24" t="s">
        <v>18</v>
      </c>
      <c r="F337" s="24" t="s">
        <v>333</v>
      </c>
      <c r="G337" s="24" t="s">
        <v>20</v>
      </c>
      <c r="H337" s="24" t="s">
        <v>86</v>
      </c>
      <c r="I337" s="58">
        <v>51</v>
      </c>
      <c r="J337" s="249" t="str">
        <f t="shared" si="5"/>
        <v>Городской округ «Город Лесной» Свердловской области, г. Лесной, ул. Куйбышева, д. 51</v>
      </c>
      <c r="K337" s="75">
        <v>877.7</v>
      </c>
      <c r="L337" s="75">
        <v>8</v>
      </c>
      <c r="M337" s="75">
        <v>6</v>
      </c>
      <c r="N337" s="38" t="s">
        <v>2320</v>
      </c>
      <c r="O337" s="39" t="s">
        <v>2319</v>
      </c>
      <c r="P337" s="38" t="s">
        <v>2318</v>
      </c>
      <c r="Q337" s="65">
        <v>3760051.93</v>
      </c>
    </row>
    <row r="338" spans="1:18" ht="33.75" x14ac:dyDescent="0.25">
      <c r="A338" s="72">
        <v>337</v>
      </c>
      <c r="B338" s="81" t="s">
        <v>327</v>
      </c>
      <c r="C338" s="73"/>
      <c r="D338" s="24" t="s">
        <v>2676</v>
      </c>
      <c r="E338" s="24" t="s">
        <v>18</v>
      </c>
      <c r="F338" s="24" t="s">
        <v>333</v>
      </c>
      <c r="G338" s="24" t="s">
        <v>20</v>
      </c>
      <c r="H338" s="24" t="s">
        <v>86</v>
      </c>
      <c r="I338" s="58">
        <v>52</v>
      </c>
      <c r="J338" s="249" t="str">
        <f t="shared" si="5"/>
        <v>Городской округ «Город Лесной» Свердловской области, г. Лесной, ул. Куйбышева, д. 52</v>
      </c>
      <c r="K338" s="75">
        <v>1562.4</v>
      </c>
      <c r="L338" s="75">
        <v>16</v>
      </c>
      <c r="M338" s="75">
        <v>6</v>
      </c>
      <c r="N338" s="38" t="s">
        <v>2209</v>
      </c>
      <c r="O338" s="39" t="s">
        <v>2211</v>
      </c>
      <c r="P338" s="38" t="s">
        <v>2210</v>
      </c>
      <c r="Q338" s="65">
        <v>3569378.46</v>
      </c>
    </row>
    <row r="339" spans="1:18" ht="23.25" x14ac:dyDescent="0.25">
      <c r="A339" s="72">
        <v>338</v>
      </c>
      <c r="B339" s="81" t="s">
        <v>327</v>
      </c>
      <c r="C339" s="73"/>
      <c r="D339" s="24" t="s">
        <v>2676</v>
      </c>
      <c r="E339" s="24" t="s">
        <v>18</v>
      </c>
      <c r="F339" s="24" t="s">
        <v>333</v>
      </c>
      <c r="G339" s="24" t="s">
        <v>20</v>
      </c>
      <c r="H339" s="24" t="s">
        <v>86</v>
      </c>
      <c r="I339" s="58">
        <v>53</v>
      </c>
      <c r="J339" s="249" t="str">
        <f t="shared" si="5"/>
        <v>Городской округ «Город Лесной» Свердловской области, г. Лесной, ул. Куйбышева, д. 53</v>
      </c>
      <c r="K339" s="75">
        <v>1460.8</v>
      </c>
      <c r="L339" s="75">
        <v>12</v>
      </c>
      <c r="M339" s="75">
        <v>6</v>
      </c>
      <c r="N339" s="38" t="s">
        <v>2031</v>
      </c>
      <c r="O339" s="39">
        <v>42692</v>
      </c>
      <c r="P339" s="38" t="s">
        <v>1716</v>
      </c>
      <c r="Q339" s="65">
        <v>4673853.74</v>
      </c>
    </row>
    <row r="340" spans="1:18" ht="23.25" x14ac:dyDescent="0.25">
      <c r="A340" s="72">
        <v>339</v>
      </c>
      <c r="B340" s="81" t="s">
        <v>327</v>
      </c>
      <c r="C340" s="73"/>
      <c r="D340" s="24" t="s">
        <v>2676</v>
      </c>
      <c r="E340" s="24" t="s">
        <v>18</v>
      </c>
      <c r="F340" s="24" t="s">
        <v>333</v>
      </c>
      <c r="G340" s="24" t="s">
        <v>20</v>
      </c>
      <c r="H340" s="24" t="s">
        <v>86</v>
      </c>
      <c r="I340" s="58">
        <v>54</v>
      </c>
      <c r="J340" s="249" t="str">
        <f t="shared" si="5"/>
        <v>Городской округ «Город Лесной» Свердловской области, г. Лесной, ул. Куйбышева, д. 54</v>
      </c>
      <c r="K340" s="75">
        <v>1364.4</v>
      </c>
      <c r="L340" s="75">
        <v>9</v>
      </c>
      <c r="M340" s="75">
        <v>4</v>
      </c>
      <c r="N340" s="38" t="s">
        <v>2321</v>
      </c>
      <c r="O340" s="39" t="s">
        <v>2322</v>
      </c>
      <c r="P340" s="38" t="s">
        <v>2323</v>
      </c>
      <c r="Q340" s="65">
        <v>2095597.4</v>
      </c>
    </row>
    <row r="341" spans="1:18" ht="23.25" x14ac:dyDescent="0.25">
      <c r="A341" s="72">
        <v>340</v>
      </c>
      <c r="B341" s="81" t="s">
        <v>327</v>
      </c>
      <c r="C341" s="73"/>
      <c r="D341" s="24" t="s">
        <v>2676</v>
      </c>
      <c r="E341" s="24" t="s">
        <v>18</v>
      </c>
      <c r="F341" s="24" t="s">
        <v>333</v>
      </c>
      <c r="G341" s="24" t="s">
        <v>20</v>
      </c>
      <c r="H341" s="24" t="s">
        <v>86</v>
      </c>
      <c r="I341" s="58">
        <v>55</v>
      </c>
      <c r="J341" s="249" t="str">
        <f t="shared" si="5"/>
        <v>Городской округ «Город Лесной» Свердловской области, г. Лесной, ул. Куйбышева, д. 55</v>
      </c>
      <c r="K341" s="75">
        <v>644.70000000000005</v>
      </c>
      <c r="L341" s="75">
        <v>8</v>
      </c>
      <c r="M341" s="75">
        <v>5</v>
      </c>
      <c r="N341" s="38" t="s">
        <v>2031</v>
      </c>
      <c r="O341" s="39">
        <v>42692</v>
      </c>
      <c r="P341" s="38" t="s">
        <v>1716</v>
      </c>
      <c r="Q341" s="65">
        <v>3894040.12</v>
      </c>
    </row>
    <row r="342" spans="1:18" ht="23.25" x14ac:dyDescent="0.25">
      <c r="A342" s="72">
        <v>341</v>
      </c>
      <c r="B342" s="81" t="s">
        <v>327</v>
      </c>
      <c r="C342" s="73"/>
      <c r="D342" s="24" t="s">
        <v>2676</v>
      </c>
      <c r="E342" s="24" t="s">
        <v>18</v>
      </c>
      <c r="F342" s="24" t="s">
        <v>333</v>
      </c>
      <c r="G342" s="24" t="s">
        <v>20</v>
      </c>
      <c r="H342" s="24" t="s">
        <v>86</v>
      </c>
      <c r="I342" s="58">
        <v>56</v>
      </c>
      <c r="J342" s="249" t="str">
        <f t="shared" si="5"/>
        <v>Городской округ «Город Лесной» Свердловской области, г. Лесной, ул. Куйбышева, д. 56</v>
      </c>
      <c r="K342" s="75">
        <v>905.4</v>
      </c>
      <c r="L342" s="75">
        <v>10</v>
      </c>
      <c r="M342" s="75">
        <v>7</v>
      </c>
      <c r="N342" s="38" t="s">
        <v>2031</v>
      </c>
      <c r="O342" s="39">
        <v>42692</v>
      </c>
      <c r="P342" s="38" t="s">
        <v>1716</v>
      </c>
      <c r="Q342" s="65">
        <v>4287188.9800000004</v>
      </c>
    </row>
    <row r="343" spans="1:18" ht="23.25" x14ac:dyDescent="0.25">
      <c r="A343" s="72">
        <v>342</v>
      </c>
      <c r="B343" s="81" t="s">
        <v>327</v>
      </c>
      <c r="C343" s="73"/>
      <c r="D343" s="24" t="s">
        <v>2676</v>
      </c>
      <c r="E343" s="24" t="s">
        <v>18</v>
      </c>
      <c r="F343" s="24" t="s">
        <v>333</v>
      </c>
      <c r="G343" s="24" t="s">
        <v>20</v>
      </c>
      <c r="H343" s="24" t="s">
        <v>86</v>
      </c>
      <c r="I343" s="58">
        <v>59</v>
      </c>
      <c r="J343" s="249" t="str">
        <f t="shared" si="5"/>
        <v>Городской округ «Город Лесной» Свердловской области, г. Лесной, ул. Куйбышева, д. 59</v>
      </c>
      <c r="K343" s="75">
        <v>660.2</v>
      </c>
      <c r="L343" s="75">
        <v>8</v>
      </c>
      <c r="M343" s="75">
        <v>7</v>
      </c>
      <c r="N343" s="38" t="s">
        <v>2034</v>
      </c>
      <c r="O343" s="39">
        <v>42692</v>
      </c>
      <c r="P343" s="38" t="s">
        <v>1619</v>
      </c>
      <c r="Q343" s="65">
        <v>3840074</v>
      </c>
    </row>
    <row r="344" spans="1:18" ht="23.25" x14ac:dyDescent="0.25">
      <c r="A344" s="72">
        <v>343</v>
      </c>
      <c r="B344" s="81" t="s">
        <v>327</v>
      </c>
      <c r="C344" s="49"/>
      <c r="D344" s="49" t="s">
        <v>2676</v>
      </c>
      <c r="E344" s="49" t="s">
        <v>18</v>
      </c>
      <c r="F344" s="49" t="s">
        <v>333</v>
      </c>
      <c r="G344" s="49" t="s">
        <v>20</v>
      </c>
      <c r="H344" s="49" t="s">
        <v>36</v>
      </c>
      <c r="I344" s="67">
        <v>106</v>
      </c>
      <c r="J344" s="249" t="str">
        <f t="shared" si="5"/>
        <v>Городской округ «Город Лесной» Свердловской области, г. Лесной, ул. Ленина, д. 106</v>
      </c>
      <c r="K344" s="99">
        <v>6579.8</v>
      </c>
      <c r="L344" s="75">
        <v>72</v>
      </c>
      <c r="M344" s="99">
        <v>2</v>
      </c>
      <c r="N344" s="55" t="s">
        <v>1294</v>
      </c>
      <c r="O344" s="54">
        <v>42598</v>
      </c>
      <c r="P344" s="55" t="s">
        <v>1598</v>
      </c>
      <c r="Q344" s="65">
        <v>3838021.62</v>
      </c>
    </row>
    <row r="345" spans="1:18" ht="23.25" x14ac:dyDescent="0.25">
      <c r="A345" s="72">
        <v>344</v>
      </c>
      <c r="B345" s="81" t="s">
        <v>327</v>
      </c>
      <c r="C345" s="73"/>
      <c r="D345" s="24" t="s">
        <v>2676</v>
      </c>
      <c r="E345" s="24" t="s">
        <v>18</v>
      </c>
      <c r="F345" s="24" t="s">
        <v>333</v>
      </c>
      <c r="G345" s="24" t="s">
        <v>20</v>
      </c>
      <c r="H345" s="24" t="s">
        <v>36</v>
      </c>
      <c r="I345" s="58">
        <v>11</v>
      </c>
      <c r="J345" s="249" t="str">
        <f t="shared" si="5"/>
        <v>Городской округ «Город Лесной» Свердловской области, г. Лесной, ул. Ленина, д. 11</v>
      </c>
      <c r="K345" s="75">
        <v>2151.3000000000002</v>
      </c>
      <c r="L345" s="75">
        <v>18</v>
      </c>
      <c r="M345" s="75">
        <v>4</v>
      </c>
      <c r="N345" s="38" t="s">
        <v>2212</v>
      </c>
      <c r="O345" s="39">
        <v>42629</v>
      </c>
      <c r="P345" s="38" t="s">
        <v>1741</v>
      </c>
      <c r="Q345" s="65">
        <v>5393131.8499999996</v>
      </c>
    </row>
    <row r="346" spans="1:18" ht="23.25" x14ac:dyDescent="0.25">
      <c r="A346" s="72">
        <v>345</v>
      </c>
      <c r="B346" s="81" t="s">
        <v>327</v>
      </c>
      <c r="C346" s="49"/>
      <c r="D346" s="49" t="s">
        <v>2676</v>
      </c>
      <c r="E346" s="49" t="s">
        <v>18</v>
      </c>
      <c r="F346" s="49" t="s">
        <v>333</v>
      </c>
      <c r="G346" s="49" t="s">
        <v>20</v>
      </c>
      <c r="H346" s="49" t="s">
        <v>36</v>
      </c>
      <c r="I346" s="67">
        <v>116</v>
      </c>
      <c r="J346" s="249" t="str">
        <f t="shared" si="5"/>
        <v>Городской округ «Город Лесной» Свердловской области, г. Лесной, ул. Ленина, д. 116</v>
      </c>
      <c r="K346" s="99">
        <v>21222</v>
      </c>
      <c r="L346" s="75">
        <v>216</v>
      </c>
      <c r="M346" s="99">
        <v>6</v>
      </c>
      <c r="N346" s="55" t="s">
        <v>1294</v>
      </c>
      <c r="O346" s="54">
        <v>42598</v>
      </c>
      <c r="P346" s="55" t="s">
        <v>1598</v>
      </c>
      <c r="Q346" s="65">
        <v>11486258.16</v>
      </c>
    </row>
    <row r="347" spans="1:18" ht="23.25" x14ac:dyDescent="0.25">
      <c r="A347" s="72">
        <v>346</v>
      </c>
      <c r="B347" s="81" t="s">
        <v>327</v>
      </c>
      <c r="C347" s="49"/>
      <c r="D347" s="49" t="s">
        <v>2676</v>
      </c>
      <c r="E347" s="49" t="s">
        <v>18</v>
      </c>
      <c r="F347" s="49" t="s">
        <v>333</v>
      </c>
      <c r="G347" s="49" t="s">
        <v>20</v>
      </c>
      <c r="H347" s="49" t="s">
        <v>36</v>
      </c>
      <c r="I347" s="67">
        <v>118</v>
      </c>
      <c r="J347" s="249" t="str">
        <f t="shared" si="5"/>
        <v>Городской округ «Город Лесной» Свердловской области, г. Лесной, ул. Ленина, д. 118</v>
      </c>
      <c r="K347" s="99">
        <v>6311</v>
      </c>
      <c r="L347" s="75">
        <v>72</v>
      </c>
      <c r="M347" s="99">
        <v>1</v>
      </c>
      <c r="N347" s="55" t="s">
        <v>1294</v>
      </c>
      <c r="O347" s="54">
        <v>42598</v>
      </c>
      <c r="P347" s="55" t="s">
        <v>1598</v>
      </c>
      <c r="Q347" s="65">
        <v>1789196.89</v>
      </c>
      <c r="R347" s="102" t="s">
        <v>2348</v>
      </c>
    </row>
    <row r="348" spans="1:18" ht="23.25" x14ac:dyDescent="0.25">
      <c r="A348" s="72">
        <v>347</v>
      </c>
      <c r="B348" s="81" t="s">
        <v>327</v>
      </c>
      <c r="C348" s="73"/>
      <c r="D348" s="24" t="s">
        <v>2676</v>
      </c>
      <c r="E348" s="24" t="s">
        <v>18</v>
      </c>
      <c r="F348" s="24" t="s">
        <v>333</v>
      </c>
      <c r="G348" s="24" t="s">
        <v>20</v>
      </c>
      <c r="H348" s="24" t="s">
        <v>36</v>
      </c>
      <c r="I348" s="58">
        <v>17</v>
      </c>
      <c r="J348" s="249" t="str">
        <f t="shared" si="5"/>
        <v>Городской округ «Город Лесной» Свердловской области, г. Лесной, ул. Ленина, д. 17</v>
      </c>
      <c r="K348" s="75">
        <v>1447.7</v>
      </c>
      <c r="L348" s="75">
        <v>12</v>
      </c>
      <c r="M348" s="75">
        <v>6</v>
      </c>
      <c r="N348" s="38" t="s">
        <v>2034</v>
      </c>
      <c r="O348" s="39">
        <v>42692</v>
      </c>
      <c r="P348" s="38" t="s">
        <v>1619</v>
      </c>
      <c r="Q348" s="65">
        <v>1901026.02</v>
      </c>
    </row>
    <row r="349" spans="1:18" ht="23.25" x14ac:dyDescent="0.25">
      <c r="A349" s="72">
        <v>348</v>
      </c>
      <c r="B349" s="81" t="s">
        <v>327</v>
      </c>
      <c r="C349" s="73"/>
      <c r="D349" s="24" t="s">
        <v>2676</v>
      </c>
      <c r="E349" s="24" t="s">
        <v>18</v>
      </c>
      <c r="F349" s="24" t="s">
        <v>333</v>
      </c>
      <c r="G349" s="24" t="s">
        <v>20</v>
      </c>
      <c r="H349" s="24" t="s">
        <v>36</v>
      </c>
      <c r="I349" s="58">
        <v>19</v>
      </c>
      <c r="J349" s="249" t="str">
        <f t="shared" si="5"/>
        <v>Городской округ «Город Лесной» Свердловской области, г. Лесной, ул. Ленина, д. 19</v>
      </c>
      <c r="K349" s="75">
        <v>1682.2</v>
      </c>
      <c r="L349" s="75">
        <v>12</v>
      </c>
      <c r="M349" s="75">
        <v>6</v>
      </c>
      <c r="N349" s="38" t="s">
        <v>2034</v>
      </c>
      <c r="O349" s="39">
        <v>42692</v>
      </c>
      <c r="P349" s="38" t="s">
        <v>1619</v>
      </c>
      <c r="Q349" s="65">
        <v>2003727.32</v>
      </c>
    </row>
    <row r="350" spans="1:18" ht="23.25" x14ac:dyDescent="0.25">
      <c r="A350" s="72">
        <v>349</v>
      </c>
      <c r="B350" s="81" t="s">
        <v>327</v>
      </c>
      <c r="C350" s="73"/>
      <c r="D350" s="24" t="s">
        <v>2676</v>
      </c>
      <c r="E350" s="24" t="s">
        <v>18</v>
      </c>
      <c r="F350" s="24" t="s">
        <v>333</v>
      </c>
      <c r="G350" s="24" t="s">
        <v>20</v>
      </c>
      <c r="H350" s="24" t="s">
        <v>36</v>
      </c>
      <c r="I350" s="58">
        <v>21</v>
      </c>
      <c r="J350" s="249" t="str">
        <f t="shared" si="5"/>
        <v>Городской округ «Город Лесной» Свердловской области, г. Лесной, ул. Ленина, д. 21</v>
      </c>
      <c r="K350" s="75">
        <v>1660</v>
      </c>
      <c r="L350" s="75">
        <v>12</v>
      </c>
      <c r="M350" s="75">
        <v>7</v>
      </c>
      <c r="N350" s="38" t="s">
        <v>2034</v>
      </c>
      <c r="O350" s="39">
        <v>42692</v>
      </c>
      <c r="P350" s="38" t="s">
        <v>1619</v>
      </c>
      <c r="Q350" s="65">
        <v>3856300.18</v>
      </c>
    </row>
    <row r="351" spans="1:18" ht="23.25" x14ac:dyDescent="0.25">
      <c r="A351" s="72">
        <v>350</v>
      </c>
      <c r="B351" s="81" t="s">
        <v>327</v>
      </c>
      <c r="C351" s="73"/>
      <c r="D351" s="24" t="s">
        <v>2676</v>
      </c>
      <c r="E351" s="24" t="s">
        <v>18</v>
      </c>
      <c r="F351" s="24" t="s">
        <v>333</v>
      </c>
      <c r="G351" s="24" t="s">
        <v>20</v>
      </c>
      <c r="H351" s="24" t="s">
        <v>36</v>
      </c>
      <c r="I351" s="58">
        <v>23</v>
      </c>
      <c r="J351" s="249" t="str">
        <f t="shared" si="5"/>
        <v>Городской округ «Город Лесной» Свердловской области, г. Лесной, ул. Ленина, д. 23</v>
      </c>
      <c r="K351" s="75">
        <v>1494.3</v>
      </c>
      <c r="L351" s="75">
        <v>12</v>
      </c>
      <c r="M351" s="75">
        <v>4</v>
      </c>
      <c r="N351" s="38" t="s">
        <v>2034</v>
      </c>
      <c r="O351" s="39">
        <v>42692</v>
      </c>
      <c r="P351" s="38" t="s">
        <v>1619</v>
      </c>
      <c r="Q351" s="65">
        <v>1376149.04</v>
      </c>
    </row>
    <row r="352" spans="1:18" ht="23.25" x14ac:dyDescent="0.25">
      <c r="A352" s="72">
        <v>351</v>
      </c>
      <c r="B352" s="81" t="s">
        <v>327</v>
      </c>
      <c r="C352" s="73"/>
      <c r="D352" s="24" t="s">
        <v>2676</v>
      </c>
      <c r="E352" s="24" t="s">
        <v>18</v>
      </c>
      <c r="F352" s="24" t="s">
        <v>333</v>
      </c>
      <c r="G352" s="24" t="s">
        <v>20</v>
      </c>
      <c r="H352" s="24" t="s">
        <v>36</v>
      </c>
      <c r="I352" s="58">
        <v>25</v>
      </c>
      <c r="J352" s="249" t="str">
        <f t="shared" si="5"/>
        <v>Городской округ «Город Лесной» Свердловской области, г. Лесной, ул. Ленина, д. 25</v>
      </c>
      <c r="K352" s="75">
        <v>1525.1</v>
      </c>
      <c r="L352" s="75">
        <v>12</v>
      </c>
      <c r="M352" s="75">
        <v>6</v>
      </c>
      <c r="N352" s="38" t="s">
        <v>2034</v>
      </c>
      <c r="O352" s="39">
        <v>42692</v>
      </c>
      <c r="P352" s="38" t="s">
        <v>1619</v>
      </c>
      <c r="Q352" s="65">
        <v>1912994.76</v>
      </c>
    </row>
    <row r="353" spans="1:18" ht="23.25" x14ac:dyDescent="0.25">
      <c r="A353" s="72">
        <v>352</v>
      </c>
      <c r="B353" s="81" t="s">
        <v>327</v>
      </c>
      <c r="C353" s="73"/>
      <c r="D353" s="24" t="s">
        <v>2676</v>
      </c>
      <c r="E353" s="24" t="s">
        <v>18</v>
      </c>
      <c r="F353" s="24" t="s">
        <v>333</v>
      </c>
      <c r="G353" s="24" t="s">
        <v>20</v>
      </c>
      <c r="H353" s="24" t="s">
        <v>36</v>
      </c>
      <c r="I353" s="58">
        <v>27</v>
      </c>
      <c r="J353" s="249" t="str">
        <f t="shared" si="5"/>
        <v>Городской округ «Город Лесной» Свердловской области, г. Лесной, ул. Ленина, д. 27</v>
      </c>
      <c r="K353" s="75">
        <v>1312.9</v>
      </c>
      <c r="L353" s="75">
        <v>8</v>
      </c>
      <c r="M353" s="75">
        <v>5</v>
      </c>
      <c r="N353" s="38" t="s">
        <v>2034</v>
      </c>
      <c r="O353" s="39">
        <v>42692</v>
      </c>
      <c r="P353" s="38" t="s">
        <v>1619</v>
      </c>
      <c r="Q353" s="65">
        <v>2219841.96</v>
      </c>
    </row>
    <row r="354" spans="1:18" ht="56.25" x14ac:dyDescent="0.25">
      <c r="A354" s="72">
        <v>353</v>
      </c>
      <c r="B354" s="81" t="s">
        <v>327</v>
      </c>
      <c r="C354" s="73"/>
      <c r="D354" s="24" t="s">
        <v>2676</v>
      </c>
      <c r="E354" s="24" t="s">
        <v>18</v>
      </c>
      <c r="F354" s="24" t="s">
        <v>333</v>
      </c>
      <c r="G354" s="24" t="s">
        <v>20</v>
      </c>
      <c r="H354" s="24" t="s">
        <v>36</v>
      </c>
      <c r="I354" s="58">
        <v>33</v>
      </c>
      <c r="J354" s="249" t="str">
        <f t="shared" si="5"/>
        <v>Городской округ «Город Лесной» Свердловской области, г. Лесной, ул. Ленина, д. 33</v>
      </c>
      <c r="K354" s="75">
        <v>1506</v>
      </c>
      <c r="L354" s="75">
        <v>11</v>
      </c>
      <c r="M354" s="75">
        <v>6</v>
      </c>
      <c r="N354" s="38" t="s">
        <v>2324</v>
      </c>
      <c r="O354" s="39" t="s">
        <v>2325</v>
      </c>
      <c r="P354" s="38" t="s">
        <v>2326</v>
      </c>
      <c r="Q354" s="65">
        <v>4486304.5399999991</v>
      </c>
    </row>
    <row r="355" spans="1:18" ht="23.25" x14ac:dyDescent="0.25">
      <c r="A355" s="72">
        <v>354</v>
      </c>
      <c r="B355" s="81" t="s">
        <v>327</v>
      </c>
      <c r="C355" s="73"/>
      <c r="D355" s="24" t="s">
        <v>2676</v>
      </c>
      <c r="E355" s="24" t="s">
        <v>18</v>
      </c>
      <c r="F355" s="24" t="s">
        <v>333</v>
      </c>
      <c r="G355" s="24" t="s">
        <v>20</v>
      </c>
      <c r="H355" s="24" t="s">
        <v>36</v>
      </c>
      <c r="I355" s="58">
        <v>35</v>
      </c>
      <c r="J355" s="249" t="str">
        <f t="shared" si="5"/>
        <v>Городской округ «Город Лесной» Свердловской области, г. Лесной, ул. Ленина, д. 35</v>
      </c>
      <c r="K355" s="75">
        <v>1680.7</v>
      </c>
      <c r="L355" s="75">
        <v>12</v>
      </c>
      <c r="M355" s="75">
        <v>7</v>
      </c>
      <c r="N355" s="38" t="s">
        <v>2034</v>
      </c>
      <c r="O355" s="39">
        <v>42692</v>
      </c>
      <c r="P355" s="38" t="s">
        <v>1619</v>
      </c>
      <c r="Q355" s="65">
        <v>3427874.04</v>
      </c>
    </row>
    <row r="356" spans="1:18" ht="23.25" x14ac:dyDescent="0.25">
      <c r="A356" s="72">
        <v>355</v>
      </c>
      <c r="B356" s="81" t="s">
        <v>327</v>
      </c>
      <c r="C356" s="73"/>
      <c r="D356" s="24" t="s">
        <v>2676</v>
      </c>
      <c r="E356" s="24" t="s">
        <v>18</v>
      </c>
      <c r="F356" s="24" t="s">
        <v>333</v>
      </c>
      <c r="G356" s="24" t="s">
        <v>20</v>
      </c>
      <c r="H356" s="24" t="s">
        <v>36</v>
      </c>
      <c r="I356" s="58">
        <v>36</v>
      </c>
      <c r="J356" s="249" t="str">
        <f t="shared" si="5"/>
        <v>Городской округ «Город Лесной» Свердловской области, г. Лесной, ул. Ленина, д. 36</v>
      </c>
      <c r="K356" s="75">
        <v>858.9</v>
      </c>
      <c r="L356" s="75">
        <v>8</v>
      </c>
      <c r="M356" s="75">
        <v>3</v>
      </c>
      <c r="N356" s="38" t="s">
        <v>2034</v>
      </c>
      <c r="O356" s="39">
        <v>42692</v>
      </c>
      <c r="P356" s="38" t="s">
        <v>1619</v>
      </c>
      <c r="Q356" s="65">
        <v>627485.06000000006</v>
      </c>
    </row>
    <row r="357" spans="1:18" ht="23.25" x14ac:dyDescent="0.25">
      <c r="A357" s="72">
        <v>356</v>
      </c>
      <c r="B357" s="81" t="s">
        <v>327</v>
      </c>
      <c r="C357" s="73"/>
      <c r="D357" s="24" t="s">
        <v>2676</v>
      </c>
      <c r="E357" s="24" t="s">
        <v>18</v>
      </c>
      <c r="F357" s="24" t="s">
        <v>333</v>
      </c>
      <c r="G357" s="24" t="s">
        <v>20</v>
      </c>
      <c r="H357" s="24" t="s">
        <v>36</v>
      </c>
      <c r="I357" s="58">
        <v>44</v>
      </c>
      <c r="J357" s="249" t="str">
        <f t="shared" si="5"/>
        <v>Городской округ «Город Лесной» Свердловской области, г. Лесной, ул. Ленина, д. 44</v>
      </c>
      <c r="K357" s="75">
        <v>1207.9000000000001</v>
      </c>
      <c r="L357" s="75">
        <v>9</v>
      </c>
      <c r="M357" s="75">
        <v>6</v>
      </c>
      <c r="N357" s="38" t="s">
        <v>2034</v>
      </c>
      <c r="O357" s="39">
        <v>42692</v>
      </c>
      <c r="P357" s="38" t="s">
        <v>1619</v>
      </c>
      <c r="Q357" s="65">
        <v>2345474.2000000002</v>
      </c>
    </row>
    <row r="358" spans="1:18" ht="33.75" x14ac:dyDescent="0.25">
      <c r="A358" s="72">
        <v>357</v>
      </c>
      <c r="B358" s="81" t="s">
        <v>327</v>
      </c>
      <c r="C358" s="73"/>
      <c r="D358" s="24" t="s">
        <v>2676</v>
      </c>
      <c r="E358" s="24" t="s">
        <v>18</v>
      </c>
      <c r="F358" s="24" t="s">
        <v>333</v>
      </c>
      <c r="G358" s="24" t="s">
        <v>20</v>
      </c>
      <c r="H358" s="24" t="s">
        <v>36</v>
      </c>
      <c r="I358" s="58">
        <v>50</v>
      </c>
      <c r="J358" s="249" t="str">
        <f t="shared" si="5"/>
        <v>Городской округ «Город Лесной» Свердловской области, г. Лесной, ул. Ленина, д. 50</v>
      </c>
      <c r="K358" s="75">
        <v>1657.1</v>
      </c>
      <c r="L358" s="75">
        <v>11</v>
      </c>
      <c r="M358" s="75">
        <v>5</v>
      </c>
      <c r="N358" s="38" t="s">
        <v>2276</v>
      </c>
      <c r="O358" s="39" t="s">
        <v>2277</v>
      </c>
      <c r="P358" s="38" t="s">
        <v>2278</v>
      </c>
      <c r="Q358" s="65">
        <v>1070491.28</v>
      </c>
      <c r="R358" s="102" t="s">
        <v>2348</v>
      </c>
    </row>
    <row r="359" spans="1:18" ht="23.25" x14ac:dyDescent="0.25">
      <c r="A359" s="72">
        <v>358</v>
      </c>
      <c r="B359" s="81" t="s">
        <v>327</v>
      </c>
      <c r="C359" s="73"/>
      <c r="D359" s="24" t="s">
        <v>2676</v>
      </c>
      <c r="E359" s="24" t="s">
        <v>18</v>
      </c>
      <c r="F359" s="24" t="s">
        <v>333</v>
      </c>
      <c r="G359" s="24" t="s">
        <v>20</v>
      </c>
      <c r="H359" s="24" t="s">
        <v>36</v>
      </c>
      <c r="I359" s="58">
        <v>52</v>
      </c>
      <c r="J359" s="249" t="str">
        <f t="shared" si="5"/>
        <v>Городской округ «Город Лесной» Свердловской области, г. Лесной, ул. Ленина, д. 52</v>
      </c>
      <c r="K359" s="75">
        <v>1640.5</v>
      </c>
      <c r="L359" s="75">
        <v>11</v>
      </c>
      <c r="M359" s="75">
        <v>6</v>
      </c>
      <c r="N359" s="38" t="s">
        <v>2034</v>
      </c>
      <c r="O359" s="39">
        <v>42692</v>
      </c>
      <c r="P359" s="38" t="s">
        <v>1619</v>
      </c>
      <c r="Q359" s="65">
        <v>1875339.78</v>
      </c>
    </row>
    <row r="360" spans="1:18" ht="23.25" x14ac:dyDescent="0.25">
      <c r="A360" s="72">
        <v>359</v>
      </c>
      <c r="B360" s="81" t="s">
        <v>327</v>
      </c>
      <c r="C360" s="73"/>
      <c r="D360" s="24" t="s">
        <v>2676</v>
      </c>
      <c r="E360" s="24" t="s">
        <v>18</v>
      </c>
      <c r="F360" s="24" t="s">
        <v>333</v>
      </c>
      <c r="G360" s="24" t="s">
        <v>20</v>
      </c>
      <c r="H360" s="24" t="s">
        <v>36</v>
      </c>
      <c r="I360" s="58">
        <v>60</v>
      </c>
      <c r="J360" s="249" t="str">
        <f t="shared" si="5"/>
        <v>Городской округ «Город Лесной» Свердловской области, г. Лесной, ул. Ленина, д. 60</v>
      </c>
      <c r="K360" s="75">
        <v>1641.8</v>
      </c>
      <c r="L360" s="75">
        <v>12</v>
      </c>
      <c r="M360" s="75">
        <v>5</v>
      </c>
      <c r="N360" s="38" t="s">
        <v>2327</v>
      </c>
      <c r="O360" s="39" t="s">
        <v>2328</v>
      </c>
      <c r="P360" s="38" t="s">
        <v>2312</v>
      </c>
      <c r="Q360" s="65">
        <v>2712007.98</v>
      </c>
    </row>
    <row r="361" spans="1:18" ht="23.25" x14ac:dyDescent="0.25">
      <c r="A361" s="72">
        <v>360</v>
      </c>
      <c r="B361" s="81" t="s">
        <v>327</v>
      </c>
      <c r="C361" s="73"/>
      <c r="D361" s="24" t="s">
        <v>2676</v>
      </c>
      <c r="E361" s="24" t="s">
        <v>18</v>
      </c>
      <c r="F361" s="24" t="s">
        <v>333</v>
      </c>
      <c r="G361" s="24" t="s">
        <v>20</v>
      </c>
      <c r="H361" s="24" t="s">
        <v>367</v>
      </c>
      <c r="I361" s="58">
        <v>15</v>
      </c>
      <c r="J361" s="249" t="str">
        <f t="shared" si="5"/>
        <v>Городской округ «Город Лесной» Свердловской области, г. Лесной, ул. Лесная, д. 15</v>
      </c>
      <c r="K361" s="75">
        <v>1423.2</v>
      </c>
      <c r="L361" s="75">
        <v>12</v>
      </c>
      <c r="M361" s="75">
        <v>5</v>
      </c>
      <c r="N361" s="38" t="s">
        <v>2034</v>
      </c>
      <c r="O361" s="39">
        <v>42692</v>
      </c>
      <c r="P361" s="38" t="s">
        <v>1619</v>
      </c>
      <c r="Q361" s="65">
        <v>7066990.5</v>
      </c>
    </row>
    <row r="362" spans="1:18" ht="23.25" x14ac:dyDescent="0.25">
      <c r="A362" s="72">
        <v>361</v>
      </c>
      <c r="B362" s="81" t="s">
        <v>327</v>
      </c>
      <c r="C362" s="73"/>
      <c r="D362" s="24" t="s">
        <v>2676</v>
      </c>
      <c r="E362" s="24" t="s">
        <v>18</v>
      </c>
      <c r="F362" s="24" t="s">
        <v>333</v>
      </c>
      <c r="G362" s="24" t="s">
        <v>20</v>
      </c>
      <c r="H362" s="24" t="s">
        <v>367</v>
      </c>
      <c r="I362" s="58">
        <v>16</v>
      </c>
      <c r="J362" s="249" t="str">
        <f t="shared" si="5"/>
        <v>Городской округ «Город Лесной» Свердловской области, г. Лесной, ул. Лесная, д. 16</v>
      </c>
      <c r="K362" s="75">
        <v>876.7</v>
      </c>
      <c r="L362" s="75">
        <v>8</v>
      </c>
      <c r="M362" s="75">
        <v>7</v>
      </c>
      <c r="N362" s="38" t="s">
        <v>2034</v>
      </c>
      <c r="O362" s="39">
        <v>42692</v>
      </c>
      <c r="P362" s="38" t="s">
        <v>1619</v>
      </c>
      <c r="Q362" s="65">
        <v>5334256.08</v>
      </c>
    </row>
    <row r="363" spans="1:18" ht="23.25" x14ac:dyDescent="0.25">
      <c r="A363" s="72">
        <v>362</v>
      </c>
      <c r="B363" s="81" t="s">
        <v>327</v>
      </c>
      <c r="C363" s="73"/>
      <c r="D363" s="24" t="s">
        <v>2676</v>
      </c>
      <c r="E363" s="24" t="s">
        <v>18</v>
      </c>
      <c r="F363" s="24" t="s">
        <v>333</v>
      </c>
      <c r="G363" s="24" t="s">
        <v>20</v>
      </c>
      <c r="H363" s="24" t="s">
        <v>367</v>
      </c>
      <c r="I363" s="58">
        <v>17</v>
      </c>
      <c r="J363" s="249" t="str">
        <f t="shared" si="5"/>
        <v>Городской округ «Город Лесной» Свердловской области, г. Лесной, ул. Лесная, д. 17</v>
      </c>
      <c r="K363" s="75">
        <v>878.1</v>
      </c>
      <c r="L363" s="75">
        <v>8</v>
      </c>
      <c r="M363" s="75">
        <v>7</v>
      </c>
      <c r="N363" s="38" t="s">
        <v>2035</v>
      </c>
      <c r="O363" s="39">
        <v>42692</v>
      </c>
      <c r="P363" s="38" t="s">
        <v>1619</v>
      </c>
      <c r="Q363" s="65">
        <v>5187622.2</v>
      </c>
    </row>
    <row r="364" spans="1:18" ht="23.25" x14ac:dyDescent="0.25">
      <c r="A364" s="72">
        <v>363</v>
      </c>
      <c r="B364" s="81" t="s">
        <v>327</v>
      </c>
      <c r="C364" s="73"/>
      <c r="D364" s="24" t="s">
        <v>2676</v>
      </c>
      <c r="E364" s="24" t="s">
        <v>18</v>
      </c>
      <c r="F364" s="24" t="s">
        <v>333</v>
      </c>
      <c r="G364" s="24" t="s">
        <v>20</v>
      </c>
      <c r="H364" s="24" t="s">
        <v>367</v>
      </c>
      <c r="I364" s="58">
        <v>18</v>
      </c>
      <c r="J364" s="249" t="str">
        <f t="shared" si="5"/>
        <v>Городской округ «Город Лесной» Свердловской области, г. Лесной, ул. Лесная, д. 18</v>
      </c>
      <c r="K364" s="75">
        <v>873.4</v>
      </c>
      <c r="L364" s="75">
        <v>8</v>
      </c>
      <c r="M364" s="75">
        <v>7</v>
      </c>
      <c r="N364" s="38" t="s">
        <v>2035</v>
      </c>
      <c r="O364" s="39">
        <v>42692</v>
      </c>
      <c r="P364" s="38" t="s">
        <v>1619</v>
      </c>
      <c r="Q364" s="65">
        <v>5378244.1200000001</v>
      </c>
    </row>
    <row r="365" spans="1:18" ht="23.25" x14ac:dyDescent="0.25">
      <c r="A365" s="72">
        <v>364</v>
      </c>
      <c r="B365" s="81" t="s">
        <v>327</v>
      </c>
      <c r="C365" s="73"/>
      <c r="D365" s="24" t="s">
        <v>2676</v>
      </c>
      <c r="E365" s="24" t="s">
        <v>18</v>
      </c>
      <c r="F365" s="24" t="s">
        <v>333</v>
      </c>
      <c r="G365" s="24" t="s">
        <v>20</v>
      </c>
      <c r="H365" s="24" t="s">
        <v>367</v>
      </c>
      <c r="I365" s="58">
        <v>19</v>
      </c>
      <c r="J365" s="249" t="str">
        <f t="shared" si="5"/>
        <v>Городской округ «Город Лесной» Свердловской области, г. Лесной, ул. Лесная, д. 19</v>
      </c>
      <c r="K365" s="75">
        <v>1099.2</v>
      </c>
      <c r="L365" s="75">
        <v>8</v>
      </c>
      <c r="M365" s="75">
        <v>7</v>
      </c>
      <c r="N365" s="38" t="s">
        <v>2035</v>
      </c>
      <c r="O365" s="39">
        <v>42692</v>
      </c>
      <c r="P365" s="38" t="s">
        <v>1619</v>
      </c>
      <c r="Q365" s="65">
        <v>4943402.32</v>
      </c>
    </row>
    <row r="366" spans="1:18" ht="23.25" x14ac:dyDescent="0.25">
      <c r="A366" s="72">
        <v>365</v>
      </c>
      <c r="B366" s="81" t="s">
        <v>327</v>
      </c>
      <c r="C366" s="73"/>
      <c r="D366" s="24" t="s">
        <v>2676</v>
      </c>
      <c r="E366" s="24" t="s">
        <v>18</v>
      </c>
      <c r="F366" s="24" t="s">
        <v>333</v>
      </c>
      <c r="G366" s="24" t="s">
        <v>20</v>
      </c>
      <c r="H366" s="24" t="s">
        <v>367</v>
      </c>
      <c r="I366" s="58">
        <v>20</v>
      </c>
      <c r="J366" s="249" t="str">
        <f t="shared" si="5"/>
        <v>Городской округ «Город Лесной» Свердловской области, г. Лесной, ул. Лесная, д. 20</v>
      </c>
      <c r="K366" s="75">
        <v>1450</v>
      </c>
      <c r="L366" s="75">
        <v>12</v>
      </c>
      <c r="M366" s="75">
        <v>4</v>
      </c>
      <c r="N366" s="38" t="s">
        <v>2035</v>
      </c>
      <c r="O366" s="39">
        <v>42692</v>
      </c>
      <c r="P366" s="38" t="s">
        <v>1619</v>
      </c>
      <c r="Q366" s="65">
        <v>6784533.9000000004</v>
      </c>
    </row>
    <row r="367" spans="1:18" ht="23.25" x14ac:dyDescent="0.25">
      <c r="A367" s="72">
        <v>366</v>
      </c>
      <c r="B367" s="81" t="s">
        <v>327</v>
      </c>
      <c r="C367" s="49"/>
      <c r="D367" s="49" t="s">
        <v>2676</v>
      </c>
      <c r="E367" s="49" t="s">
        <v>18</v>
      </c>
      <c r="F367" s="49" t="s">
        <v>333</v>
      </c>
      <c r="G367" s="49" t="s">
        <v>20</v>
      </c>
      <c r="H367" s="49" t="s">
        <v>69</v>
      </c>
      <c r="I367" s="67">
        <v>10</v>
      </c>
      <c r="J367" s="249" t="str">
        <f t="shared" si="5"/>
        <v>Городской округ «Город Лесной» Свердловской области, г. Лесной, ул. Мира, д. 10</v>
      </c>
      <c r="K367" s="99">
        <v>7086.8</v>
      </c>
      <c r="L367" s="75">
        <v>72</v>
      </c>
      <c r="M367" s="99">
        <v>1</v>
      </c>
      <c r="N367" s="55" t="s">
        <v>1294</v>
      </c>
      <c r="O367" s="54">
        <v>42598</v>
      </c>
      <c r="P367" s="55" t="s">
        <v>1598</v>
      </c>
      <c r="Q367" s="65">
        <v>1912496.03</v>
      </c>
    </row>
    <row r="368" spans="1:18" ht="23.25" x14ac:dyDescent="0.25">
      <c r="A368" s="72">
        <v>367</v>
      </c>
      <c r="B368" s="81" t="s">
        <v>327</v>
      </c>
      <c r="C368" s="49"/>
      <c r="D368" s="49" t="s">
        <v>2676</v>
      </c>
      <c r="E368" s="49" t="s">
        <v>18</v>
      </c>
      <c r="F368" s="49" t="s">
        <v>333</v>
      </c>
      <c r="G368" s="49" t="s">
        <v>20</v>
      </c>
      <c r="H368" s="49" t="s">
        <v>69</v>
      </c>
      <c r="I368" s="67">
        <v>18</v>
      </c>
      <c r="J368" s="249" t="str">
        <f t="shared" si="5"/>
        <v>Городской округ «Город Лесной» Свердловской области, г. Лесной, ул. Мира, д. 18</v>
      </c>
      <c r="K368" s="99">
        <v>7056.9</v>
      </c>
      <c r="L368" s="75">
        <v>72</v>
      </c>
      <c r="M368" s="99">
        <v>1</v>
      </c>
      <c r="N368" s="55" t="s">
        <v>1294</v>
      </c>
      <c r="O368" s="54">
        <v>42598</v>
      </c>
      <c r="P368" s="55" t="s">
        <v>1598</v>
      </c>
      <c r="Q368" s="65">
        <v>1912496.03</v>
      </c>
      <c r="R368" s="102" t="s">
        <v>2348</v>
      </c>
    </row>
    <row r="369" spans="1:18" ht="23.25" x14ac:dyDescent="0.25">
      <c r="A369" s="72">
        <v>368</v>
      </c>
      <c r="B369" s="81" t="s">
        <v>327</v>
      </c>
      <c r="C369" s="49"/>
      <c r="D369" s="49" t="s">
        <v>2676</v>
      </c>
      <c r="E369" s="49" t="s">
        <v>18</v>
      </c>
      <c r="F369" s="49" t="s">
        <v>333</v>
      </c>
      <c r="G369" s="49" t="s">
        <v>20</v>
      </c>
      <c r="H369" s="49" t="s">
        <v>69</v>
      </c>
      <c r="I369" s="67">
        <v>8</v>
      </c>
      <c r="J369" s="249" t="str">
        <f t="shared" si="5"/>
        <v>Городской округ «Город Лесной» Свердловской области, г. Лесной, ул. Мира, д. 8</v>
      </c>
      <c r="K369" s="99">
        <v>11978.8</v>
      </c>
      <c r="L369" s="75">
        <v>36</v>
      </c>
      <c r="M369" s="99">
        <v>2</v>
      </c>
      <c r="N369" s="55" t="s">
        <v>1294</v>
      </c>
      <c r="O369" s="54">
        <v>42598</v>
      </c>
      <c r="P369" s="55" t="s">
        <v>1598</v>
      </c>
      <c r="Q369" s="65">
        <v>3853085.5</v>
      </c>
    </row>
    <row r="370" spans="1:18" ht="23.25" x14ac:dyDescent="0.25">
      <c r="A370" s="72">
        <v>369</v>
      </c>
      <c r="B370" s="81" t="s">
        <v>327</v>
      </c>
      <c r="C370" s="73"/>
      <c r="D370" s="24" t="s">
        <v>2676</v>
      </c>
      <c r="E370" s="24" t="s">
        <v>18</v>
      </c>
      <c r="F370" s="24" t="s">
        <v>333</v>
      </c>
      <c r="G370" s="24" t="s">
        <v>20</v>
      </c>
      <c r="H370" s="24" t="s">
        <v>108</v>
      </c>
      <c r="I370" s="58">
        <v>26</v>
      </c>
      <c r="J370" s="249" t="str">
        <f t="shared" si="5"/>
        <v>Городской округ «Город Лесной» Свердловской области, г. Лесной, ул. Пушкина, д. 26</v>
      </c>
      <c r="K370" s="75">
        <v>1498</v>
      </c>
      <c r="L370" s="75">
        <v>12</v>
      </c>
      <c r="M370" s="75">
        <v>6</v>
      </c>
      <c r="N370" s="38" t="s">
        <v>2035</v>
      </c>
      <c r="O370" s="39">
        <v>42692</v>
      </c>
      <c r="P370" s="38" t="s">
        <v>1619</v>
      </c>
      <c r="Q370" s="65">
        <v>3420916.76</v>
      </c>
    </row>
    <row r="371" spans="1:18" ht="23.25" x14ac:dyDescent="0.25">
      <c r="A371" s="72">
        <v>370</v>
      </c>
      <c r="B371" s="81" t="s">
        <v>327</v>
      </c>
      <c r="C371" s="73"/>
      <c r="D371" s="24" t="s">
        <v>2676</v>
      </c>
      <c r="E371" s="24" t="s">
        <v>18</v>
      </c>
      <c r="F371" s="24" t="s">
        <v>333</v>
      </c>
      <c r="G371" s="24" t="s">
        <v>20</v>
      </c>
      <c r="H371" s="24" t="s">
        <v>108</v>
      </c>
      <c r="I371" s="58">
        <v>30</v>
      </c>
      <c r="J371" s="249" t="str">
        <f t="shared" si="5"/>
        <v>Городской округ «Город Лесной» Свердловской области, г. Лесной, ул. Пушкина, д. 30</v>
      </c>
      <c r="K371" s="75">
        <v>1610.6</v>
      </c>
      <c r="L371" s="75">
        <v>12</v>
      </c>
      <c r="M371" s="75">
        <v>5</v>
      </c>
      <c r="N371" s="38" t="s">
        <v>2212</v>
      </c>
      <c r="O371" s="39">
        <v>42629</v>
      </c>
      <c r="P371" s="38" t="s">
        <v>1741</v>
      </c>
      <c r="Q371" s="65">
        <v>6186430.8399999999</v>
      </c>
    </row>
    <row r="372" spans="1:18" ht="23.25" x14ac:dyDescent="0.25">
      <c r="A372" s="72">
        <v>371</v>
      </c>
      <c r="B372" s="81" t="s">
        <v>327</v>
      </c>
      <c r="C372" s="73"/>
      <c r="D372" s="24" t="s">
        <v>2676</v>
      </c>
      <c r="E372" s="24" t="s">
        <v>18</v>
      </c>
      <c r="F372" s="24" t="s">
        <v>333</v>
      </c>
      <c r="G372" s="24" t="s">
        <v>20</v>
      </c>
      <c r="H372" s="24" t="s">
        <v>108</v>
      </c>
      <c r="I372" s="58">
        <v>32</v>
      </c>
      <c r="J372" s="249" t="str">
        <f t="shared" si="5"/>
        <v>Городской округ «Город Лесной» Свердловской области, г. Лесной, ул. Пушкина, д. 32</v>
      </c>
      <c r="K372" s="75">
        <v>1654.9</v>
      </c>
      <c r="L372" s="75">
        <v>12</v>
      </c>
      <c r="M372" s="75">
        <v>8</v>
      </c>
      <c r="N372" s="38" t="s">
        <v>2035</v>
      </c>
      <c r="O372" s="39">
        <v>42692</v>
      </c>
      <c r="P372" s="38" t="s">
        <v>1619</v>
      </c>
      <c r="Q372" s="65">
        <v>6973409.4199999999</v>
      </c>
    </row>
    <row r="373" spans="1:18" ht="23.25" x14ac:dyDescent="0.25">
      <c r="A373" s="72">
        <v>372</v>
      </c>
      <c r="B373" s="81" t="s">
        <v>327</v>
      </c>
      <c r="C373" s="73"/>
      <c r="D373" s="24" t="s">
        <v>2676</v>
      </c>
      <c r="E373" s="24" t="s">
        <v>18</v>
      </c>
      <c r="F373" s="24" t="s">
        <v>333</v>
      </c>
      <c r="G373" s="24" t="s">
        <v>20</v>
      </c>
      <c r="H373" s="24" t="s">
        <v>108</v>
      </c>
      <c r="I373" s="58">
        <v>34</v>
      </c>
      <c r="J373" s="249" t="str">
        <f t="shared" si="5"/>
        <v>Городской округ «Город Лесной» Свердловской области, г. Лесной, ул. Пушкина, д. 34</v>
      </c>
      <c r="K373" s="75">
        <v>975</v>
      </c>
      <c r="L373" s="75">
        <v>11</v>
      </c>
      <c r="M373" s="75">
        <v>4</v>
      </c>
      <c r="N373" s="38" t="s">
        <v>2035</v>
      </c>
      <c r="O373" s="39">
        <v>42692</v>
      </c>
      <c r="P373" s="38" t="s">
        <v>1619</v>
      </c>
      <c r="Q373" s="65">
        <v>2358010.52</v>
      </c>
    </row>
    <row r="374" spans="1:18" ht="23.25" x14ac:dyDescent="0.25">
      <c r="A374" s="72">
        <v>373</v>
      </c>
      <c r="B374" s="81" t="s">
        <v>327</v>
      </c>
      <c r="C374" s="73"/>
      <c r="D374" s="24" t="s">
        <v>2676</v>
      </c>
      <c r="E374" s="24" t="s">
        <v>18</v>
      </c>
      <c r="F374" s="24" t="s">
        <v>333</v>
      </c>
      <c r="G374" s="24" t="s">
        <v>20</v>
      </c>
      <c r="H374" s="24" t="s">
        <v>108</v>
      </c>
      <c r="I374" s="58">
        <v>38</v>
      </c>
      <c r="J374" s="249" t="str">
        <f t="shared" si="5"/>
        <v>Городской округ «Город Лесной» Свердловской области, г. Лесной, ул. Пушкина, д. 38</v>
      </c>
      <c r="K374" s="75">
        <v>982.8</v>
      </c>
      <c r="L374" s="75">
        <v>12</v>
      </c>
      <c r="M374" s="75">
        <v>2</v>
      </c>
      <c r="N374" s="38" t="s">
        <v>2035</v>
      </c>
      <c r="O374" s="39">
        <v>42692</v>
      </c>
      <c r="P374" s="38" t="s">
        <v>1619</v>
      </c>
      <c r="Q374" s="65">
        <v>1961728.76</v>
      </c>
    </row>
    <row r="375" spans="1:18" ht="23.25" x14ac:dyDescent="0.25">
      <c r="A375" s="72">
        <v>374</v>
      </c>
      <c r="B375" s="81" t="s">
        <v>327</v>
      </c>
      <c r="C375" s="73"/>
      <c r="D375" s="24" t="s">
        <v>2676</v>
      </c>
      <c r="E375" s="24" t="s">
        <v>18</v>
      </c>
      <c r="F375" s="24" t="s">
        <v>333</v>
      </c>
      <c r="G375" s="24" t="s">
        <v>20</v>
      </c>
      <c r="H375" s="24" t="s">
        <v>77</v>
      </c>
      <c r="I375" s="58">
        <v>16</v>
      </c>
      <c r="J375" s="249" t="str">
        <f t="shared" si="5"/>
        <v>Городской округ «Город Лесной» Свердловской области, г. Лесной, ул. Свердлова, д. 16</v>
      </c>
      <c r="K375" s="75">
        <v>916.2</v>
      </c>
      <c r="L375" s="75">
        <v>14</v>
      </c>
      <c r="M375" s="75">
        <v>8</v>
      </c>
      <c r="N375" s="38" t="s">
        <v>2035</v>
      </c>
      <c r="O375" s="39">
        <v>42692</v>
      </c>
      <c r="P375" s="38" t="s">
        <v>1619</v>
      </c>
      <c r="Q375" s="65">
        <v>6452978.6799999997</v>
      </c>
    </row>
    <row r="376" spans="1:18" ht="23.25" x14ac:dyDescent="0.25">
      <c r="A376" s="72">
        <v>375</v>
      </c>
      <c r="B376" s="81" t="s">
        <v>327</v>
      </c>
      <c r="C376" s="73"/>
      <c r="D376" s="24" t="s">
        <v>2676</v>
      </c>
      <c r="E376" s="24" t="s">
        <v>18</v>
      </c>
      <c r="F376" s="24" t="s">
        <v>333</v>
      </c>
      <c r="G376" s="24" t="s">
        <v>20</v>
      </c>
      <c r="H376" s="24" t="s">
        <v>77</v>
      </c>
      <c r="I376" s="58">
        <v>18</v>
      </c>
      <c r="J376" s="249" t="str">
        <f t="shared" si="5"/>
        <v>Городской округ «Город Лесной» Свердловской области, г. Лесной, ул. Свердлова, д. 18</v>
      </c>
      <c r="K376" s="75">
        <v>953.3</v>
      </c>
      <c r="L376" s="75">
        <v>12</v>
      </c>
      <c r="M376" s="75">
        <v>8</v>
      </c>
      <c r="N376" s="38" t="s">
        <v>2035</v>
      </c>
      <c r="O376" s="39">
        <v>42692</v>
      </c>
      <c r="P376" s="38" t="s">
        <v>1619</v>
      </c>
      <c r="Q376" s="65">
        <v>5771981.7999999998</v>
      </c>
    </row>
    <row r="377" spans="1:18" ht="23.25" x14ac:dyDescent="0.25">
      <c r="A377" s="72">
        <v>376</v>
      </c>
      <c r="B377" s="81" t="s">
        <v>327</v>
      </c>
      <c r="C377" s="73"/>
      <c r="D377" s="24" t="s">
        <v>2676</v>
      </c>
      <c r="E377" s="24" t="s">
        <v>18</v>
      </c>
      <c r="F377" s="24" t="s">
        <v>333</v>
      </c>
      <c r="G377" s="24" t="s">
        <v>20</v>
      </c>
      <c r="H377" s="24" t="s">
        <v>77</v>
      </c>
      <c r="I377" s="58">
        <v>20</v>
      </c>
      <c r="J377" s="249" t="str">
        <f t="shared" si="5"/>
        <v>Городской округ «Город Лесной» Свердловской области, г. Лесной, ул. Свердлова, д. 20</v>
      </c>
      <c r="K377" s="75">
        <v>958.9</v>
      </c>
      <c r="L377" s="75">
        <v>12</v>
      </c>
      <c r="M377" s="75">
        <v>8</v>
      </c>
      <c r="N377" s="38" t="s">
        <v>2035</v>
      </c>
      <c r="O377" s="39">
        <v>42692</v>
      </c>
      <c r="P377" s="38" t="s">
        <v>1619</v>
      </c>
      <c r="Q377" s="65">
        <v>6064081.3600000003</v>
      </c>
    </row>
    <row r="378" spans="1:18" ht="23.25" x14ac:dyDescent="0.25">
      <c r="A378" s="72">
        <v>377</v>
      </c>
      <c r="B378" s="81" t="s">
        <v>327</v>
      </c>
      <c r="C378" s="49"/>
      <c r="D378" s="49" t="s">
        <v>2676</v>
      </c>
      <c r="E378" s="49" t="s">
        <v>18</v>
      </c>
      <c r="F378" s="49" t="s">
        <v>333</v>
      </c>
      <c r="G378" s="49" t="s">
        <v>20</v>
      </c>
      <c r="H378" s="49" t="s">
        <v>70</v>
      </c>
      <c r="I378" s="67">
        <v>4</v>
      </c>
      <c r="J378" s="249" t="str">
        <f t="shared" si="5"/>
        <v>Городской округ «Город Лесной» Свердловской области, г. Лесной, ул. Юбилейная, д. 4</v>
      </c>
      <c r="K378" s="99">
        <v>10025.1</v>
      </c>
      <c r="L378" s="75">
        <v>108</v>
      </c>
      <c r="M378" s="99">
        <v>2</v>
      </c>
      <c r="N378" s="55" t="s">
        <v>1294</v>
      </c>
      <c r="O378" s="54">
        <v>42598</v>
      </c>
      <c r="P378" s="55" t="s">
        <v>1598</v>
      </c>
      <c r="Q378" s="65">
        <v>3835656.9</v>
      </c>
      <c r="R378" s="102" t="s">
        <v>2348</v>
      </c>
    </row>
    <row r="379" spans="1:18" ht="23.25" x14ac:dyDescent="0.25">
      <c r="A379" s="72">
        <v>378</v>
      </c>
      <c r="B379" s="81" t="s">
        <v>218</v>
      </c>
      <c r="C379" s="73"/>
      <c r="D379" s="24" t="s">
        <v>169</v>
      </c>
      <c r="E379" s="24" t="s">
        <v>18</v>
      </c>
      <c r="F379" s="24" t="s">
        <v>170</v>
      </c>
      <c r="G379" s="24" t="s">
        <v>20</v>
      </c>
      <c r="H379" s="24" t="s">
        <v>36</v>
      </c>
      <c r="I379" s="58">
        <v>104</v>
      </c>
      <c r="J379" s="249" t="str">
        <f t="shared" si="5"/>
        <v>городской округ Верхний Тагил, г. Верхний Тагил, ул. Ленина, д. 104</v>
      </c>
      <c r="K379" s="75">
        <v>961.1</v>
      </c>
      <c r="L379" s="75">
        <v>12</v>
      </c>
      <c r="M379" s="75">
        <v>8</v>
      </c>
      <c r="N379" s="38" t="s">
        <v>2036</v>
      </c>
      <c r="O379" s="39">
        <v>42829</v>
      </c>
      <c r="P379" s="38" t="s">
        <v>1494</v>
      </c>
      <c r="Q379" s="65">
        <v>4972227.6399999997</v>
      </c>
    </row>
    <row r="380" spans="1:18" ht="23.25" x14ac:dyDescent="0.25">
      <c r="A380" s="72">
        <v>379</v>
      </c>
      <c r="B380" s="81" t="s">
        <v>218</v>
      </c>
      <c r="C380" s="73"/>
      <c r="D380" s="24" t="s">
        <v>169</v>
      </c>
      <c r="E380" s="24" t="s">
        <v>18</v>
      </c>
      <c r="F380" s="24" t="s">
        <v>170</v>
      </c>
      <c r="G380" s="24" t="s">
        <v>20</v>
      </c>
      <c r="H380" s="24" t="s">
        <v>172</v>
      </c>
      <c r="I380" s="58">
        <v>7</v>
      </c>
      <c r="J380" s="249" t="str">
        <f t="shared" si="5"/>
        <v>городской округ Верхний Тагил, г. Верхний Тагил, ул. Маяковского, д. 7</v>
      </c>
      <c r="K380" s="75">
        <v>885.7</v>
      </c>
      <c r="L380" s="75">
        <v>12</v>
      </c>
      <c r="M380" s="75">
        <v>8</v>
      </c>
      <c r="N380" s="38" t="s">
        <v>2037</v>
      </c>
      <c r="O380" s="39">
        <v>42674</v>
      </c>
      <c r="P380" s="38" t="s">
        <v>1716</v>
      </c>
      <c r="Q380" s="65">
        <v>4139996.96</v>
      </c>
    </row>
    <row r="381" spans="1:18" ht="23.25" x14ac:dyDescent="0.25">
      <c r="A381" s="72">
        <v>380</v>
      </c>
      <c r="B381" s="81" t="s">
        <v>218</v>
      </c>
      <c r="C381" s="73"/>
      <c r="D381" s="24" t="s">
        <v>169</v>
      </c>
      <c r="E381" s="24" t="s">
        <v>18</v>
      </c>
      <c r="F381" s="24" t="s">
        <v>170</v>
      </c>
      <c r="G381" s="24" t="s">
        <v>20</v>
      </c>
      <c r="H381" s="24" t="s">
        <v>172</v>
      </c>
      <c r="I381" s="58">
        <v>9</v>
      </c>
      <c r="J381" s="249" t="str">
        <f t="shared" si="5"/>
        <v>городской округ Верхний Тагил, г. Верхний Тагил, ул. Маяковского, д. 9</v>
      </c>
      <c r="K381" s="75">
        <v>897.5</v>
      </c>
      <c r="L381" s="75">
        <v>12</v>
      </c>
      <c r="M381" s="75">
        <v>8</v>
      </c>
      <c r="N381" s="38" t="s">
        <v>2037</v>
      </c>
      <c r="O381" s="39">
        <v>42674</v>
      </c>
      <c r="P381" s="38" t="s">
        <v>1716</v>
      </c>
      <c r="Q381" s="65">
        <v>4077045.14</v>
      </c>
    </row>
    <row r="382" spans="1:18" ht="23.25" x14ac:dyDescent="0.25">
      <c r="A382" s="72">
        <v>381</v>
      </c>
      <c r="B382" s="81" t="s">
        <v>218</v>
      </c>
      <c r="C382" s="24"/>
      <c r="D382" s="24" t="s">
        <v>169</v>
      </c>
      <c r="E382" s="24" t="s">
        <v>18</v>
      </c>
      <c r="F382" s="24" t="s">
        <v>170</v>
      </c>
      <c r="G382" s="24" t="s">
        <v>20</v>
      </c>
      <c r="H382" s="24" t="s">
        <v>173</v>
      </c>
      <c r="I382" s="58">
        <v>62</v>
      </c>
      <c r="J382" s="249" t="str">
        <f t="shared" si="5"/>
        <v>городской округ Верхний Тагил, г. Верхний Тагил, ул. Ново-Уральская, д. 62</v>
      </c>
      <c r="K382" s="75">
        <v>403.6</v>
      </c>
      <c r="L382" s="75">
        <v>8</v>
      </c>
      <c r="M382" s="75">
        <v>1</v>
      </c>
      <c r="N382" s="38" t="s">
        <v>2038</v>
      </c>
      <c r="O382" s="39">
        <v>42786</v>
      </c>
      <c r="P382" s="38" t="s">
        <v>1716</v>
      </c>
      <c r="Q382" s="65">
        <v>975765.75</v>
      </c>
      <c r="R382" s="102" t="s">
        <v>2348</v>
      </c>
    </row>
    <row r="383" spans="1:18" ht="23.25" x14ac:dyDescent="0.25">
      <c r="A383" s="72">
        <v>382</v>
      </c>
      <c r="B383" s="81" t="s">
        <v>218</v>
      </c>
      <c r="C383" s="73"/>
      <c r="D383" s="24" t="s">
        <v>169</v>
      </c>
      <c r="E383" s="24" t="s">
        <v>18</v>
      </c>
      <c r="F383" s="24" t="s">
        <v>170</v>
      </c>
      <c r="G383" s="24" t="s">
        <v>20</v>
      </c>
      <c r="H383" s="24" t="s">
        <v>173</v>
      </c>
      <c r="I383" s="58">
        <v>66</v>
      </c>
      <c r="J383" s="249" t="str">
        <f t="shared" si="5"/>
        <v>городской округ Верхний Тагил, г. Верхний Тагил, ул. Ново-Уральская, д. 66</v>
      </c>
      <c r="K383" s="75">
        <v>422</v>
      </c>
      <c r="L383" s="75">
        <v>8</v>
      </c>
      <c r="M383" s="75">
        <v>8</v>
      </c>
      <c r="N383" s="38" t="s">
        <v>2037</v>
      </c>
      <c r="O383" s="39">
        <v>42674</v>
      </c>
      <c r="P383" s="38" t="s">
        <v>1716</v>
      </c>
      <c r="Q383" s="65">
        <v>2608202.38</v>
      </c>
    </row>
    <row r="384" spans="1:18" ht="23.25" x14ac:dyDescent="0.25">
      <c r="A384" s="72">
        <v>383</v>
      </c>
      <c r="B384" s="81" t="s">
        <v>218</v>
      </c>
      <c r="C384" s="73"/>
      <c r="D384" s="24" t="s">
        <v>169</v>
      </c>
      <c r="E384" s="24" t="s">
        <v>18</v>
      </c>
      <c r="F384" s="24" t="s">
        <v>170</v>
      </c>
      <c r="G384" s="24" t="s">
        <v>20</v>
      </c>
      <c r="H384" s="24" t="s">
        <v>41</v>
      </c>
      <c r="I384" s="58">
        <v>9</v>
      </c>
      <c r="J384" s="249" t="str">
        <f t="shared" si="5"/>
        <v>городской округ Верхний Тагил, г. Верхний Тагил, ул. Садовая, д. 9</v>
      </c>
      <c r="K384" s="75">
        <v>893.6</v>
      </c>
      <c r="L384" s="75">
        <v>10</v>
      </c>
      <c r="M384" s="75">
        <v>7</v>
      </c>
      <c r="N384" s="38" t="s">
        <v>2036</v>
      </c>
      <c r="O384" s="39">
        <v>42829</v>
      </c>
      <c r="P384" s="38" t="s">
        <v>1494</v>
      </c>
      <c r="Q384" s="65">
        <v>4561465.43</v>
      </c>
    </row>
    <row r="385" spans="1:18" ht="23.25" x14ac:dyDescent="0.25">
      <c r="A385" s="72">
        <v>384</v>
      </c>
      <c r="B385" s="81" t="s">
        <v>227</v>
      </c>
      <c r="C385" s="73"/>
      <c r="D385" s="74" t="s">
        <v>243</v>
      </c>
      <c r="E385" s="83" t="s">
        <v>18</v>
      </c>
      <c r="F385" s="83" t="s">
        <v>244</v>
      </c>
      <c r="G385" s="83" t="s">
        <v>143</v>
      </c>
      <c r="H385" s="24" t="s">
        <v>251</v>
      </c>
      <c r="I385" s="58">
        <v>48</v>
      </c>
      <c r="J385" s="249" t="str">
        <f t="shared" si="5"/>
        <v>городской округ Верхняя Пышма, г. Верхняя Пышма, пр-кт Успенский, д. 48</v>
      </c>
      <c r="K385" s="75">
        <v>2704.56</v>
      </c>
      <c r="L385" s="75">
        <v>166</v>
      </c>
      <c r="M385" s="75">
        <v>7</v>
      </c>
      <c r="N385" s="38" t="s">
        <v>2039</v>
      </c>
      <c r="O385" s="39">
        <v>42850</v>
      </c>
      <c r="P385" s="38" t="s">
        <v>3034</v>
      </c>
      <c r="Q385" s="65">
        <v>7702194.6900000004</v>
      </c>
    </row>
    <row r="386" spans="1:18" ht="23.25" x14ac:dyDescent="0.25">
      <c r="A386" s="72">
        <v>385</v>
      </c>
      <c r="B386" s="81" t="s">
        <v>227</v>
      </c>
      <c r="C386" s="49"/>
      <c r="D386" s="49" t="s">
        <v>243</v>
      </c>
      <c r="E386" s="49" t="s">
        <v>18</v>
      </c>
      <c r="F386" s="49" t="s">
        <v>244</v>
      </c>
      <c r="G386" s="49" t="s">
        <v>143</v>
      </c>
      <c r="H386" s="49" t="s">
        <v>251</v>
      </c>
      <c r="I386" s="67" t="s">
        <v>580</v>
      </c>
      <c r="J386" s="249" t="str">
        <f t="shared" si="5"/>
        <v>городской округ Верхняя Пышма, г. Верхняя Пышма, пр-кт Успенский, д. 50В</v>
      </c>
      <c r="K386" s="99">
        <v>1789.2</v>
      </c>
      <c r="L386" s="75">
        <v>36</v>
      </c>
      <c r="M386" s="99">
        <v>1</v>
      </c>
      <c r="N386" s="55" t="s">
        <v>1296</v>
      </c>
      <c r="O386" s="54">
        <v>42598</v>
      </c>
      <c r="P386" s="55" t="s">
        <v>1598</v>
      </c>
      <c r="Q386" s="65">
        <v>1881471.47</v>
      </c>
    </row>
    <row r="387" spans="1:18" ht="23.25" x14ac:dyDescent="0.25">
      <c r="A387" s="72">
        <v>386</v>
      </c>
      <c r="B387" s="81" t="s">
        <v>227</v>
      </c>
      <c r="C387" s="49"/>
      <c r="D387" s="49" t="s">
        <v>243</v>
      </c>
      <c r="E387" s="49" t="s">
        <v>18</v>
      </c>
      <c r="F387" s="49" t="s">
        <v>244</v>
      </c>
      <c r="G387" s="49" t="s">
        <v>143</v>
      </c>
      <c r="H387" s="49" t="s">
        <v>251</v>
      </c>
      <c r="I387" s="67">
        <v>58</v>
      </c>
      <c r="J387" s="249" t="str">
        <f t="shared" ref="J387:J450" si="6">C387&amp;""&amp;D387&amp;", "&amp;E387&amp;" "&amp;F387&amp;", "&amp;G387&amp;" "&amp;H387&amp;", д. "&amp;I387</f>
        <v>городской округ Верхняя Пышма, г. Верхняя Пышма, пр-кт Успенский, д. 58</v>
      </c>
      <c r="K387" s="99">
        <v>11808.6</v>
      </c>
      <c r="L387" s="75">
        <v>211</v>
      </c>
      <c r="M387" s="99">
        <v>2</v>
      </c>
      <c r="N387" s="55" t="s">
        <v>1296</v>
      </c>
      <c r="O387" s="54">
        <v>42598</v>
      </c>
      <c r="P387" s="55" t="s">
        <v>1598</v>
      </c>
      <c r="Q387" s="65">
        <v>3645440.72</v>
      </c>
      <c r="R387" s="102" t="s">
        <v>2348</v>
      </c>
    </row>
    <row r="388" spans="1:18" ht="23.25" x14ac:dyDescent="0.25">
      <c r="A388" s="72">
        <v>387</v>
      </c>
      <c r="B388" s="81" t="s">
        <v>227</v>
      </c>
      <c r="C388" s="49"/>
      <c r="D388" s="49" t="s">
        <v>243</v>
      </c>
      <c r="E388" s="49" t="s">
        <v>18</v>
      </c>
      <c r="F388" s="49" t="s">
        <v>244</v>
      </c>
      <c r="G388" s="49" t="s">
        <v>143</v>
      </c>
      <c r="H388" s="49" t="s">
        <v>251</v>
      </c>
      <c r="I388" s="67" t="s">
        <v>314</v>
      </c>
      <c r="J388" s="249" t="str">
        <f t="shared" si="6"/>
        <v>городской округ Верхняя Пышма, г. Верхняя Пышма, пр-кт Успенский, д. 58А</v>
      </c>
      <c r="K388" s="99">
        <v>21523.200000000001</v>
      </c>
      <c r="L388" s="75">
        <v>400</v>
      </c>
      <c r="M388" s="99">
        <v>5</v>
      </c>
      <c r="N388" s="55" t="s">
        <v>1296</v>
      </c>
      <c r="O388" s="54">
        <v>42598</v>
      </c>
      <c r="P388" s="55" t="s">
        <v>1598</v>
      </c>
      <c r="Q388" s="65">
        <v>9109994.0199999996</v>
      </c>
      <c r="R388" s="102" t="s">
        <v>2348</v>
      </c>
    </row>
    <row r="389" spans="1:18" ht="23.25" x14ac:dyDescent="0.25">
      <c r="A389" s="72">
        <v>388</v>
      </c>
      <c r="B389" s="81" t="s">
        <v>227</v>
      </c>
      <c r="C389" s="49"/>
      <c r="D389" s="49" t="s">
        <v>243</v>
      </c>
      <c r="E389" s="49" t="s">
        <v>18</v>
      </c>
      <c r="F389" s="49" t="s">
        <v>244</v>
      </c>
      <c r="G389" s="49" t="s">
        <v>143</v>
      </c>
      <c r="H389" s="49" t="s">
        <v>251</v>
      </c>
      <c r="I389" s="67">
        <v>60</v>
      </c>
      <c r="J389" s="249" t="str">
        <f t="shared" si="6"/>
        <v>городской округ Верхняя Пышма, г. Верхняя Пышма, пр-кт Успенский, д. 60</v>
      </c>
      <c r="K389" s="99">
        <v>15717.9</v>
      </c>
      <c r="L389" s="75">
        <v>274</v>
      </c>
      <c r="M389" s="99">
        <v>4</v>
      </c>
      <c r="N389" s="55" t="s">
        <v>1296</v>
      </c>
      <c r="O389" s="54">
        <v>42598</v>
      </c>
      <c r="P389" s="55" t="s">
        <v>1598</v>
      </c>
      <c r="Q389" s="65">
        <v>7287651.5999999996</v>
      </c>
      <c r="R389" s="102" t="s">
        <v>2348</v>
      </c>
    </row>
    <row r="390" spans="1:18" ht="23.25" x14ac:dyDescent="0.25">
      <c r="A390" s="72">
        <v>389</v>
      </c>
      <c r="B390" s="81" t="s">
        <v>227</v>
      </c>
      <c r="C390" s="49"/>
      <c r="D390" s="49" t="s">
        <v>243</v>
      </c>
      <c r="E390" s="49" t="s">
        <v>18</v>
      </c>
      <c r="F390" s="49" t="s">
        <v>244</v>
      </c>
      <c r="G390" s="49" t="s">
        <v>20</v>
      </c>
      <c r="H390" s="49" t="s">
        <v>176</v>
      </c>
      <c r="I390" s="67">
        <v>2</v>
      </c>
      <c r="J390" s="249" t="str">
        <f t="shared" si="6"/>
        <v>городской округ Верхняя Пышма, г. Верхняя Пышма, ул. Машиностроителей, д. 2</v>
      </c>
      <c r="K390" s="99">
        <v>6816.3</v>
      </c>
      <c r="L390" s="75">
        <v>108</v>
      </c>
      <c r="M390" s="99">
        <v>3</v>
      </c>
      <c r="N390" s="55" t="s">
        <v>1296</v>
      </c>
      <c r="O390" s="54">
        <v>42598</v>
      </c>
      <c r="P390" s="55" t="s">
        <v>1598</v>
      </c>
      <c r="Q390" s="65">
        <v>5457515.2800000003</v>
      </c>
    </row>
    <row r="391" spans="1:18" ht="23.25" x14ac:dyDescent="0.25">
      <c r="A391" s="72">
        <v>390</v>
      </c>
      <c r="B391" s="81" t="s">
        <v>227</v>
      </c>
      <c r="C391" s="49"/>
      <c r="D391" s="49" t="s">
        <v>243</v>
      </c>
      <c r="E391" s="49" t="s">
        <v>18</v>
      </c>
      <c r="F391" s="49" t="s">
        <v>244</v>
      </c>
      <c r="G391" s="49" t="s">
        <v>20</v>
      </c>
      <c r="H391" s="49" t="s">
        <v>176</v>
      </c>
      <c r="I391" s="67" t="s">
        <v>124</v>
      </c>
      <c r="J391" s="249" t="str">
        <f t="shared" si="6"/>
        <v>городской округ Верхняя Пышма, г. Верхняя Пышма, ул. Машиностроителей, д. 2А</v>
      </c>
      <c r="K391" s="99">
        <v>6317.9</v>
      </c>
      <c r="L391" s="75">
        <v>191</v>
      </c>
      <c r="M391" s="99">
        <v>3</v>
      </c>
      <c r="N391" s="55" t="s">
        <v>1296</v>
      </c>
      <c r="O391" s="54">
        <v>42598</v>
      </c>
      <c r="P391" s="55" t="s">
        <v>1598</v>
      </c>
      <c r="Q391" s="65">
        <v>5465190</v>
      </c>
    </row>
    <row r="392" spans="1:18" ht="23.25" x14ac:dyDescent="0.25">
      <c r="A392" s="72">
        <v>391</v>
      </c>
      <c r="B392" s="81" t="s">
        <v>227</v>
      </c>
      <c r="C392" s="73"/>
      <c r="D392" s="24" t="s">
        <v>243</v>
      </c>
      <c r="E392" s="24" t="s">
        <v>18</v>
      </c>
      <c r="F392" s="24" t="s">
        <v>244</v>
      </c>
      <c r="G392" s="24" t="s">
        <v>20</v>
      </c>
      <c r="H392" s="24" t="s">
        <v>245</v>
      </c>
      <c r="I392" s="58">
        <v>1</v>
      </c>
      <c r="J392" s="249" t="str">
        <f t="shared" si="6"/>
        <v>городской округ Верхняя Пышма, г. Верхняя Пышма, ул. Менделеева, д. 1</v>
      </c>
      <c r="K392" s="75">
        <v>1555.9</v>
      </c>
      <c r="L392" s="75">
        <v>36</v>
      </c>
      <c r="M392" s="75">
        <v>6</v>
      </c>
      <c r="N392" s="38" t="s">
        <v>2039</v>
      </c>
      <c r="O392" s="39">
        <v>42850</v>
      </c>
      <c r="P392" s="38" t="s">
        <v>3034</v>
      </c>
      <c r="Q392" s="65">
        <v>4351245.41</v>
      </c>
    </row>
    <row r="393" spans="1:18" ht="23.25" x14ac:dyDescent="0.25">
      <c r="A393" s="72">
        <v>392</v>
      </c>
      <c r="B393" s="81" t="s">
        <v>227</v>
      </c>
      <c r="C393" s="24"/>
      <c r="D393" s="44" t="s">
        <v>243</v>
      </c>
      <c r="E393" s="44" t="s">
        <v>18</v>
      </c>
      <c r="F393" s="44" t="s">
        <v>244</v>
      </c>
      <c r="G393" s="44" t="s">
        <v>20</v>
      </c>
      <c r="H393" s="44" t="s">
        <v>245</v>
      </c>
      <c r="I393" s="76">
        <v>11</v>
      </c>
      <c r="J393" s="249" t="str">
        <f t="shared" si="6"/>
        <v>городской округ Верхняя Пышма, г. Верхняя Пышма, ул. Менделеева, д. 11</v>
      </c>
      <c r="K393" s="75">
        <v>381.7</v>
      </c>
      <c r="L393" s="75">
        <v>8</v>
      </c>
      <c r="M393" s="75">
        <v>8</v>
      </c>
      <c r="N393" s="38" t="s">
        <v>1722</v>
      </c>
      <c r="O393" s="39">
        <v>42220</v>
      </c>
      <c r="P393" s="38" t="s">
        <v>1723</v>
      </c>
      <c r="Q393" s="65">
        <v>2435351.2599999998</v>
      </c>
    </row>
    <row r="394" spans="1:18" ht="23.25" x14ac:dyDescent="0.25">
      <c r="A394" s="72">
        <v>393</v>
      </c>
      <c r="B394" s="81" t="s">
        <v>227</v>
      </c>
      <c r="C394" s="24"/>
      <c r="D394" s="44" t="s">
        <v>243</v>
      </c>
      <c r="E394" s="44" t="s">
        <v>18</v>
      </c>
      <c r="F394" s="44" t="s">
        <v>244</v>
      </c>
      <c r="G394" s="44" t="s">
        <v>20</v>
      </c>
      <c r="H394" s="44" t="s">
        <v>245</v>
      </c>
      <c r="I394" s="76">
        <v>21</v>
      </c>
      <c r="J394" s="249" t="str">
        <f t="shared" si="6"/>
        <v>городской округ Верхняя Пышма, г. Верхняя Пышма, ул. Менделеева, д. 21</v>
      </c>
      <c r="K394" s="75">
        <v>416</v>
      </c>
      <c r="L394" s="75">
        <v>8</v>
      </c>
      <c r="M394" s="75">
        <v>8</v>
      </c>
      <c r="N394" s="38" t="s">
        <v>1722</v>
      </c>
      <c r="O394" s="39">
        <v>42220</v>
      </c>
      <c r="P394" s="38" t="s">
        <v>1723</v>
      </c>
      <c r="Q394" s="65">
        <v>2420739.3199999998</v>
      </c>
    </row>
    <row r="395" spans="1:18" ht="23.25" x14ac:dyDescent="0.25">
      <c r="A395" s="72">
        <v>394</v>
      </c>
      <c r="B395" s="81" t="s">
        <v>227</v>
      </c>
      <c r="C395" s="73"/>
      <c r="D395" s="74" t="s">
        <v>243</v>
      </c>
      <c r="E395" s="83" t="s">
        <v>18</v>
      </c>
      <c r="F395" s="83" t="s">
        <v>244</v>
      </c>
      <c r="G395" s="83" t="s">
        <v>20</v>
      </c>
      <c r="H395" s="24" t="s">
        <v>245</v>
      </c>
      <c r="I395" s="58">
        <v>4</v>
      </c>
      <c r="J395" s="249" t="str">
        <f t="shared" si="6"/>
        <v>городской округ Верхняя Пышма, г. Верхняя Пышма, ул. Менделеева, д. 4</v>
      </c>
      <c r="K395" s="75">
        <v>1678.3</v>
      </c>
      <c r="L395" s="75">
        <v>36</v>
      </c>
      <c r="M395" s="75">
        <v>5</v>
      </c>
      <c r="N395" s="38" t="s">
        <v>2039</v>
      </c>
      <c r="O395" s="39">
        <v>42850</v>
      </c>
      <c r="P395" s="38" t="s">
        <v>3034</v>
      </c>
      <c r="Q395" s="65">
        <v>3683548.71</v>
      </c>
    </row>
    <row r="396" spans="1:18" ht="23.25" x14ac:dyDescent="0.25">
      <c r="A396" s="72">
        <v>395</v>
      </c>
      <c r="B396" s="81" t="s">
        <v>227</v>
      </c>
      <c r="C396" s="73"/>
      <c r="D396" s="24" t="s">
        <v>243</v>
      </c>
      <c r="E396" s="24" t="s">
        <v>18</v>
      </c>
      <c r="F396" s="24" t="s">
        <v>244</v>
      </c>
      <c r="G396" s="24" t="s">
        <v>20</v>
      </c>
      <c r="H396" s="24" t="s">
        <v>245</v>
      </c>
      <c r="I396" s="58">
        <v>6</v>
      </c>
      <c r="J396" s="249" t="str">
        <f t="shared" si="6"/>
        <v>городской округ Верхняя Пышма, г. Верхняя Пышма, ул. Менделеева, д. 6</v>
      </c>
      <c r="K396" s="75">
        <v>1395.4</v>
      </c>
      <c r="L396" s="75">
        <v>32</v>
      </c>
      <c r="M396" s="75">
        <v>7</v>
      </c>
      <c r="N396" s="38" t="s">
        <v>2039</v>
      </c>
      <c r="O396" s="39">
        <v>42850</v>
      </c>
      <c r="P396" s="38" t="s">
        <v>3034</v>
      </c>
      <c r="Q396" s="65">
        <v>4507171.09</v>
      </c>
    </row>
    <row r="397" spans="1:18" ht="23.25" x14ac:dyDescent="0.25">
      <c r="A397" s="72">
        <v>396</v>
      </c>
      <c r="B397" s="81" t="s">
        <v>227</v>
      </c>
      <c r="C397" s="73"/>
      <c r="D397" s="74" t="s">
        <v>243</v>
      </c>
      <c r="E397" s="83" t="s">
        <v>18</v>
      </c>
      <c r="F397" s="83" t="s">
        <v>244</v>
      </c>
      <c r="G397" s="83" t="s">
        <v>20</v>
      </c>
      <c r="H397" s="24" t="s">
        <v>252</v>
      </c>
      <c r="I397" s="58">
        <v>15</v>
      </c>
      <c r="J397" s="249" t="str">
        <f t="shared" si="6"/>
        <v>городской округ Верхняя Пышма, г. Верхняя Пышма, ул. Петрова, д. 15</v>
      </c>
      <c r="K397" s="75">
        <v>693.2</v>
      </c>
      <c r="L397" s="75">
        <v>12</v>
      </c>
      <c r="M397" s="75">
        <v>3</v>
      </c>
      <c r="N397" s="38" t="s">
        <v>2039</v>
      </c>
      <c r="O397" s="39">
        <v>42850</v>
      </c>
      <c r="P397" s="38" t="s">
        <v>3034</v>
      </c>
      <c r="Q397" s="65">
        <v>1462797.85</v>
      </c>
    </row>
    <row r="398" spans="1:18" ht="23.25" x14ac:dyDescent="0.25">
      <c r="A398" s="72">
        <v>397</v>
      </c>
      <c r="B398" s="81" t="s">
        <v>227</v>
      </c>
      <c r="C398" s="73"/>
      <c r="D398" s="74" t="s">
        <v>243</v>
      </c>
      <c r="E398" s="83" t="s">
        <v>18</v>
      </c>
      <c r="F398" s="83" t="s">
        <v>244</v>
      </c>
      <c r="G398" s="83" t="s">
        <v>20</v>
      </c>
      <c r="H398" s="24" t="s">
        <v>252</v>
      </c>
      <c r="I398" s="58">
        <v>45</v>
      </c>
      <c r="J398" s="249" t="str">
        <f t="shared" si="6"/>
        <v>городской округ Верхняя Пышма, г. Верхняя Пышма, ул. Петрова, д. 45</v>
      </c>
      <c r="K398" s="75">
        <v>1906.4</v>
      </c>
      <c r="L398" s="75">
        <v>25</v>
      </c>
      <c r="M398" s="75">
        <v>2</v>
      </c>
      <c r="N398" s="38" t="s">
        <v>2039</v>
      </c>
      <c r="O398" s="39">
        <v>42850</v>
      </c>
      <c r="P398" s="38" t="s">
        <v>3034</v>
      </c>
      <c r="Q398" s="65">
        <v>5463742.6699999999</v>
      </c>
    </row>
    <row r="399" spans="1:18" ht="23.25" x14ac:dyDescent="0.25">
      <c r="A399" s="72">
        <v>398</v>
      </c>
      <c r="B399" s="81" t="s">
        <v>227</v>
      </c>
      <c r="C399" s="73"/>
      <c r="D399" s="74" t="s">
        <v>243</v>
      </c>
      <c r="E399" s="83" t="s">
        <v>18</v>
      </c>
      <c r="F399" s="83" t="s">
        <v>244</v>
      </c>
      <c r="G399" s="83" t="s">
        <v>20</v>
      </c>
      <c r="H399" s="24" t="s">
        <v>252</v>
      </c>
      <c r="I399" s="58" t="s">
        <v>733</v>
      </c>
      <c r="J399" s="249" t="str">
        <f t="shared" si="6"/>
        <v>городской округ Верхняя Пышма, г. Верхняя Пышма, ул. Петрова, д. 45А</v>
      </c>
      <c r="K399" s="75">
        <v>1498.4</v>
      </c>
      <c r="L399" s="75">
        <v>24</v>
      </c>
      <c r="M399" s="75">
        <v>2</v>
      </c>
      <c r="N399" s="38" t="s">
        <v>2039</v>
      </c>
      <c r="O399" s="39">
        <v>42850</v>
      </c>
      <c r="P399" s="38" t="s">
        <v>3034</v>
      </c>
      <c r="Q399" s="65">
        <v>4016498.22</v>
      </c>
    </row>
    <row r="400" spans="1:18" ht="23.25" x14ac:dyDescent="0.25">
      <c r="A400" s="72">
        <v>399</v>
      </c>
      <c r="B400" s="81" t="s">
        <v>227</v>
      </c>
      <c r="C400" s="73"/>
      <c r="D400" s="74" t="s">
        <v>243</v>
      </c>
      <c r="E400" s="83" t="s">
        <v>18</v>
      </c>
      <c r="F400" s="83" t="s">
        <v>244</v>
      </c>
      <c r="G400" s="83" t="s">
        <v>20</v>
      </c>
      <c r="H400" s="24" t="s">
        <v>252</v>
      </c>
      <c r="I400" s="58">
        <v>47</v>
      </c>
      <c r="J400" s="249" t="str">
        <f t="shared" si="6"/>
        <v>городской округ Верхняя Пышма, г. Верхняя Пышма, ул. Петрова, д. 47</v>
      </c>
      <c r="K400" s="75">
        <v>1291</v>
      </c>
      <c r="L400" s="75">
        <v>24</v>
      </c>
      <c r="M400" s="75">
        <v>2</v>
      </c>
      <c r="N400" s="38" t="s">
        <v>2039</v>
      </c>
      <c r="O400" s="39">
        <v>42850</v>
      </c>
      <c r="P400" s="38" t="s">
        <v>3034</v>
      </c>
      <c r="Q400" s="65">
        <v>4454301.04</v>
      </c>
    </row>
    <row r="401" spans="1:17" ht="23.25" x14ac:dyDescent="0.25">
      <c r="A401" s="72">
        <v>400</v>
      </c>
      <c r="B401" s="81" t="s">
        <v>227</v>
      </c>
      <c r="C401" s="73"/>
      <c r="D401" s="74" t="s">
        <v>243</v>
      </c>
      <c r="E401" s="83" t="s">
        <v>18</v>
      </c>
      <c r="F401" s="83" t="s">
        <v>244</v>
      </c>
      <c r="G401" s="83" t="s">
        <v>20</v>
      </c>
      <c r="H401" s="24" t="s">
        <v>252</v>
      </c>
      <c r="I401" s="58">
        <v>53</v>
      </c>
      <c r="J401" s="249" t="str">
        <f t="shared" si="6"/>
        <v>городской округ Верхняя Пышма, г. Верхняя Пышма, ул. Петрова, д. 53</v>
      </c>
      <c r="K401" s="75">
        <v>1380</v>
      </c>
      <c r="L401" s="75">
        <v>17</v>
      </c>
      <c r="M401" s="75">
        <v>3</v>
      </c>
      <c r="N401" s="38" t="s">
        <v>2039</v>
      </c>
      <c r="O401" s="39">
        <v>42850</v>
      </c>
      <c r="P401" s="38" t="s">
        <v>3034</v>
      </c>
      <c r="Q401" s="65">
        <v>5360477.29</v>
      </c>
    </row>
    <row r="402" spans="1:17" ht="23.25" x14ac:dyDescent="0.25">
      <c r="A402" s="72">
        <v>401</v>
      </c>
      <c r="B402" s="81" t="s">
        <v>227</v>
      </c>
      <c r="C402" s="73"/>
      <c r="D402" s="74" t="s">
        <v>243</v>
      </c>
      <c r="E402" s="83" t="s">
        <v>18</v>
      </c>
      <c r="F402" s="83" t="s">
        <v>244</v>
      </c>
      <c r="G402" s="83" t="s">
        <v>20</v>
      </c>
      <c r="H402" s="24" t="s">
        <v>199</v>
      </c>
      <c r="I402" s="58">
        <v>2</v>
      </c>
      <c r="J402" s="249" t="str">
        <f t="shared" si="6"/>
        <v>городской округ Верхняя Пышма, г. Верхняя Пышма, ул. Победы, д. 2</v>
      </c>
      <c r="K402" s="75">
        <v>2116.9</v>
      </c>
      <c r="L402" s="75">
        <v>30</v>
      </c>
      <c r="M402" s="75">
        <v>2</v>
      </c>
      <c r="N402" s="38" t="s">
        <v>2039</v>
      </c>
      <c r="O402" s="39">
        <v>42850</v>
      </c>
      <c r="P402" s="38" t="s">
        <v>3034</v>
      </c>
      <c r="Q402" s="65">
        <v>5293391.07</v>
      </c>
    </row>
    <row r="403" spans="1:17" ht="23.25" x14ac:dyDescent="0.25">
      <c r="A403" s="72">
        <v>402</v>
      </c>
      <c r="B403" s="81" t="s">
        <v>227</v>
      </c>
      <c r="C403" s="73"/>
      <c r="D403" s="74" t="s">
        <v>243</v>
      </c>
      <c r="E403" s="83" t="s">
        <v>18</v>
      </c>
      <c r="F403" s="83" t="s">
        <v>244</v>
      </c>
      <c r="G403" s="83" t="s">
        <v>20</v>
      </c>
      <c r="H403" s="24" t="s">
        <v>253</v>
      </c>
      <c r="I403" s="58">
        <v>17</v>
      </c>
      <c r="J403" s="249" t="str">
        <f t="shared" si="6"/>
        <v>городской округ Верхняя Пышма, г. Верхняя Пышма, ул. Уральских рабочих, д. 17</v>
      </c>
      <c r="K403" s="75">
        <v>580.4</v>
      </c>
      <c r="L403" s="75">
        <v>8</v>
      </c>
      <c r="M403" s="75">
        <v>6</v>
      </c>
      <c r="N403" s="38" t="s">
        <v>2039</v>
      </c>
      <c r="O403" s="39">
        <v>42850</v>
      </c>
      <c r="P403" s="38" t="s">
        <v>3034</v>
      </c>
      <c r="Q403" s="65">
        <v>2205694.77</v>
      </c>
    </row>
    <row r="404" spans="1:17" ht="23.25" x14ac:dyDescent="0.25">
      <c r="A404" s="72">
        <v>403</v>
      </c>
      <c r="B404" s="81" t="s">
        <v>227</v>
      </c>
      <c r="C404" s="24"/>
      <c r="D404" s="44" t="s">
        <v>243</v>
      </c>
      <c r="E404" s="44" t="s">
        <v>18</v>
      </c>
      <c r="F404" s="44" t="s">
        <v>244</v>
      </c>
      <c r="G404" s="44" t="s">
        <v>20</v>
      </c>
      <c r="H404" s="44" t="s">
        <v>253</v>
      </c>
      <c r="I404" s="76">
        <v>21</v>
      </c>
      <c r="J404" s="249" t="str">
        <f t="shared" si="6"/>
        <v>городской округ Верхняя Пышма, г. Верхняя Пышма, ул. Уральских рабочих, д. 21</v>
      </c>
      <c r="K404" s="75">
        <v>398</v>
      </c>
      <c r="L404" s="75">
        <v>11</v>
      </c>
      <c r="M404" s="75">
        <v>8</v>
      </c>
      <c r="N404" s="38" t="s">
        <v>1722</v>
      </c>
      <c r="O404" s="39">
        <v>42220</v>
      </c>
      <c r="P404" s="38" t="s">
        <v>1723</v>
      </c>
      <c r="Q404" s="65">
        <v>2223137.56</v>
      </c>
    </row>
    <row r="405" spans="1:17" ht="23.25" x14ac:dyDescent="0.25">
      <c r="A405" s="72">
        <v>404</v>
      </c>
      <c r="B405" s="81" t="s">
        <v>227</v>
      </c>
      <c r="C405" s="49"/>
      <c r="D405" s="49" t="s">
        <v>243</v>
      </c>
      <c r="E405" s="49" t="s">
        <v>18</v>
      </c>
      <c r="F405" s="49" t="s">
        <v>244</v>
      </c>
      <c r="G405" s="49" t="s">
        <v>20</v>
      </c>
      <c r="H405" s="49" t="s">
        <v>253</v>
      </c>
      <c r="I405" s="67">
        <v>47</v>
      </c>
      <c r="J405" s="249" t="str">
        <f t="shared" si="6"/>
        <v>городской округ Верхняя Пышма, г. Верхняя Пышма, ул. Уральских рабочих, д. 47</v>
      </c>
      <c r="K405" s="99">
        <v>4219</v>
      </c>
      <c r="L405" s="75">
        <v>117</v>
      </c>
      <c r="M405" s="99">
        <v>2</v>
      </c>
      <c r="N405" s="55" t="s">
        <v>1296</v>
      </c>
      <c r="O405" s="54">
        <v>42598</v>
      </c>
      <c r="P405" s="55" t="s">
        <v>1598</v>
      </c>
      <c r="Q405" s="65">
        <v>3643875.36</v>
      </c>
    </row>
    <row r="406" spans="1:17" ht="23.25" x14ac:dyDescent="0.25">
      <c r="A406" s="72">
        <v>405</v>
      </c>
      <c r="B406" s="81" t="s">
        <v>227</v>
      </c>
      <c r="C406" s="49"/>
      <c r="D406" s="49" t="s">
        <v>243</v>
      </c>
      <c r="E406" s="49" t="s">
        <v>18</v>
      </c>
      <c r="F406" s="49" t="s">
        <v>244</v>
      </c>
      <c r="G406" s="49" t="s">
        <v>20</v>
      </c>
      <c r="H406" s="49" t="s">
        <v>253</v>
      </c>
      <c r="I406" s="67" t="s">
        <v>581</v>
      </c>
      <c r="J406" s="249" t="str">
        <f t="shared" si="6"/>
        <v>городской округ Верхняя Пышма, г. Верхняя Пышма, ул. Уральских рабочих, д. 50А</v>
      </c>
      <c r="K406" s="99">
        <v>11516.3</v>
      </c>
      <c r="L406" s="75">
        <v>183</v>
      </c>
      <c r="M406" s="99">
        <v>5</v>
      </c>
      <c r="N406" s="55" t="s">
        <v>1296</v>
      </c>
      <c r="O406" s="54">
        <v>42598</v>
      </c>
      <c r="P406" s="55" t="s">
        <v>1598</v>
      </c>
      <c r="Q406" s="65">
        <v>9111045.4000000004</v>
      </c>
    </row>
    <row r="407" spans="1:17" ht="23.25" x14ac:dyDescent="0.25">
      <c r="A407" s="72">
        <v>406</v>
      </c>
      <c r="B407" s="81" t="s">
        <v>227</v>
      </c>
      <c r="C407" s="73"/>
      <c r="D407" s="24" t="s">
        <v>243</v>
      </c>
      <c r="E407" s="24" t="s">
        <v>18</v>
      </c>
      <c r="F407" s="24" t="s">
        <v>244</v>
      </c>
      <c r="G407" s="24" t="s">
        <v>20</v>
      </c>
      <c r="H407" s="24" t="s">
        <v>247</v>
      </c>
      <c r="I407" s="58">
        <v>21</v>
      </c>
      <c r="J407" s="249" t="str">
        <f t="shared" si="6"/>
        <v>городской округ Верхняя Пышма, г. Верхняя Пышма, ул. Чайковского, д. 21</v>
      </c>
      <c r="K407" s="75">
        <v>678.3</v>
      </c>
      <c r="L407" s="75">
        <v>12</v>
      </c>
      <c r="M407" s="75">
        <v>7</v>
      </c>
      <c r="N407" s="38" t="s">
        <v>2039</v>
      </c>
      <c r="O407" s="39">
        <v>42850</v>
      </c>
      <c r="P407" s="38" t="s">
        <v>3034</v>
      </c>
      <c r="Q407" s="65">
        <v>3095838.63</v>
      </c>
    </row>
    <row r="408" spans="1:17" ht="23.25" x14ac:dyDescent="0.25">
      <c r="A408" s="72">
        <v>407</v>
      </c>
      <c r="B408" s="81" t="s">
        <v>227</v>
      </c>
      <c r="C408" s="24"/>
      <c r="D408" s="44" t="s">
        <v>243</v>
      </c>
      <c r="E408" s="44" t="s">
        <v>18</v>
      </c>
      <c r="F408" s="44" t="s">
        <v>244</v>
      </c>
      <c r="G408" s="44" t="s">
        <v>20</v>
      </c>
      <c r="H408" s="44" t="s">
        <v>247</v>
      </c>
      <c r="I408" s="76">
        <v>24</v>
      </c>
      <c r="J408" s="249" t="str">
        <f t="shared" si="6"/>
        <v>городской округ Верхняя Пышма, г. Верхняя Пышма, ул. Чайковского, д. 24</v>
      </c>
      <c r="K408" s="75">
        <v>367.5</v>
      </c>
      <c r="L408" s="75">
        <v>8</v>
      </c>
      <c r="M408" s="75">
        <v>8</v>
      </c>
      <c r="N408" s="38" t="s">
        <v>1722</v>
      </c>
      <c r="O408" s="39">
        <v>42220</v>
      </c>
      <c r="P408" s="38" t="s">
        <v>1723</v>
      </c>
      <c r="Q408" s="65">
        <v>2144646.59</v>
      </c>
    </row>
    <row r="409" spans="1:17" ht="23.25" x14ac:dyDescent="0.25">
      <c r="A409" s="72">
        <v>408</v>
      </c>
      <c r="B409" s="81" t="s">
        <v>227</v>
      </c>
      <c r="C409" s="73"/>
      <c r="D409" s="24" t="s">
        <v>243</v>
      </c>
      <c r="E409" s="24" t="s">
        <v>18</v>
      </c>
      <c r="F409" s="24" t="s">
        <v>244</v>
      </c>
      <c r="G409" s="24" t="s">
        <v>20</v>
      </c>
      <c r="H409" s="24" t="s">
        <v>247</v>
      </c>
      <c r="I409" s="58">
        <v>26</v>
      </c>
      <c r="J409" s="249" t="str">
        <f t="shared" si="6"/>
        <v>городской округ Верхняя Пышма, г. Верхняя Пышма, ул. Чайковского, д. 26</v>
      </c>
      <c r="K409" s="75">
        <v>674.9</v>
      </c>
      <c r="L409" s="75">
        <v>12</v>
      </c>
      <c r="M409" s="75">
        <v>4</v>
      </c>
      <c r="N409" s="38" t="s">
        <v>2039</v>
      </c>
      <c r="O409" s="39">
        <v>42850</v>
      </c>
      <c r="P409" s="38" t="s">
        <v>3034</v>
      </c>
      <c r="Q409" s="65">
        <v>2674307.7000000002</v>
      </c>
    </row>
    <row r="410" spans="1:17" ht="23.25" x14ac:dyDescent="0.25">
      <c r="A410" s="72">
        <v>409</v>
      </c>
      <c r="B410" s="81" t="s">
        <v>227</v>
      </c>
      <c r="C410" s="73"/>
      <c r="D410" s="74" t="s">
        <v>243</v>
      </c>
      <c r="E410" s="83" t="s">
        <v>18</v>
      </c>
      <c r="F410" s="83" t="s">
        <v>244</v>
      </c>
      <c r="G410" s="83" t="s">
        <v>20</v>
      </c>
      <c r="H410" s="24" t="s">
        <v>247</v>
      </c>
      <c r="I410" s="58">
        <v>27</v>
      </c>
      <c r="J410" s="249" t="str">
        <f t="shared" si="6"/>
        <v>городской округ Верхняя Пышма, г. Верхняя Пышма, ул. Чайковского, д. 27</v>
      </c>
      <c r="K410" s="75">
        <v>385.2</v>
      </c>
      <c r="L410" s="75">
        <v>6</v>
      </c>
      <c r="M410" s="75">
        <v>6</v>
      </c>
      <c r="N410" s="38" t="s">
        <v>2039</v>
      </c>
      <c r="O410" s="39">
        <v>42850</v>
      </c>
      <c r="P410" s="38" t="s">
        <v>3034</v>
      </c>
      <c r="Q410" s="65">
        <v>1402296.75</v>
      </c>
    </row>
    <row r="411" spans="1:17" ht="23.25" x14ac:dyDescent="0.25">
      <c r="A411" s="72">
        <v>410</v>
      </c>
      <c r="B411" s="81" t="s">
        <v>227</v>
      </c>
      <c r="C411" s="73"/>
      <c r="D411" s="74" t="s">
        <v>243</v>
      </c>
      <c r="E411" s="83" t="s">
        <v>18</v>
      </c>
      <c r="F411" s="83" t="s">
        <v>244</v>
      </c>
      <c r="G411" s="83" t="s">
        <v>20</v>
      </c>
      <c r="H411" s="24" t="s">
        <v>247</v>
      </c>
      <c r="I411" s="58">
        <v>29</v>
      </c>
      <c r="J411" s="249" t="str">
        <f t="shared" si="6"/>
        <v>городской округ Верхняя Пышма, г. Верхняя Пышма, ул. Чайковского, д. 29</v>
      </c>
      <c r="K411" s="75">
        <v>779.4</v>
      </c>
      <c r="L411" s="75">
        <v>12</v>
      </c>
      <c r="M411" s="75">
        <v>6</v>
      </c>
      <c r="N411" s="38" t="s">
        <v>2039</v>
      </c>
      <c r="O411" s="39">
        <v>42850</v>
      </c>
      <c r="P411" s="38" t="s">
        <v>3034</v>
      </c>
      <c r="Q411" s="65">
        <v>2632675.38</v>
      </c>
    </row>
    <row r="412" spans="1:17" ht="23.25" x14ac:dyDescent="0.25">
      <c r="A412" s="72">
        <v>411</v>
      </c>
      <c r="B412" s="81" t="s">
        <v>227</v>
      </c>
      <c r="C412" s="73"/>
      <c r="D412" s="24" t="s">
        <v>243</v>
      </c>
      <c r="E412" s="24" t="s">
        <v>18</v>
      </c>
      <c r="F412" s="24" t="s">
        <v>244</v>
      </c>
      <c r="G412" s="24" t="s">
        <v>20</v>
      </c>
      <c r="H412" s="24" t="s">
        <v>247</v>
      </c>
      <c r="I412" s="58">
        <v>31</v>
      </c>
      <c r="J412" s="249" t="str">
        <f t="shared" si="6"/>
        <v>городской округ Верхняя Пышма, г. Верхняя Пышма, ул. Чайковского, д. 31</v>
      </c>
      <c r="K412" s="75">
        <v>1687.4</v>
      </c>
      <c r="L412" s="75">
        <v>36</v>
      </c>
      <c r="M412" s="75">
        <v>6</v>
      </c>
      <c r="N412" s="38" t="s">
        <v>2040</v>
      </c>
      <c r="O412" s="39">
        <v>42853</v>
      </c>
      <c r="P412" s="38" t="s">
        <v>1716</v>
      </c>
      <c r="Q412" s="65">
        <v>4505472.51</v>
      </c>
    </row>
    <row r="413" spans="1:17" ht="23.25" x14ac:dyDescent="0.25">
      <c r="A413" s="72">
        <v>412</v>
      </c>
      <c r="B413" s="81" t="s">
        <v>227</v>
      </c>
      <c r="C413" s="73"/>
      <c r="D413" s="24" t="s">
        <v>243</v>
      </c>
      <c r="E413" s="24" t="s">
        <v>18</v>
      </c>
      <c r="F413" s="24" t="s">
        <v>244</v>
      </c>
      <c r="G413" s="24" t="s">
        <v>20</v>
      </c>
      <c r="H413" s="24" t="s">
        <v>247</v>
      </c>
      <c r="I413" s="58">
        <v>33</v>
      </c>
      <c r="J413" s="249" t="str">
        <f t="shared" si="6"/>
        <v>городской округ Верхняя Пышма, г. Верхняя Пышма, ул. Чайковского, д. 33</v>
      </c>
      <c r="K413" s="75">
        <v>1127.7</v>
      </c>
      <c r="L413" s="75">
        <v>24</v>
      </c>
      <c r="M413" s="75">
        <v>6</v>
      </c>
      <c r="N413" s="38" t="s">
        <v>2040</v>
      </c>
      <c r="O413" s="39">
        <v>42853</v>
      </c>
      <c r="P413" s="38" t="s">
        <v>1716</v>
      </c>
      <c r="Q413" s="65">
        <v>3019809.84</v>
      </c>
    </row>
    <row r="414" spans="1:17" ht="23.25" x14ac:dyDescent="0.25">
      <c r="A414" s="72">
        <v>413</v>
      </c>
      <c r="B414" s="81" t="s">
        <v>227</v>
      </c>
      <c r="C414" s="73"/>
      <c r="D414" s="24" t="s">
        <v>243</v>
      </c>
      <c r="E414" s="24" t="s">
        <v>1500</v>
      </c>
      <c r="F414" s="24" t="s">
        <v>714</v>
      </c>
      <c r="G414" s="24" t="s">
        <v>20</v>
      </c>
      <c r="H414" s="24" t="s">
        <v>69</v>
      </c>
      <c r="I414" s="58">
        <v>1</v>
      </c>
      <c r="J414" s="249" t="str">
        <f t="shared" si="6"/>
        <v>городской округ Верхняя Пышма, пос. Исеть (г Верхняя Пышма), ул. Мира, д. 1</v>
      </c>
      <c r="K414" s="75">
        <v>828.6</v>
      </c>
      <c r="L414" s="75">
        <v>12</v>
      </c>
      <c r="M414" s="75">
        <v>6</v>
      </c>
      <c r="N414" s="38" t="s">
        <v>2040</v>
      </c>
      <c r="O414" s="39">
        <v>42853</v>
      </c>
      <c r="P414" s="38" t="s">
        <v>1716</v>
      </c>
      <c r="Q414" s="65">
        <v>3418394.47</v>
      </c>
    </row>
    <row r="415" spans="1:17" ht="23.25" x14ac:dyDescent="0.25">
      <c r="A415" s="72">
        <v>414</v>
      </c>
      <c r="B415" s="81" t="s">
        <v>227</v>
      </c>
      <c r="C415" s="73"/>
      <c r="D415" s="24" t="s">
        <v>243</v>
      </c>
      <c r="E415" s="24" t="s">
        <v>1500</v>
      </c>
      <c r="F415" s="24" t="s">
        <v>714</v>
      </c>
      <c r="G415" s="24" t="s">
        <v>20</v>
      </c>
      <c r="H415" s="24" t="s">
        <v>69</v>
      </c>
      <c r="I415" s="58">
        <v>12</v>
      </c>
      <c r="J415" s="249" t="str">
        <f t="shared" si="6"/>
        <v>городской округ Верхняя Пышма, пос. Исеть (г Верхняя Пышма), ул. Мира, д. 12</v>
      </c>
      <c r="K415" s="75">
        <v>833.2</v>
      </c>
      <c r="L415" s="75">
        <v>12</v>
      </c>
      <c r="M415" s="75">
        <v>8</v>
      </c>
      <c r="N415" s="38" t="s">
        <v>2040</v>
      </c>
      <c r="O415" s="39">
        <v>42853</v>
      </c>
      <c r="P415" s="38" t="s">
        <v>1716</v>
      </c>
      <c r="Q415" s="65">
        <v>4166518.03</v>
      </c>
    </row>
    <row r="416" spans="1:17" ht="23.25" x14ac:dyDescent="0.25">
      <c r="A416" s="72">
        <v>415</v>
      </c>
      <c r="B416" s="81" t="s">
        <v>227</v>
      </c>
      <c r="C416" s="73"/>
      <c r="D416" s="24" t="s">
        <v>243</v>
      </c>
      <c r="E416" s="24" t="s">
        <v>1500</v>
      </c>
      <c r="F416" s="24" t="s">
        <v>714</v>
      </c>
      <c r="G416" s="24" t="s">
        <v>20</v>
      </c>
      <c r="H416" s="24" t="s">
        <v>69</v>
      </c>
      <c r="I416" s="58">
        <v>14</v>
      </c>
      <c r="J416" s="249" t="str">
        <f t="shared" si="6"/>
        <v>городской округ Верхняя Пышма, пос. Исеть (г Верхняя Пышма), ул. Мира, д. 14</v>
      </c>
      <c r="K416" s="75">
        <v>840</v>
      </c>
      <c r="L416" s="75">
        <v>12</v>
      </c>
      <c r="M416" s="75">
        <v>8</v>
      </c>
      <c r="N416" s="38" t="s">
        <v>2040</v>
      </c>
      <c r="O416" s="39">
        <v>42853</v>
      </c>
      <c r="P416" s="38" t="s">
        <v>1716</v>
      </c>
      <c r="Q416" s="65">
        <v>4477096.16</v>
      </c>
    </row>
    <row r="417" spans="1:17" ht="23.25" x14ac:dyDescent="0.25">
      <c r="A417" s="72">
        <v>416</v>
      </c>
      <c r="B417" s="81" t="s">
        <v>227</v>
      </c>
      <c r="C417" s="73"/>
      <c r="D417" s="24" t="s">
        <v>243</v>
      </c>
      <c r="E417" s="24" t="s">
        <v>1500</v>
      </c>
      <c r="F417" s="24" t="s">
        <v>714</v>
      </c>
      <c r="G417" s="24" t="s">
        <v>20</v>
      </c>
      <c r="H417" s="24" t="s">
        <v>69</v>
      </c>
      <c r="I417" s="58">
        <v>2</v>
      </c>
      <c r="J417" s="249" t="str">
        <f t="shared" si="6"/>
        <v>городской округ Верхняя Пышма, пос. Исеть (г Верхняя Пышма), ул. Мира, д. 2</v>
      </c>
      <c r="K417" s="75">
        <v>846.3</v>
      </c>
      <c r="L417" s="75">
        <v>12</v>
      </c>
      <c r="M417" s="75">
        <v>6</v>
      </c>
      <c r="N417" s="38" t="s">
        <v>2040</v>
      </c>
      <c r="O417" s="39">
        <v>42853</v>
      </c>
      <c r="P417" s="38" t="s">
        <v>1716</v>
      </c>
      <c r="Q417" s="65">
        <v>3553656.66</v>
      </c>
    </row>
    <row r="418" spans="1:17" ht="23.25" x14ac:dyDescent="0.25">
      <c r="A418" s="72">
        <v>417</v>
      </c>
      <c r="B418" s="81" t="s">
        <v>227</v>
      </c>
      <c r="C418" s="73"/>
      <c r="D418" s="74" t="s">
        <v>243</v>
      </c>
      <c r="E418" s="24" t="s">
        <v>1500</v>
      </c>
      <c r="F418" s="83" t="s">
        <v>714</v>
      </c>
      <c r="G418" s="83" t="s">
        <v>20</v>
      </c>
      <c r="H418" s="24" t="s">
        <v>69</v>
      </c>
      <c r="I418" s="58">
        <v>4</v>
      </c>
      <c r="J418" s="249" t="str">
        <f t="shared" si="6"/>
        <v>городской округ Верхняя Пышма, пос. Исеть (г Верхняя Пышма), ул. Мира, д. 4</v>
      </c>
      <c r="K418" s="75">
        <v>504.5</v>
      </c>
      <c r="L418" s="75">
        <v>8</v>
      </c>
      <c r="M418" s="75">
        <v>8</v>
      </c>
      <c r="N418" s="38" t="s">
        <v>2040</v>
      </c>
      <c r="O418" s="39">
        <v>42853</v>
      </c>
      <c r="P418" s="38" t="s">
        <v>1716</v>
      </c>
      <c r="Q418" s="65">
        <v>2697032.33</v>
      </c>
    </row>
    <row r="419" spans="1:17" ht="23.25" x14ac:dyDescent="0.25">
      <c r="A419" s="72">
        <v>418</v>
      </c>
      <c r="B419" s="81" t="s">
        <v>227</v>
      </c>
      <c r="C419" s="73"/>
      <c r="D419" s="24" t="s">
        <v>243</v>
      </c>
      <c r="E419" s="24" t="s">
        <v>1500</v>
      </c>
      <c r="F419" s="24" t="s">
        <v>714</v>
      </c>
      <c r="G419" s="24" t="s">
        <v>20</v>
      </c>
      <c r="H419" s="24" t="s">
        <v>255</v>
      </c>
      <c r="I419" s="58">
        <v>23</v>
      </c>
      <c r="J419" s="249" t="str">
        <f t="shared" si="6"/>
        <v>городской округ Верхняя Пышма, пос. Исеть (г Верхняя Пышма), ул. Школьников, д. 23</v>
      </c>
      <c r="K419" s="75">
        <v>545.79999999999995</v>
      </c>
      <c r="L419" s="75">
        <v>12</v>
      </c>
      <c r="M419" s="75">
        <v>1</v>
      </c>
      <c r="N419" s="38" t="s">
        <v>2040</v>
      </c>
      <c r="O419" s="39">
        <v>42853</v>
      </c>
      <c r="P419" s="38" t="s">
        <v>1716</v>
      </c>
      <c r="Q419" s="65">
        <v>897032.35</v>
      </c>
    </row>
    <row r="420" spans="1:17" ht="23.25" x14ac:dyDescent="0.25">
      <c r="A420" s="72">
        <v>419</v>
      </c>
      <c r="B420" s="81" t="s">
        <v>218</v>
      </c>
      <c r="C420" s="24"/>
      <c r="D420" s="24" t="s">
        <v>174</v>
      </c>
      <c r="E420" s="24" t="s">
        <v>18</v>
      </c>
      <c r="F420" s="24" t="s">
        <v>175</v>
      </c>
      <c r="G420" s="24" t="s">
        <v>20</v>
      </c>
      <c r="H420" s="24" t="s">
        <v>81</v>
      </c>
      <c r="I420" s="58">
        <v>66</v>
      </c>
      <c r="J420" s="249" t="str">
        <f t="shared" si="6"/>
        <v>городской округ Верхняя Тура, г. Верхняя Тура, ул. Володарского, д. 66</v>
      </c>
      <c r="K420" s="75">
        <v>1602.8</v>
      </c>
      <c r="L420" s="75">
        <v>28</v>
      </c>
      <c r="M420" s="75">
        <v>1</v>
      </c>
      <c r="N420" s="38" t="s">
        <v>2041</v>
      </c>
      <c r="O420" s="39">
        <v>42877</v>
      </c>
      <c r="P420" s="38" t="s">
        <v>3034</v>
      </c>
      <c r="Q420" s="65">
        <v>3670080.91</v>
      </c>
    </row>
    <row r="421" spans="1:17" ht="23.25" x14ac:dyDescent="0.25">
      <c r="A421" s="72">
        <v>420</v>
      </c>
      <c r="B421" s="81" t="s">
        <v>218</v>
      </c>
      <c r="C421" s="24"/>
      <c r="D421" s="24" t="s">
        <v>174</v>
      </c>
      <c r="E421" s="24" t="s">
        <v>18</v>
      </c>
      <c r="F421" s="24" t="s">
        <v>175</v>
      </c>
      <c r="G421" s="24" t="s">
        <v>20</v>
      </c>
      <c r="H421" s="24" t="s">
        <v>81</v>
      </c>
      <c r="I421" s="58">
        <v>68</v>
      </c>
      <c r="J421" s="249" t="str">
        <f t="shared" si="6"/>
        <v>городской округ Верхняя Тура, г. Верхняя Тура, ул. Володарского, д. 68</v>
      </c>
      <c r="K421" s="75">
        <v>1518.8</v>
      </c>
      <c r="L421" s="75">
        <v>24</v>
      </c>
      <c r="M421" s="75">
        <v>1</v>
      </c>
      <c r="N421" s="38" t="s">
        <v>2041</v>
      </c>
      <c r="O421" s="39">
        <v>42877</v>
      </c>
      <c r="P421" s="38" t="s">
        <v>3034</v>
      </c>
      <c r="Q421" s="65">
        <v>3392367.05</v>
      </c>
    </row>
    <row r="422" spans="1:17" ht="23.25" x14ac:dyDescent="0.25">
      <c r="A422" s="72">
        <v>421</v>
      </c>
      <c r="B422" s="81" t="s">
        <v>218</v>
      </c>
      <c r="C422" s="24"/>
      <c r="D422" s="24" t="s">
        <v>174</v>
      </c>
      <c r="E422" s="24" t="s">
        <v>18</v>
      </c>
      <c r="F422" s="24" t="s">
        <v>175</v>
      </c>
      <c r="G422" s="24" t="s">
        <v>20</v>
      </c>
      <c r="H422" s="24" t="s">
        <v>131</v>
      </c>
      <c r="I422" s="58">
        <v>172</v>
      </c>
      <c r="J422" s="249" t="str">
        <f t="shared" si="6"/>
        <v>городской округ Верхняя Тура, г. Верхняя Тура, ул. Карла Либкнехта, д. 172</v>
      </c>
      <c r="K422" s="75">
        <v>1234.0999999999999</v>
      </c>
      <c r="L422" s="75">
        <v>16</v>
      </c>
      <c r="M422" s="75">
        <v>7</v>
      </c>
      <c r="N422" s="38" t="s">
        <v>2329</v>
      </c>
      <c r="O422" s="39" t="s">
        <v>2330</v>
      </c>
      <c r="P422" s="38" t="s">
        <v>3034</v>
      </c>
      <c r="Q422" s="65">
        <v>10491260.870000001</v>
      </c>
    </row>
    <row r="423" spans="1:17" ht="23.25" x14ac:dyDescent="0.25">
      <c r="A423" s="72">
        <v>422</v>
      </c>
      <c r="B423" s="81" t="s">
        <v>218</v>
      </c>
      <c r="C423" s="24"/>
      <c r="D423" s="24" t="s">
        <v>174</v>
      </c>
      <c r="E423" s="24" t="s">
        <v>18</v>
      </c>
      <c r="F423" s="24" t="s">
        <v>175</v>
      </c>
      <c r="G423" s="24" t="s">
        <v>20</v>
      </c>
      <c r="H423" s="24" t="s">
        <v>131</v>
      </c>
      <c r="I423" s="58">
        <v>173</v>
      </c>
      <c r="J423" s="249" t="str">
        <f t="shared" si="6"/>
        <v>городской округ Верхняя Тура, г. Верхняя Тура, ул. Карла Либкнехта, д. 173</v>
      </c>
      <c r="K423" s="75">
        <v>679.6</v>
      </c>
      <c r="L423" s="75">
        <v>12</v>
      </c>
      <c r="M423" s="75">
        <v>5</v>
      </c>
      <c r="N423" s="38" t="s">
        <v>2213</v>
      </c>
      <c r="O423" s="39" t="s">
        <v>2215</v>
      </c>
      <c r="P423" s="38" t="s">
        <v>2214</v>
      </c>
      <c r="Q423" s="65">
        <v>3044997.08</v>
      </c>
    </row>
    <row r="424" spans="1:17" ht="23.25" x14ac:dyDescent="0.25">
      <c r="A424" s="72">
        <v>423</v>
      </c>
      <c r="B424" s="81" t="s">
        <v>218</v>
      </c>
      <c r="C424" s="24"/>
      <c r="D424" s="24" t="s">
        <v>174</v>
      </c>
      <c r="E424" s="24" t="s">
        <v>18</v>
      </c>
      <c r="F424" s="24" t="s">
        <v>175</v>
      </c>
      <c r="G424" s="24" t="s">
        <v>20</v>
      </c>
      <c r="H424" s="24" t="s">
        <v>176</v>
      </c>
      <c r="I424" s="58">
        <v>1</v>
      </c>
      <c r="J424" s="249" t="str">
        <f t="shared" si="6"/>
        <v>городской округ Верхняя Тура, г. Верхняя Тура, ул. Машиностроителей, д. 1</v>
      </c>
      <c r="K424" s="75">
        <v>1643</v>
      </c>
      <c r="L424" s="75">
        <v>15</v>
      </c>
      <c r="M424" s="75">
        <v>5</v>
      </c>
      <c r="N424" s="38" t="s">
        <v>2329</v>
      </c>
      <c r="O424" s="39" t="s">
        <v>2330</v>
      </c>
      <c r="P424" s="38" t="s">
        <v>3034</v>
      </c>
      <c r="Q424" s="65">
        <v>6633949.3200000003</v>
      </c>
    </row>
    <row r="425" spans="1:17" x14ac:dyDescent="0.25">
      <c r="A425" s="80">
        <v>424</v>
      </c>
      <c r="B425" s="81" t="s">
        <v>227</v>
      </c>
      <c r="C425" s="83"/>
      <c r="D425" s="74" t="s">
        <v>256</v>
      </c>
      <c r="E425" s="83" t="s">
        <v>18</v>
      </c>
      <c r="F425" s="83" t="s">
        <v>257</v>
      </c>
      <c r="G425" s="83" t="s">
        <v>258</v>
      </c>
      <c r="H425" s="83" t="s">
        <v>36</v>
      </c>
      <c r="I425" s="84">
        <v>6</v>
      </c>
      <c r="J425" s="249" t="str">
        <f t="shared" si="6"/>
        <v>городской округ Дегтярск, г. Дегтярск, пл. Ленина, д. 6</v>
      </c>
      <c r="K425" s="75">
        <v>550.04</v>
      </c>
      <c r="L425" s="75">
        <v>8</v>
      </c>
      <c r="M425" s="75">
        <v>6</v>
      </c>
      <c r="N425" s="38" t="s">
        <v>2042</v>
      </c>
      <c r="O425" s="39">
        <v>42846</v>
      </c>
      <c r="P425" s="38" t="s">
        <v>1964</v>
      </c>
      <c r="Q425" s="65">
        <v>2792540.45</v>
      </c>
    </row>
    <row r="426" spans="1:17" ht="23.25" x14ac:dyDescent="0.25">
      <c r="A426" s="72">
        <v>425</v>
      </c>
      <c r="B426" s="81" t="s">
        <v>227</v>
      </c>
      <c r="C426" s="24"/>
      <c r="D426" s="44" t="s">
        <v>256</v>
      </c>
      <c r="E426" s="44" t="s">
        <v>18</v>
      </c>
      <c r="F426" s="44" t="s">
        <v>257</v>
      </c>
      <c r="G426" s="44" t="s">
        <v>20</v>
      </c>
      <c r="H426" s="44" t="s">
        <v>28</v>
      </c>
      <c r="I426" s="76">
        <v>36</v>
      </c>
      <c r="J426" s="249" t="str">
        <f t="shared" si="6"/>
        <v>городской округ Дегтярск, г. Дегтярск, ул. Калинина, д. 36</v>
      </c>
      <c r="K426" s="75">
        <v>563.64</v>
      </c>
      <c r="L426" s="75">
        <v>5</v>
      </c>
      <c r="M426" s="75">
        <v>7</v>
      </c>
      <c r="N426" s="38" t="s">
        <v>1638</v>
      </c>
      <c r="O426" s="39">
        <v>42191</v>
      </c>
      <c r="P426" s="38" t="s">
        <v>1610</v>
      </c>
      <c r="Q426" s="65">
        <v>1854437.89</v>
      </c>
    </row>
    <row r="427" spans="1:17" ht="23.25" x14ac:dyDescent="0.25">
      <c r="A427" s="72">
        <v>426</v>
      </c>
      <c r="B427" s="81" t="s">
        <v>227</v>
      </c>
      <c r="C427" s="24"/>
      <c r="D427" s="24" t="s">
        <v>256</v>
      </c>
      <c r="E427" s="24" t="s">
        <v>18</v>
      </c>
      <c r="F427" s="24" t="s">
        <v>257</v>
      </c>
      <c r="G427" s="24" t="s">
        <v>20</v>
      </c>
      <c r="H427" s="24" t="s">
        <v>28</v>
      </c>
      <c r="I427" s="58">
        <v>38</v>
      </c>
      <c r="J427" s="249" t="str">
        <f t="shared" si="6"/>
        <v>городской округ Дегтярск, г. Дегтярск, ул. Калинина, д. 38</v>
      </c>
      <c r="K427" s="75">
        <v>943.3</v>
      </c>
      <c r="L427" s="75">
        <v>7</v>
      </c>
      <c r="M427" s="75">
        <v>7</v>
      </c>
      <c r="N427" s="38" t="s">
        <v>2042</v>
      </c>
      <c r="O427" s="39">
        <v>42846</v>
      </c>
      <c r="P427" s="38" t="s">
        <v>1964</v>
      </c>
      <c r="Q427" s="65">
        <v>4141375.86</v>
      </c>
    </row>
    <row r="428" spans="1:17" ht="23.25" x14ac:dyDescent="0.25">
      <c r="A428" s="72">
        <v>427</v>
      </c>
      <c r="B428" s="81" t="s">
        <v>227</v>
      </c>
      <c r="C428" s="24"/>
      <c r="D428" s="44" t="s">
        <v>256</v>
      </c>
      <c r="E428" s="44" t="s">
        <v>18</v>
      </c>
      <c r="F428" s="44" t="s">
        <v>257</v>
      </c>
      <c r="G428" s="44" t="s">
        <v>20</v>
      </c>
      <c r="H428" s="44" t="s">
        <v>28</v>
      </c>
      <c r="I428" s="76">
        <v>48</v>
      </c>
      <c r="J428" s="249" t="str">
        <f t="shared" si="6"/>
        <v>городской округ Дегтярск, г. Дегтярск, ул. Калинина, д. 48</v>
      </c>
      <c r="K428" s="75">
        <v>554.73</v>
      </c>
      <c r="L428" s="75">
        <v>8</v>
      </c>
      <c r="M428" s="75">
        <v>1</v>
      </c>
      <c r="N428" s="38" t="s">
        <v>1638</v>
      </c>
      <c r="O428" s="39">
        <v>42191</v>
      </c>
      <c r="P428" s="38" t="s">
        <v>1610</v>
      </c>
      <c r="Q428" s="65">
        <v>110801.69</v>
      </c>
    </row>
    <row r="429" spans="1:17" ht="23.25" x14ac:dyDescent="0.25">
      <c r="A429" s="72">
        <v>428</v>
      </c>
      <c r="B429" s="81" t="s">
        <v>227</v>
      </c>
      <c r="C429" s="24"/>
      <c r="D429" s="24" t="s">
        <v>256</v>
      </c>
      <c r="E429" s="24" t="s">
        <v>18</v>
      </c>
      <c r="F429" s="24" t="s">
        <v>257</v>
      </c>
      <c r="G429" s="24" t="s">
        <v>20</v>
      </c>
      <c r="H429" s="24" t="s">
        <v>567</v>
      </c>
      <c r="I429" s="58">
        <v>1</v>
      </c>
      <c r="J429" s="249" t="str">
        <f t="shared" si="6"/>
        <v>городской округ Дегтярск, г. Дегтярск, ул. Литвинова, д. 1</v>
      </c>
      <c r="K429" s="75">
        <v>679</v>
      </c>
      <c r="L429" s="75">
        <v>16</v>
      </c>
      <c r="M429" s="75">
        <v>7</v>
      </c>
      <c r="N429" s="38" t="s">
        <v>2042</v>
      </c>
      <c r="O429" s="39">
        <v>42846</v>
      </c>
      <c r="P429" s="38" t="s">
        <v>1964</v>
      </c>
      <c r="Q429" s="65">
        <v>4019786.08</v>
      </c>
    </row>
    <row r="430" spans="1:17" ht="23.25" x14ac:dyDescent="0.25">
      <c r="A430" s="72">
        <v>429</v>
      </c>
      <c r="B430" s="81" t="s">
        <v>227</v>
      </c>
      <c r="C430" s="24"/>
      <c r="D430" s="24" t="s">
        <v>256</v>
      </c>
      <c r="E430" s="24" t="s">
        <v>18</v>
      </c>
      <c r="F430" s="24" t="s">
        <v>257</v>
      </c>
      <c r="G430" s="24" t="s">
        <v>20</v>
      </c>
      <c r="H430" s="24" t="s">
        <v>567</v>
      </c>
      <c r="I430" s="58">
        <v>10</v>
      </c>
      <c r="J430" s="249" t="str">
        <f t="shared" si="6"/>
        <v>городской округ Дегтярск, г. Дегтярск, ул. Литвинова, д. 10</v>
      </c>
      <c r="K430" s="75">
        <v>463.59</v>
      </c>
      <c r="L430" s="75">
        <v>8</v>
      </c>
      <c r="M430" s="75">
        <v>5</v>
      </c>
      <c r="N430" s="38" t="s">
        <v>2042</v>
      </c>
      <c r="O430" s="39">
        <v>42846</v>
      </c>
      <c r="P430" s="38" t="s">
        <v>1964</v>
      </c>
      <c r="Q430" s="65">
        <v>758453.29</v>
      </c>
    </row>
    <row r="431" spans="1:17" ht="23.25" x14ac:dyDescent="0.25">
      <c r="A431" s="72">
        <v>430</v>
      </c>
      <c r="B431" s="81" t="s">
        <v>227</v>
      </c>
      <c r="C431" s="24"/>
      <c r="D431" s="24" t="s">
        <v>256</v>
      </c>
      <c r="E431" s="24" t="s">
        <v>18</v>
      </c>
      <c r="F431" s="24" t="s">
        <v>257</v>
      </c>
      <c r="G431" s="24" t="s">
        <v>20</v>
      </c>
      <c r="H431" s="24" t="s">
        <v>567</v>
      </c>
      <c r="I431" s="58">
        <v>11</v>
      </c>
      <c r="J431" s="249" t="str">
        <f t="shared" si="6"/>
        <v>городской округ Дегтярск, г. Дегтярск, ул. Литвинова, д. 11</v>
      </c>
      <c r="K431" s="75">
        <v>461.89</v>
      </c>
      <c r="L431" s="75">
        <v>8</v>
      </c>
      <c r="M431" s="75">
        <v>6</v>
      </c>
      <c r="N431" s="38" t="s">
        <v>2042</v>
      </c>
      <c r="O431" s="39">
        <v>42846</v>
      </c>
      <c r="P431" s="38" t="s">
        <v>1964</v>
      </c>
      <c r="Q431" s="65">
        <v>2361722.06</v>
      </c>
    </row>
    <row r="432" spans="1:17" ht="23.25" x14ac:dyDescent="0.25">
      <c r="A432" s="80">
        <v>431</v>
      </c>
      <c r="B432" s="81" t="s">
        <v>227</v>
      </c>
      <c r="C432" s="24"/>
      <c r="D432" s="44" t="s">
        <v>256</v>
      </c>
      <c r="E432" s="44" t="s">
        <v>18</v>
      </c>
      <c r="F432" s="44" t="s">
        <v>257</v>
      </c>
      <c r="G432" s="44" t="s">
        <v>20</v>
      </c>
      <c r="H432" s="44" t="s">
        <v>567</v>
      </c>
      <c r="I432" s="76">
        <v>15</v>
      </c>
      <c r="J432" s="249" t="str">
        <f t="shared" si="6"/>
        <v>городской округ Дегтярск, г. Дегтярск, ул. Литвинова, д. 15</v>
      </c>
      <c r="K432" s="75">
        <v>471.57</v>
      </c>
      <c r="L432" s="75">
        <v>8</v>
      </c>
      <c r="M432" s="75">
        <v>6</v>
      </c>
      <c r="N432" s="38" t="s">
        <v>2216</v>
      </c>
      <c r="O432" s="39" t="s">
        <v>2217</v>
      </c>
      <c r="P432" s="38" t="s">
        <v>1610</v>
      </c>
      <c r="Q432" s="65">
        <v>1448016.5</v>
      </c>
    </row>
    <row r="433" spans="1:17" ht="23.25" x14ac:dyDescent="0.25">
      <c r="A433" s="72">
        <v>432</v>
      </c>
      <c r="B433" s="81" t="s">
        <v>227</v>
      </c>
      <c r="C433" s="24"/>
      <c r="D433" s="44" t="s">
        <v>256</v>
      </c>
      <c r="E433" s="44" t="s">
        <v>18</v>
      </c>
      <c r="F433" s="44" t="s">
        <v>257</v>
      </c>
      <c r="G433" s="44" t="s">
        <v>20</v>
      </c>
      <c r="H433" s="44" t="s">
        <v>567</v>
      </c>
      <c r="I433" s="76">
        <v>6</v>
      </c>
      <c r="J433" s="249" t="str">
        <f t="shared" si="6"/>
        <v>городской округ Дегтярск, г. Дегтярск, ул. Литвинова, д. 6</v>
      </c>
      <c r="K433" s="75">
        <v>280.5</v>
      </c>
      <c r="L433" s="75">
        <v>8</v>
      </c>
      <c r="M433" s="75">
        <v>6</v>
      </c>
      <c r="N433" s="38" t="s">
        <v>1638</v>
      </c>
      <c r="O433" s="39">
        <v>42191</v>
      </c>
      <c r="P433" s="38" t="s">
        <v>1610</v>
      </c>
      <c r="Q433" s="65">
        <v>925148.39</v>
      </c>
    </row>
    <row r="434" spans="1:17" x14ac:dyDescent="0.25">
      <c r="A434" s="80">
        <v>433</v>
      </c>
      <c r="B434" s="81" t="s">
        <v>227</v>
      </c>
      <c r="C434" s="83"/>
      <c r="D434" s="74" t="s">
        <v>256</v>
      </c>
      <c r="E434" s="83" t="s">
        <v>18</v>
      </c>
      <c r="F434" s="83" t="s">
        <v>257</v>
      </c>
      <c r="G434" s="83" t="s">
        <v>20</v>
      </c>
      <c r="H434" s="83" t="s">
        <v>166</v>
      </c>
      <c r="I434" s="84">
        <v>5</v>
      </c>
      <c r="J434" s="249" t="str">
        <f t="shared" si="6"/>
        <v>городской округ Дегтярск, г. Дегтярск, ул. Шевченко, д. 5</v>
      </c>
      <c r="K434" s="75">
        <v>461.39</v>
      </c>
      <c r="L434" s="75">
        <v>8</v>
      </c>
      <c r="M434" s="75">
        <v>7</v>
      </c>
      <c r="N434" s="38" t="s">
        <v>2042</v>
      </c>
      <c r="O434" s="39">
        <v>42846</v>
      </c>
      <c r="P434" s="38" t="s">
        <v>1964</v>
      </c>
      <c r="Q434" s="65">
        <v>2594914.75</v>
      </c>
    </row>
    <row r="435" spans="1:17" ht="23.25" x14ac:dyDescent="0.25">
      <c r="A435" s="72">
        <v>434</v>
      </c>
      <c r="B435" s="81" t="s">
        <v>499</v>
      </c>
      <c r="C435" s="24"/>
      <c r="D435" s="24" t="s">
        <v>547</v>
      </c>
      <c r="E435" s="24" t="s">
        <v>18</v>
      </c>
      <c r="F435" s="24" t="s">
        <v>548</v>
      </c>
      <c r="G435" s="24" t="s">
        <v>20</v>
      </c>
      <c r="H435" s="24" t="s">
        <v>781</v>
      </c>
      <c r="I435" s="58">
        <v>10</v>
      </c>
      <c r="J435" s="249" t="str">
        <f t="shared" si="6"/>
        <v>городской округ Заречный, г. Заречный, ул. 50 лет ВЛКСМ, д. 10</v>
      </c>
      <c r="K435" s="75">
        <v>791.8</v>
      </c>
      <c r="L435" s="75">
        <v>18</v>
      </c>
      <c r="M435" s="75">
        <v>1</v>
      </c>
      <c r="N435" s="38" t="s">
        <v>2012</v>
      </c>
      <c r="O435" s="39">
        <v>42660</v>
      </c>
      <c r="P435" s="38" t="s">
        <v>1608</v>
      </c>
      <c r="Q435" s="65">
        <v>2255686.8199999998</v>
      </c>
    </row>
    <row r="436" spans="1:17" x14ac:dyDescent="0.25">
      <c r="A436" s="72">
        <v>435</v>
      </c>
      <c r="B436" s="81" t="s">
        <v>499</v>
      </c>
      <c r="C436" s="73"/>
      <c r="D436" s="24" t="s">
        <v>547</v>
      </c>
      <c r="E436" s="24" t="s">
        <v>18</v>
      </c>
      <c r="F436" s="24" t="s">
        <v>548</v>
      </c>
      <c r="G436" s="24" t="s">
        <v>20</v>
      </c>
      <c r="H436" s="24" t="s">
        <v>36</v>
      </c>
      <c r="I436" s="58">
        <v>5</v>
      </c>
      <c r="J436" s="249" t="str">
        <f t="shared" si="6"/>
        <v>городской округ Заречный, г. Заречный, ул. Ленина, д. 5</v>
      </c>
      <c r="K436" s="75">
        <v>1010.8</v>
      </c>
      <c r="L436" s="75">
        <v>24</v>
      </c>
      <c r="M436" s="75">
        <v>8</v>
      </c>
      <c r="N436" s="38" t="s">
        <v>2012</v>
      </c>
      <c r="O436" s="39">
        <v>42660</v>
      </c>
      <c r="P436" s="38" t="s">
        <v>1608</v>
      </c>
      <c r="Q436" s="65">
        <v>6885800.9699999997</v>
      </c>
    </row>
    <row r="437" spans="1:17" x14ac:dyDescent="0.25">
      <c r="A437" s="72">
        <v>436</v>
      </c>
      <c r="B437" s="81" t="s">
        <v>499</v>
      </c>
      <c r="C437" s="73"/>
      <c r="D437" s="24" t="s">
        <v>547</v>
      </c>
      <c r="E437" s="24" t="s">
        <v>18</v>
      </c>
      <c r="F437" s="24" t="s">
        <v>548</v>
      </c>
      <c r="G437" s="24" t="s">
        <v>20</v>
      </c>
      <c r="H437" s="24" t="s">
        <v>69</v>
      </c>
      <c r="I437" s="58">
        <v>2</v>
      </c>
      <c r="J437" s="249" t="str">
        <f t="shared" si="6"/>
        <v>городской округ Заречный, г. Заречный, ул. Мира, д. 2</v>
      </c>
      <c r="K437" s="75">
        <v>729.61</v>
      </c>
      <c r="L437" s="75">
        <v>12</v>
      </c>
      <c r="M437" s="75">
        <v>8</v>
      </c>
      <c r="N437" s="38" t="s">
        <v>2012</v>
      </c>
      <c r="O437" s="39">
        <v>42660</v>
      </c>
      <c r="P437" s="38" t="s">
        <v>1608</v>
      </c>
      <c r="Q437" s="65">
        <v>5898668.96</v>
      </c>
    </row>
    <row r="438" spans="1:17" ht="23.25" x14ac:dyDescent="0.25">
      <c r="A438" s="72">
        <v>437</v>
      </c>
      <c r="B438" s="81" t="s">
        <v>499</v>
      </c>
      <c r="C438" s="73"/>
      <c r="D438" s="24" t="s">
        <v>547</v>
      </c>
      <c r="E438" s="24" t="s">
        <v>18</v>
      </c>
      <c r="F438" s="24" t="s">
        <v>548</v>
      </c>
      <c r="G438" s="24" t="s">
        <v>20</v>
      </c>
      <c r="H438" s="24" t="s">
        <v>77</v>
      </c>
      <c r="I438" s="58">
        <v>1</v>
      </c>
      <c r="J438" s="249" t="str">
        <f t="shared" si="6"/>
        <v>городской округ Заречный, г. Заречный, ул. Свердлова, д. 1</v>
      </c>
      <c r="K438" s="75">
        <v>737.9</v>
      </c>
      <c r="L438" s="75">
        <v>12</v>
      </c>
      <c r="M438" s="75">
        <v>8</v>
      </c>
      <c r="N438" s="38" t="s">
        <v>2012</v>
      </c>
      <c r="O438" s="39">
        <v>42660</v>
      </c>
      <c r="P438" s="38" t="s">
        <v>1608</v>
      </c>
      <c r="Q438" s="65">
        <v>5700053.7199999997</v>
      </c>
    </row>
    <row r="439" spans="1:17" ht="23.25" x14ac:dyDescent="0.25">
      <c r="A439" s="72">
        <v>438</v>
      </c>
      <c r="B439" s="81" t="s">
        <v>499</v>
      </c>
      <c r="C439" s="73"/>
      <c r="D439" s="24" t="s">
        <v>547</v>
      </c>
      <c r="E439" s="24" t="s">
        <v>18</v>
      </c>
      <c r="F439" s="24" t="s">
        <v>548</v>
      </c>
      <c r="G439" s="24" t="s">
        <v>20</v>
      </c>
      <c r="H439" s="24" t="s">
        <v>77</v>
      </c>
      <c r="I439" s="58">
        <v>3</v>
      </c>
      <c r="J439" s="249" t="str">
        <f t="shared" si="6"/>
        <v>городской округ Заречный, г. Заречный, ул. Свердлова, д. 3</v>
      </c>
      <c r="K439" s="75">
        <v>729.3</v>
      </c>
      <c r="L439" s="75">
        <v>12</v>
      </c>
      <c r="M439" s="75">
        <v>8</v>
      </c>
      <c r="N439" s="38" t="s">
        <v>1998</v>
      </c>
      <c r="O439" s="39">
        <v>42849</v>
      </c>
      <c r="P439" s="38" t="s">
        <v>1608</v>
      </c>
      <c r="Q439" s="65">
        <v>5975581.3600000003</v>
      </c>
    </row>
    <row r="440" spans="1:17" ht="23.25" x14ac:dyDescent="0.25">
      <c r="A440" s="72">
        <v>439</v>
      </c>
      <c r="B440" s="81" t="s">
        <v>218</v>
      </c>
      <c r="C440" s="24"/>
      <c r="D440" s="24" t="s">
        <v>3024</v>
      </c>
      <c r="E440" s="24" t="s">
        <v>637</v>
      </c>
      <c r="F440" s="24" t="s">
        <v>178</v>
      </c>
      <c r="G440" s="24" t="s">
        <v>20</v>
      </c>
      <c r="H440" s="24" t="s">
        <v>278</v>
      </c>
      <c r="I440" s="58">
        <v>21</v>
      </c>
      <c r="J440" s="249" t="str">
        <f t="shared" si="6"/>
        <v>Городской округ ЗАТО Свободный Свердловской области, п.г.т. Свободный, ул. Космонавтов, д. 21</v>
      </c>
      <c r="K440" s="75">
        <v>4791.8999999999996</v>
      </c>
      <c r="L440" s="75">
        <v>90</v>
      </c>
      <c r="M440" s="75">
        <v>7</v>
      </c>
      <c r="N440" s="38" t="s">
        <v>2043</v>
      </c>
      <c r="O440" s="39">
        <v>42884</v>
      </c>
      <c r="P440" s="38" t="s">
        <v>1619</v>
      </c>
      <c r="Q440" s="65">
        <v>18903256.620000001</v>
      </c>
    </row>
    <row r="441" spans="1:17" ht="23.25" x14ac:dyDescent="0.25">
      <c r="A441" s="72">
        <v>440</v>
      </c>
      <c r="B441" s="81" t="s">
        <v>218</v>
      </c>
      <c r="C441" s="24"/>
      <c r="D441" s="24" t="s">
        <v>3024</v>
      </c>
      <c r="E441" s="24" t="s">
        <v>637</v>
      </c>
      <c r="F441" s="24" t="s">
        <v>178</v>
      </c>
      <c r="G441" s="24" t="s">
        <v>20</v>
      </c>
      <c r="H441" s="24" t="s">
        <v>179</v>
      </c>
      <c r="I441" s="58">
        <v>2</v>
      </c>
      <c r="J441" s="249" t="str">
        <f t="shared" si="6"/>
        <v>Городской округ ЗАТО Свободный Свердловской области, п.г.т. Свободный, ул. Неделина, д. 2</v>
      </c>
      <c r="K441" s="75">
        <v>3572.78</v>
      </c>
      <c r="L441" s="75">
        <v>64</v>
      </c>
      <c r="M441" s="75">
        <v>8</v>
      </c>
      <c r="N441" s="38" t="s">
        <v>2044</v>
      </c>
      <c r="O441" s="39">
        <v>42668</v>
      </c>
      <c r="P441" s="38" t="s">
        <v>1619</v>
      </c>
      <c r="Q441" s="65">
        <v>15420883.1</v>
      </c>
    </row>
    <row r="442" spans="1:17" ht="23.25" x14ac:dyDescent="0.25">
      <c r="A442" s="80">
        <v>441</v>
      </c>
      <c r="B442" s="81" t="s">
        <v>499</v>
      </c>
      <c r="C442" s="24"/>
      <c r="D442" s="90" t="s">
        <v>3025</v>
      </c>
      <c r="E442" s="24" t="s">
        <v>637</v>
      </c>
      <c r="F442" s="24" t="s">
        <v>562</v>
      </c>
      <c r="G442" s="24" t="s">
        <v>20</v>
      </c>
      <c r="H442" s="24" t="s">
        <v>792</v>
      </c>
      <c r="I442" s="58">
        <v>255</v>
      </c>
      <c r="J442" s="249" t="str">
        <f t="shared" si="6"/>
        <v>Городской округ ЗАТО Уральский Свердловской области, п.г.т. Уральский, ул. им С.П.Королева, д. 255</v>
      </c>
      <c r="K442" s="75">
        <v>3065.3</v>
      </c>
      <c r="L442" s="75">
        <v>60</v>
      </c>
      <c r="M442" s="75">
        <v>1</v>
      </c>
      <c r="N442" s="38" t="s">
        <v>2289</v>
      </c>
      <c r="O442" s="39" t="s">
        <v>2290</v>
      </c>
      <c r="P442" s="38" t="s">
        <v>1608</v>
      </c>
      <c r="Q442" s="65">
        <v>1771807.76</v>
      </c>
    </row>
    <row r="443" spans="1:17" ht="23.25" x14ac:dyDescent="0.25">
      <c r="A443" s="80">
        <v>442</v>
      </c>
      <c r="B443" s="81" t="s">
        <v>499</v>
      </c>
      <c r="C443" s="24"/>
      <c r="D443" s="90" t="s">
        <v>3025</v>
      </c>
      <c r="E443" s="24" t="s">
        <v>637</v>
      </c>
      <c r="F443" s="24" t="s">
        <v>562</v>
      </c>
      <c r="G443" s="24" t="s">
        <v>20</v>
      </c>
      <c r="H443" s="24" t="s">
        <v>563</v>
      </c>
      <c r="I443" s="58">
        <v>101</v>
      </c>
      <c r="J443" s="249" t="str">
        <f t="shared" si="6"/>
        <v>Городской округ ЗАТО Уральский Свердловской области, п.г.т. Уральский, ул. Капитана Флерова, д. 101</v>
      </c>
      <c r="K443" s="75">
        <v>787.7</v>
      </c>
      <c r="L443" s="75">
        <v>12</v>
      </c>
      <c r="M443" s="75">
        <v>4</v>
      </c>
      <c r="N443" s="38" t="s">
        <v>2012</v>
      </c>
      <c r="O443" s="39">
        <v>42660</v>
      </c>
      <c r="P443" s="38" t="s">
        <v>1608</v>
      </c>
      <c r="Q443" s="65">
        <v>5393860.2400000002</v>
      </c>
    </row>
    <row r="444" spans="1:17" x14ac:dyDescent="0.25">
      <c r="A444" s="72">
        <v>443</v>
      </c>
      <c r="B444" s="81" t="s">
        <v>327</v>
      </c>
      <c r="C444" s="73"/>
      <c r="D444" s="24" t="s">
        <v>339</v>
      </c>
      <c r="E444" s="24" t="s">
        <v>18</v>
      </c>
      <c r="F444" s="24" t="s">
        <v>340</v>
      </c>
      <c r="G444" s="24" t="s">
        <v>20</v>
      </c>
      <c r="H444" s="24" t="s">
        <v>744</v>
      </c>
      <c r="I444" s="58">
        <v>17</v>
      </c>
      <c r="J444" s="249" t="str">
        <f t="shared" si="6"/>
        <v>городской округ Карпинск, г. Карпинск, ул. Ким, д. 17</v>
      </c>
      <c r="K444" s="75">
        <v>835.9</v>
      </c>
      <c r="L444" s="75">
        <v>16</v>
      </c>
      <c r="M444" s="75">
        <v>1</v>
      </c>
      <c r="N444" s="38" t="s">
        <v>2045</v>
      </c>
      <c r="O444" s="39">
        <v>42881</v>
      </c>
      <c r="P444" s="38" t="s">
        <v>2046</v>
      </c>
      <c r="Q444" s="65">
        <v>1369467.02</v>
      </c>
    </row>
    <row r="445" spans="1:17" ht="23.25" x14ac:dyDescent="0.25">
      <c r="A445" s="80">
        <v>444</v>
      </c>
      <c r="B445" s="81" t="s">
        <v>327</v>
      </c>
      <c r="C445" s="73"/>
      <c r="D445" s="24" t="s">
        <v>339</v>
      </c>
      <c r="E445" s="24" t="s">
        <v>18</v>
      </c>
      <c r="F445" s="24" t="s">
        <v>340</v>
      </c>
      <c r="G445" s="24" t="s">
        <v>20</v>
      </c>
      <c r="H445" s="24" t="s">
        <v>36</v>
      </c>
      <c r="I445" s="58">
        <v>103</v>
      </c>
      <c r="J445" s="249" t="str">
        <f t="shared" si="6"/>
        <v>городской округ Карпинск, г. Карпинск, ул. Ленина, д. 103</v>
      </c>
      <c r="K445" s="75">
        <v>405.5</v>
      </c>
      <c r="L445" s="75">
        <v>8</v>
      </c>
      <c r="M445" s="75">
        <v>4</v>
      </c>
      <c r="N445" s="38" t="s">
        <v>2045</v>
      </c>
      <c r="O445" s="39">
        <v>42881</v>
      </c>
      <c r="P445" s="38" t="s">
        <v>2046</v>
      </c>
      <c r="Q445" s="65">
        <v>2174789.56</v>
      </c>
    </row>
    <row r="446" spans="1:17" ht="23.25" x14ac:dyDescent="0.25">
      <c r="A446" s="72">
        <v>445</v>
      </c>
      <c r="B446" s="81" t="s">
        <v>327</v>
      </c>
      <c r="C446" s="73"/>
      <c r="D446" s="24" t="s">
        <v>339</v>
      </c>
      <c r="E446" s="24" t="s">
        <v>18</v>
      </c>
      <c r="F446" s="24" t="s">
        <v>340</v>
      </c>
      <c r="G446" s="24" t="s">
        <v>20</v>
      </c>
      <c r="H446" s="24" t="s">
        <v>36</v>
      </c>
      <c r="I446" s="58">
        <v>105</v>
      </c>
      <c r="J446" s="249" t="str">
        <f t="shared" si="6"/>
        <v>городской округ Карпинск, г. Карпинск, ул. Ленина, д. 105</v>
      </c>
      <c r="K446" s="75">
        <v>396.1</v>
      </c>
      <c r="L446" s="75">
        <v>8</v>
      </c>
      <c r="M446" s="75">
        <v>4</v>
      </c>
      <c r="N446" s="38" t="s">
        <v>2045</v>
      </c>
      <c r="O446" s="39">
        <v>42881</v>
      </c>
      <c r="P446" s="38" t="s">
        <v>2046</v>
      </c>
      <c r="Q446" s="65">
        <v>2091818.36</v>
      </c>
    </row>
    <row r="447" spans="1:17" ht="23.25" x14ac:dyDescent="0.25">
      <c r="A447" s="72">
        <v>446</v>
      </c>
      <c r="B447" s="81" t="s">
        <v>327</v>
      </c>
      <c r="C447" s="73"/>
      <c r="D447" s="24" t="s">
        <v>339</v>
      </c>
      <c r="E447" s="24" t="s">
        <v>18</v>
      </c>
      <c r="F447" s="24" t="s">
        <v>340</v>
      </c>
      <c r="G447" s="24" t="s">
        <v>20</v>
      </c>
      <c r="H447" s="24" t="s">
        <v>36</v>
      </c>
      <c r="I447" s="58">
        <v>117</v>
      </c>
      <c r="J447" s="249" t="str">
        <f t="shared" si="6"/>
        <v>городской округ Карпинск, г. Карпинск, ул. Ленина, д. 117</v>
      </c>
      <c r="K447" s="75">
        <v>391.9</v>
      </c>
      <c r="L447" s="75">
        <v>8</v>
      </c>
      <c r="M447" s="75">
        <v>3</v>
      </c>
      <c r="N447" s="38" t="s">
        <v>2045</v>
      </c>
      <c r="O447" s="39">
        <v>42881</v>
      </c>
      <c r="P447" s="38" t="s">
        <v>2046</v>
      </c>
      <c r="Q447" s="65">
        <v>1915329.05</v>
      </c>
    </row>
    <row r="448" spans="1:17" x14ac:dyDescent="0.25">
      <c r="A448" s="72">
        <v>447</v>
      </c>
      <c r="B448" s="81" t="s">
        <v>327</v>
      </c>
      <c r="C448" s="73"/>
      <c r="D448" s="24" t="s">
        <v>339</v>
      </c>
      <c r="E448" s="24" t="s">
        <v>18</v>
      </c>
      <c r="F448" s="24" t="s">
        <v>340</v>
      </c>
      <c r="G448" s="24" t="s">
        <v>20</v>
      </c>
      <c r="H448" s="24" t="s">
        <v>36</v>
      </c>
      <c r="I448" s="58">
        <v>46</v>
      </c>
      <c r="J448" s="249" t="str">
        <f t="shared" si="6"/>
        <v>городской округ Карпинск, г. Карпинск, ул. Ленина, д. 46</v>
      </c>
      <c r="K448" s="75">
        <v>673.3</v>
      </c>
      <c r="L448" s="75">
        <v>14</v>
      </c>
      <c r="M448" s="75">
        <v>4</v>
      </c>
      <c r="N448" s="38" t="s">
        <v>2045</v>
      </c>
      <c r="O448" s="39">
        <v>42881</v>
      </c>
      <c r="P448" s="38" t="s">
        <v>2046</v>
      </c>
      <c r="Q448" s="65">
        <v>3689228.96</v>
      </c>
    </row>
    <row r="449" spans="1:17" x14ac:dyDescent="0.25">
      <c r="A449" s="72">
        <v>448</v>
      </c>
      <c r="B449" s="81" t="s">
        <v>327</v>
      </c>
      <c r="C449" s="73"/>
      <c r="D449" s="24" t="s">
        <v>339</v>
      </c>
      <c r="E449" s="24" t="s">
        <v>18</v>
      </c>
      <c r="F449" s="24" t="s">
        <v>340</v>
      </c>
      <c r="G449" s="24" t="s">
        <v>20</v>
      </c>
      <c r="H449" s="24" t="s">
        <v>36</v>
      </c>
      <c r="I449" s="58">
        <v>76</v>
      </c>
      <c r="J449" s="249" t="str">
        <f t="shared" si="6"/>
        <v>городской округ Карпинск, г. Карпинск, ул. Ленина, д. 76</v>
      </c>
      <c r="K449" s="75">
        <v>771.1</v>
      </c>
      <c r="L449" s="75">
        <v>11</v>
      </c>
      <c r="M449" s="75">
        <v>2</v>
      </c>
      <c r="N449" s="38" t="s">
        <v>2047</v>
      </c>
      <c r="O449" s="39">
        <v>42884</v>
      </c>
      <c r="P449" s="38" t="s">
        <v>2046</v>
      </c>
      <c r="Q449" s="65">
        <v>506057.98</v>
      </c>
    </row>
    <row r="450" spans="1:17" ht="23.25" x14ac:dyDescent="0.25">
      <c r="A450" s="72">
        <v>449</v>
      </c>
      <c r="B450" s="81" t="s">
        <v>327</v>
      </c>
      <c r="C450" s="73"/>
      <c r="D450" s="24" t="s">
        <v>339</v>
      </c>
      <c r="E450" s="24" t="s">
        <v>18</v>
      </c>
      <c r="F450" s="24" t="s">
        <v>340</v>
      </c>
      <c r="G450" s="24" t="s">
        <v>20</v>
      </c>
      <c r="H450" s="24" t="s">
        <v>490</v>
      </c>
      <c r="I450" s="58">
        <v>10</v>
      </c>
      <c r="J450" s="249" t="str">
        <f t="shared" si="6"/>
        <v>городской округ Карпинск, г. Карпинск, ул. Лермонтова, д. 10</v>
      </c>
      <c r="K450" s="75">
        <v>498.4</v>
      </c>
      <c r="L450" s="75">
        <v>8</v>
      </c>
      <c r="M450" s="75">
        <v>4</v>
      </c>
      <c r="N450" s="38" t="s">
        <v>2047</v>
      </c>
      <c r="O450" s="39">
        <v>42884</v>
      </c>
      <c r="P450" s="38" t="s">
        <v>2046</v>
      </c>
      <c r="Q450" s="65">
        <v>1532234.26</v>
      </c>
    </row>
    <row r="451" spans="1:17" ht="23.25" x14ac:dyDescent="0.25">
      <c r="A451" s="72">
        <v>450</v>
      </c>
      <c r="B451" s="81" t="s">
        <v>327</v>
      </c>
      <c r="C451" s="73"/>
      <c r="D451" s="24" t="s">
        <v>339</v>
      </c>
      <c r="E451" s="24" t="s">
        <v>18</v>
      </c>
      <c r="F451" s="24" t="s">
        <v>340</v>
      </c>
      <c r="G451" s="24" t="s">
        <v>20</v>
      </c>
      <c r="H451" s="24" t="s">
        <v>490</v>
      </c>
      <c r="I451" s="58">
        <v>12</v>
      </c>
      <c r="J451" s="249" t="str">
        <f t="shared" ref="J451:J514" si="7">C451&amp;""&amp;D451&amp;", "&amp;E451&amp;" "&amp;F451&amp;", "&amp;G451&amp;" "&amp;H451&amp;", д. "&amp;I451</f>
        <v>городской округ Карпинск, г. Карпинск, ул. Лермонтова, д. 12</v>
      </c>
      <c r="K451" s="75">
        <v>501.6</v>
      </c>
      <c r="L451" s="75">
        <v>8</v>
      </c>
      <c r="M451" s="75">
        <v>4</v>
      </c>
      <c r="N451" s="38" t="s">
        <v>2047</v>
      </c>
      <c r="O451" s="39">
        <v>42884</v>
      </c>
      <c r="P451" s="38" t="s">
        <v>2046</v>
      </c>
      <c r="Q451" s="65">
        <v>1771694.67</v>
      </c>
    </row>
    <row r="452" spans="1:17" ht="23.25" x14ac:dyDescent="0.25">
      <c r="A452" s="72">
        <v>451</v>
      </c>
      <c r="B452" s="81" t="s">
        <v>327</v>
      </c>
      <c r="C452" s="73"/>
      <c r="D452" s="24" t="s">
        <v>339</v>
      </c>
      <c r="E452" s="24" t="s">
        <v>18</v>
      </c>
      <c r="F452" s="24" t="s">
        <v>340</v>
      </c>
      <c r="G452" s="24" t="s">
        <v>20</v>
      </c>
      <c r="H452" s="24" t="s">
        <v>490</v>
      </c>
      <c r="I452" s="58">
        <v>5</v>
      </c>
      <c r="J452" s="249" t="str">
        <f t="shared" si="7"/>
        <v>городской округ Карпинск, г. Карпинск, ул. Лермонтова, д. 5</v>
      </c>
      <c r="K452" s="75">
        <v>443</v>
      </c>
      <c r="L452" s="75">
        <v>8</v>
      </c>
      <c r="M452" s="75">
        <v>2</v>
      </c>
      <c r="N452" s="38" t="s">
        <v>2045</v>
      </c>
      <c r="O452" s="39">
        <v>42881</v>
      </c>
      <c r="P452" s="38" t="s">
        <v>2046</v>
      </c>
      <c r="Q452" s="65">
        <v>1936310.41</v>
      </c>
    </row>
    <row r="453" spans="1:17" ht="23.25" x14ac:dyDescent="0.25">
      <c r="A453" s="72">
        <v>452</v>
      </c>
      <c r="B453" s="81" t="s">
        <v>327</v>
      </c>
      <c r="C453" s="73"/>
      <c r="D453" s="24" t="s">
        <v>339</v>
      </c>
      <c r="E453" s="24" t="s">
        <v>18</v>
      </c>
      <c r="F453" s="24" t="s">
        <v>340</v>
      </c>
      <c r="G453" s="24" t="s">
        <v>20</v>
      </c>
      <c r="H453" s="24" t="s">
        <v>490</v>
      </c>
      <c r="I453" s="58">
        <v>8</v>
      </c>
      <c r="J453" s="249" t="str">
        <f t="shared" si="7"/>
        <v>городской округ Карпинск, г. Карпинск, ул. Лермонтова, д. 8</v>
      </c>
      <c r="K453" s="75">
        <v>510.9</v>
      </c>
      <c r="L453" s="75">
        <v>8</v>
      </c>
      <c r="M453" s="75">
        <v>4</v>
      </c>
      <c r="N453" s="38" t="s">
        <v>2047</v>
      </c>
      <c r="O453" s="39">
        <v>42884</v>
      </c>
      <c r="P453" s="38" t="s">
        <v>2046</v>
      </c>
      <c r="Q453" s="65">
        <v>1563542.88</v>
      </c>
    </row>
    <row r="454" spans="1:17" ht="23.25" x14ac:dyDescent="0.25">
      <c r="A454" s="72">
        <v>453</v>
      </c>
      <c r="B454" s="81" t="s">
        <v>327</v>
      </c>
      <c r="C454" s="73"/>
      <c r="D454" s="24" t="s">
        <v>339</v>
      </c>
      <c r="E454" s="24" t="s">
        <v>18</v>
      </c>
      <c r="F454" s="24" t="s">
        <v>340</v>
      </c>
      <c r="G454" s="24" t="s">
        <v>20</v>
      </c>
      <c r="H454" s="24" t="s">
        <v>490</v>
      </c>
      <c r="I454" s="58">
        <v>9</v>
      </c>
      <c r="J454" s="249" t="str">
        <f t="shared" si="7"/>
        <v>городской округ Карпинск, г. Карпинск, ул. Лермонтова, д. 9</v>
      </c>
      <c r="K454" s="75">
        <v>443</v>
      </c>
      <c r="L454" s="75">
        <v>8</v>
      </c>
      <c r="M454" s="75">
        <v>2</v>
      </c>
      <c r="N454" s="38" t="s">
        <v>2045</v>
      </c>
      <c r="O454" s="39">
        <v>42881</v>
      </c>
      <c r="P454" s="38" t="s">
        <v>2046</v>
      </c>
      <c r="Q454" s="65">
        <v>871060.74</v>
      </c>
    </row>
    <row r="455" spans="1:17" ht="23.25" x14ac:dyDescent="0.25">
      <c r="A455" s="72">
        <v>454</v>
      </c>
      <c r="B455" s="81" t="s">
        <v>327</v>
      </c>
      <c r="C455" s="73"/>
      <c r="D455" s="24" t="s">
        <v>339</v>
      </c>
      <c r="E455" s="24" t="s">
        <v>18</v>
      </c>
      <c r="F455" s="24" t="s">
        <v>340</v>
      </c>
      <c r="G455" s="24" t="s">
        <v>20</v>
      </c>
      <c r="H455" s="24" t="s">
        <v>759</v>
      </c>
      <c r="I455" s="58">
        <v>69</v>
      </c>
      <c r="J455" s="249" t="str">
        <f t="shared" si="7"/>
        <v>городской округ Карпинск, г. Карпинск, ул. Лесопильная, д. 69</v>
      </c>
      <c r="K455" s="75">
        <v>6259.8</v>
      </c>
      <c r="L455" s="75">
        <v>106</v>
      </c>
      <c r="M455" s="75">
        <v>1</v>
      </c>
      <c r="N455" s="38" t="s">
        <v>2048</v>
      </c>
      <c r="O455" s="39">
        <v>42937</v>
      </c>
      <c r="P455" s="38" t="s">
        <v>1711</v>
      </c>
      <c r="Q455" s="65">
        <v>3006352.52</v>
      </c>
    </row>
    <row r="456" spans="1:17" ht="23.25" x14ac:dyDescent="0.25">
      <c r="A456" s="72">
        <v>455</v>
      </c>
      <c r="B456" s="81" t="s">
        <v>327</v>
      </c>
      <c r="C456" s="73"/>
      <c r="D456" s="24" t="s">
        <v>339</v>
      </c>
      <c r="E456" s="24" t="s">
        <v>18</v>
      </c>
      <c r="F456" s="24" t="s">
        <v>340</v>
      </c>
      <c r="G456" s="24" t="s">
        <v>20</v>
      </c>
      <c r="H456" s="24" t="s">
        <v>203</v>
      </c>
      <c r="I456" s="58">
        <v>124</v>
      </c>
      <c r="J456" s="249" t="str">
        <f t="shared" si="7"/>
        <v>городской округ Карпинск, г. Карпинск, ул. Луначарского, д. 124</v>
      </c>
      <c r="K456" s="75">
        <v>5008.3999999999996</v>
      </c>
      <c r="L456" s="75">
        <v>100</v>
      </c>
      <c r="M456" s="75">
        <v>1</v>
      </c>
      <c r="N456" s="38" t="s">
        <v>2047</v>
      </c>
      <c r="O456" s="39">
        <v>42884</v>
      </c>
      <c r="P456" s="38" t="s">
        <v>2046</v>
      </c>
      <c r="Q456" s="65">
        <v>3040736.17</v>
      </c>
    </row>
    <row r="457" spans="1:17" ht="23.25" x14ac:dyDescent="0.25">
      <c r="A457" s="72">
        <v>456</v>
      </c>
      <c r="B457" s="81" t="s">
        <v>327</v>
      </c>
      <c r="C457" s="73"/>
      <c r="D457" s="24" t="s">
        <v>339</v>
      </c>
      <c r="E457" s="24" t="s">
        <v>18</v>
      </c>
      <c r="F457" s="24" t="s">
        <v>340</v>
      </c>
      <c r="G457" s="24" t="s">
        <v>20</v>
      </c>
      <c r="H457" s="24" t="s">
        <v>203</v>
      </c>
      <c r="I457" s="58">
        <v>126</v>
      </c>
      <c r="J457" s="249" t="str">
        <f t="shared" si="7"/>
        <v>городской округ Карпинск, г. Карпинск, ул. Луначарского, д. 126</v>
      </c>
      <c r="K457" s="75">
        <v>4950.3999999999996</v>
      </c>
      <c r="L457" s="75">
        <v>100</v>
      </c>
      <c r="M457" s="75">
        <v>1</v>
      </c>
      <c r="N457" s="38" t="s">
        <v>2047</v>
      </c>
      <c r="O457" s="39">
        <v>42884</v>
      </c>
      <c r="P457" s="38" t="s">
        <v>2046</v>
      </c>
      <c r="Q457" s="65">
        <v>3098611.23</v>
      </c>
    </row>
    <row r="458" spans="1:17" ht="23.25" x14ac:dyDescent="0.25">
      <c r="A458" s="72">
        <v>457</v>
      </c>
      <c r="B458" s="81" t="s">
        <v>327</v>
      </c>
      <c r="C458" s="73"/>
      <c r="D458" s="24" t="s">
        <v>339</v>
      </c>
      <c r="E458" s="24" t="s">
        <v>18</v>
      </c>
      <c r="F458" s="24" t="s">
        <v>340</v>
      </c>
      <c r="G458" s="24" t="s">
        <v>20</v>
      </c>
      <c r="H458" s="24" t="s">
        <v>203</v>
      </c>
      <c r="I458" s="58">
        <v>61</v>
      </c>
      <c r="J458" s="249" t="str">
        <f t="shared" si="7"/>
        <v>городской округ Карпинск, г. Карпинск, ул. Луначарского, д. 61</v>
      </c>
      <c r="K458" s="75">
        <v>862.6</v>
      </c>
      <c r="L458" s="75">
        <v>8</v>
      </c>
      <c r="M458" s="75">
        <v>3</v>
      </c>
      <c r="N458" s="38" t="s">
        <v>2045</v>
      </c>
      <c r="O458" s="39">
        <v>42881</v>
      </c>
      <c r="P458" s="38" t="s">
        <v>2046</v>
      </c>
      <c r="Q458" s="65">
        <v>4317620.2699999996</v>
      </c>
    </row>
    <row r="459" spans="1:17" ht="23.25" x14ac:dyDescent="0.25">
      <c r="A459" s="72">
        <v>458</v>
      </c>
      <c r="B459" s="81" t="s">
        <v>327</v>
      </c>
      <c r="C459" s="73"/>
      <c r="D459" s="24" t="s">
        <v>339</v>
      </c>
      <c r="E459" s="24" t="s">
        <v>18</v>
      </c>
      <c r="F459" s="24" t="s">
        <v>340</v>
      </c>
      <c r="G459" s="24" t="s">
        <v>20</v>
      </c>
      <c r="H459" s="24" t="s">
        <v>203</v>
      </c>
      <c r="I459" s="58">
        <v>77</v>
      </c>
      <c r="J459" s="249" t="str">
        <f t="shared" si="7"/>
        <v>городской округ Карпинск, г. Карпинск, ул. Луначарского, д. 77</v>
      </c>
      <c r="K459" s="75">
        <v>438.5</v>
      </c>
      <c r="L459" s="75">
        <v>8</v>
      </c>
      <c r="M459" s="75">
        <v>3</v>
      </c>
      <c r="N459" s="38" t="s">
        <v>2045</v>
      </c>
      <c r="O459" s="39">
        <v>42881</v>
      </c>
      <c r="P459" s="38" t="s">
        <v>2046</v>
      </c>
      <c r="Q459" s="65">
        <v>1532689.99</v>
      </c>
    </row>
    <row r="460" spans="1:17" ht="23.25" x14ac:dyDescent="0.25">
      <c r="A460" s="80">
        <v>459</v>
      </c>
      <c r="B460" s="81" t="s">
        <v>327</v>
      </c>
      <c r="C460" s="73"/>
      <c r="D460" s="24" t="s">
        <v>339</v>
      </c>
      <c r="E460" s="24" t="s">
        <v>18</v>
      </c>
      <c r="F460" s="24" t="s">
        <v>340</v>
      </c>
      <c r="G460" s="24" t="s">
        <v>20</v>
      </c>
      <c r="H460" s="24" t="s">
        <v>203</v>
      </c>
      <c r="I460" s="58">
        <v>79</v>
      </c>
      <c r="J460" s="249" t="str">
        <f t="shared" si="7"/>
        <v>городской округ Карпинск, г. Карпинск, ул. Луначарского, д. 79</v>
      </c>
      <c r="K460" s="75">
        <v>438.5</v>
      </c>
      <c r="L460" s="75">
        <v>8</v>
      </c>
      <c r="M460" s="75">
        <v>3</v>
      </c>
      <c r="N460" s="38" t="s">
        <v>2331</v>
      </c>
      <c r="O460" s="39" t="s">
        <v>2332</v>
      </c>
      <c r="P460" s="38" t="s">
        <v>2046</v>
      </c>
      <c r="Q460" s="65">
        <v>2010920.62</v>
      </c>
    </row>
    <row r="461" spans="1:17" ht="23.25" x14ac:dyDescent="0.25">
      <c r="A461" s="72">
        <v>460</v>
      </c>
      <c r="B461" s="81" t="s">
        <v>327</v>
      </c>
      <c r="C461" s="73"/>
      <c r="D461" s="24" t="s">
        <v>339</v>
      </c>
      <c r="E461" s="24" t="s">
        <v>18</v>
      </c>
      <c r="F461" s="24" t="s">
        <v>340</v>
      </c>
      <c r="G461" s="24" t="s">
        <v>20</v>
      </c>
      <c r="H461" s="24" t="s">
        <v>203</v>
      </c>
      <c r="I461" s="58" t="s">
        <v>765</v>
      </c>
      <c r="J461" s="249" t="str">
        <f t="shared" si="7"/>
        <v>городской округ Карпинск, г. Карпинск, ул. Луначарского, д. 79А</v>
      </c>
      <c r="K461" s="75">
        <v>662.38</v>
      </c>
      <c r="L461" s="75">
        <v>12</v>
      </c>
      <c r="M461" s="75">
        <v>2</v>
      </c>
      <c r="N461" s="38" t="s">
        <v>2045</v>
      </c>
      <c r="O461" s="39">
        <v>42881</v>
      </c>
      <c r="P461" s="38" t="s">
        <v>2046</v>
      </c>
      <c r="Q461" s="65">
        <v>2982625.09</v>
      </c>
    </row>
    <row r="462" spans="1:17" ht="23.25" x14ac:dyDescent="0.25">
      <c r="A462" s="72">
        <v>461</v>
      </c>
      <c r="B462" s="81" t="s">
        <v>327</v>
      </c>
      <c r="C462" s="73"/>
      <c r="D462" s="24" t="s">
        <v>339</v>
      </c>
      <c r="E462" s="24" t="s">
        <v>18</v>
      </c>
      <c r="F462" s="24" t="s">
        <v>340</v>
      </c>
      <c r="G462" s="24" t="s">
        <v>20</v>
      </c>
      <c r="H462" s="24" t="s">
        <v>203</v>
      </c>
      <c r="I462" s="58">
        <v>83</v>
      </c>
      <c r="J462" s="249" t="str">
        <f t="shared" si="7"/>
        <v>городской округ Карпинск, г. Карпинск, ул. Луначарского, д. 83</v>
      </c>
      <c r="K462" s="75">
        <v>430.2</v>
      </c>
      <c r="L462" s="75">
        <v>8</v>
      </c>
      <c r="M462" s="75">
        <v>3</v>
      </c>
      <c r="N462" s="38" t="s">
        <v>2045</v>
      </c>
      <c r="O462" s="39">
        <v>42881</v>
      </c>
      <c r="P462" s="38" t="s">
        <v>2046</v>
      </c>
      <c r="Q462" s="65">
        <v>1384964.45</v>
      </c>
    </row>
    <row r="463" spans="1:17" ht="23.25" x14ac:dyDescent="0.25">
      <c r="A463" s="80">
        <v>462</v>
      </c>
      <c r="B463" s="81" t="s">
        <v>327</v>
      </c>
      <c r="C463" s="73"/>
      <c r="D463" s="24" t="s">
        <v>339</v>
      </c>
      <c r="E463" s="24" t="s">
        <v>18</v>
      </c>
      <c r="F463" s="24" t="s">
        <v>340</v>
      </c>
      <c r="G463" s="24" t="s">
        <v>20</v>
      </c>
      <c r="H463" s="24" t="s">
        <v>203</v>
      </c>
      <c r="I463" s="58" t="s">
        <v>770</v>
      </c>
      <c r="J463" s="249" t="str">
        <f t="shared" si="7"/>
        <v>городской округ Карпинск, г. Карпинск, ул. Луначарского, д. 90А</v>
      </c>
      <c r="K463" s="75">
        <v>627.1</v>
      </c>
      <c r="L463" s="75">
        <v>12</v>
      </c>
      <c r="M463" s="75">
        <v>3</v>
      </c>
      <c r="N463" s="38" t="s">
        <v>2045</v>
      </c>
      <c r="O463" s="39">
        <v>42881</v>
      </c>
      <c r="P463" s="38" t="s">
        <v>2046</v>
      </c>
      <c r="Q463" s="65">
        <v>3768836.82</v>
      </c>
    </row>
    <row r="464" spans="1:17" ht="23.25" x14ac:dyDescent="0.25">
      <c r="A464" s="72">
        <v>463</v>
      </c>
      <c r="B464" s="81" t="s">
        <v>327</v>
      </c>
      <c r="C464" s="73"/>
      <c r="D464" s="24" t="s">
        <v>339</v>
      </c>
      <c r="E464" s="24" t="s">
        <v>18</v>
      </c>
      <c r="F464" s="24" t="s">
        <v>340</v>
      </c>
      <c r="G464" s="24" t="s">
        <v>20</v>
      </c>
      <c r="H464" s="24" t="s">
        <v>203</v>
      </c>
      <c r="I464" s="58">
        <v>92</v>
      </c>
      <c r="J464" s="249" t="str">
        <f t="shared" si="7"/>
        <v>городской округ Карпинск, г. Карпинск, ул. Луначарского, д. 92</v>
      </c>
      <c r="K464" s="75">
        <v>489.4</v>
      </c>
      <c r="L464" s="75">
        <v>8</v>
      </c>
      <c r="M464" s="75">
        <v>3</v>
      </c>
      <c r="N464" s="38" t="s">
        <v>2045</v>
      </c>
      <c r="O464" s="39">
        <v>42881</v>
      </c>
      <c r="P464" s="38" t="s">
        <v>2046</v>
      </c>
      <c r="Q464" s="65">
        <v>2574850.4300000002</v>
      </c>
    </row>
    <row r="465" spans="1:18" ht="23.25" x14ac:dyDescent="0.25">
      <c r="A465" s="72">
        <v>464</v>
      </c>
      <c r="B465" s="81" t="s">
        <v>327</v>
      </c>
      <c r="C465" s="73"/>
      <c r="D465" s="24" t="s">
        <v>339</v>
      </c>
      <c r="E465" s="24" t="s">
        <v>18</v>
      </c>
      <c r="F465" s="24" t="s">
        <v>340</v>
      </c>
      <c r="G465" s="24" t="s">
        <v>20</v>
      </c>
      <c r="H465" s="24" t="s">
        <v>47</v>
      </c>
      <c r="I465" s="58" t="s">
        <v>124</v>
      </c>
      <c r="J465" s="249" t="str">
        <f t="shared" si="7"/>
        <v>городской округ Карпинск, г. Карпинск, ул. Максима Горького, д. 2А</v>
      </c>
      <c r="K465" s="75">
        <v>447</v>
      </c>
      <c r="L465" s="75">
        <v>8</v>
      </c>
      <c r="M465" s="75">
        <v>3</v>
      </c>
      <c r="N465" s="38" t="s">
        <v>2045</v>
      </c>
      <c r="O465" s="39">
        <v>42881</v>
      </c>
      <c r="P465" s="38" t="s">
        <v>2046</v>
      </c>
      <c r="Q465" s="65">
        <v>1724312.3</v>
      </c>
    </row>
    <row r="466" spans="1:18" ht="23.25" x14ac:dyDescent="0.25">
      <c r="A466" s="80">
        <v>465</v>
      </c>
      <c r="B466" s="81" t="s">
        <v>327</v>
      </c>
      <c r="C466" s="73"/>
      <c r="D466" s="24" t="s">
        <v>339</v>
      </c>
      <c r="E466" s="24" t="s">
        <v>18</v>
      </c>
      <c r="F466" s="24" t="s">
        <v>340</v>
      </c>
      <c r="G466" s="24" t="s">
        <v>20</v>
      </c>
      <c r="H466" s="24" t="s">
        <v>47</v>
      </c>
      <c r="I466" s="58">
        <v>8</v>
      </c>
      <c r="J466" s="249" t="str">
        <f t="shared" si="7"/>
        <v>городской округ Карпинск, г. Карпинск, ул. Максима Горького, д. 8</v>
      </c>
      <c r="K466" s="75">
        <v>618.20000000000005</v>
      </c>
      <c r="L466" s="75">
        <v>8</v>
      </c>
      <c r="M466" s="75">
        <v>3</v>
      </c>
      <c r="N466" s="38" t="s">
        <v>2047</v>
      </c>
      <c r="O466" s="39">
        <v>42884</v>
      </c>
      <c r="P466" s="38" t="s">
        <v>2046</v>
      </c>
      <c r="Q466" s="65">
        <v>1481261.5</v>
      </c>
      <c r="R466" s="102" t="s">
        <v>2348</v>
      </c>
    </row>
    <row r="467" spans="1:18" x14ac:dyDescent="0.25">
      <c r="A467" s="72">
        <v>466</v>
      </c>
      <c r="B467" s="81" t="s">
        <v>327</v>
      </c>
      <c r="C467" s="73"/>
      <c r="D467" s="24" t="s">
        <v>339</v>
      </c>
      <c r="E467" s="24" t="s">
        <v>18</v>
      </c>
      <c r="F467" s="24" t="s">
        <v>340</v>
      </c>
      <c r="G467" s="24" t="s">
        <v>20</v>
      </c>
      <c r="H467" s="24" t="s">
        <v>69</v>
      </c>
      <c r="I467" s="58">
        <v>34</v>
      </c>
      <c r="J467" s="249" t="str">
        <f t="shared" si="7"/>
        <v>городской округ Карпинск, г. Карпинск, ул. Мира, д. 34</v>
      </c>
      <c r="K467" s="75">
        <v>772</v>
      </c>
      <c r="L467" s="75">
        <v>12</v>
      </c>
      <c r="M467" s="75">
        <v>3</v>
      </c>
      <c r="N467" s="38" t="s">
        <v>2047</v>
      </c>
      <c r="O467" s="39">
        <v>42884</v>
      </c>
      <c r="P467" s="38" t="s">
        <v>2046</v>
      </c>
      <c r="Q467" s="65">
        <v>459987.7</v>
      </c>
    </row>
    <row r="468" spans="1:18" x14ac:dyDescent="0.25">
      <c r="A468" s="80">
        <v>467</v>
      </c>
      <c r="B468" s="81" t="s">
        <v>327</v>
      </c>
      <c r="C468" s="73"/>
      <c r="D468" s="24" t="s">
        <v>339</v>
      </c>
      <c r="E468" s="24" t="s">
        <v>18</v>
      </c>
      <c r="F468" s="24" t="s">
        <v>340</v>
      </c>
      <c r="G468" s="24" t="s">
        <v>20</v>
      </c>
      <c r="H468" s="24" t="s">
        <v>69</v>
      </c>
      <c r="I468" s="58">
        <v>38</v>
      </c>
      <c r="J468" s="249" t="str">
        <f t="shared" si="7"/>
        <v>городской округ Карпинск, г. Карпинск, ул. Мира, д. 38</v>
      </c>
      <c r="K468" s="75">
        <v>473.9</v>
      </c>
      <c r="L468" s="75">
        <v>8</v>
      </c>
      <c r="M468" s="75">
        <v>3</v>
      </c>
      <c r="N468" s="38" t="s">
        <v>2047</v>
      </c>
      <c r="O468" s="39">
        <v>42884</v>
      </c>
      <c r="P468" s="38" t="s">
        <v>2046</v>
      </c>
      <c r="Q468" s="65">
        <v>334021.23</v>
      </c>
    </row>
    <row r="469" spans="1:18" x14ac:dyDescent="0.25">
      <c r="A469" s="72">
        <v>468</v>
      </c>
      <c r="B469" s="81" t="s">
        <v>327</v>
      </c>
      <c r="C469" s="73"/>
      <c r="D469" s="24" t="s">
        <v>339</v>
      </c>
      <c r="E469" s="24" t="s">
        <v>18</v>
      </c>
      <c r="F469" s="24" t="s">
        <v>340</v>
      </c>
      <c r="G469" s="24" t="s">
        <v>20</v>
      </c>
      <c r="H469" s="24" t="s">
        <v>69</v>
      </c>
      <c r="I469" s="58" t="s">
        <v>125</v>
      </c>
      <c r="J469" s="249" t="str">
        <f t="shared" si="7"/>
        <v>городской округ Карпинск, г. Карпинск, ул. Мира, д. 38А</v>
      </c>
      <c r="K469" s="75">
        <v>470.3</v>
      </c>
      <c r="L469" s="75">
        <v>8</v>
      </c>
      <c r="M469" s="75">
        <v>3</v>
      </c>
      <c r="N469" s="38" t="s">
        <v>2047</v>
      </c>
      <c r="O469" s="39">
        <v>42884</v>
      </c>
      <c r="P469" s="38" t="s">
        <v>2046</v>
      </c>
      <c r="Q469" s="65">
        <v>401638.65</v>
      </c>
    </row>
    <row r="470" spans="1:18" x14ac:dyDescent="0.25">
      <c r="A470" s="80">
        <v>469</v>
      </c>
      <c r="B470" s="81" t="s">
        <v>327</v>
      </c>
      <c r="C470" s="73"/>
      <c r="D470" s="24" t="s">
        <v>339</v>
      </c>
      <c r="E470" s="24" t="s">
        <v>18</v>
      </c>
      <c r="F470" s="24" t="s">
        <v>340</v>
      </c>
      <c r="G470" s="24" t="s">
        <v>20</v>
      </c>
      <c r="H470" s="24" t="s">
        <v>69</v>
      </c>
      <c r="I470" s="58" t="s">
        <v>581</v>
      </c>
      <c r="J470" s="249" t="str">
        <f t="shared" si="7"/>
        <v>городской округ Карпинск, г. Карпинск, ул. Мира, д. 50А</v>
      </c>
      <c r="K470" s="75">
        <v>1475.4</v>
      </c>
      <c r="L470" s="75">
        <v>24</v>
      </c>
      <c r="M470" s="75">
        <v>3</v>
      </c>
      <c r="N470" s="38" t="s">
        <v>2045</v>
      </c>
      <c r="O470" s="39">
        <v>42881</v>
      </c>
      <c r="P470" s="38" t="s">
        <v>2046</v>
      </c>
      <c r="Q470" s="65">
        <v>6137517.3700000001</v>
      </c>
    </row>
    <row r="471" spans="1:18" x14ac:dyDescent="0.25">
      <c r="A471" s="72">
        <v>470</v>
      </c>
      <c r="B471" s="81" t="s">
        <v>327</v>
      </c>
      <c r="C471" s="73"/>
      <c r="D471" s="24" t="s">
        <v>339</v>
      </c>
      <c r="E471" s="24" t="s">
        <v>18</v>
      </c>
      <c r="F471" s="24" t="s">
        <v>340</v>
      </c>
      <c r="G471" s="24" t="s">
        <v>20</v>
      </c>
      <c r="H471" s="24" t="s">
        <v>69</v>
      </c>
      <c r="I471" s="58" t="s">
        <v>766</v>
      </c>
      <c r="J471" s="249" t="str">
        <f t="shared" si="7"/>
        <v>городской округ Карпинск, г. Карпинск, ул. Мира, д. 54А</v>
      </c>
      <c r="K471" s="75">
        <v>1997.3</v>
      </c>
      <c r="L471" s="75">
        <v>40</v>
      </c>
      <c r="M471" s="75">
        <v>3</v>
      </c>
      <c r="N471" s="38" t="s">
        <v>2045</v>
      </c>
      <c r="O471" s="39">
        <v>42881</v>
      </c>
      <c r="P471" s="38" t="s">
        <v>2046</v>
      </c>
      <c r="Q471" s="65">
        <v>3722833.1</v>
      </c>
    </row>
    <row r="472" spans="1:18" x14ac:dyDescent="0.25">
      <c r="A472" s="72">
        <v>471</v>
      </c>
      <c r="B472" s="81" t="s">
        <v>327</v>
      </c>
      <c r="C472" s="73"/>
      <c r="D472" s="24" t="s">
        <v>339</v>
      </c>
      <c r="E472" s="24" t="s">
        <v>18</v>
      </c>
      <c r="F472" s="24" t="s">
        <v>340</v>
      </c>
      <c r="G472" s="24" t="s">
        <v>20</v>
      </c>
      <c r="H472" s="24" t="s">
        <v>69</v>
      </c>
      <c r="I472" s="58">
        <v>6</v>
      </c>
      <c r="J472" s="249" t="str">
        <f t="shared" si="7"/>
        <v>городской округ Карпинск, г. Карпинск, ул. Мира, д. 6</v>
      </c>
      <c r="K472" s="75">
        <v>11347.4</v>
      </c>
      <c r="L472" s="75">
        <v>174</v>
      </c>
      <c r="M472" s="75">
        <v>1</v>
      </c>
      <c r="N472" s="38" t="s">
        <v>2047</v>
      </c>
      <c r="O472" s="39">
        <v>42884</v>
      </c>
      <c r="P472" s="38" t="s">
        <v>2046</v>
      </c>
      <c r="Q472" s="65">
        <v>5012593.08</v>
      </c>
    </row>
    <row r="473" spans="1:18" x14ac:dyDescent="0.25">
      <c r="A473" s="72">
        <v>472</v>
      </c>
      <c r="B473" s="81" t="s">
        <v>327</v>
      </c>
      <c r="C473" s="73"/>
      <c r="D473" s="24" t="s">
        <v>339</v>
      </c>
      <c r="E473" s="24" t="s">
        <v>18</v>
      </c>
      <c r="F473" s="24" t="s">
        <v>340</v>
      </c>
      <c r="G473" s="24" t="s">
        <v>20</v>
      </c>
      <c r="H473" s="24" t="s">
        <v>69</v>
      </c>
      <c r="I473" s="58">
        <v>72</v>
      </c>
      <c r="J473" s="249" t="str">
        <f t="shared" si="7"/>
        <v>городской округ Карпинск, г. Карпинск, ул. Мира, д. 72</v>
      </c>
      <c r="K473" s="75">
        <v>5238.3</v>
      </c>
      <c r="L473" s="75">
        <v>100</v>
      </c>
      <c r="M473" s="75">
        <v>1</v>
      </c>
      <c r="N473" s="38" t="s">
        <v>2048</v>
      </c>
      <c r="O473" s="39">
        <v>42937</v>
      </c>
      <c r="P473" s="38" t="s">
        <v>1711</v>
      </c>
      <c r="Q473" s="65">
        <v>2446167.79</v>
      </c>
    </row>
    <row r="474" spans="1:18" x14ac:dyDescent="0.25">
      <c r="A474" s="72">
        <v>473</v>
      </c>
      <c r="B474" s="81" t="s">
        <v>327</v>
      </c>
      <c r="C474" s="73"/>
      <c r="D474" s="24" t="s">
        <v>339</v>
      </c>
      <c r="E474" s="24" t="s">
        <v>18</v>
      </c>
      <c r="F474" s="24" t="s">
        <v>340</v>
      </c>
      <c r="G474" s="24" t="s">
        <v>20</v>
      </c>
      <c r="H474" s="24" t="s">
        <v>69</v>
      </c>
      <c r="I474" s="58">
        <v>93</v>
      </c>
      <c r="J474" s="249" t="str">
        <f t="shared" si="7"/>
        <v>городской округ Карпинск, г. Карпинск, ул. Мира, д. 93</v>
      </c>
      <c r="K474" s="75">
        <v>2519.9</v>
      </c>
      <c r="L474" s="75">
        <v>40</v>
      </c>
      <c r="M474" s="75">
        <v>1</v>
      </c>
      <c r="N474" s="38" t="s">
        <v>2048</v>
      </c>
      <c r="O474" s="39">
        <v>42937</v>
      </c>
      <c r="P474" s="38" t="s">
        <v>1711</v>
      </c>
      <c r="Q474" s="65">
        <v>1215600.1000000001</v>
      </c>
    </row>
    <row r="475" spans="1:18" ht="23.25" x14ac:dyDescent="0.25">
      <c r="A475" s="72">
        <v>474</v>
      </c>
      <c r="B475" s="81" t="s">
        <v>327</v>
      </c>
      <c r="C475" s="73"/>
      <c r="D475" s="24" t="s">
        <v>339</v>
      </c>
      <c r="E475" s="24" t="s">
        <v>18</v>
      </c>
      <c r="F475" s="24" t="s">
        <v>340</v>
      </c>
      <c r="G475" s="24" t="s">
        <v>20</v>
      </c>
      <c r="H475" s="24" t="s">
        <v>77</v>
      </c>
      <c r="I475" s="58">
        <v>1</v>
      </c>
      <c r="J475" s="249" t="str">
        <f t="shared" si="7"/>
        <v>городской округ Карпинск, г. Карпинск, ул. Свердлова, д. 1</v>
      </c>
      <c r="K475" s="75">
        <v>517.54999999999995</v>
      </c>
      <c r="L475" s="75">
        <v>8</v>
      </c>
      <c r="M475" s="75">
        <v>3</v>
      </c>
      <c r="N475" s="38" t="s">
        <v>2045</v>
      </c>
      <c r="O475" s="39">
        <v>42881</v>
      </c>
      <c r="P475" s="38" t="s">
        <v>2046</v>
      </c>
      <c r="Q475" s="65">
        <v>1704527.89</v>
      </c>
    </row>
    <row r="476" spans="1:18" ht="23.25" x14ac:dyDescent="0.25">
      <c r="A476" s="72">
        <v>475</v>
      </c>
      <c r="B476" s="81" t="s">
        <v>327</v>
      </c>
      <c r="C476" s="73"/>
      <c r="D476" s="24" t="s">
        <v>339</v>
      </c>
      <c r="E476" s="24" t="s">
        <v>18</v>
      </c>
      <c r="F476" s="24" t="s">
        <v>340</v>
      </c>
      <c r="G476" s="24" t="s">
        <v>20</v>
      </c>
      <c r="H476" s="24" t="s">
        <v>77</v>
      </c>
      <c r="I476" s="58">
        <v>3</v>
      </c>
      <c r="J476" s="249" t="str">
        <f t="shared" si="7"/>
        <v>городской округ Карпинск, г. Карпинск, ул. Свердлова, д. 3</v>
      </c>
      <c r="K476" s="75">
        <v>847.8</v>
      </c>
      <c r="L476" s="75">
        <v>12</v>
      </c>
      <c r="M476" s="75">
        <v>4</v>
      </c>
      <c r="N476" s="38" t="s">
        <v>2047</v>
      </c>
      <c r="O476" s="39">
        <v>42884</v>
      </c>
      <c r="P476" s="38" t="s">
        <v>2046</v>
      </c>
      <c r="Q476" s="65">
        <v>3045207.81</v>
      </c>
    </row>
    <row r="477" spans="1:18" ht="23.25" x14ac:dyDescent="0.25">
      <c r="A477" s="72">
        <v>476</v>
      </c>
      <c r="B477" s="81" t="s">
        <v>327</v>
      </c>
      <c r="C477" s="73"/>
      <c r="D477" s="24" t="s">
        <v>339</v>
      </c>
      <c r="E477" s="24" t="s">
        <v>18</v>
      </c>
      <c r="F477" s="24" t="s">
        <v>340</v>
      </c>
      <c r="G477" s="24" t="s">
        <v>20</v>
      </c>
      <c r="H477" s="24" t="s">
        <v>77</v>
      </c>
      <c r="I477" s="58">
        <v>4</v>
      </c>
      <c r="J477" s="249" t="str">
        <f t="shared" si="7"/>
        <v>городской округ Карпинск, г. Карпинск, ул. Свердлова, д. 4</v>
      </c>
      <c r="K477" s="75">
        <v>486.8</v>
      </c>
      <c r="L477" s="75">
        <v>8</v>
      </c>
      <c r="M477" s="75">
        <v>2</v>
      </c>
      <c r="N477" s="38" t="s">
        <v>2047</v>
      </c>
      <c r="O477" s="39">
        <v>42884</v>
      </c>
      <c r="P477" s="38" t="s">
        <v>2046</v>
      </c>
      <c r="Q477" s="65">
        <v>1281511.3700000001</v>
      </c>
    </row>
    <row r="478" spans="1:18" ht="23.25" x14ac:dyDescent="0.25">
      <c r="A478" s="72">
        <v>477</v>
      </c>
      <c r="B478" s="81" t="s">
        <v>327</v>
      </c>
      <c r="C478" s="73"/>
      <c r="D478" s="24" t="s">
        <v>339</v>
      </c>
      <c r="E478" s="24" t="s">
        <v>18</v>
      </c>
      <c r="F478" s="24" t="s">
        <v>340</v>
      </c>
      <c r="G478" s="24" t="s">
        <v>20</v>
      </c>
      <c r="H478" s="24" t="s">
        <v>77</v>
      </c>
      <c r="I478" s="58">
        <v>6</v>
      </c>
      <c r="J478" s="249" t="str">
        <f t="shared" si="7"/>
        <v>городской округ Карпинск, г. Карпинск, ул. Свердлова, д. 6</v>
      </c>
      <c r="K478" s="75">
        <v>874.8</v>
      </c>
      <c r="L478" s="75">
        <v>12</v>
      </c>
      <c r="M478" s="75">
        <v>4</v>
      </c>
      <c r="N478" s="38" t="s">
        <v>2047</v>
      </c>
      <c r="O478" s="39">
        <v>42884</v>
      </c>
      <c r="P478" s="38" t="s">
        <v>2046</v>
      </c>
      <c r="Q478" s="65">
        <v>3130773.45</v>
      </c>
    </row>
    <row r="479" spans="1:18" ht="23.25" x14ac:dyDescent="0.25">
      <c r="A479" s="72">
        <v>478</v>
      </c>
      <c r="B479" s="81" t="s">
        <v>327</v>
      </c>
      <c r="C479" s="24"/>
      <c r="D479" s="24" t="s">
        <v>342</v>
      </c>
      <c r="E479" s="24" t="s">
        <v>18</v>
      </c>
      <c r="F479" s="24" t="s">
        <v>343</v>
      </c>
      <c r="G479" s="24" t="s">
        <v>20</v>
      </c>
      <c r="H479" s="24" t="s">
        <v>344</v>
      </c>
      <c r="I479" s="58">
        <v>4</v>
      </c>
      <c r="J479" s="249" t="str">
        <f t="shared" si="7"/>
        <v>городской округ Краснотурьинск, г. Краснотурьинск, ул. Базстроевская, д. 4</v>
      </c>
      <c r="K479" s="75">
        <v>4507.8</v>
      </c>
      <c r="L479" s="75">
        <v>60</v>
      </c>
      <c r="M479" s="75">
        <v>1</v>
      </c>
      <c r="N479" s="38" t="s">
        <v>2218</v>
      </c>
      <c r="O479" s="39">
        <v>42618</v>
      </c>
      <c r="P479" s="38" t="s">
        <v>1716</v>
      </c>
      <c r="Q479" s="65">
        <v>7966432.5199999996</v>
      </c>
    </row>
    <row r="480" spans="1:18" ht="23.25" x14ac:dyDescent="0.25">
      <c r="A480" s="72">
        <v>479</v>
      </c>
      <c r="B480" s="81" t="s">
        <v>327</v>
      </c>
      <c r="C480" s="73"/>
      <c r="D480" s="24" t="s">
        <v>342</v>
      </c>
      <c r="E480" s="24" t="s">
        <v>18</v>
      </c>
      <c r="F480" s="24" t="s">
        <v>343</v>
      </c>
      <c r="G480" s="24" t="s">
        <v>20</v>
      </c>
      <c r="H480" s="24" t="s">
        <v>75</v>
      </c>
      <c r="I480" s="58">
        <v>15</v>
      </c>
      <c r="J480" s="249" t="str">
        <f t="shared" si="7"/>
        <v>городской округ Краснотурьинск, г. Краснотурьинск, ул. Карла Маркса, д. 15</v>
      </c>
      <c r="K480" s="75">
        <v>190.1</v>
      </c>
      <c r="L480" s="75">
        <v>4</v>
      </c>
      <c r="M480" s="75">
        <v>2</v>
      </c>
      <c r="N480" s="38" t="s">
        <v>2049</v>
      </c>
      <c r="O480" s="39">
        <v>42688</v>
      </c>
      <c r="P480" s="38" t="s">
        <v>1716</v>
      </c>
      <c r="Q480" s="65">
        <v>492644.1</v>
      </c>
    </row>
    <row r="481" spans="1:18" ht="23.25" x14ac:dyDescent="0.25">
      <c r="A481" s="72">
        <v>480</v>
      </c>
      <c r="B481" s="81" t="s">
        <v>327</v>
      </c>
      <c r="C481" s="24"/>
      <c r="D481" s="24" t="s">
        <v>342</v>
      </c>
      <c r="E481" s="24" t="s">
        <v>18</v>
      </c>
      <c r="F481" s="24" t="s">
        <v>343</v>
      </c>
      <c r="G481" s="24" t="s">
        <v>20</v>
      </c>
      <c r="H481" s="24" t="s">
        <v>75</v>
      </c>
      <c r="I481" s="58">
        <v>19</v>
      </c>
      <c r="J481" s="249" t="str">
        <f t="shared" si="7"/>
        <v>городской округ Краснотурьинск, г. Краснотурьинск, ул. Карла Маркса, д. 19</v>
      </c>
      <c r="K481" s="75">
        <v>904.3</v>
      </c>
      <c r="L481" s="75">
        <v>16</v>
      </c>
      <c r="M481" s="75">
        <v>2</v>
      </c>
      <c r="N481" s="38" t="s">
        <v>2049</v>
      </c>
      <c r="O481" s="39">
        <v>42688</v>
      </c>
      <c r="P481" s="38" t="s">
        <v>1716</v>
      </c>
      <c r="Q481" s="65">
        <v>1126158.96</v>
      </c>
    </row>
    <row r="482" spans="1:18" ht="23.25" x14ac:dyDescent="0.25">
      <c r="A482" s="72">
        <v>481</v>
      </c>
      <c r="B482" s="81" t="s">
        <v>327</v>
      </c>
      <c r="C482" s="73"/>
      <c r="D482" s="24" t="s">
        <v>342</v>
      </c>
      <c r="E482" s="24" t="s">
        <v>18</v>
      </c>
      <c r="F482" s="24" t="s">
        <v>343</v>
      </c>
      <c r="G482" s="24" t="s">
        <v>20</v>
      </c>
      <c r="H482" s="24" t="s">
        <v>75</v>
      </c>
      <c r="I482" s="58">
        <v>20</v>
      </c>
      <c r="J482" s="249" t="str">
        <f t="shared" si="7"/>
        <v>городской округ Краснотурьинск, г. Краснотурьинск, ул. Карла Маркса, д. 20</v>
      </c>
      <c r="K482" s="75">
        <v>1211.5</v>
      </c>
      <c r="L482" s="75">
        <v>18</v>
      </c>
      <c r="M482" s="75">
        <v>5</v>
      </c>
      <c r="N482" s="38" t="s">
        <v>2049</v>
      </c>
      <c r="O482" s="39">
        <v>42688</v>
      </c>
      <c r="P482" s="38" t="s">
        <v>1716</v>
      </c>
      <c r="Q482" s="65">
        <v>2126714</v>
      </c>
    </row>
    <row r="483" spans="1:18" ht="23.25" x14ac:dyDescent="0.25">
      <c r="A483" s="80">
        <v>482</v>
      </c>
      <c r="B483" s="81" t="s">
        <v>327</v>
      </c>
      <c r="C483" s="85"/>
      <c r="D483" s="24" t="s">
        <v>342</v>
      </c>
      <c r="E483" s="44" t="s">
        <v>18</v>
      </c>
      <c r="F483" s="44" t="s">
        <v>343</v>
      </c>
      <c r="G483" s="44" t="s">
        <v>20</v>
      </c>
      <c r="H483" s="44" t="s">
        <v>75</v>
      </c>
      <c r="I483" s="78">
        <v>22</v>
      </c>
      <c r="J483" s="249" t="str">
        <f t="shared" si="7"/>
        <v>городской округ Краснотурьинск, г. Краснотурьинск, ул. Карла Маркса, д. 22</v>
      </c>
      <c r="K483" s="75">
        <v>1191.0999999999999</v>
      </c>
      <c r="L483" s="75">
        <v>18</v>
      </c>
      <c r="M483" s="75">
        <v>5</v>
      </c>
      <c r="N483" s="38" t="s">
        <v>2049</v>
      </c>
      <c r="O483" s="39">
        <v>42688</v>
      </c>
      <c r="P483" s="38" t="s">
        <v>1716</v>
      </c>
      <c r="Q483" s="65">
        <v>2543899.46</v>
      </c>
    </row>
    <row r="484" spans="1:18" ht="23.25" x14ac:dyDescent="0.25">
      <c r="A484" s="72">
        <v>483</v>
      </c>
      <c r="B484" s="81" t="s">
        <v>327</v>
      </c>
      <c r="C484" s="24"/>
      <c r="D484" s="24" t="s">
        <v>342</v>
      </c>
      <c r="E484" s="24" t="s">
        <v>18</v>
      </c>
      <c r="F484" s="24" t="s">
        <v>343</v>
      </c>
      <c r="G484" s="24" t="s">
        <v>20</v>
      </c>
      <c r="H484" s="24" t="s">
        <v>75</v>
      </c>
      <c r="I484" s="58">
        <v>23</v>
      </c>
      <c r="J484" s="249" t="str">
        <f t="shared" si="7"/>
        <v>городской округ Краснотурьинск, г. Краснотурьинск, ул. Карла Маркса, д. 23</v>
      </c>
      <c r="K484" s="75">
        <v>1713.1</v>
      </c>
      <c r="L484" s="75">
        <v>36</v>
      </c>
      <c r="M484" s="75">
        <v>6</v>
      </c>
      <c r="N484" s="38" t="s">
        <v>1736</v>
      </c>
      <c r="O484" s="39">
        <v>42479</v>
      </c>
      <c r="P484" s="38" t="s">
        <v>1608</v>
      </c>
      <c r="Q484" s="65">
        <v>2752180.08</v>
      </c>
    </row>
    <row r="485" spans="1:18" ht="23.25" x14ac:dyDescent="0.25">
      <c r="A485" s="80">
        <v>484</v>
      </c>
      <c r="B485" s="81" t="s">
        <v>327</v>
      </c>
      <c r="C485" s="85"/>
      <c r="D485" s="24" t="s">
        <v>342</v>
      </c>
      <c r="E485" s="44" t="s">
        <v>18</v>
      </c>
      <c r="F485" s="44" t="s">
        <v>343</v>
      </c>
      <c r="G485" s="44" t="s">
        <v>20</v>
      </c>
      <c r="H485" s="44" t="s">
        <v>75</v>
      </c>
      <c r="I485" s="78">
        <v>24</v>
      </c>
      <c r="J485" s="249" t="str">
        <f t="shared" si="7"/>
        <v>городской округ Краснотурьинск, г. Краснотурьинск, ул. Карла Маркса, д. 24</v>
      </c>
      <c r="K485" s="75">
        <v>1208.8</v>
      </c>
      <c r="L485" s="75">
        <v>11</v>
      </c>
      <c r="M485" s="75">
        <v>5</v>
      </c>
      <c r="N485" s="38" t="s">
        <v>2049</v>
      </c>
      <c r="O485" s="39">
        <v>42688</v>
      </c>
      <c r="P485" s="38" t="s">
        <v>1716</v>
      </c>
      <c r="Q485" s="65">
        <v>2511537.96</v>
      </c>
    </row>
    <row r="486" spans="1:18" ht="23.25" x14ac:dyDescent="0.25">
      <c r="A486" s="72">
        <v>485</v>
      </c>
      <c r="B486" s="81" t="s">
        <v>327</v>
      </c>
      <c r="C486" s="24"/>
      <c r="D486" s="24" t="s">
        <v>342</v>
      </c>
      <c r="E486" s="24" t="s">
        <v>18</v>
      </c>
      <c r="F486" s="24" t="s">
        <v>343</v>
      </c>
      <c r="G486" s="24" t="s">
        <v>20</v>
      </c>
      <c r="H486" s="24" t="s">
        <v>75</v>
      </c>
      <c r="I486" s="58">
        <v>25</v>
      </c>
      <c r="J486" s="249" t="str">
        <f t="shared" si="7"/>
        <v>городской округ Краснотурьинск, г. Краснотурьинск, ул. Карла Маркса, д. 25</v>
      </c>
      <c r="K486" s="75">
        <v>762.8</v>
      </c>
      <c r="L486" s="75">
        <v>15</v>
      </c>
      <c r="M486" s="75">
        <v>6</v>
      </c>
      <c r="N486" s="38" t="s">
        <v>1736</v>
      </c>
      <c r="O486" s="39">
        <v>42479</v>
      </c>
      <c r="P486" s="38" t="s">
        <v>1608</v>
      </c>
      <c r="Q486" s="65">
        <v>1660694.9</v>
      </c>
    </row>
    <row r="487" spans="1:18" ht="23.25" x14ac:dyDescent="0.25">
      <c r="A487" s="72">
        <v>486</v>
      </c>
      <c r="B487" s="81" t="s">
        <v>327</v>
      </c>
      <c r="C487" s="24"/>
      <c r="D487" s="24" t="s">
        <v>342</v>
      </c>
      <c r="E487" s="24" t="s">
        <v>18</v>
      </c>
      <c r="F487" s="24" t="s">
        <v>343</v>
      </c>
      <c r="G487" s="24" t="s">
        <v>20</v>
      </c>
      <c r="H487" s="24" t="s">
        <v>75</v>
      </c>
      <c r="I487" s="58">
        <v>26</v>
      </c>
      <c r="J487" s="249" t="str">
        <f t="shared" si="7"/>
        <v>городской округ Краснотурьинск, г. Краснотурьинск, ул. Карла Маркса, д. 26</v>
      </c>
      <c r="K487" s="75">
        <v>1225.2</v>
      </c>
      <c r="L487" s="75">
        <v>18</v>
      </c>
      <c r="M487" s="75">
        <v>4</v>
      </c>
      <c r="N487" s="38" t="s">
        <v>2049</v>
      </c>
      <c r="O487" s="39">
        <v>42688</v>
      </c>
      <c r="P487" s="38" t="s">
        <v>1716</v>
      </c>
      <c r="Q487" s="65">
        <v>977069.5</v>
      </c>
    </row>
    <row r="488" spans="1:18" ht="23.25" x14ac:dyDescent="0.25">
      <c r="A488" s="72">
        <v>487</v>
      </c>
      <c r="B488" s="81" t="s">
        <v>327</v>
      </c>
      <c r="C488" s="73"/>
      <c r="D488" s="24" t="s">
        <v>342</v>
      </c>
      <c r="E488" s="24" t="s">
        <v>18</v>
      </c>
      <c r="F488" s="24" t="s">
        <v>343</v>
      </c>
      <c r="G488" s="24" t="s">
        <v>20</v>
      </c>
      <c r="H488" s="24" t="s">
        <v>75</v>
      </c>
      <c r="I488" s="58">
        <v>28</v>
      </c>
      <c r="J488" s="249" t="str">
        <f t="shared" si="7"/>
        <v>городской округ Краснотурьинск, г. Краснотурьинск, ул. Карла Маркса, д. 28</v>
      </c>
      <c r="K488" s="75">
        <v>1586.7</v>
      </c>
      <c r="L488" s="75">
        <v>24</v>
      </c>
      <c r="M488" s="75">
        <v>5</v>
      </c>
      <c r="N488" s="38" t="s">
        <v>2049</v>
      </c>
      <c r="O488" s="39">
        <v>42688</v>
      </c>
      <c r="P488" s="38" t="s">
        <v>1716</v>
      </c>
      <c r="Q488" s="65">
        <v>2799926.42</v>
      </c>
    </row>
    <row r="489" spans="1:18" ht="23.25" x14ac:dyDescent="0.25">
      <c r="A489" s="72">
        <v>488</v>
      </c>
      <c r="B489" s="81" t="s">
        <v>327</v>
      </c>
      <c r="C489" s="44"/>
      <c r="D489" s="24" t="s">
        <v>342</v>
      </c>
      <c r="E489" s="44" t="s">
        <v>18</v>
      </c>
      <c r="F489" s="44" t="s">
        <v>343</v>
      </c>
      <c r="G489" s="44" t="s">
        <v>20</v>
      </c>
      <c r="H489" s="44" t="s">
        <v>75</v>
      </c>
      <c r="I489" s="78">
        <v>32</v>
      </c>
      <c r="J489" s="249" t="str">
        <f t="shared" si="7"/>
        <v>городской округ Краснотурьинск, г. Краснотурьинск, ул. Карла Маркса, д. 32</v>
      </c>
      <c r="K489" s="75">
        <v>1300.5</v>
      </c>
      <c r="L489" s="75">
        <v>24</v>
      </c>
      <c r="M489" s="75">
        <v>5</v>
      </c>
      <c r="N489" s="38" t="s">
        <v>2049</v>
      </c>
      <c r="O489" s="39">
        <v>42688</v>
      </c>
      <c r="P489" s="38" t="s">
        <v>1716</v>
      </c>
      <c r="Q489" s="65">
        <v>3096048.6</v>
      </c>
    </row>
    <row r="490" spans="1:18" ht="23.25" x14ac:dyDescent="0.25">
      <c r="A490" s="72">
        <v>489</v>
      </c>
      <c r="B490" s="81" t="s">
        <v>327</v>
      </c>
      <c r="C490" s="73"/>
      <c r="D490" s="24" t="s">
        <v>342</v>
      </c>
      <c r="E490" s="24" t="s">
        <v>18</v>
      </c>
      <c r="F490" s="24" t="s">
        <v>343</v>
      </c>
      <c r="G490" s="24" t="s">
        <v>20</v>
      </c>
      <c r="H490" s="24" t="s">
        <v>75</v>
      </c>
      <c r="I490" s="58">
        <v>33</v>
      </c>
      <c r="J490" s="249" t="str">
        <f t="shared" si="7"/>
        <v>городской округ Краснотурьинск, г. Краснотурьинск, ул. Карла Маркса, д. 33</v>
      </c>
      <c r="K490" s="75">
        <v>3121</v>
      </c>
      <c r="L490" s="75">
        <v>45</v>
      </c>
      <c r="M490" s="75">
        <v>6</v>
      </c>
      <c r="N490" s="38" t="s">
        <v>2219</v>
      </c>
      <c r="O490" s="39">
        <v>42485</v>
      </c>
      <c r="P490" s="38" t="s">
        <v>1776</v>
      </c>
      <c r="Q490" s="65">
        <v>3575403.65</v>
      </c>
    </row>
    <row r="491" spans="1:18" ht="23.25" x14ac:dyDescent="0.25">
      <c r="A491" s="72">
        <v>490</v>
      </c>
      <c r="B491" s="81" t="s">
        <v>327</v>
      </c>
      <c r="C491" s="24"/>
      <c r="D491" s="24" t="s">
        <v>342</v>
      </c>
      <c r="E491" s="24" t="s">
        <v>18</v>
      </c>
      <c r="F491" s="24" t="s">
        <v>343</v>
      </c>
      <c r="G491" s="24" t="s">
        <v>20</v>
      </c>
      <c r="H491" s="24" t="s">
        <v>75</v>
      </c>
      <c r="I491" s="58">
        <v>34</v>
      </c>
      <c r="J491" s="249" t="str">
        <f t="shared" si="7"/>
        <v>городской округ Краснотурьинск, г. Краснотурьинск, ул. Карла Маркса, д. 34</v>
      </c>
      <c r="K491" s="75">
        <v>442.8</v>
      </c>
      <c r="L491" s="75">
        <v>8</v>
      </c>
      <c r="M491" s="75">
        <v>8</v>
      </c>
      <c r="N491" s="38" t="s">
        <v>1736</v>
      </c>
      <c r="O491" s="39">
        <v>42479</v>
      </c>
      <c r="P491" s="38" t="s">
        <v>1608</v>
      </c>
      <c r="Q491" s="65">
        <v>3313311.38</v>
      </c>
    </row>
    <row r="492" spans="1:18" ht="23.25" x14ac:dyDescent="0.25">
      <c r="A492" s="72">
        <v>491</v>
      </c>
      <c r="B492" s="81" t="s">
        <v>327</v>
      </c>
      <c r="C492" s="24"/>
      <c r="D492" s="24" t="s">
        <v>342</v>
      </c>
      <c r="E492" s="24" t="s">
        <v>18</v>
      </c>
      <c r="F492" s="24" t="s">
        <v>343</v>
      </c>
      <c r="G492" s="24" t="s">
        <v>20</v>
      </c>
      <c r="H492" s="24" t="s">
        <v>75</v>
      </c>
      <c r="I492" s="58">
        <v>36</v>
      </c>
      <c r="J492" s="249" t="str">
        <f t="shared" si="7"/>
        <v>городской округ Краснотурьинск, г. Краснотурьинск, ул. Карла Маркса, д. 36</v>
      </c>
      <c r="K492" s="75">
        <v>447.2</v>
      </c>
      <c r="L492" s="75">
        <v>8</v>
      </c>
      <c r="M492" s="75">
        <v>8</v>
      </c>
      <c r="N492" s="38" t="s">
        <v>1736</v>
      </c>
      <c r="O492" s="39">
        <v>42479</v>
      </c>
      <c r="P492" s="38" t="s">
        <v>1608</v>
      </c>
      <c r="Q492" s="65">
        <v>3270720.2</v>
      </c>
    </row>
    <row r="493" spans="1:18" ht="23.25" x14ac:dyDescent="0.25">
      <c r="A493" s="72">
        <v>492</v>
      </c>
      <c r="B493" s="81" t="s">
        <v>327</v>
      </c>
      <c r="C493" s="24"/>
      <c r="D493" s="24" t="s">
        <v>342</v>
      </c>
      <c r="E493" s="24" t="s">
        <v>18</v>
      </c>
      <c r="F493" s="24" t="s">
        <v>343</v>
      </c>
      <c r="G493" s="24" t="s">
        <v>20</v>
      </c>
      <c r="H493" s="24" t="s">
        <v>75</v>
      </c>
      <c r="I493" s="58">
        <v>37</v>
      </c>
      <c r="J493" s="249" t="str">
        <f t="shared" si="7"/>
        <v>городской округ Краснотурьинск, г. Краснотурьинск, ул. Карла Маркса, д. 37</v>
      </c>
      <c r="K493" s="75">
        <v>437.6</v>
      </c>
      <c r="L493" s="75">
        <v>8</v>
      </c>
      <c r="M493" s="75">
        <v>6</v>
      </c>
      <c r="N493" s="38" t="s">
        <v>1736</v>
      </c>
      <c r="O493" s="39">
        <v>42479</v>
      </c>
      <c r="P493" s="38" t="s">
        <v>1608</v>
      </c>
      <c r="Q493" s="65">
        <v>2775288.88</v>
      </c>
    </row>
    <row r="494" spans="1:18" ht="23.25" x14ac:dyDescent="0.25">
      <c r="A494" s="72">
        <v>493</v>
      </c>
      <c r="B494" s="81" t="s">
        <v>327</v>
      </c>
      <c r="C494" s="44"/>
      <c r="D494" s="24" t="s">
        <v>342</v>
      </c>
      <c r="E494" s="44" t="s">
        <v>18</v>
      </c>
      <c r="F494" s="44" t="s">
        <v>343</v>
      </c>
      <c r="G494" s="44" t="s">
        <v>20</v>
      </c>
      <c r="H494" s="44" t="s">
        <v>75</v>
      </c>
      <c r="I494" s="78">
        <v>39</v>
      </c>
      <c r="J494" s="249" t="str">
        <f t="shared" si="7"/>
        <v>городской округ Краснотурьинск, г. Краснотурьинск, ул. Карла Маркса, д. 39</v>
      </c>
      <c r="K494" s="75">
        <v>776.5</v>
      </c>
      <c r="L494" s="75">
        <v>16</v>
      </c>
      <c r="M494" s="75">
        <v>7</v>
      </c>
      <c r="N494" s="38" t="s">
        <v>2219</v>
      </c>
      <c r="O494" s="39">
        <v>42485</v>
      </c>
      <c r="P494" s="38" t="s">
        <v>1776</v>
      </c>
      <c r="Q494" s="65">
        <v>2536969.19</v>
      </c>
    </row>
    <row r="495" spans="1:18" ht="23.25" x14ac:dyDescent="0.25">
      <c r="A495" s="72">
        <v>494</v>
      </c>
      <c r="B495" s="81" t="s">
        <v>327</v>
      </c>
      <c r="C495" s="24"/>
      <c r="D495" s="24" t="s">
        <v>342</v>
      </c>
      <c r="E495" s="24" t="s">
        <v>18</v>
      </c>
      <c r="F495" s="24" t="s">
        <v>343</v>
      </c>
      <c r="G495" s="24" t="s">
        <v>20</v>
      </c>
      <c r="H495" s="24" t="s">
        <v>36</v>
      </c>
      <c r="I495" s="58">
        <v>10</v>
      </c>
      <c r="J495" s="249" t="str">
        <f t="shared" si="7"/>
        <v>городской округ Краснотурьинск, г. Краснотурьинск, ул. Ленина, д. 10</v>
      </c>
      <c r="K495" s="75">
        <v>440.7</v>
      </c>
      <c r="L495" s="75">
        <v>8</v>
      </c>
      <c r="M495" s="75">
        <v>5</v>
      </c>
      <c r="N495" s="38" t="s">
        <v>2220</v>
      </c>
      <c r="O495" s="39">
        <v>42688</v>
      </c>
      <c r="P495" s="38" t="s">
        <v>1716</v>
      </c>
      <c r="Q495" s="65">
        <v>996860.46</v>
      </c>
    </row>
    <row r="496" spans="1:18" ht="23.25" x14ac:dyDescent="0.25">
      <c r="A496" s="72">
        <v>495</v>
      </c>
      <c r="B496" s="81" t="s">
        <v>327</v>
      </c>
      <c r="C496" s="24"/>
      <c r="D496" s="24" t="s">
        <v>342</v>
      </c>
      <c r="E496" s="24" t="s">
        <v>18</v>
      </c>
      <c r="F496" s="24" t="s">
        <v>343</v>
      </c>
      <c r="G496" s="24" t="s">
        <v>20</v>
      </c>
      <c r="H496" s="24" t="s">
        <v>36</v>
      </c>
      <c r="I496" s="58">
        <v>12</v>
      </c>
      <c r="J496" s="249" t="str">
        <f t="shared" si="7"/>
        <v>городской округ Краснотурьинск, г. Краснотурьинск, ул. Ленина, д. 12</v>
      </c>
      <c r="K496" s="75">
        <v>434.93</v>
      </c>
      <c r="L496" s="75">
        <v>8</v>
      </c>
      <c r="M496" s="75">
        <v>5</v>
      </c>
      <c r="N496" s="38" t="s">
        <v>2220</v>
      </c>
      <c r="O496" s="39">
        <v>42688</v>
      </c>
      <c r="P496" s="38" t="s">
        <v>1716</v>
      </c>
      <c r="Q496" s="65">
        <v>932456.06</v>
      </c>
      <c r="R496" s="102" t="s">
        <v>2229</v>
      </c>
    </row>
    <row r="497" spans="1:18" ht="23.25" x14ac:dyDescent="0.25">
      <c r="A497" s="72">
        <v>496</v>
      </c>
      <c r="B497" s="81" t="s">
        <v>327</v>
      </c>
      <c r="C497" s="24"/>
      <c r="D497" s="24" t="s">
        <v>342</v>
      </c>
      <c r="E497" s="24" t="s">
        <v>18</v>
      </c>
      <c r="F497" s="24" t="s">
        <v>343</v>
      </c>
      <c r="G497" s="24" t="s">
        <v>20</v>
      </c>
      <c r="H497" s="24" t="s">
        <v>36</v>
      </c>
      <c r="I497" s="58">
        <v>14</v>
      </c>
      <c r="J497" s="249" t="str">
        <f t="shared" si="7"/>
        <v>городской округ Краснотурьинск, г. Краснотурьинск, ул. Ленина, д. 14</v>
      </c>
      <c r="K497" s="75">
        <v>394.72</v>
      </c>
      <c r="L497" s="75">
        <v>8</v>
      </c>
      <c r="M497" s="75">
        <v>2</v>
      </c>
      <c r="N497" s="38" t="s">
        <v>2220</v>
      </c>
      <c r="O497" s="39">
        <v>42688</v>
      </c>
      <c r="P497" s="38" t="s">
        <v>1716</v>
      </c>
      <c r="Q497" s="65">
        <v>545257.93999999994</v>
      </c>
    </row>
    <row r="498" spans="1:18" ht="23.25" x14ac:dyDescent="0.25">
      <c r="A498" s="72">
        <v>497</v>
      </c>
      <c r="B498" s="81" t="s">
        <v>327</v>
      </c>
      <c r="C498" s="44"/>
      <c r="D498" s="24" t="s">
        <v>342</v>
      </c>
      <c r="E498" s="44" t="s">
        <v>18</v>
      </c>
      <c r="F498" s="44" t="s">
        <v>343</v>
      </c>
      <c r="G498" s="44" t="s">
        <v>20</v>
      </c>
      <c r="H498" s="44" t="s">
        <v>36</v>
      </c>
      <c r="I498" s="78">
        <v>15</v>
      </c>
      <c r="J498" s="249" t="str">
        <f t="shared" si="7"/>
        <v>городской округ Краснотурьинск, г. Краснотурьинск, ул. Ленина, д. 15</v>
      </c>
      <c r="K498" s="75">
        <v>2656.9</v>
      </c>
      <c r="L498" s="75">
        <v>15</v>
      </c>
      <c r="M498" s="75">
        <v>2</v>
      </c>
      <c r="N498" s="38" t="s">
        <v>2220</v>
      </c>
      <c r="O498" s="39">
        <v>42688</v>
      </c>
      <c r="P498" s="38" t="s">
        <v>1716</v>
      </c>
      <c r="Q498" s="65">
        <v>3403184.9</v>
      </c>
    </row>
    <row r="499" spans="1:18" ht="23.25" x14ac:dyDescent="0.25">
      <c r="A499" s="72">
        <v>498</v>
      </c>
      <c r="B499" s="81" t="s">
        <v>327</v>
      </c>
      <c r="C499" s="44"/>
      <c r="D499" s="24" t="s">
        <v>342</v>
      </c>
      <c r="E499" s="44" t="s">
        <v>18</v>
      </c>
      <c r="F499" s="44" t="s">
        <v>343</v>
      </c>
      <c r="G499" s="44" t="s">
        <v>20</v>
      </c>
      <c r="H499" s="44" t="s">
        <v>36</v>
      </c>
      <c r="I499" s="78">
        <v>17</v>
      </c>
      <c r="J499" s="249" t="str">
        <f t="shared" si="7"/>
        <v>городской округ Краснотурьинск, г. Краснотурьинск, ул. Ленина, д. 17</v>
      </c>
      <c r="K499" s="75">
        <v>1699.17</v>
      </c>
      <c r="L499" s="75">
        <v>17</v>
      </c>
      <c r="M499" s="75">
        <v>7</v>
      </c>
      <c r="N499" s="38" t="s">
        <v>2218</v>
      </c>
      <c r="O499" s="39">
        <v>42618</v>
      </c>
      <c r="P499" s="38" t="s">
        <v>1716</v>
      </c>
      <c r="Q499" s="65">
        <v>4357349.75</v>
      </c>
    </row>
    <row r="500" spans="1:18" ht="23.25" x14ac:dyDescent="0.25">
      <c r="A500" s="72">
        <v>499</v>
      </c>
      <c r="B500" s="81" t="s">
        <v>327</v>
      </c>
      <c r="C500" s="44"/>
      <c r="D500" s="24" t="s">
        <v>342</v>
      </c>
      <c r="E500" s="44" t="s">
        <v>18</v>
      </c>
      <c r="F500" s="44" t="s">
        <v>343</v>
      </c>
      <c r="G500" s="44" t="s">
        <v>20</v>
      </c>
      <c r="H500" s="44" t="s">
        <v>36</v>
      </c>
      <c r="I500" s="78">
        <v>22</v>
      </c>
      <c r="J500" s="249" t="str">
        <f t="shared" si="7"/>
        <v>городской округ Краснотурьинск, г. Краснотурьинск, ул. Ленина, д. 22</v>
      </c>
      <c r="K500" s="75">
        <v>1070.22</v>
      </c>
      <c r="L500" s="75">
        <v>10</v>
      </c>
      <c r="M500" s="75">
        <v>7</v>
      </c>
      <c r="N500" s="38" t="s">
        <v>2220</v>
      </c>
      <c r="O500" s="39">
        <v>42688</v>
      </c>
      <c r="P500" s="38" t="s">
        <v>1716</v>
      </c>
      <c r="Q500" s="65">
        <v>2403357.92</v>
      </c>
    </row>
    <row r="501" spans="1:18" ht="23.25" x14ac:dyDescent="0.25">
      <c r="A501" s="72">
        <v>500</v>
      </c>
      <c r="B501" s="81" t="s">
        <v>327</v>
      </c>
      <c r="C501" s="24"/>
      <c r="D501" s="24" t="s">
        <v>342</v>
      </c>
      <c r="E501" s="24" t="s">
        <v>18</v>
      </c>
      <c r="F501" s="24" t="s">
        <v>343</v>
      </c>
      <c r="G501" s="24" t="s">
        <v>20</v>
      </c>
      <c r="H501" s="24" t="s">
        <v>36</v>
      </c>
      <c r="I501" s="58">
        <v>32</v>
      </c>
      <c r="J501" s="249" t="str">
        <f t="shared" si="7"/>
        <v>городской округ Краснотурьинск, г. Краснотурьинск, ул. Ленина, д. 32</v>
      </c>
      <c r="K501" s="75">
        <v>1195.92</v>
      </c>
      <c r="L501" s="75">
        <v>8</v>
      </c>
      <c r="M501" s="75">
        <v>5</v>
      </c>
      <c r="N501" s="38" t="s">
        <v>2221</v>
      </c>
      <c r="O501" s="39" t="s">
        <v>2222</v>
      </c>
      <c r="P501" s="38" t="s">
        <v>1716</v>
      </c>
      <c r="Q501" s="65">
        <v>1777908.3599999999</v>
      </c>
    </row>
    <row r="502" spans="1:18" ht="23.25" x14ac:dyDescent="0.25">
      <c r="A502" s="72">
        <v>501</v>
      </c>
      <c r="B502" s="81" t="s">
        <v>327</v>
      </c>
      <c r="C502" s="24"/>
      <c r="D502" s="24" t="s">
        <v>342</v>
      </c>
      <c r="E502" s="24" t="s">
        <v>18</v>
      </c>
      <c r="F502" s="24" t="s">
        <v>343</v>
      </c>
      <c r="G502" s="24" t="s">
        <v>20</v>
      </c>
      <c r="H502" s="24" t="s">
        <v>36</v>
      </c>
      <c r="I502" s="58">
        <v>34</v>
      </c>
      <c r="J502" s="249" t="str">
        <f t="shared" si="7"/>
        <v>городской округ Краснотурьинск, г. Краснотурьинск, ул. Ленина, д. 34</v>
      </c>
      <c r="K502" s="75">
        <v>651.9</v>
      </c>
      <c r="L502" s="75">
        <v>12</v>
      </c>
      <c r="M502" s="75">
        <v>5</v>
      </c>
      <c r="N502" s="38" t="s">
        <v>2221</v>
      </c>
      <c r="O502" s="39" t="s">
        <v>2222</v>
      </c>
      <c r="P502" s="38" t="s">
        <v>1716</v>
      </c>
      <c r="Q502" s="65">
        <v>885699.74</v>
      </c>
    </row>
    <row r="503" spans="1:18" ht="23.25" x14ac:dyDescent="0.25">
      <c r="A503" s="72">
        <v>502</v>
      </c>
      <c r="B503" s="81" t="s">
        <v>327</v>
      </c>
      <c r="C503" s="44"/>
      <c r="D503" s="24" t="s">
        <v>342</v>
      </c>
      <c r="E503" s="44" t="s">
        <v>18</v>
      </c>
      <c r="F503" s="44" t="s">
        <v>343</v>
      </c>
      <c r="G503" s="44" t="s">
        <v>20</v>
      </c>
      <c r="H503" s="44" t="s">
        <v>36</v>
      </c>
      <c r="I503" s="78">
        <v>36</v>
      </c>
      <c r="J503" s="249" t="str">
        <f t="shared" si="7"/>
        <v>городской округ Краснотурьинск, г. Краснотурьинск, ул. Ленина, д. 36</v>
      </c>
      <c r="K503" s="75">
        <v>2552.9</v>
      </c>
      <c r="L503" s="75">
        <v>34</v>
      </c>
      <c r="M503" s="75">
        <v>5</v>
      </c>
      <c r="N503" s="38" t="s">
        <v>2221</v>
      </c>
      <c r="O503" s="39" t="s">
        <v>2222</v>
      </c>
      <c r="P503" s="38" t="s">
        <v>1716</v>
      </c>
      <c r="Q503" s="65">
        <v>4345818.46</v>
      </c>
    </row>
    <row r="504" spans="1:18" ht="23.25" x14ac:dyDescent="0.25">
      <c r="A504" s="72">
        <v>503</v>
      </c>
      <c r="B504" s="81" t="s">
        <v>327</v>
      </c>
      <c r="C504" s="44"/>
      <c r="D504" s="24" t="s">
        <v>342</v>
      </c>
      <c r="E504" s="44" t="s">
        <v>18</v>
      </c>
      <c r="F504" s="44" t="s">
        <v>343</v>
      </c>
      <c r="G504" s="44" t="s">
        <v>20</v>
      </c>
      <c r="H504" s="44" t="s">
        <v>36</v>
      </c>
      <c r="I504" s="78">
        <v>38</v>
      </c>
      <c r="J504" s="249" t="str">
        <f t="shared" si="7"/>
        <v>городской округ Краснотурьинск, г. Краснотурьинск, ул. Ленина, д. 38</v>
      </c>
      <c r="K504" s="75">
        <v>440</v>
      </c>
      <c r="L504" s="75">
        <v>8</v>
      </c>
      <c r="M504" s="75">
        <v>4</v>
      </c>
      <c r="N504" s="38" t="s">
        <v>2223</v>
      </c>
      <c r="O504" s="39">
        <v>42485</v>
      </c>
      <c r="P504" s="38" t="s">
        <v>1776</v>
      </c>
      <c r="Q504" s="65">
        <v>1406216.72</v>
      </c>
    </row>
    <row r="505" spans="1:18" ht="23.25" x14ac:dyDescent="0.25">
      <c r="A505" s="72">
        <v>504</v>
      </c>
      <c r="B505" s="81" t="s">
        <v>327</v>
      </c>
      <c r="C505" s="44"/>
      <c r="D505" s="24" t="s">
        <v>342</v>
      </c>
      <c r="E505" s="44" t="s">
        <v>18</v>
      </c>
      <c r="F505" s="44" t="s">
        <v>343</v>
      </c>
      <c r="G505" s="44" t="s">
        <v>20</v>
      </c>
      <c r="H505" s="44" t="s">
        <v>36</v>
      </c>
      <c r="I505" s="78">
        <v>40</v>
      </c>
      <c r="J505" s="249" t="str">
        <f t="shared" si="7"/>
        <v>городской округ Краснотурьинск, г. Краснотурьинск, ул. Ленина, д. 40</v>
      </c>
      <c r="K505" s="75">
        <v>441</v>
      </c>
      <c r="L505" s="75">
        <v>8</v>
      </c>
      <c r="M505" s="75">
        <v>7</v>
      </c>
      <c r="N505" s="38" t="s">
        <v>2223</v>
      </c>
      <c r="O505" s="39">
        <v>42485</v>
      </c>
      <c r="P505" s="38" t="s">
        <v>1776</v>
      </c>
      <c r="Q505" s="65">
        <v>1535975.2</v>
      </c>
    </row>
    <row r="506" spans="1:18" ht="23.25" x14ac:dyDescent="0.25">
      <c r="A506" s="72">
        <v>505</v>
      </c>
      <c r="B506" s="81" t="s">
        <v>327</v>
      </c>
      <c r="C506" s="73"/>
      <c r="D506" s="24" t="s">
        <v>342</v>
      </c>
      <c r="E506" s="24" t="s">
        <v>18</v>
      </c>
      <c r="F506" s="24" t="s">
        <v>343</v>
      </c>
      <c r="G506" s="24" t="s">
        <v>20</v>
      </c>
      <c r="H506" s="24" t="s">
        <v>96</v>
      </c>
      <c r="I506" s="58">
        <v>18</v>
      </c>
      <c r="J506" s="249" t="str">
        <f t="shared" si="7"/>
        <v>городской округ Краснотурьинск, г. Краснотурьинск, ул. Металлургов, д. 18</v>
      </c>
      <c r="K506" s="75">
        <v>814.4</v>
      </c>
      <c r="L506" s="75">
        <v>17</v>
      </c>
      <c r="M506" s="75">
        <v>3</v>
      </c>
      <c r="N506" s="38" t="s">
        <v>2050</v>
      </c>
      <c r="O506" s="39">
        <v>42832</v>
      </c>
      <c r="P506" s="38" t="s">
        <v>3034</v>
      </c>
      <c r="Q506" s="65">
        <v>3257194.08</v>
      </c>
    </row>
    <row r="507" spans="1:18" ht="23.25" x14ac:dyDescent="0.25">
      <c r="A507" s="80">
        <v>506</v>
      </c>
      <c r="B507" s="81" t="s">
        <v>327</v>
      </c>
      <c r="C507" s="73"/>
      <c r="D507" s="24" t="s">
        <v>342</v>
      </c>
      <c r="E507" s="24" t="s">
        <v>18</v>
      </c>
      <c r="F507" s="24" t="s">
        <v>343</v>
      </c>
      <c r="G507" s="24" t="s">
        <v>20</v>
      </c>
      <c r="H507" s="24" t="s">
        <v>96</v>
      </c>
      <c r="I507" s="58">
        <v>49</v>
      </c>
      <c r="J507" s="249" t="str">
        <f t="shared" si="7"/>
        <v>городской округ Краснотурьинск, г. Краснотурьинск, ул. Металлургов, д. 49</v>
      </c>
      <c r="K507" s="75">
        <v>745.4</v>
      </c>
      <c r="L507" s="75">
        <v>16</v>
      </c>
      <c r="M507" s="75">
        <v>1</v>
      </c>
      <c r="N507" s="38" t="s">
        <v>2051</v>
      </c>
      <c r="O507" s="39">
        <v>42919</v>
      </c>
      <c r="P507" s="38" t="s">
        <v>1711</v>
      </c>
      <c r="Q507" s="65">
        <v>415851.54</v>
      </c>
      <c r="R507" s="102" t="s">
        <v>2348</v>
      </c>
    </row>
    <row r="508" spans="1:18" ht="23.25" x14ac:dyDescent="0.25">
      <c r="A508" s="72">
        <v>507</v>
      </c>
      <c r="B508" s="81" t="s">
        <v>327</v>
      </c>
      <c r="C508" s="73"/>
      <c r="D508" s="24" t="s">
        <v>342</v>
      </c>
      <c r="E508" s="24" t="s">
        <v>18</v>
      </c>
      <c r="F508" s="24" t="s">
        <v>343</v>
      </c>
      <c r="G508" s="24" t="s">
        <v>20</v>
      </c>
      <c r="H508" s="24" t="s">
        <v>346</v>
      </c>
      <c r="I508" s="58">
        <v>29</v>
      </c>
      <c r="J508" s="249" t="str">
        <f t="shared" si="7"/>
        <v>городской округ Краснотурьинск, г. Краснотурьинск, ул. Микова, д. 29</v>
      </c>
      <c r="K508" s="75">
        <v>410</v>
      </c>
      <c r="L508" s="75">
        <v>8</v>
      </c>
      <c r="M508" s="75">
        <v>7</v>
      </c>
      <c r="N508" s="38" t="s">
        <v>2223</v>
      </c>
      <c r="O508" s="39">
        <v>42485</v>
      </c>
      <c r="P508" s="38" t="s">
        <v>1776</v>
      </c>
      <c r="Q508" s="65">
        <v>1298733.6100000001</v>
      </c>
    </row>
    <row r="509" spans="1:18" ht="23.25" x14ac:dyDescent="0.25">
      <c r="A509" s="72">
        <v>508</v>
      </c>
      <c r="B509" s="81" t="s">
        <v>327</v>
      </c>
      <c r="C509" s="73"/>
      <c r="D509" s="24" t="s">
        <v>342</v>
      </c>
      <c r="E509" s="24" t="s">
        <v>18</v>
      </c>
      <c r="F509" s="24" t="s">
        <v>343</v>
      </c>
      <c r="G509" s="24" t="s">
        <v>20</v>
      </c>
      <c r="H509" s="24" t="s">
        <v>157</v>
      </c>
      <c r="I509" s="58">
        <v>13</v>
      </c>
      <c r="J509" s="249" t="str">
        <f t="shared" si="7"/>
        <v>городской округ Краснотурьинск, г. Краснотурьинск, ул. Попова, д. 13</v>
      </c>
      <c r="K509" s="75">
        <v>311.7</v>
      </c>
      <c r="L509" s="75">
        <v>4</v>
      </c>
      <c r="M509" s="75">
        <v>1</v>
      </c>
      <c r="N509" s="38" t="s">
        <v>2051</v>
      </c>
      <c r="O509" s="39">
        <v>42919</v>
      </c>
      <c r="P509" s="38" t="s">
        <v>1711</v>
      </c>
      <c r="Q509" s="65">
        <v>592684.99</v>
      </c>
    </row>
    <row r="510" spans="1:18" ht="23.25" x14ac:dyDescent="0.25">
      <c r="A510" s="72">
        <v>509</v>
      </c>
      <c r="B510" s="81" t="s">
        <v>327</v>
      </c>
      <c r="C510" s="44"/>
      <c r="D510" s="24" t="s">
        <v>342</v>
      </c>
      <c r="E510" s="44" t="s">
        <v>18</v>
      </c>
      <c r="F510" s="44" t="s">
        <v>343</v>
      </c>
      <c r="G510" s="44" t="s">
        <v>20</v>
      </c>
      <c r="H510" s="44" t="s">
        <v>157</v>
      </c>
      <c r="I510" s="78">
        <v>14</v>
      </c>
      <c r="J510" s="249" t="str">
        <f t="shared" si="7"/>
        <v>городской округ Краснотурьинск, г. Краснотурьинск, ул. Попова, д. 14</v>
      </c>
      <c r="K510" s="75">
        <v>436.6</v>
      </c>
      <c r="L510" s="75">
        <v>8</v>
      </c>
      <c r="M510" s="75">
        <v>8</v>
      </c>
      <c r="N510" s="38" t="s">
        <v>2219</v>
      </c>
      <c r="O510" s="39">
        <v>42485</v>
      </c>
      <c r="P510" s="38" t="s">
        <v>1776</v>
      </c>
      <c r="Q510" s="65">
        <v>2561303.4</v>
      </c>
    </row>
    <row r="511" spans="1:18" ht="23.25" x14ac:dyDescent="0.25">
      <c r="A511" s="72">
        <v>510</v>
      </c>
      <c r="B511" s="81" t="s">
        <v>327</v>
      </c>
      <c r="C511" s="73"/>
      <c r="D511" s="24" t="s">
        <v>342</v>
      </c>
      <c r="E511" s="24" t="s">
        <v>18</v>
      </c>
      <c r="F511" s="24" t="s">
        <v>343</v>
      </c>
      <c r="G511" s="24" t="s">
        <v>20</v>
      </c>
      <c r="H511" s="24" t="s">
        <v>157</v>
      </c>
      <c r="I511" s="58">
        <v>15</v>
      </c>
      <c r="J511" s="249" t="str">
        <f t="shared" si="7"/>
        <v>городской округ Краснотурьинск, г. Краснотурьинск, ул. Попова, д. 15</v>
      </c>
      <c r="K511" s="75">
        <v>443.7</v>
      </c>
      <c r="L511" s="75">
        <v>8</v>
      </c>
      <c r="M511" s="75">
        <v>2</v>
      </c>
      <c r="N511" s="38" t="s">
        <v>2051</v>
      </c>
      <c r="O511" s="39">
        <v>42919</v>
      </c>
      <c r="P511" s="38" t="s">
        <v>1711</v>
      </c>
      <c r="Q511" s="65">
        <v>740608.13</v>
      </c>
    </row>
    <row r="512" spans="1:18" ht="23.25" x14ac:dyDescent="0.25">
      <c r="A512" s="80">
        <v>511</v>
      </c>
      <c r="B512" s="81" t="s">
        <v>327</v>
      </c>
      <c r="C512" s="44"/>
      <c r="D512" s="24" t="s">
        <v>342</v>
      </c>
      <c r="E512" s="44" t="s">
        <v>18</v>
      </c>
      <c r="F512" s="44" t="s">
        <v>343</v>
      </c>
      <c r="G512" s="44" t="s">
        <v>20</v>
      </c>
      <c r="H512" s="44" t="s">
        <v>157</v>
      </c>
      <c r="I512" s="78">
        <v>16</v>
      </c>
      <c r="J512" s="249" t="str">
        <f t="shared" si="7"/>
        <v>городской округ Краснотурьинск, г. Краснотурьинск, ул. Попова, д. 16</v>
      </c>
      <c r="K512" s="75">
        <v>700.6</v>
      </c>
      <c r="L512" s="75">
        <v>12</v>
      </c>
      <c r="M512" s="75">
        <v>8</v>
      </c>
      <c r="N512" s="38" t="s">
        <v>2224</v>
      </c>
      <c r="O512" s="39">
        <v>42485</v>
      </c>
      <c r="P512" s="38" t="s">
        <v>1776</v>
      </c>
      <c r="Q512" s="65">
        <v>4118117.18</v>
      </c>
    </row>
    <row r="513" spans="1:18" ht="23.25" x14ac:dyDescent="0.25">
      <c r="A513" s="72">
        <v>512</v>
      </c>
      <c r="B513" s="81" t="s">
        <v>327</v>
      </c>
      <c r="C513" s="73"/>
      <c r="D513" s="24" t="s">
        <v>342</v>
      </c>
      <c r="E513" s="24" t="s">
        <v>18</v>
      </c>
      <c r="F513" s="24" t="s">
        <v>343</v>
      </c>
      <c r="G513" s="24" t="s">
        <v>20</v>
      </c>
      <c r="H513" s="24" t="s">
        <v>157</v>
      </c>
      <c r="I513" s="58">
        <v>4</v>
      </c>
      <c r="J513" s="249" t="str">
        <f t="shared" si="7"/>
        <v>городской округ Краснотурьинск, г. Краснотурьинск, ул. Попова, д. 4</v>
      </c>
      <c r="K513" s="75">
        <v>442.1</v>
      </c>
      <c r="L513" s="75">
        <v>8</v>
      </c>
      <c r="M513" s="75">
        <v>4</v>
      </c>
      <c r="N513" s="38" t="s">
        <v>2051</v>
      </c>
      <c r="O513" s="39">
        <v>42919</v>
      </c>
      <c r="P513" s="38" t="s">
        <v>1711</v>
      </c>
      <c r="Q513" s="65">
        <v>1293623.6599999999</v>
      </c>
    </row>
    <row r="514" spans="1:18" ht="23.25" x14ac:dyDescent="0.25">
      <c r="A514" s="72">
        <v>513</v>
      </c>
      <c r="B514" s="81" t="s">
        <v>327</v>
      </c>
      <c r="C514" s="73"/>
      <c r="D514" s="24" t="s">
        <v>342</v>
      </c>
      <c r="E514" s="24" t="s">
        <v>18</v>
      </c>
      <c r="F514" s="24" t="s">
        <v>343</v>
      </c>
      <c r="G514" s="24" t="s">
        <v>20</v>
      </c>
      <c r="H514" s="24" t="s">
        <v>77</v>
      </c>
      <c r="I514" s="58">
        <v>2</v>
      </c>
      <c r="J514" s="249" t="str">
        <f t="shared" si="7"/>
        <v>городской округ Краснотурьинск, г. Краснотурьинск, ул. Свердлова, д. 2</v>
      </c>
      <c r="K514" s="75">
        <v>808.2</v>
      </c>
      <c r="L514" s="75">
        <v>17</v>
      </c>
      <c r="M514" s="75">
        <v>8</v>
      </c>
      <c r="N514" s="38" t="s">
        <v>2218</v>
      </c>
      <c r="O514" s="39">
        <v>42618</v>
      </c>
      <c r="P514" s="38" t="s">
        <v>1716</v>
      </c>
      <c r="Q514" s="65">
        <v>4548476.93</v>
      </c>
    </row>
    <row r="515" spans="1:18" ht="23.25" x14ac:dyDescent="0.25">
      <c r="A515" s="72">
        <v>514</v>
      </c>
      <c r="B515" s="81" t="s">
        <v>327</v>
      </c>
      <c r="C515" s="44"/>
      <c r="D515" s="24" t="s">
        <v>342</v>
      </c>
      <c r="E515" s="44" t="s">
        <v>18</v>
      </c>
      <c r="F515" s="44" t="s">
        <v>343</v>
      </c>
      <c r="G515" s="44" t="s">
        <v>20</v>
      </c>
      <c r="H515" s="44" t="s">
        <v>77</v>
      </c>
      <c r="I515" s="78">
        <v>4</v>
      </c>
      <c r="J515" s="249" t="str">
        <f t="shared" ref="J515:J578" si="8">C515&amp;""&amp;D515&amp;", "&amp;E515&amp;" "&amp;F515&amp;", "&amp;G515&amp;" "&amp;H515&amp;", д. "&amp;I515</f>
        <v>городской округ Краснотурьинск, г. Краснотурьинск, ул. Свердлова, д. 4</v>
      </c>
      <c r="K515" s="75">
        <v>664.9</v>
      </c>
      <c r="L515" s="75">
        <v>12</v>
      </c>
      <c r="M515" s="75">
        <v>2</v>
      </c>
      <c r="N515" s="38" t="s">
        <v>2051</v>
      </c>
      <c r="O515" s="39">
        <v>42919</v>
      </c>
      <c r="P515" s="38" t="s">
        <v>1711</v>
      </c>
      <c r="Q515" s="65">
        <v>1930757.77</v>
      </c>
      <c r="R515" s="102" t="s">
        <v>2348</v>
      </c>
    </row>
    <row r="516" spans="1:18" ht="23.25" x14ac:dyDescent="0.25">
      <c r="A516" s="72">
        <v>515</v>
      </c>
      <c r="B516" s="81" t="s">
        <v>327</v>
      </c>
      <c r="C516" s="73"/>
      <c r="D516" s="24" t="s">
        <v>342</v>
      </c>
      <c r="E516" s="24" t="s">
        <v>18</v>
      </c>
      <c r="F516" s="24" t="s">
        <v>343</v>
      </c>
      <c r="G516" s="24" t="s">
        <v>20</v>
      </c>
      <c r="H516" s="24" t="s">
        <v>77</v>
      </c>
      <c r="I516" s="58">
        <v>5</v>
      </c>
      <c r="J516" s="249" t="str">
        <f t="shared" si="8"/>
        <v>городской округ Краснотурьинск, г. Краснотурьинск, ул. Свердлова, д. 5</v>
      </c>
      <c r="K516" s="75">
        <v>671.4</v>
      </c>
      <c r="L516" s="75">
        <v>12</v>
      </c>
      <c r="M516" s="75">
        <v>6</v>
      </c>
      <c r="N516" s="38" t="s">
        <v>2225</v>
      </c>
      <c r="O516" s="39" t="s">
        <v>2227</v>
      </c>
      <c r="P516" s="38" t="s">
        <v>2226</v>
      </c>
      <c r="Q516" s="65">
        <v>2855498.0700000003</v>
      </c>
    </row>
    <row r="517" spans="1:18" ht="23.25" x14ac:dyDescent="0.25">
      <c r="A517" s="72">
        <v>516</v>
      </c>
      <c r="B517" s="81" t="s">
        <v>327</v>
      </c>
      <c r="C517" s="73"/>
      <c r="D517" s="24" t="s">
        <v>342</v>
      </c>
      <c r="E517" s="24" t="s">
        <v>18</v>
      </c>
      <c r="F517" s="24" t="s">
        <v>343</v>
      </c>
      <c r="G517" s="24" t="s">
        <v>20</v>
      </c>
      <c r="H517" s="24" t="s">
        <v>77</v>
      </c>
      <c r="I517" s="58">
        <v>9</v>
      </c>
      <c r="J517" s="249" t="str">
        <f t="shared" si="8"/>
        <v>городской округ Краснотурьинск, г. Краснотурьинск, ул. Свердлова, д. 9</v>
      </c>
      <c r="K517" s="75">
        <v>1075.7</v>
      </c>
      <c r="L517" s="75">
        <v>18</v>
      </c>
      <c r="M517" s="75">
        <v>8</v>
      </c>
      <c r="N517" s="38" t="s">
        <v>2219</v>
      </c>
      <c r="O517" s="39">
        <v>42485</v>
      </c>
      <c r="P517" s="38" t="s">
        <v>1776</v>
      </c>
      <c r="Q517" s="65">
        <v>5343307.3099999996</v>
      </c>
    </row>
    <row r="518" spans="1:18" ht="23.25" x14ac:dyDescent="0.25">
      <c r="A518" s="72">
        <v>517</v>
      </c>
      <c r="B518" s="81" t="s">
        <v>327</v>
      </c>
      <c r="C518" s="73"/>
      <c r="D518" s="24" t="s">
        <v>342</v>
      </c>
      <c r="E518" s="24" t="s">
        <v>18</v>
      </c>
      <c r="F518" s="24" t="s">
        <v>343</v>
      </c>
      <c r="G518" s="24" t="s">
        <v>20</v>
      </c>
      <c r="H518" s="24" t="s">
        <v>347</v>
      </c>
      <c r="I518" s="58">
        <v>16</v>
      </c>
      <c r="J518" s="249" t="str">
        <f t="shared" si="8"/>
        <v>городской округ Краснотурьинск, г. Краснотурьинск, ул. Серова, д. 16</v>
      </c>
      <c r="K518" s="75">
        <v>2218.1999999999998</v>
      </c>
      <c r="L518" s="75">
        <v>37</v>
      </c>
      <c r="M518" s="75">
        <v>7</v>
      </c>
      <c r="N518" s="38" t="s">
        <v>2218</v>
      </c>
      <c r="O518" s="39">
        <v>42618</v>
      </c>
      <c r="P518" s="38" t="s">
        <v>1716</v>
      </c>
      <c r="Q518" s="65">
        <v>5664330.4299999997</v>
      </c>
    </row>
    <row r="519" spans="1:18" ht="23.25" x14ac:dyDescent="0.25">
      <c r="A519" s="72">
        <v>518</v>
      </c>
      <c r="B519" s="81" t="s">
        <v>327</v>
      </c>
      <c r="C519" s="73"/>
      <c r="D519" s="24" t="s">
        <v>342</v>
      </c>
      <c r="E519" s="24" t="s">
        <v>18</v>
      </c>
      <c r="F519" s="24" t="s">
        <v>343</v>
      </c>
      <c r="G519" s="24" t="s">
        <v>20</v>
      </c>
      <c r="H519" s="24" t="s">
        <v>347</v>
      </c>
      <c r="I519" s="58">
        <v>18</v>
      </c>
      <c r="J519" s="249" t="str">
        <f t="shared" si="8"/>
        <v>городской округ Краснотурьинск, г. Краснотурьинск, ул. Серова, д. 18</v>
      </c>
      <c r="K519" s="75">
        <v>3347.2</v>
      </c>
      <c r="L519" s="75">
        <v>40</v>
      </c>
      <c r="M519" s="75">
        <v>5</v>
      </c>
      <c r="N519" s="38" t="s">
        <v>1905</v>
      </c>
      <c r="O519" s="39">
        <v>42479</v>
      </c>
      <c r="P519" s="38" t="s">
        <v>1608</v>
      </c>
      <c r="Q519" s="65">
        <v>4219592.76</v>
      </c>
    </row>
    <row r="520" spans="1:18" ht="23.25" x14ac:dyDescent="0.25">
      <c r="A520" s="72">
        <v>519</v>
      </c>
      <c r="B520" s="81" t="s">
        <v>327</v>
      </c>
      <c r="C520" s="73"/>
      <c r="D520" s="24" t="s">
        <v>342</v>
      </c>
      <c r="E520" s="24" t="s">
        <v>18</v>
      </c>
      <c r="F520" s="24" t="s">
        <v>343</v>
      </c>
      <c r="G520" s="24" t="s">
        <v>20</v>
      </c>
      <c r="H520" s="24" t="s">
        <v>347</v>
      </c>
      <c r="I520" s="58">
        <v>28</v>
      </c>
      <c r="J520" s="249" t="str">
        <f t="shared" si="8"/>
        <v>городской округ Краснотурьинск, г. Краснотурьинск, ул. Серова, д. 28</v>
      </c>
      <c r="K520" s="75">
        <v>450.9</v>
      </c>
      <c r="L520" s="75">
        <v>8</v>
      </c>
      <c r="M520" s="75">
        <v>8</v>
      </c>
      <c r="N520" s="38" t="s">
        <v>1905</v>
      </c>
      <c r="O520" s="39">
        <v>42479</v>
      </c>
      <c r="P520" s="38" t="s">
        <v>1608</v>
      </c>
      <c r="Q520" s="65">
        <v>2793016.67</v>
      </c>
    </row>
    <row r="521" spans="1:18" ht="23.25" x14ac:dyDescent="0.25">
      <c r="A521" s="72">
        <v>520</v>
      </c>
      <c r="B521" s="81" t="s">
        <v>327</v>
      </c>
      <c r="C521" s="73"/>
      <c r="D521" s="24" t="s">
        <v>342</v>
      </c>
      <c r="E521" s="24" t="s">
        <v>18</v>
      </c>
      <c r="F521" s="24" t="s">
        <v>343</v>
      </c>
      <c r="G521" s="24" t="s">
        <v>20</v>
      </c>
      <c r="H521" s="24" t="s">
        <v>347</v>
      </c>
      <c r="I521" s="58">
        <v>30</v>
      </c>
      <c r="J521" s="249" t="str">
        <f t="shared" si="8"/>
        <v>городской округ Краснотурьинск, г. Краснотурьинск, ул. Серова, д. 30</v>
      </c>
      <c r="K521" s="75">
        <v>735.9</v>
      </c>
      <c r="L521" s="75">
        <v>12</v>
      </c>
      <c r="M521" s="75">
        <v>8</v>
      </c>
      <c r="N521" s="38" t="s">
        <v>1905</v>
      </c>
      <c r="O521" s="39">
        <v>42479</v>
      </c>
      <c r="P521" s="38" t="s">
        <v>1608</v>
      </c>
      <c r="Q521" s="65">
        <v>4933242.0199999996</v>
      </c>
    </row>
    <row r="522" spans="1:18" ht="23.25" x14ac:dyDescent="0.25">
      <c r="A522" s="72">
        <v>521</v>
      </c>
      <c r="B522" s="81" t="s">
        <v>327</v>
      </c>
      <c r="C522" s="73"/>
      <c r="D522" s="24" t="s">
        <v>342</v>
      </c>
      <c r="E522" s="24" t="s">
        <v>18</v>
      </c>
      <c r="F522" s="24" t="s">
        <v>343</v>
      </c>
      <c r="G522" s="24" t="s">
        <v>20</v>
      </c>
      <c r="H522" s="24" t="s">
        <v>347</v>
      </c>
      <c r="I522" s="58">
        <v>32</v>
      </c>
      <c r="J522" s="249" t="str">
        <f t="shared" si="8"/>
        <v>городской округ Краснотурьинск, г. Краснотурьинск, ул. Серова, д. 32</v>
      </c>
      <c r="K522" s="75">
        <v>778.1</v>
      </c>
      <c r="L522" s="75">
        <v>12</v>
      </c>
      <c r="M522" s="75">
        <v>6</v>
      </c>
      <c r="N522" s="38" t="s">
        <v>1905</v>
      </c>
      <c r="O522" s="39">
        <v>42479</v>
      </c>
      <c r="P522" s="38" t="s">
        <v>1608</v>
      </c>
      <c r="Q522" s="65">
        <v>5179883.0999999996</v>
      </c>
    </row>
    <row r="523" spans="1:18" ht="23.25" x14ac:dyDescent="0.25">
      <c r="A523" s="72">
        <v>522</v>
      </c>
      <c r="B523" s="81" t="s">
        <v>327</v>
      </c>
      <c r="C523" s="73"/>
      <c r="D523" s="24" t="s">
        <v>342</v>
      </c>
      <c r="E523" s="24" t="s">
        <v>18</v>
      </c>
      <c r="F523" s="24" t="s">
        <v>343</v>
      </c>
      <c r="G523" s="24" t="s">
        <v>20</v>
      </c>
      <c r="H523" s="24" t="s">
        <v>347</v>
      </c>
      <c r="I523" s="58">
        <v>36</v>
      </c>
      <c r="J523" s="249" t="str">
        <f t="shared" si="8"/>
        <v>городской округ Краснотурьинск, г. Краснотурьинск, ул. Серова, д. 36</v>
      </c>
      <c r="K523" s="75">
        <v>460.1</v>
      </c>
      <c r="L523" s="75">
        <v>8</v>
      </c>
      <c r="M523" s="75">
        <v>8</v>
      </c>
      <c r="N523" s="38" t="s">
        <v>2219</v>
      </c>
      <c r="O523" s="39">
        <v>42485</v>
      </c>
      <c r="P523" s="38" t="s">
        <v>1776</v>
      </c>
      <c r="Q523" s="65">
        <v>2492878.34</v>
      </c>
    </row>
    <row r="524" spans="1:18" ht="23.25" x14ac:dyDescent="0.25">
      <c r="A524" s="72">
        <v>523</v>
      </c>
      <c r="B524" s="81" t="s">
        <v>327</v>
      </c>
      <c r="C524" s="73"/>
      <c r="D524" s="24" t="s">
        <v>342</v>
      </c>
      <c r="E524" s="24" t="s">
        <v>18</v>
      </c>
      <c r="F524" s="24" t="s">
        <v>343</v>
      </c>
      <c r="G524" s="24" t="s">
        <v>20</v>
      </c>
      <c r="H524" s="24" t="s">
        <v>347</v>
      </c>
      <c r="I524" s="58">
        <v>38</v>
      </c>
      <c r="J524" s="249" t="str">
        <f t="shared" si="8"/>
        <v>городской округ Краснотурьинск, г. Краснотурьинск, ул. Серова, д. 38</v>
      </c>
      <c r="K524" s="75">
        <v>469.3</v>
      </c>
      <c r="L524" s="75">
        <v>8</v>
      </c>
      <c r="M524" s="75">
        <v>8</v>
      </c>
      <c r="N524" s="38" t="s">
        <v>2224</v>
      </c>
      <c r="O524" s="39">
        <v>42485</v>
      </c>
      <c r="P524" s="38" t="s">
        <v>1776</v>
      </c>
      <c r="Q524" s="65">
        <v>2795852.17</v>
      </c>
    </row>
    <row r="525" spans="1:18" ht="23.25" x14ac:dyDescent="0.25">
      <c r="A525" s="72">
        <v>524</v>
      </c>
      <c r="B525" s="81" t="s">
        <v>327</v>
      </c>
      <c r="C525" s="73"/>
      <c r="D525" s="24" t="s">
        <v>342</v>
      </c>
      <c r="E525" s="24" t="s">
        <v>18</v>
      </c>
      <c r="F525" s="24" t="s">
        <v>343</v>
      </c>
      <c r="G525" s="24" t="s">
        <v>20</v>
      </c>
      <c r="H525" s="24" t="s">
        <v>347</v>
      </c>
      <c r="I525" s="58">
        <v>4</v>
      </c>
      <c r="J525" s="249" t="str">
        <f t="shared" si="8"/>
        <v>городской округ Краснотурьинск, г. Краснотурьинск, ул. Серова, д. 4</v>
      </c>
      <c r="K525" s="75">
        <v>201.9</v>
      </c>
      <c r="L525" s="75">
        <v>4</v>
      </c>
      <c r="M525" s="75">
        <v>2</v>
      </c>
      <c r="N525" s="38" t="s">
        <v>2051</v>
      </c>
      <c r="O525" s="39">
        <v>42919</v>
      </c>
      <c r="P525" s="38" t="s">
        <v>1711</v>
      </c>
      <c r="Q525" s="65">
        <v>325736.65999999997</v>
      </c>
    </row>
    <row r="526" spans="1:18" ht="23.25" x14ac:dyDescent="0.25">
      <c r="A526" s="72">
        <v>525</v>
      </c>
      <c r="B526" s="81" t="s">
        <v>327</v>
      </c>
      <c r="C526" s="73"/>
      <c r="D526" s="24" t="s">
        <v>342</v>
      </c>
      <c r="E526" s="24" t="s">
        <v>18</v>
      </c>
      <c r="F526" s="24" t="s">
        <v>343</v>
      </c>
      <c r="G526" s="24" t="s">
        <v>20</v>
      </c>
      <c r="H526" s="24" t="s">
        <v>347</v>
      </c>
      <c r="I526" s="58">
        <v>6</v>
      </c>
      <c r="J526" s="249" t="str">
        <f t="shared" si="8"/>
        <v>городской округ Краснотурьинск, г. Краснотурьинск, ул. Серова, д. 6</v>
      </c>
      <c r="K526" s="75">
        <v>194.5</v>
      </c>
      <c r="L526" s="75">
        <v>4</v>
      </c>
      <c r="M526" s="75">
        <v>1</v>
      </c>
      <c r="N526" s="38" t="s">
        <v>2051</v>
      </c>
      <c r="O526" s="39">
        <v>42919</v>
      </c>
      <c r="P526" s="38" t="s">
        <v>1711</v>
      </c>
      <c r="Q526" s="65">
        <v>94338.09</v>
      </c>
    </row>
    <row r="527" spans="1:18" ht="23.25" x14ac:dyDescent="0.25">
      <c r="A527" s="72">
        <v>526</v>
      </c>
      <c r="B527" s="81" t="s">
        <v>327</v>
      </c>
      <c r="C527" s="73"/>
      <c r="D527" s="24" t="s">
        <v>342</v>
      </c>
      <c r="E527" s="24" t="s">
        <v>18</v>
      </c>
      <c r="F527" s="24" t="s">
        <v>343</v>
      </c>
      <c r="G527" s="24" t="s">
        <v>20</v>
      </c>
      <c r="H527" s="24" t="s">
        <v>347</v>
      </c>
      <c r="I527" s="58">
        <v>8</v>
      </c>
      <c r="J527" s="249" t="str">
        <f t="shared" si="8"/>
        <v>городской округ Краснотурьинск, г. Краснотурьинск, ул. Серова, д. 8</v>
      </c>
      <c r="K527" s="75">
        <v>210.2</v>
      </c>
      <c r="L527" s="75">
        <v>4</v>
      </c>
      <c r="M527" s="75">
        <v>2</v>
      </c>
      <c r="N527" s="38" t="s">
        <v>2051</v>
      </c>
      <c r="O527" s="39" t="s">
        <v>2228</v>
      </c>
      <c r="P527" s="38" t="s">
        <v>1711</v>
      </c>
      <c r="Q527" s="65">
        <v>203804.32</v>
      </c>
      <c r="R527" s="102" t="s">
        <v>2348</v>
      </c>
    </row>
    <row r="528" spans="1:18" ht="23.25" x14ac:dyDescent="0.25">
      <c r="A528" s="72">
        <v>527</v>
      </c>
      <c r="B528" s="81" t="s">
        <v>327</v>
      </c>
      <c r="C528" s="44"/>
      <c r="D528" s="24" t="s">
        <v>342</v>
      </c>
      <c r="E528" s="44" t="s">
        <v>18</v>
      </c>
      <c r="F528" s="44" t="s">
        <v>343</v>
      </c>
      <c r="G528" s="44" t="s">
        <v>20</v>
      </c>
      <c r="H528" s="44" t="s">
        <v>162</v>
      </c>
      <c r="I528" s="78">
        <v>29</v>
      </c>
      <c r="J528" s="249" t="str">
        <f t="shared" si="8"/>
        <v>городской округ Краснотурьинск, г. Краснотурьинск, ул. Фрунзе, д. 29</v>
      </c>
      <c r="K528" s="75">
        <v>445.3</v>
      </c>
      <c r="L528" s="75">
        <v>8</v>
      </c>
      <c r="M528" s="75">
        <v>8</v>
      </c>
      <c r="N528" s="38" t="s">
        <v>2223</v>
      </c>
      <c r="O528" s="39">
        <v>42485</v>
      </c>
      <c r="P528" s="38" t="s">
        <v>1776</v>
      </c>
      <c r="Q528" s="65">
        <v>2846222.82</v>
      </c>
    </row>
    <row r="529" spans="1:17" ht="23.25" x14ac:dyDescent="0.25">
      <c r="A529" s="72">
        <v>528</v>
      </c>
      <c r="B529" s="81" t="s">
        <v>327</v>
      </c>
      <c r="C529" s="44"/>
      <c r="D529" s="24" t="s">
        <v>342</v>
      </c>
      <c r="E529" s="44" t="s">
        <v>18</v>
      </c>
      <c r="F529" s="44" t="s">
        <v>343</v>
      </c>
      <c r="G529" s="44" t="s">
        <v>20</v>
      </c>
      <c r="H529" s="44" t="s">
        <v>247</v>
      </c>
      <c r="I529" s="78">
        <v>7</v>
      </c>
      <c r="J529" s="249" t="str">
        <f t="shared" si="8"/>
        <v>городской округ Краснотурьинск, г. Краснотурьинск, ул. Чайковского, д. 7</v>
      </c>
      <c r="K529" s="75">
        <v>674.4</v>
      </c>
      <c r="L529" s="75">
        <v>12</v>
      </c>
      <c r="M529" s="75">
        <v>6</v>
      </c>
      <c r="N529" s="38" t="s">
        <v>2224</v>
      </c>
      <c r="O529" s="39">
        <v>42485</v>
      </c>
      <c r="P529" s="38" t="s">
        <v>1776</v>
      </c>
      <c r="Q529" s="65">
        <v>1402158.94</v>
      </c>
    </row>
    <row r="530" spans="1:17" ht="23.25" x14ac:dyDescent="0.25">
      <c r="A530" s="72">
        <v>529</v>
      </c>
      <c r="B530" s="81" t="s">
        <v>327</v>
      </c>
      <c r="C530" s="44"/>
      <c r="D530" s="24" t="s">
        <v>342</v>
      </c>
      <c r="E530" s="44" t="s">
        <v>18</v>
      </c>
      <c r="F530" s="44" t="s">
        <v>343</v>
      </c>
      <c r="G530" s="44" t="s">
        <v>20</v>
      </c>
      <c r="H530" s="44" t="s">
        <v>165</v>
      </c>
      <c r="I530" s="78">
        <v>15</v>
      </c>
      <c r="J530" s="249" t="str">
        <f t="shared" si="8"/>
        <v>городской округ Краснотурьинск, г. Краснотурьинск, ул. Чернышевского, д. 15</v>
      </c>
      <c r="K530" s="75">
        <v>802.1</v>
      </c>
      <c r="L530" s="75">
        <v>18</v>
      </c>
      <c r="M530" s="75">
        <v>7</v>
      </c>
      <c r="N530" s="38" t="s">
        <v>2219</v>
      </c>
      <c r="O530" s="39">
        <v>42485</v>
      </c>
      <c r="P530" s="38" t="s">
        <v>1776</v>
      </c>
      <c r="Q530" s="65">
        <v>2400482.29</v>
      </c>
    </row>
    <row r="531" spans="1:17" ht="33.75" x14ac:dyDescent="0.25">
      <c r="A531" s="72">
        <v>530</v>
      </c>
      <c r="B531" s="81" t="s">
        <v>327</v>
      </c>
      <c r="C531" s="73"/>
      <c r="D531" s="24" t="s">
        <v>342</v>
      </c>
      <c r="E531" s="24" t="s">
        <v>18</v>
      </c>
      <c r="F531" s="24" t="s">
        <v>343</v>
      </c>
      <c r="G531" s="24" t="s">
        <v>20</v>
      </c>
      <c r="H531" s="24" t="s">
        <v>274</v>
      </c>
      <c r="I531" s="58">
        <v>10</v>
      </c>
      <c r="J531" s="249" t="str">
        <f t="shared" si="8"/>
        <v>городской округ Краснотурьинск, г. Краснотурьинск, ул. Чкалова, д. 10</v>
      </c>
      <c r="K531" s="75">
        <v>453.6</v>
      </c>
      <c r="L531" s="75">
        <v>8</v>
      </c>
      <c r="M531" s="75">
        <v>7</v>
      </c>
      <c r="N531" s="38" t="s">
        <v>2178</v>
      </c>
      <c r="O531" s="39" t="s">
        <v>2179</v>
      </c>
      <c r="P531" s="38" t="s">
        <v>1711</v>
      </c>
      <c r="Q531" s="65">
        <v>2048847.34</v>
      </c>
    </row>
    <row r="532" spans="1:17" ht="23.25" x14ac:dyDescent="0.25">
      <c r="A532" s="72">
        <v>531</v>
      </c>
      <c r="B532" s="81" t="s">
        <v>327</v>
      </c>
      <c r="C532" s="44"/>
      <c r="D532" s="24" t="s">
        <v>342</v>
      </c>
      <c r="E532" s="44" t="s">
        <v>18</v>
      </c>
      <c r="F532" s="44" t="s">
        <v>343</v>
      </c>
      <c r="G532" s="44" t="s">
        <v>20</v>
      </c>
      <c r="H532" s="44" t="s">
        <v>274</v>
      </c>
      <c r="I532" s="78">
        <v>12</v>
      </c>
      <c r="J532" s="249" t="str">
        <f t="shared" si="8"/>
        <v>городской округ Краснотурьинск, г. Краснотурьинск, ул. Чкалова, д. 12</v>
      </c>
      <c r="K532" s="75">
        <v>454.1</v>
      </c>
      <c r="L532" s="75">
        <v>5</v>
      </c>
      <c r="M532" s="75">
        <v>5</v>
      </c>
      <c r="N532" s="38" t="s">
        <v>2223</v>
      </c>
      <c r="O532" s="39">
        <v>42485</v>
      </c>
      <c r="P532" s="38" t="s">
        <v>1776</v>
      </c>
      <c r="Q532" s="65">
        <v>1621430.48</v>
      </c>
    </row>
    <row r="533" spans="1:17" ht="23.25" x14ac:dyDescent="0.25">
      <c r="A533" s="72">
        <v>532</v>
      </c>
      <c r="B533" s="81" t="s">
        <v>327</v>
      </c>
      <c r="C533" s="73"/>
      <c r="D533" s="24" t="s">
        <v>342</v>
      </c>
      <c r="E533" s="24" t="s">
        <v>1500</v>
      </c>
      <c r="F533" s="24" t="s">
        <v>747</v>
      </c>
      <c r="G533" s="24" t="s">
        <v>20</v>
      </c>
      <c r="H533" s="24" t="s">
        <v>748</v>
      </c>
      <c r="I533" s="58">
        <v>7</v>
      </c>
      <c r="J533" s="249" t="str">
        <f t="shared" si="8"/>
        <v>городской округ Краснотурьинск, пос. Рудничный (г Краснотурьинск), ул. Соломенникова, д. 7</v>
      </c>
      <c r="K533" s="75">
        <v>572.79999999999995</v>
      </c>
      <c r="L533" s="75">
        <v>14</v>
      </c>
      <c r="M533" s="75">
        <v>6</v>
      </c>
      <c r="N533" s="38" t="s">
        <v>2218</v>
      </c>
      <c r="O533" s="39">
        <v>42618</v>
      </c>
      <c r="P533" s="38" t="s">
        <v>1716</v>
      </c>
      <c r="Q533" s="65">
        <v>1273073.68</v>
      </c>
    </row>
    <row r="534" spans="1:17" ht="23.25" x14ac:dyDescent="0.25">
      <c r="A534" s="72">
        <v>533</v>
      </c>
      <c r="B534" s="81" t="s">
        <v>327</v>
      </c>
      <c r="C534" s="73"/>
      <c r="D534" s="24" t="s">
        <v>350</v>
      </c>
      <c r="E534" s="24" t="s">
        <v>18</v>
      </c>
      <c r="F534" s="24" t="s">
        <v>351</v>
      </c>
      <c r="G534" s="24" t="s">
        <v>20</v>
      </c>
      <c r="H534" s="24" t="s">
        <v>73</v>
      </c>
      <c r="I534" s="58">
        <v>17</v>
      </c>
      <c r="J534" s="249" t="str">
        <f t="shared" si="8"/>
        <v>городской округ Красноуральск, г. Красноуральск, ул. Вокзальная, д. 17</v>
      </c>
      <c r="K534" s="75">
        <v>377.9</v>
      </c>
      <c r="L534" s="75">
        <v>8</v>
      </c>
      <c r="M534" s="75">
        <v>6</v>
      </c>
      <c r="N534" s="38" t="s">
        <v>2053</v>
      </c>
      <c r="O534" s="39">
        <v>42884</v>
      </c>
      <c r="P534" s="38" t="s">
        <v>3034</v>
      </c>
      <c r="Q534" s="65">
        <v>2609225.44</v>
      </c>
    </row>
    <row r="535" spans="1:17" ht="23.25" x14ac:dyDescent="0.25">
      <c r="A535" s="72">
        <v>534</v>
      </c>
      <c r="B535" s="81" t="s">
        <v>327</v>
      </c>
      <c r="C535" s="73"/>
      <c r="D535" s="24" t="s">
        <v>350</v>
      </c>
      <c r="E535" s="24" t="s">
        <v>18</v>
      </c>
      <c r="F535" s="24" t="s">
        <v>351</v>
      </c>
      <c r="G535" s="24" t="s">
        <v>20</v>
      </c>
      <c r="H535" s="24" t="s">
        <v>146</v>
      </c>
      <c r="I535" s="58">
        <v>50</v>
      </c>
      <c r="J535" s="249" t="str">
        <f t="shared" si="8"/>
        <v>городской округ Красноуральск, г. Красноуральск, ул. Дзержинского, д. 50</v>
      </c>
      <c r="K535" s="75">
        <v>2315.6999999999998</v>
      </c>
      <c r="L535" s="75">
        <v>34</v>
      </c>
      <c r="M535" s="75">
        <v>4</v>
      </c>
      <c r="N535" s="38" t="s">
        <v>2052</v>
      </c>
      <c r="O535" s="39">
        <v>42685</v>
      </c>
      <c r="P535" s="38" t="s">
        <v>3034</v>
      </c>
      <c r="Q535" s="65">
        <v>7724960.8099999996</v>
      </c>
    </row>
    <row r="536" spans="1:17" ht="23.25" x14ac:dyDescent="0.25">
      <c r="A536" s="72">
        <v>535</v>
      </c>
      <c r="B536" s="81" t="s">
        <v>327</v>
      </c>
      <c r="C536" s="73"/>
      <c r="D536" s="24" t="s">
        <v>350</v>
      </c>
      <c r="E536" s="24" t="s">
        <v>18</v>
      </c>
      <c r="F536" s="24" t="s">
        <v>351</v>
      </c>
      <c r="G536" s="24" t="s">
        <v>20</v>
      </c>
      <c r="H536" s="24" t="s">
        <v>760</v>
      </c>
      <c r="I536" s="58" t="s">
        <v>727</v>
      </c>
      <c r="J536" s="249" t="str">
        <f t="shared" si="8"/>
        <v>городской округ Красноуральск, г. Красноуральск, ул. Иллариона Янкина, д. 24А</v>
      </c>
      <c r="K536" s="75">
        <v>443.3</v>
      </c>
      <c r="L536" s="75">
        <v>8</v>
      </c>
      <c r="M536" s="75">
        <v>7</v>
      </c>
      <c r="N536" s="38" t="s">
        <v>2053</v>
      </c>
      <c r="O536" s="39">
        <v>42884</v>
      </c>
      <c r="P536" s="38" t="s">
        <v>3034</v>
      </c>
      <c r="Q536" s="65">
        <v>3376601.86</v>
      </c>
    </row>
    <row r="537" spans="1:17" ht="23.25" x14ac:dyDescent="0.25">
      <c r="A537" s="72">
        <v>536</v>
      </c>
      <c r="B537" s="81" t="s">
        <v>327</v>
      </c>
      <c r="C537" s="73"/>
      <c r="D537" s="24" t="s">
        <v>350</v>
      </c>
      <c r="E537" s="24" t="s">
        <v>18</v>
      </c>
      <c r="F537" s="24" t="s">
        <v>351</v>
      </c>
      <c r="G537" s="24" t="s">
        <v>20</v>
      </c>
      <c r="H537" s="24" t="s">
        <v>131</v>
      </c>
      <c r="I537" s="58">
        <v>3</v>
      </c>
      <c r="J537" s="249" t="str">
        <f t="shared" si="8"/>
        <v>городской округ Красноуральск, г. Красноуральск, ул. Карла Либкнехта, д. 3</v>
      </c>
      <c r="K537" s="75">
        <v>536.9</v>
      </c>
      <c r="L537" s="75">
        <v>8</v>
      </c>
      <c r="M537" s="75">
        <v>7</v>
      </c>
      <c r="N537" s="38" t="s">
        <v>2053</v>
      </c>
      <c r="O537" s="39">
        <v>42884</v>
      </c>
      <c r="P537" s="38" t="s">
        <v>3034</v>
      </c>
      <c r="Q537" s="65">
        <v>4132126.36</v>
      </c>
    </row>
    <row r="538" spans="1:17" ht="23.25" x14ac:dyDescent="0.25">
      <c r="A538" s="72">
        <v>537</v>
      </c>
      <c r="B538" s="81" t="s">
        <v>327</v>
      </c>
      <c r="C538" s="73"/>
      <c r="D538" s="24" t="s">
        <v>350</v>
      </c>
      <c r="E538" s="24" t="s">
        <v>18</v>
      </c>
      <c r="F538" s="24" t="s">
        <v>351</v>
      </c>
      <c r="G538" s="24" t="s">
        <v>20</v>
      </c>
      <c r="H538" s="24" t="s">
        <v>131</v>
      </c>
      <c r="I538" s="58">
        <v>6</v>
      </c>
      <c r="J538" s="249" t="str">
        <f t="shared" si="8"/>
        <v>городской округ Красноуральск, г. Красноуральск, ул. Карла Либкнехта, д. 6</v>
      </c>
      <c r="K538" s="75">
        <v>320.7</v>
      </c>
      <c r="L538" s="75">
        <v>4</v>
      </c>
      <c r="M538" s="75">
        <v>6</v>
      </c>
      <c r="N538" s="38" t="s">
        <v>2053</v>
      </c>
      <c r="O538" s="39">
        <v>42884</v>
      </c>
      <c r="P538" s="38" t="s">
        <v>3034</v>
      </c>
      <c r="Q538" s="65">
        <v>1316389.1200000001</v>
      </c>
    </row>
    <row r="539" spans="1:17" ht="23.25" x14ac:dyDescent="0.25">
      <c r="A539" s="72">
        <v>538</v>
      </c>
      <c r="B539" s="81" t="s">
        <v>327</v>
      </c>
      <c r="C539" s="73"/>
      <c r="D539" s="24" t="s">
        <v>350</v>
      </c>
      <c r="E539" s="24" t="s">
        <v>18</v>
      </c>
      <c r="F539" s="24" t="s">
        <v>351</v>
      </c>
      <c r="G539" s="24" t="s">
        <v>20</v>
      </c>
      <c r="H539" s="24" t="s">
        <v>306</v>
      </c>
      <c r="I539" s="58">
        <v>1</v>
      </c>
      <c r="J539" s="249" t="str">
        <f t="shared" si="8"/>
        <v>городской округ Красноуральск, г. Красноуральск, ул. Розы Люксембург, д. 1</v>
      </c>
      <c r="K539" s="75">
        <v>401.6</v>
      </c>
      <c r="L539" s="75">
        <v>6</v>
      </c>
      <c r="M539" s="75">
        <v>2</v>
      </c>
      <c r="N539" s="38" t="s">
        <v>2053</v>
      </c>
      <c r="O539" s="39">
        <v>42884</v>
      </c>
      <c r="P539" s="38" t="s">
        <v>3034</v>
      </c>
      <c r="Q539" s="65">
        <v>340959.82</v>
      </c>
    </row>
    <row r="540" spans="1:17" ht="23.25" x14ac:dyDescent="0.25">
      <c r="A540" s="72">
        <v>539</v>
      </c>
      <c r="B540" s="81" t="s">
        <v>327</v>
      </c>
      <c r="C540" s="73"/>
      <c r="D540" s="24" t="s">
        <v>350</v>
      </c>
      <c r="E540" s="24" t="s">
        <v>18</v>
      </c>
      <c r="F540" s="24" t="s">
        <v>351</v>
      </c>
      <c r="G540" s="24" t="s">
        <v>20</v>
      </c>
      <c r="H540" s="24" t="s">
        <v>306</v>
      </c>
      <c r="I540" s="58">
        <v>3</v>
      </c>
      <c r="J540" s="249" t="str">
        <f t="shared" si="8"/>
        <v>городской округ Красноуральск, г. Красноуральск, ул. Розы Люксембург, д. 3</v>
      </c>
      <c r="K540" s="75">
        <v>487.2</v>
      </c>
      <c r="L540" s="75">
        <v>8</v>
      </c>
      <c r="M540" s="75">
        <v>3</v>
      </c>
      <c r="N540" s="38" t="s">
        <v>2053</v>
      </c>
      <c r="O540" s="39">
        <v>42884</v>
      </c>
      <c r="P540" s="38" t="s">
        <v>3034</v>
      </c>
      <c r="Q540" s="65">
        <v>1347052.6</v>
      </c>
    </row>
    <row r="541" spans="1:17" ht="23.25" x14ac:dyDescent="0.25">
      <c r="A541" s="72">
        <v>540</v>
      </c>
      <c r="B541" s="81" t="s">
        <v>327</v>
      </c>
      <c r="C541" s="24"/>
      <c r="D541" s="24" t="s">
        <v>350</v>
      </c>
      <c r="E541" s="24" t="s">
        <v>18</v>
      </c>
      <c r="F541" s="24" t="s">
        <v>351</v>
      </c>
      <c r="G541" s="24" t="s">
        <v>20</v>
      </c>
      <c r="H541" s="24" t="s">
        <v>84</v>
      </c>
      <c r="I541" s="58">
        <v>1</v>
      </c>
      <c r="J541" s="249" t="str">
        <f t="shared" si="8"/>
        <v>городской округ Красноуральск, г. Красноуральск, ул. Советская, д. 1</v>
      </c>
      <c r="K541" s="75">
        <v>516.79999999999995</v>
      </c>
      <c r="L541" s="75">
        <v>8</v>
      </c>
      <c r="M541" s="75">
        <v>6</v>
      </c>
      <c r="N541" s="38" t="s">
        <v>2052</v>
      </c>
      <c r="O541" s="39">
        <v>42685</v>
      </c>
      <c r="P541" s="38" t="s">
        <v>3034</v>
      </c>
      <c r="Q541" s="65">
        <v>2290163.79</v>
      </c>
    </row>
    <row r="542" spans="1:17" ht="23.25" x14ac:dyDescent="0.25">
      <c r="A542" s="72">
        <v>541</v>
      </c>
      <c r="B542" s="81" t="s">
        <v>327</v>
      </c>
      <c r="C542" s="24"/>
      <c r="D542" s="24" t="s">
        <v>350</v>
      </c>
      <c r="E542" s="24" t="s">
        <v>18</v>
      </c>
      <c r="F542" s="24" t="s">
        <v>351</v>
      </c>
      <c r="G542" s="24" t="s">
        <v>20</v>
      </c>
      <c r="H542" s="24" t="s">
        <v>84</v>
      </c>
      <c r="I542" s="58">
        <v>3</v>
      </c>
      <c r="J542" s="249" t="str">
        <f t="shared" si="8"/>
        <v>городской округ Красноуральск, г. Красноуральск, ул. Советская, д. 3</v>
      </c>
      <c r="K542" s="75">
        <v>523.5</v>
      </c>
      <c r="L542" s="75">
        <v>8</v>
      </c>
      <c r="M542" s="75">
        <v>6</v>
      </c>
      <c r="N542" s="38" t="s">
        <v>2052</v>
      </c>
      <c r="O542" s="39">
        <v>42685</v>
      </c>
      <c r="P542" s="38" t="s">
        <v>3034</v>
      </c>
      <c r="Q542" s="65">
        <v>2043833.07</v>
      </c>
    </row>
    <row r="543" spans="1:17" ht="23.25" x14ac:dyDescent="0.25">
      <c r="A543" s="72">
        <v>542</v>
      </c>
      <c r="B543" s="81" t="s">
        <v>327</v>
      </c>
      <c r="C543" s="73"/>
      <c r="D543" s="24" t="s">
        <v>350</v>
      </c>
      <c r="E543" s="24" t="s">
        <v>18</v>
      </c>
      <c r="F543" s="24" t="s">
        <v>351</v>
      </c>
      <c r="G543" s="24" t="s">
        <v>20</v>
      </c>
      <c r="H543" s="24" t="s">
        <v>162</v>
      </c>
      <c r="I543" s="58">
        <v>3</v>
      </c>
      <c r="J543" s="249" t="str">
        <f t="shared" si="8"/>
        <v>городской округ Красноуральск, г. Красноуральск, ул. Фрунзе, д. 3</v>
      </c>
      <c r="K543" s="75">
        <v>304.5</v>
      </c>
      <c r="L543" s="75">
        <v>4</v>
      </c>
      <c r="M543" s="75">
        <v>5</v>
      </c>
      <c r="N543" s="38" t="s">
        <v>2053</v>
      </c>
      <c r="O543" s="39">
        <v>42884</v>
      </c>
      <c r="P543" s="38" t="s">
        <v>3034</v>
      </c>
      <c r="Q543" s="65">
        <v>1442762.4</v>
      </c>
    </row>
    <row r="544" spans="1:17" ht="23.25" x14ac:dyDescent="0.25">
      <c r="A544" s="72">
        <v>543</v>
      </c>
      <c r="B544" s="81" t="s">
        <v>327</v>
      </c>
      <c r="C544" s="73"/>
      <c r="D544" s="24" t="s">
        <v>350</v>
      </c>
      <c r="E544" s="24" t="s">
        <v>18</v>
      </c>
      <c r="F544" s="24" t="s">
        <v>351</v>
      </c>
      <c r="G544" s="24" t="s">
        <v>20</v>
      </c>
      <c r="H544" s="24" t="s">
        <v>132</v>
      </c>
      <c r="I544" s="58">
        <v>5</v>
      </c>
      <c r="J544" s="249" t="str">
        <f t="shared" si="8"/>
        <v>городской округ Красноуральск, г. Красноуральск, ул. Энгельса, д. 5</v>
      </c>
      <c r="K544" s="75">
        <v>693.3</v>
      </c>
      <c r="L544" s="75">
        <v>12</v>
      </c>
      <c r="M544" s="75">
        <v>7</v>
      </c>
      <c r="N544" s="38" t="s">
        <v>2052</v>
      </c>
      <c r="O544" s="39">
        <v>42685</v>
      </c>
      <c r="P544" s="38" t="s">
        <v>3034</v>
      </c>
      <c r="Q544" s="65">
        <v>4861147.58</v>
      </c>
    </row>
    <row r="545" spans="1:17" ht="23.25" x14ac:dyDescent="0.25">
      <c r="A545" s="72">
        <v>544</v>
      </c>
      <c r="B545" s="81" t="s">
        <v>327</v>
      </c>
      <c r="C545" s="73"/>
      <c r="D545" s="24" t="s">
        <v>350</v>
      </c>
      <c r="E545" s="24" t="s">
        <v>18</v>
      </c>
      <c r="F545" s="24" t="s">
        <v>351</v>
      </c>
      <c r="G545" s="24" t="s">
        <v>20</v>
      </c>
      <c r="H545" s="24" t="s">
        <v>132</v>
      </c>
      <c r="I545" s="58">
        <v>7</v>
      </c>
      <c r="J545" s="249" t="str">
        <f t="shared" si="8"/>
        <v>городской округ Красноуральск, г. Красноуральск, ул. Энгельса, д. 7</v>
      </c>
      <c r="K545" s="75">
        <v>734.9</v>
      </c>
      <c r="L545" s="75">
        <v>12</v>
      </c>
      <c r="M545" s="75">
        <v>7</v>
      </c>
      <c r="N545" s="38" t="s">
        <v>2053</v>
      </c>
      <c r="O545" s="39">
        <v>42884</v>
      </c>
      <c r="P545" s="38" t="s">
        <v>3034</v>
      </c>
      <c r="Q545" s="65">
        <v>5009979.0999999996</v>
      </c>
    </row>
    <row r="546" spans="1:17" ht="23.25" x14ac:dyDescent="0.25">
      <c r="A546" s="72">
        <v>545</v>
      </c>
      <c r="B546" s="81" t="s">
        <v>227</v>
      </c>
      <c r="C546" s="83"/>
      <c r="D546" s="74" t="s">
        <v>3020</v>
      </c>
      <c r="E546" s="83" t="s">
        <v>18</v>
      </c>
      <c r="F546" s="83" t="s">
        <v>259</v>
      </c>
      <c r="G546" s="83" t="s">
        <v>20</v>
      </c>
      <c r="H546" s="83" t="s">
        <v>648</v>
      </c>
      <c r="I546" s="84">
        <v>102</v>
      </c>
      <c r="J546" s="249" t="str">
        <f t="shared" si="8"/>
        <v>Городской округ Красноуфимск Свердловской области, г. Красноуфимск, ул. 8 Марта, д. 102</v>
      </c>
      <c r="K546" s="75">
        <v>354</v>
      </c>
      <c r="L546" s="75">
        <v>9</v>
      </c>
      <c r="M546" s="75">
        <v>1</v>
      </c>
      <c r="N546" s="38" t="s">
        <v>2054</v>
      </c>
      <c r="O546" s="39">
        <v>42832</v>
      </c>
      <c r="P546" s="38" t="s">
        <v>1605</v>
      </c>
      <c r="Q546" s="65">
        <v>148976.26999999999</v>
      </c>
    </row>
    <row r="547" spans="1:17" ht="23.25" x14ac:dyDescent="0.25">
      <c r="A547" s="72">
        <v>546</v>
      </c>
      <c r="B547" s="81" t="s">
        <v>227</v>
      </c>
      <c r="C547" s="73"/>
      <c r="D547" s="74" t="s">
        <v>3020</v>
      </c>
      <c r="E547" s="83" t="s">
        <v>18</v>
      </c>
      <c r="F547" s="83" t="s">
        <v>259</v>
      </c>
      <c r="G547" s="83" t="s">
        <v>20</v>
      </c>
      <c r="H547" s="24" t="s">
        <v>706</v>
      </c>
      <c r="I547" s="58">
        <v>10</v>
      </c>
      <c r="J547" s="249" t="str">
        <f t="shared" si="8"/>
        <v>Городской округ Красноуфимск Свердловской области, г. Красноуфимск, ул. Березовая, д. 10</v>
      </c>
      <c r="K547" s="75">
        <v>568.5</v>
      </c>
      <c r="L547" s="75">
        <v>10</v>
      </c>
      <c r="M547" s="75">
        <v>8</v>
      </c>
      <c r="N547" s="38" t="s">
        <v>2055</v>
      </c>
      <c r="O547" s="39">
        <v>42842</v>
      </c>
      <c r="P547" s="38" t="s">
        <v>1605</v>
      </c>
      <c r="Q547" s="65">
        <v>3372343.81</v>
      </c>
    </row>
    <row r="548" spans="1:17" ht="23.25" x14ac:dyDescent="0.25">
      <c r="A548" s="72">
        <v>547</v>
      </c>
      <c r="B548" s="81" t="s">
        <v>227</v>
      </c>
      <c r="C548" s="73"/>
      <c r="D548" s="74" t="s">
        <v>3020</v>
      </c>
      <c r="E548" s="83" t="s">
        <v>18</v>
      </c>
      <c r="F548" s="83" t="s">
        <v>259</v>
      </c>
      <c r="G548" s="83" t="s">
        <v>20</v>
      </c>
      <c r="H548" s="24" t="s">
        <v>706</v>
      </c>
      <c r="I548" s="58">
        <v>17</v>
      </c>
      <c r="J548" s="249" t="str">
        <f t="shared" si="8"/>
        <v>Городской округ Красноуфимск Свердловской области, г. Красноуфимск, ул. Березовая, д. 17</v>
      </c>
      <c r="K548" s="75">
        <v>526.79999999999995</v>
      </c>
      <c r="L548" s="75">
        <v>9</v>
      </c>
      <c r="M548" s="75">
        <v>6</v>
      </c>
      <c r="N548" s="38" t="s">
        <v>2054</v>
      </c>
      <c r="O548" s="39">
        <v>42832</v>
      </c>
      <c r="P548" s="38" t="s">
        <v>1605</v>
      </c>
      <c r="Q548" s="65">
        <v>870836.66</v>
      </c>
    </row>
    <row r="549" spans="1:17" ht="23.25" x14ac:dyDescent="0.25">
      <c r="A549" s="72">
        <v>548</v>
      </c>
      <c r="B549" s="81" t="s">
        <v>227</v>
      </c>
      <c r="C549" s="73"/>
      <c r="D549" s="74" t="s">
        <v>3020</v>
      </c>
      <c r="E549" s="83" t="s">
        <v>18</v>
      </c>
      <c r="F549" s="83" t="s">
        <v>259</v>
      </c>
      <c r="G549" s="83" t="s">
        <v>20</v>
      </c>
      <c r="H549" s="24" t="s">
        <v>706</v>
      </c>
      <c r="I549" s="58">
        <v>5</v>
      </c>
      <c r="J549" s="249" t="str">
        <f t="shared" si="8"/>
        <v>Городской округ Красноуфимск Свердловской области, г. Красноуфимск, ул. Березовая, д. 5</v>
      </c>
      <c r="K549" s="75">
        <v>538</v>
      </c>
      <c r="L549" s="75">
        <v>8</v>
      </c>
      <c r="M549" s="75">
        <v>8</v>
      </c>
      <c r="N549" s="38" t="s">
        <v>2055</v>
      </c>
      <c r="O549" s="39">
        <v>42842</v>
      </c>
      <c r="P549" s="38" t="s">
        <v>1605</v>
      </c>
      <c r="Q549" s="65">
        <v>3333674.93</v>
      </c>
    </row>
    <row r="550" spans="1:17" ht="23.25" x14ac:dyDescent="0.25">
      <c r="A550" s="72">
        <v>549</v>
      </c>
      <c r="B550" s="81" t="s">
        <v>227</v>
      </c>
      <c r="C550" s="82"/>
      <c r="D550" s="77" t="s">
        <v>3020</v>
      </c>
      <c r="E550" s="38" t="s">
        <v>18</v>
      </c>
      <c r="F550" s="38" t="s">
        <v>259</v>
      </c>
      <c r="G550" s="38" t="s">
        <v>20</v>
      </c>
      <c r="H550" s="44" t="s">
        <v>706</v>
      </c>
      <c r="I550" s="78">
        <v>7</v>
      </c>
      <c r="J550" s="249" t="str">
        <f t="shared" si="8"/>
        <v>Городской округ Красноуфимск Свердловской области, г. Красноуфимск, ул. Березовая, д. 7</v>
      </c>
      <c r="K550" s="75">
        <v>516.5</v>
      </c>
      <c r="L550" s="75">
        <v>8</v>
      </c>
      <c r="M550" s="75">
        <v>2</v>
      </c>
      <c r="N550" s="38" t="s">
        <v>2054</v>
      </c>
      <c r="O550" s="39">
        <v>42832</v>
      </c>
      <c r="P550" s="38" t="s">
        <v>1605</v>
      </c>
      <c r="Q550" s="65">
        <v>505000.32</v>
      </c>
    </row>
    <row r="551" spans="1:17" ht="23.25" x14ac:dyDescent="0.25">
      <c r="A551" s="72">
        <v>550</v>
      </c>
      <c r="B551" s="81" t="s">
        <v>227</v>
      </c>
      <c r="C551" s="83"/>
      <c r="D551" s="74" t="s">
        <v>3020</v>
      </c>
      <c r="E551" s="83" t="s">
        <v>18</v>
      </c>
      <c r="F551" s="83" t="s">
        <v>259</v>
      </c>
      <c r="G551" s="83" t="s">
        <v>20</v>
      </c>
      <c r="H551" s="83" t="s">
        <v>706</v>
      </c>
      <c r="I551" s="84" t="s">
        <v>730</v>
      </c>
      <c r="J551" s="249" t="str">
        <f t="shared" si="8"/>
        <v>Городской округ Красноуфимск Свердловской области, г. Красноуфимск, ул. Березовая, д. 9</v>
      </c>
      <c r="K551" s="75">
        <v>353.8</v>
      </c>
      <c r="L551" s="75">
        <v>10</v>
      </c>
      <c r="M551" s="75">
        <v>1</v>
      </c>
      <c r="N551" s="38" t="s">
        <v>2054</v>
      </c>
      <c r="O551" s="39">
        <v>42832</v>
      </c>
      <c r="P551" s="38" t="s">
        <v>1605</v>
      </c>
      <c r="Q551" s="65">
        <v>123843.08</v>
      </c>
    </row>
    <row r="552" spans="1:17" ht="23.25" x14ac:dyDescent="0.25">
      <c r="A552" s="72">
        <v>551</v>
      </c>
      <c r="B552" s="81" t="s">
        <v>227</v>
      </c>
      <c r="C552" s="73"/>
      <c r="D552" s="74" t="s">
        <v>3020</v>
      </c>
      <c r="E552" s="83" t="s">
        <v>18</v>
      </c>
      <c r="F552" s="83" t="s">
        <v>259</v>
      </c>
      <c r="G552" s="83" t="s">
        <v>20</v>
      </c>
      <c r="H552" s="24" t="s">
        <v>721</v>
      </c>
      <c r="I552" s="58">
        <v>19</v>
      </c>
      <c r="J552" s="249" t="str">
        <f t="shared" si="8"/>
        <v>Городской округ Красноуфимск Свердловской области, г. Красноуфимск, ул. Бульварная, д. 19</v>
      </c>
      <c r="K552" s="75">
        <v>251</v>
      </c>
      <c r="L552" s="75">
        <v>8</v>
      </c>
      <c r="M552" s="75">
        <v>4</v>
      </c>
      <c r="N552" s="38" t="s">
        <v>2055</v>
      </c>
      <c r="O552" s="39">
        <v>42842</v>
      </c>
      <c r="P552" s="38" t="s">
        <v>1605</v>
      </c>
      <c r="Q552" s="65">
        <v>2239262.2799999998</v>
      </c>
    </row>
    <row r="553" spans="1:17" ht="23.25" x14ac:dyDescent="0.25">
      <c r="A553" s="72">
        <v>552</v>
      </c>
      <c r="B553" s="81" t="s">
        <v>227</v>
      </c>
      <c r="C553" s="73"/>
      <c r="D553" s="74" t="s">
        <v>3020</v>
      </c>
      <c r="E553" s="83" t="s">
        <v>18</v>
      </c>
      <c r="F553" s="83" t="s">
        <v>259</v>
      </c>
      <c r="G553" s="83" t="s">
        <v>20</v>
      </c>
      <c r="H553" s="24" t="s">
        <v>262</v>
      </c>
      <c r="I553" s="58">
        <v>102</v>
      </c>
      <c r="J553" s="249" t="str">
        <f t="shared" si="8"/>
        <v>Городской округ Красноуфимск Свердловской области, г. Красноуфимск, ул. Интернациональная, д. 102</v>
      </c>
      <c r="K553" s="75">
        <v>483.7</v>
      </c>
      <c r="L553" s="75">
        <v>8</v>
      </c>
      <c r="M553" s="75">
        <v>4</v>
      </c>
      <c r="N553" s="38" t="s">
        <v>2054</v>
      </c>
      <c r="O553" s="39">
        <v>42832</v>
      </c>
      <c r="P553" s="38" t="s">
        <v>1605</v>
      </c>
      <c r="Q553" s="65">
        <v>220709.91</v>
      </c>
    </row>
    <row r="554" spans="1:17" ht="23.25" x14ac:dyDescent="0.25">
      <c r="A554" s="72">
        <v>553</v>
      </c>
      <c r="B554" s="81" t="s">
        <v>227</v>
      </c>
      <c r="C554" s="73"/>
      <c r="D554" s="74" t="s">
        <v>3020</v>
      </c>
      <c r="E554" s="83" t="s">
        <v>18</v>
      </c>
      <c r="F554" s="83" t="s">
        <v>259</v>
      </c>
      <c r="G554" s="83" t="s">
        <v>20</v>
      </c>
      <c r="H554" s="24" t="s">
        <v>262</v>
      </c>
      <c r="I554" s="58" t="s">
        <v>1457</v>
      </c>
      <c r="J554" s="249" t="str">
        <f t="shared" si="8"/>
        <v>Городской округ Красноуфимск Свердловской области, г. Красноуфимск, ул. Интернациональная, д. 111</v>
      </c>
      <c r="K554" s="75">
        <v>428.3</v>
      </c>
      <c r="L554" s="75">
        <v>18</v>
      </c>
      <c r="M554" s="75">
        <v>4</v>
      </c>
      <c r="N554" s="38" t="s">
        <v>2056</v>
      </c>
      <c r="O554" s="39">
        <v>42902</v>
      </c>
      <c r="P554" s="38" t="s">
        <v>1605</v>
      </c>
      <c r="Q554" s="65">
        <v>2407484.9500000002</v>
      </c>
    </row>
    <row r="555" spans="1:17" ht="23.25" x14ac:dyDescent="0.25">
      <c r="A555" s="80">
        <v>554</v>
      </c>
      <c r="B555" s="81" t="s">
        <v>227</v>
      </c>
      <c r="C555" s="73"/>
      <c r="D555" s="74" t="s">
        <v>3020</v>
      </c>
      <c r="E555" s="83" t="s">
        <v>18</v>
      </c>
      <c r="F555" s="83" t="s">
        <v>259</v>
      </c>
      <c r="G555" s="83" t="s">
        <v>20</v>
      </c>
      <c r="H555" s="24" t="s">
        <v>262</v>
      </c>
      <c r="I555" s="58">
        <v>164</v>
      </c>
      <c r="J555" s="249" t="str">
        <f t="shared" si="8"/>
        <v>Городской округ Красноуфимск Свердловской области, г. Красноуфимск, ул. Интернациональная, д. 164</v>
      </c>
      <c r="K555" s="75">
        <v>134.30000000000001</v>
      </c>
      <c r="L555" s="75">
        <v>4</v>
      </c>
      <c r="M555" s="75">
        <v>3</v>
      </c>
      <c r="N555" s="38" t="s">
        <v>2056</v>
      </c>
      <c r="O555" s="39">
        <v>42902</v>
      </c>
      <c r="P555" s="38" t="s">
        <v>1605</v>
      </c>
      <c r="Q555" s="65">
        <v>939064.06</v>
      </c>
    </row>
    <row r="556" spans="1:17" ht="23.25" x14ac:dyDescent="0.25">
      <c r="A556" s="72">
        <v>555</v>
      </c>
      <c r="B556" s="81" t="s">
        <v>227</v>
      </c>
      <c r="C556" s="73"/>
      <c r="D556" s="74" t="s">
        <v>3020</v>
      </c>
      <c r="E556" s="83" t="s">
        <v>18</v>
      </c>
      <c r="F556" s="83" t="s">
        <v>259</v>
      </c>
      <c r="G556" s="83" t="s">
        <v>20</v>
      </c>
      <c r="H556" s="24" t="s">
        <v>710</v>
      </c>
      <c r="I556" s="58">
        <v>60</v>
      </c>
      <c r="J556" s="249" t="str">
        <f t="shared" si="8"/>
        <v>Городской округ Красноуфимск Свердловской области, г. Красноуфимск, ул. Красных Партизан, д. 60</v>
      </c>
      <c r="K556" s="75">
        <v>196</v>
      </c>
      <c r="L556" s="75">
        <v>7</v>
      </c>
      <c r="M556" s="75">
        <v>4</v>
      </c>
      <c r="N556" s="38" t="s">
        <v>2055</v>
      </c>
      <c r="O556" s="39">
        <v>42842</v>
      </c>
      <c r="P556" s="38" t="s">
        <v>1605</v>
      </c>
      <c r="Q556" s="65">
        <v>1705440.36</v>
      </c>
    </row>
    <row r="557" spans="1:17" ht="23.25" x14ac:dyDescent="0.25">
      <c r="A557" s="72">
        <v>556</v>
      </c>
      <c r="B557" s="81" t="s">
        <v>227</v>
      </c>
      <c r="C557" s="73"/>
      <c r="D557" s="74" t="s">
        <v>3020</v>
      </c>
      <c r="E557" s="83" t="s">
        <v>18</v>
      </c>
      <c r="F557" s="83" t="s">
        <v>259</v>
      </c>
      <c r="G557" s="83" t="s">
        <v>20</v>
      </c>
      <c r="H557" s="24" t="s">
        <v>36</v>
      </c>
      <c r="I557" s="58">
        <v>109</v>
      </c>
      <c r="J557" s="249" t="str">
        <f t="shared" si="8"/>
        <v>Городской округ Красноуфимск Свердловской области, г. Красноуфимск, ул. Ленина, д. 109</v>
      </c>
      <c r="K557" s="75">
        <v>666</v>
      </c>
      <c r="L557" s="75">
        <v>24</v>
      </c>
      <c r="M557" s="75">
        <v>3</v>
      </c>
      <c r="N557" s="38" t="s">
        <v>2054</v>
      </c>
      <c r="O557" s="39">
        <v>42832</v>
      </c>
      <c r="P557" s="38" t="s">
        <v>1605</v>
      </c>
      <c r="Q557" s="65">
        <v>975278.32</v>
      </c>
    </row>
    <row r="558" spans="1:17" ht="23.25" x14ac:dyDescent="0.25">
      <c r="A558" s="72">
        <v>557</v>
      </c>
      <c r="B558" s="81" t="s">
        <v>227</v>
      </c>
      <c r="C558" s="83"/>
      <c r="D558" s="74" t="s">
        <v>3020</v>
      </c>
      <c r="E558" s="83" t="s">
        <v>18</v>
      </c>
      <c r="F558" s="83" t="s">
        <v>259</v>
      </c>
      <c r="G558" s="83" t="s">
        <v>20</v>
      </c>
      <c r="H558" s="83" t="s">
        <v>36</v>
      </c>
      <c r="I558" s="84">
        <v>92</v>
      </c>
      <c r="J558" s="249" t="str">
        <f t="shared" si="8"/>
        <v>Городской округ Красноуфимск Свердловской области, г. Красноуфимск, ул. Ленина, д. 92</v>
      </c>
      <c r="K558" s="75">
        <v>649</v>
      </c>
      <c r="L558" s="75">
        <v>8</v>
      </c>
      <c r="M558" s="75">
        <v>1</v>
      </c>
      <c r="N558" s="38" t="s">
        <v>2054</v>
      </c>
      <c r="O558" s="39">
        <v>42832</v>
      </c>
      <c r="P558" s="38" t="s">
        <v>1605</v>
      </c>
      <c r="Q558" s="65">
        <v>218696.15</v>
      </c>
    </row>
    <row r="559" spans="1:17" ht="23.25" x14ac:dyDescent="0.25">
      <c r="A559" s="72">
        <v>558</v>
      </c>
      <c r="B559" s="81" t="s">
        <v>227</v>
      </c>
      <c r="C559" s="73"/>
      <c r="D559" s="74" t="s">
        <v>3020</v>
      </c>
      <c r="E559" s="83" t="s">
        <v>18</v>
      </c>
      <c r="F559" s="83" t="s">
        <v>259</v>
      </c>
      <c r="G559" s="83" t="s">
        <v>20</v>
      </c>
      <c r="H559" s="24" t="s">
        <v>713</v>
      </c>
      <c r="I559" s="58">
        <v>9</v>
      </c>
      <c r="J559" s="249" t="str">
        <f t="shared" si="8"/>
        <v>Городской округ Красноуфимск Свердловской области, г. Красноуфимск, ул. Лесозаводская, д. 9</v>
      </c>
      <c r="K559" s="75">
        <v>147</v>
      </c>
      <c r="L559" s="75">
        <v>6</v>
      </c>
      <c r="M559" s="75">
        <v>3</v>
      </c>
      <c r="N559" s="38" t="s">
        <v>2055</v>
      </c>
      <c r="O559" s="39">
        <v>42842</v>
      </c>
      <c r="P559" s="38" t="s">
        <v>1605</v>
      </c>
      <c r="Q559" s="65">
        <v>1247261.3400000001</v>
      </c>
    </row>
    <row r="560" spans="1:17" ht="23.25" x14ac:dyDescent="0.25">
      <c r="A560" s="72">
        <v>559</v>
      </c>
      <c r="B560" s="81" t="s">
        <v>227</v>
      </c>
      <c r="C560" s="83"/>
      <c r="D560" s="74" t="s">
        <v>3020</v>
      </c>
      <c r="E560" s="83" t="s">
        <v>18</v>
      </c>
      <c r="F560" s="83" t="s">
        <v>259</v>
      </c>
      <c r="G560" s="83" t="s">
        <v>20</v>
      </c>
      <c r="H560" s="83" t="s">
        <v>707</v>
      </c>
      <c r="I560" s="84" t="s">
        <v>731</v>
      </c>
      <c r="J560" s="249" t="str">
        <f t="shared" si="8"/>
        <v>Городской округ Красноуфимск Свердловской области, г. Красноуфимск, ул. Октября, д. 23</v>
      </c>
      <c r="K560" s="75">
        <v>628.1</v>
      </c>
      <c r="L560" s="75">
        <v>20</v>
      </c>
      <c r="M560" s="75">
        <v>1</v>
      </c>
      <c r="N560" s="38" t="s">
        <v>2054</v>
      </c>
      <c r="O560" s="39">
        <v>42832</v>
      </c>
      <c r="P560" s="38" t="s">
        <v>1605</v>
      </c>
      <c r="Q560" s="65">
        <v>149032.95000000001</v>
      </c>
    </row>
    <row r="561" spans="1:18" ht="23.25" x14ac:dyDescent="0.25">
      <c r="A561" s="80">
        <v>560</v>
      </c>
      <c r="B561" s="81" t="s">
        <v>227</v>
      </c>
      <c r="C561" s="83"/>
      <c r="D561" s="74" t="s">
        <v>3020</v>
      </c>
      <c r="E561" s="83" t="s">
        <v>18</v>
      </c>
      <c r="F561" s="83" t="s">
        <v>259</v>
      </c>
      <c r="G561" s="83" t="s">
        <v>20</v>
      </c>
      <c r="H561" s="83" t="s">
        <v>707</v>
      </c>
      <c r="I561" s="84" t="s">
        <v>403</v>
      </c>
      <c r="J561" s="249" t="str">
        <f t="shared" si="8"/>
        <v>Городской округ Красноуфимск Свердловской области, г. Красноуфимск, ул. Октября, д. 23А</v>
      </c>
      <c r="K561" s="75">
        <v>628.1</v>
      </c>
      <c r="L561" s="75">
        <v>20</v>
      </c>
      <c r="M561" s="75">
        <v>1</v>
      </c>
      <c r="N561" s="38" t="s">
        <v>2054</v>
      </c>
      <c r="O561" s="39">
        <v>42832</v>
      </c>
      <c r="P561" s="38" t="s">
        <v>1605</v>
      </c>
      <c r="Q561" s="65">
        <v>185833.99</v>
      </c>
      <c r="R561" s="102" t="s">
        <v>2229</v>
      </c>
    </row>
    <row r="562" spans="1:18" ht="23.25" x14ac:dyDescent="0.25">
      <c r="A562" s="72">
        <v>561</v>
      </c>
      <c r="B562" s="81" t="s">
        <v>227</v>
      </c>
      <c r="C562" s="73"/>
      <c r="D562" s="74" t="s">
        <v>3020</v>
      </c>
      <c r="E562" s="83" t="s">
        <v>18</v>
      </c>
      <c r="F562" s="83" t="s">
        <v>259</v>
      </c>
      <c r="G562" s="83" t="s">
        <v>20</v>
      </c>
      <c r="H562" s="24" t="s">
        <v>707</v>
      </c>
      <c r="I562" s="58">
        <v>76</v>
      </c>
      <c r="J562" s="249" t="str">
        <f t="shared" si="8"/>
        <v>Городской округ Красноуфимск Свердловской области, г. Красноуфимск, ул. Октября, д. 76</v>
      </c>
      <c r="K562" s="75">
        <v>791.9</v>
      </c>
      <c r="L562" s="75">
        <v>24</v>
      </c>
      <c r="M562" s="75">
        <v>7</v>
      </c>
      <c r="N562" s="38" t="s">
        <v>2055</v>
      </c>
      <c r="O562" s="39">
        <v>42842</v>
      </c>
      <c r="P562" s="38" t="s">
        <v>1605</v>
      </c>
      <c r="Q562" s="65">
        <v>4379352.93</v>
      </c>
    </row>
    <row r="563" spans="1:18" ht="23.25" x14ac:dyDescent="0.25">
      <c r="A563" s="72">
        <v>562</v>
      </c>
      <c r="B563" s="81" t="s">
        <v>227</v>
      </c>
      <c r="C563" s="73"/>
      <c r="D563" s="74" t="s">
        <v>3020</v>
      </c>
      <c r="E563" s="83" t="s">
        <v>18</v>
      </c>
      <c r="F563" s="83" t="s">
        <v>259</v>
      </c>
      <c r="G563" s="83" t="s">
        <v>20</v>
      </c>
      <c r="H563" s="24" t="s">
        <v>711</v>
      </c>
      <c r="I563" s="58">
        <v>10</v>
      </c>
      <c r="J563" s="249" t="str">
        <f t="shared" si="8"/>
        <v>Городской округ Красноуфимск Свердловской области, г. Красноуфимск, ул. Промышленная, д. 10</v>
      </c>
      <c r="K563" s="75">
        <v>367.9</v>
      </c>
      <c r="L563" s="75">
        <v>9</v>
      </c>
      <c r="M563" s="75">
        <v>5</v>
      </c>
      <c r="N563" s="38" t="s">
        <v>2055</v>
      </c>
      <c r="O563" s="39">
        <v>42842</v>
      </c>
      <c r="P563" s="38" t="s">
        <v>1605</v>
      </c>
      <c r="Q563" s="65">
        <v>2031181.95</v>
      </c>
    </row>
    <row r="564" spans="1:18" ht="23.25" x14ac:dyDescent="0.25">
      <c r="A564" s="72">
        <v>563</v>
      </c>
      <c r="B564" s="81" t="s">
        <v>227</v>
      </c>
      <c r="C564" s="73"/>
      <c r="D564" s="74" t="s">
        <v>3020</v>
      </c>
      <c r="E564" s="83" t="s">
        <v>18</v>
      </c>
      <c r="F564" s="83" t="s">
        <v>259</v>
      </c>
      <c r="G564" s="83" t="s">
        <v>20</v>
      </c>
      <c r="H564" s="24" t="s">
        <v>84</v>
      </c>
      <c r="I564" s="58">
        <v>55</v>
      </c>
      <c r="J564" s="249" t="str">
        <f t="shared" si="8"/>
        <v>Городской округ Красноуфимск Свердловской области, г. Красноуфимск, ул. Советская, д. 55</v>
      </c>
      <c r="K564" s="75">
        <v>423</v>
      </c>
      <c r="L564" s="75">
        <v>10</v>
      </c>
      <c r="M564" s="75">
        <v>4</v>
      </c>
      <c r="N564" s="38" t="s">
        <v>2055</v>
      </c>
      <c r="O564" s="39">
        <v>42842</v>
      </c>
      <c r="P564" s="38" t="s">
        <v>1605</v>
      </c>
      <c r="Q564" s="65">
        <v>2636950.0699999998</v>
      </c>
    </row>
    <row r="565" spans="1:18" ht="23.25" x14ac:dyDescent="0.25">
      <c r="A565" s="72">
        <v>564</v>
      </c>
      <c r="B565" s="81" t="s">
        <v>227</v>
      </c>
      <c r="C565" s="73"/>
      <c r="D565" s="74" t="s">
        <v>3020</v>
      </c>
      <c r="E565" s="83" t="s">
        <v>18</v>
      </c>
      <c r="F565" s="83" t="s">
        <v>259</v>
      </c>
      <c r="G565" s="83" t="s">
        <v>20</v>
      </c>
      <c r="H565" s="24" t="s">
        <v>84</v>
      </c>
      <c r="I565" s="58">
        <v>73</v>
      </c>
      <c r="J565" s="249" t="str">
        <f t="shared" si="8"/>
        <v>Городской округ Красноуфимск Свердловской области, г. Красноуфимск, ул. Советская, д. 73</v>
      </c>
      <c r="K565" s="75">
        <v>446.7</v>
      </c>
      <c r="L565" s="75">
        <v>10</v>
      </c>
      <c r="M565" s="75">
        <v>4</v>
      </c>
      <c r="N565" s="38" t="s">
        <v>2055</v>
      </c>
      <c r="O565" s="39">
        <v>42842</v>
      </c>
      <c r="P565" s="38" t="s">
        <v>1605</v>
      </c>
      <c r="Q565" s="65">
        <v>2917918.19</v>
      </c>
    </row>
    <row r="566" spans="1:18" ht="23.25" x14ac:dyDescent="0.25">
      <c r="A566" s="72">
        <v>565</v>
      </c>
      <c r="B566" s="81" t="s">
        <v>227</v>
      </c>
      <c r="C566" s="73"/>
      <c r="D566" s="74" t="s">
        <v>3020</v>
      </c>
      <c r="E566" s="83" t="s">
        <v>18</v>
      </c>
      <c r="F566" s="83" t="s">
        <v>259</v>
      </c>
      <c r="G566" s="83" t="s">
        <v>20</v>
      </c>
      <c r="H566" s="24" t="s">
        <v>84</v>
      </c>
      <c r="I566" s="58">
        <v>75</v>
      </c>
      <c r="J566" s="249" t="str">
        <f t="shared" si="8"/>
        <v>Городской округ Красноуфимск Свердловской области, г. Красноуфимск, ул. Советская, д. 75</v>
      </c>
      <c r="K566" s="75">
        <v>285.60000000000002</v>
      </c>
      <c r="L566" s="75">
        <v>9</v>
      </c>
      <c r="M566" s="75">
        <v>3</v>
      </c>
      <c r="N566" s="38" t="s">
        <v>2055</v>
      </c>
      <c r="O566" s="39">
        <v>42842</v>
      </c>
      <c r="P566" s="38" t="s">
        <v>1605</v>
      </c>
      <c r="Q566" s="65">
        <v>2298204.54</v>
      </c>
    </row>
    <row r="567" spans="1:18" ht="23.25" x14ac:dyDescent="0.25">
      <c r="A567" s="72">
        <v>566</v>
      </c>
      <c r="B567" s="81" t="s">
        <v>227</v>
      </c>
      <c r="C567" s="73"/>
      <c r="D567" s="74" t="s">
        <v>3020</v>
      </c>
      <c r="E567" s="83" t="s">
        <v>18</v>
      </c>
      <c r="F567" s="83" t="s">
        <v>259</v>
      </c>
      <c r="G567" s="83" t="s">
        <v>20</v>
      </c>
      <c r="H567" s="24" t="s">
        <v>712</v>
      </c>
      <c r="I567" s="58">
        <v>26</v>
      </c>
      <c r="J567" s="249" t="str">
        <f t="shared" si="8"/>
        <v>Городской округ Красноуфимск Свердловской области, г. Красноуфимск, ул. Сухобского, д. 26</v>
      </c>
      <c r="K567" s="75">
        <v>826.8</v>
      </c>
      <c r="L567" s="75">
        <v>15</v>
      </c>
      <c r="M567" s="75">
        <v>7</v>
      </c>
      <c r="N567" s="38" t="s">
        <v>2055</v>
      </c>
      <c r="O567" s="39">
        <v>42842</v>
      </c>
      <c r="P567" s="38" t="s">
        <v>1605</v>
      </c>
      <c r="Q567" s="65">
        <v>4582688.78</v>
      </c>
    </row>
    <row r="568" spans="1:18" ht="23.25" x14ac:dyDescent="0.25">
      <c r="A568" s="72">
        <v>567</v>
      </c>
      <c r="B568" s="81" t="s">
        <v>227</v>
      </c>
      <c r="C568" s="73"/>
      <c r="D568" s="74" t="s">
        <v>3020</v>
      </c>
      <c r="E568" s="83" t="s">
        <v>18</v>
      </c>
      <c r="F568" s="83" t="s">
        <v>259</v>
      </c>
      <c r="G568" s="83" t="s">
        <v>20</v>
      </c>
      <c r="H568" s="24" t="s">
        <v>717</v>
      </c>
      <c r="I568" s="58">
        <v>19</v>
      </c>
      <c r="J568" s="249" t="str">
        <f t="shared" si="8"/>
        <v>Городской округ Красноуфимск Свердловской области, г. Красноуфимск, ул. Трескова, д. 19</v>
      </c>
      <c r="K568" s="75">
        <v>542.4</v>
      </c>
      <c r="L568" s="75">
        <v>8</v>
      </c>
      <c r="M568" s="75">
        <v>7</v>
      </c>
      <c r="N568" s="38" t="s">
        <v>2055</v>
      </c>
      <c r="O568" s="39">
        <v>42842</v>
      </c>
      <c r="P568" s="38" t="s">
        <v>1605</v>
      </c>
      <c r="Q568" s="65">
        <v>3366879.99</v>
      </c>
    </row>
    <row r="569" spans="1:18" ht="23.25" x14ac:dyDescent="0.25">
      <c r="A569" s="80">
        <v>568</v>
      </c>
      <c r="B569" s="81" t="s">
        <v>227</v>
      </c>
      <c r="C569" s="73"/>
      <c r="D569" s="74" t="s">
        <v>3020</v>
      </c>
      <c r="E569" s="83" t="s">
        <v>18</v>
      </c>
      <c r="F569" s="83" t="s">
        <v>259</v>
      </c>
      <c r="G569" s="83" t="s">
        <v>20</v>
      </c>
      <c r="H569" s="24" t="s">
        <v>196</v>
      </c>
      <c r="I569" s="58">
        <v>4</v>
      </c>
      <c r="J569" s="249" t="str">
        <f t="shared" si="8"/>
        <v>Городской округ Красноуфимск Свердловской области, г. Красноуфимск, ул. Тургенева, д. 4</v>
      </c>
      <c r="K569" s="75">
        <v>478.5</v>
      </c>
      <c r="L569" s="75">
        <v>8</v>
      </c>
      <c r="M569" s="75">
        <v>3</v>
      </c>
      <c r="N569" s="38" t="s">
        <v>2054</v>
      </c>
      <c r="O569" s="39">
        <v>42832</v>
      </c>
      <c r="P569" s="38" t="s">
        <v>1605</v>
      </c>
      <c r="Q569" s="65">
        <v>322973.95</v>
      </c>
    </row>
    <row r="570" spans="1:18" ht="23.25" x14ac:dyDescent="0.25">
      <c r="A570" s="72">
        <v>569</v>
      </c>
      <c r="B570" s="81" t="s">
        <v>227</v>
      </c>
      <c r="C570" s="73"/>
      <c r="D570" s="74" t="s">
        <v>3020</v>
      </c>
      <c r="E570" s="83" t="s">
        <v>18</v>
      </c>
      <c r="F570" s="83" t="s">
        <v>259</v>
      </c>
      <c r="G570" s="83" t="s">
        <v>20</v>
      </c>
      <c r="H570" s="24" t="s">
        <v>263</v>
      </c>
      <c r="I570" s="58">
        <v>30</v>
      </c>
      <c r="J570" s="249" t="str">
        <f t="shared" si="8"/>
        <v>Городской округ Красноуфимск Свердловской области, г. Красноуфимск, ул. Ухтомского, д. 30</v>
      </c>
      <c r="K570" s="75">
        <v>563.79999999999995</v>
      </c>
      <c r="L570" s="75">
        <v>10</v>
      </c>
      <c r="M570" s="75">
        <v>6</v>
      </c>
      <c r="N570" s="38" t="s">
        <v>2054</v>
      </c>
      <c r="O570" s="39">
        <v>42832</v>
      </c>
      <c r="P570" s="38" t="s">
        <v>1605</v>
      </c>
      <c r="Q570" s="65">
        <v>806385.84</v>
      </c>
    </row>
    <row r="571" spans="1:18" ht="23.25" x14ac:dyDescent="0.25">
      <c r="A571" s="72">
        <v>570</v>
      </c>
      <c r="B571" s="81" t="s">
        <v>227</v>
      </c>
      <c r="C571" s="73"/>
      <c r="D571" s="74" t="s">
        <v>3020</v>
      </c>
      <c r="E571" s="83" t="s">
        <v>18</v>
      </c>
      <c r="F571" s="83" t="s">
        <v>259</v>
      </c>
      <c r="G571" s="83" t="s">
        <v>20</v>
      </c>
      <c r="H571" s="24" t="s">
        <v>263</v>
      </c>
      <c r="I571" s="58">
        <v>4</v>
      </c>
      <c r="J571" s="249" t="str">
        <f t="shared" si="8"/>
        <v>Городской округ Красноуфимск Свердловской области, г. Красноуфимск, ул. Ухтомского, д. 4</v>
      </c>
      <c r="K571" s="75">
        <v>771.6</v>
      </c>
      <c r="L571" s="75">
        <v>12</v>
      </c>
      <c r="M571" s="75">
        <v>7</v>
      </c>
      <c r="N571" s="38" t="s">
        <v>2055</v>
      </c>
      <c r="O571" s="39">
        <v>42842</v>
      </c>
      <c r="P571" s="38" t="s">
        <v>1605</v>
      </c>
      <c r="Q571" s="65">
        <v>5000633.8099999996</v>
      </c>
    </row>
    <row r="572" spans="1:18" ht="23.25" x14ac:dyDescent="0.25">
      <c r="A572" s="72">
        <v>571</v>
      </c>
      <c r="B572" s="81" t="s">
        <v>227</v>
      </c>
      <c r="C572" s="73"/>
      <c r="D572" s="74" t="s">
        <v>3020</v>
      </c>
      <c r="E572" s="83" t="s">
        <v>18</v>
      </c>
      <c r="F572" s="83" t="s">
        <v>259</v>
      </c>
      <c r="G572" s="83" t="s">
        <v>20</v>
      </c>
      <c r="H572" s="24" t="s">
        <v>263</v>
      </c>
      <c r="I572" s="58">
        <v>40</v>
      </c>
      <c r="J572" s="249" t="str">
        <f t="shared" si="8"/>
        <v>Городской округ Красноуфимск Свердловской области, г. Красноуфимск, ул. Ухтомского, д. 40</v>
      </c>
      <c r="K572" s="75">
        <v>530.5</v>
      </c>
      <c r="L572" s="75">
        <v>11</v>
      </c>
      <c r="M572" s="75">
        <v>4</v>
      </c>
      <c r="N572" s="38" t="s">
        <v>2054</v>
      </c>
      <c r="O572" s="39">
        <v>42832</v>
      </c>
      <c r="P572" s="38" t="s">
        <v>1605</v>
      </c>
      <c r="Q572" s="65">
        <v>464163.46</v>
      </c>
    </row>
    <row r="573" spans="1:18" ht="23.25" x14ac:dyDescent="0.25">
      <c r="A573" s="72">
        <v>572</v>
      </c>
      <c r="B573" s="81" t="s">
        <v>227</v>
      </c>
      <c r="C573" s="73"/>
      <c r="D573" s="74" t="s">
        <v>3020</v>
      </c>
      <c r="E573" s="83" t="s">
        <v>18</v>
      </c>
      <c r="F573" s="83" t="s">
        <v>259</v>
      </c>
      <c r="G573" s="83" t="s">
        <v>20</v>
      </c>
      <c r="H573" s="24" t="s">
        <v>263</v>
      </c>
      <c r="I573" s="58">
        <v>46</v>
      </c>
      <c r="J573" s="249" t="str">
        <f t="shared" si="8"/>
        <v>Городской округ Красноуфимск Свердловской области, г. Красноуфимск, ул. Ухтомского, д. 46</v>
      </c>
      <c r="K573" s="75">
        <v>417.5</v>
      </c>
      <c r="L573" s="75">
        <v>14</v>
      </c>
      <c r="M573" s="75">
        <v>5</v>
      </c>
      <c r="N573" s="38" t="s">
        <v>2055</v>
      </c>
      <c r="O573" s="39">
        <v>42842</v>
      </c>
      <c r="P573" s="38" t="s">
        <v>1605</v>
      </c>
      <c r="Q573" s="65">
        <v>1933947.71</v>
      </c>
    </row>
    <row r="574" spans="1:18" ht="23.25" x14ac:dyDescent="0.25">
      <c r="A574" s="72">
        <v>573</v>
      </c>
      <c r="B574" s="81" t="s">
        <v>227</v>
      </c>
      <c r="C574" s="73"/>
      <c r="D574" s="74" t="s">
        <v>3020</v>
      </c>
      <c r="E574" s="83" t="s">
        <v>18</v>
      </c>
      <c r="F574" s="83" t="s">
        <v>259</v>
      </c>
      <c r="G574" s="83" t="s">
        <v>20</v>
      </c>
      <c r="H574" s="24" t="s">
        <v>263</v>
      </c>
      <c r="I574" s="58">
        <v>6</v>
      </c>
      <c r="J574" s="249" t="str">
        <f t="shared" si="8"/>
        <v>Городской округ Красноуфимск Свердловской области, г. Красноуфимск, ул. Ухтомского, д. 6</v>
      </c>
      <c r="K574" s="75">
        <v>868.9</v>
      </c>
      <c r="L574" s="75">
        <v>12</v>
      </c>
      <c r="M574" s="75">
        <v>7</v>
      </c>
      <c r="N574" s="38" t="s">
        <v>2055</v>
      </c>
      <c r="O574" s="39">
        <v>42842</v>
      </c>
      <c r="P574" s="38" t="s">
        <v>1605</v>
      </c>
      <c r="Q574" s="65">
        <v>5303013.5199999996</v>
      </c>
    </row>
    <row r="575" spans="1:18" ht="23.25" x14ac:dyDescent="0.25">
      <c r="A575" s="72">
        <v>574</v>
      </c>
      <c r="B575" s="81" t="s">
        <v>218</v>
      </c>
      <c r="C575" s="24"/>
      <c r="D575" s="44" t="s">
        <v>180</v>
      </c>
      <c r="E575" s="44" t="s">
        <v>18</v>
      </c>
      <c r="F575" s="44" t="s">
        <v>181</v>
      </c>
      <c r="G575" s="44" t="s">
        <v>20</v>
      </c>
      <c r="H575" s="44" t="s">
        <v>182</v>
      </c>
      <c r="I575" s="76">
        <v>12</v>
      </c>
      <c r="J575" s="249" t="str">
        <f t="shared" si="8"/>
        <v>городской округ Нижняя Салда, г. Нижняя Салда, ул. Демьяна Бедного, д. 12</v>
      </c>
      <c r="K575" s="75">
        <v>803.7</v>
      </c>
      <c r="L575" s="75">
        <v>15</v>
      </c>
      <c r="M575" s="75">
        <v>4</v>
      </c>
      <c r="N575" s="38" t="s">
        <v>1740</v>
      </c>
      <c r="O575" s="39">
        <v>42237</v>
      </c>
      <c r="P575" s="38" t="s">
        <v>3272</v>
      </c>
      <c r="Q575" s="65">
        <v>3556161.28</v>
      </c>
    </row>
    <row r="576" spans="1:18" ht="23.25" x14ac:dyDescent="0.25">
      <c r="A576" s="72">
        <v>575</v>
      </c>
      <c r="B576" s="81" t="s">
        <v>218</v>
      </c>
      <c r="C576" s="24"/>
      <c r="D576" s="44" t="s">
        <v>180</v>
      </c>
      <c r="E576" s="44" t="s">
        <v>18</v>
      </c>
      <c r="F576" s="44" t="s">
        <v>181</v>
      </c>
      <c r="G576" s="44" t="s">
        <v>20</v>
      </c>
      <c r="H576" s="44" t="s">
        <v>182</v>
      </c>
      <c r="I576" s="78">
        <v>16</v>
      </c>
      <c r="J576" s="249" t="str">
        <f t="shared" si="8"/>
        <v>городской округ Нижняя Салда, г. Нижняя Салда, ул. Демьяна Бедного, д. 16</v>
      </c>
      <c r="K576" s="75">
        <v>492</v>
      </c>
      <c r="L576" s="75">
        <v>8</v>
      </c>
      <c r="M576" s="75">
        <v>5</v>
      </c>
      <c r="N576" s="38" t="s">
        <v>1740</v>
      </c>
      <c r="O576" s="39">
        <v>42237</v>
      </c>
      <c r="P576" s="38" t="s">
        <v>3272</v>
      </c>
      <c r="Q576" s="65">
        <v>2100077.86</v>
      </c>
    </row>
    <row r="577" spans="1:18" ht="23.25" x14ac:dyDescent="0.25">
      <c r="A577" s="72">
        <v>576</v>
      </c>
      <c r="B577" s="81" t="s">
        <v>218</v>
      </c>
      <c r="C577" s="24"/>
      <c r="D577" s="44" t="s">
        <v>180</v>
      </c>
      <c r="E577" s="44" t="s">
        <v>18</v>
      </c>
      <c r="F577" s="44" t="s">
        <v>181</v>
      </c>
      <c r="G577" s="44" t="s">
        <v>20</v>
      </c>
      <c r="H577" s="44" t="s">
        <v>75</v>
      </c>
      <c r="I577" s="78">
        <v>101</v>
      </c>
      <c r="J577" s="249" t="str">
        <f t="shared" si="8"/>
        <v>городской округ Нижняя Салда, г. Нижняя Салда, ул. Карла Маркса, д. 101</v>
      </c>
      <c r="K577" s="75">
        <v>517.29999999999995</v>
      </c>
      <c r="L577" s="75">
        <v>8</v>
      </c>
      <c r="M577" s="75">
        <v>5</v>
      </c>
      <c r="N577" s="38" t="s">
        <v>1740</v>
      </c>
      <c r="O577" s="39">
        <v>42237</v>
      </c>
      <c r="P577" s="38" t="s">
        <v>3272</v>
      </c>
      <c r="Q577" s="65">
        <v>2441820.02</v>
      </c>
    </row>
    <row r="578" spans="1:18" ht="23.25" x14ac:dyDescent="0.25">
      <c r="A578" s="72">
        <v>577</v>
      </c>
      <c r="B578" s="81" t="s">
        <v>218</v>
      </c>
      <c r="C578" s="24"/>
      <c r="D578" s="24" t="s">
        <v>180</v>
      </c>
      <c r="E578" s="24" t="s">
        <v>18</v>
      </c>
      <c r="F578" s="24" t="s">
        <v>181</v>
      </c>
      <c r="G578" s="24" t="s">
        <v>20</v>
      </c>
      <c r="H578" s="24" t="s">
        <v>75</v>
      </c>
      <c r="I578" s="58">
        <v>95</v>
      </c>
      <c r="J578" s="249" t="str">
        <f t="shared" si="8"/>
        <v>городской округ Нижняя Салда, г. Нижняя Салда, ул. Карла Маркса, д. 95</v>
      </c>
      <c r="K578" s="75">
        <v>775.1</v>
      </c>
      <c r="L578" s="75">
        <v>8</v>
      </c>
      <c r="M578" s="75">
        <v>2</v>
      </c>
      <c r="N578" s="38" t="s">
        <v>2057</v>
      </c>
      <c r="O578" s="39">
        <v>42822</v>
      </c>
      <c r="P578" s="38" t="s">
        <v>1619</v>
      </c>
      <c r="Q578" s="65">
        <v>233286</v>
      </c>
    </row>
    <row r="579" spans="1:18" ht="23.25" x14ac:dyDescent="0.25">
      <c r="A579" s="80">
        <v>578</v>
      </c>
      <c r="B579" s="81" t="s">
        <v>218</v>
      </c>
      <c r="C579" s="24"/>
      <c r="D579" s="24" t="s">
        <v>180</v>
      </c>
      <c r="E579" s="24" t="s">
        <v>18</v>
      </c>
      <c r="F579" s="24" t="s">
        <v>181</v>
      </c>
      <c r="G579" s="24" t="s">
        <v>20</v>
      </c>
      <c r="H579" s="24" t="s">
        <v>75</v>
      </c>
      <c r="I579" s="58">
        <v>99</v>
      </c>
      <c r="J579" s="249" t="str">
        <f t="shared" ref="J579:J642" si="9">C579&amp;""&amp;D579&amp;", "&amp;E579&amp;" "&amp;F579&amp;", "&amp;G579&amp;" "&amp;H579&amp;", д. "&amp;I579</f>
        <v>городской округ Нижняя Салда, г. Нижняя Салда, ул. Карла Маркса, д. 99</v>
      </c>
      <c r="K579" s="75">
        <v>957.9</v>
      </c>
      <c r="L579" s="75">
        <v>12</v>
      </c>
      <c r="M579" s="75">
        <v>1</v>
      </c>
      <c r="N579" s="38" t="s">
        <v>2058</v>
      </c>
      <c r="O579" s="39">
        <v>42947</v>
      </c>
      <c r="P579" s="38" t="s">
        <v>1619</v>
      </c>
      <c r="Q579" s="65">
        <v>1292412.7</v>
      </c>
      <c r="R579" s="102" t="s">
        <v>2348</v>
      </c>
    </row>
    <row r="580" spans="1:18" ht="23.25" x14ac:dyDescent="0.25">
      <c r="A580" s="72">
        <v>579</v>
      </c>
      <c r="B580" s="81" t="s">
        <v>218</v>
      </c>
      <c r="C580" s="24"/>
      <c r="D580" s="24" t="s">
        <v>180</v>
      </c>
      <c r="E580" s="24" t="s">
        <v>18</v>
      </c>
      <c r="F580" s="24" t="s">
        <v>181</v>
      </c>
      <c r="G580" s="24" t="s">
        <v>20</v>
      </c>
      <c r="H580" s="24" t="s">
        <v>203</v>
      </c>
      <c r="I580" s="58">
        <v>143</v>
      </c>
      <c r="J580" s="249" t="str">
        <f t="shared" si="9"/>
        <v>городской округ Нижняя Салда, г. Нижняя Салда, ул. Луначарского, д. 143</v>
      </c>
      <c r="K580" s="75">
        <v>1292.7</v>
      </c>
      <c r="L580" s="75">
        <v>24</v>
      </c>
      <c r="M580" s="75">
        <v>4</v>
      </c>
      <c r="N580" s="38" t="s">
        <v>2057</v>
      </c>
      <c r="O580" s="39">
        <v>42822</v>
      </c>
      <c r="P580" s="38" t="s">
        <v>1619</v>
      </c>
      <c r="Q580" s="65">
        <v>4086911.12</v>
      </c>
    </row>
    <row r="581" spans="1:18" ht="23.25" x14ac:dyDescent="0.25">
      <c r="A581" s="72">
        <v>580</v>
      </c>
      <c r="B581" s="81" t="s">
        <v>218</v>
      </c>
      <c r="C581" s="24"/>
      <c r="D581" s="24" t="s">
        <v>180</v>
      </c>
      <c r="E581" s="24" t="s">
        <v>18</v>
      </c>
      <c r="F581" s="24" t="s">
        <v>181</v>
      </c>
      <c r="G581" s="24" t="s">
        <v>20</v>
      </c>
      <c r="H581" s="24" t="s">
        <v>203</v>
      </c>
      <c r="I581" s="58">
        <v>147</v>
      </c>
      <c r="J581" s="249" t="str">
        <f t="shared" si="9"/>
        <v>городской округ Нижняя Салда, г. Нижняя Салда, ул. Луначарского, д. 147</v>
      </c>
      <c r="K581" s="75">
        <v>2357.6</v>
      </c>
      <c r="L581" s="75">
        <v>20</v>
      </c>
      <c r="M581" s="75">
        <v>2</v>
      </c>
      <c r="N581" s="38" t="s">
        <v>2057</v>
      </c>
      <c r="O581" s="39">
        <v>42822</v>
      </c>
      <c r="P581" s="38" t="s">
        <v>1619</v>
      </c>
      <c r="Q581" s="65">
        <v>4042806.26</v>
      </c>
    </row>
    <row r="582" spans="1:18" ht="23.25" x14ac:dyDescent="0.25">
      <c r="A582" s="72">
        <v>581</v>
      </c>
      <c r="B582" s="81" t="s">
        <v>218</v>
      </c>
      <c r="C582" s="24"/>
      <c r="D582" s="24" t="s">
        <v>180</v>
      </c>
      <c r="E582" s="24" t="s">
        <v>18</v>
      </c>
      <c r="F582" s="24" t="s">
        <v>181</v>
      </c>
      <c r="G582" s="24" t="s">
        <v>20</v>
      </c>
      <c r="H582" s="24" t="s">
        <v>682</v>
      </c>
      <c r="I582" s="58">
        <v>6</v>
      </c>
      <c r="J582" s="249" t="str">
        <f t="shared" si="9"/>
        <v>городской округ Нижняя Салда, г. Нижняя Салда, ул. Новая, д. 6</v>
      </c>
      <c r="K582" s="75">
        <v>556.5</v>
      </c>
      <c r="L582" s="75">
        <v>12</v>
      </c>
      <c r="M582" s="75">
        <v>4</v>
      </c>
      <c r="N582" s="38" t="s">
        <v>2057</v>
      </c>
      <c r="O582" s="39">
        <v>42822</v>
      </c>
      <c r="P582" s="38" t="s">
        <v>1619</v>
      </c>
      <c r="Q582" s="65">
        <v>1046141.98</v>
      </c>
    </row>
    <row r="583" spans="1:18" ht="23.25" x14ac:dyDescent="0.25">
      <c r="A583" s="72">
        <v>582</v>
      </c>
      <c r="B583" s="81" t="s">
        <v>218</v>
      </c>
      <c r="C583" s="24"/>
      <c r="D583" s="24" t="s">
        <v>180</v>
      </c>
      <c r="E583" s="24" t="s">
        <v>18</v>
      </c>
      <c r="F583" s="24" t="s">
        <v>181</v>
      </c>
      <c r="G583" s="24" t="s">
        <v>20</v>
      </c>
      <c r="H583" s="24" t="s">
        <v>685</v>
      </c>
      <c r="I583" s="58">
        <v>4</v>
      </c>
      <c r="J583" s="249" t="str">
        <f t="shared" si="9"/>
        <v>городской округ Нижняя Салда, г. Нижняя Салда, ул. Парижской Коммуны, д. 4</v>
      </c>
      <c r="K583" s="75">
        <v>1181.2</v>
      </c>
      <c r="L583" s="75">
        <v>15</v>
      </c>
      <c r="M583" s="75">
        <v>5</v>
      </c>
      <c r="N583" s="38" t="s">
        <v>2057</v>
      </c>
      <c r="O583" s="39">
        <v>42822</v>
      </c>
      <c r="P583" s="38" t="s">
        <v>1619</v>
      </c>
      <c r="Q583" s="65">
        <v>2896537.74</v>
      </c>
    </row>
    <row r="584" spans="1:18" ht="23.25" x14ac:dyDescent="0.25">
      <c r="A584" s="72">
        <v>583</v>
      </c>
      <c r="B584" s="81" t="s">
        <v>218</v>
      </c>
      <c r="C584" s="24"/>
      <c r="D584" s="24" t="s">
        <v>180</v>
      </c>
      <c r="E584" s="24" t="s">
        <v>18</v>
      </c>
      <c r="F584" s="24" t="s">
        <v>181</v>
      </c>
      <c r="G584" s="24" t="s">
        <v>20</v>
      </c>
      <c r="H584" s="24" t="s">
        <v>87</v>
      </c>
      <c r="I584" s="58">
        <v>44</v>
      </c>
      <c r="J584" s="249" t="str">
        <f t="shared" si="9"/>
        <v>городской округ Нижняя Салда, г. Нижняя Салда, ул. Строителей, д. 44</v>
      </c>
      <c r="K584" s="75">
        <v>3690.1</v>
      </c>
      <c r="L584" s="75">
        <v>87</v>
      </c>
      <c r="M584" s="75">
        <v>1</v>
      </c>
      <c r="N584" s="38" t="s">
        <v>2333</v>
      </c>
      <c r="O584" s="39">
        <v>42597</v>
      </c>
      <c r="P584" s="38" t="s">
        <v>1743</v>
      </c>
      <c r="Q584" s="65">
        <v>2035368.87</v>
      </c>
    </row>
    <row r="585" spans="1:18" ht="23.25" x14ac:dyDescent="0.25">
      <c r="A585" s="80">
        <v>584</v>
      </c>
      <c r="B585" s="81" t="s">
        <v>218</v>
      </c>
      <c r="C585" s="24"/>
      <c r="D585" s="24" t="s">
        <v>180</v>
      </c>
      <c r="E585" s="24" t="s">
        <v>18</v>
      </c>
      <c r="F585" s="24" t="s">
        <v>181</v>
      </c>
      <c r="G585" s="24" t="s">
        <v>20</v>
      </c>
      <c r="H585" s="24" t="s">
        <v>162</v>
      </c>
      <c r="I585" s="58">
        <v>119</v>
      </c>
      <c r="J585" s="249" t="str">
        <f t="shared" si="9"/>
        <v>городской округ Нижняя Салда, г. Нижняя Салда, ул. Фрунзе, д. 119</v>
      </c>
      <c r="K585" s="75">
        <v>501.1</v>
      </c>
      <c r="L585" s="75">
        <v>12</v>
      </c>
      <c r="M585" s="75">
        <v>1</v>
      </c>
      <c r="N585" s="38" t="s">
        <v>2057</v>
      </c>
      <c r="O585" s="39">
        <v>42822</v>
      </c>
      <c r="P585" s="38" t="s">
        <v>1619</v>
      </c>
      <c r="Q585" s="65">
        <v>1500516.32</v>
      </c>
    </row>
    <row r="586" spans="1:18" ht="23.25" x14ac:dyDescent="0.25">
      <c r="A586" s="80">
        <v>585</v>
      </c>
      <c r="B586" s="81" t="s">
        <v>218</v>
      </c>
      <c r="C586" s="24"/>
      <c r="D586" s="24" t="s">
        <v>180</v>
      </c>
      <c r="E586" s="24" t="s">
        <v>18</v>
      </c>
      <c r="F586" s="24" t="s">
        <v>181</v>
      </c>
      <c r="G586" s="24" t="s">
        <v>20</v>
      </c>
      <c r="H586" s="24" t="s">
        <v>162</v>
      </c>
      <c r="I586" s="58">
        <v>121</v>
      </c>
      <c r="J586" s="249" t="str">
        <f t="shared" si="9"/>
        <v>городской округ Нижняя Салда, г. Нижняя Салда, ул. Фрунзе, д. 121</v>
      </c>
      <c r="K586" s="75">
        <v>505.3</v>
      </c>
      <c r="L586" s="75">
        <v>12</v>
      </c>
      <c r="M586" s="75">
        <v>3</v>
      </c>
      <c r="N586" s="38" t="s">
        <v>2057</v>
      </c>
      <c r="O586" s="39">
        <v>42822</v>
      </c>
      <c r="P586" s="38" t="s">
        <v>1619</v>
      </c>
      <c r="Q586" s="65">
        <v>1487784.12</v>
      </c>
    </row>
    <row r="587" spans="1:18" ht="23.25" x14ac:dyDescent="0.25">
      <c r="A587" s="72">
        <v>586</v>
      </c>
      <c r="B587" s="81" t="s">
        <v>218</v>
      </c>
      <c r="C587" s="73"/>
      <c r="D587" s="24" t="s">
        <v>180</v>
      </c>
      <c r="E587" s="24" t="s">
        <v>18</v>
      </c>
      <c r="F587" s="24" t="s">
        <v>181</v>
      </c>
      <c r="G587" s="24" t="s">
        <v>20</v>
      </c>
      <c r="H587" s="24" t="s">
        <v>162</v>
      </c>
      <c r="I587" s="58">
        <v>123</v>
      </c>
      <c r="J587" s="249" t="str">
        <f t="shared" si="9"/>
        <v>городской округ Нижняя Салда, г. Нижняя Салда, ул. Фрунзе, д. 123</v>
      </c>
      <c r="K587" s="75">
        <v>522.03</v>
      </c>
      <c r="L587" s="75">
        <v>12</v>
      </c>
      <c r="M587" s="75">
        <v>1</v>
      </c>
      <c r="N587" s="38" t="s">
        <v>2057</v>
      </c>
      <c r="O587" s="39">
        <v>42822</v>
      </c>
      <c r="P587" s="38" t="s">
        <v>1619</v>
      </c>
      <c r="Q587" s="65">
        <v>1551872.28</v>
      </c>
    </row>
    <row r="588" spans="1:18" ht="23.25" x14ac:dyDescent="0.25">
      <c r="A588" s="72">
        <v>587</v>
      </c>
      <c r="B588" s="81" t="s">
        <v>218</v>
      </c>
      <c r="C588" s="24"/>
      <c r="D588" s="24" t="s">
        <v>180</v>
      </c>
      <c r="E588" s="24" t="s">
        <v>18</v>
      </c>
      <c r="F588" s="24" t="s">
        <v>181</v>
      </c>
      <c r="G588" s="24" t="s">
        <v>20</v>
      </c>
      <c r="H588" s="24" t="s">
        <v>162</v>
      </c>
      <c r="I588" s="58">
        <v>125</v>
      </c>
      <c r="J588" s="249" t="str">
        <f t="shared" si="9"/>
        <v>городской округ Нижняя Салда, г. Нижняя Салда, ул. Фрунзе, д. 125</v>
      </c>
      <c r="K588" s="75">
        <v>967.1</v>
      </c>
      <c r="L588" s="75">
        <v>12</v>
      </c>
      <c r="M588" s="75">
        <v>1</v>
      </c>
      <c r="N588" s="38" t="s">
        <v>2057</v>
      </c>
      <c r="O588" s="39">
        <v>42822</v>
      </c>
      <c r="P588" s="38" t="s">
        <v>1619</v>
      </c>
      <c r="Q588" s="65">
        <v>2574578.2799999998</v>
      </c>
    </row>
    <row r="589" spans="1:18" ht="23.25" x14ac:dyDescent="0.25">
      <c r="A589" s="72">
        <v>588</v>
      </c>
      <c r="B589" s="81" t="s">
        <v>218</v>
      </c>
      <c r="C589" s="24"/>
      <c r="D589" s="24" t="s">
        <v>180</v>
      </c>
      <c r="E589" s="24" t="s">
        <v>18</v>
      </c>
      <c r="F589" s="24" t="s">
        <v>181</v>
      </c>
      <c r="G589" s="24" t="s">
        <v>20</v>
      </c>
      <c r="H589" s="24" t="s">
        <v>162</v>
      </c>
      <c r="I589" s="58">
        <v>127</v>
      </c>
      <c r="J589" s="249" t="str">
        <f t="shared" si="9"/>
        <v>городской округ Нижняя Салда, г. Нижняя Салда, ул. Фрунзе, д. 127</v>
      </c>
      <c r="K589" s="75">
        <v>970</v>
      </c>
      <c r="L589" s="75">
        <v>10</v>
      </c>
      <c r="M589" s="75">
        <v>5</v>
      </c>
      <c r="N589" s="38" t="s">
        <v>2334</v>
      </c>
      <c r="O589" s="39" t="s">
        <v>2335</v>
      </c>
      <c r="P589" s="38" t="s">
        <v>1619</v>
      </c>
      <c r="Q589" s="65">
        <v>2749582.9</v>
      </c>
    </row>
    <row r="590" spans="1:18" ht="23.25" x14ac:dyDescent="0.25">
      <c r="A590" s="72">
        <v>589</v>
      </c>
      <c r="B590" s="81" t="s">
        <v>218</v>
      </c>
      <c r="C590" s="24"/>
      <c r="D590" s="24" t="s">
        <v>180</v>
      </c>
      <c r="E590" s="24" t="s">
        <v>18</v>
      </c>
      <c r="F590" s="24" t="s">
        <v>181</v>
      </c>
      <c r="G590" s="24" t="s">
        <v>20</v>
      </c>
      <c r="H590" s="24" t="s">
        <v>162</v>
      </c>
      <c r="I590" s="58">
        <v>129</v>
      </c>
      <c r="J590" s="249" t="str">
        <f t="shared" si="9"/>
        <v>городской округ Нижняя Салда, г. Нижняя Салда, ул. Фрунзе, д. 129</v>
      </c>
      <c r="K590" s="75">
        <v>846.1</v>
      </c>
      <c r="L590" s="75">
        <v>14</v>
      </c>
      <c r="M590" s="75">
        <v>3</v>
      </c>
      <c r="N590" s="38" t="s">
        <v>2057</v>
      </c>
      <c r="O590" s="39">
        <v>42822</v>
      </c>
      <c r="P590" s="38" t="s">
        <v>1619</v>
      </c>
      <c r="Q590" s="65">
        <v>2341800.86</v>
      </c>
    </row>
    <row r="591" spans="1:18" ht="23.25" x14ac:dyDescent="0.25">
      <c r="A591" s="72">
        <v>590</v>
      </c>
      <c r="B591" s="81" t="s">
        <v>218</v>
      </c>
      <c r="C591" s="24"/>
      <c r="D591" s="24" t="s">
        <v>180</v>
      </c>
      <c r="E591" s="24" t="s">
        <v>18</v>
      </c>
      <c r="F591" s="24" t="s">
        <v>181</v>
      </c>
      <c r="G591" s="24" t="s">
        <v>20</v>
      </c>
      <c r="H591" s="24" t="s">
        <v>162</v>
      </c>
      <c r="I591" s="58">
        <v>131</v>
      </c>
      <c r="J591" s="249" t="str">
        <f t="shared" si="9"/>
        <v>городской округ Нижняя Салда, г. Нижняя Салда, ул. Фрунзе, д. 131</v>
      </c>
      <c r="K591" s="75">
        <v>513.4</v>
      </c>
      <c r="L591" s="75">
        <v>12</v>
      </c>
      <c r="M591" s="75">
        <v>4</v>
      </c>
      <c r="N591" s="38" t="s">
        <v>2057</v>
      </c>
      <c r="O591" s="39">
        <v>42822</v>
      </c>
      <c r="P591" s="38" t="s">
        <v>1619</v>
      </c>
      <c r="Q591" s="65">
        <v>1324610.18</v>
      </c>
    </row>
    <row r="592" spans="1:18" ht="23.25" x14ac:dyDescent="0.25">
      <c r="A592" s="72">
        <v>591</v>
      </c>
      <c r="B592" s="81" t="s">
        <v>218</v>
      </c>
      <c r="C592" s="24"/>
      <c r="D592" s="24" t="s">
        <v>180</v>
      </c>
      <c r="E592" s="24" t="s">
        <v>18</v>
      </c>
      <c r="F592" s="24" t="s">
        <v>181</v>
      </c>
      <c r="G592" s="24" t="s">
        <v>20</v>
      </c>
      <c r="H592" s="24" t="s">
        <v>162</v>
      </c>
      <c r="I592" s="58">
        <v>133</v>
      </c>
      <c r="J592" s="249" t="str">
        <f t="shared" si="9"/>
        <v>городской округ Нижняя Салда, г. Нижняя Салда, ул. Фрунзе, д. 133</v>
      </c>
      <c r="K592" s="75">
        <v>525.6</v>
      </c>
      <c r="L592" s="75">
        <v>12</v>
      </c>
      <c r="M592" s="75">
        <v>3</v>
      </c>
      <c r="N592" s="38" t="s">
        <v>2057</v>
      </c>
      <c r="O592" s="39">
        <v>42822</v>
      </c>
      <c r="P592" s="38" t="s">
        <v>1619</v>
      </c>
      <c r="Q592" s="65">
        <v>1505776.76</v>
      </c>
    </row>
    <row r="593" spans="1:17" ht="23.25" x14ac:dyDescent="0.25">
      <c r="A593" s="72">
        <v>592</v>
      </c>
      <c r="B593" s="81" t="s">
        <v>218</v>
      </c>
      <c r="C593" s="24"/>
      <c r="D593" s="24" t="s">
        <v>180</v>
      </c>
      <c r="E593" s="24" t="s">
        <v>18</v>
      </c>
      <c r="F593" s="24" t="s">
        <v>181</v>
      </c>
      <c r="G593" s="24" t="s">
        <v>20</v>
      </c>
      <c r="H593" s="24" t="s">
        <v>162</v>
      </c>
      <c r="I593" s="58">
        <v>135</v>
      </c>
      <c r="J593" s="249" t="str">
        <f t="shared" si="9"/>
        <v>городской округ Нижняя Салда, г. Нижняя Салда, ул. Фрунзе, д. 135</v>
      </c>
      <c r="K593" s="75">
        <v>539.6</v>
      </c>
      <c r="L593" s="75">
        <v>12</v>
      </c>
      <c r="M593" s="75">
        <v>4</v>
      </c>
      <c r="N593" s="38" t="s">
        <v>2057</v>
      </c>
      <c r="O593" s="39">
        <v>42822</v>
      </c>
      <c r="P593" s="38" t="s">
        <v>1619</v>
      </c>
      <c r="Q593" s="65">
        <v>1152185.04</v>
      </c>
    </row>
    <row r="594" spans="1:17" ht="23.25" x14ac:dyDescent="0.25">
      <c r="A594" s="72">
        <v>593</v>
      </c>
      <c r="B594" s="81" t="s">
        <v>327</v>
      </c>
      <c r="C594" s="73"/>
      <c r="D594" s="24" t="s">
        <v>354</v>
      </c>
      <c r="E594" s="24" t="s">
        <v>637</v>
      </c>
      <c r="F594" s="24" t="s">
        <v>355</v>
      </c>
      <c r="G594" s="24" t="s">
        <v>20</v>
      </c>
      <c r="H594" s="24" t="s">
        <v>513</v>
      </c>
      <c r="I594" s="58">
        <v>5</v>
      </c>
      <c r="J594" s="249" t="str">
        <f t="shared" si="9"/>
        <v>городской округ Пелым, п.г.т. Пелым (г Ивдель), ул. Железнодорожная, д. 5</v>
      </c>
      <c r="K594" s="75">
        <v>5296.95</v>
      </c>
      <c r="L594" s="75">
        <v>100</v>
      </c>
      <c r="M594" s="75">
        <v>3</v>
      </c>
      <c r="N594" s="38" t="s">
        <v>2230</v>
      </c>
      <c r="O594" s="39">
        <v>42891</v>
      </c>
      <c r="P594" s="38" t="s">
        <v>1711</v>
      </c>
      <c r="Q594" s="65">
        <v>1968680.22</v>
      </c>
    </row>
    <row r="595" spans="1:17" ht="23.25" x14ac:dyDescent="0.25">
      <c r="A595" s="72">
        <v>594</v>
      </c>
      <c r="B595" s="81" t="s">
        <v>227</v>
      </c>
      <c r="C595" s="49"/>
      <c r="D595" s="49" t="s">
        <v>266</v>
      </c>
      <c r="E595" s="49" t="s">
        <v>18</v>
      </c>
      <c r="F595" s="49" t="s">
        <v>267</v>
      </c>
      <c r="G595" s="49" t="s">
        <v>190</v>
      </c>
      <c r="H595" s="49" t="s">
        <v>697</v>
      </c>
      <c r="I595" s="67">
        <v>1</v>
      </c>
      <c r="J595" s="249" t="str">
        <f t="shared" si="9"/>
        <v>городской округ Первоуральск, г. Первоуральск, б-р Юности, д. 1</v>
      </c>
      <c r="K595" s="99">
        <v>2070.9</v>
      </c>
      <c r="L595" s="75">
        <v>72</v>
      </c>
      <c r="M595" s="99">
        <v>1</v>
      </c>
      <c r="N595" s="55" t="s">
        <v>1296</v>
      </c>
      <c r="O595" s="54">
        <v>42598</v>
      </c>
      <c r="P595" s="55" t="s">
        <v>1598</v>
      </c>
      <c r="Q595" s="65">
        <v>1822141.73</v>
      </c>
    </row>
    <row r="596" spans="1:17" ht="23.25" x14ac:dyDescent="0.25">
      <c r="A596" s="72">
        <v>595</v>
      </c>
      <c r="B596" s="81" t="s">
        <v>227</v>
      </c>
      <c r="C596" s="49"/>
      <c r="D596" s="49" t="s">
        <v>266</v>
      </c>
      <c r="E596" s="49" t="s">
        <v>18</v>
      </c>
      <c r="F596" s="49" t="s">
        <v>267</v>
      </c>
      <c r="G596" s="49" t="s">
        <v>190</v>
      </c>
      <c r="H596" s="49" t="s">
        <v>697</v>
      </c>
      <c r="I596" s="67">
        <v>10</v>
      </c>
      <c r="J596" s="249" t="str">
        <f t="shared" si="9"/>
        <v>городской округ Первоуральск, г. Первоуральск, б-р Юности, д. 10</v>
      </c>
      <c r="K596" s="99">
        <v>2305.9</v>
      </c>
      <c r="L596" s="75">
        <v>36</v>
      </c>
      <c r="M596" s="99">
        <v>1</v>
      </c>
      <c r="N596" s="55" t="s">
        <v>1296</v>
      </c>
      <c r="O596" s="54">
        <v>42598</v>
      </c>
      <c r="P596" s="55" t="s">
        <v>1598</v>
      </c>
      <c r="Q596" s="65">
        <v>1822141.73</v>
      </c>
    </row>
    <row r="597" spans="1:17" ht="23.25" x14ac:dyDescent="0.25">
      <c r="A597" s="72">
        <v>596</v>
      </c>
      <c r="B597" s="81" t="s">
        <v>227</v>
      </c>
      <c r="C597" s="49"/>
      <c r="D597" s="49" t="s">
        <v>266</v>
      </c>
      <c r="E597" s="49" t="s">
        <v>18</v>
      </c>
      <c r="F597" s="49" t="s">
        <v>267</v>
      </c>
      <c r="G597" s="49" t="s">
        <v>190</v>
      </c>
      <c r="H597" s="49" t="s">
        <v>697</v>
      </c>
      <c r="I597" s="67">
        <v>12</v>
      </c>
      <c r="J597" s="249" t="str">
        <f t="shared" si="9"/>
        <v>городской округ Первоуральск, г. Первоуральск, б-р Юности, д. 12</v>
      </c>
      <c r="K597" s="99">
        <v>2666.8</v>
      </c>
      <c r="L597" s="75">
        <v>38</v>
      </c>
      <c r="M597" s="99">
        <v>1</v>
      </c>
      <c r="N597" s="55" t="s">
        <v>1296</v>
      </c>
      <c r="O597" s="54">
        <v>42598</v>
      </c>
      <c r="P597" s="55" t="s">
        <v>1598</v>
      </c>
      <c r="Q597" s="65">
        <v>1822141.73</v>
      </c>
    </row>
    <row r="598" spans="1:17" ht="23.25" x14ac:dyDescent="0.25">
      <c r="A598" s="72">
        <v>597</v>
      </c>
      <c r="B598" s="81" t="s">
        <v>227</v>
      </c>
      <c r="C598" s="49"/>
      <c r="D598" s="49" t="s">
        <v>266</v>
      </c>
      <c r="E598" s="49" t="s">
        <v>18</v>
      </c>
      <c r="F598" s="49" t="s">
        <v>267</v>
      </c>
      <c r="G598" s="49" t="s">
        <v>190</v>
      </c>
      <c r="H598" s="49" t="s">
        <v>697</v>
      </c>
      <c r="I598" s="67">
        <v>3</v>
      </c>
      <c r="J598" s="249" t="str">
        <f t="shared" si="9"/>
        <v>городской округ Первоуральск, г. Первоуральск, б-р Юности, д. 3</v>
      </c>
      <c r="K598" s="99">
        <v>2162.6999999999998</v>
      </c>
      <c r="L598" s="75">
        <v>36</v>
      </c>
      <c r="M598" s="99">
        <v>1</v>
      </c>
      <c r="N598" s="55" t="s">
        <v>1296</v>
      </c>
      <c r="O598" s="54">
        <v>42598</v>
      </c>
      <c r="P598" s="55" t="s">
        <v>1598</v>
      </c>
      <c r="Q598" s="65">
        <v>1822141.73</v>
      </c>
    </row>
    <row r="599" spans="1:17" ht="23.25" x14ac:dyDescent="0.25">
      <c r="A599" s="72">
        <v>598</v>
      </c>
      <c r="B599" s="81" t="s">
        <v>227</v>
      </c>
      <c r="C599" s="49"/>
      <c r="D599" s="49" t="s">
        <v>266</v>
      </c>
      <c r="E599" s="49" t="s">
        <v>18</v>
      </c>
      <c r="F599" s="49" t="s">
        <v>267</v>
      </c>
      <c r="G599" s="49" t="s">
        <v>190</v>
      </c>
      <c r="H599" s="49" t="s">
        <v>697</v>
      </c>
      <c r="I599" s="67">
        <v>4</v>
      </c>
      <c r="J599" s="249" t="str">
        <f t="shared" si="9"/>
        <v>городской округ Первоуральск, г. Первоуральск, б-р Юности, д. 4</v>
      </c>
      <c r="K599" s="99">
        <v>2283</v>
      </c>
      <c r="L599" s="75">
        <v>35</v>
      </c>
      <c r="M599" s="99">
        <v>1</v>
      </c>
      <c r="N599" s="55" t="s">
        <v>1296</v>
      </c>
      <c r="O599" s="54">
        <v>42598</v>
      </c>
      <c r="P599" s="55" t="s">
        <v>1598</v>
      </c>
      <c r="Q599" s="65">
        <v>1822141.73</v>
      </c>
    </row>
    <row r="600" spans="1:17" ht="23.25" x14ac:dyDescent="0.25">
      <c r="A600" s="72">
        <v>599</v>
      </c>
      <c r="B600" s="81" t="s">
        <v>227</v>
      </c>
      <c r="C600" s="49"/>
      <c r="D600" s="49" t="s">
        <v>266</v>
      </c>
      <c r="E600" s="49" t="s">
        <v>18</v>
      </c>
      <c r="F600" s="49" t="s">
        <v>267</v>
      </c>
      <c r="G600" s="49" t="s">
        <v>190</v>
      </c>
      <c r="H600" s="49" t="s">
        <v>697</v>
      </c>
      <c r="I600" s="67">
        <v>6</v>
      </c>
      <c r="J600" s="249" t="str">
        <f t="shared" si="9"/>
        <v>городской округ Первоуральск, г. Первоуральск, б-р Юности, д. 6</v>
      </c>
      <c r="K600" s="99">
        <v>4822.3999999999996</v>
      </c>
      <c r="L600" s="75">
        <v>74</v>
      </c>
      <c r="M600" s="99">
        <v>2</v>
      </c>
      <c r="N600" s="55" t="s">
        <v>1296</v>
      </c>
      <c r="O600" s="54">
        <v>42598</v>
      </c>
      <c r="P600" s="55" t="s">
        <v>1598</v>
      </c>
      <c r="Q600" s="65">
        <v>3644283.46</v>
      </c>
    </row>
    <row r="601" spans="1:17" ht="23.25" x14ac:dyDescent="0.25">
      <c r="A601" s="72">
        <v>600</v>
      </c>
      <c r="B601" s="81" t="s">
        <v>227</v>
      </c>
      <c r="C601" s="49"/>
      <c r="D601" s="49" t="s">
        <v>266</v>
      </c>
      <c r="E601" s="49" t="s">
        <v>18</v>
      </c>
      <c r="F601" s="49" t="s">
        <v>267</v>
      </c>
      <c r="G601" s="49" t="s">
        <v>143</v>
      </c>
      <c r="H601" s="49" t="s">
        <v>152</v>
      </c>
      <c r="I601" s="67" t="s">
        <v>668</v>
      </c>
      <c r="J601" s="249" t="str">
        <f t="shared" si="9"/>
        <v>городской округ Первоуральск, г. Первоуральск, пр-кт Ильича, д. 1В</v>
      </c>
      <c r="K601" s="99">
        <v>8857</v>
      </c>
      <c r="L601" s="75">
        <v>144</v>
      </c>
      <c r="M601" s="99">
        <v>4</v>
      </c>
      <c r="N601" s="55" t="s">
        <v>1296</v>
      </c>
      <c r="O601" s="54">
        <v>42598</v>
      </c>
      <c r="P601" s="55" t="s">
        <v>1598</v>
      </c>
      <c r="Q601" s="65">
        <v>7288264.8399999999</v>
      </c>
    </row>
    <row r="602" spans="1:17" ht="23.25" x14ac:dyDescent="0.25">
      <c r="A602" s="72">
        <v>601</v>
      </c>
      <c r="B602" s="81" t="s">
        <v>227</v>
      </c>
      <c r="C602" s="49"/>
      <c r="D602" s="49" t="s">
        <v>266</v>
      </c>
      <c r="E602" s="49" t="s">
        <v>18</v>
      </c>
      <c r="F602" s="49" t="s">
        <v>267</v>
      </c>
      <c r="G602" s="49" t="s">
        <v>143</v>
      </c>
      <c r="H602" s="49" t="s">
        <v>278</v>
      </c>
      <c r="I602" s="67">
        <v>20</v>
      </c>
      <c r="J602" s="249" t="str">
        <f t="shared" si="9"/>
        <v>городской округ Первоуральск, г. Первоуральск, пр-кт Космонавтов, д. 20</v>
      </c>
      <c r="K602" s="99">
        <v>2375.5</v>
      </c>
      <c r="L602" s="75">
        <v>36</v>
      </c>
      <c r="M602" s="99">
        <v>1</v>
      </c>
      <c r="N602" s="55" t="s">
        <v>1296</v>
      </c>
      <c r="O602" s="54">
        <v>42598</v>
      </c>
      <c r="P602" s="55" t="s">
        <v>1598</v>
      </c>
      <c r="Q602" s="65">
        <v>1912998.63</v>
      </c>
    </row>
    <row r="603" spans="1:17" ht="23.25" x14ac:dyDescent="0.25">
      <c r="A603" s="72">
        <v>602</v>
      </c>
      <c r="B603" s="81" t="s">
        <v>227</v>
      </c>
      <c r="C603" s="49"/>
      <c r="D603" s="49" t="s">
        <v>266</v>
      </c>
      <c r="E603" s="49" t="s">
        <v>18</v>
      </c>
      <c r="F603" s="49" t="s">
        <v>267</v>
      </c>
      <c r="G603" s="49" t="s">
        <v>143</v>
      </c>
      <c r="H603" s="49" t="s">
        <v>278</v>
      </c>
      <c r="I603" s="67">
        <v>26</v>
      </c>
      <c r="J603" s="249" t="str">
        <f t="shared" si="9"/>
        <v>городской округ Первоуральск, г. Первоуральск, пр-кт Космонавтов, д. 26</v>
      </c>
      <c r="K603" s="99">
        <v>8518.9</v>
      </c>
      <c r="L603" s="75">
        <v>104</v>
      </c>
      <c r="M603" s="99">
        <v>2</v>
      </c>
      <c r="N603" s="55" t="s">
        <v>1296</v>
      </c>
      <c r="O603" s="54">
        <v>42598</v>
      </c>
      <c r="P603" s="55" t="s">
        <v>1598</v>
      </c>
      <c r="Q603" s="65">
        <v>3644132.42</v>
      </c>
    </row>
    <row r="604" spans="1:17" ht="23.25" x14ac:dyDescent="0.25">
      <c r="A604" s="72">
        <v>603</v>
      </c>
      <c r="B604" s="81" t="s">
        <v>227</v>
      </c>
      <c r="C604" s="49"/>
      <c r="D604" s="49" t="s">
        <v>266</v>
      </c>
      <c r="E604" s="49" t="s">
        <v>18</v>
      </c>
      <c r="F604" s="49" t="s">
        <v>267</v>
      </c>
      <c r="G604" s="49" t="s">
        <v>143</v>
      </c>
      <c r="H604" s="49" t="s">
        <v>278</v>
      </c>
      <c r="I604" s="67">
        <v>27</v>
      </c>
      <c r="J604" s="249" t="str">
        <f t="shared" si="9"/>
        <v>городской округ Первоуральск, г. Первоуральск, пр-кт Космонавтов, д. 27</v>
      </c>
      <c r="K604" s="99">
        <v>4445.5</v>
      </c>
      <c r="L604" s="75">
        <v>72</v>
      </c>
      <c r="M604" s="99">
        <v>2</v>
      </c>
      <c r="N604" s="55" t="s">
        <v>1296</v>
      </c>
      <c r="O604" s="54">
        <v>42598</v>
      </c>
      <c r="P604" s="55" t="s">
        <v>1598</v>
      </c>
      <c r="Q604" s="65">
        <v>3704190.14</v>
      </c>
    </row>
    <row r="605" spans="1:17" ht="23.25" x14ac:dyDescent="0.25">
      <c r="A605" s="72">
        <v>604</v>
      </c>
      <c r="B605" s="81" t="s">
        <v>227</v>
      </c>
      <c r="C605" s="49"/>
      <c r="D605" s="49" t="s">
        <v>266</v>
      </c>
      <c r="E605" s="49" t="s">
        <v>18</v>
      </c>
      <c r="F605" s="49" t="s">
        <v>267</v>
      </c>
      <c r="G605" s="49" t="s">
        <v>143</v>
      </c>
      <c r="H605" s="49" t="s">
        <v>278</v>
      </c>
      <c r="I605" s="67" t="s">
        <v>408</v>
      </c>
      <c r="J605" s="249" t="str">
        <f t="shared" si="9"/>
        <v>городской округ Первоуральск, г. Первоуральск, пр-кт Космонавтов, д. 3А</v>
      </c>
      <c r="K605" s="99">
        <v>13369.8</v>
      </c>
      <c r="L605" s="75">
        <v>216</v>
      </c>
      <c r="M605" s="99">
        <v>6</v>
      </c>
      <c r="N605" s="55" t="s">
        <v>1296</v>
      </c>
      <c r="O605" s="54">
        <v>42598</v>
      </c>
      <c r="P605" s="55" t="s">
        <v>1598</v>
      </c>
      <c r="Q605" s="65">
        <v>10932850.380000001</v>
      </c>
    </row>
    <row r="606" spans="1:17" ht="23.25" x14ac:dyDescent="0.25">
      <c r="A606" s="72">
        <v>605</v>
      </c>
      <c r="B606" s="81" t="s">
        <v>227</v>
      </c>
      <c r="C606" s="49"/>
      <c r="D606" s="49" t="s">
        <v>266</v>
      </c>
      <c r="E606" s="49" t="s">
        <v>18</v>
      </c>
      <c r="F606" s="49" t="s">
        <v>267</v>
      </c>
      <c r="G606" s="49" t="s">
        <v>20</v>
      </c>
      <c r="H606" s="49" t="s">
        <v>24</v>
      </c>
      <c r="I606" s="67">
        <v>16</v>
      </c>
      <c r="J606" s="249" t="str">
        <f t="shared" si="9"/>
        <v>городской округ Первоуральск, г. Первоуральск, ул. Береговая, д. 16</v>
      </c>
      <c r="K606" s="99">
        <v>2205.6</v>
      </c>
      <c r="L606" s="75">
        <v>36</v>
      </c>
      <c r="M606" s="99">
        <v>1</v>
      </c>
      <c r="N606" s="55" t="s">
        <v>1296</v>
      </c>
      <c r="O606" s="54">
        <v>42598</v>
      </c>
      <c r="P606" s="55" t="s">
        <v>1598</v>
      </c>
      <c r="Q606" s="65">
        <v>1822141.73</v>
      </c>
    </row>
    <row r="607" spans="1:17" ht="23.25" x14ac:dyDescent="0.25">
      <c r="A607" s="72">
        <v>606</v>
      </c>
      <c r="B607" s="81" t="s">
        <v>227</v>
      </c>
      <c r="C607" s="49"/>
      <c r="D607" s="49" t="s">
        <v>266</v>
      </c>
      <c r="E607" s="49" t="s">
        <v>18</v>
      </c>
      <c r="F607" s="49" t="s">
        <v>267</v>
      </c>
      <c r="G607" s="49" t="s">
        <v>20</v>
      </c>
      <c r="H607" s="49" t="s">
        <v>24</v>
      </c>
      <c r="I607" s="67">
        <v>18</v>
      </c>
      <c r="J607" s="249" t="str">
        <f t="shared" si="9"/>
        <v>городской округ Первоуральск, г. Первоуральск, ул. Береговая, д. 18</v>
      </c>
      <c r="K607" s="99">
        <v>2503</v>
      </c>
      <c r="L607" s="75">
        <v>36</v>
      </c>
      <c r="M607" s="99">
        <v>1</v>
      </c>
      <c r="N607" s="55" t="s">
        <v>1296</v>
      </c>
      <c r="O607" s="54">
        <v>42598</v>
      </c>
      <c r="P607" s="55" t="s">
        <v>1598</v>
      </c>
      <c r="Q607" s="65">
        <v>1822141.73</v>
      </c>
    </row>
    <row r="608" spans="1:17" ht="23.25" x14ac:dyDescent="0.25">
      <c r="A608" s="72">
        <v>607</v>
      </c>
      <c r="B608" s="81" t="s">
        <v>227</v>
      </c>
      <c r="C608" s="49"/>
      <c r="D608" s="49" t="s">
        <v>266</v>
      </c>
      <c r="E608" s="49" t="s">
        <v>18</v>
      </c>
      <c r="F608" s="49" t="s">
        <v>267</v>
      </c>
      <c r="G608" s="49" t="s">
        <v>20</v>
      </c>
      <c r="H608" s="49" t="s">
        <v>24</v>
      </c>
      <c r="I608" s="67">
        <v>6</v>
      </c>
      <c r="J608" s="249" t="str">
        <f t="shared" si="9"/>
        <v>городской округ Первоуральск, г. Первоуральск, ул. Береговая, д. 6</v>
      </c>
      <c r="K608" s="99">
        <v>1872.7</v>
      </c>
      <c r="L608" s="75">
        <v>36</v>
      </c>
      <c r="M608" s="99">
        <v>1</v>
      </c>
      <c r="N608" s="55" t="s">
        <v>1296</v>
      </c>
      <c r="O608" s="54">
        <v>42598</v>
      </c>
      <c r="P608" s="55" t="s">
        <v>1598</v>
      </c>
      <c r="Q608" s="65">
        <v>1822141.73</v>
      </c>
    </row>
    <row r="609" spans="1:17" ht="23.25" x14ac:dyDescent="0.25">
      <c r="A609" s="72">
        <v>608</v>
      </c>
      <c r="B609" s="81" t="s">
        <v>227</v>
      </c>
      <c r="C609" s="49"/>
      <c r="D609" s="49" t="s">
        <v>266</v>
      </c>
      <c r="E609" s="49" t="s">
        <v>18</v>
      </c>
      <c r="F609" s="49" t="s">
        <v>267</v>
      </c>
      <c r="G609" s="49" t="s">
        <v>20</v>
      </c>
      <c r="H609" s="49" t="s">
        <v>24</v>
      </c>
      <c r="I609" s="67">
        <v>8</v>
      </c>
      <c r="J609" s="249" t="str">
        <f t="shared" si="9"/>
        <v>городской округ Первоуральск, г. Первоуральск, ул. Береговая, д. 8</v>
      </c>
      <c r="K609" s="99">
        <v>2223.4</v>
      </c>
      <c r="L609" s="75">
        <v>36</v>
      </c>
      <c r="M609" s="99">
        <v>1</v>
      </c>
      <c r="N609" s="55" t="s">
        <v>1296</v>
      </c>
      <c r="O609" s="54">
        <v>42598</v>
      </c>
      <c r="P609" s="55" t="s">
        <v>1598</v>
      </c>
      <c r="Q609" s="65">
        <v>1822141.73</v>
      </c>
    </row>
    <row r="610" spans="1:17" ht="23.25" x14ac:dyDescent="0.25">
      <c r="A610" s="72">
        <v>609</v>
      </c>
      <c r="B610" s="81" t="s">
        <v>227</v>
      </c>
      <c r="C610" s="49"/>
      <c r="D610" s="49" t="s">
        <v>266</v>
      </c>
      <c r="E610" s="49" t="s">
        <v>18</v>
      </c>
      <c r="F610" s="49" t="s">
        <v>267</v>
      </c>
      <c r="G610" s="49" t="s">
        <v>20</v>
      </c>
      <c r="H610" s="49" t="s">
        <v>269</v>
      </c>
      <c r="I610" s="67">
        <v>29</v>
      </c>
      <c r="J610" s="249" t="str">
        <f t="shared" si="9"/>
        <v>городской округ Первоуральск, г. Первоуральск, ул. Вайнера, д. 29</v>
      </c>
      <c r="K610" s="99">
        <v>5711.8</v>
      </c>
      <c r="L610" s="75">
        <v>142</v>
      </c>
      <c r="M610" s="99">
        <v>2</v>
      </c>
      <c r="N610" s="55" t="s">
        <v>1296</v>
      </c>
      <c r="O610" s="54">
        <v>42598</v>
      </c>
      <c r="P610" s="55" t="s">
        <v>1598</v>
      </c>
      <c r="Q610" s="65">
        <v>3644283.46</v>
      </c>
    </row>
    <row r="611" spans="1:17" ht="23.25" x14ac:dyDescent="0.25">
      <c r="A611" s="72">
        <v>610</v>
      </c>
      <c r="B611" s="81" t="s">
        <v>227</v>
      </c>
      <c r="C611" s="49"/>
      <c r="D611" s="49" t="s">
        <v>266</v>
      </c>
      <c r="E611" s="49" t="s">
        <v>18</v>
      </c>
      <c r="F611" s="49" t="s">
        <v>267</v>
      </c>
      <c r="G611" s="49" t="s">
        <v>20</v>
      </c>
      <c r="H611" s="49" t="s">
        <v>269</v>
      </c>
      <c r="I611" s="67" t="s">
        <v>574</v>
      </c>
      <c r="J611" s="249" t="str">
        <f t="shared" si="9"/>
        <v>городской округ Первоуральск, г. Первоуральск, ул. Вайнера, д. 41А</v>
      </c>
      <c r="K611" s="99">
        <v>4441.3999999999996</v>
      </c>
      <c r="L611" s="75">
        <v>72</v>
      </c>
      <c r="M611" s="99">
        <v>2</v>
      </c>
      <c r="N611" s="55" t="s">
        <v>1296</v>
      </c>
      <c r="O611" s="54">
        <v>42598</v>
      </c>
      <c r="P611" s="55" t="s">
        <v>1598</v>
      </c>
      <c r="Q611" s="65">
        <v>3644283.46</v>
      </c>
    </row>
    <row r="612" spans="1:17" ht="23.25" x14ac:dyDescent="0.25">
      <c r="A612" s="72">
        <v>611</v>
      </c>
      <c r="B612" s="81" t="s">
        <v>227</v>
      </c>
      <c r="C612" s="73"/>
      <c r="D612" s="24" t="s">
        <v>266</v>
      </c>
      <c r="E612" s="24" t="s">
        <v>18</v>
      </c>
      <c r="F612" s="24" t="s">
        <v>267</v>
      </c>
      <c r="G612" s="24" t="s">
        <v>20</v>
      </c>
      <c r="H612" s="24" t="s">
        <v>270</v>
      </c>
      <c r="I612" s="58">
        <v>23</v>
      </c>
      <c r="J612" s="249" t="str">
        <f t="shared" si="9"/>
        <v>городской округ Первоуральск, г. Первоуральск, ул. Ватутина, д. 23</v>
      </c>
      <c r="K612" s="75">
        <v>3736.4</v>
      </c>
      <c r="L612" s="75">
        <v>44</v>
      </c>
      <c r="M612" s="75">
        <v>8</v>
      </c>
      <c r="N612" s="38" t="s">
        <v>2059</v>
      </c>
      <c r="O612" s="39">
        <v>42829</v>
      </c>
      <c r="P612" s="38" t="s">
        <v>1716</v>
      </c>
      <c r="Q612" s="65">
        <v>21530583.260000002</v>
      </c>
    </row>
    <row r="613" spans="1:17" ht="23.25" x14ac:dyDescent="0.25">
      <c r="A613" s="72">
        <v>612</v>
      </c>
      <c r="B613" s="81" t="s">
        <v>227</v>
      </c>
      <c r="C613" s="73"/>
      <c r="D613" s="24" t="s">
        <v>266</v>
      </c>
      <c r="E613" s="24" t="s">
        <v>18</v>
      </c>
      <c r="F613" s="24" t="s">
        <v>267</v>
      </c>
      <c r="G613" s="24" t="s">
        <v>20</v>
      </c>
      <c r="H613" s="24" t="s">
        <v>270</v>
      </c>
      <c r="I613" s="58">
        <v>26</v>
      </c>
      <c r="J613" s="249" t="str">
        <f t="shared" si="9"/>
        <v>городской округ Первоуральск, г. Первоуральск, ул. Ватутина, д. 26</v>
      </c>
      <c r="K613" s="75">
        <v>1620.3</v>
      </c>
      <c r="L613" s="75">
        <v>34</v>
      </c>
      <c r="M613" s="75">
        <v>8</v>
      </c>
      <c r="N613" s="38" t="s">
        <v>2059</v>
      </c>
      <c r="O613" s="39">
        <v>42829</v>
      </c>
      <c r="P613" s="38" t="s">
        <v>1716</v>
      </c>
      <c r="Q613" s="65">
        <v>10371505.84</v>
      </c>
    </row>
    <row r="614" spans="1:17" ht="23.25" x14ac:dyDescent="0.25">
      <c r="A614" s="72">
        <v>613</v>
      </c>
      <c r="B614" s="81" t="s">
        <v>227</v>
      </c>
      <c r="C614" s="73"/>
      <c r="D614" s="24" t="s">
        <v>266</v>
      </c>
      <c r="E614" s="24" t="s">
        <v>18</v>
      </c>
      <c r="F614" s="24" t="s">
        <v>267</v>
      </c>
      <c r="G614" s="24" t="s">
        <v>20</v>
      </c>
      <c r="H614" s="24" t="s">
        <v>270</v>
      </c>
      <c r="I614" s="58">
        <v>27</v>
      </c>
      <c r="J614" s="249" t="str">
        <f t="shared" si="9"/>
        <v>городской округ Первоуральск, г. Первоуральск, ул. Ватутина, д. 27</v>
      </c>
      <c r="K614" s="75">
        <v>4523.3999999999996</v>
      </c>
      <c r="L614" s="75">
        <v>50</v>
      </c>
      <c r="M614" s="75">
        <v>8</v>
      </c>
      <c r="N614" s="38" t="s">
        <v>2059</v>
      </c>
      <c r="O614" s="39">
        <v>42829</v>
      </c>
      <c r="P614" s="38" t="s">
        <v>1716</v>
      </c>
      <c r="Q614" s="65">
        <v>21302811.43</v>
      </c>
    </row>
    <row r="615" spans="1:17" ht="23.25" x14ac:dyDescent="0.25">
      <c r="A615" s="72">
        <v>614</v>
      </c>
      <c r="B615" s="81" t="s">
        <v>227</v>
      </c>
      <c r="C615" s="73"/>
      <c r="D615" s="24" t="s">
        <v>266</v>
      </c>
      <c r="E615" s="24" t="s">
        <v>18</v>
      </c>
      <c r="F615" s="24" t="s">
        <v>267</v>
      </c>
      <c r="G615" s="24" t="s">
        <v>20</v>
      </c>
      <c r="H615" s="24" t="s">
        <v>270</v>
      </c>
      <c r="I615" s="58" t="s">
        <v>407</v>
      </c>
      <c r="J615" s="249" t="str">
        <f t="shared" si="9"/>
        <v>городской округ Первоуральск, г. Первоуральск, ул. Ватутина, д. 30А</v>
      </c>
      <c r="K615" s="75">
        <v>827.7</v>
      </c>
      <c r="L615" s="75">
        <v>12</v>
      </c>
      <c r="M615" s="75">
        <v>8</v>
      </c>
      <c r="N615" s="38" t="s">
        <v>2059</v>
      </c>
      <c r="O615" s="39">
        <v>42829</v>
      </c>
      <c r="P615" s="38" t="s">
        <v>1716</v>
      </c>
      <c r="Q615" s="65">
        <v>5104728.38</v>
      </c>
    </row>
    <row r="616" spans="1:17" ht="23.25" x14ac:dyDescent="0.25">
      <c r="A616" s="72">
        <v>615</v>
      </c>
      <c r="B616" s="81" t="s">
        <v>227</v>
      </c>
      <c r="C616" s="73"/>
      <c r="D616" s="24" t="s">
        <v>266</v>
      </c>
      <c r="E616" s="24" t="s">
        <v>18</v>
      </c>
      <c r="F616" s="24" t="s">
        <v>267</v>
      </c>
      <c r="G616" s="24" t="s">
        <v>20</v>
      </c>
      <c r="H616" s="24" t="s">
        <v>270</v>
      </c>
      <c r="I616" s="58" t="s">
        <v>226</v>
      </c>
      <c r="J616" s="249" t="str">
        <f t="shared" si="9"/>
        <v>городской округ Первоуральск, г. Первоуральск, ул. Ватутина, д. 30Б</v>
      </c>
      <c r="K616" s="75">
        <v>827.7</v>
      </c>
      <c r="L616" s="75">
        <v>12</v>
      </c>
      <c r="M616" s="75">
        <v>8</v>
      </c>
      <c r="N616" s="38" t="s">
        <v>2059</v>
      </c>
      <c r="O616" s="39">
        <v>42829</v>
      </c>
      <c r="P616" s="38" t="s">
        <v>1716</v>
      </c>
      <c r="Q616" s="65">
        <v>4965647.68</v>
      </c>
    </row>
    <row r="617" spans="1:17" ht="23.25" x14ac:dyDescent="0.25">
      <c r="A617" s="72">
        <v>616</v>
      </c>
      <c r="B617" s="81" t="s">
        <v>227</v>
      </c>
      <c r="C617" s="24"/>
      <c r="D617" s="24" t="s">
        <v>266</v>
      </c>
      <c r="E617" s="24" t="s">
        <v>18</v>
      </c>
      <c r="F617" s="24" t="s">
        <v>267</v>
      </c>
      <c r="G617" s="24" t="s">
        <v>20</v>
      </c>
      <c r="H617" s="24" t="s">
        <v>270</v>
      </c>
      <c r="I617" s="58">
        <v>32</v>
      </c>
      <c r="J617" s="249" t="str">
        <f t="shared" si="9"/>
        <v>городской округ Первоуральск, г. Первоуральск, ул. Ватутина, д. 32</v>
      </c>
      <c r="K617" s="75">
        <v>1741.85</v>
      </c>
      <c r="L617" s="75">
        <v>19</v>
      </c>
      <c r="M617" s="75">
        <v>8</v>
      </c>
      <c r="N617" s="38" t="s">
        <v>1748</v>
      </c>
      <c r="O617" s="39">
        <v>42482</v>
      </c>
      <c r="P617" s="38" t="s">
        <v>1635</v>
      </c>
      <c r="Q617" s="65">
        <v>6386394.4900000002</v>
      </c>
    </row>
    <row r="618" spans="1:17" ht="23.25" x14ac:dyDescent="0.25">
      <c r="A618" s="72">
        <v>617</v>
      </c>
      <c r="B618" s="81" t="s">
        <v>227</v>
      </c>
      <c r="C618" s="73"/>
      <c r="D618" s="24" t="s">
        <v>266</v>
      </c>
      <c r="E618" s="24" t="s">
        <v>18</v>
      </c>
      <c r="F618" s="24" t="s">
        <v>267</v>
      </c>
      <c r="G618" s="24" t="s">
        <v>20</v>
      </c>
      <c r="H618" s="24" t="s">
        <v>270</v>
      </c>
      <c r="I618" s="58">
        <v>35</v>
      </c>
      <c r="J618" s="249" t="str">
        <f t="shared" si="9"/>
        <v>городской округ Первоуральск, г. Первоуральск, ул. Ватутина, д. 35</v>
      </c>
      <c r="K618" s="75">
        <v>3377.3</v>
      </c>
      <c r="L618" s="75">
        <v>28</v>
      </c>
      <c r="M618" s="75">
        <v>8</v>
      </c>
      <c r="N618" s="38" t="s">
        <v>2059</v>
      </c>
      <c r="O618" s="39">
        <v>42829</v>
      </c>
      <c r="P618" s="38" t="s">
        <v>1716</v>
      </c>
      <c r="Q618" s="65">
        <v>9993701.3399999999</v>
      </c>
    </row>
    <row r="619" spans="1:17" ht="23.25" x14ac:dyDescent="0.25">
      <c r="A619" s="72">
        <v>618</v>
      </c>
      <c r="B619" s="81" t="s">
        <v>227</v>
      </c>
      <c r="C619" s="49"/>
      <c r="D619" s="49" t="s">
        <v>266</v>
      </c>
      <c r="E619" s="49" t="s">
        <v>18</v>
      </c>
      <c r="F619" s="49" t="s">
        <v>267</v>
      </c>
      <c r="G619" s="49" t="s">
        <v>20</v>
      </c>
      <c r="H619" s="49" t="s">
        <v>270</v>
      </c>
      <c r="I619" s="67">
        <v>47</v>
      </c>
      <c r="J619" s="249" t="str">
        <f t="shared" si="9"/>
        <v>городской округ Первоуральск, г. Первоуральск, ул. Ватутина, д. 47</v>
      </c>
      <c r="K619" s="99">
        <v>4436.7</v>
      </c>
      <c r="L619" s="75">
        <v>35</v>
      </c>
      <c r="M619" s="99">
        <v>1</v>
      </c>
      <c r="N619" s="55" t="s">
        <v>1296</v>
      </c>
      <c r="O619" s="54">
        <v>42598</v>
      </c>
      <c r="P619" s="55" t="s">
        <v>1598</v>
      </c>
      <c r="Q619" s="65">
        <v>1822066.21</v>
      </c>
    </row>
    <row r="620" spans="1:17" ht="23.25" x14ac:dyDescent="0.25">
      <c r="A620" s="72">
        <v>619</v>
      </c>
      <c r="B620" s="81" t="s">
        <v>227</v>
      </c>
      <c r="C620" s="49"/>
      <c r="D620" s="49" t="s">
        <v>266</v>
      </c>
      <c r="E620" s="49" t="s">
        <v>18</v>
      </c>
      <c r="F620" s="49" t="s">
        <v>267</v>
      </c>
      <c r="G620" s="49" t="s">
        <v>20</v>
      </c>
      <c r="H620" s="49" t="s">
        <v>270</v>
      </c>
      <c r="I620" s="67" t="s">
        <v>725</v>
      </c>
      <c r="J620" s="249" t="str">
        <f t="shared" si="9"/>
        <v>городской округ Первоуральск, г. Первоуральск, ул. Ватутина, д. 47А</v>
      </c>
      <c r="K620" s="99">
        <v>2693.9</v>
      </c>
      <c r="L620" s="75">
        <v>36</v>
      </c>
      <c r="M620" s="99">
        <v>1</v>
      </c>
      <c r="N620" s="55" t="s">
        <v>1296</v>
      </c>
      <c r="O620" s="54">
        <v>42598</v>
      </c>
      <c r="P620" s="55" t="s">
        <v>1598</v>
      </c>
      <c r="Q620" s="65">
        <v>1822066.21</v>
      </c>
    </row>
    <row r="621" spans="1:17" ht="23.25" x14ac:dyDescent="0.25">
      <c r="A621" s="72">
        <v>620</v>
      </c>
      <c r="B621" s="81" t="s">
        <v>227</v>
      </c>
      <c r="C621" s="73"/>
      <c r="D621" s="24" t="s">
        <v>266</v>
      </c>
      <c r="E621" s="24" t="s">
        <v>18</v>
      </c>
      <c r="F621" s="24" t="s">
        <v>267</v>
      </c>
      <c r="G621" s="24" t="s">
        <v>20</v>
      </c>
      <c r="H621" s="24" t="s">
        <v>74</v>
      </c>
      <c r="I621" s="58">
        <v>10</v>
      </c>
      <c r="J621" s="249" t="str">
        <f t="shared" si="9"/>
        <v>городской округ Первоуральск, г. Первоуральск, ул. Гагарина, д. 10</v>
      </c>
      <c r="K621" s="75">
        <v>932.4</v>
      </c>
      <c r="L621" s="75">
        <v>12</v>
      </c>
      <c r="M621" s="75">
        <v>8</v>
      </c>
      <c r="N621" s="38" t="s">
        <v>2059</v>
      </c>
      <c r="O621" s="39">
        <v>42829</v>
      </c>
      <c r="P621" s="38" t="s">
        <v>1716</v>
      </c>
      <c r="Q621" s="65">
        <v>5612739.6200000001</v>
      </c>
    </row>
    <row r="622" spans="1:17" ht="23.25" x14ac:dyDescent="0.25">
      <c r="A622" s="72">
        <v>621</v>
      </c>
      <c r="B622" s="81" t="s">
        <v>227</v>
      </c>
      <c r="C622" s="73"/>
      <c r="D622" s="24" t="s">
        <v>266</v>
      </c>
      <c r="E622" s="24" t="s">
        <v>18</v>
      </c>
      <c r="F622" s="24" t="s">
        <v>267</v>
      </c>
      <c r="G622" s="24" t="s">
        <v>20</v>
      </c>
      <c r="H622" s="24" t="s">
        <v>74</v>
      </c>
      <c r="I622" s="58">
        <v>8</v>
      </c>
      <c r="J622" s="249" t="str">
        <f t="shared" si="9"/>
        <v>городской округ Первоуральск, г. Первоуральск, ул. Гагарина, д. 8</v>
      </c>
      <c r="K622" s="75">
        <v>695.7</v>
      </c>
      <c r="L622" s="75">
        <v>8</v>
      </c>
      <c r="M622" s="75">
        <v>8</v>
      </c>
      <c r="N622" s="38" t="s">
        <v>2059</v>
      </c>
      <c r="O622" s="39">
        <v>42829</v>
      </c>
      <c r="P622" s="38" t="s">
        <v>1716</v>
      </c>
      <c r="Q622" s="65">
        <v>3338412.34</v>
      </c>
    </row>
    <row r="623" spans="1:17" ht="23.25" x14ac:dyDescent="0.25">
      <c r="A623" s="72">
        <v>622</v>
      </c>
      <c r="B623" s="81" t="s">
        <v>227</v>
      </c>
      <c r="C623" s="73"/>
      <c r="D623" s="24" t="s">
        <v>266</v>
      </c>
      <c r="E623" s="24" t="s">
        <v>18</v>
      </c>
      <c r="F623" s="24" t="s">
        <v>267</v>
      </c>
      <c r="G623" s="24" t="s">
        <v>20</v>
      </c>
      <c r="H623" s="24" t="s">
        <v>271</v>
      </c>
      <c r="I623" s="58" t="s">
        <v>412</v>
      </c>
      <c r="J623" s="249" t="str">
        <f t="shared" si="9"/>
        <v>городской округ Первоуральск, г. Первоуральск, ул. Герцена, д. 17А</v>
      </c>
      <c r="K623" s="75">
        <v>890.9</v>
      </c>
      <c r="L623" s="75">
        <v>12</v>
      </c>
      <c r="M623" s="75">
        <v>8</v>
      </c>
      <c r="N623" s="38" t="s">
        <v>2059</v>
      </c>
      <c r="O623" s="39">
        <v>42829</v>
      </c>
      <c r="P623" s="38" t="s">
        <v>1716</v>
      </c>
      <c r="Q623" s="65">
        <v>4388248.57</v>
      </c>
    </row>
    <row r="624" spans="1:17" ht="23.25" x14ac:dyDescent="0.25">
      <c r="A624" s="72">
        <v>623</v>
      </c>
      <c r="B624" s="81" t="s">
        <v>227</v>
      </c>
      <c r="C624" s="73"/>
      <c r="D624" s="24" t="s">
        <v>266</v>
      </c>
      <c r="E624" s="24" t="s">
        <v>18</v>
      </c>
      <c r="F624" s="24" t="s">
        <v>267</v>
      </c>
      <c r="G624" s="24" t="s">
        <v>20</v>
      </c>
      <c r="H624" s="24" t="s">
        <v>271</v>
      </c>
      <c r="I624" s="58" t="s">
        <v>729</v>
      </c>
      <c r="J624" s="249" t="str">
        <f t="shared" si="9"/>
        <v>городской округ Первоуральск, г. Первоуральск, ул. Герцена, д. 17Б</v>
      </c>
      <c r="K624" s="75">
        <v>781.2</v>
      </c>
      <c r="L624" s="75">
        <v>12</v>
      </c>
      <c r="M624" s="75">
        <v>8</v>
      </c>
      <c r="N624" s="38" t="s">
        <v>2060</v>
      </c>
      <c r="O624" s="39">
        <v>42829</v>
      </c>
      <c r="P624" s="38" t="s">
        <v>1619</v>
      </c>
      <c r="Q624" s="65">
        <v>4788569.53</v>
      </c>
    </row>
    <row r="625" spans="1:17" ht="23.25" x14ac:dyDescent="0.25">
      <c r="A625" s="72">
        <v>624</v>
      </c>
      <c r="B625" s="81" t="s">
        <v>227</v>
      </c>
      <c r="C625" s="73"/>
      <c r="D625" s="24" t="s">
        <v>266</v>
      </c>
      <c r="E625" s="24" t="s">
        <v>18</v>
      </c>
      <c r="F625" s="24" t="s">
        <v>267</v>
      </c>
      <c r="G625" s="24" t="s">
        <v>20</v>
      </c>
      <c r="H625" s="24" t="s">
        <v>271</v>
      </c>
      <c r="I625" s="58" t="s">
        <v>221</v>
      </c>
      <c r="J625" s="249" t="str">
        <f t="shared" si="9"/>
        <v>городской округ Первоуральск, г. Первоуральск, ул. Герцена, д. 19А</v>
      </c>
      <c r="K625" s="75">
        <v>787.2</v>
      </c>
      <c r="L625" s="75">
        <v>12</v>
      </c>
      <c r="M625" s="75">
        <v>8</v>
      </c>
      <c r="N625" s="38" t="s">
        <v>2060</v>
      </c>
      <c r="O625" s="39">
        <v>42829</v>
      </c>
      <c r="P625" s="38" t="s">
        <v>1619</v>
      </c>
      <c r="Q625" s="65">
        <v>4937704.7</v>
      </c>
    </row>
    <row r="626" spans="1:17" ht="23.25" x14ac:dyDescent="0.25">
      <c r="A626" s="80">
        <v>625</v>
      </c>
      <c r="B626" s="81" t="s">
        <v>227</v>
      </c>
      <c r="C626" s="73"/>
      <c r="D626" s="24" t="s">
        <v>266</v>
      </c>
      <c r="E626" s="24" t="s">
        <v>18</v>
      </c>
      <c r="F626" s="24" t="s">
        <v>267</v>
      </c>
      <c r="G626" s="24" t="s">
        <v>20</v>
      </c>
      <c r="H626" s="24" t="s">
        <v>271</v>
      </c>
      <c r="I626" s="58" t="s">
        <v>325</v>
      </c>
      <c r="J626" s="249" t="str">
        <f t="shared" si="9"/>
        <v>городской округ Первоуральск, г. Первоуральск, ул. Герцена, д. 21А</v>
      </c>
      <c r="K626" s="75">
        <v>867.09</v>
      </c>
      <c r="L626" s="75">
        <v>12</v>
      </c>
      <c r="M626" s="75">
        <v>8</v>
      </c>
      <c r="N626" s="38" t="s">
        <v>2060</v>
      </c>
      <c r="O626" s="39">
        <v>42829</v>
      </c>
      <c r="P626" s="38" t="s">
        <v>1619</v>
      </c>
      <c r="Q626" s="65">
        <v>4394953.92</v>
      </c>
    </row>
    <row r="627" spans="1:17" ht="23.25" x14ac:dyDescent="0.25">
      <c r="A627" s="72">
        <v>626</v>
      </c>
      <c r="B627" s="81" t="s">
        <v>227</v>
      </c>
      <c r="C627" s="73"/>
      <c r="D627" s="24" t="s">
        <v>266</v>
      </c>
      <c r="E627" s="24" t="s">
        <v>18</v>
      </c>
      <c r="F627" s="24" t="s">
        <v>267</v>
      </c>
      <c r="G627" s="24" t="s">
        <v>20</v>
      </c>
      <c r="H627" s="24" t="s">
        <v>271</v>
      </c>
      <c r="I627" s="58">
        <v>3</v>
      </c>
      <c r="J627" s="249" t="str">
        <f t="shared" si="9"/>
        <v>городской округ Первоуральск, г. Первоуральск, ул. Герцена, д. 3</v>
      </c>
      <c r="K627" s="75">
        <v>734.8</v>
      </c>
      <c r="L627" s="75">
        <v>12</v>
      </c>
      <c r="M627" s="75">
        <v>8</v>
      </c>
      <c r="N627" s="38" t="s">
        <v>2059</v>
      </c>
      <c r="O627" s="39">
        <v>42829</v>
      </c>
      <c r="P627" s="38" t="s">
        <v>1716</v>
      </c>
      <c r="Q627" s="65">
        <v>4999079.32</v>
      </c>
    </row>
    <row r="628" spans="1:17" ht="23.25" x14ac:dyDescent="0.25">
      <c r="A628" s="72">
        <v>627</v>
      </c>
      <c r="B628" s="81" t="s">
        <v>227</v>
      </c>
      <c r="C628" s="73"/>
      <c r="D628" s="24" t="s">
        <v>266</v>
      </c>
      <c r="E628" s="24" t="s">
        <v>18</v>
      </c>
      <c r="F628" s="24" t="s">
        <v>267</v>
      </c>
      <c r="G628" s="24" t="s">
        <v>20</v>
      </c>
      <c r="H628" s="24" t="s">
        <v>271</v>
      </c>
      <c r="I628" s="58">
        <v>5</v>
      </c>
      <c r="J628" s="249" t="str">
        <f t="shared" si="9"/>
        <v>городской округ Первоуральск, г. Первоуральск, ул. Герцена, д. 5</v>
      </c>
      <c r="K628" s="75">
        <v>741.6</v>
      </c>
      <c r="L628" s="75">
        <v>12</v>
      </c>
      <c r="M628" s="75">
        <v>8</v>
      </c>
      <c r="N628" s="38" t="s">
        <v>2059</v>
      </c>
      <c r="O628" s="39">
        <v>42829</v>
      </c>
      <c r="P628" s="38" t="s">
        <v>1716</v>
      </c>
      <c r="Q628" s="65">
        <v>5080088.34</v>
      </c>
    </row>
    <row r="629" spans="1:17" ht="23.25" x14ac:dyDescent="0.25">
      <c r="A629" s="72">
        <v>628</v>
      </c>
      <c r="B629" s="81" t="s">
        <v>227</v>
      </c>
      <c r="C629" s="73"/>
      <c r="D629" s="24" t="s">
        <v>266</v>
      </c>
      <c r="E629" s="24" t="s">
        <v>18</v>
      </c>
      <c r="F629" s="24" t="s">
        <v>267</v>
      </c>
      <c r="G629" s="24" t="s">
        <v>20</v>
      </c>
      <c r="H629" s="24" t="s">
        <v>271</v>
      </c>
      <c r="I629" s="58" t="s">
        <v>414</v>
      </c>
      <c r="J629" s="249" t="str">
        <f t="shared" si="9"/>
        <v>городской округ Первоуральск, г. Первоуральск, ул. Герцена, д. 5А</v>
      </c>
      <c r="K629" s="75">
        <v>747.2</v>
      </c>
      <c r="L629" s="75">
        <v>12</v>
      </c>
      <c r="M629" s="75">
        <v>8</v>
      </c>
      <c r="N629" s="38" t="s">
        <v>2059</v>
      </c>
      <c r="O629" s="39">
        <v>42829</v>
      </c>
      <c r="P629" s="38" t="s">
        <v>1716</v>
      </c>
      <c r="Q629" s="65">
        <v>5264717.08</v>
      </c>
    </row>
    <row r="630" spans="1:17" ht="23.25" x14ac:dyDescent="0.25">
      <c r="A630" s="72">
        <v>629</v>
      </c>
      <c r="B630" s="81" t="s">
        <v>227</v>
      </c>
      <c r="C630" s="73"/>
      <c r="D630" s="24" t="s">
        <v>266</v>
      </c>
      <c r="E630" s="24" t="s">
        <v>18</v>
      </c>
      <c r="F630" s="24" t="s">
        <v>267</v>
      </c>
      <c r="G630" s="24" t="s">
        <v>20</v>
      </c>
      <c r="H630" s="24" t="s">
        <v>271</v>
      </c>
      <c r="I630" s="58">
        <v>9</v>
      </c>
      <c r="J630" s="249" t="str">
        <f t="shared" si="9"/>
        <v>городской округ Первоуральск, г. Первоуральск, ул. Герцена, д. 9</v>
      </c>
      <c r="K630" s="75">
        <v>1907.6</v>
      </c>
      <c r="L630" s="75">
        <v>24</v>
      </c>
      <c r="M630" s="75">
        <v>8</v>
      </c>
      <c r="N630" s="38" t="s">
        <v>2060</v>
      </c>
      <c r="O630" s="39">
        <v>42829</v>
      </c>
      <c r="P630" s="38" t="s">
        <v>1619</v>
      </c>
      <c r="Q630" s="65">
        <v>7799669.2199999997</v>
      </c>
    </row>
    <row r="631" spans="1:17" ht="23.25" x14ac:dyDescent="0.25">
      <c r="A631" s="72">
        <v>630</v>
      </c>
      <c r="B631" s="81" t="s">
        <v>227</v>
      </c>
      <c r="C631" s="73"/>
      <c r="D631" s="24" t="s">
        <v>266</v>
      </c>
      <c r="E631" s="24" t="s">
        <v>18</v>
      </c>
      <c r="F631" s="24" t="s">
        <v>267</v>
      </c>
      <c r="G631" s="24" t="s">
        <v>20</v>
      </c>
      <c r="H631" s="24" t="s">
        <v>22</v>
      </c>
      <c r="I631" s="58">
        <v>6</v>
      </c>
      <c r="J631" s="249" t="str">
        <f t="shared" si="9"/>
        <v>городской округ Первоуральск, г. Первоуральск, ул. Горняков, д. 6</v>
      </c>
      <c r="K631" s="75">
        <v>392.37</v>
      </c>
      <c r="L631" s="75">
        <v>8</v>
      </c>
      <c r="M631" s="75">
        <v>7</v>
      </c>
      <c r="N631" s="38" t="s">
        <v>2061</v>
      </c>
      <c r="O631" s="39">
        <v>42786</v>
      </c>
      <c r="P631" s="38" t="s">
        <v>1716</v>
      </c>
      <c r="Q631" s="65">
        <v>2525280.2400000002</v>
      </c>
    </row>
    <row r="632" spans="1:17" ht="23.25" x14ac:dyDescent="0.25">
      <c r="A632" s="72">
        <v>631</v>
      </c>
      <c r="B632" s="81" t="s">
        <v>227</v>
      </c>
      <c r="C632" s="73"/>
      <c r="D632" s="24" t="s">
        <v>266</v>
      </c>
      <c r="E632" s="24" t="s">
        <v>18</v>
      </c>
      <c r="F632" s="24" t="s">
        <v>267</v>
      </c>
      <c r="G632" s="24" t="s">
        <v>20</v>
      </c>
      <c r="H632" s="24" t="s">
        <v>22</v>
      </c>
      <c r="I632" s="58">
        <v>7</v>
      </c>
      <c r="J632" s="249" t="str">
        <f t="shared" si="9"/>
        <v>городской округ Первоуральск, г. Первоуральск, ул. Горняков, д. 7</v>
      </c>
      <c r="K632" s="75">
        <v>397.98</v>
      </c>
      <c r="L632" s="75">
        <v>8</v>
      </c>
      <c r="M632" s="75">
        <v>7</v>
      </c>
      <c r="N632" s="38" t="s">
        <v>2061</v>
      </c>
      <c r="O632" s="39">
        <v>42786</v>
      </c>
      <c r="P632" s="38" t="s">
        <v>1716</v>
      </c>
      <c r="Q632" s="65">
        <v>2389331.2599999998</v>
      </c>
    </row>
    <row r="633" spans="1:17" ht="23.25" x14ac:dyDescent="0.25">
      <c r="A633" s="80">
        <v>632</v>
      </c>
      <c r="B633" s="81" t="s">
        <v>227</v>
      </c>
      <c r="C633" s="73"/>
      <c r="D633" s="24" t="s">
        <v>266</v>
      </c>
      <c r="E633" s="24" t="s">
        <v>18</v>
      </c>
      <c r="F633" s="24" t="s">
        <v>267</v>
      </c>
      <c r="G633" s="24" t="s">
        <v>20</v>
      </c>
      <c r="H633" s="24" t="s">
        <v>22</v>
      </c>
      <c r="I633" s="58">
        <v>8</v>
      </c>
      <c r="J633" s="249" t="str">
        <f t="shared" si="9"/>
        <v>городской округ Первоуральск, г. Первоуральск, ул. Горняков, д. 8</v>
      </c>
      <c r="K633" s="75">
        <v>399.96</v>
      </c>
      <c r="L633" s="75">
        <v>8</v>
      </c>
      <c r="M633" s="75">
        <v>7</v>
      </c>
      <c r="N633" s="38" t="s">
        <v>2061</v>
      </c>
      <c r="O633" s="39">
        <v>42786</v>
      </c>
      <c r="P633" s="38" t="s">
        <v>1716</v>
      </c>
      <c r="Q633" s="65">
        <v>2212677</v>
      </c>
    </row>
    <row r="634" spans="1:17" ht="23.25" x14ac:dyDescent="0.25">
      <c r="A634" s="72">
        <v>633</v>
      </c>
      <c r="B634" s="81" t="s">
        <v>227</v>
      </c>
      <c r="C634" s="73"/>
      <c r="D634" s="24" t="s">
        <v>266</v>
      </c>
      <c r="E634" s="24" t="s">
        <v>18</v>
      </c>
      <c r="F634" s="24" t="s">
        <v>267</v>
      </c>
      <c r="G634" s="24" t="s">
        <v>20</v>
      </c>
      <c r="H634" s="24" t="s">
        <v>22</v>
      </c>
      <c r="I634" s="58">
        <v>9</v>
      </c>
      <c r="J634" s="249" t="str">
        <f t="shared" si="9"/>
        <v>городской округ Первоуральск, г. Первоуральск, ул. Горняков, д. 9</v>
      </c>
      <c r="K634" s="75">
        <v>393.03</v>
      </c>
      <c r="L634" s="75">
        <v>8</v>
      </c>
      <c r="M634" s="75">
        <v>7</v>
      </c>
      <c r="N634" s="38" t="s">
        <v>2061</v>
      </c>
      <c r="O634" s="39">
        <v>42786</v>
      </c>
      <c r="P634" s="38" t="s">
        <v>1716</v>
      </c>
      <c r="Q634" s="65">
        <v>2092438.54</v>
      </c>
    </row>
    <row r="635" spans="1:17" ht="23.25" x14ac:dyDescent="0.25">
      <c r="A635" s="80">
        <v>634</v>
      </c>
      <c r="B635" s="81" t="s">
        <v>227</v>
      </c>
      <c r="C635" s="49"/>
      <c r="D635" s="49" t="s">
        <v>266</v>
      </c>
      <c r="E635" s="49" t="s">
        <v>18</v>
      </c>
      <c r="F635" s="49" t="s">
        <v>267</v>
      </c>
      <c r="G635" s="49" t="s">
        <v>20</v>
      </c>
      <c r="H635" s="49" t="s">
        <v>656</v>
      </c>
      <c r="I635" s="67" t="s">
        <v>402</v>
      </c>
      <c r="J635" s="249" t="str">
        <f t="shared" si="9"/>
        <v>городской округ Первоуральск, г. Первоуральск, ул. Горького, д. 2Б</v>
      </c>
      <c r="K635" s="99">
        <v>4436.7</v>
      </c>
      <c r="L635" s="75">
        <v>35</v>
      </c>
      <c r="M635" s="99">
        <v>2</v>
      </c>
      <c r="N635" s="55" t="s">
        <v>1296</v>
      </c>
      <c r="O635" s="54">
        <v>42598</v>
      </c>
      <c r="P635" s="55" t="s">
        <v>1598</v>
      </c>
      <c r="Q635" s="65">
        <v>3710287.94</v>
      </c>
    </row>
    <row r="636" spans="1:17" ht="23.25" x14ac:dyDescent="0.25">
      <c r="A636" s="72">
        <v>635</v>
      </c>
      <c r="B636" s="81" t="s">
        <v>227</v>
      </c>
      <c r="C636" s="49"/>
      <c r="D636" s="49" t="s">
        <v>266</v>
      </c>
      <c r="E636" s="49" t="s">
        <v>18</v>
      </c>
      <c r="F636" s="49" t="s">
        <v>267</v>
      </c>
      <c r="G636" s="49" t="s">
        <v>20</v>
      </c>
      <c r="H636" s="49" t="s">
        <v>698</v>
      </c>
      <c r="I636" s="67">
        <v>1</v>
      </c>
      <c r="J636" s="249" t="str">
        <f t="shared" si="9"/>
        <v>городской округ Первоуральск, г. Первоуральск, ул. Данилова, д. 1</v>
      </c>
      <c r="K636" s="99">
        <v>5439.7</v>
      </c>
      <c r="L636" s="75">
        <v>216</v>
      </c>
      <c r="M636" s="99">
        <v>3</v>
      </c>
      <c r="N636" s="55" t="s">
        <v>1296</v>
      </c>
      <c r="O636" s="54">
        <v>42598</v>
      </c>
      <c r="P636" s="55" t="s">
        <v>1598</v>
      </c>
      <c r="Q636" s="65">
        <v>5466425.1900000004</v>
      </c>
    </row>
    <row r="637" spans="1:17" ht="23.25" x14ac:dyDescent="0.25">
      <c r="A637" s="72">
        <v>636</v>
      </c>
      <c r="B637" s="81" t="s">
        <v>227</v>
      </c>
      <c r="C637" s="49"/>
      <c r="D637" s="49" t="s">
        <v>266</v>
      </c>
      <c r="E637" s="49" t="s">
        <v>18</v>
      </c>
      <c r="F637" s="49" t="s">
        <v>267</v>
      </c>
      <c r="G637" s="49" t="s">
        <v>20</v>
      </c>
      <c r="H637" s="49" t="s">
        <v>152</v>
      </c>
      <c r="I637" s="67">
        <v>33</v>
      </c>
      <c r="J637" s="249" t="str">
        <f t="shared" si="9"/>
        <v>городской округ Первоуральск, г. Первоуральск, ул. Ильича, д. 33</v>
      </c>
      <c r="K637" s="99">
        <v>4746.7</v>
      </c>
      <c r="L637" s="75">
        <v>71</v>
      </c>
      <c r="M637" s="99">
        <v>2</v>
      </c>
      <c r="N637" s="55" t="s">
        <v>1296</v>
      </c>
      <c r="O637" s="54">
        <v>42598</v>
      </c>
      <c r="P637" s="55" t="s">
        <v>1598</v>
      </c>
      <c r="Q637" s="65">
        <v>3644132.42</v>
      </c>
    </row>
    <row r="638" spans="1:17" ht="23.25" x14ac:dyDescent="0.25">
      <c r="A638" s="72">
        <v>637</v>
      </c>
      <c r="B638" s="81" t="s">
        <v>227</v>
      </c>
      <c r="C638" s="49"/>
      <c r="D638" s="49" t="s">
        <v>266</v>
      </c>
      <c r="E638" s="49" t="s">
        <v>18</v>
      </c>
      <c r="F638" s="49" t="s">
        <v>267</v>
      </c>
      <c r="G638" s="49" t="s">
        <v>20</v>
      </c>
      <c r="H638" s="49" t="s">
        <v>152</v>
      </c>
      <c r="I638" s="67">
        <v>35</v>
      </c>
      <c r="J638" s="249" t="str">
        <f t="shared" si="9"/>
        <v>городской округ Первоуральск, г. Первоуральск, ул. Ильича, д. 35</v>
      </c>
      <c r="K638" s="99">
        <v>4469.8</v>
      </c>
      <c r="L638" s="75">
        <v>72</v>
      </c>
      <c r="M638" s="99">
        <v>2</v>
      </c>
      <c r="N638" s="55" t="s">
        <v>1296</v>
      </c>
      <c r="O638" s="54">
        <v>42598</v>
      </c>
      <c r="P638" s="55" t="s">
        <v>1598</v>
      </c>
      <c r="Q638" s="65">
        <v>3644132.42</v>
      </c>
    </row>
    <row r="639" spans="1:17" ht="23.25" x14ac:dyDescent="0.25">
      <c r="A639" s="80">
        <v>638</v>
      </c>
      <c r="B639" s="81" t="s">
        <v>227</v>
      </c>
      <c r="C639" s="49"/>
      <c r="D639" s="49" t="s">
        <v>266</v>
      </c>
      <c r="E639" s="49" t="s">
        <v>18</v>
      </c>
      <c r="F639" s="49" t="s">
        <v>267</v>
      </c>
      <c r="G639" s="49" t="s">
        <v>20</v>
      </c>
      <c r="H639" s="49" t="s">
        <v>53</v>
      </c>
      <c r="I639" s="67">
        <v>15</v>
      </c>
      <c r="J639" s="249" t="str">
        <f t="shared" si="9"/>
        <v>городской округ Первоуральск, г. Первоуральск, ул. Комсомольская, д. 15</v>
      </c>
      <c r="K639" s="99">
        <v>4423.8</v>
      </c>
      <c r="L639" s="75">
        <v>72</v>
      </c>
      <c r="M639" s="99">
        <v>2</v>
      </c>
      <c r="N639" s="55" t="s">
        <v>1296</v>
      </c>
      <c r="O639" s="54">
        <v>42598</v>
      </c>
      <c r="P639" s="55" t="s">
        <v>1598</v>
      </c>
      <c r="Q639" s="65">
        <v>3644283.46</v>
      </c>
    </row>
    <row r="640" spans="1:17" ht="23.25" x14ac:dyDescent="0.25">
      <c r="A640" s="72">
        <v>639</v>
      </c>
      <c r="B640" s="81" t="s">
        <v>227</v>
      </c>
      <c r="C640" s="49"/>
      <c r="D640" s="49" t="s">
        <v>266</v>
      </c>
      <c r="E640" s="49" t="s">
        <v>18</v>
      </c>
      <c r="F640" s="49" t="s">
        <v>267</v>
      </c>
      <c r="G640" s="49" t="s">
        <v>20</v>
      </c>
      <c r="H640" s="49" t="s">
        <v>53</v>
      </c>
      <c r="I640" s="67" t="s">
        <v>225</v>
      </c>
      <c r="J640" s="249" t="str">
        <f t="shared" si="9"/>
        <v>городской округ Первоуральск, г. Первоуральск, ул. Комсомольская, д. 15А</v>
      </c>
      <c r="K640" s="99">
        <v>4528.8</v>
      </c>
      <c r="L640" s="75">
        <v>144</v>
      </c>
      <c r="M640" s="99">
        <v>2</v>
      </c>
      <c r="N640" s="55" t="s">
        <v>1296</v>
      </c>
      <c r="O640" s="54">
        <v>42598</v>
      </c>
      <c r="P640" s="55" t="s">
        <v>1598</v>
      </c>
      <c r="Q640" s="65">
        <v>3644283.46</v>
      </c>
    </row>
    <row r="641" spans="1:17" ht="23.25" x14ac:dyDescent="0.25">
      <c r="A641" s="72">
        <v>640</v>
      </c>
      <c r="B641" s="81" t="s">
        <v>227</v>
      </c>
      <c r="C641" s="49"/>
      <c r="D641" s="49" t="s">
        <v>266</v>
      </c>
      <c r="E641" s="49" t="s">
        <v>18</v>
      </c>
      <c r="F641" s="49" t="s">
        <v>267</v>
      </c>
      <c r="G641" s="49" t="s">
        <v>20</v>
      </c>
      <c r="H641" s="49" t="s">
        <v>53</v>
      </c>
      <c r="I641" s="67" t="s">
        <v>726</v>
      </c>
      <c r="J641" s="249" t="str">
        <f t="shared" si="9"/>
        <v>городской округ Первоуральск, г. Первоуральск, ул. Комсомольская, д. 19В</v>
      </c>
      <c r="K641" s="99">
        <v>4510.5</v>
      </c>
      <c r="L641" s="75">
        <v>71</v>
      </c>
      <c r="M641" s="99">
        <v>2</v>
      </c>
      <c r="N641" s="55" t="s">
        <v>1296</v>
      </c>
      <c r="O641" s="54">
        <v>42598</v>
      </c>
      <c r="P641" s="55" t="s">
        <v>1598</v>
      </c>
      <c r="Q641" s="65">
        <v>3644283.46</v>
      </c>
    </row>
    <row r="642" spans="1:17" ht="23.25" x14ac:dyDescent="0.25">
      <c r="A642" s="72">
        <v>641</v>
      </c>
      <c r="B642" s="81" t="s">
        <v>227</v>
      </c>
      <c r="C642" s="49"/>
      <c r="D642" s="49" t="s">
        <v>266</v>
      </c>
      <c r="E642" s="49" t="s">
        <v>18</v>
      </c>
      <c r="F642" s="49" t="s">
        <v>267</v>
      </c>
      <c r="G642" s="49" t="s">
        <v>20</v>
      </c>
      <c r="H642" s="49" t="s">
        <v>53</v>
      </c>
      <c r="I642" s="67" t="s">
        <v>404</v>
      </c>
      <c r="J642" s="249" t="str">
        <f t="shared" si="9"/>
        <v>городской округ Первоуральск, г. Первоуральск, ул. Комсомольская, д. 29А</v>
      </c>
      <c r="K642" s="99">
        <v>4502.6000000000004</v>
      </c>
      <c r="L642" s="75">
        <v>72</v>
      </c>
      <c r="M642" s="99">
        <v>2</v>
      </c>
      <c r="N642" s="55" t="s">
        <v>1296</v>
      </c>
      <c r="O642" s="54">
        <v>42598</v>
      </c>
      <c r="P642" s="55" t="s">
        <v>1598</v>
      </c>
      <c r="Q642" s="65">
        <v>3764096.82</v>
      </c>
    </row>
    <row r="643" spans="1:17" ht="23.25" x14ac:dyDescent="0.25">
      <c r="A643" s="80">
        <v>642</v>
      </c>
      <c r="B643" s="81" t="s">
        <v>227</v>
      </c>
      <c r="C643" s="49"/>
      <c r="D643" s="49" t="s">
        <v>266</v>
      </c>
      <c r="E643" s="49" t="s">
        <v>18</v>
      </c>
      <c r="F643" s="49" t="s">
        <v>267</v>
      </c>
      <c r="G643" s="49" t="s">
        <v>20</v>
      </c>
      <c r="H643" s="49" t="s">
        <v>53</v>
      </c>
      <c r="I643" s="67" t="s">
        <v>405</v>
      </c>
      <c r="J643" s="249" t="str">
        <f t="shared" ref="J643:J706" si="10">C643&amp;""&amp;D643&amp;", "&amp;E643&amp;" "&amp;F643&amp;", "&amp;G643&amp;" "&amp;H643&amp;", д. "&amp;I643</f>
        <v>городской округ Первоуральск, г. Первоуральск, ул. Комсомольская, д. 29Б</v>
      </c>
      <c r="K643" s="99">
        <v>8866.7999999999993</v>
      </c>
      <c r="L643" s="75">
        <v>143</v>
      </c>
      <c r="M643" s="99">
        <v>4</v>
      </c>
      <c r="N643" s="55" t="s">
        <v>1296</v>
      </c>
      <c r="O643" s="54">
        <v>42598</v>
      </c>
      <c r="P643" s="55" t="s">
        <v>1598</v>
      </c>
      <c r="Q643" s="65">
        <v>7408380.2800000003</v>
      </c>
    </row>
    <row r="644" spans="1:17" ht="23.25" x14ac:dyDescent="0.25">
      <c r="A644" s="72">
        <v>643</v>
      </c>
      <c r="B644" s="81" t="s">
        <v>227</v>
      </c>
      <c r="C644" s="49"/>
      <c r="D644" s="49" t="s">
        <v>266</v>
      </c>
      <c r="E644" s="49" t="s">
        <v>18</v>
      </c>
      <c r="F644" s="49" t="s">
        <v>267</v>
      </c>
      <c r="G644" s="49" t="s">
        <v>20</v>
      </c>
      <c r="H644" s="49" t="s">
        <v>114</v>
      </c>
      <c r="I644" s="67">
        <v>4</v>
      </c>
      <c r="J644" s="249" t="str">
        <f t="shared" si="10"/>
        <v>городской округ Первоуральск, г. Первоуральск, ул. Крылова, д. 4</v>
      </c>
      <c r="K644" s="99">
        <v>7140.8</v>
      </c>
      <c r="L644" s="75">
        <v>109</v>
      </c>
      <c r="M644" s="99">
        <v>3</v>
      </c>
      <c r="N644" s="55" t="s">
        <v>1296</v>
      </c>
      <c r="O644" s="54">
        <v>42598</v>
      </c>
      <c r="P644" s="55" t="s">
        <v>1598</v>
      </c>
      <c r="Q644" s="65">
        <v>5557346.9900000002</v>
      </c>
    </row>
    <row r="645" spans="1:17" ht="23.25" x14ac:dyDescent="0.25">
      <c r="A645" s="72">
        <v>644</v>
      </c>
      <c r="B645" s="81" t="s">
        <v>227</v>
      </c>
      <c r="C645" s="49"/>
      <c r="D645" s="49" t="s">
        <v>266</v>
      </c>
      <c r="E645" s="49" t="s">
        <v>18</v>
      </c>
      <c r="F645" s="49" t="s">
        <v>267</v>
      </c>
      <c r="G645" s="49" t="s">
        <v>20</v>
      </c>
      <c r="H645" s="49" t="s">
        <v>36</v>
      </c>
      <c r="I645" s="67">
        <v>11</v>
      </c>
      <c r="J645" s="249" t="str">
        <f t="shared" si="10"/>
        <v>городской округ Первоуральск, г. Первоуральск, ул. Ленина, д. 11</v>
      </c>
      <c r="K645" s="99">
        <v>8089.8</v>
      </c>
      <c r="L645" s="75">
        <v>108</v>
      </c>
      <c r="M645" s="99">
        <v>3</v>
      </c>
      <c r="N645" s="55" t="s">
        <v>1296</v>
      </c>
      <c r="O645" s="54">
        <v>42598</v>
      </c>
      <c r="P645" s="55" t="s">
        <v>1598</v>
      </c>
      <c r="Q645" s="65">
        <v>5466425.1900000004</v>
      </c>
    </row>
    <row r="646" spans="1:17" ht="23.25" x14ac:dyDescent="0.25">
      <c r="A646" s="72">
        <v>645</v>
      </c>
      <c r="B646" s="81" t="s">
        <v>227</v>
      </c>
      <c r="C646" s="49"/>
      <c r="D646" s="49" t="s">
        <v>266</v>
      </c>
      <c r="E646" s="49" t="s">
        <v>18</v>
      </c>
      <c r="F646" s="49" t="s">
        <v>267</v>
      </c>
      <c r="G646" s="49" t="s">
        <v>20</v>
      </c>
      <c r="H646" s="49" t="s">
        <v>36</v>
      </c>
      <c r="I646" s="67">
        <v>12</v>
      </c>
      <c r="J646" s="249" t="str">
        <f t="shared" si="10"/>
        <v>городской округ Первоуральск, г. Первоуральск, ул. Ленина, д. 12</v>
      </c>
      <c r="K646" s="99">
        <v>2172.4</v>
      </c>
      <c r="L646" s="75">
        <v>35</v>
      </c>
      <c r="M646" s="99">
        <v>1</v>
      </c>
      <c r="N646" s="55" t="s">
        <v>1296</v>
      </c>
      <c r="O646" s="54">
        <v>42598</v>
      </c>
      <c r="P646" s="55" t="s">
        <v>1598</v>
      </c>
      <c r="Q646" s="65">
        <v>1822066.21</v>
      </c>
    </row>
    <row r="647" spans="1:17" ht="23.25" x14ac:dyDescent="0.25">
      <c r="A647" s="72">
        <v>646</v>
      </c>
      <c r="B647" s="81" t="s">
        <v>227</v>
      </c>
      <c r="C647" s="49"/>
      <c r="D647" s="49" t="s">
        <v>266</v>
      </c>
      <c r="E647" s="49" t="s">
        <v>18</v>
      </c>
      <c r="F647" s="49" t="s">
        <v>267</v>
      </c>
      <c r="G647" s="49" t="s">
        <v>20</v>
      </c>
      <c r="H647" s="49" t="s">
        <v>36</v>
      </c>
      <c r="I647" s="67">
        <v>14</v>
      </c>
      <c r="J647" s="249" t="str">
        <f t="shared" si="10"/>
        <v>городской округ Первоуральск, г. Первоуральск, ул. Ленина, д. 14</v>
      </c>
      <c r="K647" s="99">
        <v>2463.5</v>
      </c>
      <c r="L647" s="75">
        <v>36</v>
      </c>
      <c r="M647" s="99">
        <v>1</v>
      </c>
      <c r="N647" s="55" t="s">
        <v>1296</v>
      </c>
      <c r="O647" s="54">
        <v>42598</v>
      </c>
      <c r="P647" s="55" t="s">
        <v>1598</v>
      </c>
      <c r="Q647" s="65">
        <v>1822066.21</v>
      </c>
    </row>
    <row r="648" spans="1:17" ht="23.25" x14ac:dyDescent="0.25">
      <c r="A648" s="72">
        <v>647</v>
      </c>
      <c r="B648" s="81" t="s">
        <v>227</v>
      </c>
      <c r="C648" s="73"/>
      <c r="D648" s="24" t="s">
        <v>266</v>
      </c>
      <c r="E648" s="24" t="s">
        <v>18</v>
      </c>
      <c r="F648" s="24" t="s">
        <v>267</v>
      </c>
      <c r="G648" s="24" t="s">
        <v>20</v>
      </c>
      <c r="H648" s="24" t="s">
        <v>688</v>
      </c>
      <c r="I648" s="58">
        <v>2</v>
      </c>
      <c r="J648" s="249" t="str">
        <f t="shared" si="10"/>
        <v>городской округ Первоуральск, г. Первоуральск, ул. Мамина-Сибиряка, д. 2</v>
      </c>
      <c r="K648" s="75">
        <v>562.20000000000005</v>
      </c>
      <c r="L648" s="75">
        <v>4</v>
      </c>
      <c r="M648" s="75">
        <v>8</v>
      </c>
      <c r="N648" s="38" t="s">
        <v>2060</v>
      </c>
      <c r="O648" s="39">
        <v>42829</v>
      </c>
      <c r="P648" s="38" t="s">
        <v>1619</v>
      </c>
      <c r="Q648" s="65">
        <v>3092819.84</v>
      </c>
    </row>
    <row r="649" spans="1:17" ht="23.25" x14ac:dyDescent="0.25">
      <c r="A649" s="72">
        <v>648</v>
      </c>
      <c r="B649" s="81" t="s">
        <v>227</v>
      </c>
      <c r="C649" s="73"/>
      <c r="D649" s="24" t="s">
        <v>266</v>
      </c>
      <c r="E649" s="24" t="s">
        <v>18</v>
      </c>
      <c r="F649" s="24" t="s">
        <v>267</v>
      </c>
      <c r="G649" s="24" t="s">
        <v>20</v>
      </c>
      <c r="H649" s="24" t="s">
        <v>688</v>
      </c>
      <c r="I649" s="58">
        <v>4</v>
      </c>
      <c r="J649" s="249" t="str">
        <f t="shared" si="10"/>
        <v>городской округ Первоуральск, г. Первоуральск, ул. Мамина-Сибиряка, д. 4</v>
      </c>
      <c r="K649" s="75">
        <v>556</v>
      </c>
      <c r="L649" s="75">
        <v>8</v>
      </c>
      <c r="M649" s="75">
        <v>8</v>
      </c>
      <c r="N649" s="38" t="s">
        <v>2060</v>
      </c>
      <c r="O649" s="39">
        <v>42829</v>
      </c>
      <c r="P649" s="38" t="s">
        <v>1619</v>
      </c>
      <c r="Q649" s="65">
        <v>3094615.69</v>
      </c>
    </row>
    <row r="650" spans="1:17" ht="23.25" x14ac:dyDescent="0.25">
      <c r="A650" s="72">
        <v>649</v>
      </c>
      <c r="B650" s="81" t="s">
        <v>227</v>
      </c>
      <c r="C650" s="73"/>
      <c r="D650" s="24" t="s">
        <v>266</v>
      </c>
      <c r="E650" s="24" t="s">
        <v>18</v>
      </c>
      <c r="F650" s="24" t="s">
        <v>267</v>
      </c>
      <c r="G650" s="24" t="s">
        <v>20</v>
      </c>
      <c r="H650" s="24" t="s">
        <v>277</v>
      </c>
      <c r="I650" s="58">
        <v>17</v>
      </c>
      <c r="J650" s="249" t="str">
        <f t="shared" si="10"/>
        <v>городской округ Первоуральск, г. Первоуральск, ул. Папанинцев, д. 17</v>
      </c>
      <c r="K650" s="75">
        <v>710.1</v>
      </c>
      <c r="L650" s="75">
        <v>12</v>
      </c>
      <c r="M650" s="75">
        <v>8</v>
      </c>
      <c r="N650" s="38" t="s">
        <v>2060</v>
      </c>
      <c r="O650" s="39">
        <v>42829</v>
      </c>
      <c r="P650" s="38" t="s">
        <v>1619</v>
      </c>
      <c r="Q650" s="65">
        <v>4304745.0199999996</v>
      </c>
    </row>
    <row r="651" spans="1:17" ht="23.25" x14ac:dyDescent="0.25">
      <c r="A651" s="72">
        <v>650</v>
      </c>
      <c r="B651" s="81" t="s">
        <v>227</v>
      </c>
      <c r="C651" s="73"/>
      <c r="D651" s="24" t="s">
        <v>266</v>
      </c>
      <c r="E651" s="24" t="s">
        <v>18</v>
      </c>
      <c r="F651" s="24" t="s">
        <v>267</v>
      </c>
      <c r="G651" s="24" t="s">
        <v>20</v>
      </c>
      <c r="H651" s="24" t="s">
        <v>277</v>
      </c>
      <c r="I651" s="58">
        <v>18</v>
      </c>
      <c r="J651" s="249" t="str">
        <f t="shared" si="10"/>
        <v>городской округ Первоуральск, г. Первоуральск, ул. Папанинцев, д. 18</v>
      </c>
      <c r="K651" s="75">
        <v>776.8</v>
      </c>
      <c r="L651" s="75">
        <v>12</v>
      </c>
      <c r="M651" s="75">
        <v>8</v>
      </c>
      <c r="N651" s="38" t="s">
        <v>2060</v>
      </c>
      <c r="O651" s="39">
        <v>42829</v>
      </c>
      <c r="P651" s="38" t="s">
        <v>1619</v>
      </c>
      <c r="Q651" s="65">
        <v>5074023.5999999996</v>
      </c>
    </row>
    <row r="652" spans="1:17" ht="23.25" x14ac:dyDescent="0.25">
      <c r="A652" s="80">
        <v>651</v>
      </c>
      <c r="B652" s="81" t="s">
        <v>227</v>
      </c>
      <c r="C652" s="73"/>
      <c r="D652" s="24" t="s">
        <v>266</v>
      </c>
      <c r="E652" s="24" t="s">
        <v>18</v>
      </c>
      <c r="F652" s="24" t="s">
        <v>267</v>
      </c>
      <c r="G652" s="24" t="s">
        <v>20</v>
      </c>
      <c r="H652" s="24" t="s">
        <v>277</v>
      </c>
      <c r="I652" s="58">
        <v>19</v>
      </c>
      <c r="J652" s="249" t="str">
        <f t="shared" si="10"/>
        <v>городской округ Первоуральск, г. Первоуральск, ул. Папанинцев, д. 19</v>
      </c>
      <c r="K652" s="75">
        <v>705.5</v>
      </c>
      <c r="L652" s="75">
        <v>12</v>
      </c>
      <c r="M652" s="75">
        <v>8</v>
      </c>
      <c r="N652" s="38" t="s">
        <v>2336</v>
      </c>
      <c r="O652" s="39" t="s">
        <v>2337</v>
      </c>
      <c r="P652" s="38" t="s">
        <v>1619</v>
      </c>
      <c r="Q652" s="65">
        <v>5199443.4400000004</v>
      </c>
    </row>
    <row r="653" spans="1:17" ht="23.25" x14ac:dyDescent="0.25">
      <c r="A653" s="72">
        <v>652</v>
      </c>
      <c r="B653" s="81" t="s">
        <v>227</v>
      </c>
      <c r="C653" s="73"/>
      <c r="D653" s="24" t="s">
        <v>266</v>
      </c>
      <c r="E653" s="24" t="s">
        <v>18</v>
      </c>
      <c r="F653" s="24" t="s">
        <v>267</v>
      </c>
      <c r="G653" s="24" t="s">
        <v>20</v>
      </c>
      <c r="H653" s="24" t="s">
        <v>277</v>
      </c>
      <c r="I653" s="58" t="s">
        <v>325</v>
      </c>
      <c r="J653" s="249" t="str">
        <f t="shared" si="10"/>
        <v>городской округ Первоуральск, г. Первоуральск, ул. Папанинцев, д. 21А</v>
      </c>
      <c r="K653" s="75">
        <v>716.6</v>
      </c>
      <c r="L653" s="75">
        <v>12</v>
      </c>
      <c r="M653" s="75">
        <v>8</v>
      </c>
      <c r="N653" s="38" t="s">
        <v>2060</v>
      </c>
      <c r="O653" s="39">
        <v>42829</v>
      </c>
      <c r="P653" s="38" t="s">
        <v>1619</v>
      </c>
      <c r="Q653" s="65">
        <v>4355872.0599999996</v>
      </c>
    </row>
    <row r="654" spans="1:17" ht="23.25" x14ac:dyDescent="0.25">
      <c r="A654" s="72">
        <v>653</v>
      </c>
      <c r="B654" s="81" t="s">
        <v>227</v>
      </c>
      <c r="C654" s="73"/>
      <c r="D654" s="24" t="s">
        <v>266</v>
      </c>
      <c r="E654" s="24" t="s">
        <v>18</v>
      </c>
      <c r="F654" s="24" t="s">
        <v>267</v>
      </c>
      <c r="G654" s="24" t="s">
        <v>20</v>
      </c>
      <c r="H654" s="24" t="s">
        <v>277</v>
      </c>
      <c r="I654" s="58">
        <v>25</v>
      </c>
      <c r="J654" s="249" t="str">
        <f t="shared" si="10"/>
        <v>городской округ Первоуральск, г. Первоуральск, ул. Папанинцев, д. 25</v>
      </c>
      <c r="K654" s="75">
        <v>710.44</v>
      </c>
      <c r="L654" s="75">
        <v>12</v>
      </c>
      <c r="M654" s="75">
        <v>8</v>
      </c>
      <c r="N654" s="38" t="s">
        <v>2060</v>
      </c>
      <c r="O654" s="39">
        <v>42829</v>
      </c>
      <c r="P654" s="38" t="s">
        <v>1619</v>
      </c>
      <c r="Q654" s="65">
        <v>5274261.9800000004</v>
      </c>
    </row>
    <row r="655" spans="1:17" ht="23.25" x14ac:dyDescent="0.25">
      <c r="A655" s="72">
        <v>654</v>
      </c>
      <c r="B655" s="81" t="s">
        <v>227</v>
      </c>
      <c r="C655" s="73"/>
      <c r="D655" s="24" t="s">
        <v>266</v>
      </c>
      <c r="E655" s="24" t="s">
        <v>18</v>
      </c>
      <c r="F655" s="24" t="s">
        <v>267</v>
      </c>
      <c r="G655" s="24" t="s">
        <v>20</v>
      </c>
      <c r="H655" s="24" t="s">
        <v>277</v>
      </c>
      <c r="I655" s="58">
        <v>33</v>
      </c>
      <c r="J655" s="249" t="str">
        <f t="shared" si="10"/>
        <v>городской округ Первоуральск, г. Первоуральск, ул. Папанинцев, д. 33</v>
      </c>
      <c r="K655" s="75">
        <v>815.3</v>
      </c>
      <c r="L655" s="75">
        <v>12</v>
      </c>
      <c r="M655" s="75">
        <v>8</v>
      </c>
      <c r="N655" s="38" t="s">
        <v>2060</v>
      </c>
      <c r="O655" s="39">
        <v>42829</v>
      </c>
      <c r="P655" s="38" t="s">
        <v>1619</v>
      </c>
      <c r="Q655" s="65">
        <v>5015561.68</v>
      </c>
    </row>
    <row r="656" spans="1:17" ht="23.25" x14ac:dyDescent="0.25">
      <c r="A656" s="72">
        <v>655</v>
      </c>
      <c r="B656" s="81" t="s">
        <v>227</v>
      </c>
      <c r="C656" s="73"/>
      <c r="D656" s="24" t="s">
        <v>266</v>
      </c>
      <c r="E656" s="24" t="s">
        <v>18</v>
      </c>
      <c r="F656" s="24" t="s">
        <v>267</v>
      </c>
      <c r="G656" s="24" t="s">
        <v>20</v>
      </c>
      <c r="H656" s="24" t="s">
        <v>277</v>
      </c>
      <c r="I656" s="58">
        <v>37</v>
      </c>
      <c r="J656" s="249" t="str">
        <f t="shared" si="10"/>
        <v>городской округ Первоуральск, г. Первоуральск, ул. Папанинцев, д. 37</v>
      </c>
      <c r="K656" s="75">
        <v>815.3</v>
      </c>
      <c r="L656" s="75">
        <v>12</v>
      </c>
      <c r="M656" s="75">
        <v>8</v>
      </c>
      <c r="N656" s="38" t="s">
        <v>2060</v>
      </c>
      <c r="O656" s="39">
        <v>42829</v>
      </c>
      <c r="P656" s="38" t="s">
        <v>1619</v>
      </c>
      <c r="Q656" s="65">
        <v>5400641.7000000002</v>
      </c>
    </row>
    <row r="657" spans="1:17" ht="23.25" x14ac:dyDescent="0.25">
      <c r="A657" s="80">
        <v>656</v>
      </c>
      <c r="B657" s="81" t="s">
        <v>227</v>
      </c>
      <c r="C657" s="73"/>
      <c r="D657" s="24" t="s">
        <v>266</v>
      </c>
      <c r="E657" s="24" t="s">
        <v>18</v>
      </c>
      <c r="F657" s="24" t="s">
        <v>267</v>
      </c>
      <c r="G657" s="24" t="s">
        <v>20</v>
      </c>
      <c r="H657" s="24" t="s">
        <v>491</v>
      </c>
      <c r="I657" s="58">
        <v>3</v>
      </c>
      <c r="J657" s="249" t="str">
        <f t="shared" si="10"/>
        <v>городской округ Первоуральск, г. Первоуральск, ул. Сакко и Ванцетти, д. 3</v>
      </c>
      <c r="K657" s="75">
        <v>747.34</v>
      </c>
      <c r="L657" s="75">
        <v>8</v>
      </c>
      <c r="M657" s="75">
        <v>8</v>
      </c>
      <c r="N657" s="38" t="s">
        <v>2061</v>
      </c>
      <c r="O657" s="39">
        <v>42786</v>
      </c>
      <c r="P657" s="38" t="s">
        <v>1716</v>
      </c>
      <c r="Q657" s="65">
        <v>4100848.1</v>
      </c>
    </row>
    <row r="658" spans="1:17" ht="23.25" x14ac:dyDescent="0.25">
      <c r="A658" s="72">
        <v>657</v>
      </c>
      <c r="B658" s="81" t="s">
        <v>227</v>
      </c>
      <c r="C658" s="49"/>
      <c r="D658" s="49" t="s">
        <v>266</v>
      </c>
      <c r="E658" s="49" t="s">
        <v>18</v>
      </c>
      <c r="F658" s="49" t="s">
        <v>267</v>
      </c>
      <c r="G658" s="49" t="s">
        <v>20</v>
      </c>
      <c r="H658" s="49" t="s">
        <v>699</v>
      </c>
      <c r="I658" s="67" t="s">
        <v>727</v>
      </c>
      <c r="J658" s="249" t="str">
        <f t="shared" si="10"/>
        <v>городской округ Первоуральск, г. Первоуральск, ул. Сантехизделий, д. 24А</v>
      </c>
      <c r="K658" s="99">
        <v>4478.3</v>
      </c>
      <c r="L658" s="75">
        <v>72</v>
      </c>
      <c r="M658" s="99">
        <v>2</v>
      </c>
      <c r="N658" s="55" t="s">
        <v>1296</v>
      </c>
      <c r="O658" s="54">
        <v>42598</v>
      </c>
      <c r="P658" s="55" t="s">
        <v>1598</v>
      </c>
      <c r="Q658" s="65">
        <v>3644132.42</v>
      </c>
    </row>
    <row r="659" spans="1:17" ht="23.25" x14ac:dyDescent="0.25">
      <c r="A659" s="72">
        <v>658</v>
      </c>
      <c r="B659" s="81" t="s">
        <v>227</v>
      </c>
      <c r="C659" s="49"/>
      <c r="D659" s="49" t="s">
        <v>266</v>
      </c>
      <c r="E659" s="49" t="s">
        <v>18</v>
      </c>
      <c r="F659" s="49" t="s">
        <v>267</v>
      </c>
      <c r="G659" s="49" t="s">
        <v>20</v>
      </c>
      <c r="H659" s="49" t="s">
        <v>84</v>
      </c>
      <c r="I659" s="67">
        <v>1</v>
      </c>
      <c r="J659" s="249" t="str">
        <f t="shared" si="10"/>
        <v>городской округ Первоуральск, г. Первоуральск, ул. Советская, д. 1</v>
      </c>
      <c r="K659" s="99">
        <v>2909.9</v>
      </c>
      <c r="L659" s="75">
        <v>34</v>
      </c>
      <c r="M659" s="99">
        <v>1</v>
      </c>
      <c r="N659" s="55" t="s">
        <v>1296</v>
      </c>
      <c r="O659" s="54">
        <v>42598</v>
      </c>
      <c r="P659" s="55" t="s">
        <v>1598</v>
      </c>
      <c r="Q659" s="65">
        <v>1913214.57</v>
      </c>
    </row>
    <row r="660" spans="1:17" ht="23.25" x14ac:dyDescent="0.25">
      <c r="A660" s="72">
        <v>659</v>
      </c>
      <c r="B660" s="81" t="s">
        <v>227</v>
      </c>
      <c r="C660" s="49"/>
      <c r="D660" s="49" t="s">
        <v>266</v>
      </c>
      <c r="E660" s="49" t="s">
        <v>18</v>
      </c>
      <c r="F660" s="49" t="s">
        <v>267</v>
      </c>
      <c r="G660" s="49" t="s">
        <v>20</v>
      </c>
      <c r="H660" s="49" t="s">
        <v>275</v>
      </c>
      <c r="I660" s="67">
        <v>36</v>
      </c>
      <c r="J660" s="249" t="str">
        <f t="shared" si="10"/>
        <v>городской округ Первоуральск, г. Первоуральск, ул. Трубников, д. 36</v>
      </c>
      <c r="K660" s="99">
        <v>8923.9</v>
      </c>
      <c r="L660" s="75">
        <v>288</v>
      </c>
      <c r="M660" s="99">
        <v>4</v>
      </c>
      <c r="N660" s="55" t="s">
        <v>1296</v>
      </c>
      <c r="O660" s="54">
        <v>42598</v>
      </c>
      <c r="P660" s="55" t="s">
        <v>1598</v>
      </c>
      <c r="Q660" s="65">
        <v>7288566.9199999999</v>
      </c>
    </row>
    <row r="661" spans="1:17" ht="23.25" x14ac:dyDescent="0.25">
      <c r="A661" s="72">
        <v>660</v>
      </c>
      <c r="B661" s="81" t="s">
        <v>227</v>
      </c>
      <c r="C661" s="49"/>
      <c r="D661" s="49" t="s">
        <v>266</v>
      </c>
      <c r="E661" s="49" t="s">
        <v>18</v>
      </c>
      <c r="F661" s="49" t="s">
        <v>267</v>
      </c>
      <c r="G661" s="49" t="s">
        <v>20</v>
      </c>
      <c r="H661" s="49" t="s">
        <v>275</v>
      </c>
      <c r="I661" s="67" t="s">
        <v>125</v>
      </c>
      <c r="J661" s="249" t="str">
        <f t="shared" si="10"/>
        <v>городской округ Первоуральск, г. Первоуральск, ул. Трубников, д. 38А</v>
      </c>
      <c r="K661" s="99">
        <v>4481.8</v>
      </c>
      <c r="L661" s="75">
        <v>72</v>
      </c>
      <c r="M661" s="99">
        <v>2</v>
      </c>
      <c r="N661" s="55" t="s">
        <v>1296</v>
      </c>
      <c r="O661" s="54">
        <v>42598</v>
      </c>
      <c r="P661" s="55" t="s">
        <v>1598</v>
      </c>
      <c r="Q661" s="65">
        <v>3644283.46</v>
      </c>
    </row>
    <row r="662" spans="1:17" ht="23.25" x14ac:dyDescent="0.25">
      <c r="A662" s="72">
        <v>661</v>
      </c>
      <c r="B662" s="81" t="s">
        <v>227</v>
      </c>
      <c r="C662" s="49"/>
      <c r="D662" s="49" t="s">
        <v>266</v>
      </c>
      <c r="E662" s="49" t="s">
        <v>18</v>
      </c>
      <c r="F662" s="49" t="s">
        <v>267</v>
      </c>
      <c r="G662" s="49" t="s">
        <v>20</v>
      </c>
      <c r="H662" s="49" t="s">
        <v>275</v>
      </c>
      <c r="I662" s="67" t="s">
        <v>728</v>
      </c>
      <c r="J662" s="249" t="str">
        <f t="shared" si="10"/>
        <v>городской округ Первоуральск, г. Первоуральск, ул. Трубников, д. 38Б</v>
      </c>
      <c r="K662" s="99">
        <v>4457.3999999999996</v>
      </c>
      <c r="L662" s="75">
        <v>72</v>
      </c>
      <c r="M662" s="99">
        <v>2</v>
      </c>
      <c r="N662" s="55" t="s">
        <v>1296</v>
      </c>
      <c r="O662" s="54">
        <v>42598</v>
      </c>
      <c r="P662" s="55" t="s">
        <v>1598</v>
      </c>
      <c r="Q662" s="65">
        <v>3644283.46</v>
      </c>
    </row>
    <row r="663" spans="1:17" ht="23.25" x14ac:dyDescent="0.25">
      <c r="A663" s="80">
        <v>662</v>
      </c>
      <c r="B663" s="81" t="s">
        <v>227</v>
      </c>
      <c r="C663" s="49"/>
      <c r="D663" s="49" t="s">
        <v>266</v>
      </c>
      <c r="E663" s="49" t="s">
        <v>18</v>
      </c>
      <c r="F663" s="49" t="s">
        <v>267</v>
      </c>
      <c r="G663" s="49" t="s">
        <v>20</v>
      </c>
      <c r="H663" s="49" t="s">
        <v>275</v>
      </c>
      <c r="I663" s="67">
        <v>50</v>
      </c>
      <c r="J663" s="249" t="str">
        <f t="shared" si="10"/>
        <v>городской округ Первоуральск, г. Первоуральск, ул. Трубников, д. 50</v>
      </c>
      <c r="K663" s="99">
        <v>13447.6</v>
      </c>
      <c r="L663" s="75">
        <v>210</v>
      </c>
      <c r="M663" s="99">
        <v>6</v>
      </c>
      <c r="N663" s="55" t="s">
        <v>1296</v>
      </c>
      <c r="O663" s="54">
        <v>42598</v>
      </c>
      <c r="P663" s="55" t="s">
        <v>1598</v>
      </c>
      <c r="Q663" s="65">
        <v>10932397.26</v>
      </c>
    </row>
    <row r="664" spans="1:17" ht="23.25" x14ac:dyDescent="0.25">
      <c r="A664" s="72">
        <v>663</v>
      </c>
      <c r="B664" s="81" t="s">
        <v>227</v>
      </c>
      <c r="C664" s="24"/>
      <c r="D664" s="24" t="s">
        <v>266</v>
      </c>
      <c r="E664" s="24" t="s">
        <v>18</v>
      </c>
      <c r="F664" s="24" t="s">
        <v>267</v>
      </c>
      <c r="G664" s="24" t="s">
        <v>20</v>
      </c>
      <c r="H664" s="24" t="s">
        <v>518</v>
      </c>
      <c r="I664" s="58">
        <v>27</v>
      </c>
      <c r="J664" s="249" t="str">
        <f t="shared" si="10"/>
        <v>городской округ Первоуральск, г. Первоуральск, ул. Циолковского, д. 27</v>
      </c>
      <c r="K664" s="75">
        <v>520.96</v>
      </c>
      <c r="L664" s="75">
        <v>8</v>
      </c>
      <c r="M664" s="75">
        <v>7</v>
      </c>
      <c r="N664" s="38" t="s">
        <v>2061</v>
      </c>
      <c r="O664" s="39">
        <v>42786</v>
      </c>
      <c r="P664" s="38" t="s">
        <v>1716</v>
      </c>
      <c r="Q664" s="65">
        <v>2614870.56</v>
      </c>
    </row>
    <row r="665" spans="1:17" ht="23.25" x14ac:dyDescent="0.25">
      <c r="A665" s="80">
        <v>664</v>
      </c>
      <c r="B665" s="81" t="s">
        <v>227</v>
      </c>
      <c r="C665" s="24"/>
      <c r="D665" s="24" t="s">
        <v>266</v>
      </c>
      <c r="E665" s="24" t="s">
        <v>18</v>
      </c>
      <c r="F665" s="24" t="s">
        <v>267</v>
      </c>
      <c r="G665" s="24" t="s">
        <v>20</v>
      </c>
      <c r="H665" s="24" t="s">
        <v>518</v>
      </c>
      <c r="I665" s="58">
        <v>33</v>
      </c>
      <c r="J665" s="249" t="str">
        <f t="shared" si="10"/>
        <v>городской округ Первоуральск, г. Первоуральск, ул. Циолковского, д. 33</v>
      </c>
      <c r="K665" s="75">
        <v>874.61</v>
      </c>
      <c r="L665" s="75">
        <v>13</v>
      </c>
      <c r="M665" s="75">
        <v>7</v>
      </c>
      <c r="N665" s="38" t="s">
        <v>2061</v>
      </c>
      <c r="O665" s="39">
        <v>42786</v>
      </c>
      <c r="P665" s="38" t="s">
        <v>1716</v>
      </c>
      <c r="Q665" s="65">
        <v>4003641.47</v>
      </c>
    </row>
    <row r="666" spans="1:17" ht="23.25" x14ac:dyDescent="0.25">
      <c r="A666" s="72">
        <v>665</v>
      </c>
      <c r="B666" s="81" t="s">
        <v>227</v>
      </c>
      <c r="C666" s="49"/>
      <c r="D666" s="49" t="s">
        <v>266</v>
      </c>
      <c r="E666" s="49" t="s">
        <v>18</v>
      </c>
      <c r="F666" s="49" t="s">
        <v>267</v>
      </c>
      <c r="G666" s="49" t="s">
        <v>20</v>
      </c>
      <c r="H666" s="49" t="s">
        <v>432</v>
      </c>
      <c r="I666" s="67">
        <v>3</v>
      </c>
      <c r="J666" s="249" t="str">
        <f t="shared" si="10"/>
        <v>городской округ Первоуральск, г. Первоуральск, ул. Чекистов, д. 3</v>
      </c>
      <c r="K666" s="99">
        <v>2439.3000000000002</v>
      </c>
      <c r="L666" s="75">
        <v>36</v>
      </c>
      <c r="M666" s="99">
        <v>1</v>
      </c>
      <c r="N666" s="55" t="s">
        <v>1296</v>
      </c>
      <c r="O666" s="54">
        <v>42598</v>
      </c>
      <c r="P666" s="55" t="s">
        <v>1598</v>
      </c>
      <c r="Q666" s="65">
        <v>1822066.21</v>
      </c>
    </row>
    <row r="667" spans="1:17" ht="23.25" x14ac:dyDescent="0.25">
      <c r="A667" s="72">
        <v>666</v>
      </c>
      <c r="B667" s="81" t="s">
        <v>227</v>
      </c>
      <c r="C667" s="49"/>
      <c r="D667" s="49" t="s">
        <v>266</v>
      </c>
      <c r="E667" s="49" t="s">
        <v>18</v>
      </c>
      <c r="F667" s="49" t="s">
        <v>267</v>
      </c>
      <c r="G667" s="49" t="s">
        <v>20</v>
      </c>
      <c r="H667" s="49" t="s">
        <v>432</v>
      </c>
      <c r="I667" s="67">
        <v>5</v>
      </c>
      <c r="J667" s="249" t="str">
        <f t="shared" si="10"/>
        <v>городской округ Первоуральск, г. Первоуральск, ул. Чекистов, д. 5</v>
      </c>
      <c r="K667" s="99">
        <v>2266.1999999999998</v>
      </c>
      <c r="L667" s="75">
        <v>36</v>
      </c>
      <c r="M667" s="99">
        <v>1</v>
      </c>
      <c r="N667" s="55" t="s">
        <v>1296</v>
      </c>
      <c r="O667" s="54">
        <v>42598</v>
      </c>
      <c r="P667" s="55" t="s">
        <v>1598</v>
      </c>
      <c r="Q667" s="65">
        <v>1822066.21</v>
      </c>
    </row>
    <row r="668" spans="1:17" ht="23.25" x14ac:dyDescent="0.25">
      <c r="A668" s="72">
        <v>667</v>
      </c>
      <c r="B668" s="81" t="s">
        <v>227</v>
      </c>
      <c r="C668" s="73"/>
      <c r="D668" s="24" t="s">
        <v>266</v>
      </c>
      <c r="E668" s="24" t="s">
        <v>18</v>
      </c>
      <c r="F668" s="24" t="s">
        <v>267</v>
      </c>
      <c r="G668" s="24" t="s">
        <v>20</v>
      </c>
      <c r="H668" s="24" t="s">
        <v>274</v>
      </c>
      <c r="I668" s="58">
        <v>35</v>
      </c>
      <c r="J668" s="249" t="str">
        <f t="shared" si="10"/>
        <v>городской округ Первоуральск, г. Первоуральск, ул. Чкалова, д. 35</v>
      </c>
      <c r="K668" s="75">
        <v>1765.8</v>
      </c>
      <c r="L668" s="75">
        <v>27</v>
      </c>
      <c r="M668" s="75">
        <v>6</v>
      </c>
      <c r="N668" s="38" t="s">
        <v>2060</v>
      </c>
      <c r="O668" s="39">
        <v>42829</v>
      </c>
      <c r="P668" s="38" t="s">
        <v>1619</v>
      </c>
      <c r="Q668" s="65">
        <v>3554916.1</v>
      </c>
    </row>
    <row r="669" spans="1:17" ht="33.75" x14ac:dyDescent="0.25">
      <c r="A669" s="72">
        <v>668</v>
      </c>
      <c r="B669" s="81" t="s">
        <v>227</v>
      </c>
      <c r="C669" s="73"/>
      <c r="D669" s="24" t="s">
        <v>266</v>
      </c>
      <c r="E669" s="24" t="s">
        <v>18</v>
      </c>
      <c r="F669" s="24" t="s">
        <v>267</v>
      </c>
      <c r="G669" s="24" t="s">
        <v>20</v>
      </c>
      <c r="H669" s="24" t="s">
        <v>274</v>
      </c>
      <c r="I669" s="58">
        <v>37</v>
      </c>
      <c r="J669" s="249" t="str">
        <f t="shared" si="10"/>
        <v>городской округ Первоуральск, г. Первоуральск, ул. Чкалова, д. 37</v>
      </c>
      <c r="K669" s="75">
        <v>2245.4</v>
      </c>
      <c r="L669" s="75">
        <v>18</v>
      </c>
      <c r="M669" s="75">
        <v>7</v>
      </c>
      <c r="N669" s="38" t="s">
        <v>2231</v>
      </c>
      <c r="O669" s="39" t="s">
        <v>2233</v>
      </c>
      <c r="P669" s="38" t="s">
        <v>2232</v>
      </c>
      <c r="Q669" s="65">
        <v>6611702.9000000004</v>
      </c>
    </row>
    <row r="670" spans="1:17" ht="23.25" x14ac:dyDescent="0.25">
      <c r="A670" s="72">
        <v>669</v>
      </c>
      <c r="B670" s="81" t="s">
        <v>227</v>
      </c>
      <c r="C670" s="73"/>
      <c r="D670" s="24" t="s">
        <v>266</v>
      </c>
      <c r="E670" s="24" t="s">
        <v>18</v>
      </c>
      <c r="F670" s="24" t="s">
        <v>267</v>
      </c>
      <c r="G670" s="24" t="s">
        <v>20</v>
      </c>
      <c r="H670" s="24" t="s">
        <v>274</v>
      </c>
      <c r="I670" s="58">
        <v>38</v>
      </c>
      <c r="J670" s="249" t="str">
        <f t="shared" si="10"/>
        <v>городской округ Первоуральск, г. Первоуральск, ул. Чкалова, д. 38</v>
      </c>
      <c r="K670" s="75">
        <v>2444.8000000000002</v>
      </c>
      <c r="L670" s="75">
        <v>23</v>
      </c>
      <c r="M670" s="75">
        <v>8</v>
      </c>
      <c r="N670" s="38" t="s">
        <v>2060</v>
      </c>
      <c r="O670" s="39">
        <v>42829</v>
      </c>
      <c r="P670" s="38" t="s">
        <v>1619</v>
      </c>
      <c r="Q670" s="65">
        <v>11098002.91</v>
      </c>
    </row>
    <row r="671" spans="1:17" ht="33.75" x14ac:dyDescent="0.25">
      <c r="A671" s="80">
        <v>670</v>
      </c>
      <c r="B671" s="81" t="s">
        <v>227</v>
      </c>
      <c r="C671" s="73"/>
      <c r="D671" s="24" t="s">
        <v>266</v>
      </c>
      <c r="E671" s="24" t="s">
        <v>18</v>
      </c>
      <c r="F671" s="24" t="s">
        <v>267</v>
      </c>
      <c r="G671" s="24" t="s">
        <v>20</v>
      </c>
      <c r="H671" s="24" t="s">
        <v>274</v>
      </c>
      <c r="I671" s="58" t="s">
        <v>3026</v>
      </c>
      <c r="J671" s="249" t="str">
        <f t="shared" si="10"/>
        <v>городской округ Первоуральск, г. Первоуральск, ул. Чкалова, д. 41/13</v>
      </c>
      <c r="K671" s="75">
        <v>1624.6</v>
      </c>
      <c r="L671" s="75">
        <v>24</v>
      </c>
      <c r="M671" s="75">
        <v>7</v>
      </c>
      <c r="N671" s="38" t="s">
        <v>2231</v>
      </c>
      <c r="O671" s="39" t="s">
        <v>2233</v>
      </c>
      <c r="P671" s="38" t="s">
        <v>2232</v>
      </c>
      <c r="Q671" s="65">
        <v>6242570.0899999999</v>
      </c>
    </row>
    <row r="672" spans="1:17" ht="23.25" x14ac:dyDescent="0.25">
      <c r="A672" s="72">
        <v>671</v>
      </c>
      <c r="B672" s="81" t="s">
        <v>227</v>
      </c>
      <c r="C672" s="73"/>
      <c r="D672" s="24" t="s">
        <v>266</v>
      </c>
      <c r="E672" s="24" t="s">
        <v>18</v>
      </c>
      <c r="F672" s="24" t="s">
        <v>267</v>
      </c>
      <c r="G672" s="24" t="s">
        <v>20</v>
      </c>
      <c r="H672" s="24" t="s">
        <v>132</v>
      </c>
      <c r="I672" s="58">
        <v>13</v>
      </c>
      <c r="J672" s="249" t="str">
        <f t="shared" si="10"/>
        <v>городской округ Первоуральск, г. Первоуральск, ул. Энгельса, д. 13</v>
      </c>
      <c r="K672" s="75">
        <v>842</v>
      </c>
      <c r="L672" s="75">
        <v>16</v>
      </c>
      <c r="M672" s="75">
        <v>6</v>
      </c>
      <c r="N672" s="38" t="s">
        <v>2061</v>
      </c>
      <c r="O672" s="39">
        <v>42786</v>
      </c>
      <c r="P672" s="38" t="s">
        <v>1716</v>
      </c>
      <c r="Q672" s="65">
        <v>4217617.3600000003</v>
      </c>
    </row>
    <row r="673" spans="1:17" ht="23.25" x14ac:dyDescent="0.25">
      <c r="A673" s="72">
        <v>672</v>
      </c>
      <c r="B673" s="81" t="s">
        <v>227</v>
      </c>
      <c r="C673" s="73"/>
      <c r="D673" s="24" t="s">
        <v>266</v>
      </c>
      <c r="E673" s="24" t="s">
        <v>18</v>
      </c>
      <c r="F673" s="24" t="s">
        <v>267</v>
      </c>
      <c r="G673" s="24" t="s">
        <v>20</v>
      </c>
      <c r="H673" s="24" t="s">
        <v>132</v>
      </c>
      <c r="I673" s="58">
        <v>15</v>
      </c>
      <c r="J673" s="249" t="str">
        <f t="shared" si="10"/>
        <v>городской округ Первоуральск, г. Первоуральск, ул. Энгельса, д. 15</v>
      </c>
      <c r="K673" s="75">
        <v>400.51</v>
      </c>
      <c r="L673" s="75">
        <v>8</v>
      </c>
      <c r="M673" s="75">
        <v>6</v>
      </c>
      <c r="N673" s="38" t="s">
        <v>2061</v>
      </c>
      <c r="O673" s="39">
        <v>42786</v>
      </c>
      <c r="P673" s="38" t="s">
        <v>1716</v>
      </c>
      <c r="Q673" s="65">
        <v>1730734.32</v>
      </c>
    </row>
    <row r="674" spans="1:17" x14ac:dyDescent="0.25">
      <c r="A674" s="80">
        <v>673</v>
      </c>
      <c r="B674" s="81" t="s">
        <v>227</v>
      </c>
      <c r="C674" s="73"/>
      <c r="D674" s="24" t="s">
        <v>279</v>
      </c>
      <c r="E674" s="24" t="s">
        <v>18</v>
      </c>
      <c r="F674" s="24" t="s">
        <v>280</v>
      </c>
      <c r="G674" s="24" t="s">
        <v>20</v>
      </c>
      <c r="H674" s="24" t="s">
        <v>281</v>
      </c>
      <c r="I674" s="58">
        <v>64</v>
      </c>
      <c r="J674" s="249" t="str">
        <f t="shared" si="10"/>
        <v>городской округ Ревда, г. Ревда, ул. Азина, д. 64</v>
      </c>
      <c r="K674" s="75">
        <v>1555</v>
      </c>
      <c r="L674" s="75">
        <v>18</v>
      </c>
      <c r="M674" s="75">
        <v>8</v>
      </c>
      <c r="N674" s="38" t="s">
        <v>2062</v>
      </c>
      <c r="O674" s="39">
        <v>42685</v>
      </c>
      <c r="P674" s="38" t="s">
        <v>1610</v>
      </c>
      <c r="Q674" s="65">
        <v>7862924.3399999999</v>
      </c>
    </row>
    <row r="675" spans="1:17" x14ac:dyDescent="0.25">
      <c r="A675" s="72">
        <v>674</v>
      </c>
      <c r="B675" s="81" t="s">
        <v>227</v>
      </c>
      <c r="C675" s="73"/>
      <c r="D675" s="24" t="s">
        <v>279</v>
      </c>
      <c r="E675" s="24" t="s">
        <v>18</v>
      </c>
      <c r="F675" s="24" t="s">
        <v>280</v>
      </c>
      <c r="G675" s="24" t="s">
        <v>20</v>
      </c>
      <c r="H675" s="24" t="s">
        <v>171</v>
      </c>
      <c r="I675" s="58">
        <v>10</v>
      </c>
      <c r="J675" s="249" t="str">
        <f t="shared" si="10"/>
        <v>городской округ Ревда, г. Ревда, ул. Жуковского, д. 10</v>
      </c>
      <c r="K675" s="75">
        <v>858.4</v>
      </c>
      <c r="L675" s="75">
        <v>13</v>
      </c>
      <c r="M675" s="75">
        <v>6</v>
      </c>
      <c r="N675" s="38" t="s">
        <v>2062</v>
      </c>
      <c r="O675" s="39">
        <v>42685</v>
      </c>
      <c r="P675" s="38" t="s">
        <v>1610</v>
      </c>
      <c r="Q675" s="65">
        <v>5115512.4000000004</v>
      </c>
    </row>
    <row r="676" spans="1:17" x14ac:dyDescent="0.25">
      <c r="A676" s="72">
        <v>675</v>
      </c>
      <c r="B676" s="81" t="s">
        <v>227</v>
      </c>
      <c r="C676" s="73"/>
      <c r="D676" s="24" t="s">
        <v>279</v>
      </c>
      <c r="E676" s="24" t="s">
        <v>18</v>
      </c>
      <c r="F676" s="24" t="s">
        <v>280</v>
      </c>
      <c r="G676" s="24" t="s">
        <v>20</v>
      </c>
      <c r="H676" s="24" t="s">
        <v>171</v>
      </c>
      <c r="I676" s="58">
        <v>12</v>
      </c>
      <c r="J676" s="249" t="str">
        <f t="shared" si="10"/>
        <v>городской округ Ревда, г. Ревда, ул. Жуковского, д. 12</v>
      </c>
      <c r="K676" s="75">
        <v>564.6</v>
      </c>
      <c r="L676" s="75">
        <v>12</v>
      </c>
      <c r="M676" s="75">
        <v>7</v>
      </c>
      <c r="N676" s="38" t="s">
        <v>2062</v>
      </c>
      <c r="O676" s="39">
        <v>42685</v>
      </c>
      <c r="P676" s="38" t="s">
        <v>1610</v>
      </c>
      <c r="Q676" s="65">
        <v>4010933.28</v>
      </c>
    </row>
    <row r="677" spans="1:17" x14ac:dyDescent="0.25">
      <c r="A677" s="72">
        <v>676</v>
      </c>
      <c r="B677" s="81" t="s">
        <v>227</v>
      </c>
      <c r="C677" s="73"/>
      <c r="D677" s="24" t="s">
        <v>279</v>
      </c>
      <c r="E677" s="24" t="s">
        <v>18</v>
      </c>
      <c r="F677" s="24" t="s">
        <v>280</v>
      </c>
      <c r="G677" s="24" t="s">
        <v>20</v>
      </c>
      <c r="H677" s="24" t="s">
        <v>171</v>
      </c>
      <c r="I677" s="58">
        <v>3</v>
      </c>
      <c r="J677" s="249" t="str">
        <f t="shared" si="10"/>
        <v>городской округ Ревда, г. Ревда, ул. Жуковского, д. 3</v>
      </c>
      <c r="K677" s="75">
        <v>780.8</v>
      </c>
      <c r="L677" s="75">
        <v>16</v>
      </c>
      <c r="M677" s="75">
        <v>7</v>
      </c>
      <c r="N677" s="38" t="s">
        <v>2062</v>
      </c>
      <c r="O677" s="39">
        <v>42685</v>
      </c>
      <c r="P677" s="38" t="s">
        <v>1610</v>
      </c>
      <c r="Q677" s="65">
        <v>4627668.54</v>
      </c>
    </row>
    <row r="678" spans="1:17" x14ac:dyDescent="0.25">
      <c r="A678" s="80">
        <v>677</v>
      </c>
      <c r="B678" s="81" t="s">
        <v>227</v>
      </c>
      <c r="C678" s="73"/>
      <c r="D678" s="24" t="s">
        <v>279</v>
      </c>
      <c r="E678" s="24" t="s">
        <v>18</v>
      </c>
      <c r="F678" s="24" t="s">
        <v>280</v>
      </c>
      <c r="G678" s="24" t="s">
        <v>20</v>
      </c>
      <c r="H678" s="24" t="s">
        <v>171</v>
      </c>
      <c r="I678" s="58">
        <v>4</v>
      </c>
      <c r="J678" s="249" t="str">
        <f t="shared" si="10"/>
        <v>городской округ Ревда, г. Ревда, ул. Жуковского, д. 4</v>
      </c>
      <c r="K678" s="75">
        <v>566.1</v>
      </c>
      <c r="L678" s="75">
        <v>12</v>
      </c>
      <c r="M678" s="75">
        <v>7</v>
      </c>
      <c r="N678" s="38" t="s">
        <v>2062</v>
      </c>
      <c r="O678" s="39">
        <v>42685</v>
      </c>
      <c r="P678" s="38" t="s">
        <v>1610</v>
      </c>
      <c r="Q678" s="65">
        <v>3563246</v>
      </c>
    </row>
    <row r="679" spans="1:17" x14ac:dyDescent="0.25">
      <c r="A679" s="72">
        <v>678</v>
      </c>
      <c r="B679" s="81" t="s">
        <v>227</v>
      </c>
      <c r="C679" s="73"/>
      <c r="D679" s="24" t="s">
        <v>279</v>
      </c>
      <c r="E679" s="24" t="s">
        <v>18</v>
      </c>
      <c r="F679" s="24" t="s">
        <v>280</v>
      </c>
      <c r="G679" s="24" t="s">
        <v>20</v>
      </c>
      <c r="H679" s="24" t="s">
        <v>171</v>
      </c>
      <c r="I679" s="58">
        <v>5</v>
      </c>
      <c r="J679" s="249" t="str">
        <f t="shared" si="10"/>
        <v>городской округ Ревда, г. Ревда, ул. Жуковского, д. 5</v>
      </c>
      <c r="K679" s="75">
        <v>833.3</v>
      </c>
      <c r="L679" s="75">
        <v>16</v>
      </c>
      <c r="M679" s="75">
        <v>7</v>
      </c>
      <c r="N679" s="38" t="s">
        <v>2062</v>
      </c>
      <c r="O679" s="39">
        <v>42685</v>
      </c>
      <c r="P679" s="38" t="s">
        <v>1610</v>
      </c>
      <c r="Q679" s="65">
        <v>5596318.7400000002</v>
      </c>
    </row>
    <row r="680" spans="1:17" x14ac:dyDescent="0.25">
      <c r="A680" s="72">
        <v>679</v>
      </c>
      <c r="B680" s="81" t="s">
        <v>227</v>
      </c>
      <c r="C680" s="73"/>
      <c r="D680" s="24" t="s">
        <v>279</v>
      </c>
      <c r="E680" s="24" t="s">
        <v>18</v>
      </c>
      <c r="F680" s="24" t="s">
        <v>280</v>
      </c>
      <c r="G680" s="24" t="s">
        <v>20</v>
      </c>
      <c r="H680" s="24" t="s">
        <v>171</v>
      </c>
      <c r="I680" s="58" t="s">
        <v>317</v>
      </c>
      <c r="J680" s="249" t="str">
        <f t="shared" si="10"/>
        <v>городской округ Ревда, г. Ревда, ул. Жуковского, д. 6А</v>
      </c>
      <c r="K680" s="75">
        <v>729.7</v>
      </c>
      <c r="L680" s="75">
        <v>12</v>
      </c>
      <c r="M680" s="75">
        <v>5</v>
      </c>
      <c r="N680" s="38" t="s">
        <v>2063</v>
      </c>
      <c r="O680" s="39">
        <v>42902</v>
      </c>
      <c r="P680" s="38" t="s">
        <v>3034</v>
      </c>
      <c r="Q680" s="65">
        <v>4044491.3</v>
      </c>
    </row>
    <row r="681" spans="1:17" x14ac:dyDescent="0.25">
      <c r="A681" s="80">
        <v>680</v>
      </c>
      <c r="B681" s="81" t="s">
        <v>227</v>
      </c>
      <c r="C681" s="73"/>
      <c r="D681" s="24" t="s">
        <v>279</v>
      </c>
      <c r="E681" s="24" t="s">
        <v>18</v>
      </c>
      <c r="F681" s="24" t="s">
        <v>280</v>
      </c>
      <c r="G681" s="24" t="s">
        <v>20</v>
      </c>
      <c r="H681" s="24" t="s">
        <v>171</v>
      </c>
      <c r="I681" s="58">
        <v>8</v>
      </c>
      <c r="J681" s="249" t="str">
        <f t="shared" si="10"/>
        <v>городской округ Ревда, г. Ревда, ул. Жуковского, д. 8</v>
      </c>
      <c r="K681" s="75">
        <v>579</v>
      </c>
      <c r="L681" s="75">
        <v>12</v>
      </c>
      <c r="M681" s="75">
        <v>7</v>
      </c>
      <c r="N681" s="38" t="s">
        <v>2062</v>
      </c>
      <c r="O681" s="39">
        <v>42685</v>
      </c>
      <c r="P681" s="38" t="s">
        <v>1610</v>
      </c>
      <c r="Q681" s="65">
        <v>3890422.24</v>
      </c>
    </row>
    <row r="682" spans="1:17" ht="23.25" x14ac:dyDescent="0.25">
      <c r="A682" s="80">
        <v>681</v>
      </c>
      <c r="B682" s="81" t="s">
        <v>227</v>
      </c>
      <c r="C682" s="73"/>
      <c r="D682" s="24" t="s">
        <v>279</v>
      </c>
      <c r="E682" s="24" t="s">
        <v>18</v>
      </c>
      <c r="F682" s="24" t="s">
        <v>280</v>
      </c>
      <c r="G682" s="24" t="s">
        <v>20</v>
      </c>
      <c r="H682" s="24" t="s">
        <v>131</v>
      </c>
      <c r="I682" s="58">
        <v>59</v>
      </c>
      <c r="J682" s="249" t="str">
        <f t="shared" si="10"/>
        <v>городской округ Ревда, г. Ревда, ул. Карла Либкнехта, д. 59</v>
      </c>
      <c r="K682" s="75">
        <v>559.79999999999995</v>
      </c>
      <c r="L682" s="75">
        <v>12</v>
      </c>
      <c r="M682" s="75">
        <v>7</v>
      </c>
      <c r="N682" s="38" t="s">
        <v>2062</v>
      </c>
      <c r="O682" s="39">
        <v>42685</v>
      </c>
      <c r="P682" s="38" t="s">
        <v>1610</v>
      </c>
      <c r="Q682" s="65">
        <v>4199666.0199999996</v>
      </c>
    </row>
    <row r="683" spans="1:17" ht="23.25" x14ac:dyDescent="0.25">
      <c r="A683" s="72">
        <v>682</v>
      </c>
      <c r="B683" s="81" t="s">
        <v>227</v>
      </c>
      <c r="C683" s="73"/>
      <c r="D683" s="24" t="s">
        <v>279</v>
      </c>
      <c r="E683" s="24" t="s">
        <v>18</v>
      </c>
      <c r="F683" s="24" t="s">
        <v>280</v>
      </c>
      <c r="G683" s="24" t="s">
        <v>20</v>
      </c>
      <c r="H683" s="24" t="s">
        <v>131</v>
      </c>
      <c r="I683" s="58">
        <v>63</v>
      </c>
      <c r="J683" s="249" t="str">
        <f t="shared" si="10"/>
        <v>городской округ Ревда, г. Ревда, ул. Карла Либкнехта, д. 63</v>
      </c>
      <c r="K683" s="75">
        <v>562.6</v>
      </c>
      <c r="L683" s="75">
        <v>12</v>
      </c>
      <c r="M683" s="75">
        <v>7</v>
      </c>
      <c r="N683" s="38" t="s">
        <v>2062</v>
      </c>
      <c r="O683" s="39">
        <v>42685</v>
      </c>
      <c r="P683" s="38" t="s">
        <v>1610</v>
      </c>
      <c r="Q683" s="65">
        <v>4055741.42</v>
      </c>
    </row>
    <row r="684" spans="1:17" ht="23.25" x14ac:dyDescent="0.25">
      <c r="A684" s="72">
        <v>683</v>
      </c>
      <c r="B684" s="81" t="s">
        <v>227</v>
      </c>
      <c r="C684" s="73"/>
      <c r="D684" s="24" t="s">
        <v>279</v>
      </c>
      <c r="E684" s="24" t="s">
        <v>18</v>
      </c>
      <c r="F684" s="24" t="s">
        <v>280</v>
      </c>
      <c r="G684" s="24" t="s">
        <v>20</v>
      </c>
      <c r="H684" s="24" t="s">
        <v>131</v>
      </c>
      <c r="I684" s="58">
        <v>67</v>
      </c>
      <c r="J684" s="249" t="str">
        <f t="shared" si="10"/>
        <v>городской округ Ревда, г. Ревда, ул. Карла Либкнехта, д. 67</v>
      </c>
      <c r="K684" s="75">
        <v>890</v>
      </c>
      <c r="L684" s="75">
        <v>9</v>
      </c>
      <c r="M684" s="75">
        <v>7</v>
      </c>
      <c r="N684" s="38" t="s">
        <v>2062</v>
      </c>
      <c r="O684" s="39">
        <v>42685</v>
      </c>
      <c r="P684" s="38" t="s">
        <v>1610</v>
      </c>
      <c r="Q684" s="65">
        <v>5368376.96</v>
      </c>
    </row>
    <row r="685" spans="1:17" ht="23.25" x14ac:dyDescent="0.25">
      <c r="A685" s="72">
        <v>684</v>
      </c>
      <c r="B685" s="81" t="s">
        <v>227</v>
      </c>
      <c r="C685" s="73"/>
      <c r="D685" s="24" t="s">
        <v>279</v>
      </c>
      <c r="E685" s="24" t="s">
        <v>18</v>
      </c>
      <c r="F685" s="24" t="s">
        <v>280</v>
      </c>
      <c r="G685" s="24" t="s">
        <v>20</v>
      </c>
      <c r="H685" s="24" t="s">
        <v>131</v>
      </c>
      <c r="I685" s="58">
        <v>73</v>
      </c>
      <c r="J685" s="249" t="str">
        <f t="shared" si="10"/>
        <v>городской округ Ревда, г. Ревда, ул. Карла Либкнехта, д. 73</v>
      </c>
      <c r="K685" s="75">
        <v>554.29999999999995</v>
      </c>
      <c r="L685" s="75">
        <v>12</v>
      </c>
      <c r="M685" s="75">
        <v>8</v>
      </c>
      <c r="N685" s="38" t="s">
        <v>2062</v>
      </c>
      <c r="O685" s="39">
        <v>42685</v>
      </c>
      <c r="P685" s="38" t="s">
        <v>1610</v>
      </c>
      <c r="Q685" s="65">
        <v>3892325.58</v>
      </c>
    </row>
    <row r="686" spans="1:17" ht="23.25" x14ac:dyDescent="0.25">
      <c r="A686" s="72">
        <v>685</v>
      </c>
      <c r="B686" s="81" t="s">
        <v>227</v>
      </c>
      <c r="C686" s="73"/>
      <c r="D686" s="24" t="s">
        <v>279</v>
      </c>
      <c r="E686" s="24" t="s">
        <v>18</v>
      </c>
      <c r="F686" s="24" t="s">
        <v>280</v>
      </c>
      <c r="G686" s="24" t="s">
        <v>20</v>
      </c>
      <c r="H686" s="24" t="s">
        <v>131</v>
      </c>
      <c r="I686" s="58">
        <v>75</v>
      </c>
      <c r="J686" s="249" t="str">
        <f t="shared" si="10"/>
        <v>городской округ Ревда, г. Ревда, ул. Карла Либкнехта, д. 75</v>
      </c>
      <c r="K686" s="75">
        <v>573</v>
      </c>
      <c r="L686" s="75">
        <v>12</v>
      </c>
      <c r="M686" s="75">
        <v>7</v>
      </c>
      <c r="N686" s="38" t="s">
        <v>2062</v>
      </c>
      <c r="O686" s="39">
        <v>42685</v>
      </c>
      <c r="P686" s="38" t="s">
        <v>1610</v>
      </c>
      <c r="Q686" s="65">
        <v>4308654.3600000003</v>
      </c>
    </row>
    <row r="687" spans="1:17" ht="23.25" x14ac:dyDescent="0.25">
      <c r="A687" s="72">
        <v>686</v>
      </c>
      <c r="B687" s="81" t="s">
        <v>227</v>
      </c>
      <c r="C687" s="73"/>
      <c r="D687" s="24" t="s">
        <v>279</v>
      </c>
      <c r="E687" s="24" t="s">
        <v>18</v>
      </c>
      <c r="F687" s="24" t="s">
        <v>280</v>
      </c>
      <c r="G687" s="24" t="s">
        <v>20</v>
      </c>
      <c r="H687" s="24" t="s">
        <v>47</v>
      </c>
      <c r="I687" s="58">
        <v>49</v>
      </c>
      <c r="J687" s="249" t="str">
        <f t="shared" si="10"/>
        <v>городской округ Ревда, г. Ревда, ул. Максима Горького, д. 49</v>
      </c>
      <c r="K687" s="75">
        <v>5395.5</v>
      </c>
      <c r="L687" s="75">
        <v>104</v>
      </c>
      <c r="M687" s="75">
        <v>1</v>
      </c>
      <c r="N687" s="38" t="s">
        <v>2063</v>
      </c>
      <c r="O687" s="39">
        <v>42902</v>
      </c>
      <c r="P687" s="38" t="s">
        <v>3034</v>
      </c>
      <c r="Q687" s="65">
        <v>6015134.96</v>
      </c>
    </row>
    <row r="688" spans="1:17" x14ac:dyDescent="0.25">
      <c r="A688" s="72">
        <v>687</v>
      </c>
      <c r="B688" s="81" t="s">
        <v>227</v>
      </c>
      <c r="C688" s="49"/>
      <c r="D688" s="49" t="s">
        <v>279</v>
      </c>
      <c r="E688" s="49" t="s">
        <v>18</v>
      </c>
      <c r="F688" s="49" t="s">
        <v>280</v>
      </c>
      <c r="G688" s="49" t="s">
        <v>20</v>
      </c>
      <c r="H688" s="49" t="s">
        <v>69</v>
      </c>
      <c r="I688" s="67">
        <v>38</v>
      </c>
      <c r="J688" s="249" t="str">
        <f t="shared" si="10"/>
        <v>городской округ Ревда, г. Ревда, ул. Мира, д. 38</v>
      </c>
      <c r="K688" s="99">
        <v>4495.3999999999996</v>
      </c>
      <c r="L688" s="75">
        <v>72</v>
      </c>
      <c r="M688" s="99">
        <v>2</v>
      </c>
      <c r="N688" s="55" t="s">
        <v>1296</v>
      </c>
      <c r="O688" s="54">
        <v>42598</v>
      </c>
      <c r="P688" s="55" t="s">
        <v>1598</v>
      </c>
      <c r="Q688" s="65">
        <v>3653215.06</v>
      </c>
    </row>
    <row r="689" spans="1:18" x14ac:dyDescent="0.25">
      <c r="A689" s="72">
        <v>688</v>
      </c>
      <c r="B689" s="81" t="s">
        <v>227</v>
      </c>
      <c r="C689" s="49"/>
      <c r="D689" s="49" t="s">
        <v>279</v>
      </c>
      <c r="E689" s="49" t="s">
        <v>18</v>
      </c>
      <c r="F689" s="49" t="s">
        <v>280</v>
      </c>
      <c r="G689" s="49" t="s">
        <v>20</v>
      </c>
      <c r="H689" s="49" t="s">
        <v>69</v>
      </c>
      <c r="I689" s="67">
        <v>42</v>
      </c>
      <c r="J689" s="249" t="str">
        <f t="shared" si="10"/>
        <v>городской округ Ревда, г. Ревда, ул. Мира, д. 42</v>
      </c>
      <c r="K689" s="99">
        <v>4480.7</v>
      </c>
      <c r="L689" s="75">
        <v>71</v>
      </c>
      <c r="M689" s="99">
        <v>1</v>
      </c>
      <c r="N689" s="55" t="s">
        <v>1296</v>
      </c>
      <c r="O689" s="54">
        <v>42598</v>
      </c>
      <c r="P689" s="55" t="s">
        <v>1598</v>
      </c>
      <c r="Q689" s="65">
        <v>1827562.74</v>
      </c>
      <c r="R689" s="102" t="s">
        <v>2348</v>
      </c>
    </row>
    <row r="690" spans="1:18" ht="23.25" x14ac:dyDescent="0.25">
      <c r="A690" s="72">
        <v>689</v>
      </c>
      <c r="B690" s="81" t="s">
        <v>227</v>
      </c>
      <c r="C690" s="49"/>
      <c r="D690" s="49" t="s">
        <v>279</v>
      </c>
      <c r="E690" s="49" t="s">
        <v>18</v>
      </c>
      <c r="F690" s="49" t="s">
        <v>280</v>
      </c>
      <c r="G690" s="49" t="s">
        <v>20</v>
      </c>
      <c r="H690" s="49" t="s">
        <v>576</v>
      </c>
      <c r="I690" s="67">
        <v>31</v>
      </c>
      <c r="J690" s="249" t="str">
        <f t="shared" si="10"/>
        <v>городской округ Ревда, г. Ревда, ул. Олега Кошевого, д. 31</v>
      </c>
      <c r="K690" s="99">
        <v>7128.9</v>
      </c>
      <c r="L690" s="75">
        <v>105</v>
      </c>
      <c r="M690" s="99">
        <v>3</v>
      </c>
      <c r="N690" s="55" t="s">
        <v>1296</v>
      </c>
      <c r="O690" s="54">
        <v>42598</v>
      </c>
      <c r="P690" s="55" t="s">
        <v>1598</v>
      </c>
      <c r="Q690" s="65">
        <v>5398412.9400000004</v>
      </c>
    </row>
    <row r="691" spans="1:18" x14ac:dyDescent="0.25">
      <c r="A691" s="72">
        <v>690</v>
      </c>
      <c r="B691" s="81" t="s">
        <v>227</v>
      </c>
      <c r="C691" s="49"/>
      <c r="D691" s="49" t="s">
        <v>279</v>
      </c>
      <c r="E691" s="49" t="s">
        <v>18</v>
      </c>
      <c r="F691" s="49" t="s">
        <v>280</v>
      </c>
      <c r="G691" s="49" t="s">
        <v>20</v>
      </c>
      <c r="H691" s="49" t="s">
        <v>283</v>
      </c>
      <c r="I691" s="67">
        <v>10</v>
      </c>
      <c r="J691" s="249" t="str">
        <f t="shared" si="10"/>
        <v>городской округ Ревда, г. Ревда, ул. Павла Зыкина, д. 10</v>
      </c>
      <c r="K691" s="99">
        <v>2698.7</v>
      </c>
      <c r="L691" s="75">
        <v>36</v>
      </c>
      <c r="M691" s="99">
        <v>1</v>
      </c>
      <c r="N691" s="55" t="s">
        <v>1296</v>
      </c>
      <c r="O691" s="54">
        <v>42598</v>
      </c>
      <c r="P691" s="55" t="s">
        <v>1598</v>
      </c>
      <c r="Q691" s="65">
        <v>1826682.46</v>
      </c>
    </row>
    <row r="692" spans="1:18" ht="23.25" x14ac:dyDescent="0.25">
      <c r="A692" s="72">
        <v>691</v>
      </c>
      <c r="B692" s="81" t="s">
        <v>227</v>
      </c>
      <c r="C692" s="49"/>
      <c r="D692" s="49" t="s">
        <v>279</v>
      </c>
      <c r="E692" s="49" t="s">
        <v>18</v>
      </c>
      <c r="F692" s="49" t="s">
        <v>280</v>
      </c>
      <c r="G692" s="49" t="s">
        <v>20</v>
      </c>
      <c r="H692" s="49" t="s">
        <v>283</v>
      </c>
      <c r="I692" s="67" t="s">
        <v>1452</v>
      </c>
      <c r="J692" s="249" t="str">
        <f t="shared" si="10"/>
        <v>городской округ Ревда, г. Ревда, ул. Павла Зыкина, д. 36КОРПУС 2</v>
      </c>
      <c r="K692" s="99">
        <v>2453.4</v>
      </c>
      <c r="L692" s="75">
        <v>36</v>
      </c>
      <c r="M692" s="99">
        <v>1</v>
      </c>
      <c r="N692" s="55" t="s">
        <v>1296</v>
      </c>
      <c r="O692" s="54">
        <v>42598</v>
      </c>
      <c r="P692" s="55" t="s">
        <v>1598</v>
      </c>
      <c r="Q692" s="65">
        <v>1827272.46</v>
      </c>
    </row>
    <row r="693" spans="1:18" x14ac:dyDescent="0.25">
      <c r="A693" s="72">
        <v>692</v>
      </c>
      <c r="B693" s="81" t="s">
        <v>227</v>
      </c>
      <c r="C693" s="73"/>
      <c r="D693" s="24" t="s">
        <v>279</v>
      </c>
      <c r="E693" s="24" t="s">
        <v>18</v>
      </c>
      <c r="F693" s="24" t="s">
        <v>280</v>
      </c>
      <c r="G693" s="24" t="s">
        <v>20</v>
      </c>
      <c r="H693" s="24" t="s">
        <v>132</v>
      </c>
      <c r="I693" s="58">
        <v>38</v>
      </c>
      <c r="J693" s="249" t="str">
        <f t="shared" si="10"/>
        <v>городской округ Ревда, г. Ревда, ул. Энгельса, д. 38</v>
      </c>
      <c r="K693" s="75">
        <v>619.20000000000005</v>
      </c>
      <c r="L693" s="75">
        <v>12</v>
      </c>
      <c r="M693" s="75">
        <v>7</v>
      </c>
      <c r="N693" s="38" t="s">
        <v>2062</v>
      </c>
      <c r="O693" s="39">
        <v>42685</v>
      </c>
      <c r="P693" s="38" t="s">
        <v>1610</v>
      </c>
      <c r="Q693" s="65">
        <v>3908824.34</v>
      </c>
    </row>
    <row r="694" spans="1:18" x14ac:dyDescent="0.25">
      <c r="A694" s="72">
        <v>693</v>
      </c>
      <c r="B694" s="81" t="s">
        <v>227</v>
      </c>
      <c r="C694" s="73"/>
      <c r="D694" s="24" t="s">
        <v>279</v>
      </c>
      <c r="E694" s="24" t="s">
        <v>18</v>
      </c>
      <c r="F694" s="24" t="s">
        <v>280</v>
      </c>
      <c r="G694" s="24" t="s">
        <v>20</v>
      </c>
      <c r="H694" s="24" t="s">
        <v>132</v>
      </c>
      <c r="I694" s="58" t="s">
        <v>732</v>
      </c>
      <c r="J694" s="249" t="str">
        <f t="shared" si="10"/>
        <v>городской округ Ревда, г. Ревда, ул. Энгельса, д. 51А</v>
      </c>
      <c r="K694" s="75">
        <v>3754.02</v>
      </c>
      <c r="L694" s="75">
        <v>123</v>
      </c>
      <c r="M694" s="75">
        <v>1</v>
      </c>
      <c r="N694" s="38" t="s">
        <v>2063</v>
      </c>
      <c r="O694" s="39">
        <v>42902</v>
      </c>
      <c r="P694" s="38" t="s">
        <v>3034</v>
      </c>
      <c r="Q694" s="65">
        <v>1782825.42</v>
      </c>
    </row>
    <row r="695" spans="1:18" x14ac:dyDescent="0.25">
      <c r="A695" s="72">
        <v>694</v>
      </c>
      <c r="B695" s="81" t="s">
        <v>227</v>
      </c>
      <c r="C695" s="24"/>
      <c r="D695" s="24" t="s">
        <v>279</v>
      </c>
      <c r="E695" s="24" t="s">
        <v>18</v>
      </c>
      <c r="F695" s="24" t="s">
        <v>280</v>
      </c>
      <c r="G695" s="24" t="s">
        <v>20</v>
      </c>
      <c r="H695" s="24" t="s">
        <v>132</v>
      </c>
      <c r="I695" s="58">
        <v>54</v>
      </c>
      <c r="J695" s="249" t="str">
        <f t="shared" si="10"/>
        <v>городской округ Ревда, г. Ревда, ул. Энгельса, д. 54</v>
      </c>
      <c r="K695" s="75">
        <v>3185.9</v>
      </c>
      <c r="L695" s="75">
        <v>67</v>
      </c>
      <c r="M695" s="75">
        <v>8</v>
      </c>
      <c r="N695" s="38" t="s">
        <v>1758</v>
      </c>
      <c r="O695" s="39">
        <v>42458</v>
      </c>
      <c r="P695" s="38" t="s">
        <v>1732</v>
      </c>
      <c r="Q695" s="65">
        <v>14876872.41</v>
      </c>
    </row>
    <row r="696" spans="1:18" x14ac:dyDescent="0.25">
      <c r="A696" s="72">
        <v>695</v>
      </c>
      <c r="B696" s="81" t="s">
        <v>227</v>
      </c>
      <c r="C696" s="49"/>
      <c r="D696" s="49" t="s">
        <v>279</v>
      </c>
      <c r="E696" s="49" t="s">
        <v>18</v>
      </c>
      <c r="F696" s="49" t="s">
        <v>280</v>
      </c>
      <c r="G696" s="49" t="s">
        <v>20</v>
      </c>
      <c r="H696" s="49" t="s">
        <v>577</v>
      </c>
      <c r="I696" s="67">
        <v>4</v>
      </c>
      <c r="J696" s="249" t="str">
        <f t="shared" si="10"/>
        <v>городской округ Ревда, г. Ревда, ул. Ярославского, д. 4</v>
      </c>
      <c r="K696" s="99">
        <v>2701.5</v>
      </c>
      <c r="L696" s="75">
        <v>36</v>
      </c>
      <c r="M696" s="99">
        <v>1</v>
      </c>
      <c r="N696" s="55" t="s">
        <v>1296</v>
      </c>
      <c r="O696" s="54">
        <v>42598</v>
      </c>
      <c r="P696" s="55" t="s">
        <v>1598</v>
      </c>
      <c r="Q696" s="65">
        <v>1825934.34</v>
      </c>
    </row>
    <row r="697" spans="1:18" ht="23.25" x14ac:dyDescent="0.25">
      <c r="A697" s="72">
        <v>696</v>
      </c>
      <c r="B697" s="81" t="s">
        <v>499</v>
      </c>
      <c r="C697" s="24"/>
      <c r="D697" s="24" t="s">
        <v>551</v>
      </c>
      <c r="E697" s="24" t="s">
        <v>637</v>
      </c>
      <c r="F697" s="24" t="s">
        <v>782</v>
      </c>
      <c r="G697" s="24" t="s">
        <v>20</v>
      </c>
      <c r="H697" s="24" t="s">
        <v>74</v>
      </c>
      <c r="I697" s="58">
        <v>12</v>
      </c>
      <c r="J697" s="249" t="str">
        <f t="shared" si="10"/>
        <v>городской округ Рефтинский, п.г.т. Рефтинский, ул. Гагарина, д. 12</v>
      </c>
      <c r="K697" s="75">
        <v>3212.7</v>
      </c>
      <c r="L697" s="75">
        <v>104</v>
      </c>
      <c r="M697" s="75">
        <v>8</v>
      </c>
      <c r="N697" s="38" t="s">
        <v>2064</v>
      </c>
      <c r="O697" s="39">
        <v>42660</v>
      </c>
      <c r="P697" s="38" t="s">
        <v>2391</v>
      </c>
      <c r="Q697" s="65">
        <v>10706482.199999999</v>
      </c>
    </row>
    <row r="698" spans="1:18" ht="23.25" x14ac:dyDescent="0.25">
      <c r="A698" s="72">
        <v>697</v>
      </c>
      <c r="B698" s="81" t="s">
        <v>499</v>
      </c>
      <c r="C698" s="24"/>
      <c r="D698" s="24" t="s">
        <v>551</v>
      </c>
      <c r="E698" s="24" t="s">
        <v>637</v>
      </c>
      <c r="F698" s="24" t="s">
        <v>782</v>
      </c>
      <c r="G698" s="24" t="s">
        <v>20</v>
      </c>
      <c r="H698" s="24" t="s">
        <v>74</v>
      </c>
      <c r="I698" s="58">
        <v>13</v>
      </c>
      <c r="J698" s="249" t="str">
        <f t="shared" si="10"/>
        <v>городской округ Рефтинский, п.г.т. Рефтинский, ул. Гагарина, д. 13</v>
      </c>
      <c r="K698" s="75">
        <v>3290.2</v>
      </c>
      <c r="L698" s="75">
        <v>104</v>
      </c>
      <c r="M698" s="75">
        <v>8</v>
      </c>
      <c r="N698" s="38" t="s">
        <v>2064</v>
      </c>
      <c r="O698" s="39">
        <v>42660</v>
      </c>
      <c r="P698" s="38" t="s">
        <v>2391</v>
      </c>
      <c r="Q698" s="65">
        <v>10266717.439999999</v>
      </c>
    </row>
    <row r="699" spans="1:18" ht="23.25" x14ac:dyDescent="0.25">
      <c r="A699" s="72">
        <v>698</v>
      </c>
      <c r="B699" s="81" t="s">
        <v>227</v>
      </c>
      <c r="C699" s="73"/>
      <c r="D699" s="24" t="s">
        <v>284</v>
      </c>
      <c r="E699" s="24" t="s">
        <v>18</v>
      </c>
      <c r="F699" s="24" t="s">
        <v>285</v>
      </c>
      <c r="G699" s="24" t="s">
        <v>20</v>
      </c>
      <c r="H699" s="24" t="s">
        <v>28</v>
      </c>
      <c r="I699" s="58">
        <v>4</v>
      </c>
      <c r="J699" s="249" t="str">
        <f t="shared" si="10"/>
        <v>городской округ Среднеуральск, г. Среднеуральск, ул. Калинина, д. 4</v>
      </c>
      <c r="K699" s="75">
        <v>485.1</v>
      </c>
      <c r="L699" s="75">
        <v>8</v>
      </c>
      <c r="M699" s="75">
        <v>8</v>
      </c>
      <c r="N699" s="38" t="s">
        <v>2065</v>
      </c>
      <c r="O699" s="39">
        <v>42865</v>
      </c>
      <c r="P699" s="38" t="s">
        <v>1847</v>
      </c>
      <c r="Q699" s="65">
        <v>3977392.81</v>
      </c>
    </row>
    <row r="700" spans="1:18" ht="23.25" x14ac:dyDescent="0.25">
      <c r="A700" s="72">
        <v>699</v>
      </c>
      <c r="B700" s="81" t="s">
        <v>227</v>
      </c>
      <c r="C700" s="73"/>
      <c r="D700" s="24" t="s">
        <v>284</v>
      </c>
      <c r="E700" s="24" t="s">
        <v>18</v>
      </c>
      <c r="F700" s="24" t="s">
        <v>285</v>
      </c>
      <c r="G700" s="24" t="s">
        <v>20</v>
      </c>
      <c r="H700" s="24" t="s">
        <v>86</v>
      </c>
      <c r="I700" s="58" t="s">
        <v>224</v>
      </c>
      <c r="J700" s="249" t="str">
        <f t="shared" si="10"/>
        <v>городской округ Среднеуральск, г. Среднеуральск, ул. Куйбышева, д. 9А</v>
      </c>
      <c r="K700" s="75">
        <v>702.5</v>
      </c>
      <c r="L700" s="75">
        <v>12</v>
      </c>
      <c r="M700" s="75">
        <v>8</v>
      </c>
      <c r="N700" s="38" t="s">
        <v>2065</v>
      </c>
      <c r="O700" s="39">
        <v>42865</v>
      </c>
      <c r="P700" s="38" t="s">
        <v>1847</v>
      </c>
      <c r="Q700" s="65">
        <v>5098040.1399999997</v>
      </c>
    </row>
    <row r="701" spans="1:18" ht="23.25" x14ac:dyDescent="0.25">
      <c r="A701" s="72">
        <v>700</v>
      </c>
      <c r="B701" s="81" t="s">
        <v>227</v>
      </c>
      <c r="C701" s="73"/>
      <c r="D701" s="24" t="s">
        <v>284</v>
      </c>
      <c r="E701" s="24" t="s">
        <v>18</v>
      </c>
      <c r="F701" s="24" t="s">
        <v>285</v>
      </c>
      <c r="G701" s="24" t="s">
        <v>20</v>
      </c>
      <c r="H701" s="24" t="s">
        <v>689</v>
      </c>
      <c r="I701" s="58" t="s">
        <v>408</v>
      </c>
      <c r="J701" s="249" t="str">
        <f t="shared" si="10"/>
        <v>городской округ Среднеуральск, г. Среднеуральск, ул. Набережная, д. 3А</v>
      </c>
      <c r="K701" s="75">
        <v>3353</v>
      </c>
      <c r="L701" s="75">
        <v>60</v>
      </c>
      <c r="M701" s="75">
        <v>1</v>
      </c>
      <c r="N701" s="38" t="s">
        <v>2065</v>
      </c>
      <c r="O701" s="39">
        <v>42865</v>
      </c>
      <c r="P701" s="38" t="s">
        <v>1847</v>
      </c>
      <c r="Q701" s="65">
        <v>3031630.04</v>
      </c>
    </row>
    <row r="702" spans="1:18" ht="23.25" x14ac:dyDescent="0.25">
      <c r="A702" s="72">
        <v>701</v>
      </c>
      <c r="B702" s="81" t="s">
        <v>227</v>
      </c>
      <c r="C702" s="73"/>
      <c r="D702" s="24" t="s">
        <v>284</v>
      </c>
      <c r="E702" s="24" t="s">
        <v>18</v>
      </c>
      <c r="F702" s="24" t="s">
        <v>285</v>
      </c>
      <c r="G702" s="24" t="s">
        <v>20</v>
      </c>
      <c r="H702" s="24" t="s">
        <v>84</v>
      </c>
      <c r="I702" s="58">
        <v>42</v>
      </c>
      <c r="J702" s="249" t="str">
        <f t="shared" si="10"/>
        <v>городской округ Среднеуральск, г. Среднеуральск, ул. Советская, д. 42</v>
      </c>
      <c r="K702" s="75">
        <v>362</v>
      </c>
      <c r="L702" s="75">
        <v>5</v>
      </c>
      <c r="M702" s="75">
        <v>8</v>
      </c>
      <c r="N702" s="38" t="s">
        <v>2066</v>
      </c>
      <c r="O702" s="39">
        <v>42927</v>
      </c>
      <c r="P702" s="38" t="s">
        <v>1847</v>
      </c>
      <c r="Q702" s="65">
        <v>1896480.06</v>
      </c>
    </row>
    <row r="703" spans="1:18" ht="23.25" x14ac:dyDescent="0.25">
      <c r="A703" s="72">
        <v>702</v>
      </c>
      <c r="B703" s="81" t="s">
        <v>227</v>
      </c>
      <c r="C703" s="73"/>
      <c r="D703" s="24" t="s">
        <v>284</v>
      </c>
      <c r="E703" s="24" t="s">
        <v>18</v>
      </c>
      <c r="F703" s="24" t="s">
        <v>285</v>
      </c>
      <c r="G703" s="24" t="s">
        <v>20</v>
      </c>
      <c r="H703" s="24" t="s">
        <v>215</v>
      </c>
      <c r="I703" s="58">
        <v>16</v>
      </c>
      <c r="J703" s="249" t="str">
        <f t="shared" si="10"/>
        <v>городской округ Среднеуральск, г. Среднеуральск, ул. Уральская, д. 16</v>
      </c>
      <c r="K703" s="75">
        <v>2020.9</v>
      </c>
      <c r="L703" s="75">
        <v>24</v>
      </c>
      <c r="M703" s="75">
        <v>8</v>
      </c>
      <c r="N703" s="38" t="s">
        <v>2065</v>
      </c>
      <c r="O703" s="39">
        <v>42865</v>
      </c>
      <c r="P703" s="38" t="s">
        <v>1847</v>
      </c>
      <c r="Q703" s="65">
        <v>10478447.199999999</v>
      </c>
    </row>
    <row r="704" spans="1:18" ht="23.25" x14ac:dyDescent="0.25">
      <c r="A704" s="72">
        <v>703</v>
      </c>
      <c r="B704" s="81" t="s">
        <v>227</v>
      </c>
      <c r="C704" s="73"/>
      <c r="D704" s="24" t="s">
        <v>284</v>
      </c>
      <c r="E704" s="24" t="s">
        <v>18</v>
      </c>
      <c r="F704" s="24" t="s">
        <v>285</v>
      </c>
      <c r="G704" s="24" t="s">
        <v>20</v>
      </c>
      <c r="H704" s="24" t="s">
        <v>215</v>
      </c>
      <c r="I704" s="58">
        <v>22</v>
      </c>
      <c r="J704" s="249" t="str">
        <f t="shared" si="10"/>
        <v>городской округ Среднеуральск, г. Среднеуральск, ул. Уральская, д. 22</v>
      </c>
      <c r="K704" s="75">
        <v>979.8</v>
      </c>
      <c r="L704" s="75">
        <v>16</v>
      </c>
      <c r="M704" s="75">
        <v>8</v>
      </c>
      <c r="N704" s="38" t="s">
        <v>2065</v>
      </c>
      <c r="O704" s="39">
        <v>42865</v>
      </c>
      <c r="P704" s="38" t="s">
        <v>1847</v>
      </c>
      <c r="Q704" s="65">
        <v>6392684.2199999997</v>
      </c>
    </row>
    <row r="705" spans="1:18" ht="23.25" x14ac:dyDescent="0.25">
      <c r="A705" s="72">
        <v>704</v>
      </c>
      <c r="B705" s="81" t="s">
        <v>327</v>
      </c>
      <c r="C705" s="73"/>
      <c r="D705" s="24" t="s">
        <v>357</v>
      </c>
      <c r="E705" s="24" t="s">
        <v>18</v>
      </c>
      <c r="F705" s="24" t="s">
        <v>358</v>
      </c>
      <c r="G705" s="24" t="s">
        <v>20</v>
      </c>
      <c r="H705" s="24" t="s">
        <v>745</v>
      </c>
      <c r="I705" s="58">
        <v>10</v>
      </c>
      <c r="J705" s="249" t="str">
        <f t="shared" si="10"/>
        <v>Ивдельский городской округ, г. Ивдель, ул. 22 Партсъезда, д. 10</v>
      </c>
      <c r="K705" s="75">
        <v>544.70000000000005</v>
      </c>
      <c r="L705" s="75">
        <v>8</v>
      </c>
      <c r="M705" s="75">
        <v>8</v>
      </c>
      <c r="N705" s="38" t="s">
        <v>2234</v>
      </c>
      <c r="O705" s="39">
        <v>42506</v>
      </c>
      <c r="P705" s="38" t="s">
        <v>1797</v>
      </c>
      <c r="Q705" s="65">
        <v>2852179.18</v>
      </c>
    </row>
    <row r="706" spans="1:18" ht="23.25" x14ac:dyDescent="0.25">
      <c r="A706" s="72">
        <v>705</v>
      </c>
      <c r="B706" s="81" t="s">
        <v>327</v>
      </c>
      <c r="C706" s="73"/>
      <c r="D706" s="24" t="s">
        <v>357</v>
      </c>
      <c r="E706" s="86" t="s">
        <v>18</v>
      </c>
      <c r="F706" s="24" t="s">
        <v>358</v>
      </c>
      <c r="G706" s="24" t="s">
        <v>20</v>
      </c>
      <c r="H706" s="24" t="s">
        <v>745</v>
      </c>
      <c r="I706" s="58">
        <v>12</v>
      </c>
      <c r="J706" s="249" t="str">
        <f t="shared" si="10"/>
        <v>Ивдельский городской округ, г. Ивдель, ул. 22 Партсъезда, д. 12</v>
      </c>
      <c r="K706" s="75">
        <v>600.20000000000005</v>
      </c>
      <c r="L706" s="75">
        <v>12</v>
      </c>
      <c r="M706" s="75">
        <v>6</v>
      </c>
      <c r="N706" s="38" t="s">
        <v>2234</v>
      </c>
      <c r="O706" s="39">
        <v>42506</v>
      </c>
      <c r="P706" s="38" t="s">
        <v>1797</v>
      </c>
      <c r="Q706" s="65">
        <v>1242980.1399999999</v>
      </c>
    </row>
    <row r="707" spans="1:18" ht="23.25" x14ac:dyDescent="0.25">
      <c r="A707" s="72">
        <v>706</v>
      </c>
      <c r="B707" s="81" t="s">
        <v>327</v>
      </c>
      <c r="C707" s="73"/>
      <c r="D707" s="24" t="s">
        <v>357</v>
      </c>
      <c r="E707" s="24" t="s">
        <v>18</v>
      </c>
      <c r="F707" s="24" t="s">
        <v>358</v>
      </c>
      <c r="G707" s="24" t="s">
        <v>20</v>
      </c>
      <c r="H707" s="24" t="s">
        <v>3027</v>
      </c>
      <c r="I707" s="58">
        <v>11</v>
      </c>
      <c r="J707" s="249" t="str">
        <f t="shared" ref="J707:J770" si="11">C707&amp;""&amp;D707&amp;", "&amp;E707&amp;" "&amp;F707&amp;", "&amp;G707&amp;" "&amp;H707&amp;", д. "&amp;I707</f>
        <v>Ивдельский городской округ, г. Ивдель, ул. Александра Москинского, д. 11</v>
      </c>
      <c r="K707" s="75">
        <v>650.08000000000004</v>
      </c>
      <c r="L707" s="75">
        <v>12</v>
      </c>
      <c r="M707" s="75">
        <v>1</v>
      </c>
      <c r="N707" s="38" t="s">
        <v>2067</v>
      </c>
      <c r="O707" s="39">
        <v>42681</v>
      </c>
      <c r="P707" s="38" t="s">
        <v>2068</v>
      </c>
      <c r="Q707" s="65">
        <v>134297.60999999999</v>
      </c>
      <c r="R707" s="102" t="s">
        <v>2348</v>
      </c>
    </row>
    <row r="708" spans="1:18" ht="23.25" x14ac:dyDescent="0.25">
      <c r="A708" s="72">
        <v>707</v>
      </c>
      <c r="B708" s="81" t="s">
        <v>327</v>
      </c>
      <c r="C708" s="73"/>
      <c r="D708" s="24" t="s">
        <v>357</v>
      </c>
      <c r="E708" s="24" t="s">
        <v>18</v>
      </c>
      <c r="F708" s="24" t="s">
        <v>358</v>
      </c>
      <c r="G708" s="24" t="s">
        <v>20</v>
      </c>
      <c r="H708" s="24" t="s">
        <v>3027</v>
      </c>
      <c r="I708" s="58">
        <v>12</v>
      </c>
      <c r="J708" s="249" t="str">
        <f t="shared" si="11"/>
        <v>Ивдельский городской округ, г. Ивдель, ул. Александра Москинского, д. 12</v>
      </c>
      <c r="K708" s="75">
        <v>523.1</v>
      </c>
      <c r="L708" s="75">
        <v>8</v>
      </c>
      <c r="M708" s="75">
        <v>1</v>
      </c>
      <c r="N708" s="38" t="s">
        <v>2067</v>
      </c>
      <c r="O708" s="39">
        <v>42681</v>
      </c>
      <c r="P708" s="38" t="s">
        <v>2068</v>
      </c>
      <c r="Q708" s="65">
        <v>148271.41</v>
      </c>
      <c r="R708" s="102" t="s">
        <v>2348</v>
      </c>
    </row>
    <row r="709" spans="1:18" ht="23.25" x14ac:dyDescent="0.25">
      <c r="A709" s="72">
        <v>708</v>
      </c>
      <c r="B709" s="81" t="s">
        <v>327</v>
      </c>
      <c r="C709" s="73"/>
      <c r="D709" s="24" t="s">
        <v>357</v>
      </c>
      <c r="E709" s="24" t="s">
        <v>18</v>
      </c>
      <c r="F709" s="24" t="s">
        <v>358</v>
      </c>
      <c r="G709" s="24" t="s">
        <v>20</v>
      </c>
      <c r="H709" s="24" t="s">
        <v>3027</v>
      </c>
      <c r="I709" s="58">
        <v>9</v>
      </c>
      <c r="J709" s="249" t="str">
        <f t="shared" si="11"/>
        <v>Ивдельский городской округ, г. Ивдель, ул. Александра Москинского, д. 9</v>
      </c>
      <c r="K709" s="75">
        <v>331.2</v>
      </c>
      <c r="L709" s="75">
        <v>8</v>
      </c>
      <c r="M709" s="75">
        <v>1</v>
      </c>
      <c r="N709" s="38" t="s">
        <v>2067</v>
      </c>
      <c r="O709" s="39">
        <v>42681</v>
      </c>
      <c r="P709" s="38" t="s">
        <v>2068</v>
      </c>
      <c r="Q709" s="65">
        <v>78955.429999999993</v>
      </c>
      <c r="R709" s="102" t="s">
        <v>2348</v>
      </c>
    </row>
    <row r="710" spans="1:18" ht="23.25" x14ac:dyDescent="0.25">
      <c r="A710" s="72">
        <v>709</v>
      </c>
      <c r="B710" s="81" t="s">
        <v>327</v>
      </c>
      <c r="C710" s="73"/>
      <c r="D710" s="24" t="s">
        <v>357</v>
      </c>
      <c r="E710" s="24" t="s">
        <v>18</v>
      </c>
      <c r="F710" s="24" t="s">
        <v>358</v>
      </c>
      <c r="G710" s="24" t="s">
        <v>20</v>
      </c>
      <c r="H710" s="24" t="s">
        <v>75</v>
      </c>
      <c r="I710" s="58">
        <v>32</v>
      </c>
      <c r="J710" s="249" t="str">
        <f t="shared" si="11"/>
        <v>Ивдельский городской округ, г. Ивдель, ул. Карла Маркса, д. 32</v>
      </c>
      <c r="K710" s="75">
        <v>589.4</v>
      </c>
      <c r="L710" s="75">
        <v>8</v>
      </c>
      <c r="M710" s="75">
        <v>5</v>
      </c>
      <c r="N710" s="38" t="s">
        <v>2234</v>
      </c>
      <c r="O710" s="39">
        <v>42506</v>
      </c>
      <c r="P710" s="38" t="s">
        <v>1797</v>
      </c>
      <c r="Q710" s="65">
        <v>2542758.4</v>
      </c>
    </row>
    <row r="711" spans="1:18" ht="23.25" x14ac:dyDescent="0.25">
      <c r="A711" s="72">
        <v>710</v>
      </c>
      <c r="B711" s="81" t="s">
        <v>327</v>
      </c>
      <c r="C711" s="73"/>
      <c r="D711" s="24" t="s">
        <v>357</v>
      </c>
      <c r="E711" s="24" t="s">
        <v>18</v>
      </c>
      <c r="F711" s="24" t="s">
        <v>358</v>
      </c>
      <c r="G711" s="24" t="s">
        <v>20</v>
      </c>
      <c r="H711" s="24" t="s">
        <v>75</v>
      </c>
      <c r="I711" s="58">
        <v>34</v>
      </c>
      <c r="J711" s="249" t="str">
        <f t="shared" si="11"/>
        <v>Ивдельский городской округ, г. Ивдель, ул. Карла Маркса, д. 34</v>
      </c>
      <c r="K711" s="75">
        <v>529.5</v>
      </c>
      <c r="L711" s="75">
        <v>8</v>
      </c>
      <c r="M711" s="75">
        <v>7</v>
      </c>
      <c r="N711" s="38" t="s">
        <v>2235</v>
      </c>
      <c r="O711" s="39">
        <v>42597</v>
      </c>
      <c r="P711" s="38" t="s">
        <v>1797</v>
      </c>
      <c r="Q711" s="65">
        <v>3058819.6</v>
      </c>
    </row>
    <row r="712" spans="1:18" ht="23.25" x14ac:dyDescent="0.25">
      <c r="A712" s="72">
        <v>711</v>
      </c>
      <c r="B712" s="81" t="s">
        <v>327</v>
      </c>
      <c r="C712" s="73"/>
      <c r="D712" s="24" t="s">
        <v>357</v>
      </c>
      <c r="E712" s="24" t="s">
        <v>18</v>
      </c>
      <c r="F712" s="24" t="s">
        <v>358</v>
      </c>
      <c r="G712" s="24" t="s">
        <v>20</v>
      </c>
      <c r="H712" s="24" t="s">
        <v>128</v>
      </c>
      <c r="I712" s="58">
        <v>19</v>
      </c>
      <c r="J712" s="249" t="str">
        <f t="shared" si="11"/>
        <v>Ивдельский городской округ, г. Ивдель, ул. Крупской, д. 19</v>
      </c>
      <c r="K712" s="75">
        <v>666.2</v>
      </c>
      <c r="L712" s="75">
        <v>12</v>
      </c>
      <c r="M712" s="75">
        <v>7</v>
      </c>
      <c r="N712" s="38" t="s">
        <v>2234</v>
      </c>
      <c r="O712" s="39">
        <v>42506</v>
      </c>
      <c r="P712" s="38" t="s">
        <v>1797</v>
      </c>
      <c r="Q712" s="65">
        <v>3266735.6</v>
      </c>
    </row>
    <row r="713" spans="1:18" x14ac:dyDescent="0.25">
      <c r="A713" s="72">
        <v>712</v>
      </c>
      <c r="B713" s="81" t="s">
        <v>327</v>
      </c>
      <c r="C713" s="73"/>
      <c r="D713" s="24" t="s">
        <v>357</v>
      </c>
      <c r="E713" s="24" t="s">
        <v>18</v>
      </c>
      <c r="F713" s="24" t="s">
        <v>358</v>
      </c>
      <c r="G713" s="24" t="s">
        <v>20</v>
      </c>
      <c r="H713" s="24" t="s">
        <v>108</v>
      </c>
      <c r="I713" s="58">
        <v>17</v>
      </c>
      <c r="J713" s="249" t="str">
        <f t="shared" si="11"/>
        <v>Ивдельский городской округ, г. Ивдель, ул. Пушкина, д. 17</v>
      </c>
      <c r="K713" s="75">
        <v>594.70000000000005</v>
      </c>
      <c r="L713" s="75">
        <v>16</v>
      </c>
      <c r="M713" s="75">
        <v>1</v>
      </c>
      <c r="N713" s="38" t="s">
        <v>2067</v>
      </c>
      <c r="O713" s="39">
        <v>42681</v>
      </c>
      <c r="P713" s="38" t="s">
        <v>2068</v>
      </c>
      <c r="Q713" s="65">
        <v>108503.77</v>
      </c>
      <c r="R713" s="102" t="s">
        <v>2348</v>
      </c>
    </row>
    <row r="714" spans="1:18" ht="23.25" x14ac:dyDescent="0.25">
      <c r="A714" s="72">
        <v>713</v>
      </c>
      <c r="B714" s="81" t="s">
        <v>327</v>
      </c>
      <c r="C714" s="73"/>
      <c r="D714" s="24" t="s">
        <v>357</v>
      </c>
      <c r="E714" s="24" t="s">
        <v>18</v>
      </c>
      <c r="F714" s="24" t="s">
        <v>358</v>
      </c>
      <c r="G714" s="24" t="s">
        <v>20</v>
      </c>
      <c r="H714" s="24" t="s">
        <v>84</v>
      </c>
      <c r="I714" s="58">
        <v>10</v>
      </c>
      <c r="J714" s="249" t="str">
        <f t="shared" si="11"/>
        <v>Ивдельский городской округ, г. Ивдель, ул. Советская, д. 10</v>
      </c>
      <c r="K714" s="75">
        <v>374.1</v>
      </c>
      <c r="L714" s="75">
        <v>8</v>
      </c>
      <c r="M714" s="75">
        <v>1</v>
      </c>
      <c r="N714" s="38" t="s">
        <v>2067</v>
      </c>
      <c r="O714" s="39">
        <v>42681</v>
      </c>
      <c r="P714" s="38" t="s">
        <v>2068</v>
      </c>
      <c r="Q714" s="65">
        <v>135874.64000000001</v>
      </c>
      <c r="R714" s="102" t="s">
        <v>2348</v>
      </c>
    </row>
    <row r="715" spans="1:18" x14ac:dyDescent="0.25">
      <c r="A715" s="72">
        <v>714</v>
      </c>
      <c r="B715" s="81" t="s">
        <v>327</v>
      </c>
      <c r="C715" s="73"/>
      <c r="D715" s="24" t="s">
        <v>357</v>
      </c>
      <c r="E715" s="24" t="s">
        <v>18</v>
      </c>
      <c r="F715" s="24" t="s">
        <v>358</v>
      </c>
      <c r="G715" s="24" t="s">
        <v>20</v>
      </c>
      <c r="H715" s="24" t="s">
        <v>84</v>
      </c>
      <c r="I715" s="58">
        <v>4</v>
      </c>
      <c r="J715" s="249" t="str">
        <f t="shared" si="11"/>
        <v>Ивдельский городской округ, г. Ивдель, ул. Советская, д. 4</v>
      </c>
      <c r="K715" s="75">
        <v>597</v>
      </c>
      <c r="L715" s="75">
        <v>8</v>
      </c>
      <c r="M715" s="75">
        <v>1</v>
      </c>
      <c r="N715" s="38" t="s">
        <v>2067</v>
      </c>
      <c r="O715" s="39">
        <v>42681</v>
      </c>
      <c r="P715" s="38" t="s">
        <v>2068</v>
      </c>
      <c r="Q715" s="65">
        <v>136202.68</v>
      </c>
      <c r="R715" s="102" t="s">
        <v>2348</v>
      </c>
    </row>
    <row r="716" spans="1:18" ht="23.25" x14ac:dyDescent="0.25">
      <c r="A716" s="72">
        <v>715</v>
      </c>
      <c r="B716" s="81" t="s">
        <v>8</v>
      </c>
      <c r="C716" s="24" t="s">
        <v>628</v>
      </c>
      <c r="D716" s="74" t="s">
        <v>11</v>
      </c>
      <c r="E716" s="24" t="s">
        <v>637</v>
      </c>
      <c r="F716" s="24" t="s">
        <v>68</v>
      </c>
      <c r="G716" s="24" t="s">
        <v>20</v>
      </c>
      <c r="H716" s="24" t="s">
        <v>69</v>
      </c>
      <c r="I716" s="58">
        <v>12</v>
      </c>
      <c r="J716" s="249" t="str">
        <f t="shared" si="11"/>
        <v>Ирбитский р-н, Ирбитское муниципальное образование, п.г.т. Пионерский, ул. Мира, д. 12</v>
      </c>
      <c r="K716" s="75">
        <v>756.8</v>
      </c>
      <c r="L716" s="75">
        <v>16</v>
      </c>
      <c r="M716" s="75">
        <v>6</v>
      </c>
      <c r="N716" s="38" t="s">
        <v>2069</v>
      </c>
      <c r="O716" s="39">
        <v>42783</v>
      </c>
      <c r="P716" s="38" t="s">
        <v>1630</v>
      </c>
      <c r="Q716" s="65">
        <v>2079456.18</v>
      </c>
    </row>
    <row r="717" spans="1:18" ht="23.25" x14ac:dyDescent="0.25">
      <c r="A717" s="72">
        <v>716</v>
      </c>
      <c r="B717" s="81" t="s">
        <v>8</v>
      </c>
      <c r="C717" s="24" t="s">
        <v>628</v>
      </c>
      <c r="D717" s="74" t="s">
        <v>11</v>
      </c>
      <c r="E717" s="24" t="s">
        <v>637</v>
      </c>
      <c r="F717" s="24" t="s">
        <v>68</v>
      </c>
      <c r="G717" s="24" t="s">
        <v>20</v>
      </c>
      <c r="H717" s="24" t="s">
        <v>87</v>
      </c>
      <c r="I717" s="58">
        <v>12</v>
      </c>
      <c r="J717" s="249" t="str">
        <f t="shared" si="11"/>
        <v>Ирбитский р-н, Ирбитское муниципальное образование, п.г.т. Пионерский, ул. Строителей, д. 12</v>
      </c>
      <c r="K717" s="75">
        <v>770.3</v>
      </c>
      <c r="L717" s="75">
        <v>16</v>
      </c>
      <c r="M717" s="75">
        <v>4</v>
      </c>
      <c r="N717" s="38" t="s">
        <v>2069</v>
      </c>
      <c r="O717" s="39">
        <v>42783</v>
      </c>
      <c r="P717" s="38" t="s">
        <v>1630</v>
      </c>
      <c r="Q717" s="65">
        <v>2130572.6</v>
      </c>
    </row>
    <row r="718" spans="1:18" ht="23.25" x14ac:dyDescent="0.25">
      <c r="A718" s="72">
        <v>717</v>
      </c>
      <c r="B718" s="81" t="s">
        <v>8</v>
      </c>
      <c r="C718" s="24" t="s">
        <v>628</v>
      </c>
      <c r="D718" s="74" t="s">
        <v>11</v>
      </c>
      <c r="E718" s="24" t="s">
        <v>637</v>
      </c>
      <c r="F718" s="24" t="s">
        <v>68</v>
      </c>
      <c r="G718" s="24" t="s">
        <v>20</v>
      </c>
      <c r="H718" s="24" t="s">
        <v>87</v>
      </c>
      <c r="I718" s="58">
        <v>14</v>
      </c>
      <c r="J718" s="249" t="str">
        <f t="shared" si="11"/>
        <v>Ирбитский р-н, Ирбитское муниципальное образование, п.г.т. Пионерский, ул. Строителей, д. 14</v>
      </c>
      <c r="K718" s="75">
        <v>786.7</v>
      </c>
      <c r="L718" s="75">
        <v>16</v>
      </c>
      <c r="M718" s="75">
        <v>5</v>
      </c>
      <c r="N718" s="38" t="s">
        <v>2069</v>
      </c>
      <c r="O718" s="39">
        <v>42783</v>
      </c>
      <c r="P718" s="38" t="s">
        <v>1630</v>
      </c>
      <c r="Q718" s="65">
        <v>1850160.94</v>
      </c>
    </row>
    <row r="719" spans="1:18" ht="23.25" x14ac:dyDescent="0.25">
      <c r="A719" s="72">
        <v>718</v>
      </c>
      <c r="B719" s="81" t="s">
        <v>8</v>
      </c>
      <c r="C719" s="24" t="s">
        <v>628</v>
      </c>
      <c r="D719" s="74" t="s">
        <v>11</v>
      </c>
      <c r="E719" s="24" t="s">
        <v>637</v>
      </c>
      <c r="F719" s="24" t="s">
        <v>68</v>
      </c>
      <c r="G719" s="24" t="s">
        <v>20</v>
      </c>
      <c r="H719" s="24" t="s">
        <v>87</v>
      </c>
      <c r="I719" s="58">
        <v>16</v>
      </c>
      <c r="J719" s="249" t="str">
        <f t="shared" si="11"/>
        <v>Ирбитский р-н, Ирбитское муниципальное образование, п.г.т. Пионерский, ул. Строителей, д. 16</v>
      </c>
      <c r="K719" s="75">
        <v>777.1</v>
      </c>
      <c r="L719" s="75">
        <v>16</v>
      </c>
      <c r="M719" s="75">
        <v>4</v>
      </c>
      <c r="N719" s="38" t="s">
        <v>2069</v>
      </c>
      <c r="O719" s="39">
        <v>42783</v>
      </c>
      <c r="P719" s="38" t="s">
        <v>1630</v>
      </c>
      <c r="Q719" s="65">
        <v>1802870.08</v>
      </c>
    </row>
    <row r="720" spans="1:18" ht="23.25" x14ac:dyDescent="0.25">
      <c r="A720" s="72">
        <v>719</v>
      </c>
      <c r="B720" s="81" t="s">
        <v>8</v>
      </c>
      <c r="C720" s="24" t="s">
        <v>628</v>
      </c>
      <c r="D720" s="74" t="s">
        <v>11</v>
      </c>
      <c r="E720" s="24" t="s">
        <v>1500</v>
      </c>
      <c r="F720" s="24" t="s">
        <v>640</v>
      </c>
      <c r="G720" s="24" t="s">
        <v>20</v>
      </c>
      <c r="H720" s="24" t="s">
        <v>74</v>
      </c>
      <c r="I720" s="58">
        <v>3</v>
      </c>
      <c r="J720" s="249" t="str">
        <f t="shared" si="11"/>
        <v>Ирбитский р-н, Ирбитское муниципальное образование, пос. Зайково, ул. Гагарина, д. 3</v>
      </c>
      <c r="K720" s="75">
        <v>528.1</v>
      </c>
      <c r="L720" s="75">
        <v>12</v>
      </c>
      <c r="M720" s="75">
        <v>5</v>
      </c>
      <c r="N720" s="38" t="s">
        <v>2069</v>
      </c>
      <c r="O720" s="39">
        <v>42783</v>
      </c>
      <c r="P720" s="38" t="s">
        <v>1630</v>
      </c>
      <c r="Q720" s="65">
        <v>1556115.56</v>
      </c>
    </row>
    <row r="721" spans="1:18" ht="23.25" x14ac:dyDescent="0.25">
      <c r="A721" s="72">
        <v>720</v>
      </c>
      <c r="B721" s="81" t="s">
        <v>8</v>
      </c>
      <c r="C721" s="24" t="s">
        <v>628</v>
      </c>
      <c r="D721" s="74" t="s">
        <v>11</v>
      </c>
      <c r="E721" s="24" t="s">
        <v>29</v>
      </c>
      <c r="F721" s="24" t="s">
        <v>641</v>
      </c>
      <c r="G721" s="24" t="s">
        <v>20</v>
      </c>
      <c r="H721" s="24" t="s">
        <v>84</v>
      </c>
      <c r="I721" s="58">
        <v>14</v>
      </c>
      <c r="J721" s="249" t="str">
        <f t="shared" si="11"/>
        <v>Ирбитский р-н, Ирбитское муниципальное образование, с. Харловское, ул. Советская, д. 14</v>
      </c>
      <c r="K721" s="75">
        <v>429.5</v>
      </c>
      <c r="L721" s="75">
        <v>8</v>
      </c>
      <c r="M721" s="75">
        <v>3</v>
      </c>
      <c r="N721" s="38" t="s">
        <v>2069</v>
      </c>
      <c r="O721" s="39">
        <v>42783</v>
      </c>
      <c r="P721" s="38" t="s">
        <v>1630</v>
      </c>
      <c r="Q721" s="65">
        <v>889024.98</v>
      </c>
    </row>
    <row r="722" spans="1:18" ht="23.25" x14ac:dyDescent="0.25">
      <c r="A722" s="72">
        <v>721</v>
      </c>
      <c r="B722" s="81" t="s">
        <v>8</v>
      </c>
      <c r="C722" s="24" t="s">
        <v>628</v>
      </c>
      <c r="D722" s="74" t="s">
        <v>11</v>
      </c>
      <c r="E722" s="24" t="s">
        <v>29</v>
      </c>
      <c r="F722" s="24" t="s">
        <v>641</v>
      </c>
      <c r="G722" s="24" t="s">
        <v>20</v>
      </c>
      <c r="H722" s="24" t="s">
        <v>84</v>
      </c>
      <c r="I722" s="58">
        <v>16</v>
      </c>
      <c r="J722" s="249" t="str">
        <f t="shared" si="11"/>
        <v>Ирбитский р-н, Ирбитское муниципальное образование, с. Харловское, ул. Советская, д. 16</v>
      </c>
      <c r="K722" s="75">
        <v>432.4</v>
      </c>
      <c r="L722" s="75">
        <v>8</v>
      </c>
      <c r="M722" s="75">
        <v>6</v>
      </c>
      <c r="N722" s="38" t="s">
        <v>2338</v>
      </c>
      <c r="O722" s="39" t="s">
        <v>2339</v>
      </c>
      <c r="P722" s="38" t="s">
        <v>1630</v>
      </c>
      <c r="Q722" s="65">
        <v>859853.02</v>
      </c>
    </row>
    <row r="723" spans="1:18" ht="23.25" x14ac:dyDescent="0.25">
      <c r="A723" s="72">
        <v>722</v>
      </c>
      <c r="B723" s="81" t="s">
        <v>499</v>
      </c>
      <c r="C723" s="24" t="s">
        <v>793</v>
      </c>
      <c r="D723" s="24" t="s">
        <v>557</v>
      </c>
      <c r="E723" s="24" t="s">
        <v>637</v>
      </c>
      <c r="F723" s="24" t="s">
        <v>797</v>
      </c>
      <c r="G723" s="24" t="s">
        <v>20</v>
      </c>
      <c r="H723" s="24" t="s">
        <v>74</v>
      </c>
      <c r="I723" s="58">
        <v>3</v>
      </c>
      <c r="J723" s="249" t="str">
        <f t="shared" si="11"/>
        <v>Каменский р-н, Каменский городской округ, п.г.т. Мартюш, ул. Гагарина, д. 3</v>
      </c>
      <c r="K723" s="75">
        <v>448.6</v>
      </c>
      <c r="L723" s="75">
        <v>8</v>
      </c>
      <c r="M723" s="75">
        <v>5</v>
      </c>
      <c r="N723" s="38" t="s">
        <v>2070</v>
      </c>
      <c r="O723" s="39">
        <v>42811</v>
      </c>
      <c r="P723" s="38" t="s">
        <v>1608</v>
      </c>
      <c r="Q723" s="65">
        <v>1637280.37</v>
      </c>
    </row>
    <row r="724" spans="1:18" ht="23.25" x14ac:dyDescent="0.25">
      <c r="A724" s="72">
        <v>723</v>
      </c>
      <c r="B724" s="81" t="s">
        <v>499</v>
      </c>
      <c r="C724" s="24" t="s">
        <v>793</v>
      </c>
      <c r="D724" s="24" t="s">
        <v>557</v>
      </c>
      <c r="E724" s="24" t="s">
        <v>637</v>
      </c>
      <c r="F724" s="24" t="s">
        <v>797</v>
      </c>
      <c r="G724" s="24" t="s">
        <v>20</v>
      </c>
      <c r="H724" s="24" t="s">
        <v>74</v>
      </c>
      <c r="I724" s="58">
        <v>7</v>
      </c>
      <c r="J724" s="249" t="str">
        <f t="shared" si="11"/>
        <v>Каменский р-н, Каменский городской округ, п.г.т. Мартюш, ул. Гагарина, д. 7</v>
      </c>
      <c r="K724" s="75">
        <v>450.6</v>
      </c>
      <c r="L724" s="75">
        <v>8</v>
      </c>
      <c r="M724" s="75">
        <v>4</v>
      </c>
      <c r="N724" s="38" t="s">
        <v>2070</v>
      </c>
      <c r="O724" s="39">
        <v>42811</v>
      </c>
      <c r="P724" s="38" t="s">
        <v>1608</v>
      </c>
      <c r="Q724" s="65">
        <v>1134795.93</v>
      </c>
    </row>
    <row r="725" spans="1:18" ht="23.25" x14ac:dyDescent="0.25">
      <c r="A725" s="72">
        <v>724</v>
      </c>
      <c r="B725" s="81" t="s">
        <v>499</v>
      </c>
      <c r="C725" s="24" t="s">
        <v>793</v>
      </c>
      <c r="D725" s="24" t="s">
        <v>557</v>
      </c>
      <c r="E725" s="24" t="s">
        <v>1500</v>
      </c>
      <c r="F725" s="24" t="s">
        <v>558</v>
      </c>
      <c r="G725" s="24" t="s">
        <v>20</v>
      </c>
      <c r="H725" s="24" t="s">
        <v>656</v>
      </c>
      <c r="I725" s="58">
        <v>1</v>
      </c>
      <c r="J725" s="249" t="str">
        <f t="shared" si="11"/>
        <v>Каменский р-н, Каменский городской округ, пос. Новый Быт, ул. Горького, д. 1</v>
      </c>
      <c r="K725" s="75">
        <v>302</v>
      </c>
      <c r="L725" s="75">
        <v>8</v>
      </c>
      <c r="M725" s="75">
        <v>4</v>
      </c>
      <c r="N725" s="38" t="s">
        <v>1998</v>
      </c>
      <c r="O725" s="39">
        <v>42849</v>
      </c>
      <c r="P725" s="38" t="s">
        <v>1608</v>
      </c>
      <c r="Q725" s="65">
        <v>768888</v>
      </c>
    </row>
    <row r="726" spans="1:18" ht="23.25" x14ac:dyDescent="0.25">
      <c r="A726" s="72">
        <v>725</v>
      </c>
      <c r="B726" s="81" t="s">
        <v>499</v>
      </c>
      <c r="C726" s="24" t="s">
        <v>793</v>
      </c>
      <c r="D726" s="24" t="s">
        <v>557</v>
      </c>
      <c r="E726" s="24" t="s">
        <v>1500</v>
      </c>
      <c r="F726" s="24" t="s">
        <v>558</v>
      </c>
      <c r="G726" s="24" t="s">
        <v>20</v>
      </c>
      <c r="H726" s="24" t="s">
        <v>656</v>
      </c>
      <c r="I726" s="58">
        <v>3</v>
      </c>
      <c r="J726" s="249" t="str">
        <f t="shared" si="11"/>
        <v>Каменский р-н, Каменский городской округ, пос. Новый Быт, ул. Горького, д. 3</v>
      </c>
      <c r="K726" s="75">
        <v>302.3</v>
      </c>
      <c r="L726" s="75">
        <v>8</v>
      </c>
      <c r="M726" s="75">
        <v>7</v>
      </c>
      <c r="N726" s="38" t="s">
        <v>1998</v>
      </c>
      <c r="O726" s="39">
        <v>42849</v>
      </c>
      <c r="P726" s="38" t="s">
        <v>1608</v>
      </c>
      <c r="Q726" s="65">
        <v>2099668.4</v>
      </c>
    </row>
    <row r="727" spans="1:18" ht="23.25" x14ac:dyDescent="0.25">
      <c r="A727" s="72">
        <v>726</v>
      </c>
      <c r="B727" s="81" t="s">
        <v>499</v>
      </c>
      <c r="C727" s="24" t="s">
        <v>793</v>
      </c>
      <c r="D727" s="24" t="s">
        <v>557</v>
      </c>
      <c r="E727" s="24" t="s">
        <v>1500</v>
      </c>
      <c r="F727" s="24" t="s">
        <v>558</v>
      </c>
      <c r="G727" s="24" t="s">
        <v>20</v>
      </c>
      <c r="H727" s="24" t="s">
        <v>656</v>
      </c>
      <c r="I727" s="58">
        <v>5</v>
      </c>
      <c r="J727" s="249" t="str">
        <f t="shared" si="11"/>
        <v>Каменский р-н, Каменский городской округ, пос. Новый Быт, ул. Горького, д. 5</v>
      </c>
      <c r="K727" s="75">
        <v>294</v>
      </c>
      <c r="L727" s="75">
        <v>8</v>
      </c>
      <c r="M727" s="75">
        <v>7</v>
      </c>
      <c r="N727" s="38" t="s">
        <v>1998</v>
      </c>
      <c r="O727" s="39">
        <v>42849</v>
      </c>
      <c r="P727" s="38" t="s">
        <v>1608</v>
      </c>
      <c r="Q727" s="65">
        <v>1992688.42</v>
      </c>
    </row>
    <row r="728" spans="1:18" ht="23.25" x14ac:dyDescent="0.25">
      <c r="A728" s="72">
        <v>727</v>
      </c>
      <c r="B728" s="81" t="s">
        <v>499</v>
      </c>
      <c r="C728" s="24" t="s">
        <v>793</v>
      </c>
      <c r="D728" s="24" t="s">
        <v>557</v>
      </c>
      <c r="E728" s="24" t="s">
        <v>1500</v>
      </c>
      <c r="F728" s="24" t="s">
        <v>558</v>
      </c>
      <c r="G728" s="24" t="s">
        <v>20</v>
      </c>
      <c r="H728" s="24" t="s">
        <v>656</v>
      </c>
      <c r="I728" s="58">
        <v>7</v>
      </c>
      <c r="J728" s="249" t="str">
        <f t="shared" si="11"/>
        <v>Каменский р-н, Каменский городской округ, пос. Новый Быт, ул. Горького, д. 7</v>
      </c>
      <c r="K728" s="75">
        <v>294</v>
      </c>
      <c r="L728" s="75">
        <v>8</v>
      </c>
      <c r="M728" s="75">
        <v>7</v>
      </c>
      <c r="N728" s="38" t="s">
        <v>2070</v>
      </c>
      <c r="O728" s="39">
        <v>42811</v>
      </c>
      <c r="P728" s="38" t="s">
        <v>1608</v>
      </c>
      <c r="Q728" s="65">
        <v>2019022.83</v>
      </c>
    </row>
    <row r="729" spans="1:18" ht="23.25" x14ac:dyDescent="0.25">
      <c r="A729" s="72">
        <v>728</v>
      </c>
      <c r="B729" s="81" t="s">
        <v>499</v>
      </c>
      <c r="C729" s="24" t="s">
        <v>793</v>
      </c>
      <c r="D729" s="24" t="s">
        <v>557</v>
      </c>
      <c r="E729" s="24" t="s">
        <v>1500</v>
      </c>
      <c r="F729" s="24" t="s">
        <v>558</v>
      </c>
      <c r="G729" s="24" t="s">
        <v>20</v>
      </c>
      <c r="H729" s="24" t="s">
        <v>36</v>
      </c>
      <c r="I729" s="58">
        <v>1</v>
      </c>
      <c r="J729" s="249" t="str">
        <f t="shared" si="11"/>
        <v>Каменский р-н, Каменский городской округ, пос. Новый Быт, ул. Ленина, д. 1</v>
      </c>
      <c r="K729" s="75">
        <v>790.1</v>
      </c>
      <c r="L729" s="75">
        <v>12</v>
      </c>
      <c r="M729" s="75">
        <v>2</v>
      </c>
      <c r="N729" s="38" t="s">
        <v>1998</v>
      </c>
      <c r="O729" s="39">
        <v>42849</v>
      </c>
      <c r="P729" s="38" t="s">
        <v>1608</v>
      </c>
      <c r="Q729" s="65">
        <v>1455817.92</v>
      </c>
      <c r="R729" s="102" t="s">
        <v>2348</v>
      </c>
    </row>
    <row r="730" spans="1:18" ht="23.25" x14ac:dyDescent="0.25">
      <c r="A730" s="72">
        <v>729</v>
      </c>
      <c r="B730" s="81" t="s">
        <v>499</v>
      </c>
      <c r="C730" s="24" t="s">
        <v>793</v>
      </c>
      <c r="D730" s="24" t="s">
        <v>557</v>
      </c>
      <c r="E730" s="24" t="s">
        <v>1500</v>
      </c>
      <c r="F730" s="24" t="s">
        <v>558</v>
      </c>
      <c r="G730" s="24" t="s">
        <v>20</v>
      </c>
      <c r="H730" s="24" t="s">
        <v>36</v>
      </c>
      <c r="I730" s="58">
        <v>10</v>
      </c>
      <c r="J730" s="249" t="str">
        <f t="shared" si="11"/>
        <v>Каменский р-н, Каменский городской округ, пос. Новый Быт, ул. Ленина, д. 10</v>
      </c>
      <c r="K730" s="75">
        <v>798.5</v>
      </c>
      <c r="L730" s="75">
        <v>12</v>
      </c>
      <c r="M730" s="75">
        <v>2</v>
      </c>
      <c r="N730" s="38" t="s">
        <v>1998</v>
      </c>
      <c r="O730" s="39">
        <v>42849</v>
      </c>
      <c r="P730" s="38" t="s">
        <v>1608</v>
      </c>
      <c r="Q730" s="65">
        <v>1505271.72</v>
      </c>
      <c r="R730" s="102" t="s">
        <v>2348</v>
      </c>
    </row>
    <row r="731" spans="1:18" ht="23.25" x14ac:dyDescent="0.25">
      <c r="A731" s="72">
        <v>730</v>
      </c>
      <c r="B731" s="81" t="s">
        <v>499</v>
      </c>
      <c r="C731" s="24" t="s">
        <v>793</v>
      </c>
      <c r="D731" s="24" t="s">
        <v>557</v>
      </c>
      <c r="E731" s="24" t="s">
        <v>1500</v>
      </c>
      <c r="F731" s="24" t="s">
        <v>558</v>
      </c>
      <c r="G731" s="24" t="s">
        <v>20</v>
      </c>
      <c r="H731" s="24" t="s">
        <v>36</v>
      </c>
      <c r="I731" s="58">
        <v>2</v>
      </c>
      <c r="J731" s="249" t="str">
        <f t="shared" si="11"/>
        <v>Каменский р-н, Каменский городской округ, пос. Новый Быт, ул. Ленина, д. 2</v>
      </c>
      <c r="K731" s="75">
        <v>859.2</v>
      </c>
      <c r="L731" s="75">
        <v>12</v>
      </c>
      <c r="M731" s="75">
        <v>3</v>
      </c>
      <c r="N731" s="38" t="s">
        <v>1998</v>
      </c>
      <c r="O731" s="39">
        <v>42849</v>
      </c>
      <c r="P731" s="38" t="s">
        <v>1608</v>
      </c>
      <c r="Q731" s="65">
        <v>1768311.42</v>
      </c>
      <c r="R731" s="102" t="s">
        <v>2348</v>
      </c>
    </row>
    <row r="732" spans="1:18" ht="23.25" x14ac:dyDescent="0.25">
      <c r="A732" s="72">
        <v>731</v>
      </c>
      <c r="B732" s="81" t="s">
        <v>499</v>
      </c>
      <c r="C732" s="24" t="s">
        <v>793</v>
      </c>
      <c r="D732" s="24" t="s">
        <v>557</v>
      </c>
      <c r="E732" s="24" t="s">
        <v>1500</v>
      </c>
      <c r="F732" s="24" t="s">
        <v>206</v>
      </c>
      <c r="G732" s="24" t="s">
        <v>20</v>
      </c>
      <c r="H732" s="24" t="s">
        <v>99</v>
      </c>
      <c r="I732" s="58">
        <v>1</v>
      </c>
      <c r="J732" s="249" t="str">
        <f t="shared" si="11"/>
        <v>Каменский р-н, Каменский городской округ, пос. Октябрьский, ул. Чапаева, д. 1</v>
      </c>
      <c r="K732" s="75">
        <v>373.5</v>
      </c>
      <c r="L732" s="75">
        <v>8</v>
      </c>
      <c r="M732" s="75">
        <v>3</v>
      </c>
      <c r="N732" s="38" t="s">
        <v>2070</v>
      </c>
      <c r="O732" s="39">
        <v>42811</v>
      </c>
      <c r="P732" s="38" t="s">
        <v>1608</v>
      </c>
      <c r="Q732" s="65">
        <v>650392.66</v>
      </c>
    </row>
    <row r="733" spans="1:18" ht="23.25" x14ac:dyDescent="0.25">
      <c r="A733" s="72">
        <v>732</v>
      </c>
      <c r="B733" s="81" t="s">
        <v>499</v>
      </c>
      <c r="C733" s="24" t="s">
        <v>793</v>
      </c>
      <c r="D733" s="24" t="s">
        <v>557</v>
      </c>
      <c r="E733" s="24" t="s">
        <v>29</v>
      </c>
      <c r="F733" s="24" t="s">
        <v>559</v>
      </c>
      <c r="G733" s="24" t="s">
        <v>20</v>
      </c>
      <c r="H733" s="24" t="s">
        <v>36</v>
      </c>
      <c r="I733" s="58">
        <v>60</v>
      </c>
      <c r="J733" s="249" t="str">
        <f t="shared" si="11"/>
        <v>Каменский р-н, Каменский городской округ, с. Колчедан, ул. Ленина, д. 60</v>
      </c>
      <c r="K733" s="75">
        <v>894.6</v>
      </c>
      <c r="L733" s="75">
        <v>24</v>
      </c>
      <c r="M733" s="75">
        <v>2</v>
      </c>
      <c r="N733" s="38" t="s">
        <v>1998</v>
      </c>
      <c r="O733" s="39">
        <v>42849</v>
      </c>
      <c r="P733" s="38" t="s">
        <v>1608</v>
      </c>
      <c r="Q733" s="65">
        <v>1285277.24</v>
      </c>
      <c r="R733" s="102" t="s">
        <v>2348</v>
      </c>
    </row>
    <row r="734" spans="1:18" ht="23.25" x14ac:dyDescent="0.25">
      <c r="A734" s="72">
        <v>733</v>
      </c>
      <c r="B734" s="81" t="s">
        <v>499</v>
      </c>
      <c r="C734" s="24" t="s">
        <v>793</v>
      </c>
      <c r="D734" s="24" t="s">
        <v>557</v>
      </c>
      <c r="E734" s="24" t="s">
        <v>29</v>
      </c>
      <c r="F734" s="24" t="s">
        <v>559</v>
      </c>
      <c r="G734" s="24" t="s">
        <v>20</v>
      </c>
      <c r="H734" s="24" t="s">
        <v>36</v>
      </c>
      <c r="I734" s="58">
        <v>62</v>
      </c>
      <c r="J734" s="249" t="str">
        <f t="shared" si="11"/>
        <v>Каменский р-н, Каменский городской округ, с. Колчедан, ул. Ленина, д. 62</v>
      </c>
      <c r="K734" s="75">
        <v>603.29999999999995</v>
      </c>
      <c r="L734" s="75">
        <v>16</v>
      </c>
      <c r="M734" s="75">
        <v>2</v>
      </c>
      <c r="N734" s="38" t="s">
        <v>1998</v>
      </c>
      <c r="O734" s="39">
        <v>42849</v>
      </c>
      <c r="P734" s="38" t="s">
        <v>1608</v>
      </c>
      <c r="Q734" s="65">
        <v>660453.07999999996</v>
      </c>
      <c r="R734" s="102" t="s">
        <v>2348</v>
      </c>
    </row>
    <row r="735" spans="1:18" ht="34.5" x14ac:dyDescent="0.25">
      <c r="A735" s="72">
        <v>734</v>
      </c>
      <c r="B735" s="81" t="s">
        <v>499</v>
      </c>
      <c r="C735" s="73"/>
      <c r="D735" s="24" t="s">
        <v>2504</v>
      </c>
      <c r="E735" s="24" t="s">
        <v>18</v>
      </c>
      <c r="F735" s="24" t="s">
        <v>526</v>
      </c>
      <c r="G735" s="24" t="s">
        <v>190</v>
      </c>
      <c r="H735" s="24" t="s">
        <v>685</v>
      </c>
      <c r="I735" s="58">
        <v>16</v>
      </c>
      <c r="J735" s="249" t="str">
        <f t="shared" si="11"/>
        <v>Каменск-Уральский городской округ Свердловской области, г. Каменск-Уральский, б-р Парижской Коммуны, д. 16</v>
      </c>
      <c r="K735" s="75">
        <v>3921.6</v>
      </c>
      <c r="L735" s="75">
        <v>156</v>
      </c>
      <c r="M735" s="75">
        <v>3</v>
      </c>
      <c r="N735" s="38" t="s">
        <v>2020</v>
      </c>
      <c r="O735" s="39">
        <v>42668</v>
      </c>
      <c r="P735" s="38" t="s">
        <v>3273</v>
      </c>
      <c r="Q735" s="65">
        <v>3787712.68</v>
      </c>
    </row>
    <row r="736" spans="1:18" ht="23.25" x14ac:dyDescent="0.25">
      <c r="A736" s="72">
        <v>735</v>
      </c>
      <c r="B736" s="81" t="s">
        <v>499</v>
      </c>
      <c r="C736" s="24"/>
      <c r="D736" s="24" t="s">
        <v>2504</v>
      </c>
      <c r="E736" s="24" t="s">
        <v>18</v>
      </c>
      <c r="F736" s="24" t="s">
        <v>526</v>
      </c>
      <c r="G736" s="24" t="s">
        <v>143</v>
      </c>
      <c r="H736" s="24" t="s">
        <v>199</v>
      </c>
      <c r="I736" s="58">
        <v>1</v>
      </c>
      <c r="J736" s="249" t="str">
        <f t="shared" si="11"/>
        <v>Каменск-Уральский городской округ Свердловской области, г. Каменск-Уральский, пр-кт Победы, д. 1</v>
      </c>
      <c r="K736" s="75">
        <v>5309.4</v>
      </c>
      <c r="L736" s="75">
        <v>96</v>
      </c>
      <c r="M736" s="75">
        <v>1</v>
      </c>
      <c r="N736" s="38" t="s">
        <v>2021</v>
      </c>
      <c r="O736" s="39">
        <v>42660</v>
      </c>
      <c r="P736" s="38" t="s">
        <v>1859</v>
      </c>
      <c r="Q736" s="65">
        <v>6421177.6799999997</v>
      </c>
    </row>
    <row r="737" spans="1:18" ht="23.25" x14ac:dyDescent="0.25">
      <c r="A737" s="72">
        <v>736</v>
      </c>
      <c r="B737" s="81" t="s">
        <v>499</v>
      </c>
      <c r="C737" s="49"/>
      <c r="D737" s="49" t="s">
        <v>2504</v>
      </c>
      <c r="E737" s="49" t="s">
        <v>18</v>
      </c>
      <c r="F737" s="49" t="s">
        <v>526</v>
      </c>
      <c r="G737" s="49" t="s">
        <v>143</v>
      </c>
      <c r="H737" s="49" t="s">
        <v>199</v>
      </c>
      <c r="I737" s="67" t="s">
        <v>115</v>
      </c>
      <c r="J737" s="249" t="str">
        <f t="shared" si="11"/>
        <v>Каменск-Уральский городской округ Свердловской области, г. Каменск-Уральский, пр-кт Победы, д. 1А</v>
      </c>
      <c r="K737" s="99">
        <v>2249</v>
      </c>
      <c r="L737" s="75">
        <v>51</v>
      </c>
      <c r="M737" s="99">
        <v>1</v>
      </c>
      <c r="N737" s="55" t="s">
        <v>1295</v>
      </c>
      <c r="O737" s="54">
        <v>42598</v>
      </c>
      <c r="P737" s="55" t="s">
        <v>1598</v>
      </c>
      <c r="Q737" s="65">
        <v>1874508.29</v>
      </c>
    </row>
    <row r="738" spans="1:18" ht="23.25" x14ac:dyDescent="0.25">
      <c r="A738" s="72">
        <v>737</v>
      </c>
      <c r="B738" s="81" t="s">
        <v>499</v>
      </c>
      <c r="C738" s="49"/>
      <c r="D738" s="49" t="s">
        <v>2504</v>
      </c>
      <c r="E738" s="49" t="s">
        <v>18</v>
      </c>
      <c r="F738" s="49" t="s">
        <v>526</v>
      </c>
      <c r="G738" s="49" t="s">
        <v>143</v>
      </c>
      <c r="H738" s="49" t="s">
        <v>199</v>
      </c>
      <c r="I738" s="67">
        <v>31</v>
      </c>
      <c r="J738" s="249" t="str">
        <f t="shared" si="11"/>
        <v>Каменск-Уральский городской округ Свердловской области, г. Каменск-Уральский, пр-кт Победы, д. 31</v>
      </c>
      <c r="K738" s="99">
        <v>2327.1999999999998</v>
      </c>
      <c r="L738" s="75">
        <v>49</v>
      </c>
      <c r="M738" s="99">
        <v>1</v>
      </c>
      <c r="N738" s="55" t="s">
        <v>1295</v>
      </c>
      <c r="O738" s="54">
        <v>42598</v>
      </c>
      <c r="P738" s="55" t="s">
        <v>1598</v>
      </c>
      <c r="Q738" s="65">
        <v>1872116.43</v>
      </c>
    </row>
    <row r="739" spans="1:18" ht="23.25" x14ac:dyDescent="0.25">
      <c r="A739" s="72">
        <v>738</v>
      </c>
      <c r="B739" s="81" t="s">
        <v>499</v>
      </c>
      <c r="C739" s="73"/>
      <c r="D739" s="24" t="s">
        <v>2504</v>
      </c>
      <c r="E739" s="24" t="s">
        <v>18</v>
      </c>
      <c r="F739" s="24" t="s">
        <v>526</v>
      </c>
      <c r="G739" s="24" t="s">
        <v>143</v>
      </c>
      <c r="H739" s="24" t="s">
        <v>199</v>
      </c>
      <c r="I739" s="58" t="s">
        <v>803</v>
      </c>
      <c r="J739" s="249" t="str">
        <f t="shared" si="11"/>
        <v>Каменск-Уральский городской округ Свердловской области, г. Каменск-Уральский, пр-кт Победы, д. 37А</v>
      </c>
      <c r="K739" s="75">
        <v>3808.4</v>
      </c>
      <c r="L739" s="75">
        <v>144</v>
      </c>
      <c r="M739" s="75">
        <v>2</v>
      </c>
      <c r="N739" s="38" t="s">
        <v>2022</v>
      </c>
      <c r="O739" s="39">
        <v>42818</v>
      </c>
      <c r="P739" s="38" t="s">
        <v>3273</v>
      </c>
      <c r="Q739" s="65">
        <v>3482711</v>
      </c>
    </row>
    <row r="740" spans="1:18" ht="23.25" x14ac:dyDescent="0.25">
      <c r="A740" s="72">
        <v>739</v>
      </c>
      <c r="B740" s="81" t="s">
        <v>499</v>
      </c>
      <c r="C740" s="73"/>
      <c r="D740" s="24" t="s">
        <v>2504</v>
      </c>
      <c r="E740" s="24" t="s">
        <v>18</v>
      </c>
      <c r="F740" s="24" t="s">
        <v>526</v>
      </c>
      <c r="G740" s="24" t="s">
        <v>143</v>
      </c>
      <c r="H740" s="24" t="s">
        <v>199</v>
      </c>
      <c r="I740" s="58">
        <v>42</v>
      </c>
      <c r="J740" s="249" t="str">
        <f t="shared" si="11"/>
        <v>Каменск-Уральский городской округ Свердловской области, г. Каменск-Уральский, пр-кт Победы, д. 42</v>
      </c>
      <c r="K740" s="75">
        <v>5113.3</v>
      </c>
      <c r="L740" s="75">
        <v>100</v>
      </c>
      <c r="M740" s="75">
        <v>4</v>
      </c>
      <c r="N740" s="38" t="s">
        <v>2020</v>
      </c>
      <c r="O740" s="39">
        <v>42668</v>
      </c>
      <c r="P740" s="38" t="s">
        <v>3273</v>
      </c>
      <c r="Q740" s="65">
        <v>6055801.2999999998</v>
      </c>
    </row>
    <row r="741" spans="1:18" ht="23.25" x14ac:dyDescent="0.25">
      <c r="A741" s="72">
        <v>740</v>
      </c>
      <c r="B741" s="81" t="s">
        <v>499</v>
      </c>
      <c r="C741" s="73"/>
      <c r="D741" s="24" t="s">
        <v>2504</v>
      </c>
      <c r="E741" s="24" t="s">
        <v>18</v>
      </c>
      <c r="F741" s="24" t="s">
        <v>526</v>
      </c>
      <c r="G741" s="24" t="s">
        <v>143</v>
      </c>
      <c r="H741" s="24" t="s">
        <v>199</v>
      </c>
      <c r="I741" s="58">
        <v>50</v>
      </c>
      <c r="J741" s="249" t="str">
        <f t="shared" si="11"/>
        <v>Каменск-Уральский городской округ Свердловской области, г. Каменск-Уральский, пр-кт Победы, д. 50</v>
      </c>
      <c r="K741" s="75">
        <v>1734.5</v>
      </c>
      <c r="L741" s="75">
        <v>38</v>
      </c>
      <c r="M741" s="75">
        <v>6</v>
      </c>
      <c r="N741" s="38" t="s">
        <v>2021</v>
      </c>
      <c r="O741" s="39">
        <v>42660</v>
      </c>
      <c r="P741" s="38" t="s">
        <v>1859</v>
      </c>
      <c r="Q741" s="65">
        <v>5389882.46</v>
      </c>
    </row>
    <row r="742" spans="1:18" ht="23.25" x14ac:dyDescent="0.25">
      <c r="A742" s="72">
        <v>741</v>
      </c>
      <c r="B742" s="81" t="s">
        <v>499</v>
      </c>
      <c r="C742" s="24"/>
      <c r="D742" s="24" t="s">
        <v>2504</v>
      </c>
      <c r="E742" s="24" t="s">
        <v>18</v>
      </c>
      <c r="F742" s="24" t="s">
        <v>526</v>
      </c>
      <c r="G742" s="24" t="s">
        <v>143</v>
      </c>
      <c r="H742" s="24" t="s">
        <v>199</v>
      </c>
      <c r="I742" s="58">
        <v>51</v>
      </c>
      <c r="J742" s="249" t="str">
        <f t="shared" si="11"/>
        <v>Каменск-Уральский городской округ Свердловской области, г. Каменск-Уральский, пр-кт Победы, д. 51</v>
      </c>
      <c r="K742" s="75">
        <v>7396.9</v>
      </c>
      <c r="L742" s="75">
        <v>151</v>
      </c>
      <c r="M742" s="75">
        <v>1</v>
      </c>
      <c r="N742" s="38" t="s">
        <v>2021</v>
      </c>
      <c r="O742" s="39">
        <v>42660</v>
      </c>
      <c r="P742" s="38" t="s">
        <v>1859</v>
      </c>
      <c r="Q742" s="65">
        <v>2535401.1</v>
      </c>
    </row>
    <row r="743" spans="1:18" ht="23.25" x14ac:dyDescent="0.25">
      <c r="A743" s="72">
        <v>742</v>
      </c>
      <c r="B743" s="81" t="s">
        <v>499</v>
      </c>
      <c r="C743" s="24"/>
      <c r="D743" s="24" t="s">
        <v>2504</v>
      </c>
      <c r="E743" s="24" t="s">
        <v>18</v>
      </c>
      <c r="F743" s="24" t="s">
        <v>526</v>
      </c>
      <c r="G743" s="24" t="s">
        <v>143</v>
      </c>
      <c r="H743" s="24" t="s">
        <v>199</v>
      </c>
      <c r="I743" s="58">
        <v>52</v>
      </c>
      <c r="J743" s="249" t="str">
        <f t="shared" si="11"/>
        <v>Каменск-Уральский городской округ Свердловской области, г. Каменск-Уральский, пр-кт Победы, д. 52</v>
      </c>
      <c r="K743" s="75">
        <v>3618</v>
      </c>
      <c r="L743" s="75">
        <v>70</v>
      </c>
      <c r="M743" s="75">
        <v>5</v>
      </c>
      <c r="N743" s="38" t="s">
        <v>2021</v>
      </c>
      <c r="O743" s="39">
        <v>42660</v>
      </c>
      <c r="P743" s="38" t="s">
        <v>1859</v>
      </c>
      <c r="Q743" s="65">
        <v>9435652.8800000008</v>
      </c>
    </row>
    <row r="744" spans="1:18" ht="23.25" x14ac:dyDescent="0.25">
      <c r="A744" s="72">
        <v>743</v>
      </c>
      <c r="B744" s="81" t="s">
        <v>499</v>
      </c>
      <c r="C744" s="24"/>
      <c r="D744" s="24" t="s">
        <v>2504</v>
      </c>
      <c r="E744" s="24" t="s">
        <v>18</v>
      </c>
      <c r="F744" s="24" t="s">
        <v>526</v>
      </c>
      <c r="G744" s="24" t="s">
        <v>143</v>
      </c>
      <c r="H744" s="24" t="s">
        <v>199</v>
      </c>
      <c r="I744" s="58">
        <v>53</v>
      </c>
      <c r="J744" s="249" t="str">
        <f t="shared" si="11"/>
        <v>Каменск-Уральский городской округ Свердловской области, г. Каменск-Уральский, пр-кт Победы, д. 53</v>
      </c>
      <c r="K744" s="75">
        <v>5157</v>
      </c>
      <c r="L744" s="75">
        <v>100</v>
      </c>
      <c r="M744" s="75">
        <v>1</v>
      </c>
      <c r="N744" s="38" t="s">
        <v>2021</v>
      </c>
      <c r="O744" s="39">
        <v>42660</v>
      </c>
      <c r="P744" s="38" t="s">
        <v>1859</v>
      </c>
      <c r="Q744" s="65">
        <v>3337137.94</v>
      </c>
    </row>
    <row r="745" spans="1:18" ht="23.25" x14ac:dyDescent="0.25">
      <c r="A745" s="72">
        <v>744</v>
      </c>
      <c r="B745" s="81" t="s">
        <v>499</v>
      </c>
      <c r="C745" s="24"/>
      <c r="D745" s="24" t="s">
        <v>2504</v>
      </c>
      <c r="E745" s="24" t="s">
        <v>18</v>
      </c>
      <c r="F745" s="24" t="s">
        <v>526</v>
      </c>
      <c r="G745" s="24" t="s">
        <v>143</v>
      </c>
      <c r="H745" s="24" t="s">
        <v>199</v>
      </c>
      <c r="I745" s="58">
        <v>57</v>
      </c>
      <c r="J745" s="249" t="str">
        <f t="shared" si="11"/>
        <v>Каменск-Уральский городской округ Свердловской области, г. Каменск-Уральский, пр-кт Победы, д. 57</v>
      </c>
      <c r="K745" s="75">
        <v>5191.2</v>
      </c>
      <c r="L745" s="75">
        <v>100</v>
      </c>
      <c r="M745" s="75">
        <v>1</v>
      </c>
      <c r="N745" s="38" t="s">
        <v>2021</v>
      </c>
      <c r="O745" s="39">
        <v>42660</v>
      </c>
      <c r="P745" s="38" t="s">
        <v>1859</v>
      </c>
      <c r="Q745" s="65">
        <v>3239909.48</v>
      </c>
    </row>
    <row r="746" spans="1:18" ht="23.25" x14ac:dyDescent="0.25">
      <c r="A746" s="72">
        <v>745</v>
      </c>
      <c r="B746" s="81" t="s">
        <v>499</v>
      </c>
      <c r="C746" s="24"/>
      <c r="D746" s="24" t="s">
        <v>2504</v>
      </c>
      <c r="E746" s="24" t="s">
        <v>18</v>
      </c>
      <c r="F746" s="24" t="s">
        <v>526</v>
      </c>
      <c r="G746" s="24" t="s">
        <v>143</v>
      </c>
      <c r="H746" s="24" t="s">
        <v>199</v>
      </c>
      <c r="I746" s="58">
        <v>60</v>
      </c>
      <c r="J746" s="249" t="str">
        <f t="shared" si="11"/>
        <v>Каменск-Уральский городской округ Свердловской области, г. Каменск-Уральский, пр-кт Победы, д. 60</v>
      </c>
      <c r="K746" s="75">
        <v>3081.7</v>
      </c>
      <c r="L746" s="75">
        <v>64</v>
      </c>
      <c r="M746" s="75">
        <v>6</v>
      </c>
      <c r="N746" s="38" t="s">
        <v>2021</v>
      </c>
      <c r="O746" s="39">
        <v>42660</v>
      </c>
      <c r="P746" s="38" t="s">
        <v>1859</v>
      </c>
      <c r="Q746" s="65">
        <v>11095285.119999999</v>
      </c>
    </row>
    <row r="747" spans="1:18" ht="23.25" x14ac:dyDescent="0.25">
      <c r="A747" s="72">
        <v>746</v>
      </c>
      <c r="B747" s="81" t="s">
        <v>499</v>
      </c>
      <c r="C747" s="73"/>
      <c r="D747" s="24" t="s">
        <v>2504</v>
      </c>
      <c r="E747" s="24" t="s">
        <v>18</v>
      </c>
      <c r="F747" s="24" t="s">
        <v>526</v>
      </c>
      <c r="G747" s="24" t="s">
        <v>143</v>
      </c>
      <c r="H747" s="24" t="s">
        <v>199</v>
      </c>
      <c r="I747" s="58">
        <v>66</v>
      </c>
      <c r="J747" s="249" t="str">
        <f t="shared" si="11"/>
        <v>Каменск-Уральский городской округ Свердловской области, г. Каменск-Уральский, пр-кт Победы, д. 66</v>
      </c>
      <c r="K747" s="75">
        <v>3085.7</v>
      </c>
      <c r="L747" s="75">
        <v>64</v>
      </c>
      <c r="M747" s="75">
        <v>7</v>
      </c>
      <c r="N747" s="38" t="s">
        <v>2021</v>
      </c>
      <c r="O747" s="39">
        <v>42660</v>
      </c>
      <c r="P747" s="38" t="s">
        <v>1859</v>
      </c>
      <c r="Q747" s="65">
        <v>11478038.83</v>
      </c>
    </row>
    <row r="748" spans="1:18" ht="23.25" x14ac:dyDescent="0.25">
      <c r="A748" s="72">
        <v>747</v>
      </c>
      <c r="B748" s="81" t="s">
        <v>499</v>
      </c>
      <c r="C748" s="24"/>
      <c r="D748" s="24" t="s">
        <v>2504</v>
      </c>
      <c r="E748" s="24" t="s">
        <v>18</v>
      </c>
      <c r="F748" s="24" t="s">
        <v>526</v>
      </c>
      <c r="G748" s="24" t="s">
        <v>143</v>
      </c>
      <c r="H748" s="24" t="s">
        <v>199</v>
      </c>
      <c r="I748" s="58">
        <v>70</v>
      </c>
      <c r="J748" s="249" t="str">
        <f t="shared" si="11"/>
        <v>Каменск-Уральский городской округ Свердловской области, г. Каменск-Уральский, пр-кт Победы, д. 70</v>
      </c>
      <c r="K748" s="75">
        <v>4399.8999999999996</v>
      </c>
      <c r="L748" s="75">
        <v>79</v>
      </c>
      <c r="M748" s="75">
        <v>4</v>
      </c>
      <c r="N748" s="38" t="s">
        <v>2021</v>
      </c>
      <c r="O748" s="39">
        <v>42660</v>
      </c>
      <c r="P748" s="38" t="s">
        <v>1859</v>
      </c>
      <c r="Q748" s="65">
        <v>5250782.88</v>
      </c>
    </row>
    <row r="749" spans="1:18" ht="23.25" x14ac:dyDescent="0.25">
      <c r="A749" s="72">
        <v>748</v>
      </c>
      <c r="B749" s="81" t="s">
        <v>499</v>
      </c>
      <c r="C749" s="24"/>
      <c r="D749" s="24" t="s">
        <v>2504</v>
      </c>
      <c r="E749" s="24" t="s">
        <v>18</v>
      </c>
      <c r="F749" s="24" t="s">
        <v>526</v>
      </c>
      <c r="G749" s="24" t="s">
        <v>527</v>
      </c>
      <c r="H749" s="24" t="s">
        <v>528</v>
      </c>
      <c r="I749" s="58">
        <v>14</v>
      </c>
      <c r="J749" s="249" t="str">
        <f t="shared" si="11"/>
        <v>Каменск-Уральский городской округ Свердловской области, г. Каменск-Уральский, ст. УАЗ, д. 14</v>
      </c>
      <c r="K749" s="75">
        <v>518.98</v>
      </c>
      <c r="L749" s="75">
        <v>8</v>
      </c>
      <c r="M749" s="75">
        <v>1</v>
      </c>
      <c r="N749" s="38" t="s">
        <v>2020</v>
      </c>
      <c r="O749" s="39">
        <v>42668</v>
      </c>
      <c r="P749" s="38" t="s">
        <v>3273</v>
      </c>
      <c r="Q749" s="65">
        <v>739202.74</v>
      </c>
      <c r="R749" s="102" t="s">
        <v>2348</v>
      </c>
    </row>
    <row r="750" spans="1:18" ht="23.25" x14ac:dyDescent="0.25">
      <c r="A750" s="72">
        <v>749</v>
      </c>
      <c r="B750" s="81" t="s">
        <v>499</v>
      </c>
      <c r="C750" s="73"/>
      <c r="D750" s="24" t="s">
        <v>2504</v>
      </c>
      <c r="E750" s="24" t="s">
        <v>18</v>
      </c>
      <c r="F750" s="24" t="s">
        <v>526</v>
      </c>
      <c r="G750" s="24" t="s">
        <v>20</v>
      </c>
      <c r="H750" s="24" t="s">
        <v>536</v>
      </c>
      <c r="I750" s="58">
        <v>13</v>
      </c>
      <c r="J750" s="249" t="str">
        <f t="shared" si="11"/>
        <v>Каменск-Уральский городской округ Свердловской области, г. Каменск-Уральский, ул. 1-й Проезд, д. 13</v>
      </c>
      <c r="K750" s="75">
        <v>748.6</v>
      </c>
      <c r="L750" s="75">
        <v>12</v>
      </c>
      <c r="M750" s="75">
        <v>2</v>
      </c>
      <c r="N750" s="38" t="s">
        <v>2023</v>
      </c>
      <c r="O750" s="39">
        <v>42818</v>
      </c>
      <c r="P750" s="38" t="s">
        <v>3273</v>
      </c>
      <c r="Q750" s="65">
        <v>2691607.14</v>
      </c>
    </row>
    <row r="751" spans="1:18" ht="23.25" x14ac:dyDescent="0.25">
      <c r="A751" s="72">
        <v>750</v>
      </c>
      <c r="B751" s="81" t="s">
        <v>499</v>
      </c>
      <c r="C751" s="73"/>
      <c r="D751" s="24" t="s">
        <v>2504</v>
      </c>
      <c r="E751" s="24" t="s">
        <v>18</v>
      </c>
      <c r="F751" s="24" t="s">
        <v>526</v>
      </c>
      <c r="G751" s="24" t="s">
        <v>20</v>
      </c>
      <c r="H751" s="24" t="s">
        <v>799</v>
      </c>
      <c r="I751" s="58">
        <v>32</v>
      </c>
      <c r="J751" s="249" t="str">
        <f t="shared" si="11"/>
        <v>Каменск-Уральский городской округ Свердловской области, г. Каменск-Уральский, ул. 4-й Пятилетки, д. 32</v>
      </c>
      <c r="K751" s="75">
        <v>2895.4</v>
      </c>
      <c r="L751" s="75">
        <v>70</v>
      </c>
      <c r="M751" s="75">
        <v>3</v>
      </c>
      <c r="N751" s="38" t="s">
        <v>2020</v>
      </c>
      <c r="O751" s="39">
        <v>42668</v>
      </c>
      <c r="P751" s="38" t="s">
        <v>3273</v>
      </c>
      <c r="Q751" s="65">
        <v>2123358.08</v>
      </c>
    </row>
    <row r="752" spans="1:18" ht="23.25" x14ac:dyDescent="0.25">
      <c r="A752" s="72">
        <v>751</v>
      </c>
      <c r="B752" s="81" t="s">
        <v>499</v>
      </c>
      <c r="C752" s="24"/>
      <c r="D752" s="24" t="s">
        <v>2504</v>
      </c>
      <c r="E752" s="24" t="s">
        <v>18</v>
      </c>
      <c r="F752" s="24" t="s">
        <v>526</v>
      </c>
      <c r="G752" s="24" t="s">
        <v>20</v>
      </c>
      <c r="H752" s="24" t="s">
        <v>776</v>
      </c>
      <c r="I752" s="58">
        <v>9</v>
      </c>
      <c r="J752" s="249" t="str">
        <f t="shared" si="11"/>
        <v>Каменск-Уральский городской округ Свердловской области, г. Каменск-Уральский, ул. Авиаторов, д. 9</v>
      </c>
      <c r="K752" s="75">
        <v>2228.4</v>
      </c>
      <c r="L752" s="75">
        <v>48</v>
      </c>
      <c r="M752" s="75">
        <v>6</v>
      </c>
      <c r="N752" s="38" t="s">
        <v>2021</v>
      </c>
      <c r="O752" s="39">
        <v>42660</v>
      </c>
      <c r="P752" s="38" t="s">
        <v>1859</v>
      </c>
      <c r="Q752" s="65">
        <v>7994077.5599999996</v>
      </c>
    </row>
    <row r="753" spans="1:17" ht="23.25" x14ac:dyDescent="0.25">
      <c r="A753" s="72">
        <v>752</v>
      </c>
      <c r="B753" s="81" t="s">
        <v>499</v>
      </c>
      <c r="C753" s="73"/>
      <c r="D753" s="24" t="s">
        <v>2504</v>
      </c>
      <c r="E753" s="24" t="s">
        <v>18</v>
      </c>
      <c r="F753" s="24" t="s">
        <v>526</v>
      </c>
      <c r="G753" s="24" t="s">
        <v>20</v>
      </c>
      <c r="H753" s="24" t="s">
        <v>529</v>
      </c>
      <c r="I753" s="58">
        <v>16</v>
      </c>
      <c r="J753" s="249" t="str">
        <f t="shared" si="11"/>
        <v>Каменск-Уральский городской округ Свердловской области, г. Каменск-Уральский, ул. Алюминиевая, д. 16</v>
      </c>
      <c r="K753" s="75">
        <v>1526.9</v>
      </c>
      <c r="L753" s="75">
        <v>27</v>
      </c>
      <c r="M753" s="75">
        <v>4</v>
      </c>
      <c r="N753" s="38" t="s">
        <v>2020</v>
      </c>
      <c r="O753" s="39">
        <v>42668</v>
      </c>
      <c r="P753" s="38" t="s">
        <v>3273</v>
      </c>
      <c r="Q753" s="65">
        <v>4901232.66</v>
      </c>
    </row>
    <row r="754" spans="1:17" ht="23.25" x14ac:dyDescent="0.25">
      <c r="A754" s="72">
        <v>753</v>
      </c>
      <c r="B754" s="81" t="s">
        <v>499</v>
      </c>
      <c r="C754" s="73"/>
      <c r="D754" s="24" t="s">
        <v>2504</v>
      </c>
      <c r="E754" s="24" t="s">
        <v>18</v>
      </c>
      <c r="F754" s="24" t="s">
        <v>526</v>
      </c>
      <c r="G754" s="24" t="s">
        <v>20</v>
      </c>
      <c r="H754" s="24" t="s">
        <v>529</v>
      </c>
      <c r="I754" s="58">
        <v>18</v>
      </c>
      <c r="J754" s="249" t="str">
        <f t="shared" si="11"/>
        <v>Каменск-Уральский городской округ Свердловской области, г. Каменск-Уральский, ул. Алюминиевая, д. 18</v>
      </c>
      <c r="K754" s="75">
        <v>1451.1</v>
      </c>
      <c r="L754" s="75">
        <v>27</v>
      </c>
      <c r="M754" s="75">
        <v>2</v>
      </c>
      <c r="N754" s="38" t="s">
        <v>2023</v>
      </c>
      <c r="O754" s="39">
        <v>42818</v>
      </c>
      <c r="P754" s="38" t="s">
        <v>3273</v>
      </c>
      <c r="Q754" s="65">
        <v>3577521.64</v>
      </c>
    </row>
    <row r="755" spans="1:17" ht="23.25" x14ac:dyDescent="0.25">
      <c r="A755" s="72">
        <v>754</v>
      </c>
      <c r="B755" s="81" t="s">
        <v>499</v>
      </c>
      <c r="C755" s="73"/>
      <c r="D755" s="24" t="s">
        <v>2504</v>
      </c>
      <c r="E755" s="24" t="s">
        <v>18</v>
      </c>
      <c r="F755" s="24" t="s">
        <v>526</v>
      </c>
      <c r="G755" s="24" t="s">
        <v>20</v>
      </c>
      <c r="H755" s="24" t="s">
        <v>529</v>
      </c>
      <c r="I755" s="58">
        <v>20</v>
      </c>
      <c r="J755" s="249" t="str">
        <f t="shared" si="11"/>
        <v>Каменск-Уральский городской округ Свердловской области, г. Каменск-Уральский, ул. Алюминиевая, д. 20</v>
      </c>
      <c r="K755" s="75">
        <v>1486.15</v>
      </c>
      <c r="L755" s="75">
        <v>20</v>
      </c>
      <c r="M755" s="75">
        <v>4</v>
      </c>
      <c r="N755" s="38" t="s">
        <v>2023</v>
      </c>
      <c r="O755" s="39">
        <v>42818</v>
      </c>
      <c r="P755" s="38" t="s">
        <v>3273</v>
      </c>
      <c r="Q755" s="65">
        <v>5339109.42</v>
      </c>
    </row>
    <row r="756" spans="1:17" ht="23.25" x14ac:dyDescent="0.25">
      <c r="A756" s="72">
        <v>755</v>
      </c>
      <c r="B756" s="81" t="s">
        <v>499</v>
      </c>
      <c r="C756" s="24"/>
      <c r="D756" s="24" t="s">
        <v>2504</v>
      </c>
      <c r="E756" s="24" t="s">
        <v>18</v>
      </c>
      <c r="F756" s="24" t="s">
        <v>526</v>
      </c>
      <c r="G756" s="24" t="s">
        <v>20</v>
      </c>
      <c r="H756" s="24" t="s">
        <v>529</v>
      </c>
      <c r="I756" s="58">
        <v>22</v>
      </c>
      <c r="J756" s="249" t="str">
        <f t="shared" si="11"/>
        <v>Каменск-Уральский городской округ Свердловской области, г. Каменск-Уральский, ул. Алюминиевая, д. 22</v>
      </c>
      <c r="K756" s="75">
        <v>1474.9</v>
      </c>
      <c r="L756" s="75">
        <v>20</v>
      </c>
      <c r="M756" s="75">
        <v>1</v>
      </c>
      <c r="N756" s="38" t="s">
        <v>2020</v>
      </c>
      <c r="O756" s="39">
        <v>42668</v>
      </c>
      <c r="P756" s="38" t="s">
        <v>3273</v>
      </c>
      <c r="Q756" s="65">
        <v>390602.42</v>
      </c>
    </row>
    <row r="757" spans="1:17" ht="23.25" x14ac:dyDescent="0.25">
      <c r="A757" s="72">
        <v>756</v>
      </c>
      <c r="B757" s="81" t="s">
        <v>499</v>
      </c>
      <c r="C757" s="73"/>
      <c r="D757" s="24" t="s">
        <v>2504</v>
      </c>
      <c r="E757" s="24" t="s">
        <v>18</v>
      </c>
      <c r="F757" s="24" t="s">
        <v>526</v>
      </c>
      <c r="G757" s="24" t="s">
        <v>20</v>
      </c>
      <c r="H757" s="24" t="s">
        <v>529</v>
      </c>
      <c r="I757" s="58">
        <v>24</v>
      </c>
      <c r="J757" s="249" t="str">
        <f t="shared" si="11"/>
        <v>Каменск-Уральский городской округ Свердловской области, г. Каменск-Уральский, ул. Алюминиевая, д. 24</v>
      </c>
      <c r="K757" s="75">
        <v>1466.7</v>
      </c>
      <c r="L757" s="75">
        <v>27</v>
      </c>
      <c r="M757" s="75">
        <v>7</v>
      </c>
      <c r="N757" s="38" t="s">
        <v>2023</v>
      </c>
      <c r="O757" s="39">
        <v>42818</v>
      </c>
      <c r="P757" s="38" t="s">
        <v>3273</v>
      </c>
      <c r="Q757" s="65">
        <v>5927912.9000000004</v>
      </c>
    </row>
    <row r="758" spans="1:17" ht="23.25" x14ac:dyDescent="0.25">
      <c r="A758" s="72">
        <v>757</v>
      </c>
      <c r="B758" s="81" t="s">
        <v>499</v>
      </c>
      <c r="C758" s="73"/>
      <c r="D758" s="24" t="s">
        <v>2504</v>
      </c>
      <c r="E758" s="24" t="s">
        <v>18</v>
      </c>
      <c r="F758" s="24" t="s">
        <v>526</v>
      </c>
      <c r="G758" s="24" t="s">
        <v>20</v>
      </c>
      <c r="H758" s="24" t="s">
        <v>529</v>
      </c>
      <c r="I758" s="58">
        <v>28</v>
      </c>
      <c r="J758" s="249" t="str">
        <f t="shared" si="11"/>
        <v>Каменск-Уральский городской округ Свердловской области, г. Каменск-Уральский, ул. Алюминиевая, д. 28</v>
      </c>
      <c r="K758" s="75">
        <v>1476.6</v>
      </c>
      <c r="L758" s="75">
        <v>27</v>
      </c>
      <c r="M758" s="75">
        <v>2</v>
      </c>
      <c r="N758" s="38" t="s">
        <v>2023</v>
      </c>
      <c r="O758" s="39">
        <v>42818</v>
      </c>
      <c r="P758" s="38" t="s">
        <v>3273</v>
      </c>
      <c r="Q758" s="65">
        <v>3654334.92</v>
      </c>
    </row>
    <row r="759" spans="1:17" ht="23.25" x14ac:dyDescent="0.25">
      <c r="A759" s="72">
        <v>758</v>
      </c>
      <c r="B759" s="81" t="s">
        <v>499</v>
      </c>
      <c r="C759" s="73"/>
      <c r="D759" s="24" t="s">
        <v>2504</v>
      </c>
      <c r="E759" s="24" t="s">
        <v>18</v>
      </c>
      <c r="F759" s="24" t="s">
        <v>526</v>
      </c>
      <c r="G759" s="24" t="s">
        <v>20</v>
      </c>
      <c r="H759" s="24" t="s">
        <v>529</v>
      </c>
      <c r="I759" s="58">
        <v>30</v>
      </c>
      <c r="J759" s="249" t="str">
        <f t="shared" si="11"/>
        <v>Каменск-Уральский городской округ Свердловской области, г. Каменск-Уральский, ул. Алюминиевая, д. 30</v>
      </c>
      <c r="K759" s="75">
        <v>1463.3</v>
      </c>
      <c r="L759" s="75">
        <v>19</v>
      </c>
      <c r="M759" s="75">
        <v>7</v>
      </c>
      <c r="N759" s="38" t="s">
        <v>2023</v>
      </c>
      <c r="O759" s="39">
        <v>42818</v>
      </c>
      <c r="P759" s="38" t="s">
        <v>3273</v>
      </c>
      <c r="Q759" s="65">
        <v>6134761</v>
      </c>
    </row>
    <row r="760" spans="1:17" ht="23.25" x14ac:dyDescent="0.25">
      <c r="A760" s="72">
        <v>759</v>
      </c>
      <c r="B760" s="81" t="s">
        <v>499</v>
      </c>
      <c r="C760" s="73"/>
      <c r="D760" s="24" t="s">
        <v>2504</v>
      </c>
      <c r="E760" s="24" t="s">
        <v>18</v>
      </c>
      <c r="F760" s="24" t="s">
        <v>526</v>
      </c>
      <c r="G760" s="24" t="s">
        <v>20</v>
      </c>
      <c r="H760" s="24" t="s">
        <v>529</v>
      </c>
      <c r="I760" s="58">
        <v>32</v>
      </c>
      <c r="J760" s="249" t="str">
        <f t="shared" si="11"/>
        <v>Каменск-Уральский городской округ Свердловской области, г. Каменск-Уральский, ул. Алюминиевая, д. 32</v>
      </c>
      <c r="K760" s="75">
        <v>1450</v>
      </c>
      <c r="L760" s="75">
        <v>27</v>
      </c>
      <c r="M760" s="75">
        <v>6</v>
      </c>
      <c r="N760" s="38" t="s">
        <v>2020</v>
      </c>
      <c r="O760" s="39">
        <v>42668</v>
      </c>
      <c r="P760" s="38" t="s">
        <v>3273</v>
      </c>
      <c r="Q760" s="65">
        <v>2987238.44</v>
      </c>
    </row>
    <row r="761" spans="1:17" ht="23.25" x14ac:dyDescent="0.25">
      <c r="A761" s="72">
        <v>760</v>
      </c>
      <c r="B761" s="81" t="s">
        <v>499</v>
      </c>
      <c r="C761" s="73"/>
      <c r="D761" s="24" t="s">
        <v>2504</v>
      </c>
      <c r="E761" s="24" t="s">
        <v>18</v>
      </c>
      <c r="F761" s="24" t="s">
        <v>526</v>
      </c>
      <c r="G761" s="24" t="s">
        <v>20</v>
      </c>
      <c r="H761" s="24" t="s">
        <v>529</v>
      </c>
      <c r="I761" s="58">
        <v>34</v>
      </c>
      <c r="J761" s="249" t="str">
        <f t="shared" si="11"/>
        <v>Каменск-Уральский городской округ Свердловской области, г. Каменск-Уральский, ул. Алюминиевая, д. 34</v>
      </c>
      <c r="K761" s="75">
        <v>1499</v>
      </c>
      <c r="L761" s="75">
        <v>21</v>
      </c>
      <c r="M761" s="75">
        <v>2</v>
      </c>
      <c r="N761" s="38" t="s">
        <v>2020</v>
      </c>
      <c r="O761" s="39">
        <v>42668</v>
      </c>
      <c r="P761" s="38" t="s">
        <v>3273</v>
      </c>
      <c r="Q761" s="65">
        <v>615853.80000000005</v>
      </c>
    </row>
    <row r="762" spans="1:17" ht="23.25" x14ac:dyDescent="0.25">
      <c r="A762" s="72">
        <v>761</v>
      </c>
      <c r="B762" s="81" t="s">
        <v>499</v>
      </c>
      <c r="C762" s="73"/>
      <c r="D762" s="24" t="s">
        <v>2504</v>
      </c>
      <c r="E762" s="24" t="s">
        <v>18</v>
      </c>
      <c r="F762" s="24" t="s">
        <v>526</v>
      </c>
      <c r="G762" s="24" t="s">
        <v>20</v>
      </c>
      <c r="H762" s="24" t="s">
        <v>378</v>
      </c>
      <c r="I762" s="58">
        <v>16</v>
      </c>
      <c r="J762" s="249" t="str">
        <f t="shared" si="11"/>
        <v>Каменск-Уральский городской округ Свердловской области, г. Каменск-Уральский, ул. Белинского, д. 16</v>
      </c>
      <c r="K762" s="75">
        <v>1676.4</v>
      </c>
      <c r="L762" s="75">
        <v>43</v>
      </c>
      <c r="M762" s="75">
        <v>7</v>
      </c>
      <c r="N762" s="38" t="s">
        <v>2023</v>
      </c>
      <c r="O762" s="39">
        <v>42818</v>
      </c>
      <c r="P762" s="38" t="s">
        <v>3273</v>
      </c>
      <c r="Q762" s="65">
        <v>7057572.9199999999</v>
      </c>
    </row>
    <row r="763" spans="1:17" ht="23.25" x14ac:dyDescent="0.25">
      <c r="A763" s="72">
        <v>762</v>
      </c>
      <c r="B763" s="81" t="s">
        <v>499</v>
      </c>
      <c r="C763" s="24"/>
      <c r="D763" s="24" t="s">
        <v>2504</v>
      </c>
      <c r="E763" s="24" t="s">
        <v>18</v>
      </c>
      <c r="F763" s="24" t="s">
        <v>526</v>
      </c>
      <c r="G763" s="24" t="s">
        <v>20</v>
      </c>
      <c r="H763" s="24" t="s">
        <v>535</v>
      </c>
      <c r="I763" s="58">
        <v>10</v>
      </c>
      <c r="J763" s="249" t="str">
        <f t="shared" si="11"/>
        <v>Каменск-Уральский городской округ Свердловской области, г. Каменск-Уральский, ул. Беляева, д. 10</v>
      </c>
      <c r="K763" s="75">
        <v>1596.6</v>
      </c>
      <c r="L763" s="75">
        <v>36</v>
      </c>
      <c r="M763" s="75">
        <v>2</v>
      </c>
      <c r="N763" s="38" t="s">
        <v>2021</v>
      </c>
      <c r="O763" s="39">
        <v>42660</v>
      </c>
      <c r="P763" s="38" t="s">
        <v>1859</v>
      </c>
      <c r="Q763" s="65">
        <v>689340.66</v>
      </c>
    </row>
    <row r="764" spans="1:17" ht="23.25" x14ac:dyDescent="0.25">
      <c r="A764" s="72">
        <v>763</v>
      </c>
      <c r="B764" s="81" t="s">
        <v>499</v>
      </c>
      <c r="C764" s="24"/>
      <c r="D764" s="24" t="s">
        <v>2504</v>
      </c>
      <c r="E764" s="24" t="s">
        <v>18</v>
      </c>
      <c r="F764" s="24" t="s">
        <v>526</v>
      </c>
      <c r="G764" s="24" t="s">
        <v>20</v>
      </c>
      <c r="H764" s="24" t="s">
        <v>535</v>
      </c>
      <c r="I764" s="58">
        <v>14</v>
      </c>
      <c r="J764" s="249" t="str">
        <f t="shared" si="11"/>
        <v>Каменск-Уральский городской округ Свердловской области, г. Каменск-Уральский, ул. Беляева, д. 14</v>
      </c>
      <c r="K764" s="75">
        <v>1617.6</v>
      </c>
      <c r="L764" s="75">
        <v>36</v>
      </c>
      <c r="M764" s="75">
        <v>3</v>
      </c>
      <c r="N764" s="38" t="s">
        <v>2021</v>
      </c>
      <c r="O764" s="39">
        <v>42660</v>
      </c>
      <c r="P764" s="38" t="s">
        <v>1859</v>
      </c>
      <c r="Q764" s="65">
        <v>4319529.24</v>
      </c>
    </row>
    <row r="765" spans="1:17" ht="23.25" x14ac:dyDescent="0.25">
      <c r="A765" s="72">
        <v>764</v>
      </c>
      <c r="B765" s="81" t="s">
        <v>499</v>
      </c>
      <c r="C765" s="73"/>
      <c r="D765" s="24" t="s">
        <v>2504</v>
      </c>
      <c r="E765" s="24" t="s">
        <v>18</v>
      </c>
      <c r="F765" s="24" t="s">
        <v>526</v>
      </c>
      <c r="G765" s="24" t="s">
        <v>20</v>
      </c>
      <c r="H765" s="24" t="s">
        <v>535</v>
      </c>
      <c r="I765" s="58">
        <v>2</v>
      </c>
      <c r="J765" s="249" t="str">
        <f t="shared" si="11"/>
        <v>Каменск-Уральский городской округ Свердловской области, г. Каменск-Уральский, ул. Беляева, д. 2</v>
      </c>
      <c r="K765" s="75">
        <v>1280.7</v>
      </c>
      <c r="L765" s="75">
        <v>15</v>
      </c>
      <c r="M765" s="75">
        <v>3</v>
      </c>
      <c r="N765" s="38" t="s">
        <v>2022</v>
      </c>
      <c r="O765" s="39">
        <v>42818</v>
      </c>
      <c r="P765" s="38" t="s">
        <v>3273</v>
      </c>
      <c r="Q765" s="65">
        <v>3445812.4</v>
      </c>
    </row>
    <row r="766" spans="1:17" ht="23.25" x14ac:dyDescent="0.25">
      <c r="A766" s="72">
        <v>765</v>
      </c>
      <c r="B766" s="81" t="s">
        <v>499</v>
      </c>
      <c r="C766" s="73"/>
      <c r="D766" s="24" t="s">
        <v>2504</v>
      </c>
      <c r="E766" s="24" t="s">
        <v>18</v>
      </c>
      <c r="F766" s="24" t="s">
        <v>526</v>
      </c>
      <c r="G766" s="24" t="s">
        <v>20</v>
      </c>
      <c r="H766" s="24" t="s">
        <v>535</v>
      </c>
      <c r="I766" s="58">
        <v>6</v>
      </c>
      <c r="J766" s="249" t="str">
        <f t="shared" si="11"/>
        <v>Каменск-Уральский городской округ Свердловской области, г. Каменск-Уральский, ул. Беляева, д. 6</v>
      </c>
      <c r="K766" s="75">
        <v>1529.5</v>
      </c>
      <c r="L766" s="75">
        <v>47</v>
      </c>
      <c r="M766" s="75">
        <v>3</v>
      </c>
      <c r="N766" s="38" t="s">
        <v>2022</v>
      </c>
      <c r="O766" s="39">
        <v>42818</v>
      </c>
      <c r="P766" s="38" t="s">
        <v>3273</v>
      </c>
      <c r="Q766" s="65">
        <v>2217021.7599999998</v>
      </c>
    </row>
    <row r="767" spans="1:17" ht="23.25" x14ac:dyDescent="0.25">
      <c r="A767" s="72">
        <v>766</v>
      </c>
      <c r="B767" s="81" t="s">
        <v>499</v>
      </c>
      <c r="C767" s="73"/>
      <c r="D767" s="24" t="s">
        <v>2504</v>
      </c>
      <c r="E767" s="24" t="s">
        <v>18</v>
      </c>
      <c r="F767" s="24" t="s">
        <v>526</v>
      </c>
      <c r="G767" s="24" t="s">
        <v>20</v>
      </c>
      <c r="H767" s="24" t="s">
        <v>535</v>
      </c>
      <c r="I767" s="58">
        <v>9</v>
      </c>
      <c r="J767" s="249" t="str">
        <f t="shared" si="11"/>
        <v>Каменск-Уральский городской округ Свердловской области, г. Каменск-Уральский, ул. Беляева, д. 9</v>
      </c>
      <c r="K767" s="75">
        <v>1628.7</v>
      </c>
      <c r="L767" s="75">
        <v>36</v>
      </c>
      <c r="M767" s="75">
        <v>2</v>
      </c>
      <c r="N767" s="38" t="s">
        <v>2022</v>
      </c>
      <c r="O767" s="39">
        <v>42818</v>
      </c>
      <c r="P767" s="38" t="s">
        <v>3273</v>
      </c>
      <c r="Q767" s="65">
        <v>3771897.14</v>
      </c>
    </row>
    <row r="768" spans="1:17" ht="23.25" x14ac:dyDescent="0.25">
      <c r="A768" s="72">
        <v>767</v>
      </c>
      <c r="B768" s="81" t="s">
        <v>499</v>
      </c>
      <c r="C768" s="73"/>
      <c r="D768" s="24" t="s">
        <v>2504</v>
      </c>
      <c r="E768" s="24" t="s">
        <v>18</v>
      </c>
      <c r="F768" s="24" t="s">
        <v>526</v>
      </c>
      <c r="G768" s="24" t="s">
        <v>20</v>
      </c>
      <c r="H768" s="24" t="s">
        <v>530</v>
      </c>
      <c r="I768" s="58">
        <v>5</v>
      </c>
      <c r="J768" s="249" t="str">
        <f t="shared" si="11"/>
        <v>Каменск-Уральский городской округ Свердловской области, г. Каменск-Уральский, ул. Бугарева, д. 5</v>
      </c>
      <c r="K768" s="75">
        <v>996.7</v>
      </c>
      <c r="L768" s="75">
        <v>12</v>
      </c>
      <c r="M768" s="75">
        <v>8</v>
      </c>
      <c r="N768" s="38" t="s">
        <v>2020</v>
      </c>
      <c r="O768" s="39">
        <v>42668</v>
      </c>
      <c r="P768" s="38" t="s">
        <v>3273</v>
      </c>
      <c r="Q768" s="65">
        <v>5378103.7000000002</v>
      </c>
    </row>
    <row r="769" spans="1:18" ht="23.25" x14ac:dyDescent="0.25">
      <c r="A769" s="72">
        <v>768</v>
      </c>
      <c r="B769" s="81" t="s">
        <v>499</v>
      </c>
      <c r="C769" s="73"/>
      <c r="D769" s="24" t="s">
        <v>2504</v>
      </c>
      <c r="E769" s="24" t="s">
        <v>18</v>
      </c>
      <c r="F769" s="24" t="s">
        <v>526</v>
      </c>
      <c r="G769" s="24" t="s">
        <v>20</v>
      </c>
      <c r="H769" s="24" t="s">
        <v>74</v>
      </c>
      <c r="I769" s="58">
        <v>12</v>
      </c>
      <c r="J769" s="249" t="str">
        <f t="shared" si="11"/>
        <v>Каменск-Уральский городской округ Свердловской области, г. Каменск-Уральский, ул. Гагарина, д. 12</v>
      </c>
      <c r="K769" s="75">
        <v>590.1</v>
      </c>
      <c r="L769" s="75">
        <v>8</v>
      </c>
      <c r="M769" s="75">
        <v>2</v>
      </c>
      <c r="N769" s="38" t="s">
        <v>2023</v>
      </c>
      <c r="O769" s="39">
        <v>42818</v>
      </c>
      <c r="P769" s="38" t="s">
        <v>3273</v>
      </c>
      <c r="Q769" s="65">
        <v>705409.9</v>
      </c>
      <c r="R769" s="102" t="s">
        <v>2348</v>
      </c>
    </row>
    <row r="770" spans="1:18" ht="23.25" x14ac:dyDescent="0.25">
      <c r="A770" s="72">
        <v>769</v>
      </c>
      <c r="B770" s="81" t="s">
        <v>499</v>
      </c>
      <c r="C770" s="73"/>
      <c r="D770" s="24" t="s">
        <v>2504</v>
      </c>
      <c r="E770" s="24" t="s">
        <v>18</v>
      </c>
      <c r="F770" s="24" t="s">
        <v>526</v>
      </c>
      <c r="G770" s="24" t="s">
        <v>20</v>
      </c>
      <c r="H770" s="24" t="s">
        <v>74</v>
      </c>
      <c r="I770" s="58">
        <v>16</v>
      </c>
      <c r="J770" s="249" t="str">
        <f t="shared" si="11"/>
        <v>Каменск-Уральский городской округ Свердловской области, г. Каменск-Уральский, ул. Гагарина, д. 16</v>
      </c>
      <c r="K770" s="75">
        <v>567.20000000000005</v>
      </c>
      <c r="L770" s="75">
        <v>8</v>
      </c>
      <c r="M770" s="75">
        <v>1</v>
      </c>
      <c r="N770" s="38" t="s">
        <v>2023</v>
      </c>
      <c r="O770" s="39">
        <v>42818</v>
      </c>
      <c r="P770" s="38" t="s">
        <v>3273</v>
      </c>
      <c r="Q770" s="65">
        <v>1579314.36</v>
      </c>
    </row>
    <row r="771" spans="1:18" ht="23.25" x14ac:dyDescent="0.25">
      <c r="A771" s="72">
        <v>770</v>
      </c>
      <c r="B771" s="81" t="s">
        <v>499</v>
      </c>
      <c r="C771" s="73"/>
      <c r="D771" s="24" t="s">
        <v>2504</v>
      </c>
      <c r="E771" s="24" t="s">
        <v>18</v>
      </c>
      <c r="F771" s="24" t="s">
        <v>526</v>
      </c>
      <c r="G771" s="24" t="s">
        <v>20</v>
      </c>
      <c r="H771" s="24" t="s">
        <v>74</v>
      </c>
      <c r="I771" s="58">
        <v>2</v>
      </c>
      <c r="J771" s="249" t="str">
        <f t="shared" ref="J771:J834" si="12">C771&amp;""&amp;D771&amp;", "&amp;E771&amp;" "&amp;F771&amp;", "&amp;G771&amp;" "&amp;H771&amp;", д. "&amp;I771</f>
        <v>Каменск-Уральский городской округ Свердловской области, г. Каменск-Уральский, ул. Гагарина, д. 2</v>
      </c>
      <c r="K771" s="75">
        <v>2183.6999999999998</v>
      </c>
      <c r="L771" s="75">
        <v>13</v>
      </c>
      <c r="M771" s="75">
        <v>2</v>
      </c>
      <c r="N771" s="38" t="s">
        <v>2023</v>
      </c>
      <c r="O771" s="39">
        <v>42818</v>
      </c>
      <c r="P771" s="38" t="s">
        <v>3273</v>
      </c>
      <c r="Q771" s="65">
        <v>2320429.84</v>
      </c>
      <c r="R771" s="102" t="s">
        <v>2348</v>
      </c>
    </row>
    <row r="772" spans="1:18" ht="23.25" x14ac:dyDescent="0.25">
      <c r="A772" s="72">
        <v>771</v>
      </c>
      <c r="B772" s="81" t="s">
        <v>499</v>
      </c>
      <c r="C772" s="73"/>
      <c r="D772" s="24" t="s">
        <v>2504</v>
      </c>
      <c r="E772" s="24" t="s">
        <v>18</v>
      </c>
      <c r="F772" s="24" t="s">
        <v>526</v>
      </c>
      <c r="G772" s="24" t="s">
        <v>20</v>
      </c>
      <c r="H772" s="24" t="s">
        <v>74</v>
      </c>
      <c r="I772" s="58">
        <v>22</v>
      </c>
      <c r="J772" s="249" t="str">
        <f t="shared" si="12"/>
        <v>Каменск-Уральский городской округ Свердловской области, г. Каменск-Уральский, ул. Гагарина, д. 22</v>
      </c>
      <c r="K772" s="75">
        <v>986.5</v>
      </c>
      <c r="L772" s="75">
        <v>12</v>
      </c>
      <c r="M772" s="75">
        <v>2</v>
      </c>
      <c r="N772" s="38" t="s">
        <v>2023</v>
      </c>
      <c r="O772" s="39">
        <v>42818</v>
      </c>
      <c r="P772" s="38" t="s">
        <v>3273</v>
      </c>
      <c r="Q772" s="65">
        <v>2972697.3</v>
      </c>
    </row>
    <row r="773" spans="1:18" ht="23.25" x14ac:dyDescent="0.25">
      <c r="A773" s="72">
        <v>772</v>
      </c>
      <c r="B773" s="81" t="s">
        <v>499</v>
      </c>
      <c r="C773" s="73"/>
      <c r="D773" s="24" t="s">
        <v>2504</v>
      </c>
      <c r="E773" s="24" t="s">
        <v>18</v>
      </c>
      <c r="F773" s="24" t="s">
        <v>526</v>
      </c>
      <c r="G773" s="24" t="s">
        <v>20</v>
      </c>
      <c r="H773" s="24" t="s">
        <v>74</v>
      </c>
      <c r="I773" s="58">
        <v>24</v>
      </c>
      <c r="J773" s="249" t="str">
        <f t="shared" si="12"/>
        <v>Каменск-Уральский городской округ Свердловской области, г. Каменск-Уральский, ул. Гагарина, д. 24</v>
      </c>
      <c r="K773" s="75">
        <v>710.4</v>
      </c>
      <c r="L773" s="75">
        <v>12</v>
      </c>
      <c r="M773" s="75">
        <v>2</v>
      </c>
      <c r="N773" s="38" t="s">
        <v>2023</v>
      </c>
      <c r="O773" s="39">
        <v>42818</v>
      </c>
      <c r="P773" s="38" t="s">
        <v>3273</v>
      </c>
      <c r="Q773" s="65">
        <v>2272256.38</v>
      </c>
    </row>
    <row r="774" spans="1:18" ht="23.25" x14ac:dyDescent="0.25">
      <c r="A774" s="72">
        <v>773</v>
      </c>
      <c r="B774" s="81" t="s">
        <v>499</v>
      </c>
      <c r="C774" s="24"/>
      <c r="D774" s="24" t="s">
        <v>2504</v>
      </c>
      <c r="E774" s="24" t="s">
        <v>18</v>
      </c>
      <c r="F774" s="24" t="s">
        <v>526</v>
      </c>
      <c r="G774" s="24" t="s">
        <v>20</v>
      </c>
      <c r="H774" s="24" t="s">
        <v>150</v>
      </c>
      <c r="I774" s="58">
        <v>10</v>
      </c>
      <c r="J774" s="249" t="str">
        <f t="shared" si="12"/>
        <v>Каменск-Уральский городской округ Свердловской области, г. Каменск-Уральский, ул. Гвардейская, д. 10</v>
      </c>
      <c r="K774" s="75">
        <v>4400.5</v>
      </c>
      <c r="L774" s="75">
        <v>80</v>
      </c>
      <c r="M774" s="75">
        <v>4</v>
      </c>
      <c r="N774" s="38" t="s">
        <v>2020</v>
      </c>
      <c r="O774" s="39">
        <v>42668</v>
      </c>
      <c r="P774" s="38" t="s">
        <v>3273</v>
      </c>
      <c r="Q774" s="65">
        <v>5733197.5599999996</v>
      </c>
    </row>
    <row r="775" spans="1:18" ht="23.25" x14ac:dyDescent="0.25">
      <c r="A775" s="72">
        <v>774</v>
      </c>
      <c r="B775" s="81" t="s">
        <v>499</v>
      </c>
      <c r="C775" s="73"/>
      <c r="D775" s="24" t="s">
        <v>2504</v>
      </c>
      <c r="E775" s="24" t="s">
        <v>18</v>
      </c>
      <c r="F775" s="24" t="s">
        <v>526</v>
      </c>
      <c r="G775" s="24" t="s">
        <v>20</v>
      </c>
      <c r="H775" s="24" t="s">
        <v>146</v>
      </c>
      <c r="I775" s="58">
        <v>32</v>
      </c>
      <c r="J775" s="249" t="str">
        <f t="shared" si="12"/>
        <v>Каменск-Уральский городской округ Свердловской области, г. Каменск-Уральский, ул. Дзержинского, д. 32</v>
      </c>
      <c r="K775" s="75">
        <v>2249.6</v>
      </c>
      <c r="L775" s="75">
        <v>48</v>
      </c>
      <c r="M775" s="75">
        <v>6</v>
      </c>
      <c r="N775" s="38" t="s">
        <v>2020</v>
      </c>
      <c r="O775" s="39">
        <v>42668</v>
      </c>
      <c r="P775" s="38" t="s">
        <v>3273</v>
      </c>
      <c r="Q775" s="65">
        <v>3831960.32</v>
      </c>
    </row>
    <row r="776" spans="1:18" ht="23.25" x14ac:dyDescent="0.25">
      <c r="A776" s="80">
        <v>775</v>
      </c>
      <c r="B776" s="81" t="s">
        <v>499</v>
      </c>
      <c r="C776" s="73"/>
      <c r="D776" s="24" t="s">
        <v>2504</v>
      </c>
      <c r="E776" s="24" t="s">
        <v>18</v>
      </c>
      <c r="F776" s="24" t="s">
        <v>526</v>
      </c>
      <c r="G776" s="24" t="s">
        <v>20</v>
      </c>
      <c r="H776" s="24" t="s">
        <v>146</v>
      </c>
      <c r="I776" s="58">
        <v>34</v>
      </c>
      <c r="J776" s="249" t="str">
        <f t="shared" si="12"/>
        <v>Каменск-Уральский городской округ Свердловской области, г. Каменск-Уральский, ул. Дзержинского, д. 34</v>
      </c>
      <c r="K776" s="75">
        <v>2243.8000000000002</v>
      </c>
      <c r="L776" s="75">
        <v>48</v>
      </c>
      <c r="M776" s="75">
        <v>5</v>
      </c>
      <c r="N776" s="38" t="s">
        <v>2020</v>
      </c>
      <c r="O776" s="39">
        <v>42668</v>
      </c>
      <c r="P776" s="38" t="s">
        <v>3273</v>
      </c>
      <c r="Q776" s="65">
        <v>2709682.38</v>
      </c>
    </row>
    <row r="777" spans="1:18" ht="23.25" x14ac:dyDescent="0.25">
      <c r="A777" s="80">
        <v>776</v>
      </c>
      <c r="B777" s="81" t="s">
        <v>499</v>
      </c>
      <c r="C777" s="24"/>
      <c r="D777" s="24" t="s">
        <v>2504</v>
      </c>
      <c r="E777" s="24" t="s">
        <v>18</v>
      </c>
      <c r="F777" s="24" t="s">
        <v>526</v>
      </c>
      <c r="G777" s="24" t="s">
        <v>20</v>
      </c>
      <c r="H777" s="24" t="s">
        <v>777</v>
      </c>
      <c r="I777" s="58">
        <v>10</v>
      </c>
      <c r="J777" s="249" t="str">
        <f t="shared" si="12"/>
        <v>Каменск-Уральский городской округ Свердловской области, г. Каменск-Уральский, ул. Добролюбова, д. 10</v>
      </c>
      <c r="K777" s="75">
        <v>2998.6</v>
      </c>
      <c r="L777" s="75">
        <v>64</v>
      </c>
      <c r="M777" s="75">
        <v>1</v>
      </c>
      <c r="N777" s="38" t="s">
        <v>2021</v>
      </c>
      <c r="O777" s="39">
        <v>42660</v>
      </c>
      <c r="P777" s="38" t="s">
        <v>1859</v>
      </c>
      <c r="Q777" s="65">
        <v>5105909.5599999996</v>
      </c>
    </row>
    <row r="778" spans="1:18" ht="23.25" x14ac:dyDescent="0.25">
      <c r="A778" s="72">
        <v>777</v>
      </c>
      <c r="B778" s="81" t="s">
        <v>499</v>
      </c>
      <c r="C778" s="24"/>
      <c r="D778" s="24" t="s">
        <v>2504</v>
      </c>
      <c r="E778" s="24" t="s">
        <v>18</v>
      </c>
      <c r="F778" s="24" t="s">
        <v>526</v>
      </c>
      <c r="G778" s="24" t="s">
        <v>20</v>
      </c>
      <c r="H778" s="24" t="s">
        <v>777</v>
      </c>
      <c r="I778" s="58">
        <v>8</v>
      </c>
      <c r="J778" s="249" t="str">
        <f t="shared" si="12"/>
        <v>Каменск-Уральский городской округ Свердловской области, г. Каменск-Уральский, ул. Добролюбова, д. 8</v>
      </c>
      <c r="K778" s="75">
        <v>3112.7</v>
      </c>
      <c r="L778" s="75">
        <v>64</v>
      </c>
      <c r="M778" s="75">
        <v>1</v>
      </c>
      <c r="N778" s="38" t="s">
        <v>2021</v>
      </c>
      <c r="O778" s="39">
        <v>42660</v>
      </c>
      <c r="P778" s="38" t="s">
        <v>1859</v>
      </c>
      <c r="Q778" s="65">
        <v>5040840.82</v>
      </c>
    </row>
    <row r="779" spans="1:18" ht="23.25" x14ac:dyDescent="0.25">
      <c r="A779" s="80">
        <v>778</v>
      </c>
      <c r="B779" s="81" t="s">
        <v>499</v>
      </c>
      <c r="C779" s="24"/>
      <c r="D779" s="24" t="s">
        <v>2504</v>
      </c>
      <c r="E779" s="24" t="s">
        <v>18</v>
      </c>
      <c r="F779" s="24" t="s">
        <v>526</v>
      </c>
      <c r="G779" s="24" t="s">
        <v>20</v>
      </c>
      <c r="H779" s="24" t="s">
        <v>777</v>
      </c>
      <c r="I779" s="58" t="s">
        <v>411</v>
      </c>
      <c r="J779" s="249" t="str">
        <f t="shared" si="12"/>
        <v>Каменск-Уральский городской округ Свердловской области, г. Каменск-Уральский, ул. Добролюбова, д. 8А</v>
      </c>
      <c r="K779" s="75">
        <v>2849</v>
      </c>
      <c r="L779" s="75">
        <v>70</v>
      </c>
      <c r="M779" s="75">
        <v>1</v>
      </c>
      <c r="N779" s="38" t="s">
        <v>2021</v>
      </c>
      <c r="O779" s="39">
        <v>42660</v>
      </c>
      <c r="P779" s="38" t="s">
        <v>1859</v>
      </c>
      <c r="Q779" s="65">
        <v>4020661.2</v>
      </c>
    </row>
    <row r="780" spans="1:18" ht="23.25" x14ac:dyDescent="0.25">
      <c r="A780" s="72">
        <v>779</v>
      </c>
      <c r="B780" s="81" t="s">
        <v>499</v>
      </c>
      <c r="C780" s="73"/>
      <c r="D780" s="24" t="s">
        <v>2504</v>
      </c>
      <c r="E780" s="24" t="s">
        <v>18</v>
      </c>
      <c r="F780" s="24" t="s">
        <v>526</v>
      </c>
      <c r="G780" s="24" t="s">
        <v>20</v>
      </c>
      <c r="H780" s="24" t="s">
        <v>802</v>
      </c>
      <c r="I780" s="58">
        <v>21</v>
      </c>
      <c r="J780" s="249" t="str">
        <f t="shared" si="12"/>
        <v>Каменск-Уральский городской округ Свердловской области, г. Каменск-Уральский, ул. Допризывников, д. 21</v>
      </c>
      <c r="K780" s="75">
        <v>4373.7</v>
      </c>
      <c r="L780" s="75">
        <v>80</v>
      </c>
      <c r="M780" s="75">
        <v>2</v>
      </c>
      <c r="N780" s="38" t="s">
        <v>2020</v>
      </c>
      <c r="O780" s="39">
        <v>42668</v>
      </c>
      <c r="P780" s="38" t="s">
        <v>3273</v>
      </c>
      <c r="Q780" s="65">
        <v>2381527.92</v>
      </c>
    </row>
    <row r="781" spans="1:18" ht="23.25" x14ac:dyDescent="0.25">
      <c r="A781" s="72">
        <v>780</v>
      </c>
      <c r="B781" s="81" t="s">
        <v>499</v>
      </c>
      <c r="C781" s="73"/>
      <c r="D781" s="24" t="s">
        <v>2504</v>
      </c>
      <c r="E781" s="24" t="s">
        <v>18</v>
      </c>
      <c r="F781" s="24" t="s">
        <v>526</v>
      </c>
      <c r="G781" s="24" t="s">
        <v>20</v>
      </c>
      <c r="H781" s="24" t="s">
        <v>539</v>
      </c>
      <c r="I781" s="58">
        <v>1</v>
      </c>
      <c r="J781" s="249" t="str">
        <f t="shared" si="12"/>
        <v>Каменск-Уральский городской округ Свердловской области, г. Каменск-Уральский, ул. Западная, д. 1</v>
      </c>
      <c r="K781" s="75">
        <v>753.2</v>
      </c>
      <c r="L781" s="75">
        <v>12</v>
      </c>
      <c r="M781" s="75">
        <v>1</v>
      </c>
      <c r="N781" s="38" t="s">
        <v>2023</v>
      </c>
      <c r="O781" s="39">
        <v>42818</v>
      </c>
      <c r="P781" s="38" t="s">
        <v>3273</v>
      </c>
      <c r="Q781" s="65">
        <v>883845.96</v>
      </c>
    </row>
    <row r="782" spans="1:18" ht="23.25" x14ac:dyDescent="0.25">
      <c r="A782" s="72">
        <v>781</v>
      </c>
      <c r="B782" s="81" t="s">
        <v>499</v>
      </c>
      <c r="C782" s="73"/>
      <c r="D782" s="24" t="s">
        <v>2504</v>
      </c>
      <c r="E782" s="24" t="s">
        <v>18</v>
      </c>
      <c r="F782" s="24" t="s">
        <v>526</v>
      </c>
      <c r="G782" s="24" t="s">
        <v>20</v>
      </c>
      <c r="H782" s="24" t="s">
        <v>539</v>
      </c>
      <c r="I782" s="58">
        <v>2</v>
      </c>
      <c r="J782" s="249" t="str">
        <f t="shared" si="12"/>
        <v>Каменск-Уральский городской округ Свердловской области, г. Каменск-Уральский, ул. Западная, д. 2</v>
      </c>
      <c r="K782" s="75">
        <v>827.3</v>
      </c>
      <c r="L782" s="75">
        <v>16</v>
      </c>
      <c r="M782" s="75">
        <v>4</v>
      </c>
      <c r="N782" s="38" t="s">
        <v>2023</v>
      </c>
      <c r="O782" s="39">
        <v>42818</v>
      </c>
      <c r="P782" s="38" t="s">
        <v>3273</v>
      </c>
      <c r="Q782" s="65">
        <v>3429497.72</v>
      </c>
    </row>
    <row r="783" spans="1:18" ht="23.25" x14ac:dyDescent="0.25">
      <c r="A783" s="72">
        <v>782</v>
      </c>
      <c r="B783" s="81" t="s">
        <v>499</v>
      </c>
      <c r="C783" s="73"/>
      <c r="D783" s="24" t="s">
        <v>2504</v>
      </c>
      <c r="E783" s="24" t="s">
        <v>18</v>
      </c>
      <c r="F783" s="24" t="s">
        <v>526</v>
      </c>
      <c r="G783" s="24" t="s">
        <v>20</v>
      </c>
      <c r="H783" s="24" t="s">
        <v>539</v>
      </c>
      <c r="I783" s="58">
        <v>5</v>
      </c>
      <c r="J783" s="249" t="str">
        <f t="shared" si="12"/>
        <v>Каменск-Уральский городской округ Свердловской области, г. Каменск-Уральский, ул. Западная, д. 5</v>
      </c>
      <c r="K783" s="75">
        <v>771.5</v>
      </c>
      <c r="L783" s="75">
        <v>12</v>
      </c>
      <c r="M783" s="75">
        <v>2</v>
      </c>
      <c r="N783" s="38" t="s">
        <v>2023</v>
      </c>
      <c r="O783" s="39">
        <v>42818</v>
      </c>
      <c r="P783" s="38" t="s">
        <v>3273</v>
      </c>
      <c r="Q783" s="65">
        <v>2553361.88</v>
      </c>
    </row>
    <row r="784" spans="1:18" ht="23.25" x14ac:dyDescent="0.25">
      <c r="A784" s="72">
        <v>783</v>
      </c>
      <c r="B784" s="81" t="s">
        <v>499</v>
      </c>
      <c r="C784" s="73"/>
      <c r="D784" s="24" t="s">
        <v>2504</v>
      </c>
      <c r="E784" s="24" t="s">
        <v>18</v>
      </c>
      <c r="F784" s="24" t="s">
        <v>526</v>
      </c>
      <c r="G784" s="24" t="s">
        <v>20</v>
      </c>
      <c r="H784" s="24" t="s">
        <v>539</v>
      </c>
      <c r="I784" s="58">
        <v>6</v>
      </c>
      <c r="J784" s="249" t="str">
        <f t="shared" si="12"/>
        <v>Каменск-Уральский городской округ Свердловской области, г. Каменск-Уральский, ул. Западная, д. 6</v>
      </c>
      <c r="K784" s="75">
        <v>845.1</v>
      </c>
      <c r="L784" s="75">
        <v>14</v>
      </c>
      <c r="M784" s="75">
        <v>3</v>
      </c>
      <c r="N784" s="38" t="s">
        <v>2023</v>
      </c>
      <c r="O784" s="39">
        <v>42818</v>
      </c>
      <c r="P784" s="38" t="s">
        <v>3273</v>
      </c>
      <c r="Q784" s="65">
        <v>3128723.98</v>
      </c>
    </row>
    <row r="785" spans="1:18" ht="34.5" x14ac:dyDescent="0.25">
      <c r="A785" s="72">
        <v>784</v>
      </c>
      <c r="B785" s="81" t="s">
        <v>499</v>
      </c>
      <c r="C785" s="73"/>
      <c r="D785" s="24" t="s">
        <v>2504</v>
      </c>
      <c r="E785" s="24" t="s">
        <v>18</v>
      </c>
      <c r="F785" s="24" t="s">
        <v>526</v>
      </c>
      <c r="G785" s="24" t="s">
        <v>20</v>
      </c>
      <c r="H785" s="24" t="s">
        <v>345</v>
      </c>
      <c r="I785" s="58">
        <v>5</v>
      </c>
      <c r="J785" s="249" t="str">
        <f t="shared" si="12"/>
        <v>Каменск-Уральский городской округ Свердловской области, г. Каменск-Уральский, ул. Зои Космодемьянской, д. 5</v>
      </c>
      <c r="K785" s="75">
        <v>966.04</v>
      </c>
      <c r="L785" s="75">
        <v>24</v>
      </c>
      <c r="M785" s="75">
        <v>1</v>
      </c>
      <c r="N785" s="38" t="s">
        <v>2024</v>
      </c>
      <c r="O785" s="39">
        <v>42825</v>
      </c>
      <c r="P785" s="38" t="s">
        <v>3273</v>
      </c>
      <c r="Q785" s="65">
        <v>1934130.92</v>
      </c>
      <c r="R785" s="102" t="s">
        <v>2348</v>
      </c>
    </row>
    <row r="786" spans="1:18" ht="34.5" x14ac:dyDescent="0.25">
      <c r="A786" s="72">
        <v>785</v>
      </c>
      <c r="B786" s="81" t="s">
        <v>499</v>
      </c>
      <c r="C786" s="73"/>
      <c r="D786" s="24" t="s">
        <v>2504</v>
      </c>
      <c r="E786" s="24" t="s">
        <v>18</v>
      </c>
      <c r="F786" s="24" t="s">
        <v>526</v>
      </c>
      <c r="G786" s="24" t="s">
        <v>20</v>
      </c>
      <c r="H786" s="24" t="s">
        <v>345</v>
      </c>
      <c r="I786" s="58">
        <v>9</v>
      </c>
      <c r="J786" s="249" t="str">
        <f t="shared" si="12"/>
        <v>Каменск-Уральский городской округ Свердловской области, г. Каменск-Уральский, ул. Зои Космодемьянской, д. 9</v>
      </c>
      <c r="K786" s="75">
        <v>952.82</v>
      </c>
      <c r="L786" s="75">
        <v>24</v>
      </c>
      <c r="M786" s="75">
        <v>1</v>
      </c>
      <c r="N786" s="38" t="s">
        <v>2024</v>
      </c>
      <c r="O786" s="39">
        <v>42825</v>
      </c>
      <c r="P786" s="38" t="s">
        <v>3273</v>
      </c>
      <c r="Q786" s="65">
        <v>2150769.48</v>
      </c>
      <c r="R786" s="102" t="s">
        <v>2348</v>
      </c>
    </row>
    <row r="787" spans="1:18" ht="23.25" x14ac:dyDescent="0.25">
      <c r="A787" s="72">
        <v>786</v>
      </c>
      <c r="B787" s="81" t="s">
        <v>499</v>
      </c>
      <c r="C787" s="73"/>
      <c r="D787" s="24" t="s">
        <v>2504</v>
      </c>
      <c r="E787" s="24" t="s">
        <v>18</v>
      </c>
      <c r="F787" s="24" t="s">
        <v>526</v>
      </c>
      <c r="G787" s="24" t="s">
        <v>20</v>
      </c>
      <c r="H787" s="24" t="s">
        <v>532</v>
      </c>
      <c r="I787" s="58">
        <v>6</v>
      </c>
      <c r="J787" s="249" t="str">
        <f t="shared" si="12"/>
        <v>Каменск-Уральский городской округ Свердловской области, г. Каменск-Уральский, ул. Исетская, д. 6</v>
      </c>
      <c r="K787" s="75">
        <v>3274.5</v>
      </c>
      <c r="L787" s="75">
        <v>45</v>
      </c>
      <c r="M787" s="75">
        <v>2</v>
      </c>
      <c r="N787" s="38" t="s">
        <v>2020</v>
      </c>
      <c r="O787" s="39">
        <v>42668</v>
      </c>
      <c r="P787" s="38" t="s">
        <v>3273</v>
      </c>
      <c r="Q787" s="65">
        <v>1400256.44</v>
      </c>
    </row>
    <row r="788" spans="1:18" ht="23.25" x14ac:dyDescent="0.25">
      <c r="A788" s="72">
        <v>787</v>
      </c>
      <c r="B788" s="81" t="s">
        <v>499</v>
      </c>
      <c r="C788" s="49"/>
      <c r="D788" s="49" t="s">
        <v>2504</v>
      </c>
      <c r="E788" s="49" t="s">
        <v>18</v>
      </c>
      <c r="F788" s="49" t="s">
        <v>526</v>
      </c>
      <c r="G788" s="49" t="s">
        <v>20</v>
      </c>
      <c r="H788" s="49" t="s">
        <v>533</v>
      </c>
      <c r="I788" s="67">
        <v>11</v>
      </c>
      <c r="J788" s="249" t="str">
        <f t="shared" si="12"/>
        <v>Каменск-Уральский городской округ Свердловской области, г. Каменск-Уральский, ул. Каменская, д. 11</v>
      </c>
      <c r="K788" s="99">
        <v>5842.7</v>
      </c>
      <c r="L788" s="75">
        <v>140</v>
      </c>
      <c r="M788" s="99">
        <v>2</v>
      </c>
      <c r="N788" s="55" t="s">
        <v>1295</v>
      </c>
      <c r="O788" s="54">
        <v>42598</v>
      </c>
      <c r="P788" s="55" t="s">
        <v>1598</v>
      </c>
      <c r="Q788" s="65">
        <v>3749582.98</v>
      </c>
    </row>
    <row r="789" spans="1:18" ht="23.25" x14ac:dyDescent="0.25">
      <c r="A789" s="72">
        <v>788</v>
      </c>
      <c r="B789" s="81" t="s">
        <v>499</v>
      </c>
      <c r="C789" s="73"/>
      <c r="D789" s="24" t="s">
        <v>2504</v>
      </c>
      <c r="E789" s="24" t="s">
        <v>18</v>
      </c>
      <c r="F789" s="24" t="s">
        <v>526</v>
      </c>
      <c r="G789" s="24" t="s">
        <v>20</v>
      </c>
      <c r="H789" s="24" t="s">
        <v>533</v>
      </c>
      <c r="I789" s="58">
        <v>21</v>
      </c>
      <c r="J789" s="249" t="str">
        <f t="shared" si="12"/>
        <v>Каменск-Уральский городской округ Свердловской области, г. Каменск-Уральский, ул. Каменская, д. 21</v>
      </c>
      <c r="K789" s="75">
        <v>1003</v>
      </c>
      <c r="L789" s="75">
        <v>7</v>
      </c>
      <c r="M789" s="75">
        <v>7</v>
      </c>
      <c r="N789" s="38" t="s">
        <v>2023</v>
      </c>
      <c r="O789" s="39">
        <v>42818</v>
      </c>
      <c r="P789" s="38" t="s">
        <v>3273</v>
      </c>
      <c r="Q789" s="65">
        <v>4567558.16</v>
      </c>
    </row>
    <row r="790" spans="1:18" ht="23.25" x14ac:dyDescent="0.25">
      <c r="A790" s="72">
        <v>789</v>
      </c>
      <c r="B790" s="81" t="s">
        <v>499</v>
      </c>
      <c r="C790" s="73"/>
      <c r="D790" s="24" t="s">
        <v>2504</v>
      </c>
      <c r="E790" s="24" t="s">
        <v>18</v>
      </c>
      <c r="F790" s="24" t="s">
        <v>526</v>
      </c>
      <c r="G790" s="24" t="s">
        <v>20</v>
      </c>
      <c r="H790" s="24" t="s">
        <v>533</v>
      </c>
      <c r="I790" s="58">
        <v>23</v>
      </c>
      <c r="J790" s="249" t="str">
        <f t="shared" si="12"/>
        <v>Каменск-Уральский городской округ Свердловской области, г. Каменск-Уральский, ул. Каменская, д. 23</v>
      </c>
      <c r="K790" s="75">
        <v>569.20000000000005</v>
      </c>
      <c r="L790" s="75">
        <v>8</v>
      </c>
      <c r="M790" s="75">
        <v>8</v>
      </c>
      <c r="N790" s="38" t="s">
        <v>2020</v>
      </c>
      <c r="O790" s="39">
        <v>42668</v>
      </c>
      <c r="P790" s="38" t="s">
        <v>3273</v>
      </c>
      <c r="Q790" s="65">
        <v>3598047.74</v>
      </c>
    </row>
    <row r="791" spans="1:18" ht="23.25" x14ac:dyDescent="0.25">
      <c r="A791" s="72">
        <v>790</v>
      </c>
      <c r="B791" s="81" t="s">
        <v>499</v>
      </c>
      <c r="C791" s="73"/>
      <c r="D791" s="24" t="s">
        <v>2504</v>
      </c>
      <c r="E791" s="24" t="s">
        <v>18</v>
      </c>
      <c r="F791" s="24" t="s">
        <v>526</v>
      </c>
      <c r="G791" s="24" t="s">
        <v>20</v>
      </c>
      <c r="H791" s="24" t="s">
        <v>533</v>
      </c>
      <c r="I791" s="58">
        <v>24</v>
      </c>
      <c r="J791" s="249" t="str">
        <f t="shared" si="12"/>
        <v>Каменск-Уральский городской округ Свердловской области, г. Каменск-Уральский, ул. Каменская, д. 24</v>
      </c>
      <c r="K791" s="75">
        <v>998.5</v>
      </c>
      <c r="L791" s="75">
        <v>12</v>
      </c>
      <c r="M791" s="75">
        <v>6</v>
      </c>
      <c r="N791" s="38" t="s">
        <v>2020</v>
      </c>
      <c r="O791" s="39">
        <v>42668</v>
      </c>
      <c r="P791" s="38" t="s">
        <v>3273</v>
      </c>
      <c r="Q791" s="65">
        <v>5180978.8</v>
      </c>
    </row>
    <row r="792" spans="1:18" ht="23.25" x14ac:dyDescent="0.25">
      <c r="A792" s="72">
        <v>791</v>
      </c>
      <c r="B792" s="81" t="s">
        <v>499</v>
      </c>
      <c r="C792" s="24"/>
      <c r="D792" s="24" t="s">
        <v>2504</v>
      </c>
      <c r="E792" s="24" t="s">
        <v>18</v>
      </c>
      <c r="F792" s="24" t="s">
        <v>526</v>
      </c>
      <c r="G792" s="24" t="s">
        <v>20</v>
      </c>
      <c r="H792" s="24" t="s">
        <v>533</v>
      </c>
      <c r="I792" s="58">
        <v>27</v>
      </c>
      <c r="J792" s="249" t="str">
        <f t="shared" si="12"/>
        <v>Каменск-Уральский городской округ Свердловской области, г. Каменск-Уральский, ул. Каменская, д. 27</v>
      </c>
      <c r="K792" s="75">
        <v>574.6</v>
      </c>
      <c r="L792" s="75">
        <v>8</v>
      </c>
      <c r="M792" s="75">
        <v>2</v>
      </c>
      <c r="N792" s="38" t="s">
        <v>2023</v>
      </c>
      <c r="O792" s="39">
        <v>42818</v>
      </c>
      <c r="P792" s="38" t="s">
        <v>3273</v>
      </c>
      <c r="Q792" s="65">
        <v>1670174.36</v>
      </c>
    </row>
    <row r="793" spans="1:18" ht="23.25" x14ac:dyDescent="0.25">
      <c r="A793" s="72">
        <v>792</v>
      </c>
      <c r="B793" s="81" t="s">
        <v>499</v>
      </c>
      <c r="C793" s="73"/>
      <c r="D793" s="24" t="s">
        <v>2504</v>
      </c>
      <c r="E793" s="24" t="s">
        <v>18</v>
      </c>
      <c r="F793" s="24" t="s">
        <v>526</v>
      </c>
      <c r="G793" s="24" t="s">
        <v>20</v>
      </c>
      <c r="H793" s="24" t="s">
        <v>533</v>
      </c>
      <c r="I793" s="58">
        <v>28</v>
      </c>
      <c r="J793" s="249" t="str">
        <f t="shared" si="12"/>
        <v>Каменск-Уральский городской округ Свердловской области, г. Каменск-Уральский, ул. Каменская, д. 28</v>
      </c>
      <c r="K793" s="75">
        <v>993.7</v>
      </c>
      <c r="L793" s="75">
        <v>12</v>
      </c>
      <c r="M793" s="75">
        <v>4</v>
      </c>
      <c r="N793" s="38" t="s">
        <v>2020</v>
      </c>
      <c r="O793" s="39">
        <v>42668</v>
      </c>
      <c r="P793" s="38" t="s">
        <v>3273</v>
      </c>
      <c r="Q793" s="65">
        <v>4283388.2</v>
      </c>
    </row>
    <row r="794" spans="1:18" ht="23.25" x14ac:dyDescent="0.25">
      <c r="A794" s="72">
        <v>793</v>
      </c>
      <c r="B794" s="81" t="s">
        <v>499</v>
      </c>
      <c r="C794" s="73"/>
      <c r="D794" s="24" t="s">
        <v>2504</v>
      </c>
      <c r="E794" s="24" t="s">
        <v>18</v>
      </c>
      <c r="F794" s="24" t="s">
        <v>526</v>
      </c>
      <c r="G794" s="24" t="s">
        <v>20</v>
      </c>
      <c r="H794" s="24" t="s">
        <v>533</v>
      </c>
      <c r="I794" s="58">
        <v>31</v>
      </c>
      <c r="J794" s="249" t="str">
        <f t="shared" si="12"/>
        <v>Каменск-Уральский городской округ Свердловской области, г. Каменск-Уральский, ул. Каменская, д. 31</v>
      </c>
      <c r="K794" s="75">
        <v>1532.5</v>
      </c>
      <c r="L794" s="75">
        <v>18</v>
      </c>
      <c r="M794" s="75">
        <v>2</v>
      </c>
      <c r="N794" s="38" t="s">
        <v>2023</v>
      </c>
      <c r="O794" s="39">
        <v>42818</v>
      </c>
      <c r="P794" s="38" t="s">
        <v>3273</v>
      </c>
      <c r="Q794" s="65">
        <v>551397.48</v>
      </c>
    </row>
    <row r="795" spans="1:18" ht="23.25" x14ac:dyDescent="0.25">
      <c r="A795" s="72">
        <v>794</v>
      </c>
      <c r="B795" s="81" t="s">
        <v>499</v>
      </c>
      <c r="C795" s="24"/>
      <c r="D795" s="24" t="s">
        <v>2504</v>
      </c>
      <c r="E795" s="24" t="s">
        <v>18</v>
      </c>
      <c r="F795" s="24" t="s">
        <v>526</v>
      </c>
      <c r="G795" s="24" t="s">
        <v>20</v>
      </c>
      <c r="H795" s="24" t="s">
        <v>533</v>
      </c>
      <c r="I795" s="58">
        <v>32</v>
      </c>
      <c r="J795" s="249" t="str">
        <f t="shared" si="12"/>
        <v>Каменск-Уральский городской округ Свердловской области, г. Каменск-Уральский, ул. Каменская, д. 32</v>
      </c>
      <c r="K795" s="75">
        <v>1557.6</v>
      </c>
      <c r="L795" s="75">
        <v>18</v>
      </c>
      <c r="M795" s="75">
        <v>3</v>
      </c>
      <c r="N795" s="38" t="s">
        <v>2020</v>
      </c>
      <c r="O795" s="39">
        <v>42668</v>
      </c>
      <c r="P795" s="38" t="s">
        <v>3273</v>
      </c>
      <c r="Q795" s="65">
        <v>5008874.62</v>
      </c>
    </row>
    <row r="796" spans="1:18" ht="23.25" x14ac:dyDescent="0.25">
      <c r="A796" s="72">
        <v>795</v>
      </c>
      <c r="B796" s="81" t="s">
        <v>499</v>
      </c>
      <c r="C796" s="49"/>
      <c r="D796" s="49" t="s">
        <v>2504</v>
      </c>
      <c r="E796" s="49" t="s">
        <v>18</v>
      </c>
      <c r="F796" s="49" t="s">
        <v>526</v>
      </c>
      <c r="G796" s="49" t="s">
        <v>20</v>
      </c>
      <c r="H796" s="49" t="s">
        <v>533</v>
      </c>
      <c r="I796" s="67">
        <v>74</v>
      </c>
      <c r="J796" s="249" t="str">
        <f t="shared" si="12"/>
        <v>Каменск-Уральский городской округ Свердловской области, г. Каменск-Уральский, ул. Каменская, д. 74</v>
      </c>
      <c r="K796" s="99">
        <v>3322.7</v>
      </c>
      <c r="L796" s="75">
        <v>62</v>
      </c>
      <c r="M796" s="99">
        <v>1</v>
      </c>
      <c r="N796" s="55" t="s">
        <v>1295</v>
      </c>
      <c r="O796" s="54">
        <v>42598</v>
      </c>
      <c r="P796" s="55" t="s">
        <v>1598</v>
      </c>
      <c r="Q796" s="65">
        <v>1883738.25</v>
      </c>
    </row>
    <row r="797" spans="1:18" ht="23.25" x14ac:dyDescent="0.25">
      <c r="A797" s="72">
        <v>796</v>
      </c>
      <c r="B797" s="81" t="s">
        <v>499</v>
      </c>
      <c r="C797" s="49"/>
      <c r="D797" s="49" t="s">
        <v>2504</v>
      </c>
      <c r="E797" s="49" t="s">
        <v>18</v>
      </c>
      <c r="F797" s="49" t="s">
        <v>526</v>
      </c>
      <c r="G797" s="49" t="s">
        <v>20</v>
      </c>
      <c r="H797" s="49" t="s">
        <v>533</v>
      </c>
      <c r="I797" s="67" t="s">
        <v>620</v>
      </c>
      <c r="J797" s="249" t="str">
        <f t="shared" si="12"/>
        <v>Каменск-Уральский городской округ Свердловской области, г. Каменск-Уральский, ул. Каменская, д. 81А</v>
      </c>
      <c r="K797" s="99">
        <v>9546.2999999999993</v>
      </c>
      <c r="L797" s="75">
        <v>153</v>
      </c>
      <c r="M797" s="99">
        <v>3</v>
      </c>
      <c r="N797" s="55" t="s">
        <v>1295</v>
      </c>
      <c r="O797" s="54">
        <v>42598</v>
      </c>
      <c r="P797" s="55" t="s">
        <v>1598</v>
      </c>
      <c r="Q797" s="65">
        <v>5465066.0999999996</v>
      </c>
    </row>
    <row r="798" spans="1:18" ht="23.25" x14ac:dyDescent="0.25">
      <c r="A798" s="72">
        <v>797</v>
      </c>
      <c r="B798" s="81" t="s">
        <v>499</v>
      </c>
      <c r="C798" s="73"/>
      <c r="D798" s="24" t="s">
        <v>2504</v>
      </c>
      <c r="E798" s="24" t="s">
        <v>18</v>
      </c>
      <c r="F798" s="24" t="s">
        <v>526</v>
      </c>
      <c r="G798" s="24" t="s">
        <v>20</v>
      </c>
      <c r="H798" s="24" t="s">
        <v>75</v>
      </c>
      <c r="I798" s="58">
        <v>18</v>
      </c>
      <c r="J798" s="249" t="str">
        <f t="shared" si="12"/>
        <v>Каменск-Уральский городской округ Свердловской области, г. Каменск-Уральский, ул. Карла Маркса, д. 18</v>
      </c>
      <c r="K798" s="75">
        <v>4413.8</v>
      </c>
      <c r="L798" s="75">
        <v>80</v>
      </c>
      <c r="M798" s="75">
        <v>2</v>
      </c>
      <c r="N798" s="38" t="s">
        <v>2020</v>
      </c>
      <c r="O798" s="39">
        <v>42668</v>
      </c>
      <c r="P798" s="38" t="s">
        <v>3273</v>
      </c>
      <c r="Q798" s="65">
        <v>3188828.46</v>
      </c>
    </row>
    <row r="799" spans="1:18" ht="23.25" x14ac:dyDescent="0.25">
      <c r="A799" s="72">
        <v>798</v>
      </c>
      <c r="B799" s="81" t="s">
        <v>499</v>
      </c>
      <c r="C799" s="24"/>
      <c r="D799" s="24" t="s">
        <v>2504</v>
      </c>
      <c r="E799" s="24" t="s">
        <v>18</v>
      </c>
      <c r="F799" s="24" t="s">
        <v>526</v>
      </c>
      <c r="G799" s="24" t="s">
        <v>20</v>
      </c>
      <c r="H799" s="24" t="s">
        <v>75</v>
      </c>
      <c r="I799" s="58">
        <v>44</v>
      </c>
      <c r="J799" s="249" t="str">
        <f t="shared" si="12"/>
        <v>Каменск-Уральский городской округ Свердловской области, г. Каменск-Уральский, ул. Карла Маркса, д. 44</v>
      </c>
      <c r="K799" s="75">
        <v>3447.4</v>
      </c>
      <c r="L799" s="75">
        <v>64</v>
      </c>
      <c r="M799" s="75">
        <v>4</v>
      </c>
      <c r="N799" s="38" t="s">
        <v>2021</v>
      </c>
      <c r="O799" s="39">
        <v>42660</v>
      </c>
      <c r="P799" s="38" t="s">
        <v>1859</v>
      </c>
      <c r="Q799" s="65">
        <v>3992301.08</v>
      </c>
    </row>
    <row r="800" spans="1:18" ht="23.25" x14ac:dyDescent="0.25">
      <c r="A800" s="72">
        <v>799</v>
      </c>
      <c r="B800" s="81" t="s">
        <v>499</v>
      </c>
      <c r="C800" s="73"/>
      <c r="D800" s="24" t="s">
        <v>2504</v>
      </c>
      <c r="E800" s="24" t="s">
        <v>18</v>
      </c>
      <c r="F800" s="24" t="s">
        <v>526</v>
      </c>
      <c r="G800" s="24" t="s">
        <v>20</v>
      </c>
      <c r="H800" s="24" t="s">
        <v>75</v>
      </c>
      <c r="I800" s="58">
        <v>73</v>
      </c>
      <c r="J800" s="249" t="str">
        <f t="shared" si="12"/>
        <v>Каменск-Уральский городской округ Свердловской области, г. Каменск-Уральский, ул. Карла Маркса, д. 73</v>
      </c>
      <c r="K800" s="75">
        <v>1699.1</v>
      </c>
      <c r="L800" s="75">
        <v>33</v>
      </c>
      <c r="M800" s="75">
        <v>3</v>
      </c>
      <c r="N800" s="38" t="s">
        <v>2022</v>
      </c>
      <c r="O800" s="39">
        <v>42818</v>
      </c>
      <c r="P800" s="38" t="s">
        <v>3273</v>
      </c>
      <c r="Q800" s="65">
        <v>4141720.94</v>
      </c>
    </row>
    <row r="801" spans="1:18" ht="23.25" x14ac:dyDescent="0.25">
      <c r="A801" s="72">
        <v>800</v>
      </c>
      <c r="B801" s="81" t="s">
        <v>499</v>
      </c>
      <c r="C801" s="73"/>
      <c r="D801" s="24" t="s">
        <v>2504</v>
      </c>
      <c r="E801" s="24" t="s">
        <v>18</v>
      </c>
      <c r="F801" s="24" t="s">
        <v>526</v>
      </c>
      <c r="G801" s="24" t="s">
        <v>20</v>
      </c>
      <c r="H801" s="24" t="s">
        <v>75</v>
      </c>
      <c r="I801" s="58">
        <v>75</v>
      </c>
      <c r="J801" s="249" t="str">
        <f t="shared" si="12"/>
        <v>Каменск-Уральский городской округ Свердловской области, г. Каменск-Уральский, ул. Карла Маркса, д. 75</v>
      </c>
      <c r="K801" s="75">
        <v>1540</v>
      </c>
      <c r="L801" s="75">
        <v>30</v>
      </c>
      <c r="M801" s="75">
        <v>4</v>
      </c>
      <c r="N801" s="38" t="s">
        <v>2022</v>
      </c>
      <c r="O801" s="39">
        <v>42818</v>
      </c>
      <c r="P801" s="38" t="s">
        <v>3273</v>
      </c>
      <c r="Q801" s="65">
        <v>4309023.7</v>
      </c>
    </row>
    <row r="802" spans="1:18" ht="23.25" x14ac:dyDescent="0.25">
      <c r="A802" s="72">
        <v>801</v>
      </c>
      <c r="B802" s="81" t="s">
        <v>499</v>
      </c>
      <c r="C802" s="73"/>
      <c r="D802" s="24" t="s">
        <v>2504</v>
      </c>
      <c r="E802" s="24" t="s">
        <v>18</v>
      </c>
      <c r="F802" s="24" t="s">
        <v>526</v>
      </c>
      <c r="G802" s="24" t="s">
        <v>20</v>
      </c>
      <c r="H802" s="24" t="s">
        <v>75</v>
      </c>
      <c r="I802" s="58">
        <v>81</v>
      </c>
      <c r="J802" s="249" t="str">
        <f t="shared" si="12"/>
        <v>Каменск-Уральский городской округ Свердловской области, г. Каменск-Уральский, ул. Карла Маркса, д. 81</v>
      </c>
      <c r="K802" s="75">
        <v>1714.4</v>
      </c>
      <c r="L802" s="75">
        <v>36</v>
      </c>
      <c r="M802" s="75">
        <v>4</v>
      </c>
      <c r="N802" s="38" t="s">
        <v>2022</v>
      </c>
      <c r="O802" s="39">
        <v>42818</v>
      </c>
      <c r="P802" s="38" t="s">
        <v>3273</v>
      </c>
      <c r="Q802" s="65">
        <v>4942250.6399999997</v>
      </c>
    </row>
    <row r="803" spans="1:18" ht="23.25" x14ac:dyDescent="0.25">
      <c r="A803" s="72">
        <v>802</v>
      </c>
      <c r="B803" s="81" t="s">
        <v>499</v>
      </c>
      <c r="C803" s="73"/>
      <c r="D803" s="24" t="s">
        <v>2504</v>
      </c>
      <c r="E803" s="24" t="s">
        <v>18</v>
      </c>
      <c r="F803" s="24" t="s">
        <v>526</v>
      </c>
      <c r="G803" s="24" t="s">
        <v>20</v>
      </c>
      <c r="H803" s="24" t="s">
        <v>34</v>
      </c>
      <c r="I803" s="58">
        <v>19</v>
      </c>
      <c r="J803" s="249" t="str">
        <f t="shared" si="12"/>
        <v>Каменск-Уральский городской округ Свердловской области, г. Каменск-Уральский, ул. Кирова, д. 19</v>
      </c>
      <c r="K803" s="75">
        <v>5778.4</v>
      </c>
      <c r="L803" s="75">
        <v>119</v>
      </c>
      <c r="M803" s="75">
        <v>2</v>
      </c>
      <c r="N803" s="38" t="s">
        <v>2022</v>
      </c>
      <c r="O803" s="39">
        <v>42818</v>
      </c>
      <c r="P803" s="38" t="s">
        <v>3273</v>
      </c>
      <c r="Q803" s="65">
        <v>4507549.26</v>
      </c>
    </row>
    <row r="804" spans="1:18" ht="23.25" x14ac:dyDescent="0.25">
      <c r="A804" s="72">
        <v>803</v>
      </c>
      <c r="B804" s="81" t="s">
        <v>499</v>
      </c>
      <c r="C804" s="73"/>
      <c r="D804" s="24" t="s">
        <v>2504</v>
      </c>
      <c r="E804" s="24" t="s">
        <v>18</v>
      </c>
      <c r="F804" s="24" t="s">
        <v>526</v>
      </c>
      <c r="G804" s="24" t="s">
        <v>20</v>
      </c>
      <c r="H804" s="24" t="s">
        <v>34</v>
      </c>
      <c r="I804" s="58">
        <v>23</v>
      </c>
      <c r="J804" s="249" t="str">
        <f t="shared" si="12"/>
        <v>Каменск-Уральский городской округ Свердловской области, г. Каменск-Уральский, ул. Кирова, д. 23</v>
      </c>
      <c r="K804" s="75">
        <v>5872.3</v>
      </c>
      <c r="L804" s="75">
        <v>118</v>
      </c>
      <c r="M804" s="75">
        <v>2</v>
      </c>
      <c r="N804" s="38" t="s">
        <v>2022</v>
      </c>
      <c r="O804" s="39">
        <v>42818</v>
      </c>
      <c r="P804" s="38" t="s">
        <v>3273</v>
      </c>
      <c r="Q804" s="65">
        <v>4574907.2</v>
      </c>
    </row>
    <row r="805" spans="1:18" ht="23.25" x14ac:dyDescent="0.25">
      <c r="A805" s="72">
        <v>804</v>
      </c>
      <c r="B805" s="81" t="s">
        <v>499</v>
      </c>
      <c r="C805" s="73"/>
      <c r="D805" s="24" t="s">
        <v>2504</v>
      </c>
      <c r="E805" s="24" t="s">
        <v>18</v>
      </c>
      <c r="F805" s="24" t="s">
        <v>526</v>
      </c>
      <c r="G805" s="24" t="s">
        <v>20</v>
      </c>
      <c r="H805" s="24" t="s">
        <v>34</v>
      </c>
      <c r="I805" s="58">
        <v>45</v>
      </c>
      <c r="J805" s="249" t="str">
        <f t="shared" si="12"/>
        <v>Каменск-Уральский городской округ Свердловской области, г. Каменск-Уральский, ул. Кирова, д. 45</v>
      </c>
      <c r="K805" s="75">
        <v>2925.7</v>
      </c>
      <c r="L805" s="75">
        <v>60</v>
      </c>
      <c r="M805" s="75">
        <v>2</v>
      </c>
      <c r="N805" s="38" t="s">
        <v>2022</v>
      </c>
      <c r="O805" s="39">
        <v>42818</v>
      </c>
      <c r="P805" s="38" t="s">
        <v>3273</v>
      </c>
      <c r="Q805" s="65">
        <v>2213709.5</v>
      </c>
    </row>
    <row r="806" spans="1:18" ht="23.25" x14ac:dyDescent="0.25">
      <c r="A806" s="72">
        <v>805</v>
      </c>
      <c r="B806" s="81" t="s">
        <v>499</v>
      </c>
      <c r="C806" s="73"/>
      <c r="D806" s="24" t="s">
        <v>2504</v>
      </c>
      <c r="E806" s="24" t="s">
        <v>18</v>
      </c>
      <c r="F806" s="24" t="s">
        <v>526</v>
      </c>
      <c r="G806" s="24" t="s">
        <v>20</v>
      </c>
      <c r="H806" s="24" t="s">
        <v>34</v>
      </c>
      <c r="I806" s="58">
        <v>49</v>
      </c>
      <c r="J806" s="249" t="str">
        <f t="shared" si="12"/>
        <v>Каменск-Уральский городской округ Свердловской области, г. Каменск-Уральский, ул. Кирова, д. 49</v>
      </c>
      <c r="K806" s="75">
        <v>4385.8</v>
      </c>
      <c r="L806" s="75">
        <v>79</v>
      </c>
      <c r="M806" s="75">
        <v>5</v>
      </c>
      <c r="N806" s="38" t="s">
        <v>2021</v>
      </c>
      <c r="O806" s="39">
        <v>42660</v>
      </c>
      <c r="P806" s="38" t="s">
        <v>1859</v>
      </c>
      <c r="Q806" s="65">
        <v>6296564.96</v>
      </c>
    </row>
    <row r="807" spans="1:18" ht="23.25" x14ac:dyDescent="0.25">
      <c r="A807" s="72">
        <v>806</v>
      </c>
      <c r="B807" s="81" t="s">
        <v>499</v>
      </c>
      <c r="C807" s="73"/>
      <c r="D807" s="24" t="s">
        <v>2504</v>
      </c>
      <c r="E807" s="24" t="s">
        <v>18</v>
      </c>
      <c r="F807" s="24" t="s">
        <v>526</v>
      </c>
      <c r="G807" s="24" t="s">
        <v>20</v>
      </c>
      <c r="H807" s="24" t="s">
        <v>800</v>
      </c>
      <c r="I807" s="58">
        <v>12</v>
      </c>
      <c r="J807" s="249" t="str">
        <f t="shared" si="12"/>
        <v>Каменск-Уральский городской округ Свердловской области, г. Каменск-Уральский, ул. Кунавина, д. 12</v>
      </c>
      <c r="K807" s="75">
        <v>3684.1</v>
      </c>
      <c r="L807" s="75">
        <v>70</v>
      </c>
      <c r="M807" s="75">
        <v>7</v>
      </c>
      <c r="N807" s="38" t="s">
        <v>2022</v>
      </c>
      <c r="O807" s="39">
        <v>42818</v>
      </c>
      <c r="P807" s="38" t="s">
        <v>3273</v>
      </c>
      <c r="Q807" s="65">
        <v>6639196.8399999999</v>
      </c>
    </row>
    <row r="808" spans="1:18" ht="23.25" x14ac:dyDescent="0.25">
      <c r="A808" s="72">
        <v>807</v>
      </c>
      <c r="B808" s="81" t="s">
        <v>499</v>
      </c>
      <c r="C808" s="73"/>
      <c r="D808" s="24" t="s">
        <v>2504</v>
      </c>
      <c r="E808" s="24" t="s">
        <v>18</v>
      </c>
      <c r="F808" s="24" t="s">
        <v>526</v>
      </c>
      <c r="G808" s="24" t="s">
        <v>20</v>
      </c>
      <c r="H808" s="24" t="s">
        <v>800</v>
      </c>
      <c r="I808" s="58">
        <v>20</v>
      </c>
      <c r="J808" s="249" t="str">
        <f t="shared" si="12"/>
        <v>Каменск-Уральский городской округ Свердловской области, г. Каменск-Уральский, ул. Кунавина, д. 20</v>
      </c>
      <c r="K808" s="75">
        <v>2154.8000000000002</v>
      </c>
      <c r="L808" s="75">
        <v>33</v>
      </c>
      <c r="M808" s="75">
        <v>4</v>
      </c>
      <c r="N808" s="38" t="s">
        <v>2022</v>
      </c>
      <c r="O808" s="39">
        <v>42818</v>
      </c>
      <c r="P808" s="38" t="s">
        <v>3273</v>
      </c>
      <c r="Q808" s="65">
        <v>10033639.119999999</v>
      </c>
    </row>
    <row r="809" spans="1:18" ht="23.25" x14ac:dyDescent="0.25">
      <c r="A809" s="72">
        <v>808</v>
      </c>
      <c r="B809" s="81" t="s">
        <v>499</v>
      </c>
      <c r="C809" s="73"/>
      <c r="D809" s="24" t="s">
        <v>2504</v>
      </c>
      <c r="E809" s="24" t="s">
        <v>18</v>
      </c>
      <c r="F809" s="24" t="s">
        <v>526</v>
      </c>
      <c r="G809" s="24" t="s">
        <v>20</v>
      </c>
      <c r="H809" s="24" t="s">
        <v>800</v>
      </c>
      <c r="I809" s="58">
        <v>22</v>
      </c>
      <c r="J809" s="249" t="str">
        <f t="shared" si="12"/>
        <v>Каменск-Уральский городской округ Свердловской области, г. Каменск-Уральский, ул. Кунавина, д. 22</v>
      </c>
      <c r="K809" s="75">
        <v>2047.3</v>
      </c>
      <c r="L809" s="75">
        <v>27</v>
      </c>
      <c r="M809" s="75">
        <v>3</v>
      </c>
      <c r="N809" s="38" t="s">
        <v>2022</v>
      </c>
      <c r="O809" s="39">
        <v>42818</v>
      </c>
      <c r="P809" s="38" t="s">
        <v>3273</v>
      </c>
      <c r="Q809" s="65">
        <v>9277112.8000000007</v>
      </c>
    </row>
    <row r="810" spans="1:18" ht="23.25" x14ac:dyDescent="0.25">
      <c r="A810" s="72">
        <v>809</v>
      </c>
      <c r="B810" s="81" t="s">
        <v>499</v>
      </c>
      <c r="C810" s="73"/>
      <c r="D810" s="24" t="s">
        <v>2504</v>
      </c>
      <c r="E810" s="24" t="s">
        <v>18</v>
      </c>
      <c r="F810" s="24" t="s">
        <v>526</v>
      </c>
      <c r="G810" s="24" t="s">
        <v>20</v>
      </c>
      <c r="H810" s="24" t="s">
        <v>800</v>
      </c>
      <c r="I810" s="58">
        <v>8</v>
      </c>
      <c r="J810" s="249" t="str">
        <f t="shared" si="12"/>
        <v>Каменск-Уральский городской округ Свердловской области, г. Каменск-Уральский, ул. Кунавина, д. 8</v>
      </c>
      <c r="K810" s="75">
        <v>5154.5</v>
      </c>
      <c r="L810" s="75">
        <v>100</v>
      </c>
      <c r="M810" s="75">
        <v>2</v>
      </c>
      <c r="N810" s="38" t="s">
        <v>2022</v>
      </c>
      <c r="O810" s="39">
        <v>42818</v>
      </c>
      <c r="P810" s="38" t="s">
        <v>3273</v>
      </c>
      <c r="Q810" s="65">
        <v>3365338.76</v>
      </c>
    </row>
    <row r="811" spans="1:18" ht="23.25" x14ac:dyDescent="0.25">
      <c r="A811" s="72">
        <v>810</v>
      </c>
      <c r="B811" s="81" t="s">
        <v>499</v>
      </c>
      <c r="C811" s="73"/>
      <c r="D811" s="24" t="s">
        <v>2504</v>
      </c>
      <c r="E811" s="24" t="s">
        <v>18</v>
      </c>
      <c r="F811" s="24" t="s">
        <v>526</v>
      </c>
      <c r="G811" s="24" t="s">
        <v>20</v>
      </c>
      <c r="H811" s="24" t="s">
        <v>48</v>
      </c>
      <c r="I811" s="58">
        <v>32</v>
      </c>
      <c r="J811" s="249" t="str">
        <f t="shared" si="12"/>
        <v>Каменск-Уральский городской округ Свердловской области, г. Каменск-Уральский, ул. Кутузова, д. 32</v>
      </c>
      <c r="K811" s="75">
        <v>12440.7</v>
      </c>
      <c r="L811" s="75">
        <v>171</v>
      </c>
      <c r="M811" s="75">
        <v>1</v>
      </c>
      <c r="N811" s="38" t="s">
        <v>2023</v>
      </c>
      <c r="O811" s="39">
        <v>42818</v>
      </c>
      <c r="P811" s="38" t="s">
        <v>3273</v>
      </c>
      <c r="Q811" s="65">
        <v>4200656.04</v>
      </c>
    </row>
    <row r="812" spans="1:18" ht="23.25" x14ac:dyDescent="0.25">
      <c r="A812" s="72">
        <v>811</v>
      </c>
      <c r="B812" s="81" t="s">
        <v>499</v>
      </c>
      <c r="C812" s="49"/>
      <c r="D812" s="49" t="s">
        <v>2504</v>
      </c>
      <c r="E812" s="49" t="s">
        <v>18</v>
      </c>
      <c r="F812" s="49" t="s">
        <v>526</v>
      </c>
      <c r="G812" s="49" t="s">
        <v>20</v>
      </c>
      <c r="H812" s="49" t="s">
        <v>48</v>
      </c>
      <c r="I812" s="67" t="s">
        <v>621</v>
      </c>
      <c r="J812" s="249" t="str">
        <f t="shared" si="12"/>
        <v>Каменск-Уральский городской округ Свердловской области, г. Каменск-Уральский, ул. Кутузова, д. 35А</v>
      </c>
      <c r="K812" s="99">
        <v>2190.5</v>
      </c>
      <c r="L812" s="75">
        <v>26</v>
      </c>
      <c r="M812" s="99">
        <v>1</v>
      </c>
      <c r="N812" s="55" t="s">
        <v>1295</v>
      </c>
      <c r="O812" s="54">
        <v>42598</v>
      </c>
      <c r="P812" s="55" t="s">
        <v>1598</v>
      </c>
      <c r="Q812" s="65">
        <v>1821688.7</v>
      </c>
    </row>
    <row r="813" spans="1:18" ht="23.25" x14ac:dyDescent="0.25">
      <c r="A813" s="72">
        <v>812</v>
      </c>
      <c r="B813" s="81" t="s">
        <v>499</v>
      </c>
      <c r="C813" s="73"/>
      <c r="D813" s="24" t="s">
        <v>2504</v>
      </c>
      <c r="E813" s="24" t="s">
        <v>18</v>
      </c>
      <c r="F813" s="24" t="s">
        <v>526</v>
      </c>
      <c r="G813" s="24" t="s">
        <v>20</v>
      </c>
      <c r="H813" s="24" t="s">
        <v>36</v>
      </c>
      <c r="I813" s="58">
        <v>10</v>
      </c>
      <c r="J813" s="249" t="str">
        <f t="shared" si="12"/>
        <v>Каменск-Уральский городской округ Свердловской области, г. Каменск-Уральский, ул. Ленина, д. 10</v>
      </c>
      <c r="K813" s="75">
        <v>1113.4000000000001</v>
      </c>
      <c r="L813" s="75">
        <v>18</v>
      </c>
      <c r="M813" s="75">
        <v>4</v>
      </c>
      <c r="N813" s="38" t="s">
        <v>2020</v>
      </c>
      <c r="O813" s="39">
        <v>42668</v>
      </c>
      <c r="P813" s="38" t="s">
        <v>3273</v>
      </c>
      <c r="Q813" s="65">
        <v>4522312.24</v>
      </c>
    </row>
    <row r="814" spans="1:18" ht="23.25" x14ac:dyDescent="0.25">
      <c r="A814" s="72">
        <v>813</v>
      </c>
      <c r="B814" s="81" t="s">
        <v>499</v>
      </c>
      <c r="C814" s="24"/>
      <c r="D814" s="24" t="s">
        <v>2504</v>
      </c>
      <c r="E814" s="24" t="s">
        <v>18</v>
      </c>
      <c r="F814" s="24" t="s">
        <v>526</v>
      </c>
      <c r="G814" s="24" t="s">
        <v>20</v>
      </c>
      <c r="H814" s="24" t="s">
        <v>36</v>
      </c>
      <c r="I814" s="58">
        <v>14</v>
      </c>
      <c r="J814" s="249" t="str">
        <f t="shared" si="12"/>
        <v>Каменск-Уральский городской округ Свердловской области, г. Каменск-Уральский, ул. Ленина, д. 14</v>
      </c>
      <c r="K814" s="75">
        <v>1065</v>
      </c>
      <c r="L814" s="75">
        <v>60</v>
      </c>
      <c r="M814" s="75">
        <v>3</v>
      </c>
      <c r="N814" s="38" t="s">
        <v>2272</v>
      </c>
      <c r="O814" s="39" t="s">
        <v>2273</v>
      </c>
      <c r="P814" s="38" t="s">
        <v>3273</v>
      </c>
      <c r="Q814" s="65">
        <f>2137920.46+2542246.28</f>
        <v>4680166.74</v>
      </c>
      <c r="R814" s="102" t="s">
        <v>2348</v>
      </c>
    </row>
    <row r="815" spans="1:18" ht="23.25" x14ac:dyDescent="0.25">
      <c r="A815" s="72">
        <v>814</v>
      </c>
      <c r="B815" s="81" t="s">
        <v>499</v>
      </c>
      <c r="C815" s="73"/>
      <c r="D815" s="24" t="s">
        <v>2504</v>
      </c>
      <c r="E815" s="24" t="s">
        <v>18</v>
      </c>
      <c r="F815" s="24" t="s">
        <v>526</v>
      </c>
      <c r="G815" s="24" t="s">
        <v>20</v>
      </c>
      <c r="H815" s="24" t="s">
        <v>36</v>
      </c>
      <c r="I815" s="58">
        <v>8</v>
      </c>
      <c r="J815" s="249" t="str">
        <f t="shared" si="12"/>
        <v>Каменск-Уральский городской округ Свердловской области, г. Каменск-Уральский, ул. Ленина, д. 8</v>
      </c>
      <c r="K815" s="75">
        <v>1119</v>
      </c>
      <c r="L815" s="75">
        <v>18</v>
      </c>
      <c r="M815" s="75">
        <v>4</v>
      </c>
      <c r="N815" s="38" t="s">
        <v>2020</v>
      </c>
      <c r="O815" s="39">
        <v>42668</v>
      </c>
      <c r="P815" s="38" t="s">
        <v>3273</v>
      </c>
      <c r="Q815" s="65">
        <v>4463342.92</v>
      </c>
    </row>
    <row r="816" spans="1:18" ht="23.25" x14ac:dyDescent="0.25">
      <c r="A816" s="72">
        <v>815</v>
      </c>
      <c r="B816" s="81" t="s">
        <v>499</v>
      </c>
      <c r="C816" s="24"/>
      <c r="D816" s="24" t="s">
        <v>2504</v>
      </c>
      <c r="E816" s="24" t="s">
        <v>18</v>
      </c>
      <c r="F816" s="24" t="s">
        <v>526</v>
      </c>
      <c r="G816" s="24" t="s">
        <v>20</v>
      </c>
      <c r="H816" s="24" t="s">
        <v>534</v>
      </c>
      <c r="I816" s="58">
        <v>35</v>
      </c>
      <c r="J816" s="249" t="str">
        <f t="shared" si="12"/>
        <v>Каменск-Уральский городской округ Свердловской области, г. Каменск-Уральский, ул. Ленинградская, д. 35</v>
      </c>
      <c r="K816" s="75">
        <v>649</v>
      </c>
      <c r="L816" s="75">
        <v>12</v>
      </c>
      <c r="M816" s="75">
        <v>2</v>
      </c>
      <c r="N816" s="38" t="s">
        <v>2021</v>
      </c>
      <c r="O816" s="39">
        <v>42660</v>
      </c>
      <c r="P816" s="38" t="s">
        <v>1859</v>
      </c>
      <c r="Q816" s="65">
        <v>666143.04</v>
      </c>
    </row>
    <row r="817" spans="1:18" ht="23.25" x14ac:dyDescent="0.25">
      <c r="A817" s="72">
        <v>816</v>
      </c>
      <c r="B817" s="81" t="s">
        <v>499</v>
      </c>
      <c r="C817" s="24"/>
      <c r="D817" s="24" t="s">
        <v>2504</v>
      </c>
      <c r="E817" s="24" t="s">
        <v>18</v>
      </c>
      <c r="F817" s="24" t="s">
        <v>526</v>
      </c>
      <c r="G817" s="24" t="s">
        <v>20</v>
      </c>
      <c r="H817" s="24" t="s">
        <v>490</v>
      </c>
      <c r="I817" s="58">
        <v>12</v>
      </c>
      <c r="J817" s="249" t="str">
        <f t="shared" si="12"/>
        <v>Каменск-Уральский городской округ Свердловской области, г. Каменск-Уральский, ул. Лермонтова, д. 12</v>
      </c>
      <c r="K817" s="75">
        <v>829.6</v>
      </c>
      <c r="L817" s="75">
        <v>12</v>
      </c>
      <c r="M817" s="75">
        <v>1</v>
      </c>
      <c r="N817" s="38" t="s">
        <v>2021</v>
      </c>
      <c r="O817" s="39">
        <v>42660</v>
      </c>
      <c r="P817" s="38" t="s">
        <v>1859</v>
      </c>
      <c r="Q817" s="65">
        <v>347219.72</v>
      </c>
    </row>
    <row r="818" spans="1:18" ht="23.25" x14ac:dyDescent="0.25">
      <c r="A818" s="72">
        <v>817</v>
      </c>
      <c r="B818" s="81" t="s">
        <v>499</v>
      </c>
      <c r="C818" s="49"/>
      <c r="D818" s="49" t="s">
        <v>2504</v>
      </c>
      <c r="E818" s="49" t="s">
        <v>18</v>
      </c>
      <c r="F818" s="49" t="s">
        <v>526</v>
      </c>
      <c r="G818" s="49" t="s">
        <v>20</v>
      </c>
      <c r="H818" s="49" t="s">
        <v>490</v>
      </c>
      <c r="I818" s="67" t="s">
        <v>622</v>
      </c>
      <c r="J818" s="249" t="str">
        <f t="shared" si="12"/>
        <v>Каменск-Уральский городской округ Свердловской области, г. Каменск-Уральский, ул. Лермонтова, д. 133А</v>
      </c>
      <c r="K818" s="99">
        <v>6306</v>
      </c>
      <c r="L818" s="75">
        <v>148</v>
      </c>
      <c r="M818" s="99">
        <v>9</v>
      </c>
      <c r="N818" s="55" t="s">
        <v>2295</v>
      </c>
      <c r="O818" s="54" t="s">
        <v>2296</v>
      </c>
      <c r="P818" s="55" t="s">
        <v>3274</v>
      </c>
      <c r="Q818" s="65">
        <v>19303978.359999999</v>
      </c>
    </row>
    <row r="819" spans="1:18" ht="23.25" x14ac:dyDescent="0.25">
      <c r="A819" s="72">
        <v>818</v>
      </c>
      <c r="B819" s="81" t="s">
        <v>499</v>
      </c>
      <c r="C819" s="49"/>
      <c r="D819" s="49" t="s">
        <v>2504</v>
      </c>
      <c r="E819" s="49" t="s">
        <v>18</v>
      </c>
      <c r="F819" s="49" t="s">
        <v>526</v>
      </c>
      <c r="G819" s="49" t="s">
        <v>20</v>
      </c>
      <c r="H819" s="49" t="s">
        <v>490</v>
      </c>
      <c r="I819" s="67">
        <v>85</v>
      </c>
      <c r="J819" s="249" t="str">
        <f t="shared" si="12"/>
        <v>Каменск-Уральский городской округ Свердловской области, г. Каменск-Уральский, ул. Лермонтова, д. 85</v>
      </c>
      <c r="K819" s="99">
        <v>8239.2000000000007</v>
      </c>
      <c r="L819" s="75">
        <v>144</v>
      </c>
      <c r="M819" s="99">
        <v>4</v>
      </c>
      <c r="N819" s="55" t="s">
        <v>1295</v>
      </c>
      <c r="O819" s="54">
        <v>42598</v>
      </c>
      <c r="P819" s="55" t="s">
        <v>1598</v>
      </c>
      <c r="Q819" s="65">
        <v>7286754.7999999998</v>
      </c>
    </row>
    <row r="820" spans="1:18" ht="23.25" x14ac:dyDescent="0.25">
      <c r="A820" s="72">
        <v>819</v>
      </c>
      <c r="B820" s="81" t="s">
        <v>499</v>
      </c>
      <c r="C820" s="73"/>
      <c r="D820" s="24" t="s">
        <v>2504</v>
      </c>
      <c r="E820" s="24" t="s">
        <v>18</v>
      </c>
      <c r="F820" s="24" t="s">
        <v>526</v>
      </c>
      <c r="G820" s="24" t="s">
        <v>20</v>
      </c>
      <c r="H820" s="24" t="s">
        <v>217</v>
      </c>
      <c r="I820" s="58">
        <v>1</v>
      </c>
      <c r="J820" s="249" t="str">
        <f t="shared" si="12"/>
        <v>Каменск-Уральский городской округ Свердловской области, г. Каменск-Уральский, ул. Мичурина, д. 1</v>
      </c>
      <c r="K820" s="75">
        <v>703.9</v>
      </c>
      <c r="L820" s="75">
        <v>16</v>
      </c>
      <c r="M820" s="75">
        <v>7</v>
      </c>
      <c r="N820" s="38" t="s">
        <v>2020</v>
      </c>
      <c r="O820" s="39">
        <v>42668</v>
      </c>
      <c r="P820" s="38" t="s">
        <v>3273</v>
      </c>
      <c r="Q820" s="65">
        <v>4320125.1399999997</v>
      </c>
    </row>
    <row r="821" spans="1:18" ht="23.25" x14ac:dyDescent="0.25">
      <c r="A821" s="72">
        <v>820</v>
      </c>
      <c r="B821" s="81" t="s">
        <v>499</v>
      </c>
      <c r="C821" s="24"/>
      <c r="D821" s="24" t="s">
        <v>2504</v>
      </c>
      <c r="E821" s="24" t="s">
        <v>18</v>
      </c>
      <c r="F821" s="24" t="s">
        <v>526</v>
      </c>
      <c r="G821" s="24" t="s">
        <v>20</v>
      </c>
      <c r="H821" s="24" t="s">
        <v>217</v>
      </c>
      <c r="I821" s="58" t="s">
        <v>402</v>
      </c>
      <c r="J821" s="249" t="str">
        <f t="shared" si="12"/>
        <v>Каменск-Уральский городской округ Свердловской области, г. Каменск-Уральский, ул. Мичурина, д. 2Б</v>
      </c>
      <c r="K821" s="75">
        <v>2902.4</v>
      </c>
      <c r="L821" s="75">
        <v>70</v>
      </c>
      <c r="M821" s="75">
        <v>2</v>
      </c>
      <c r="N821" s="38" t="s">
        <v>2021</v>
      </c>
      <c r="O821" s="39">
        <v>42660</v>
      </c>
      <c r="P821" s="38" t="s">
        <v>1859</v>
      </c>
      <c r="Q821" s="65">
        <v>2603367.92</v>
      </c>
    </row>
    <row r="822" spans="1:18" ht="23.25" x14ac:dyDescent="0.25">
      <c r="A822" s="72">
        <v>821</v>
      </c>
      <c r="B822" s="81" t="s">
        <v>499</v>
      </c>
      <c r="C822" s="73"/>
      <c r="D822" s="24" t="s">
        <v>2504</v>
      </c>
      <c r="E822" s="24" t="s">
        <v>18</v>
      </c>
      <c r="F822" s="24" t="s">
        <v>526</v>
      </c>
      <c r="G822" s="24" t="s">
        <v>20</v>
      </c>
      <c r="H822" s="24" t="s">
        <v>217</v>
      </c>
      <c r="I822" s="58">
        <v>3</v>
      </c>
      <c r="J822" s="249" t="str">
        <f t="shared" si="12"/>
        <v>Каменск-Уральский городской округ Свердловской области, г. Каменск-Уральский, ул. Мичурина, д. 3</v>
      </c>
      <c r="K822" s="75">
        <v>718.7</v>
      </c>
      <c r="L822" s="75">
        <v>16</v>
      </c>
      <c r="M822" s="75">
        <v>7</v>
      </c>
      <c r="N822" s="38" t="s">
        <v>2020</v>
      </c>
      <c r="O822" s="39">
        <v>42668</v>
      </c>
      <c r="P822" s="38" t="s">
        <v>3273</v>
      </c>
      <c r="Q822" s="65">
        <v>4671752.16</v>
      </c>
    </row>
    <row r="823" spans="1:18" ht="23.25" x14ac:dyDescent="0.25">
      <c r="A823" s="72">
        <v>822</v>
      </c>
      <c r="B823" s="81" t="s">
        <v>499</v>
      </c>
      <c r="C823" s="73"/>
      <c r="D823" s="24" t="s">
        <v>2504</v>
      </c>
      <c r="E823" s="24" t="s">
        <v>18</v>
      </c>
      <c r="F823" s="24" t="s">
        <v>526</v>
      </c>
      <c r="G823" s="24" t="s">
        <v>20</v>
      </c>
      <c r="H823" s="24" t="s">
        <v>217</v>
      </c>
      <c r="I823" s="58">
        <v>5</v>
      </c>
      <c r="J823" s="249" t="str">
        <f t="shared" si="12"/>
        <v>Каменск-Уральский городской округ Свердловской области, г. Каменск-Уральский, ул. Мичурина, д. 5</v>
      </c>
      <c r="K823" s="75">
        <v>713.5</v>
      </c>
      <c r="L823" s="75">
        <v>16</v>
      </c>
      <c r="M823" s="75">
        <v>6</v>
      </c>
      <c r="N823" s="38" t="s">
        <v>2020</v>
      </c>
      <c r="O823" s="39">
        <v>42668</v>
      </c>
      <c r="P823" s="38" t="s">
        <v>3273</v>
      </c>
      <c r="Q823" s="65">
        <v>3983802.72</v>
      </c>
    </row>
    <row r="824" spans="1:18" ht="23.25" x14ac:dyDescent="0.25">
      <c r="A824" s="72">
        <v>823</v>
      </c>
      <c r="B824" s="81" t="s">
        <v>499</v>
      </c>
      <c r="C824" s="73"/>
      <c r="D824" s="24" t="s">
        <v>2504</v>
      </c>
      <c r="E824" s="24" t="s">
        <v>18</v>
      </c>
      <c r="F824" s="24" t="s">
        <v>526</v>
      </c>
      <c r="G824" s="24" t="s">
        <v>20</v>
      </c>
      <c r="H824" s="24" t="s">
        <v>97</v>
      </c>
      <c r="I824" s="58">
        <v>6</v>
      </c>
      <c r="J824" s="249" t="str">
        <f t="shared" si="12"/>
        <v>Каменск-Уральский городской округ Свердловской области, г. Каменск-Уральский, ул. О.Кошевого, д. 6</v>
      </c>
      <c r="K824" s="75">
        <v>1139.5999999999999</v>
      </c>
      <c r="L824" s="75">
        <v>18</v>
      </c>
      <c r="M824" s="75">
        <v>1</v>
      </c>
      <c r="N824" s="38" t="s">
        <v>2022</v>
      </c>
      <c r="O824" s="39">
        <v>42818</v>
      </c>
      <c r="P824" s="38" t="s">
        <v>3273</v>
      </c>
      <c r="Q824" s="65">
        <v>642879.34</v>
      </c>
      <c r="R824" s="102" t="s">
        <v>2348</v>
      </c>
    </row>
    <row r="825" spans="1:18" ht="23.25" x14ac:dyDescent="0.25">
      <c r="A825" s="72">
        <v>824</v>
      </c>
      <c r="B825" s="81" t="s">
        <v>499</v>
      </c>
      <c r="C825" s="24"/>
      <c r="D825" s="24" t="s">
        <v>2504</v>
      </c>
      <c r="E825" s="24" t="s">
        <v>18</v>
      </c>
      <c r="F825" s="24" t="s">
        <v>526</v>
      </c>
      <c r="G825" s="24" t="s">
        <v>20</v>
      </c>
      <c r="H825" s="24" t="s">
        <v>97</v>
      </c>
      <c r="I825" s="58">
        <v>7</v>
      </c>
      <c r="J825" s="249" t="str">
        <f t="shared" si="12"/>
        <v>Каменск-Уральский городской округ Свердловской области, г. Каменск-Уральский, ул. О.Кошевого, д. 7</v>
      </c>
      <c r="K825" s="75">
        <v>1686.4</v>
      </c>
      <c r="L825" s="75">
        <v>34</v>
      </c>
      <c r="M825" s="75">
        <v>6</v>
      </c>
      <c r="N825" s="38" t="s">
        <v>2021</v>
      </c>
      <c r="O825" s="39">
        <v>42660</v>
      </c>
      <c r="P825" s="38" t="s">
        <v>1859</v>
      </c>
      <c r="Q825" s="65">
        <v>3472868.44</v>
      </c>
    </row>
    <row r="826" spans="1:18" ht="23.25" x14ac:dyDescent="0.25">
      <c r="A826" s="72">
        <v>825</v>
      </c>
      <c r="B826" s="81" t="s">
        <v>499</v>
      </c>
      <c r="C826" s="73"/>
      <c r="D826" s="24" t="s">
        <v>2504</v>
      </c>
      <c r="E826" s="24" t="s">
        <v>18</v>
      </c>
      <c r="F826" s="24" t="s">
        <v>526</v>
      </c>
      <c r="G826" s="24" t="s">
        <v>20</v>
      </c>
      <c r="H826" s="24" t="s">
        <v>61</v>
      </c>
      <c r="I826" s="58">
        <v>20</v>
      </c>
      <c r="J826" s="249" t="str">
        <f t="shared" si="12"/>
        <v>Каменск-Уральский городской округ Свердловской области, г. Каменск-Уральский, ул. Октябрьская, д. 20</v>
      </c>
      <c r="K826" s="75">
        <v>1673.7</v>
      </c>
      <c r="L826" s="75">
        <v>18</v>
      </c>
      <c r="M826" s="75">
        <v>1</v>
      </c>
      <c r="N826" s="38" t="s">
        <v>2023</v>
      </c>
      <c r="O826" s="39">
        <v>42818</v>
      </c>
      <c r="P826" s="38" t="s">
        <v>3273</v>
      </c>
      <c r="Q826" s="65">
        <v>1459586.84</v>
      </c>
      <c r="R826" s="102" t="s">
        <v>2348</v>
      </c>
    </row>
    <row r="827" spans="1:18" ht="23.25" x14ac:dyDescent="0.25">
      <c r="A827" s="72">
        <v>826</v>
      </c>
      <c r="B827" s="81" t="s">
        <v>499</v>
      </c>
      <c r="C827" s="73"/>
      <c r="D827" s="24" t="s">
        <v>2504</v>
      </c>
      <c r="E827" s="24" t="s">
        <v>18</v>
      </c>
      <c r="F827" s="24" t="s">
        <v>526</v>
      </c>
      <c r="G827" s="24" t="s">
        <v>20</v>
      </c>
      <c r="H827" s="24" t="s">
        <v>61</v>
      </c>
      <c r="I827" s="58">
        <v>48</v>
      </c>
      <c r="J827" s="249" t="str">
        <f t="shared" si="12"/>
        <v>Каменск-Уральский городской округ Свердловской области, г. Каменск-Уральский, ул. Октябрьская, д. 48</v>
      </c>
      <c r="K827" s="75">
        <v>2157.3000000000002</v>
      </c>
      <c r="L827" s="75">
        <v>36</v>
      </c>
      <c r="M827" s="75">
        <v>5</v>
      </c>
      <c r="N827" s="38" t="s">
        <v>2023</v>
      </c>
      <c r="O827" s="39">
        <v>42818</v>
      </c>
      <c r="P827" s="38" t="s">
        <v>3273</v>
      </c>
      <c r="Q827" s="65">
        <v>6513771.0999999996</v>
      </c>
    </row>
    <row r="828" spans="1:18" ht="23.25" x14ac:dyDescent="0.25">
      <c r="A828" s="72">
        <v>827</v>
      </c>
      <c r="B828" s="81" t="s">
        <v>499</v>
      </c>
      <c r="C828" s="73"/>
      <c r="D828" s="24" t="s">
        <v>2504</v>
      </c>
      <c r="E828" s="24" t="s">
        <v>18</v>
      </c>
      <c r="F828" s="24" t="s">
        <v>526</v>
      </c>
      <c r="G828" s="24" t="s">
        <v>20</v>
      </c>
      <c r="H828" s="24" t="s">
        <v>61</v>
      </c>
      <c r="I828" s="58">
        <v>52</v>
      </c>
      <c r="J828" s="249" t="str">
        <f t="shared" si="12"/>
        <v>Каменск-Уральский городской округ Свердловской области, г. Каменск-Уральский, ул. Октябрьская, д. 52</v>
      </c>
      <c r="K828" s="75">
        <v>2173.3000000000002</v>
      </c>
      <c r="L828" s="75">
        <v>36</v>
      </c>
      <c r="M828" s="75">
        <v>7</v>
      </c>
      <c r="N828" s="38" t="s">
        <v>2023</v>
      </c>
      <c r="O828" s="39">
        <v>42818</v>
      </c>
      <c r="P828" s="38" t="s">
        <v>3273</v>
      </c>
      <c r="Q828" s="65">
        <v>7597336.7800000003</v>
      </c>
    </row>
    <row r="829" spans="1:18" ht="23.25" x14ac:dyDescent="0.25">
      <c r="A829" s="72">
        <v>828</v>
      </c>
      <c r="B829" s="81" t="s">
        <v>499</v>
      </c>
      <c r="C829" s="24"/>
      <c r="D829" s="24" t="s">
        <v>2504</v>
      </c>
      <c r="E829" s="24" t="s">
        <v>18</v>
      </c>
      <c r="F829" s="24" t="s">
        <v>526</v>
      </c>
      <c r="G829" s="24" t="s">
        <v>20</v>
      </c>
      <c r="H829" s="24" t="s">
        <v>187</v>
      </c>
      <c r="I829" s="58">
        <v>31</v>
      </c>
      <c r="J829" s="249" t="str">
        <f t="shared" si="12"/>
        <v>Каменск-Уральский городской округ Свердловской области, г. Каменск-Уральский, ул. Парковая, д. 31</v>
      </c>
      <c r="K829" s="75">
        <v>5702.5</v>
      </c>
      <c r="L829" s="75">
        <v>119</v>
      </c>
      <c r="M829" s="75">
        <v>1</v>
      </c>
      <c r="N829" s="38" t="s">
        <v>2021</v>
      </c>
      <c r="O829" s="39">
        <v>42660</v>
      </c>
      <c r="P829" s="38" t="s">
        <v>1859</v>
      </c>
      <c r="Q829" s="65">
        <v>3415999.7</v>
      </c>
    </row>
    <row r="830" spans="1:18" ht="23.25" x14ac:dyDescent="0.25">
      <c r="A830" s="72">
        <v>829</v>
      </c>
      <c r="B830" s="81" t="s">
        <v>499</v>
      </c>
      <c r="C830" s="73"/>
      <c r="D830" s="24" t="s">
        <v>2504</v>
      </c>
      <c r="E830" s="24" t="s">
        <v>18</v>
      </c>
      <c r="F830" s="24" t="s">
        <v>526</v>
      </c>
      <c r="G830" s="24" t="s">
        <v>20</v>
      </c>
      <c r="H830" s="24" t="s">
        <v>506</v>
      </c>
      <c r="I830" s="58">
        <v>12</v>
      </c>
      <c r="J830" s="249" t="str">
        <f t="shared" si="12"/>
        <v>Каменск-Уральский городской округ Свердловской области, г. Каменск-Уральский, ул. Плеханова, д. 12</v>
      </c>
      <c r="K830" s="75">
        <v>5769.3</v>
      </c>
      <c r="L830" s="75">
        <v>119</v>
      </c>
      <c r="M830" s="75">
        <v>4</v>
      </c>
      <c r="N830" s="38" t="s">
        <v>2020</v>
      </c>
      <c r="O830" s="39">
        <v>42668</v>
      </c>
      <c r="P830" s="38" t="s">
        <v>3273</v>
      </c>
      <c r="Q830" s="65">
        <v>9678743.5</v>
      </c>
    </row>
    <row r="831" spans="1:18" ht="23.25" x14ac:dyDescent="0.25">
      <c r="A831" s="72">
        <v>830</v>
      </c>
      <c r="B831" s="81" t="s">
        <v>499</v>
      </c>
      <c r="C831" s="73"/>
      <c r="D831" s="24" t="s">
        <v>2504</v>
      </c>
      <c r="E831" s="24" t="s">
        <v>18</v>
      </c>
      <c r="F831" s="24" t="s">
        <v>526</v>
      </c>
      <c r="G831" s="24" t="s">
        <v>20</v>
      </c>
      <c r="H831" s="24" t="s">
        <v>794</v>
      </c>
      <c r="I831" s="58">
        <v>34</v>
      </c>
      <c r="J831" s="249" t="str">
        <f t="shared" si="12"/>
        <v>Каменск-Уральский городской округ Свердловской области, г. Каменск-Уральский, ул. Привокзальная, д. 34</v>
      </c>
      <c r="K831" s="75">
        <v>4417</v>
      </c>
      <c r="L831" s="75">
        <v>80</v>
      </c>
      <c r="M831" s="75">
        <v>1</v>
      </c>
      <c r="N831" s="38" t="s">
        <v>2022</v>
      </c>
      <c r="O831" s="39">
        <v>42818</v>
      </c>
      <c r="P831" s="38" t="s">
        <v>3273</v>
      </c>
      <c r="Q831" s="65">
        <v>2244044.94</v>
      </c>
    </row>
    <row r="832" spans="1:18" ht="23.25" x14ac:dyDescent="0.25">
      <c r="A832" s="72">
        <v>831</v>
      </c>
      <c r="B832" s="81" t="s">
        <v>499</v>
      </c>
      <c r="C832" s="73"/>
      <c r="D832" s="24" t="s">
        <v>2504</v>
      </c>
      <c r="E832" s="24" t="s">
        <v>18</v>
      </c>
      <c r="F832" s="24" t="s">
        <v>526</v>
      </c>
      <c r="G832" s="24" t="s">
        <v>20</v>
      </c>
      <c r="H832" s="24" t="s">
        <v>794</v>
      </c>
      <c r="I832" s="58">
        <v>40</v>
      </c>
      <c r="J832" s="249" t="str">
        <f t="shared" si="12"/>
        <v>Каменск-Уральский городской округ Свердловской области, г. Каменск-Уральский, ул. Привокзальная, д. 40</v>
      </c>
      <c r="K832" s="75">
        <v>4386.2</v>
      </c>
      <c r="L832" s="75">
        <v>76</v>
      </c>
      <c r="M832" s="75">
        <v>3</v>
      </c>
      <c r="N832" s="38" t="s">
        <v>2022</v>
      </c>
      <c r="O832" s="39">
        <v>42818</v>
      </c>
      <c r="P832" s="38" t="s">
        <v>3273</v>
      </c>
      <c r="Q832" s="65">
        <v>3789500.38</v>
      </c>
    </row>
    <row r="833" spans="1:18" ht="23.25" x14ac:dyDescent="0.25">
      <c r="A833" s="72">
        <v>832</v>
      </c>
      <c r="B833" s="81" t="s">
        <v>499</v>
      </c>
      <c r="C833" s="49"/>
      <c r="D833" s="49" t="s">
        <v>2504</v>
      </c>
      <c r="E833" s="49" t="s">
        <v>18</v>
      </c>
      <c r="F833" s="49" t="s">
        <v>526</v>
      </c>
      <c r="G833" s="49" t="s">
        <v>20</v>
      </c>
      <c r="H833" s="49" t="s">
        <v>608</v>
      </c>
      <c r="I833" s="67">
        <v>12</v>
      </c>
      <c r="J833" s="249" t="str">
        <f t="shared" si="12"/>
        <v>Каменск-Уральский городской округ Свердловской области, г. Каменск-Уральский, ул. Свердловская, д. 12</v>
      </c>
      <c r="K833" s="99">
        <v>5378.3</v>
      </c>
      <c r="L833" s="75">
        <v>111</v>
      </c>
      <c r="M833" s="99">
        <v>4</v>
      </c>
      <c r="N833" s="55" t="s">
        <v>1295</v>
      </c>
      <c r="O833" s="54">
        <v>42598</v>
      </c>
      <c r="P833" s="55" t="s">
        <v>1598</v>
      </c>
      <c r="Q833" s="65">
        <v>6822100.4000000004</v>
      </c>
    </row>
    <row r="834" spans="1:18" ht="23.25" x14ac:dyDescent="0.25">
      <c r="A834" s="72">
        <v>833</v>
      </c>
      <c r="B834" s="81" t="s">
        <v>499</v>
      </c>
      <c r="C834" s="49"/>
      <c r="D834" s="49" t="s">
        <v>2504</v>
      </c>
      <c r="E834" s="49" t="s">
        <v>18</v>
      </c>
      <c r="F834" s="49" t="s">
        <v>526</v>
      </c>
      <c r="G834" s="49" t="s">
        <v>20</v>
      </c>
      <c r="H834" s="49" t="s">
        <v>608</v>
      </c>
      <c r="I834" s="67">
        <v>20</v>
      </c>
      <c r="J834" s="249" t="str">
        <f t="shared" si="12"/>
        <v>Каменск-Уральский городской округ Свердловской области, г. Каменск-Уральский, ул. Свердловская, д. 20</v>
      </c>
      <c r="K834" s="99">
        <v>11694.6</v>
      </c>
      <c r="L834" s="75">
        <v>202</v>
      </c>
      <c r="M834" s="99">
        <v>4</v>
      </c>
      <c r="N834" s="55" t="s">
        <v>1295</v>
      </c>
      <c r="O834" s="54">
        <v>42598</v>
      </c>
      <c r="P834" s="55" t="s">
        <v>1598</v>
      </c>
      <c r="Q834" s="65">
        <v>7293995.2800000003</v>
      </c>
    </row>
    <row r="835" spans="1:18" ht="23.25" x14ac:dyDescent="0.25">
      <c r="A835" s="72">
        <v>834</v>
      </c>
      <c r="B835" s="81" t="s">
        <v>499</v>
      </c>
      <c r="C835" s="73"/>
      <c r="D835" s="24" t="s">
        <v>2504</v>
      </c>
      <c r="E835" s="24" t="s">
        <v>18</v>
      </c>
      <c r="F835" s="24" t="s">
        <v>526</v>
      </c>
      <c r="G835" s="24" t="s">
        <v>20</v>
      </c>
      <c r="H835" s="24" t="s">
        <v>538</v>
      </c>
      <c r="I835" s="58">
        <v>28</v>
      </c>
      <c r="J835" s="249" t="str">
        <f t="shared" ref="J835:J898" si="13">C835&amp;""&amp;D835&amp;", "&amp;E835&amp;" "&amp;F835&amp;", "&amp;G835&amp;" "&amp;H835&amp;", д. "&amp;I835</f>
        <v>Каменск-Уральский городской округ Свердловской области, г. Каменск-Уральский, ул. Сибирская, д. 28</v>
      </c>
      <c r="K835" s="75">
        <v>734.8</v>
      </c>
      <c r="L835" s="75">
        <v>12</v>
      </c>
      <c r="M835" s="75">
        <v>3</v>
      </c>
      <c r="N835" s="38" t="s">
        <v>2022</v>
      </c>
      <c r="O835" s="39">
        <v>42818</v>
      </c>
      <c r="P835" s="38" t="s">
        <v>3273</v>
      </c>
      <c r="Q835" s="65">
        <v>2673994.46</v>
      </c>
    </row>
    <row r="836" spans="1:18" ht="23.25" x14ac:dyDescent="0.25">
      <c r="A836" s="72">
        <v>835</v>
      </c>
      <c r="B836" s="81" t="s">
        <v>499</v>
      </c>
      <c r="C836" s="73"/>
      <c r="D836" s="24" t="s">
        <v>2504</v>
      </c>
      <c r="E836" s="24" t="s">
        <v>18</v>
      </c>
      <c r="F836" s="24" t="s">
        <v>526</v>
      </c>
      <c r="G836" s="24" t="s">
        <v>20</v>
      </c>
      <c r="H836" s="24" t="s">
        <v>538</v>
      </c>
      <c r="I836" s="58">
        <v>32</v>
      </c>
      <c r="J836" s="249" t="str">
        <f t="shared" si="13"/>
        <v>Каменск-Уральский городской округ Свердловской области, г. Каменск-Уральский, ул. Сибирская, д. 32</v>
      </c>
      <c r="K836" s="75">
        <v>607.6</v>
      </c>
      <c r="L836" s="75">
        <v>8</v>
      </c>
      <c r="M836" s="75">
        <v>6</v>
      </c>
      <c r="N836" s="38" t="s">
        <v>2022</v>
      </c>
      <c r="O836" s="39">
        <v>42818</v>
      </c>
      <c r="P836" s="38" t="s">
        <v>3273</v>
      </c>
      <c r="Q836" s="65">
        <v>818112.88</v>
      </c>
    </row>
    <row r="837" spans="1:18" ht="23.25" x14ac:dyDescent="0.25">
      <c r="A837" s="72">
        <v>836</v>
      </c>
      <c r="B837" s="81" t="s">
        <v>499</v>
      </c>
      <c r="C837" s="73"/>
      <c r="D837" s="24" t="s">
        <v>2504</v>
      </c>
      <c r="E837" s="24" t="s">
        <v>18</v>
      </c>
      <c r="F837" s="24" t="s">
        <v>526</v>
      </c>
      <c r="G837" s="24" t="s">
        <v>20</v>
      </c>
      <c r="H837" s="24" t="s">
        <v>538</v>
      </c>
      <c r="I837" s="58">
        <v>34</v>
      </c>
      <c r="J837" s="249" t="str">
        <f t="shared" si="13"/>
        <v>Каменск-Уральский городской округ Свердловской области, г. Каменск-Уральский, ул. Сибирская, д. 34</v>
      </c>
      <c r="K837" s="75">
        <v>600.5</v>
      </c>
      <c r="L837" s="75">
        <v>8</v>
      </c>
      <c r="M837" s="75">
        <v>3</v>
      </c>
      <c r="N837" s="38" t="s">
        <v>2022</v>
      </c>
      <c r="O837" s="39">
        <v>42818</v>
      </c>
      <c r="P837" s="38" t="s">
        <v>3273</v>
      </c>
      <c r="Q837" s="65">
        <v>2030607.72</v>
      </c>
    </row>
    <row r="838" spans="1:18" ht="23.25" x14ac:dyDescent="0.25">
      <c r="A838" s="72">
        <v>837</v>
      </c>
      <c r="B838" s="81" t="s">
        <v>499</v>
      </c>
      <c r="C838" s="73"/>
      <c r="D838" s="24" t="s">
        <v>2504</v>
      </c>
      <c r="E838" s="24" t="s">
        <v>18</v>
      </c>
      <c r="F838" s="24" t="s">
        <v>526</v>
      </c>
      <c r="G838" s="24" t="s">
        <v>20</v>
      </c>
      <c r="H838" s="24" t="s">
        <v>597</v>
      </c>
      <c r="I838" s="58">
        <v>19</v>
      </c>
      <c r="J838" s="249" t="str">
        <f t="shared" si="13"/>
        <v>Каменск-Уральский городской округ Свердловской области, г. Каменск-Уральский, ул. Стахановская, д. 19</v>
      </c>
      <c r="K838" s="75">
        <v>812.4</v>
      </c>
      <c r="L838" s="75">
        <v>16</v>
      </c>
      <c r="M838" s="75">
        <v>1</v>
      </c>
      <c r="N838" s="38" t="s">
        <v>2020</v>
      </c>
      <c r="O838" s="39">
        <v>42668</v>
      </c>
      <c r="P838" s="38" t="s">
        <v>3273</v>
      </c>
      <c r="Q838" s="65">
        <v>274063.26</v>
      </c>
    </row>
    <row r="839" spans="1:18" ht="23.25" x14ac:dyDescent="0.25">
      <c r="A839" s="72">
        <v>838</v>
      </c>
      <c r="B839" s="81" t="s">
        <v>499</v>
      </c>
      <c r="C839" s="73"/>
      <c r="D839" s="24" t="s">
        <v>2504</v>
      </c>
      <c r="E839" s="24" t="s">
        <v>18</v>
      </c>
      <c r="F839" s="24" t="s">
        <v>526</v>
      </c>
      <c r="G839" s="24" t="s">
        <v>20</v>
      </c>
      <c r="H839" s="24" t="s">
        <v>87</v>
      </c>
      <c r="I839" s="58">
        <v>28</v>
      </c>
      <c r="J839" s="249" t="str">
        <f t="shared" si="13"/>
        <v>Каменск-Уральский городской округ Свердловской области, г. Каменск-Уральский, ул. Строителей, д. 28</v>
      </c>
      <c r="K839" s="75">
        <v>985.9</v>
      </c>
      <c r="L839" s="75">
        <v>12</v>
      </c>
      <c r="M839" s="75">
        <v>1</v>
      </c>
      <c r="N839" s="38" t="s">
        <v>2020</v>
      </c>
      <c r="O839" s="39">
        <v>42668</v>
      </c>
      <c r="P839" s="38" t="s">
        <v>3273</v>
      </c>
      <c r="Q839" s="65">
        <v>152654.24</v>
      </c>
    </row>
    <row r="840" spans="1:18" ht="23.25" x14ac:dyDescent="0.25">
      <c r="A840" s="72">
        <v>839</v>
      </c>
      <c r="B840" s="81" t="s">
        <v>499</v>
      </c>
      <c r="C840" s="82"/>
      <c r="D840" s="44" t="s">
        <v>2504</v>
      </c>
      <c r="E840" s="44" t="s">
        <v>18</v>
      </c>
      <c r="F840" s="44" t="s">
        <v>526</v>
      </c>
      <c r="G840" s="44" t="s">
        <v>20</v>
      </c>
      <c r="H840" s="44" t="s">
        <v>87</v>
      </c>
      <c r="I840" s="78">
        <v>32</v>
      </c>
      <c r="J840" s="249" t="str">
        <f t="shared" si="13"/>
        <v>Каменск-Уральский городской округ Свердловской области, г. Каменск-Уральский, ул. Строителей, д. 32</v>
      </c>
      <c r="K840" s="75">
        <v>990.6</v>
      </c>
      <c r="L840" s="75">
        <v>27</v>
      </c>
      <c r="M840" s="75">
        <v>2</v>
      </c>
      <c r="N840" s="38" t="s">
        <v>2274</v>
      </c>
      <c r="O840" s="39" t="s">
        <v>2275</v>
      </c>
      <c r="P840" s="38" t="s">
        <v>3273</v>
      </c>
      <c r="Q840" s="65">
        <v>1901219.54</v>
      </c>
      <c r="R840" s="102" t="s">
        <v>2348</v>
      </c>
    </row>
    <row r="841" spans="1:18" ht="23.25" x14ac:dyDescent="0.25">
      <c r="A841" s="72">
        <v>840</v>
      </c>
      <c r="B841" s="81" t="s">
        <v>499</v>
      </c>
      <c r="C841" s="73"/>
      <c r="D841" s="24" t="s">
        <v>2504</v>
      </c>
      <c r="E841" s="24" t="s">
        <v>18</v>
      </c>
      <c r="F841" s="24" t="s">
        <v>526</v>
      </c>
      <c r="G841" s="24" t="s">
        <v>20</v>
      </c>
      <c r="H841" s="24" t="s">
        <v>87</v>
      </c>
      <c r="I841" s="58">
        <v>36</v>
      </c>
      <c r="J841" s="249" t="str">
        <f t="shared" si="13"/>
        <v>Каменск-Уральский городской округ Свердловской области, г. Каменск-Уральский, ул. Строителей, д. 36</v>
      </c>
      <c r="K841" s="75">
        <v>973.3</v>
      </c>
      <c r="L841" s="75">
        <v>12</v>
      </c>
      <c r="M841" s="75">
        <v>1</v>
      </c>
      <c r="N841" s="38" t="s">
        <v>2020</v>
      </c>
      <c r="O841" s="39">
        <v>42668</v>
      </c>
      <c r="P841" s="38" t="s">
        <v>3273</v>
      </c>
      <c r="Q841" s="65">
        <v>146606.74</v>
      </c>
    </row>
    <row r="842" spans="1:18" ht="23.25" x14ac:dyDescent="0.25">
      <c r="A842" s="72">
        <v>841</v>
      </c>
      <c r="B842" s="81" t="s">
        <v>499</v>
      </c>
      <c r="C842" s="73"/>
      <c r="D842" s="24" t="s">
        <v>2504</v>
      </c>
      <c r="E842" s="24" t="s">
        <v>18</v>
      </c>
      <c r="F842" s="24" t="s">
        <v>526</v>
      </c>
      <c r="G842" s="24" t="s">
        <v>20</v>
      </c>
      <c r="H842" s="24" t="s">
        <v>87</v>
      </c>
      <c r="I842" s="58">
        <v>38</v>
      </c>
      <c r="J842" s="249" t="str">
        <f t="shared" si="13"/>
        <v>Каменск-Уральский городской округ Свердловской области, г. Каменск-Уральский, ул. Строителей, д. 38</v>
      </c>
      <c r="K842" s="75">
        <v>1550.2</v>
      </c>
      <c r="L842" s="75">
        <v>18</v>
      </c>
      <c r="M842" s="75">
        <v>1</v>
      </c>
      <c r="N842" s="38" t="s">
        <v>2020</v>
      </c>
      <c r="O842" s="39">
        <v>42668</v>
      </c>
      <c r="P842" s="38" t="s">
        <v>3273</v>
      </c>
      <c r="Q842" s="65">
        <v>277825.09999999998</v>
      </c>
    </row>
    <row r="843" spans="1:18" ht="23.25" x14ac:dyDescent="0.25">
      <c r="A843" s="72">
        <v>842</v>
      </c>
      <c r="B843" s="81" t="s">
        <v>499</v>
      </c>
      <c r="C843" s="73"/>
      <c r="D843" s="24" t="s">
        <v>2504</v>
      </c>
      <c r="E843" s="24" t="s">
        <v>18</v>
      </c>
      <c r="F843" s="24" t="s">
        <v>526</v>
      </c>
      <c r="G843" s="24" t="s">
        <v>20</v>
      </c>
      <c r="H843" s="24" t="s">
        <v>87</v>
      </c>
      <c r="I843" s="58">
        <v>8</v>
      </c>
      <c r="J843" s="249" t="str">
        <f t="shared" si="13"/>
        <v>Каменск-Уральский городской округ Свердловской области, г. Каменск-Уральский, ул. Строителей, д. 8</v>
      </c>
      <c r="K843" s="75">
        <v>3042.8</v>
      </c>
      <c r="L843" s="75">
        <v>42</v>
      </c>
      <c r="M843" s="75">
        <v>5</v>
      </c>
      <c r="N843" s="38" t="s">
        <v>2023</v>
      </c>
      <c r="O843" s="39">
        <v>42818</v>
      </c>
      <c r="P843" s="38" t="s">
        <v>3273</v>
      </c>
      <c r="Q843" s="65">
        <v>5455997.8600000003</v>
      </c>
    </row>
    <row r="844" spans="1:18" ht="23.25" x14ac:dyDescent="0.25">
      <c r="A844" s="80">
        <v>843</v>
      </c>
      <c r="B844" s="81" t="s">
        <v>499</v>
      </c>
      <c r="C844" s="24"/>
      <c r="D844" s="24" t="s">
        <v>2504</v>
      </c>
      <c r="E844" s="24" t="s">
        <v>18</v>
      </c>
      <c r="F844" s="24" t="s">
        <v>526</v>
      </c>
      <c r="G844" s="24" t="s">
        <v>20</v>
      </c>
      <c r="H844" s="24" t="s">
        <v>609</v>
      </c>
      <c r="I844" s="58">
        <v>13</v>
      </c>
      <c r="J844" s="249" t="str">
        <f t="shared" si="13"/>
        <v>Каменск-Уральский городской округ Свердловской области, г. Каменск-Уральский, ул. Суворова, д. 13</v>
      </c>
      <c r="K844" s="75">
        <v>4417.1499999999996</v>
      </c>
      <c r="L844" s="75">
        <v>80</v>
      </c>
      <c r="M844" s="75">
        <v>1</v>
      </c>
      <c r="N844" s="38" t="s">
        <v>2020</v>
      </c>
      <c r="O844" s="39">
        <v>42668</v>
      </c>
      <c r="P844" s="38" t="s">
        <v>3273</v>
      </c>
      <c r="Q844" s="65">
        <v>2223912.96</v>
      </c>
    </row>
    <row r="845" spans="1:18" ht="23.25" x14ac:dyDescent="0.25">
      <c r="A845" s="72">
        <v>844</v>
      </c>
      <c r="B845" s="81" t="s">
        <v>499</v>
      </c>
      <c r="C845" s="49"/>
      <c r="D845" s="49" t="s">
        <v>2504</v>
      </c>
      <c r="E845" s="49" t="s">
        <v>18</v>
      </c>
      <c r="F845" s="49" t="s">
        <v>526</v>
      </c>
      <c r="G845" s="49" t="s">
        <v>20</v>
      </c>
      <c r="H845" s="49" t="s">
        <v>609</v>
      </c>
      <c r="I845" s="67">
        <v>32</v>
      </c>
      <c r="J845" s="249" t="str">
        <f t="shared" si="13"/>
        <v>Каменск-Уральский городской округ Свердловской области, г. Каменск-Уральский, ул. Суворова, д. 32</v>
      </c>
      <c r="K845" s="99">
        <v>8420.7000000000007</v>
      </c>
      <c r="L845" s="75">
        <v>117</v>
      </c>
      <c r="M845" s="99">
        <v>4</v>
      </c>
      <c r="N845" s="55" t="s">
        <v>1295</v>
      </c>
      <c r="O845" s="54">
        <v>42598</v>
      </c>
      <c r="P845" s="55" t="s">
        <v>1598</v>
      </c>
      <c r="Q845" s="65">
        <v>7286721.7599999998</v>
      </c>
    </row>
    <row r="846" spans="1:18" ht="23.25" x14ac:dyDescent="0.25">
      <c r="A846" s="72">
        <v>845</v>
      </c>
      <c r="B846" s="81" t="s">
        <v>499</v>
      </c>
      <c r="C846" s="49"/>
      <c r="D846" s="49" t="s">
        <v>2504</v>
      </c>
      <c r="E846" s="49" t="s">
        <v>18</v>
      </c>
      <c r="F846" s="49" t="s">
        <v>526</v>
      </c>
      <c r="G846" s="49" t="s">
        <v>20</v>
      </c>
      <c r="H846" s="49" t="s">
        <v>609</v>
      </c>
      <c r="I846" s="67">
        <v>34</v>
      </c>
      <c r="J846" s="249" t="str">
        <f t="shared" si="13"/>
        <v>Каменск-Уральский городской округ Свердловской области, г. Каменск-Уральский, ул. Суворова, д. 34</v>
      </c>
      <c r="K846" s="99">
        <v>8159.4</v>
      </c>
      <c r="L846" s="75">
        <v>134</v>
      </c>
      <c r="M846" s="99">
        <v>4</v>
      </c>
      <c r="N846" s="55" t="s">
        <v>1295</v>
      </c>
      <c r="O846" s="54">
        <v>42598</v>
      </c>
      <c r="P846" s="55" t="s">
        <v>1598</v>
      </c>
      <c r="Q846" s="65">
        <v>7286787.8399999999</v>
      </c>
    </row>
    <row r="847" spans="1:18" ht="23.25" x14ac:dyDescent="0.25">
      <c r="A847" s="80">
        <v>846</v>
      </c>
      <c r="B847" s="81" t="s">
        <v>499</v>
      </c>
      <c r="C847" s="73"/>
      <c r="D847" s="24" t="s">
        <v>2504</v>
      </c>
      <c r="E847" s="24" t="s">
        <v>18</v>
      </c>
      <c r="F847" s="24" t="s">
        <v>526</v>
      </c>
      <c r="G847" s="24" t="s">
        <v>20</v>
      </c>
      <c r="H847" s="24" t="s">
        <v>795</v>
      </c>
      <c r="I847" s="58">
        <v>11</v>
      </c>
      <c r="J847" s="249" t="str">
        <f t="shared" si="13"/>
        <v>Каменск-Уральский городской округ Свердловской области, г. Каменск-Уральский, ул. Тевосяна, д. 11</v>
      </c>
      <c r="K847" s="75">
        <v>3654.8</v>
      </c>
      <c r="L847" s="75">
        <v>70</v>
      </c>
      <c r="M847" s="75">
        <v>1</v>
      </c>
      <c r="N847" s="38" t="s">
        <v>2022</v>
      </c>
      <c r="O847" s="39">
        <v>42818</v>
      </c>
      <c r="P847" s="38" t="s">
        <v>3273</v>
      </c>
      <c r="Q847" s="65">
        <v>1955087.72</v>
      </c>
    </row>
    <row r="848" spans="1:18" ht="23.25" x14ac:dyDescent="0.25">
      <c r="A848" s="80">
        <v>847</v>
      </c>
      <c r="B848" s="81" t="s">
        <v>499</v>
      </c>
      <c r="C848" s="73"/>
      <c r="D848" s="24" t="s">
        <v>2504</v>
      </c>
      <c r="E848" s="24" t="s">
        <v>18</v>
      </c>
      <c r="F848" s="24" t="s">
        <v>526</v>
      </c>
      <c r="G848" s="24" t="s">
        <v>20</v>
      </c>
      <c r="H848" s="24" t="s">
        <v>795</v>
      </c>
      <c r="I848" s="58">
        <v>13</v>
      </c>
      <c r="J848" s="249" t="str">
        <f t="shared" si="13"/>
        <v>Каменск-Уральский городской округ Свердловской области, г. Каменск-Уральский, ул. Тевосяна, д. 13</v>
      </c>
      <c r="K848" s="75">
        <v>3567.4</v>
      </c>
      <c r="L848" s="75">
        <v>56</v>
      </c>
      <c r="M848" s="75">
        <v>3</v>
      </c>
      <c r="N848" s="38" t="s">
        <v>2022</v>
      </c>
      <c r="O848" s="39">
        <v>42818</v>
      </c>
      <c r="P848" s="38" t="s">
        <v>3273</v>
      </c>
      <c r="Q848" s="65">
        <v>3087671.78</v>
      </c>
    </row>
    <row r="849" spans="1:17" ht="23.25" x14ac:dyDescent="0.25">
      <c r="A849" s="72">
        <v>848</v>
      </c>
      <c r="B849" s="81" t="s">
        <v>499</v>
      </c>
      <c r="C849" s="82"/>
      <c r="D849" s="44" t="s">
        <v>2504</v>
      </c>
      <c r="E849" s="44" t="s">
        <v>18</v>
      </c>
      <c r="F849" s="44" t="s">
        <v>526</v>
      </c>
      <c r="G849" s="44" t="s">
        <v>20</v>
      </c>
      <c r="H849" s="44" t="s">
        <v>795</v>
      </c>
      <c r="I849" s="78">
        <v>9</v>
      </c>
      <c r="J849" s="249" t="str">
        <f t="shared" si="13"/>
        <v>Каменск-Уральский городской округ Свердловской области, г. Каменск-Уральский, ул. Тевосяна, д. 9</v>
      </c>
      <c r="K849" s="75">
        <v>5169.8</v>
      </c>
      <c r="L849" s="75">
        <v>98</v>
      </c>
      <c r="M849" s="75">
        <v>2</v>
      </c>
      <c r="N849" s="38" t="s">
        <v>2297</v>
      </c>
      <c r="O849" s="39" t="s">
        <v>2275</v>
      </c>
      <c r="P849" s="38" t="s">
        <v>3273</v>
      </c>
      <c r="Q849" s="65">
        <v>3472199.56</v>
      </c>
    </row>
    <row r="850" spans="1:17" ht="23.25" x14ac:dyDescent="0.25">
      <c r="A850" s="80">
        <v>849</v>
      </c>
      <c r="B850" s="81" t="s">
        <v>499</v>
      </c>
      <c r="C850" s="24"/>
      <c r="D850" s="24" t="s">
        <v>2504</v>
      </c>
      <c r="E850" s="24" t="s">
        <v>18</v>
      </c>
      <c r="F850" s="24" t="s">
        <v>526</v>
      </c>
      <c r="G850" s="24" t="s">
        <v>20</v>
      </c>
      <c r="H850" s="24" t="s">
        <v>295</v>
      </c>
      <c r="I850" s="58">
        <v>4</v>
      </c>
      <c r="J850" s="249" t="str">
        <f t="shared" si="13"/>
        <v>Каменск-Уральский городской округ Свердловской области, г. Каменск-Уральский, ул. Титова, д. 4</v>
      </c>
      <c r="K850" s="75">
        <v>721.5</v>
      </c>
      <c r="L850" s="75">
        <v>16</v>
      </c>
      <c r="M850" s="75">
        <v>3</v>
      </c>
      <c r="N850" s="38" t="s">
        <v>2021</v>
      </c>
      <c r="O850" s="39">
        <v>42660</v>
      </c>
      <c r="P850" s="38" t="s">
        <v>1859</v>
      </c>
      <c r="Q850" s="65">
        <v>2568930.7999999998</v>
      </c>
    </row>
    <row r="851" spans="1:17" ht="34.5" x14ac:dyDescent="0.25">
      <c r="A851" s="72">
        <v>850</v>
      </c>
      <c r="B851" s="81" t="s">
        <v>499</v>
      </c>
      <c r="C851" s="73"/>
      <c r="D851" s="24" t="s">
        <v>2504</v>
      </c>
      <c r="E851" s="24" t="s">
        <v>18</v>
      </c>
      <c r="F851" s="24" t="s">
        <v>526</v>
      </c>
      <c r="G851" s="24" t="s">
        <v>20</v>
      </c>
      <c r="H851" s="24" t="s">
        <v>1456</v>
      </c>
      <c r="I851" s="58">
        <v>17</v>
      </c>
      <c r="J851" s="249" t="str">
        <f t="shared" si="13"/>
        <v>Каменск-Уральский городской округ Свердловской области, г. Каменск-Уральский, ул. Трудовые Резервы, д. 17</v>
      </c>
      <c r="K851" s="75">
        <v>742.1</v>
      </c>
      <c r="L851" s="75">
        <v>12</v>
      </c>
      <c r="M851" s="75">
        <v>3</v>
      </c>
      <c r="N851" s="38" t="s">
        <v>2020</v>
      </c>
      <c r="O851" s="39">
        <v>42668</v>
      </c>
      <c r="P851" s="38" t="s">
        <v>3273</v>
      </c>
      <c r="Q851" s="65">
        <v>3790673.3</v>
      </c>
    </row>
    <row r="852" spans="1:17" ht="23.25" x14ac:dyDescent="0.25">
      <c r="A852" s="72">
        <v>851</v>
      </c>
      <c r="B852" s="81" t="s">
        <v>499</v>
      </c>
      <c r="C852" s="24"/>
      <c r="D852" s="24" t="s">
        <v>2504</v>
      </c>
      <c r="E852" s="24" t="s">
        <v>18</v>
      </c>
      <c r="F852" s="24" t="s">
        <v>526</v>
      </c>
      <c r="G852" s="24" t="s">
        <v>20</v>
      </c>
      <c r="H852" s="24" t="s">
        <v>215</v>
      </c>
      <c r="I852" s="58">
        <v>10</v>
      </c>
      <c r="J852" s="249" t="str">
        <f t="shared" si="13"/>
        <v>Каменск-Уральский городской округ Свердловской области, г. Каменск-Уральский, ул. Уральская, д. 10</v>
      </c>
      <c r="K852" s="75">
        <v>669.2</v>
      </c>
      <c r="L852" s="75">
        <v>12</v>
      </c>
      <c r="M852" s="75">
        <v>2</v>
      </c>
      <c r="N852" s="38" t="s">
        <v>2020</v>
      </c>
      <c r="O852" s="39">
        <v>42668</v>
      </c>
      <c r="P852" s="38" t="s">
        <v>3273</v>
      </c>
      <c r="Q852" s="65">
        <v>2071951.38</v>
      </c>
    </row>
    <row r="853" spans="1:17" ht="23.25" x14ac:dyDescent="0.25">
      <c r="A853" s="72">
        <v>852</v>
      </c>
      <c r="B853" s="81" t="s">
        <v>499</v>
      </c>
      <c r="C853" s="24"/>
      <c r="D853" s="24" t="s">
        <v>2504</v>
      </c>
      <c r="E853" s="24" t="s">
        <v>18</v>
      </c>
      <c r="F853" s="24" t="s">
        <v>526</v>
      </c>
      <c r="G853" s="24" t="s">
        <v>20</v>
      </c>
      <c r="H853" s="24" t="s">
        <v>215</v>
      </c>
      <c r="I853" s="58">
        <v>12</v>
      </c>
      <c r="J853" s="249" t="str">
        <f t="shared" si="13"/>
        <v>Каменск-Уральский городской округ Свердловской области, г. Каменск-Уральский, ул. Уральская, д. 12</v>
      </c>
      <c r="K853" s="75">
        <v>665.8</v>
      </c>
      <c r="L853" s="75">
        <v>12</v>
      </c>
      <c r="M853" s="75">
        <v>2</v>
      </c>
      <c r="N853" s="38" t="s">
        <v>2020</v>
      </c>
      <c r="O853" s="39">
        <v>42668</v>
      </c>
      <c r="P853" s="38" t="s">
        <v>3273</v>
      </c>
      <c r="Q853" s="65">
        <v>2046109.38</v>
      </c>
    </row>
    <row r="854" spans="1:17" ht="23.25" x14ac:dyDescent="0.25">
      <c r="A854" s="72">
        <v>853</v>
      </c>
      <c r="B854" s="81" t="s">
        <v>499</v>
      </c>
      <c r="C854" s="73"/>
      <c r="D854" s="24" t="s">
        <v>2504</v>
      </c>
      <c r="E854" s="24" t="s">
        <v>18</v>
      </c>
      <c r="F854" s="24" t="s">
        <v>526</v>
      </c>
      <c r="G854" s="24" t="s">
        <v>20</v>
      </c>
      <c r="H854" s="24" t="s">
        <v>215</v>
      </c>
      <c r="I854" s="58">
        <v>14</v>
      </c>
      <c r="J854" s="249" t="str">
        <f t="shared" si="13"/>
        <v>Каменск-Уральский городской округ Свердловской области, г. Каменск-Уральский, ул. Уральская, д. 14</v>
      </c>
      <c r="K854" s="75">
        <v>2155.1</v>
      </c>
      <c r="L854" s="75">
        <v>36</v>
      </c>
      <c r="M854" s="75">
        <v>2</v>
      </c>
      <c r="N854" s="38" t="s">
        <v>2020</v>
      </c>
      <c r="O854" s="39">
        <v>42668</v>
      </c>
      <c r="P854" s="38" t="s">
        <v>3273</v>
      </c>
      <c r="Q854" s="65">
        <v>4492714.3</v>
      </c>
    </row>
    <row r="855" spans="1:17" ht="23.25" x14ac:dyDescent="0.25">
      <c r="A855" s="72">
        <v>854</v>
      </c>
      <c r="B855" s="81" t="s">
        <v>499</v>
      </c>
      <c r="C855" s="24"/>
      <c r="D855" s="24" t="s">
        <v>2504</v>
      </c>
      <c r="E855" s="24" t="s">
        <v>18</v>
      </c>
      <c r="F855" s="24" t="s">
        <v>526</v>
      </c>
      <c r="G855" s="24" t="s">
        <v>20</v>
      </c>
      <c r="H855" s="24" t="s">
        <v>215</v>
      </c>
      <c r="I855" s="58">
        <v>16</v>
      </c>
      <c r="J855" s="249" t="str">
        <f t="shared" si="13"/>
        <v>Каменск-Уральский городской округ Свердловской области, г. Каменск-Уральский, ул. Уральская, д. 16</v>
      </c>
      <c r="K855" s="75">
        <v>679.2</v>
      </c>
      <c r="L855" s="75">
        <v>12</v>
      </c>
      <c r="M855" s="75">
        <v>2</v>
      </c>
      <c r="N855" s="38" t="s">
        <v>2020</v>
      </c>
      <c r="O855" s="39">
        <v>42668</v>
      </c>
      <c r="P855" s="38" t="s">
        <v>3273</v>
      </c>
      <c r="Q855" s="65">
        <v>2307958.46</v>
      </c>
    </row>
    <row r="856" spans="1:17" ht="23.25" x14ac:dyDescent="0.25">
      <c r="A856" s="72">
        <v>855</v>
      </c>
      <c r="B856" s="81" t="s">
        <v>499</v>
      </c>
      <c r="C856" s="24"/>
      <c r="D856" s="24" t="s">
        <v>2504</v>
      </c>
      <c r="E856" s="24" t="s">
        <v>18</v>
      </c>
      <c r="F856" s="24" t="s">
        <v>526</v>
      </c>
      <c r="G856" s="24" t="s">
        <v>20</v>
      </c>
      <c r="H856" s="24" t="s">
        <v>215</v>
      </c>
      <c r="I856" s="58">
        <v>17</v>
      </c>
      <c r="J856" s="249" t="str">
        <f t="shared" si="13"/>
        <v>Каменск-Уральский городской округ Свердловской области, г. Каменск-Уральский, ул. Уральская, д. 17</v>
      </c>
      <c r="K856" s="75">
        <v>688</v>
      </c>
      <c r="L856" s="75">
        <v>12</v>
      </c>
      <c r="M856" s="75">
        <v>1</v>
      </c>
      <c r="N856" s="38" t="s">
        <v>2020</v>
      </c>
      <c r="O856" s="39">
        <v>42668</v>
      </c>
      <c r="P856" s="38" t="s">
        <v>3273</v>
      </c>
      <c r="Q856" s="65">
        <v>1803211.1</v>
      </c>
    </row>
    <row r="857" spans="1:17" ht="23.25" x14ac:dyDescent="0.25">
      <c r="A857" s="72">
        <v>856</v>
      </c>
      <c r="B857" s="81" t="s">
        <v>499</v>
      </c>
      <c r="C857" s="24"/>
      <c r="D857" s="24" t="s">
        <v>2504</v>
      </c>
      <c r="E857" s="24" t="s">
        <v>18</v>
      </c>
      <c r="F857" s="24" t="s">
        <v>526</v>
      </c>
      <c r="G857" s="24" t="s">
        <v>20</v>
      </c>
      <c r="H857" s="24" t="s">
        <v>215</v>
      </c>
      <c r="I857" s="58">
        <v>18</v>
      </c>
      <c r="J857" s="249" t="str">
        <f t="shared" si="13"/>
        <v>Каменск-Уральский городской округ Свердловской области, г. Каменск-Уральский, ул. Уральская, д. 18</v>
      </c>
      <c r="K857" s="75">
        <v>684.4</v>
      </c>
      <c r="L857" s="75">
        <v>12</v>
      </c>
      <c r="M857" s="75">
        <v>1</v>
      </c>
      <c r="N857" s="38" t="s">
        <v>2020</v>
      </c>
      <c r="O857" s="39">
        <v>42668</v>
      </c>
      <c r="P857" s="38" t="s">
        <v>3273</v>
      </c>
      <c r="Q857" s="65">
        <v>1970109.12</v>
      </c>
    </row>
    <row r="858" spans="1:17" ht="23.25" x14ac:dyDescent="0.25">
      <c r="A858" s="72">
        <v>857</v>
      </c>
      <c r="B858" s="81" t="s">
        <v>499</v>
      </c>
      <c r="C858" s="73"/>
      <c r="D858" s="24" t="s">
        <v>2504</v>
      </c>
      <c r="E858" s="24" t="s">
        <v>18</v>
      </c>
      <c r="F858" s="24" t="s">
        <v>526</v>
      </c>
      <c r="G858" s="24" t="s">
        <v>20</v>
      </c>
      <c r="H858" s="24" t="s">
        <v>215</v>
      </c>
      <c r="I858" s="58">
        <v>20</v>
      </c>
      <c r="J858" s="249" t="str">
        <f t="shared" si="13"/>
        <v>Каменск-Уральский городской округ Свердловской области, г. Каменск-Уральский, ул. Уральская, д. 20</v>
      </c>
      <c r="K858" s="75">
        <v>2088</v>
      </c>
      <c r="L858" s="75">
        <v>36</v>
      </c>
      <c r="M858" s="75">
        <v>2</v>
      </c>
      <c r="N858" s="38" t="s">
        <v>2020</v>
      </c>
      <c r="O858" s="39">
        <v>42668</v>
      </c>
      <c r="P858" s="38" t="s">
        <v>3273</v>
      </c>
      <c r="Q858" s="65">
        <v>4828606.0199999996</v>
      </c>
    </row>
    <row r="859" spans="1:17" ht="23.25" x14ac:dyDescent="0.25">
      <c r="A859" s="72">
        <v>858</v>
      </c>
      <c r="B859" s="81" t="s">
        <v>499</v>
      </c>
      <c r="C859" s="73"/>
      <c r="D859" s="24" t="s">
        <v>2504</v>
      </c>
      <c r="E859" s="24" t="s">
        <v>18</v>
      </c>
      <c r="F859" s="24" t="s">
        <v>526</v>
      </c>
      <c r="G859" s="24" t="s">
        <v>20</v>
      </c>
      <c r="H859" s="24" t="s">
        <v>215</v>
      </c>
      <c r="I859" s="58">
        <v>21</v>
      </c>
      <c r="J859" s="249" t="str">
        <f t="shared" si="13"/>
        <v>Каменск-Уральский городской округ Свердловской области, г. Каменск-Уральский, ул. Уральская, д. 21</v>
      </c>
      <c r="K859" s="75">
        <v>1526.3</v>
      </c>
      <c r="L859" s="75">
        <v>18</v>
      </c>
      <c r="M859" s="75">
        <v>2</v>
      </c>
      <c r="N859" s="38" t="s">
        <v>2020</v>
      </c>
      <c r="O859" s="39">
        <v>42668</v>
      </c>
      <c r="P859" s="38" t="s">
        <v>3273</v>
      </c>
      <c r="Q859" s="65">
        <v>5487014.1600000001</v>
      </c>
    </row>
    <row r="860" spans="1:17" ht="23.25" x14ac:dyDescent="0.25">
      <c r="A860" s="72">
        <v>859</v>
      </c>
      <c r="B860" s="81" t="s">
        <v>499</v>
      </c>
      <c r="C860" s="73"/>
      <c r="D860" s="24" t="s">
        <v>2504</v>
      </c>
      <c r="E860" s="24" t="s">
        <v>18</v>
      </c>
      <c r="F860" s="24" t="s">
        <v>526</v>
      </c>
      <c r="G860" s="24" t="s">
        <v>20</v>
      </c>
      <c r="H860" s="24" t="s">
        <v>215</v>
      </c>
      <c r="I860" s="58">
        <v>23</v>
      </c>
      <c r="J860" s="249" t="str">
        <f t="shared" si="13"/>
        <v>Каменск-Уральский городской округ Свердловской области, г. Каменск-Уральский, ул. Уральская, д. 23</v>
      </c>
      <c r="K860" s="75">
        <v>579.1</v>
      </c>
      <c r="L860" s="75">
        <v>8</v>
      </c>
      <c r="M860" s="75">
        <v>2</v>
      </c>
      <c r="N860" s="38" t="s">
        <v>2023</v>
      </c>
      <c r="O860" s="39">
        <v>42818</v>
      </c>
      <c r="P860" s="38" t="s">
        <v>3273</v>
      </c>
      <c r="Q860" s="65">
        <v>1720463.6</v>
      </c>
    </row>
    <row r="861" spans="1:17" ht="23.25" x14ac:dyDescent="0.25">
      <c r="A861" s="72">
        <v>860</v>
      </c>
      <c r="B861" s="81" t="s">
        <v>499</v>
      </c>
      <c r="C861" s="73"/>
      <c r="D861" s="24" t="s">
        <v>2504</v>
      </c>
      <c r="E861" s="24" t="s">
        <v>18</v>
      </c>
      <c r="F861" s="24" t="s">
        <v>526</v>
      </c>
      <c r="G861" s="24" t="s">
        <v>20</v>
      </c>
      <c r="H861" s="24" t="s">
        <v>215</v>
      </c>
      <c r="I861" s="58">
        <v>25</v>
      </c>
      <c r="J861" s="249" t="str">
        <f t="shared" si="13"/>
        <v>Каменск-Уральский городской округ Свердловской области, г. Каменск-Уральский, ул. Уральская, д. 25</v>
      </c>
      <c r="K861" s="75">
        <v>585.6</v>
      </c>
      <c r="L861" s="75">
        <v>8</v>
      </c>
      <c r="M861" s="75">
        <v>2</v>
      </c>
      <c r="N861" s="38" t="s">
        <v>2020</v>
      </c>
      <c r="O861" s="39">
        <v>42668</v>
      </c>
      <c r="P861" s="38" t="s">
        <v>3273</v>
      </c>
      <c r="Q861" s="65">
        <v>1766641.72</v>
      </c>
    </row>
    <row r="862" spans="1:17" ht="23.25" x14ac:dyDescent="0.25">
      <c r="A862" s="72">
        <v>861</v>
      </c>
      <c r="B862" s="81" t="s">
        <v>499</v>
      </c>
      <c r="C862" s="73"/>
      <c r="D862" s="24" t="s">
        <v>2504</v>
      </c>
      <c r="E862" s="24" t="s">
        <v>18</v>
      </c>
      <c r="F862" s="24" t="s">
        <v>526</v>
      </c>
      <c r="G862" s="24" t="s">
        <v>20</v>
      </c>
      <c r="H862" s="24" t="s">
        <v>215</v>
      </c>
      <c r="I862" s="58">
        <v>29</v>
      </c>
      <c r="J862" s="249" t="str">
        <f t="shared" si="13"/>
        <v>Каменск-Уральский городской округ Свердловской области, г. Каменск-Уральский, ул. Уральская, д. 29</v>
      </c>
      <c r="K862" s="75">
        <v>1568.9</v>
      </c>
      <c r="L862" s="75">
        <v>18</v>
      </c>
      <c r="M862" s="75">
        <v>2</v>
      </c>
      <c r="N862" s="38" t="s">
        <v>2020</v>
      </c>
      <c r="O862" s="39">
        <v>42668</v>
      </c>
      <c r="P862" s="38" t="s">
        <v>3273</v>
      </c>
      <c r="Q862" s="65">
        <v>584857.56000000006</v>
      </c>
    </row>
    <row r="863" spans="1:17" ht="23.25" x14ac:dyDescent="0.25">
      <c r="A863" s="72">
        <v>862</v>
      </c>
      <c r="B863" s="81" t="s">
        <v>499</v>
      </c>
      <c r="C863" s="24"/>
      <c r="D863" s="24" t="s">
        <v>2504</v>
      </c>
      <c r="E863" s="24" t="s">
        <v>18</v>
      </c>
      <c r="F863" s="24" t="s">
        <v>526</v>
      </c>
      <c r="G863" s="24" t="s">
        <v>20</v>
      </c>
      <c r="H863" s="24" t="s">
        <v>215</v>
      </c>
      <c r="I863" s="58">
        <v>7</v>
      </c>
      <c r="J863" s="249" t="str">
        <f t="shared" si="13"/>
        <v>Каменск-Уральский городской округ Свердловской области, г. Каменск-Уральский, ул. Уральская, д. 7</v>
      </c>
      <c r="K863" s="75">
        <v>524.1</v>
      </c>
      <c r="L863" s="75">
        <v>8</v>
      </c>
      <c r="M863" s="75">
        <v>2</v>
      </c>
      <c r="N863" s="38" t="s">
        <v>2023</v>
      </c>
      <c r="O863" s="39">
        <v>42818</v>
      </c>
      <c r="P863" s="38" t="s">
        <v>3273</v>
      </c>
      <c r="Q863" s="65">
        <v>1458233.38</v>
      </c>
    </row>
    <row r="864" spans="1:17" ht="23.25" x14ac:dyDescent="0.25">
      <c r="A864" s="72">
        <v>863</v>
      </c>
      <c r="B864" s="81" t="s">
        <v>499</v>
      </c>
      <c r="C864" s="73"/>
      <c r="D864" s="24" t="s">
        <v>2504</v>
      </c>
      <c r="E864" s="24" t="s">
        <v>18</v>
      </c>
      <c r="F864" s="24" t="s">
        <v>526</v>
      </c>
      <c r="G864" s="24" t="s">
        <v>20</v>
      </c>
      <c r="H864" s="24" t="s">
        <v>215</v>
      </c>
      <c r="I864" s="58">
        <v>9</v>
      </c>
      <c r="J864" s="249" t="str">
        <f t="shared" si="13"/>
        <v>Каменск-Уральский городской округ Свердловской области, г. Каменск-Уральский, ул. Уральская, д. 9</v>
      </c>
      <c r="K864" s="75">
        <v>525.79999999999995</v>
      </c>
      <c r="L864" s="75">
        <v>8</v>
      </c>
      <c r="M864" s="75">
        <v>2</v>
      </c>
      <c r="N864" s="38" t="s">
        <v>2020</v>
      </c>
      <c r="O864" s="39">
        <v>42668</v>
      </c>
      <c r="P864" s="38" t="s">
        <v>3273</v>
      </c>
      <c r="Q864" s="65">
        <v>1649805.2</v>
      </c>
    </row>
    <row r="865" spans="1:18" ht="23.25" x14ac:dyDescent="0.25">
      <c r="A865" s="72">
        <v>864</v>
      </c>
      <c r="B865" s="81" t="s">
        <v>499</v>
      </c>
      <c r="C865" s="73"/>
      <c r="D865" s="24" t="s">
        <v>2504</v>
      </c>
      <c r="E865" s="24" t="s">
        <v>18</v>
      </c>
      <c r="F865" s="24" t="s">
        <v>526</v>
      </c>
      <c r="G865" s="24" t="s">
        <v>20</v>
      </c>
      <c r="H865" s="24" t="s">
        <v>39</v>
      </c>
      <c r="I865" s="58">
        <v>12</v>
      </c>
      <c r="J865" s="249" t="str">
        <f t="shared" si="13"/>
        <v>Каменск-Уральский городской округ Свердловской области, г. Каменск-Уральский, ул. Центральная, д. 12</v>
      </c>
      <c r="K865" s="75">
        <v>735.9</v>
      </c>
      <c r="L865" s="75">
        <v>19</v>
      </c>
      <c r="M865" s="75">
        <v>3</v>
      </c>
      <c r="N865" s="38" t="s">
        <v>2023</v>
      </c>
      <c r="O865" s="39">
        <v>42818</v>
      </c>
      <c r="P865" s="38" t="s">
        <v>3273</v>
      </c>
      <c r="Q865" s="65">
        <v>908148.06</v>
      </c>
    </row>
    <row r="866" spans="1:18" ht="23.25" x14ac:dyDescent="0.25">
      <c r="A866" s="72">
        <v>865</v>
      </c>
      <c r="B866" s="81" t="s">
        <v>499</v>
      </c>
      <c r="C866" s="73"/>
      <c r="D866" s="24" t="s">
        <v>2504</v>
      </c>
      <c r="E866" s="24" t="s">
        <v>18</v>
      </c>
      <c r="F866" s="24" t="s">
        <v>526</v>
      </c>
      <c r="G866" s="24" t="s">
        <v>20</v>
      </c>
      <c r="H866" s="24" t="s">
        <v>39</v>
      </c>
      <c r="I866" s="58">
        <v>20</v>
      </c>
      <c r="J866" s="249" t="str">
        <f t="shared" si="13"/>
        <v>Каменск-Уральский городской округ Свердловской области, г. Каменск-Уральский, ул. Центральная, д. 20</v>
      </c>
      <c r="K866" s="75">
        <v>573.5</v>
      </c>
      <c r="L866" s="75">
        <v>8</v>
      </c>
      <c r="M866" s="75">
        <v>8</v>
      </c>
      <c r="N866" s="38" t="s">
        <v>2020</v>
      </c>
      <c r="O866" s="39">
        <v>42668</v>
      </c>
      <c r="P866" s="38" t="s">
        <v>3273</v>
      </c>
      <c r="Q866" s="65">
        <v>3741175.84</v>
      </c>
    </row>
    <row r="867" spans="1:18" ht="33.75" x14ac:dyDescent="0.25">
      <c r="A867" s="72">
        <v>866</v>
      </c>
      <c r="B867" s="81" t="s">
        <v>8</v>
      </c>
      <c r="C867" s="73"/>
      <c r="D867" s="74" t="s">
        <v>3021</v>
      </c>
      <c r="E867" s="24" t="s">
        <v>18</v>
      </c>
      <c r="F867" s="24" t="s">
        <v>72</v>
      </c>
      <c r="G867" s="24" t="s">
        <v>20</v>
      </c>
      <c r="H867" s="24" t="s">
        <v>75</v>
      </c>
      <c r="I867" s="58">
        <v>12</v>
      </c>
      <c r="J867" s="249" t="str">
        <f t="shared" si="13"/>
        <v>Камышловский городской округ Свердловской области, г. Камышлов, ул. Карла Маркса, д. 12</v>
      </c>
      <c r="K867" s="75">
        <v>153.5</v>
      </c>
      <c r="L867" s="75">
        <v>4</v>
      </c>
      <c r="M867" s="75">
        <v>4</v>
      </c>
      <c r="N867" s="38" t="s">
        <v>2340</v>
      </c>
      <c r="O867" s="39" t="s">
        <v>2341</v>
      </c>
      <c r="P867" s="38" t="s">
        <v>2343</v>
      </c>
      <c r="Q867" s="65">
        <v>1114993.45</v>
      </c>
    </row>
    <row r="868" spans="1:18" ht="23.25" x14ac:dyDescent="0.25">
      <c r="A868" s="72">
        <v>867</v>
      </c>
      <c r="B868" s="81" t="s">
        <v>8</v>
      </c>
      <c r="C868" s="73"/>
      <c r="D868" s="74" t="s">
        <v>3021</v>
      </c>
      <c r="E868" s="24" t="s">
        <v>18</v>
      </c>
      <c r="F868" s="24" t="s">
        <v>72</v>
      </c>
      <c r="G868" s="24" t="s">
        <v>20</v>
      </c>
      <c r="H868" s="24" t="s">
        <v>75</v>
      </c>
      <c r="I868" s="58">
        <v>18</v>
      </c>
      <c r="J868" s="249" t="str">
        <f t="shared" si="13"/>
        <v>Камышловский городской округ Свердловской области, г. Камышлов, ул. Карла Маркса, д. 18</v>
      </c>
      <c r="K868" s="75">
        <v>440.1</v>
      </c>
      <c r="L868" s="75">
        <v>20</v>
      </c>
      <c r="M868" s="75">
        <v>5</v>
      </c>
      <c r="N868" s="38" t="s">
        <v>2071</v>
      </c>
      <c r="O868" s="39">
        <v>42958</v>
      </c>
      <c r="P868" s="38" t="s">
        <v>1846</v>
      </c>
      <c r="Q868" s="65">
        <v>2588619.1</v>
      </c>
    </row>
    <row r="869" spans="1:18" ht="23.25" x14ac:dyDescent="0.25">
      <c r="A869" s="72">
        <v>868</v>
      </c>
      <c r="B869" s="81" t="s">
        <v>8</v>
      </c>
      <c r="C869" s="73"/>
      <c r="D869" s="74" t="s">
        <v>3021</v>
      </c>
      <c r="E869" s="24" t="s">
        <v>18</v>
      </c>
      <c r="F869" s="24" t="s">
        <v>72</v>
      </c>
      <c r="G869" s="24" t="s">
        <v>20</v>
      </c>
      <c r="H869" s="24" t="s">
        <v>75</v>
      </c>
      <c r="I869" s="58">
        <v>32</v>
      </c>
      <c r="J869" s="249" t="str">
        <f t="shared" si="13"/>
        <v>Камышловский городской округ Свердловской области, г. Камышлов, ул. Карла Маркса, д. 32</v>
      </c>
      <c r="K869" s="75">
        <v>227.26</v>
      </c>
      <c r="L869" s="75">
        <v>6</v>
      </c>
      <c r="M869" s="75">
        <v>4</v>
      </c>
      <c r="N869" s="38" t="s">
        <v>2072</v>
      </c>
      <c r="O869" s="39">
        <v>42674</v>
      </c>
      <c r="P869" s="38" t="s">
        <v>1846</v>
      </c>
      <c r="Q869" s="65">
        <v>1544139.74</v>
      </c>
    </row>
    <row r="870" spans="1:18" ht="23.25" x14ac:dyDescent="0.25">
      <c r="A870" s="72">
        <v>869</v>
      </c>
      <c r="B870" s="81" t="s">
        <v>8</v>
      </c>
      <c r="C870" s="87"/>
      <c r="D870" s="74" t="s">
        <v>3021</v>
      </c>
      <c r="E870" s="24" t="s">
        <v>18</v>
      </c>
      <c r="F870" s="24" t="s">
        <v>72</v>
      </c>
      <c r="G870" s="24" t="s">
        <v>20</v>
      </c>
      <c r="H870" s="24" t="s">
        <v>76</v>
      </c>
      <c r="I870" s="58">
        <v>73</v>
      </c>
      <c r="J870" s="249" t="str">
        <f t="shared" si="13"/>
        <v>Камышловский городской округ Свердловской области, г. Камышлов, ул. Красных Орлов, д. 73</v>
      </c>
      <c r="K870" s="75">
        <v>312.95</v>
      </c>
      <c r="L870" s="75">
        <v>6</v>
      </c>
      <c r="M870" s="75">
        <v>6</v>
      </c>
      <c r="N870" s="38" t="s">
        <v>2072</v>
      </c>
      <c r="O870" s="39">
        <v>42674</v>
      </c>
      <c r="P870" s="38" t="s">
        <v>1846</v>
      </c>
      <c r="Q870" s="65">
        <v>1575836.9</v>
      </c>
    </row>
    <row r="871" spans="1:18" ht="45" x14ac:dyDescent="0.25">
      <c r="A871" s="72">
        <v>870</v>
      </c>
      <c r="B871" s="81" t="s">
        <v>8</v>
      </c>
      <c r="C871" s="73"/>
      <c r="D871" s="74" t="s">
        <v>3021</v>
      </c>
      <c r="E871" s="24" t="s">
        <v>18</v>
      </c>
      <c r="F871" s="24" t="s">
        <v>72</v>
      </c>
      <c r="G871" s="24" t="s">
        <v>20</v>
      </c>
      <c r="H871" s="24" t="s">
        <v>76</v>
      </c>
      <c r="I871" s="58">
        <v>83</v>
      </c>
      <c r="J871" s="249" t="str">
        <f t="shared" si="13"/>
        <v>Камышловский городской округ Свердловской области, г. Камышлов, ул. Красных Орлов, д. 83</v>
      </c>
      <c r="K871" s="75">
        <v>494.23</v>
      </c>
      <c r="L871" s="75">
        <v>12</v>
      </c>
      <c r="M871" s="75">
        <v>7</v>
      </c>
      <c r="N871" s="38" t="s">
        <v>2344</v>
      </c>
      <c r="O871" s="39" t="s">
        <v>2345</v>
      </c>
      <c r="P871" s="38" t="s">
        <v>2343</v>
      </c>
      <c r="Q871" s="65">
        <v>2989353.91</v>
      </c>
    </row>
    <row r="872" spans="1:18" ht="23.25" x14ac:dyDescent="0.25">
      <c r="A872" s="72">
        <v>871</v>
      </c>
      <c r="B872" s="81" t="s">
        <v>8</v>
      </c>
      <c r="C872" s="73"/>
      <c r="D872" s="74" t="s">
        <v>3021</v>
      </c>
      <c r="E872" s="24" t="s">
        <v>18</v>
      </c>
      <c r="F872" s="24" t="s">
        <v>72</v>
      </c>
      <c r="G872" s="24" t="s">
        <v>20</v>
      </c>
      <c r="H872" s="24" t="s">
        <v>76</v>
      </c>
      <c r="I872" s="58">
        <v>85</v>
      </c>
      <c r="J872" s="249" t="str">
        <f t="shared" si="13"/>
        <v>Камышловский городской округ Свердловской области, г. Камышлов, ул. Красных Орлов, д. 85</v>
      </c>
      <c r="K872" s="75">
        <v>486.42</v>
      </c>
      <c r="L872" s="75">
        <v>11</v>
      </c>
      <c r="M872" s="75">
        <v>1</v>
      </c>
      <c r="N872" s="38" t="s">
        <v>2072</v>
      </c>
      <c r="O872" s="39">
        <v>42674</v>
      </c>
      <c r="P872" s="38" t="s">
        <v>1846</v>
      </c>
      <c r="Q872" s="65">
        <v>873073.74</v>
      </c>
      <c r="R872" s="102" t="s">
        <v>2348</v>
      </c>
    </row>
    <row r="873" spans="1:18" ht="33.75" x14ac:dyDescent="0.25">
      <c r="A873" s="72">
        <v>872</v>
      </c>
      <c r="B873" s="81" t="s">
        <v>8</v>
      </c>
      <c r="C873" s="73"/>
      <c r="D873" s="74" t="s">
        <v>3021</v>
      </c>
      <c r="E873" s="24" t="s">
        <v>18</v>
      </c>
      <c r="F873" s="24" t="s">
        <v>72</v>
      </c>
      <c r="G873" s="24" t="s">
        <v>20</v>
      </c>
      <c r="H873" s="24" t="s">
        <v>36</v>
      </c>
      <c r="I873" s="58">
        <v>6</v>
      </c>
      <c r="J873" s="249" t="str">
        <f t="shared" si="13"/>
        <v>Камышловский городской округ Свердловской области, г. Камышлов, ул. Ленина, д. 6</v>
      </c>
      <c r="K873" s="75">
        <v>367.84</v>
      </c>
      <c r="L873" s="75">
        <v>13</v>
      </c>
      <c r="M873" s="75">
        <v>6</v>
      </c>
      <c r="N873" s="38" t="s">
        <v>2236</v>
      </c>
      <c r="O873" s="39" t="s">
        <v>2237</v>
      </c>
      <c r="P873" s="38" t="s">
        <v>2343</v>
      </c>
      <c r="Q873" s="65">
        <v>1644402.7</v>
      </c>
    </row>
    <row r="874" spans="1:18" ht="33.75" x14ac:dyDescent="0.25">
      <c r="A874" s="72">
        <v>873</v>
      </c>
      <c r="B874" s="81" t="s">
        <v>8</v>
      </c>
      <c r="C874" s="73"/>
      <c r="D874" s="74" t="s">
        <v>3021</v>
      </c>
      <c r="E874" s="24" t="s">
        <v>18</v>
      </c>
      <c r="F874" s="24" t="s">
        <v>72</v>
      </c>
      <c r="G874" s="24" t="s">
        <v>20</v>
      </c>
      <c r="H874" s="24" t="s">
        <v>83</v>
      </c>
      <c r="I874" s="58">
        <v>17</v>
      </c>
      <c r="J874" s="249" t="str">
        <f t="shared" si="13"/>
        <v>Камышловский городской округ Свердловской области, г. Камышлов, ул. Пролетарская, д. 17</v>
      </c>
      <c r="K874" s="75">
        <v>316.10000000000002</v>
      </c>
      <c r="L874" s="75">
        <v>6</v>
      </c>
      <c r="M874" s="75">
        <v>6</v>
      </c>
      <c r="N874" s="38" t="s">
        <v>2346</v>
      </c>
      <c r="O874" s="39" t="s">
        <v>2347</v>
      </c>
      <c r="P874" s="38" t="s">
        <v>2343</v>
      </c>
      <c r="Q874" s="65">
        <v>1666446.44</v>
      </c>
    </row>
    <row r="875" spans="1:18" ht="23.25" x14ac:dyDescent="0.25">
      <c r="A875" s="72">
        <v>874</v>
      </c>
      <c r="B875" s="81" t="s">
        <v>8</v>
      </c>
      <c r="C875" s="73"/>
      <c r="D875" s="74" t="s">
        <v>3021</v>
      </c>
      <c r="E875" s="24" t="s">
        <v>18</v>
      </c>
      <c r="F875" s="24" t="s">
        <v>72</v>
      </c>
      <c r="G875" s="24" t="s">
        <v>20</v>
      </c>
      <c r="H875" s="24" t="s">
        <v>132</v>
      </c>
      <c r="I875" s="58">
        <v>179</v>
      </c>
      <c r="J875" s="249" t="str">
        <f t="shared" si="13"/>
        <v>Камышловский городской округ Свердловской области, г. Камышлов, ул. Энгельса, д. 179</v>
      </c>
      <c r="K875" s="75">
        <v>1583.23</v>
      </c>
      <c r="L875" s="75">
        <v>34</v>
      </c>
      <c r="M875" s="75">
        <v>6</v>
      </c>
      <c r="N875" s="38" t="s">
        <v>2072</v>
      </c>
      <c r="O875" s="39">
        <v>42674</v>
      </c>
      <c r="P875" s="38" t="s">
        <v>1846</v>
      </c>
      <c r="Q875" s="65">
        <v>6838052.7999999998</v>
      </c>
    </row>
    <row r="876" spans="1:18" ht="34.5" x14ac:dyDescent="0.25">
      <c r="A876" s="72">
        <v>875</v>
      </c>
      <c r="B876" s="81" t="s">
        <v>8</v>
      </c>
      <c r="C876" s="73" t="s">
        <v>634</v>
      </c>
      <c r="D876" s="74" t="s">
        <v>2627</v>
      </c>
      <c r="E876" s="24" t="s">
        <v>1500</v>
      </c>
      <c r="F876" s="24" t="s">
        <v>78</v>
      </c>
      <c r="G876" s="24" t="s">
        <v>20</v>
      </c>
      <c r="H876" s="24" t="s">
        <v>79</v>
      </c>
      <c r="I876" s="58">
        <v>61</v>
      </c>
      <c r="J876" s="249" t="str">
        <f t="shared" si="13"/>
        <v>Камышловский р-н, Восточное сельское поселение Камышловского муниципального района Свердловской области, пос. Восточный, ул. Комарова, д. 61</v>
      </c>
      <c r="K876" s="75">
        <v>513.20000000000005</v>
      </c>
      <c r="L876" s="75">
        <v>8</v>
      </c>
      <c r="M876" s="75">
        <v>6</v>
      </c>
      <c r="N876" s="38" t="s">
        <v>2073</v>
      </c>
      <c r="O876" s="39">
        <v>42857</v>
      </c>
      <c r="P876" s="38" t="s">
        <v>1846</v>
      </c>
      <c r="Q876" s="65">
        <v>2566212.9700000002</v>
      </c>
      <c r="R876" s="102" t="s">
        <v>2348</v>
      </c>
    </row>
    <row r="877" spans="1:18" ht="34.5" x14ac:dyDescent="0.25">
      <c r="A877" s="72">
        <v>876</v>
      </c>
      <c r="B877" s="81" t="s">
        <v>8</v>
      </c>
      <c r="C877" s="73" t="s">
        <v>634</v>
      </c>
      <c r="D877" s="74" t="s">
        <v>3022</v>
      </c>
      <c r="E877" s="24" t="s">
        <v>1500</v>
      </c>
      <c r="F877" s="24" t="s">
        <v>658</v>
      </c>
      <c r="G877" s="24" t="s">
        <v>20</v>
      </c>
      <c r="H877" s="24" t="s">
        <v>69</v>
      </c>
      <c r="I877" s="58">
        <v>7</v>
      </c>
      <c r="J877" s="249" t="str">
        <f t="shared" si="13"/>
        <v>Камышловский р-н, Галкинское сельское поселение Камышловского муниципального района Свердловской области, пос. Калина, ул. Мира, д. 7</v>
      </c>
      <c r="K877" s="75">
        <v>426.3</v>
      </c>
      <c r="L877" s="75">
        <v>8</v>
      </c>
      <c r="M877" s="75">
        <v>3</v>
      </c>
      <c r="N877" s="38" t="s">
        <v>2074</v>
      </c>
      <c r="O877" s="39">
        <v>42881</v>
      </c>
      <c r="P877" s="38" t="s">
        <v>1846</v>
      </c>
      <c r="Q877" s="65">
        <v>795974.9</v>
      </c>
    </row>
    <row r="878" spans="1:18" ht="34.5" x14ac:dyDescent="0.25">
      <c r="A878" s="72">
        <v>877</v>
      </c>
      <c r="B878" s="81" t="s">
        <v>8</v>
      </c>
      <c r="C878" s="73" t="s">
        <v>634</v>
      </c>
      <c r="D878" s="74" t="s">
        <v>3022</v>
      </c>
      <c r="E878" s="24" t="s">
        <v>1500</v>
      </c>
      <c r="F878" s="24" t="s">
        <v>658</v>
      </c>
      <c r="G878" s="24" t="s">
        <v>20</v>
      </c>
      <c r="H878" s="24" t="s">
        <v>69</v>
      </c>
      <c r="I878" s="58">
        <v>9</v>
      </c>
      <c r="J878" s="249" t="str">
        <f t="shared" si="13"/>
        <v>Камышловский р-н, Галкинское сельское поселение Камышловского муниципального района Свердловской области, пос. Калина, ул. Мира, д. 9</v>
      </c>
      <c r="K878" s="75">
        <v>881.7</v>
      </c>
      <c r="L878" s="75">
        <v>17</v>
      </c>
      <c r="M878" s="75">
        <v>4</v>
      </c>
      <c r="N878" s="38" t="s">
        <v>2074</v>
      </c>
      <c r="O878" s="39">
        <v>42881</v>
      </c>
      <c r="P878" s="38" t="s">
        <v>1846</v>
      </c>
      <c r="Q878" s="65">
        <v>3083508.74</v>
      </c>
    </row>
    <row r="879" spans="1:18" ht="34.5" x14ac:dyDescent="0.25">
      <c r="A879" s="72">
        <v>878</v>
      </c>
      <c r="B879" s="81" t="s">
        <v>8</v>
      </c>
      <c r="C879" s="73" t="s">
        <v>634</v>
      </c>
      <c r="D879" s="74" t="s">
        <v>3022</v>
      </c>
      <c r="E879" s="24" t="s">
        <v>29</v>
      </c>
      <c r="F879" s="24" t="s">
        <v>653</v>
      </c>
      <c r="G879" s="24" t="s">
        <v>20</v>
      </c>
      <c r="H879" s="24" t="s">
        <v>654</v>
      </c>
      <c r="I879" s="58">
        <v>2</v>
      </c>
      <c r="J879" s="249" t="str">
        <f t="shared" si="13"/>
        <v>Камышловский р-н, Галкинское сельское поселение Камышловского муниципального района Свердловской области, с. Галкинское, ул. Агрономическая, д. 2</v>
      </c>
      <c r="K879" s="75">
        <v>1136.4000000000001</v>
      </c>
      <c r="L879" s="75">
        <v>18</v>
      </c>
      <c r="M879" s="75">
        <v>2</v>
      </c>
      <c r="N879" s="38" t="s">
        <v>2074</v>
      </c>
      <c r="O879" s="39">
        <v>42881</v>
      </c>
      <c r="P879" s="38" t="s">
        <v>1846</v>
      </c>
      <c r="Q879" s="65">
        <v>1329369.1200000001</v>
      </c>
    </row>
    <row r="880" spans="1:18" ht="34.5" x14ac:dyDescent="0.25">
      <c r="A880" s="72">
        <v>879</v>
      </c>
      <c r="B880" s="81" t="s">
        <v>8</v>
      </c>
      <c r="C880" s="73" t="s">
        <v>634</v>
      </c>
      <c r="D880" s="74" t="s">
        <v>3028</v>
      </c>
      <c r="E880" s="24" t="s">
        <v>29</v>
      </c>
      <c r="F880" s="24" t="s">
        <v>659</v>
      </c>
      <c r="G880" s="24" t="s">
        <v>20</v>
      </c>
      <c r="H880" s="24" t="s">
        <v>36</v>
      </c>
      <c r="I880" s="58">
        <v>9</v>
      </c>
      <c r="J880" s="249" t="str">
        <f t="shared" si="13"/>
        <v>Камышловский р-н, Калиновское сельское поселение Камышловского муниципального района Свердловской области, с. Калиновское, ул. Ленина, д. 9</v>
      </c>
      <c r="K880" s="75">
        <v>1002.4</v>
      </c>
      <c r="L880" s="75">
        <v>16</v>
      </c>
      <c r="M880" s="75">
        <v>8</v>
      </c>
      <c r="N880" s="38" t="s">
        <v>2076</v>
      </c>
      <c r="O880" s="39">
        <v>42895</v>
      </c>
      <c r="P880" s="38" t="s">
        <v>1846</v>
      </c>
      <c r="Q880" s="65">
        <v>4093665.44</v>
      </c>
    </row>
    <row r="881" spans="1:17" ht="45.75" x14ac:dyDescent="0.25">
      <c r="A881" s="72">
        <v>880</v>
      </c>
      <c r="B881" s="81" t="s">
        <v>8</v>
      </c>
      <c r="C881" s="73" t="s">
        <v>634</v>
      </c>
      <c r="D881" s="74" t="s">
        <v>3029</v>
      </c>
      <c r="E881" s="24" t="s">
        <v>1500</v>
      </c>
      <c r="F881" s="24" t="s">
        <v>59</v>
      </c>
      <c r="G881" s="24" t="s">
        <v>20</v>
      </c>
      <c r="H881" s="24" t="s">
        <v>53</v>
      </c>
      <c r="I881" s="58">
        <v>16</v>
      </c>
      <c r="J881" s="249" t="str">
        <f t="shared" si="13"/>
        <v>Камышловский р-н, Муниципальное образование «Зареченское сельское поселение» Камышловского муниципального района Свердловской области, пос. Восход, ул. Комсомольская, д. 16</v>
      </c>
      <c r="K881" s="75">
        <v>605.6</v>
      </c>
      <c r="L881" s="75">
        <v>12</v>
      </c>
      <c r="M881" s="75">
        <v>7</v>
      </c>
      <c r="N881" s="38" t="s">
        <v>2075</v>
      </c>
      <c r="O881" s="39">
        <v>42857</v>
      </c>
      <c r="P881" s="38" t="s">
        <v>1846</v>
      </c>
      <c r="Q881" s="65">
        <v>3183834.33</v>
      </c>
    </row>
    <row r="882" spans="1:17" ht="23.25" x14ac:dyDescent="0.25">
      <c r="A882" s="72">
        <v>881</v>
      </c>
      <c r="B882" s="81" t="s">
        <v>327</v>
      </c>
      <c r="C882" s="49"/>
      <c r="D882" s="49" t="s">
        <v>2501</v>
      </c>
      <c r="E882" s="49" t="s">
        <v>18</v>
      </c>
      <c r="F882" s="49" t="s">
        <v>361</v>
      </c>
      <c r="G882" s="49" t="s">
        <v>362</v>
      </c>
      <c r="H882" s="49" t="s">
        <v>368</v>
      </c>
      <c r="I882" s="67">
        <v>11</v>
      </c>
      <c r="J882" s="249" t="str">
        <f t="shared" si="13"/>
        <v>Качканарский городской округ Свердловской области, г. Качканар, мкр. 10-й, д. 11</v>
      </c>
      <c r="K882" s="99">
        <v>2768</v>
      </c>
      <c r="L882" s="75">
        <v>36</v>
      </c>
      <c r="M882" s="99">
        <v>1</v>
      </c>
      <c r="N882" s="55" t="s">
        <v>1296</v>
      </c>
      <c r="O882" s="54">
        <v>42598</v>
      </c>
      <c r="P882" s="55" t="s">
        <v>1598</v>
      </c>
      <c r="Q882" s="65">
        <v>1815434.7</v>
      </c>
    </row>
    <row r="883" spans="1:17" ht="23.25" x14ac:dyDescent="0.25">
      <c r="A883" s="72">
        <v>882</v>
      </c>
      <c r="B883" s="81" t="s">
        <v>327</v>
      </c>
      <c r="C883" s="49"/>
      <c r="D883" s="49" t="s">
        <v>2501</v>
      </c>
      <c r="E883" s="49" t="s">
        <v>18</v>
      </c>
      <c r="F883" s="49" t="s">
        <v>361</v>
      </c>
      <c r="G883" s="49" t="s">
        <v>362</v>
      </c>
      <c r="H883" s="49" t="s">
        <v>368</v>
      </c>
      <c r="I883" s="67">
        <v>33</v>
      </c>
      <c r="J883" s="249" t="str">
        <f t="shared" si="13"/>
        <v>Качканарский городской округ Свердловской области, г. Качканар, мкр. 10-й, д. 33</v>
      </c>
      <c r="K883" s="99">
        <v>3642.1</v>
      </c>
      <c r="L883" s="75">
        <v>36</v>
      </c>
      <c r="M883" s="99">
        <v>1</v>
      </c>
      <c r="N883" s="55" t="s">
        <v>1296</v>
      </c>
      <c r="O883" s="54">
        <v>42598</v>
      </c>
      <c r="P883" s="55" t="s">
        <v>1598</v>
      </c>
      <c r="Q883" s="65">
        <v>1875571.47</v>
      </c>
    </row>
    <row r="884" spans="1:17" ht="23.25" x14ac:dyDescent="0.25">
      <c r="A884" s="72">
        <v>883</v>
      </c>
      <c r="B884" s="81" t="s">
        <v>327</v>
      </c>
      <c r="C884" s="49"/>
      <c r="D884" s="49" t="s">
        <v>2501</v>
      </c>
      <c r="E884" s="49" t="s">
        <v>18</v>
      </c>
      <c r="F884" s="49" t="s">
        <v>361</v>
      </c>
      <c r="G884" s="49" t="s">
        <v>362</v>
      </c>
      <c r="H884" s="49" t="s">
        <v>368</v>
      </c>
      <c r="I884" s="67">
        <v>40</v>
      </c>
      <c r="J884" s="249" t="str">
        <f t="shared" si="13"/>
        <v>Качканарский городской округ Свердловской области, г. Качканар, мкр. 10-й, д. 40</v>
      </c>
      <c r="K884" s="99">
        <v>8413.4</v>
      </c>
      <c r="L884" s="75">
        <v>144</v>
      </c>
      <c r="M884" s="99">
        <v>4</v>
      </c>
      <c r="N884" s="55" t="s">
        <v>1296</v>
      </c>
      <c r="O884" s="54">
        <v>42598</v>
      </c>
      <c r="P884" s="55" t="s">
        <v>1598</v>
      </c>
      <c r="Q884" s="65">
        <v>7531577.0199999996</v>
      </c>
    </row>
    <row r="885" spans="1:17" ht="23.25" x14ac:dyDescent="0.25">
      <c r="A885" s="72">
        <v>884</v>
      </c>
      <c r="B885" s="81" t="s">
        <v>327</v>
      </c>
      <c r="C885" s="49"/>
      <c r="D885" s="49" t="s">
        <v>2501</v>
      </c>
      <c r="E885" s="49" t="s">
        <v>18</v>
      </c>
      <c r="F885" s="49" t="s">
        <v>361</v>
      </c>
      <c r="G885" s="49" t="s">
        <v>362</v>
      </c>
      <c r="H885" s="49" t="s">
        <v>368</v>
      </c>
      <c r="I885" s="67">
        <v>41</v>
      </c>
      <c r="J885" s="249" t="str">
        <f t="shared" si="13"/>
        <v>Качканарский городской округ Свердловской области, г. Качканар, мкр. 10-й, д. 41</v>
      </c>
      <c r="K885" s="99">
        <v>10776.5</v>
      </c>
      <c r="L885" s="75">
        <v>180</v>
      </c>
      <c r="M885" s="99">
        <v>5</v>
      </c>
      <c r="N885" s="55" t="s">
        <v>1296</v>
      </c>
      <c r="O885" s="54">
        <v>42598</v>
      </c>
      <c r="P885" s="55" t="s">
        <v>1598</v>
      </c>
      <c r="Q885" s="65">
        <v>9400619.5500000007</v>
      </c>
    </row>
    <row r="886" spans="1:17" ht="23.25" x14ac:dyDescent="0.25">
      <c r="A886" s="72">
        <v>885</v>
      </c>
      <c r="B886" s="81" t="s">
        <v>327</v>
      </c>
      <c r="C886" s="49"/>
      <c r="D886" s="49" t="s">
        <v>2501</v>
      </c>
      <c r="E886" s="49" t="s">
        <v>18</v>
      </c>
      <c r="F886" s="49" t="s">
        <v>361</v>
      </c>
      <c r="G886" s="49" t="s">
        <v>362</v>
      </c>
      <c r="H886" s="49" t="s">
        <v>368</v>
      </c>
      <c r="I886" s="67">
        <v>42</v>
      </c>
      <c r="J886" s="249" t="str">
        <f t="shared" si="13"/>
        <v>Качканарский городской округ Свердловской области, г. Качканар, мкр. 10-й, д. 42</v>
      </c>
      <c r="K886" s="99">
        <v>7188.5</v>
      </c>
      <c r="L886" s="75">
        <v>108</v>
      </c>
      <c r="M886" s="99">
        <v>3</v>
      </c>
      <c r="N886" s="55" t="s">
        <v>1296</v>
      </c>
      <c r="O886" s="54">
        <v>42598</v>
      </c>
      <c r="P886" s="55" t="s">
        <v>1598</v>
      </c>
      <c r="Q886" s="65">
        <v>5639326.25</v>
      </c>
    </row>
    <row r="887" spans="1:17" ht="23.25" x14ac:dyDescent="0.25">
      <c r="A887" s="72">
        <v>886</v>
      </c>
      <c r="B887" s="81" t="s">
        <v>327</v>
      </c>
      <c r="C887" s="49"/>
      <c r="D887" s="49" t="s">
        <v>2501</v>
      </c>
      <c r="E887" s="49" t="s">
        <v>18</v>
      </c>
      <c r="F887" s="49" t="s">
        <v>361</v>
      </c>
      <c r="G887" s="49" t="s">
        <v>362</v>
      </c>
      <c r="H887" s="49" t="s">
        <v>368</v>
      </c>
      <c r="I887" s="67">
        <v>43</v>
      </c>
      <c r="J887" s="249" t="str">
        <f t="shared" si="13"/>
        <v>Качканарский городской округ Свердловской области, г. Качканар, мкр. 10-й, д. 43</v>
      </c>
      <c r="K887" s="99">
        <v>15473</v>
      </c>
      <c r="L887" s="75">
        <v>252</v>
      </c>
      <c r="M887" s="99">
        <v>7</v>
      </c>
      <c r="N887" s="55" t="s">
        <v>1296</v>
      </c>
      <c r="O887" s="54">
        <v>42598</v>
      </c>
      <c r="P887" s="55" t="s">
        <v>1598</v>
      </c>
      <c r="Q887" s="65">
        <v>13174402.130000001</v>
      </c>
    </row>
    <row r="888" spans="1:17" ht="23.25" x14ac:dyDescent="0.25">
      <c r="A888" s="72">
        <v>887</v>
      </c>
      <c r="B888" s="81" t="s">
        <v>327</v>
      </c>
      <c r="C888" s="49"/>
      <c r="D888" s="49" t="s">
        <v>2501</v>
      </c>
      <c r="E888" s="49" t="s">
        <v>18</v>
      </c>
      <c r="F888" s="49" t="s">
        <v>361</v>
      </c>
      <c r="G888" s="49" t="s">
        <v>362</v>
      </c>
      <c r="H888" s="49" t="s">
        <v>368</v>
      </c>
      <c r="I888" s="67">
        <v>9</v>
      </c>
      <c r="J888" s="249" t="str">
        <f t="shared" si="13"/>
        <v>Качканарский городской округ Свердловской области, г. Качканар, мкр. 10-й, д. 9</v>
      </c>
      <c r="K888" s="99">
        <v>4599.1000000000004</v>
      </c>
      <c r="L888" s="75">
        <v>72</v>
      </c>
      <c r="M888" s="99">
        <v>2</v>
      </c>
      <c r="N888" s="55" t="s">
        <v>1296</v>
      </c>
      <c r="O888" s="54">
        <v>42598</v>
      </c>
      <c r="P888" s="55" t="s">
        <v>1598</v>
      </c>
      <c r="Q888" s="65">
        <v>3630720.72</v>
      </c>
    </row>
    <row r="889" spans="1:17" ht="23.25" x14ac:dyDescent="0.25">
      <c r="A889" s="72">
        <v>888</v>
      </c>
      <c r="B889" s="81" t="s">
        <v>327</v>
      </c>
      <c r="C889" s="73"/>
      <c r="D889" s="24" t="s">
        <v>2501</v>
      </c>
      <c r="E889" s="24" t="s">
        <v>18</v>
      </c>
      <c r="F889" s="24" t="s">
        <v>361</v>
      </c>
      <c r="G889" s="24" t="s">
        <v>362</v>
      </c>
      <c r="H889" s="24" t="s">
        <v>364</v>
      </c>
      <c r="I889" s="58">
        <v>37</v>
      </c>
      <c r="J889" s="249" t="str">
        <f t="shared" si="13"/>
        <v>Качканарский городской округ Свердловской области, г. Качканар, мкр. 4-й, д. 37</v>
      </c>
      <c r="K889" s="75">
        <v>2532.6999999999998</v>
      </c>
      <c r="L889" s="75">
        <v>64</v>
      </c>
      <c r="M889" s="75">
        <v>8</v>
      </c>
      <c r="N889" s="38" t="s">
        <v>2077</v>
      </c>
      <c r="O889" s="39">
        <v>42685</v>
      </c>
      <c r="P889" s="38" t="s">
        <v>1716</v>
      </c>
      <c r="Q889" s="66">
        <v>9173887.5800000001</v>
      </c>
    </row>
    <row r="890" spans="1:17" ht="23.25" x14ac:dyDescent="0.25">
      <c r="A890" s="72">
        <v>889</v>
      </c>
      <c r="B890" s="81" t="s">
        <v>327</v>
      </c>
      <c r="C890" s="73"/>
      <c r="D890" s="24" t="s">
        <v>2501</v>
      </c>
      <c r="E890" s="24" t="s">
        <v>18</v>
      </c>
      <c r="F890" s="24" t="s">
        <v>361</v>
      </c>
      <c r="G890" s="24" t="s">
        <v>362</v>
      </c>
      <c r="H890" s="24" t="s">
        <v>364</v>
      </c>
      <c r="I890" s="58">
        <v>46</v>
      </c>
      <c r="J890" s="249" t="str">
        <f t="shared" si="13"/>
        <v>Качканарский городской округ Свердловской области, г. Качканар, мкр. 4-й, д. 46</v>
      </c>
      <c r="K890" s="75">
        <v>2731.1</v>
      </c>
      <c r="L890" s="75">
        <v>64</v>
      </c>
      <c r="M890" s="75">
        <v>8</v>
      </c>
      <c r="N890" s="38" t="s">
        <v>2077</v>
      </c>
      <c r="O890" s="39">
        <v>42685</v>
      </c>
      <c r="P890" s="38" t="s">
        <v>1716</v>
      </c>
      <c r="Q890" s="65">
        <v>11086897.68</v>
      </c>
    </row>
    <row r="891" spans="1:17" ht="23.25" x14ac:dyDescent="0.25">
      <c r="A891" s="72">
        <v>890</v>
      </c>
      <c r="B891" s="81" t="s">
        <v>327</v>
      </c>
      <c r="C891" s="73"/>
      <c r="D891" s="24" t="s">
        <v>2501</v>
      </c>
      <c r="E891" s="24" t="s">
        <v>18</v>
      </c>
      <c r="F891" s="24" t="s">
        <v>361</v>
      </c>
      <c r="G891" s="24" t="s">
        <v>362</v>
      </c>
      <c r="H891" s="24" t="s">
        <v>364</v>
      </c>
      <c r="I891" s="58">
        <v>53</v>
      </c>
      <c r="J891" s="249" t="str">
        <f t="shared" si="13"/>
        <v>Качканарский городской округ Свердловской области, г. Качканар, мкр. 4-й, д. 53</v>
      </c>
      <c r="K891" s="75">
        <v>2536.1</v>
      </c>
      <c r="L891" s="75">
        <v>64</v>
      </c>
      <c r="M891" s="75">
        <v>4</v>
      </c>
      <c r="N891" s="38" t="s">
        <v>2077</v>
      </c>
      <c r="O891" s="39">
        <v>42685</v>
      </c>
      <c r="P891" s="38" t="s">
        <v>1716</v>
      </c>
      <c r="Q891" s="65">
        <v>4125575</v>
      </c>
    </row>
    <row r="892" spans="1:17" ht="23.25" x14ac:dyDescent="0.25">
      <c r="A892" s="72">
        <v>891</v>
      </c>
      <c r="B892" s="81" t="s">
        <v>327</v>
      </c>
      <c r="C892" s="49"/>
      <c r="D892" s="49" t="s">
        <v>2501</v>
      </c>
      <c r="E892" s="49" t="s">
        <v>18</v>
      </c>
      <c r="F892" s="49" t="s">
        <v>361</v>
      </c>
      <c r="G892" s="49" t="s">
        <v>362</v>
      </c>
      <c r="H892" s="49" t="s">
        <v>4894</v>
      </c>
      <c r="I892" s="67">
        <v>17</v>
      </c>
      <c r="J892" s="249" t="str">
        <f t="shared" si="13"/>
        <v>Качканарский городской округ Свердловской области, г. Качканар, мкр. 6 А, д. 17</v>
      </c>
      <c r="K892" s="99">
        <v>3117.1</v>
      </c>
      <c r="L892" s="75">
        <v>36</v>
      </c>
      <c r="M892" s="99">
        <v>1</v>
      </c>
      <c r="N892" s="55" t="s">
        <v>1296</v>
      </c>
      <c r="O892" s="54">
        <v>42598</v>
      </c>
      <c r="P892" s="55" t="s">
        <v>1598</v>
      </c>
      <c r="Q892" s="65">
        <v>1875271.75</v>
      </c>
    </row>
    <row r="893" spans="1:17" ht="23.25" x14ac:dyDescent="0.25">
      <c r="A893" s="72">
        <v>892</v>
      </c>
      <c r="B893" s="81" t="s">
        <v>327</v>
      </c>
      <c r="C893" s="49"/>
      <c r="D893" s="49" t="s">
        <v>2501</v>
      </c>
      <c r="E893" s="49" t="s">
        <v>18</v>
      </c>
      <c r="F893" s="49" t="s">
        <v>361</v>
      </c>
      <c r="G893" s="49" t="s">
        <v>362</v>
      </c>
      <c r="H893" s="49" t="s">
        <v>4894</v>
      </c>
      <c r="I893" s="67">
        <v>18</v>
      </c>
      <c r="J893" s="249" t="str">
        <f t="shared" si="13"/>
        <v>Качканарский городской округ Свердловской области, г. Качканар, мкр. 6 А, д. 18</v>
      </c>
      <c r="K893" s="99">
        <v>3229.3</v>
      </c>
      <c r="L893" s="75">
        <v>36</v>
      </c>
      <c r="M893" s="99">
        <v>1</v>
      </c>
      <c r="N893" s="55" t="s">
        <v>1296</v>
      </c>
      <c r="O893" s="54">
        <v>42598</v>
      </c>
      <c r="P893" s="55" t="s">
        <v>1598</v>
      </c>
      <c r="Q893" s="65">
        <v>1875297.71</v>
      </c>
    </row>
    <row r="894" spans="1:17" ht="23.25" x14ac:dyDescent="0.25">
      <c r="A894" s="72">
        <v>893</v>
      </c>
      <c r="B894" s="81" t="s">
        <v>327</v>
      </c>
      <c r="C894" s="73"/>
      <c r="D894" s="24" t="s">
        <v>2501</v>
      </c>
      <c r="E894" s="24" t="s">
        <v>18</v>
      </c>
      <c r="F894" s="24" t="s">
        <v>361</v>
      </c>
      <c r="G894" s="24" t="s">
        <v>20</v>
      </c>
      <c r="H894" s="24" t="s">
        <v>61</v>
      </c>
      <c r="I894" s="58" t="s">
        <v>403</v>
      </c>
      <c r="J894" s="249" t="str">
        <f t="shared" si="13"/>
        <v>Качканарский городской округ Свердловской области, г. Качканар, ул. Октябрьская, д. 23А</v>
      </c>
      <c r="K894" s="75">
        <v>1427.5</v>
      </c>
      <c r="L894" s="75">
        <v>27</v>
      </c>
      <c r="M894" s="75">
        <v>8</v>
      </c>
      <c r="N894" s="38" t="s">
        <v>2077</v>
      </c>
      <c r="O894" s="39">
        <v>42685</v>
      </c>
      <c r="P894" s="38" t="s">
        <v>1716</v>
      </c>
      <c r="Q894" s="65">
        <v>6322546.2000000002</v>
      </c>
    </row>
    <row r="895" spans="1:17" ht="23.25" x14ac:dyDescent="0.25">
      <c r="A895" s="72">
        <v>894</v>
      </c>
      <c r="B895" s="81" t="s">
        <v>327</v>
      </c>
      <c r="C895" s="73"/>
      <c r="D895" s="24" t="s">
        <v>2501</v>
      </c>
      <c r="E895" s="24" t="s">
        <v>18</v>
      </c>
      <c r="F895" s="24" t="s">
        <v>361</v>
      </c>
      <c r="G895" s="24" t="s">
        <v>20</v>
      </c>
      <c r="H895" s="24" t="s">
        <v>61</v>
      </c>
      <c r="I895" s="58">
        <v>24</v>
      </c>
      <c r="J895" s="249" t="str">
        <f t="shared" si="13"/>
        <v>Качканарский городской округ Свердловской области, г. Качканар, ул. Октябрьская, д. 24</v>
      </c>
      <c r="K895" s="75">
        <v>694.6</v>
      </c>
      <c r="L895" s="75">
        <v>16</v>
      </c>
      <c r="M895" s="75">
        <v>8</v>
      </c>
      <c r="N895" s="38" t="s">
        <v>2077</v>
      </c>
      <c r="O895" s="39">
        <v>42685</v>
      </c>
      <c r="P895" s="38" t="s">
        <v>1716</v>
      </c>
      <c r="Q895" s="65">
        <v>4599238.8</v>
      </c>
    </row>
    <row r="896" spans="1:17" ht="23.25" x14ac:dyDescent="0.25">
      <c r="A896" s="72">
        <v>895</v>
      </c>
      <c r="B896" s="81" t="s">
        <v>327</v>
      </c>
      <c r="C896" s="73"/>
      <c r="D896" s="24" t="s">
        <v>2501</v>
      </c>
      <c r="E896" s="24" t="s">
        <v>18</v>
      </c>
      <c r="F896" s="24" t="s">
        <v>361</v>
      </c>
      <c r="G896" s="24" t="s">
        <v>20</v>
      </c>
      <c r="H896" s="24" t="s">
        <v>61</v>
      </c>
      <c r="I896" s="58">
        <v>26</v>
      </c>
      <c r="J896" s="249" t="str">
        <f t="shared" si="13"/>
        <v>Качканарский городской округ Свердловской области, г. Качканар, ул. Октябрьская, д. 26</v>
      </c>
      <c r="K896" s="75">
        <v>634.4</v>
      </c>
      <c r="L896" s="75">
        <v>16</v>
      </c>
      <c r="M896" s="75">
        <v>8</v>
      </c>
      <c r="N896" s="38" t="s">
        <v>2077</v>
      </c>
      <c r="O896" s="39">
        <v>42685</v>
      </c>
      <c r="P896" s="38" t="s">
        <v>1716</v>
      </c>
      <c r="Q896" s="65">
        <v>4500071.5999999996</v>
      </c>
    </row>
    <row r="897" spans="1:17" ht="23.25" x14ac:dyDescent="0.25">
      <c r="A897" s="72">
        <v>896</v>
      </c>
      <c r="B897" s="81" t="s">
        <v>327</v>
      </c>
      <c r="C897" s="73"/>
      <c r="D897" s="24" t="s">
        <v>2501</v>
      </c>
      <c r="E897" s="24" t="s">
        <v>18</v>
      </c>
      <c r="F897" s="24" t="s">
        <v>361</v>
      </c>
      <c r="G897" s="24" t="s">
        <v>20</v>
      </c>
      <c r="H897" s="24" t="s">
        <v>61</v>
      </c>
      <c r="I897" s="58">
        <v>28</v>
      </c>
      <c r="J897" s="249" t="str">
        <f t="shared" si="13"/>
        <v>Качканарский городской округ Свердловской области, г. Качканар, ул. Октябрьская, д. 28</v>
      </c>
      <c r="K897" s="75">
        <v>681.6</v>
      </c>
      <c r="L897" s="75">
        <v>16</v>
      </c>
      <c r="M897" s="75">
        <v>8</v>
      </c>
      <c r="N897" s="38" t="s">
        <v>2077</v>
      </c>
      <c r="O897" s="39">
        <v>42685</v>
      </c>
      <c r="P897" s="38" t="s">
        <v>1716</v>
      </c>
      <c r="Q897" s="65">
        <v>4722027.24</v>
      </c>
    </row>
    <row r="898" spans="1:17" ht="23.25" x14ac:dyDescent="0.25">
      <c r="A898" s="72">
        <v>897</v>
      </c>
      <c r="B898" s="81" t="s">
        <v>327</v>
      </c>
      <c r="C898" s="73"/>
      <c r="D898" s="24" t="s">
        <v>2501</v>
      </c>
      <c r="E898" s="24" t="s">
        <v>18</v>
      </c>
      <c r="F898" s="24" t="s">
        <v>361</v>
      </c>
      <c r="G898" s="24" t="s">
        <v>20</v>
      </c>
      <c r="H898" s="24" t="s">
        <v>77</v>
      </c>
      <c r="I898" s="58">
        <v>39</v>
      </c>
      <c r="J898" s="249" t="str">
        <f t="shared" si="13"/>
        <v>Качканарский городской округ Свердловской области, г. Качканар, ул. Свердлова, д. 39</v>
      </c>
      <c r="K898" s="75">
        <v>2403.5</v>
      </c>
      <c r="L898" s="75">
        <v>72</v>
      </c>
      <c r="M898" s="75">
        <v>8</v>
      </c>
      <c r="N898" s="38" t="s">
        <v>2077</v>
      </c>
      <c r="O898" s="39">
        <v>42685</v>
      </c>
      <c r="P898" s="38" t="s">
        <v>1716</v>
      </c>
      <c r="Q898" s="65">
        <v>10531938.960000001</v>
      </c>
    </row>
    <row r="899" spans="1:17" ht="23.25" x14ac:dyDescent="0.25">
      <c r="A899" s="72">
        <v>898</v>
      </c>
      <c r="B899" s="81" t="s">
        <v>327</v>
      </c>
      <c r="C899" s="73"/>
      <c r="D899" s="24" t="s">
        <v>2501</v>
      </c>
      <c r="E899" s="24" t="s">
        <v>18</v>
      </c>
      <c r="F899" s="24" t="s">
        <v>361</v>
      </c>
      <c r="G899" s="24" t="s">
        <v>20</v>
      </c>
      <c r="H899" s="24" t="s">
        <v>77</v>
      </c>
      <c r="I899" s="58">
        <v>7</v>
      </c>
      <c r="J899" s="249" t="str">
        <f t="shared" ref="J899:J962" si="14">C899&amp;""&amp;D899&amp;", "&amp;E899&amp;" "&amp;F899&amp;", "&amp;G899&amp;" "&amp;H899&amp;", д. "&amp;I899</f>
        <v>Качканарский городской округ Свердловской области, г. Качканар, ул. Свердлова, д. 7</v>
      </c>
      <c r="K899" s="75">
        <v>2725.2</v>
      </c>
      <c r="L899" s="75">
        <v>56</v>
      </c>
      <c r="M899" s="75">
        <v>8</v>
      </c>
      <c r="N899" s="38" t="s">
        <v>2078</v>
      </c>
      <c r="O899" s="39">
        <v>42846</v>
      </c>
      <c r="P899" s="38" t="s">
        <v>1711</v>
      </c>
      <c r="Q899" s="65">
        <v>10022257.74</v>
      </c>
    </row>
    <row r="900" spans="1:17" ht="23.25" x14ac:dyDescent="0.25">
      <c r="A900" s="72">
        <v>899</v>
      </c>
      <c r="B900" s="81" t="s">
        <v>327</v>
      </c>
      <c r="C900" s="73"/>
      <c r="D900" s="24" t="s">
        <v>2501</v>
      </c>
      <c r="E900" s="24" t="s">
        <v>18</v>
      </c>
      <c r="F900" s="24" t="s">
        <v>361</v>
      </c>
      <c r="G900" s="24" t="s">
        <v>20</v>
      </c>
      <c r="H900" s="24" t="s">
        <v>77</v>
      </c>
      <c r="I900" s="58">
        <v>9</v>
      </c>
      <c r="J900" s="249" t="str">
        <f t="shared" si="14"/>
        <v>Качканарский городской округ Свердловской области, г. Качканар, ул. Свердлова, д. 9</v>
      </c>
      <c r="K900" s="75">
        <v>2607.6999999999998</v>
      </c>
      <c r="L900" s="75">
        <v>60</v>
      </c>
      <c r="M900" s="75">
        <v>8</v>
      </c>
      <c r="N900" s="38" t="s">
        <v>2079</v>
      </c>
      <c r="O900" s="39">
        <v>42821</v>
      </c>
      <c r="P900" s="38" t="s">
        <v>1716</v>
      </c>
      <c r="Q900" s="65">
        <v>9975630.3200000003</v>
      </c>
    </row>
    <row r="901" spans="1:17" ht="23.25" x14ac:dyDescent="0.25">
      <c r="A901" s="72">
        <v>900</v>
      </c>
      <c r="B901" s="81" t="s">
        <v>218</v>
      </c>
      <c r="C901" s="49"/>
      <c r="D901" s="49" t="s">
        <v>183</v>
      </c>
      <c r="E901" s="49" t="s">
        <v>18</v>
      </c>
      <c r="F901" s="49" t="s">
        <v>184</v>
      </c>
      <c r="G901" s="49" t="s">
        <v>190</v>
      </c>
      <c r="H901" s="49" t="s">
        <v>191</v>
      </c>
      <c r="I901" s="67" t="s">
        <v>1458</v>
      </c>
      <c r="J901" s="249" t="str">
        <f t="shared" si="14"/>
        <v>Кировградский городской округ, г. Кировград, б-р Центральный, д. 2КОРПУС 1</v>
      </c>
      <c r="K901" s="99">
        <v>6640.7</v>
      </c>
      <c r="L901" s="75">
        <v>108</v>
      </c>
      <c r="M901" s="99">
        <v>3</v>
      </c>
      <c r="N901" s="55" t="s">
        <v>1296</v>
      </c>
      <c r="O901" s="54">
        <v>42598</v>
      </c>
      <c r="P901" s="55" t="s">
        <v>1598</v>
      </c>
      <c r="Q901" s="65">
        <v>5721710.3099999996</v>
      </c>
    </row>
    <row r="902" spans="1:17" ht="23.25" x14ac:dyDescent="0.25">
      <c r="A902" s="72">
        <v>901</v>
      </c>
      <c r="B902" s="81" t="s">
        <v>218</v>
      </c>
      <c r="C902" s="49"/>
      <c r="D902" s="49" t="s">
        <v>183</v>
      </c>
      <c r="E902" s="49" t="s">
        <v>18</v>
      </c>
      <c r="F902" s="49" t="s">
        <v>184</v>
      </c>
      <c r="G902" s="49" t="s">
        <v>190</v>
      </c>
      <c r="H902" s="49" t="s">
        <v>191</v>
      </c>
      <c r="I902" s="67" t="s">
        <v>1459</v>
      </c>
      <c r="J902" s="249" t="str">
        <f t="shared" si="14"/>
        <v>Кировградский городской округ, г. Кировград, б-р Центральный, д. 2КОРПУС 2</v>
      </c>
      <c r="K902" s="99">
        <v>4289.78</v>
      </c>
      <c r="L902" s="75">
        <v>72</v>
      </c>
      <c r="M902" s="99">
        <v>2</v>
      </c>
      <c r="N902" s="55" t="s">
        <v>1296</v>
      </c>
      <c r="O902" s="54">
        <v>42598</v>
      </c>
      <c r="P902" s="55" t="s">
        <v>1598</v>
      </c>
      <c r="Q902" s="65">
        <v>3814473.54</v>
      </c>
    </row>
    <row r="903" spans="1:17" ht="23.25" x14ac:dyDescent="0.25">
      <c r="A903" s="72">
        <v>902</v>
      </c>
      <c r="B903" s="81" t="s">
        <v>218</v>
      </c>
      <c r="C903" s="24"/>
      <c r="D903" s="24" t="s">
        <v>183</v>
      </c>
      <c r="E903" s="24" t="s">
        <v>18</v>
      </c>
      <c r="F903" s="24" t="s">
        <v>184</v>
      </c>
      <c r="G903" s="24" t="s">
        <v>20</v>
      </c>
      <c r="H903" s="24" t="s">
        <v>240</v>
      </c>
      <c r="I903" s="58">
        <v>19</v>
      </c>
      <c r="J903" s="249" t="str">
        <f t="shared" si="14"/>
        <v>Кировградский городской округ, г. Кировград, ул. 40 лет Октября, д. 19</v>
      </c>
      <c r="K903" s="75">
        <v>466.03</v>
      </c>
      <c r="L903" s="75">
        <v>8</v>
      </c>
      <c r="M903" s="75">
        <v>7</v>
      </c>
      <c r="N903" s="38" t="s">
        <v>2080</v>
      </c>
      <c r="O903" s="39">
        <v>42849</v>
      </c>
      <c r="P903" s="38" t="s">
        <v>1494</v>
      </c>
      <c r="Q903" s="65">
        <v>2991449.37</v>
      </c>
    </row>
    <row r="904" spans="1:17" ht="23.25" x14ac:dyDescent="0.25">
      <c r="A904" s="80">
        <v>903</v>
      </c>
      <c r="B904" s="81" t="s">
        <v>218</v>
      </c>
      <c r="C904" s="24"/>
      <c r="D904" s="24" t="s">
        <v>183</v>
      </c>
      <c r="E904" s="24" t="s">
        <v>18</v>
      </c>
      <c r="F904" s="24" t="s">
        <v>184</v>
      </c>
      <c r="G904" s="24" t="s">
        <v>20</v>
      </c>
      <c r="H904" s="24" t="s">
        <v>240</v>
      </c>
      <c r="I904" s="58">
        <v>6</v>
      </c>
      <c r="J904" s="249" t="str">
        <f t="shared" si="14"/>
        <v>Кировградский городской округ, г. Кировград, ул. 40 лет Октября, д. 6</v>
      </c>
      <c r="K904" s="75">
        <v>1566</v>
      </c>
      <c r="L904" s="75">
        <v>27</v>
      </c>
      <c r="M904" s="75">
        <v>1</v>
      </c>
      <c r="N904" s="38" t="s">
        <v>2080</v>
      </c>
      <c r="O904" s="39">
        <v>42849</v>
      </c>
      <c r="P904" s="38" t="s">
        <v>1494</v>
      </c>
      <c r="Q904" s="65">
        <v>1147133.7</v>
      </c>
    </row>
    <row r="905" spans="1:17" ht="23.25" x14ac:dyDescent="0.25">
      <c r="A905" s="80">
        <v>904</v>
      </c>
      <c r="B905" s="81" t="s">
        <v>218</v>
      </c>
      <c r="C905" s="24"/>
      <c r="D905" s="24" t="s">
        <v>183</v>
      </c>
      <c r="E905" s="24" t="s">
        <v>18</v>
      </c>
      <c r="F905" s="24" t="s">
        <v>184</v>
      </c>
      <c r="G905" s="24" t="s">
        <v>20</v>
      </c>
      <c r="H905" s="24" t="s">
        <v>74</v>
      </c>
      <c r="I905" s="58">
        <v>8</v>
      </c>
      <c r="J905" s="249" t="str">
        <f t="shared" si="14"/>
        <v>Кировградский городской округ, г. Кировград, ул. Гагарина, д. 8</v>
      </c>
      <c r="K905" s="75">
        <v>1258.2</v>
      </c>
      <c r="L905" s="75">
        <v>18</v>
      </c>
      <c r="M905" s="75">
        <v>7</v>
      </c>
      <c r="N905" s="38" t="s">
        <v>2080</v>
      </c>
      <c r="O905" s="39">
        <v>42849</v>
      </c>
      <c r="P905" s="38" t="s">
        <v>1494</v>
      </c>
      <c r="Q905" s="65">
        <v>2607531.23</v>
      </c>
    </row>
    <row r="906" spans="1:17" ht="23.25" x14ac:dyDescent="0.25">
      <c r="A906" s="72">
        <v>905</v>
      </c>
      <c r="B906" s="81" t="s">
        <v>218</v>
      </c>
      <c r="C906" s="24"/>
      <c r="D906" s="24" t="s">
        <v>183</v>
      </c>
      <c r="E906" s="24" t="s">
        <v>18</v>
      </c>
      <c r="F906" s="24" t="s">
        <v>184</v>
      </c>
      <c r="G906" s="24" t="s">
        <v>20</v>
      </c>
      <c r="H906" s="24" t="s">
        <v>185</v>
      </c>
      <c r="I906" s="58">
        <v>14</v>
      </c>
      <c r="J906" s="249" t="str">
        <f t="shared" si="14"/>
        <v>Кировградский городской округ, г. Кировград, ул. Декабристов, д. 14</v>
      </c>
      <c r="K906" s="75">
        <v>2418.98</v>
      </c>
      <c r="L906" s="75">
        <v>40</v>
      </c>
      <c r="M906" s="75">
        <v>1</v>
      </c>
      <c r="N906" s="38" t="s">
        <v>2081</v>
      </c>
      <c r="O906" s="39">
        <v>42681</v>
      </c>
      <c r="P906" s="38" t="s">
        <v>1494</v>
      </c>
      <c r="Q906" s="65">
        <v>2359317.96</v>
      </c>
    </row>
    <row r="907" spans="1:17" ht="23.25" x14ac:dyDescent="0.25">
      <c r="A907" s="72">
        <v>906</v>
      </c>
      <c r="B907" s="81" t="s">
        <v>218</v>
      </c>
      <c r="C907" s="24"/>
      <c r="D907" s="24" t="s">
        <v>183</v>
      </c>
      <c r="E907" s="24" t="s">
        <v>18</v>
      </c>
      <c r="F907" s="24" t="s">
        <v>184</v>
      </c>
      <c r="G907" s="24" t="s">
        <v>20</v>
      </c>
      <c r="H907" s="24" t="s">
        <v>185</v>
      </c>
      <c r="I907" s="58">
        <v>16</v>
      </c>
      <c r="J907" s="249" t="str">
        <f t="shared" si="14"/>
        <v>Кировградский городской округ, г. Кировград, ул. Декабристов, д. 16</v>
      </c>
      <c r="K907" s="75">
        <v>2115.6</v>
      </c>
      <c r="L907" s="75">
        <v>40</v>
      </c>
      <c r="M907" s="75">
        <v>1</v>
      </c>
      <c r="N907" s="38" t="s">
        <v>2081</v>
      </c>
      <c r="O907" s="39">
        <v>42681</v>
      </c>
      <c r="P907" s="38" t="s">
        <v>1494</v>
      </c>
      <c r="Q907" s="65">
        <v>2315992</v>
      </c>
    </row>
    <row r="908" spans="1:17" ht="23.25" x14ac:dyDescent="0.25">
      <c r="A908" s="72">
        <v>907</v>
      </c>
      <c r="B908" s="81" t="s">
        <v>218</v>
      </c>
      <c r="C908" s="24"/>
      <c r="D908" s="24" t="s">
        <v>183</v>
      </c>
      <c r="E908" s="24" t="s">
        <v>18</v>
      </c>
      <c r="F908" s="24" t="s">
        <v>184</v>
      </c>
      <c r="G908" s="24" t="s">
        <v>20</v>
      </c>
      <c r="H908" s="24" t="s">
        <v>185</v>
      </c>
      <c r="I908" s="58">
        <v>24</v>
      </c>
      <c r="J908" s="249" t="str">
        <f t="shared" si="14"/>
        <v>Кировградский городской округ, г. Кировград, ул. Декабристов, д. 24</v>
      </c>
      <c r="K908" s="75">
        <v>478.8</v>
      </c>
      <c r="L908" s="75">
        <v>8</v>
      </c>
      <c r="M908" s="75">
        <v>5</v>
      </c>
      <c r="N908" s="38" t="s">
        <v>2080</v>
      </c>
      <c r="O908" s="39">
        <v>42849</v>
      </c>
      <c r="P908" s="38" t="s">
        <v>1494</v>
      </c>
      <c r="Q908" s="65">
        <v>1157679.8400000001</v>
      </c>
    </row>
    <row r="909" spans="1:17" ht="23.25" x14ac:dyDescent="0.25">
      <c r="A909" s="72">
        <v>908</v>
      </c>
      <c r="B909" s="81" t="s">
        <v>218</v>
      </c>
      <c r="C909" s="24"/>
      <c r="D909" s="24" t="s">
        <v>183</v>
      </c>
      <c r="E909" s="24" t="s">
        <v>18</v>
      </c>
      <c r="F909" s="24" t="s">
        <v>184</v>
      </c>
      <c r="G909" s="24" t="s">
        <v>20</v>
      </c>
      <c r="H909" s="24" t="s">
        <v>185</v>
      </c>
      <c r="I909" s="58">
        <v>8</v>
      </c>
      <c r="J909" s="249" t="str">
        <f t="shared" si="14"/>
        <v>Кировградский городской округ, г. Кировград, ул. Декабристов, д. 8</v>
      </c>
      <c r="K909" s="75">
        <v>3495.5</v>
      </c>
      <c r="L909" s="75">
        <v>70</v>
      </c>
      <c r="M909" s="75">
        <v>1</v>
      </c>
      <c r="N909" s="38" t="s">
        <v>2080</v>
      </c>
      <c r="O909" s="39">
        <v>42849</v>
      </c>
      <c r="P909" s="38" t="s">
        <v>1494</v>
      </c>
      <c r="Q909" s="65">
        <v>611494.79</v>
      </c>
    </row>
    <row r="910" spans="1:17" ht="23.25" x14ac:dyDescent="0.25">
      <c r="A910" s="80">
        <v>909</v>
      </c>
      <c r="B910" s="81" t="s">
        <v>218</v>
      </c>
      <c r="C910" s="24"/>
      <c r="D910" s="24" t="s">
        <v>183</v>
      </c>
      <c r="E910" s="24" t="s">
        <v>18</v>
      </c>
      <c r="F910" s="24" t="s">
        <v>184</v>
      </c>
      <c r="G910" s="24" t="s">
        <v>20</v>
      </c>
      <c r="H910" s="24" t="s">
        <v>146</v>
      </c>
      <c r="I910" s="58">
        <v>10</v>
      </c>
      <c r="J910" s="249" t="str">
        <f t="shared" si="14"/>
        <v>Кировградский городской округ, г. Кировград, ул. Дзержинского, д. 10</v>
      </c>
      <c r="K910" s="75">
        <v>3348.2</v>
      </c>
      <c r="L910" s="75">
        <v>60</v>
      </c>
      <c r="M910" s="75">
        <v>1</v>
      </c>
      <c r="N910" s="38" t="s">
        <v>2080</v>
      </c>
      <c r="O910" s="39">
        <v>42849</v>
      </c>
      <c r="P910" s="38" t="s">
        <v>1494</v>
      </c>
      <c r="Q910" s="65">
        <v>1600272.52</v>
      </c>
    </row>
    <row r="911" spans="1:17" ht="23.25" x14ac:dyDescent="0.25">
      <c r="A911" s="72">
        <v>910</v>
      </c>
      <c r="B911" s="81" t="s">
        <v>218</v>
      </c>
      <c r="C911" s="24"/>
      <c r="D911" s="24" t="s">
        <v>183</v>
      </c>
      <c r="E911" s="24" t="s">
        <v>18</v>
      </c>
      <c r="F911" s="24" t="s">
        <v>184</v>
      </c>
      <c r="G911" s="24" t="s">
        <v>20</v>
      </c>
      <c r="H911" s="24" t="s">
        <v>146</v>
      </c>
      <c r="I911" s="58">
        <v>25</v>
      </c>
      <c r="J911" s="249" t="str">
        <f t="shared" si="14"/>
        <v>Кировградский городской округ, г. Кировград, ул. Дзержинского, д. 25</v>
      </c>
      <c r="K911" s="75">
        <v>2900.6</v>
      </c>
      <c r="L911" s="75">
        <v>60</v>
      </c>
      <c r="M911" s="75">
        <v>1</v>
      </c>
      <c r="N911" s="38" t="s">
        <v>2080</v>
      </c>
      <c r="O911" s="39">
        <v>42849</v>
      </c>
      <c r="P911" s="38" t="s">
        <v>1494</v>
      </c>
      <c r="Q911" s="65">
        <v>4069515.22</v>
      </c>
    </row>
    <row r="912" spans="1:17" ht="23.25" x14ac:dyDescent="0.25">
      <c r="A912" s="72">
        <v>911</v>
      </c>
      <c r="B912" s="81" t="s">
        <v>218</v>
      </c>
      <c r="C912" s="24"/>
      <c r="D912" s="24" t="s">
        <v>183</v>
      </c>
      <c r="E912" s="24" t="s">
        <v>18</v>
      </c>
      <c r="F912" s="24" t="s">
        <v>184</v>
      </c>
      <c r="G912" s="24" t="s">
        <v>20</v>
      </c>
      <c r="H912" s="24" t="s">
        <v>186</v>
      </c>
      <c r="I912" s="58">
        <v>21</v>
      </c>
      <c r="J912" s="249" t="str">
        <f t="shared" si="14"/>
        <v>Кировградский городской округ, г. Кировград, ул. Кировградская, д. 21</v>
      </c>
      <c r="K912" s="75">
        <v>686.1</v>
      </c>
      <c r="L912" s="75">
        <v>11</v>
      </c>
      <c r="M912" s="75">
        <v>7</v>
      </c>
      <c r="N912" s="38" t="s">
        <v>2080</v>
      </c>
      <c r="O912" s="39">
        <v>42849</v>
      </c>
      <c r="P912" s="38" t="s">
        <v>1494</v>
      </c>
      <c r="Q912" s="65">
        <v>3123846.82</v>
      </c>
    </row>
    <row r="913" spans="1:18" ht="23.25" x14ac:dyDescent="0.25">
      <c r="A913" s="72">
        <v>912</v>
      </c>
      <c r="B913" s="81" t="s">
        <v>218</v>
      </c>
      <c r="C913" s="24"/>
      <c r="D913" s="24" t="s">
        <v>183</v>
      </c>
      <c r="E913" s="24" t="s">
        <v>18</v>
      </c>
      <c r="F913" s="24" t="s">
        <v>184</v>
      </c>
      <c r="G913" s="24" t="s">
        <v>20</v>
      </c>
      <c r="H913" s="24" t="s">
        <v>490</v>
      </c>
      <c r="I913" s="58">
        <v>69</v>
      </c>
      <c r="J913" s="249" t="str">
        <f t="shared" si="14"/>
        <v>Кировградский городской округ, г. Кировград, ул. Лермонтова, д. 69</v>
      </c>
      <c r="K913" s="75">
        <v>3080.4</v>
      </c>
      <c r="L913" s="75">
        <v>60</v>
      </c>
      <c r="M913" s="75">
        <v>1</v>
      </c>
      <c r="N913" s="38" t="s">
        <v>2080</v>
      </c>
      <c r="O913" s="39">
        <v>42849</v>
      </c>
      <c r="P913" s="38" t="s">
        <v>1494</v>
      </c>
      <c r="Q913" s="66">
        <v>4012187.87</v>
      </c>
    </row>
    <row r="914" spans="1:18" ht="23.25" x14ac:dyDescent="0.25">
      <c r="A914" s="72">
        <v>913</v>
      </c>
      <c r="B914" s="81" t="s">
        <v>218</v>
      </c>
      <c r="C914" s="24"/>
      <c r="D914" s="24" t="s">
        <v>183</v>
      </c>
      <c r="E914" s="24" t="s">
        <v>18</v>
      </c>
      <c r="F914" s="24" t="s">
        <v>184</v>
      </c>
      <c r="G914" s="24" t="s">
        <v>20</v>
      </c>
      <c r="H914" s="24" t="s">
        <v>688</v>
      </c>
      <c r="I914" s="58">
        <v>1</v>
      </c>
      <c r="J914" s="249" t="str">
        <f t="shared" si="14"/>
        <v>Кировградский городской округ, г. Кировград, ул. Мамина-Сибиряка, д. 1</v>
      </c>
      <c r="K914" s="75">
        <v>2686</v>
      </c>
      <c r="L914" s="75">
        <v>56</v>
      </c>
      <c r="M914" s="75">
        <v>1</v>
      </c>
      <c r="N914" s="38" t="s">
        <v>2081</v>
      </c>
      <c r="O914" s="39">
        <v>42681</v>
      </c>
      <c r="P914" s="38" t="s">
        <v>1494</v>
      </c>
      <c r="Q914" s="65">
        <v>1910279</v>
      </c>
    </row>
    <row r="915" spans="1:18" ht="23.25" x14ac:dyDescent="0.25">
      <c r="A915" s="72">
        <v>914</v>
      </c>
      <c r="B915" s="81" t="s">
        <v>218</v>
      </c>
      <c r="C915" s="24"/>
      <c r="D915" s="24" t="s">
        <v>183</v>
      </c>
      <c r="E915" s="24" t="s">
        <v>18</v>
      </c>
      <c r="F915" s="24" t="s">
        <v>184</v>
      </c>
      <c r="G915" s="24" t="s">
        <v>20</v>
      </c>
      <c r="H915" s="24" t="s">
        <v>688</v>
      </c>
      <c r="I915" s="58">
        <v>5</v>
      </c>
      <c r="J915" s="249" t="str">
        <f t="shared" si="14"/>
        <v>Кировградский городской округ, г. Кировград, ул. Мамина-Сибиряка, д. 5</v>
      </c>
      <c r="K915" s="75">
        <v>3023.76</v>
      </c>
      <c r="L915" s="75">
        <v>56</v>
      </c>
      <c r="M915" s="75">
        <v>1</v>
      </c>
      <c r="N915" s="38" t="s">
        <v>2081</v>
      </c>
      <c r="O915" s="39">
        <v>42681</v>
      </c>
      <c r="P915" s="38" t="s">
        <v>1494</v>
      </c>
      <c r="Q915" s="65">
        <v>1805003</v>
      </c>
    </row>
    <row r="916" spans="1:18" ht="23.25" x14ac:dyDescent="0.25">
      <c r="A916" s="72">
        <v>915</v>
      </c>
      <c r="B916" s="81" t="s">
        <v>218</v>
      </c>
      <c r="C916" s="24"/>
      <c r="D916" s="24" t="s">
        <v>183</v>
      </c>
      <c r="E916" s="24" t="s">
        <v>18</v>
      </c>
      <c r="F916" s="24" t="s">
        <v>184</v>
      </c>
      <c r="G916" s="24" t="s">
        <v>20</v>
      </c>
      <c r="H916" s="24" t="s">
        <v>688</v>
      </c>
      <c r="I916" s="58">
        <v>9</v>
      </c>
      <c r="J916" s="249" t="str">
        <f t="shared" si="14"/>
        <v>Кировградский городской округ, г. Кировград, ул. Мамина-Сибиряка, д. 9</v>
      </c>
      <c r="K916" s="75">
        <v>2657.4</v>
      </c>
      <c r="L916" s="75">
        <v>56</v>
      </c>
      <c r="M916" s="75">
        <v>1</v>
      </c>
      <c r="N916" s="38" t="s">
        <v>2081</v>
      </c>
      <c r="O916" s="39">
        <v>42681</v>
      </c>
      <c r="P916" s="38" t="s">
        <v>1494</v>
      </c>
      <c r="Q916" s="65">
        <v>1829272.58</v>
      </c>
    </row>
    <row r="917" spans="1:18" ht="23.25" x14ac:dyDescent="0.25">
      <c r="A917" s="72">
        <v>916</v>
      </c>
      <c r="B917" s="81" t="s">
        <v>218</v>
      </c>
      <c r="C917" s="24"/>
      <c r="D917" s="24" t="s">
        <v>183</v>
      </c>
      <c r="E917" s="24" t="s">
        <v>18</v>
      </c>
      <c r="F917" s="24" t="s">
        <v>184</v>
      </c>
      <c r="G917" s="24" t="s">
        <v>20</v>
      </c>
      <c r="H917" s="24" t="s">
        <v>689</v>
      </c>
      <c r="I917" s="58">
        <v>5</v>
      </c>
      <c r="J917" s="249" t="str">
        <f t="shared" si="14"/>
        <v>Кировградский городской округ, г. Кировград, ул. Набережная, д. 5</v>
      </c>
      <c r="K917" s="75">
        <v>14838.79</v>
      </c>
      <c r="L917" s="75">
        <v>252</v>
      </c>
      <c r="M917" s="75">
        <v>1</v>
      </c>
      <c r="N917" s="38" t="s">
        <v>2080</v>
      </c>
      <c r="O917" s="39">
        <v>42849</v>
      </c>
      <c r="P917" s="38" t="s">
        <v>1494</v>
      </c>
      <c r="Q917" s="65">
        <v>1922914.79</v>
      </c>
    </row>
    <row r="918" spans="1:18" ht="23.25" x14ac:dyDescent="0.25">
      <c r="A918" s="72">
        <v>917</v>
      </c>
      <c r="B918" s="81" t="s">
        <v>218</v>
      </c>
      <c r="C918" s="24"/>
      <c r="D918" s="24" t="s">
        <v>183</v>
      </c>
      <c r="E918" s="24" t="s">
        <v>18</v>
      </c>
      <c r="F918" s="24" t="s">
        <v>184</v>
      </c>
      <c r="G918" s="24" t="s">
        <v>20</v>
      </c>
      <c r="H918" s="24" t="s">
        <v>77</v>
      </c>
      <c r="I918" s="58" t="s">
        <v>695</v>
      </c>
      <c r="J918" s="249" t="str">
        <f t="shared" si="14"/>
        <v>Кировградский городской округ, г. Кировград, ул. Свердлова, д. 64А</v>
      </c>
      <c r="K918" s="75">
        <v>3494.3</v>
      </c>
      <c r="L918" s="75">
        <v>77</v>
      </c>
      <c r="M918" s="75">
        <v>1</v>
      </c>
      <c r="N918" s="38" t="s">
        <v>2080</v>
      </c>
      <c r="O918" s="39">
        <v>42849</v>
      </c>
      <c r="P918" s="38" t="s">
        <v>1494</v>
      </c>
      <c r="Q918" s="65">
        <v>4531683.58</v>
      </c>
    </row>
    <row r="919" spans="1:18" ht="23.25" x14ac:dyDescent="0.25">
      <c r="A919" s="72">
        <v>918</v>
      </c>
      <c r="B919" s="81" t="s">
        <v>218</v>
      </c>
      <c r="C919" s="24"/>
      <c r="D919" s="24" t="s">
        <v>183</v>
      </c>
      <c r="E919" s="24" t="s">
        <v>18</v>
      </c>
      <c r="F919" s="24" t="s">
        <v>184</v>
      </c>
      <c r="G919" s="24" t="s">
        <v>20</v>
      </c>
      <c r="H919" s="24" t="s">
        <v>77</v>
      </c>
      <c r="I919" s="58" t="s">
        <v>696</v>
      </c>
      <c r="J919" s="249" t="str">
        <f t="shared" si="14"/>
        <v>Кировградский городской округ, г. Кировград, ул. Свердлова, д. 64Б</v>
      </c>
      <c r="K919" s="75">
        <v>3197.2</v>
      </c>
      <c r="L919" s="75">
        <v>70</v>
      </c>
      <c r="M919" s="75">
        <v>1</v>
      </c>
      <c r="N919" s="38" t="s">
        <v>2080</v>
      </c>
      <c r="O919" s="39">
        <v>42849</v>
      </c>
      <c r="P919" s="38" t="s">
        <v>1494</v>
      </c>
      <c r="Q919" s="65">
        <v>618378.86</v>
      </c>
    </row>
    <row r="920" spans="1:18" ht="23.25" x14ac:dyDescent="0.25">
      <c r="A920" s="72">
        <v>919</v>
      </c>
      <c r="B920" s="81" t="s">
        <v>218</v>
      </c>
      <c r="C920" s="24"/>
      <c r="D920" s="24" t="s">
        <v>183</v>
      </c>
      <c r="E920" s="24" t="s">
        <v>18</v>
      </c>
      <c r="F920" s="24" t="s">
        <v>184</v>
      </c>
      <c r="G920" s="24" t="s">
        <v>20</v>
      </c>
      <c r="H920" s="24" t="s">
        <v>690</v>
      </c>
      <c r="I920" s="58">
        <v>21</v>
      </c>
      <c r="J920" s="249" t="str">
        <f t="shared" si="14"/>
        <v>Кировградский городской округ, г. Кировград, ул. Февральская, д. 21</v>
      </c>
      <c r="K920" s="75">
        <v>471.4</v>
      </c>
      <c r="L920" s="75">
        <v>8</v>
      </c>
      <c r="M920" s="75">
        <v>4</v>
      </c>
      <c r="N920" s="38" t="s">
        <v>2080</v>
      </c>
      <c r="O920" s="39">
        <v>42849</v>
      </c>
      <c r="P920" s="38" t="s">
        <v>1494</v>
      </c>
      <c r="Q920" s="65">
        <v>1024248.15</v>
      </c>
    </row>
    <row r="921" spans="1:18" ht="23.25" x14ac:dyDescent="0.25">
      <c r="A921" s="80">
        <v>920</v>
      </c>
      <c r="B921" s="81" t="s">
        <v>218</v>
      </c>
      <c r="C921" s="24"/>
      <c r="D921" s="24" t="s">
        <v>183</v>
      </c>
      <c r="E921" s="24" t="s">
        <v>1500</v>
      </c>
      <c r="F921" s="24" t="s">
        <v>684</v>
      </c>
      <c r="G921" s="24" t="s">
        <v>20</v>
      </c>
      <c r="H921" s="24" t="s">
        <v>36</v>
      </c>
      <c r="I921" s="58">
        <v>5</v>
      </c>
      <c r="J921" s="249" t="str">
        <f t="shared" si="14"/>
        <v>Кировградский городской округ, пос. Карпушиха (г Кировград), ул. Ленина, д. 5</v>
      </c>
      <c r="K921" s="75">
        <v>482.5</v>
      </c>
      <c r="L921" s="75">
        <v>8</v>
      </c>
      <c r="M921" s="75">
        <v>1</v>
      </c>
      <c r="N921" s="38" t="s">
        <v>2080</v>
      </c>
      <c r="O921" s="39">
        <v>42849</v>
      </c>
      <c r="P921" s="38" t="s">
        <v>1494</v>
      </c>
      <c r="Q921" s="65">
        <v>576827.87</v>
      </c>
    </row>
    <row r="922" spans="1:18" ht="23.25" x14ac:dyDescent="0.25">
      <c r="A922" s="72">
        <v>921</v>
      </c>
      <c r="B922" s="81" t="s">
        <v>218</v>
      </c>
      <c r="C922" s="24"/>
      <c r="D922" s="24" t="s">
        <v>183</v>
      </c>
      <c r="E922" s="24" t="s">
        <v>1500</v>
      </c>
      <c r="F922" s="24" t="s">
        <v>683</v>
      </c>
      <c r="G922" s="24" t="s">
        <v>20</v>
      </c>
      <c r="H922" s="24" t="s">
        <v>189</v>
      </c>
      <c r="I922" s="58">
        <v>5</v>
      </c>
      <c r="J922" s="249" t="str">
        <f t="shared" si="14"/>
        <v>Кировградский городской округ, пос. Левиха (г Кировград), ул. Некрасова, д. 5</v>
      </c>
      <c r="K922" s="75">
        <v>857.1</v>
      </c>
      <c r="L922" s="75">
        <v>11</v>
      </c>
      <c r="M922" s="75">
        <v>4</v>
      </c>
      <c r="N922" s="38" t="s">
        <v>2080</v>
      </c>
      <c r="O922" s="39">
        <v>42849</v>
      </c>
      <c r="P922" s="38" t="s">
        <v>1494</v>
      </c>
      <c r="Q922" s="65">
        <v>2365946.83</v>
      </c>
    </row>
    <row r="923" spans="1:18" ht="23.25" x14ac:dyDescent="0.25">
      <c r="A923" s="72">
        <v>922</v>
      </c>
      <c r="B923" s="81" t="s">
        <v>218</v>
      </c>
      <c r="C923" s="24"/>
      <c r="D923" s="24" t="s">
        <v>183</v>
      </c>
      <c r="E923" s="24" t="s">
        <v>1500</v>
      </c>
      <c r="F923" s="24" t="s">
        <v>693</v>
      </c>
      <c r="G923" s="24" t="s">
        <v>20</v>
      </c>
      <c r="H923" s="24" t="s">
        <v>36</v>
      </c>
      <c r="I923" s="58">
        <v>2</v>
      </c>
      <c r="J923" s="249" t="str">
        <f t="shared" si="14"/>
        <v>Кировградский городской округ, пос. Нейво-Рудянка (г Кировград), ул. Ленина, д. 2</v>
      </c>
      <c r="K923" s="75">
        <v>703.4</v>
      </c>
      <c r="L923" s="75">
        <v>12</v>
      </c>
      <c r="M923" s="75">
        <v>6</v>
      </c>
      <c r="N923" s="38" t="s">
        <v>2350</v>
      </c>
      <c r="O923" s="39" t="s">
        <v>2351</v>
      </c>
      <c r="P923" s="38" t="s">
        <v>1494</v>
      </c>
      <c r="Q923" s="65">
        <v>3825066.58</v>
      </c>
    </row>
    <row r="924" spans="1:18" ht="23.25" x14ac:dyDescent="0.25">
      <c r="A924" s="72">
        <v>923</v>
      </c>
      <c r="B924" s="81" t="s">
        <v>218</v>
      </c>
      <c r="C924" s="24"/>
      <c r="D924" s="24" t="s">
        <v>183</v>
      </c>
      <c r="E924" s="24" t="s">
        <v>1500</v>
      </c>
      <c r="F924" s="24" t="s">
        <v>693</v>
      </c>
      <c r="G924" s="24" t="s">
        <v>20</v>
      </c>
      <c r="H924" s="24" t="s">
        <v>36</v>
      </c>
      <c r="I924" s="58">
        <v>4</v>
      </c>
      <c r="J924" s="249" t="str">
        <f t="shared" si="14"/>
        <v>Кировградский городской округ, пос. Нейво-Рудянка (г Кировград), ул. Ленина, д. 4</v>
      </c>
      <c r="K924" s="75">
        <v>769.4</v>
      </c>
      <c r="L924" s="75">
        <v>12</v>
      </c>
      <c r="M924" s="75">
        <v>6</v>
      </c>
      <c r="N924" s="38" t="s">
        <v>2080</v>
      </c>
      <c r="O924" s="39">
        <v>42849</v>
      </c>
      <c r="P924" s="38" t="s">
        <v>1494</v>
      </c>
      <c r="Q924" s="65">
        <v>2240573.79</v>
      </c>
    </row>
    <row r="925" spans="1:18" ht="34.5" x14ac:dyDescent="0.25">
      <c r="A925" s="72">
        <v>924</v>
      </c>
      <c r="B925" s="81" t="s">
        <v>227</v>
      </c>
      <c r="C925" s="24" t="s">
        <v>705</v>
      </c>
      <c r="D925" s="24" t="s">
        <v>288</v>
      </c>
      <c r="E925" s="24" t="s">
        <v>1535</v>
      </c>
      <c r="F925" s="24" t="s">
        <v>289</v>
      </c>
      <c r="G925" s="24" t="s">
        <v>20</v>
      </c>
      <c r="H925" s="24" t="s">
        <v>56</v>
      </c>
      <c r="I925" s="58">
        <v>1</v>
      </c>
      <c r="J925" s="249" t="str">
        <f t="shared" si="14"/>
        <v>Красноуфимский р-н, муниципальное образование Красноуфимский округ, дер. Приданниково, ул. Первомайская, д. 1</v>
      </c>
      <c r="K925" s="75">
        <v>587</v>
      </c>
      <c r="L925" s="75">
        <v>12</v>
      </c>
      <c r="M925" s="75">
        <v>1</v>
      </c>
      <c r="N925" s="38" t="s">
        <v>2082</v>
      </c>
      <c r="O925" s="39">
        <v>42857</v>
      </c>
      <c r="P925" s="38" t="s">
        <v>1605</v>
      </c>
      <c r="Q925" s="65">
        <v>1369625.64</v>
      </c>
      <c r="R925" s="102" t="s">
        <v>2348</v>
      </c>
    </row>
    <row r="926" spans="1:18" ht="34.5" x14ac:dyDescent="0.25">
      <c r="A926" s="72">
        <v>925</v>
      </c>
      <c r="B926" s="81" t="s">
        <v>227</v>
      </c>
      <c r="C926" s="24" t="s">
        <v>705</v>
      </c>
      <c r="D926" s="24" t="s">
        <v>288</v>
      </c>
      <c r="E926" s="24" t="s">
        <v>1535</v>
      </c>
      <c r="F926" s="24" t="s">
        <v>289</v>
      </c>
      <c r="G926" s="24" t="s">
        <v>20</v>
      </c>
      <c r="H926" s="24" t="s">
        <v>56</v>
      </c>
      <c r="I926" s="58">
        <v>3</v>
      </c>
      <c r="J926" s="249" t="str">
        <f t="shared" si="14"/>
        <v>Красноуфимский р-н, муниципальное образование Красноуфимский округ, дер. Приданниково, ул. Первомайская, д. 3</v>
      </c>
      <c r="K926" s="75">
        <v>587.5</v>
      </c>
      <c r="L926" s="75">
        <v>12</v>
      </c>
      <c r="M926" s="75">
        <v>2</v>
      </c>
      <c r="N926" s="38" t="s">
        <v>2082</v>
      </c>
      <c r="O926" s="39">
        <v>42857</v>
      </c>
      <c r="P926" s="38" t="s">
        <v>1605</v>
      </c>
      <c r="Q926" s="65">
        <v>363504.13</v>
      </c>
      <c r="R926" s="102" t="s">
        <v>2348</v>
      </c>
    </row>
    <row r="927" spans="1:18" ht="34.5" x14ac:dyDescent="0.25">
      <c r="A927" s="72">
        <v>926</v>
      </c>
      <c r="B927" s="81" t="s">
        <v>227</v>
      </c>
      <c r="C927" s="24" t="s">
        <v>705</v>
      </c>
      <c r="D927" s="24" t="s">
        <v>288</v>
      </c>
      <c r="E927" s="24" t="s">
        <v>1535</v>
      </c>
      <c r="F927" s="24" t="s">
        <v>289</v>
      </c>
      <c r="G927" s="24" t="s">
        <v>20</v>
      </c>
      <c r="H927" s="24" t="s">
        <v>56</v>
      </c>
      <c r="I927" s="58">
        <v>4</v>
      </c>
      <c r="J927" s="249" t="str">
        <f t="shared" si="14"/>
        <v>Красноуфимский р-н, муниципальное образование Красноуфимский округ, дер. Приданниково, ул. Первомайская, д. 4</v>
      </c>
      <c r="K927" s="75">
        <v>585.5</v>
      </c>
      <c r="L927" s="75">
        <v>12</v>
      </c>
      <c r="M927" s="75">
        <v>2</v>
      </c>
      <c r="N927" s="38" t="s">
        <v>2082</v>
      </c>
      <c r="O927" s="39">
        <v>42857</v>
      </c>
      <c r="P927" s="38" t="s">
        <v>1605</v>
      </c>
      <c r="Q927" s="65">
        <v>436915.01</v>
      </c>
      <c r="R927" s="102" t="s">
        <v>2348</v>
      </c>
    </row>
    <row r="928" spans="1:18" ht="23.25" x14ac:dyDescent="0.25">
      <c r="A928" s="72">
        <v>927</v>
      </c>
      <c r="B928" s="81" t="s">
        <v>227</v>
      </c>
      <c r="C928" s="73" t="s">
        <v>705</v>
      </c>
      <c r="D928" s="74" t="s">
        <v>288</v>
      </c>
      <c r="E928" s="24" t="s">
        <v>1500</v>
      </c>
      <c r="F928" s="83" t="s">
        <v>718</v>
      </c>
      <c r="G928" s="83" t="s">
        <v>20</v>
      </c>
      <c r="H928" s="24" t="s">
        <v>719</v>
      </c>
      <c r="I928" s="58">
        <v>2</v>
      </c>
      <c r="J928" s="249" t="str">
        <f t="shared" si="14"/>
        <v>Красноуфимский р-н, муниципальное образование Красноуфимский округ, пос. Сарана, ул. Патрина, д. 2</v>
      </c>
      <c r="K928" s="75">
        <v>564.4</v>
      </c>
      <c r="L928" s="75">
        <v>16</v>
      </c>
      <c r="M928" s="75">
        <v>5</v>
      </c>
      <c r="N928" s="38" t="s">
        <v>2082</v>
      </c>
      <c r="O928" s="39">
        <v>42857</v>
      </c>
      <c r="P928" s="38" t="s">
        <v>1605</v>
      </c>
      <c r="Q928" s="65">
        <v>2401670.88</v>
      </c>
    </row>
    <row r="929" spans="1:18" ht="23.25" x14ac:dyDescent="0.25">
      <c r="A929" s="72">
        <v>928</v>
      </c>
      <c r="B929" s="81" t="s">
        <v>227</v>
      </c>
      <c r="C929" s="73" t="s">
        <v>705</v>
      </c>
      <c r="D929" s="74" t="s">
        <v>288</v>
      </c>
      <c r="E929" s="24" t="s">
        <v>1500</v>
      </c>
      <c r="F929" s="83" t="s">
        <v>718</v>
      </c>
      <c r="G929" s="83" t="s">
        <v>20</v>
      </c>
      <c r="H929" s="24" t="s">
        <v>719</v>
      </c>
      <c r="I929" s="58">
        <v>6</v>
      </c>
      <c r="J929" s="249" t="str">
        <f t="shared" si="14"/>
        <v>Красноуфимский р-н, муниципальное образование Красноуфимский округ, пос. Сарана, ул. Патрина, д. 6</v>
      </c>
      <c r="K929" s="75">
        <v>620.5</v>
      </c>
      <c r="L929" s="75">
        <v>16</v>
      </c>
      <c r="M929" s="75">
        <v>5</v>
      </c>
      <c r="N929" s="38" t="s">
        <v>2082</v>
      </c>
      <c r="O929" s="39">
        <v>42857</v>
      </c>
      <c r="P929" s="38" t="s">
        <v>1605</v>
      </c>
      <c r="Q929" s="65">
        <v>1943125.8</v>
      </c>
    </row>
    <row r="930" spans="1:18" ht="23.25" x14ac:dyDescent="0.25">
      <c r="A930" s="72">
        <v>929</v>
      </c>
      <c r="B930" s="81" t="s">
        <v>227</v>
      </c>
      <c r="C930" s="24" t="s">
        <v>705</v>
      </c>
      <c r="D930" s="24" t="s">
        <v>288</v>
      </c>
      <c r="E930" s="24" t="s">
        <v>29</v>
      </c>
      <c r="F930" s="24" t="s">
        <v>720</v>
      </c>
      <c r="G930" s="24" t="s">
        <v>20</v>
      </c>
      <c r="H930" s="24" t="s">
        <v>36</v>
      </c>
      <c r="I930" s="58">
        <v>9</v>
      </c>
      <c r="J930" s="249" t="str">
        <f t="shared" si="14"/>
        <v>Красноуфимский р-н, муниципальное образование Красноуфимский округ, с. Чатлык, ул. Ленина, д. 9</v>
      </c>
      <c r="K930" s="75">
        <v>437</v>
      </c>
      <c r="L930" s="75">
        <v>8</v>
      </c>
      <c r="M930" s="75">
        <v>3</v>
      </c>
      <c r="N930" s="38" t="s">
        <v>2082</v>
      </c>
      <c r="O930" s="39">
        <v>42857</v>
      </c>
      <c r="P930" s="38" t="s">
        <v>1605</v>
      </c>
      <c r="Q930" s="65">
        <v>1141006.92</v>
      </c>
    </row>
    <row r="931" spans="1:18" ht="23.25" x14ac:dyDescent="0.25">
      <c r="A931" s="72">
        <v>930</v>
      </c>
      <c r="B931" s="81" t="s">
        <v>218</v>
      </c>
      <c r="C931" s="49"/>
      <c r="D931" s="49" t="s">
        <v>192</v>
      </c>
      <c r="E931" s="49" t="s">
        <v>18</v>
      </c>
      <c r="F931" s="49" t="s">
        <v>193</v>
      </c>
      <c r="G931" s="49" t="s">
        <v>20</v>
      </c>
      <c r="H931" s="49" t="s">
        <v>203</v>
      </c>
      <c r="I931" s="67">
        <v>14</v>
      </c>
      <c r="J931" s="249" t="str">
        <f t="shared" si="14"/>
        <v>Кушвинский городской округ, г. Кушва, ул. Луначарского, д. 14</v>
      </c>
      <c r="K931" s="99">
        <v>5108.2</v>
      </c>
      <c r="L931" s="75">
        <v>73</v>
      </c>
      <c r="M931" s="99">
        <v>1</v>
      </c>
      <c r="N931" s="55" t="s">
        <v>1296</v>
      </c>
      <c r="O931" s="54">
        <v>42598</v>
      </c>
      <c r="P931" s="55" t="s">
        <v>1598</v>
      </c>
      <c r="Q931" s="65">
        <v>1814321.96</v>
      </c>
      <c r="R931" s="102" t="s">
        <v>2348</v>
      </c>
    </row>
    <row r="932" spans="1:18" ht="23.25" x14ac:dyDescent="0.25">
      <c r="A932" s="72">
        <v>931</v>
      </c>
      <c r="B932" s="81" t="s">
        <v>218</v>
      </c>
      <c r="C932" s="24"/>
      <c r="D932" s="24" t="s">
        <v>192</v>
      </c>
      <c r="E932" s="24" t="s">
        <v>18</v>
      </c>
      <c r="F932" s="24" t="s">
        <v>193</v>
      </c>
      <c r="G932" s="24" t="s">
        <v>20</v>
      </c>
      <c r="H932" s="24" t="s">
        <v>172</v>
      </c>
      <c r="I932" s="58">
        <v>2</v>
      </c>
      <c r="J932" s="249" t="str">
        <f t="shared" si="14"/>
        <v>Кушвинский городской округ, г. Кушва, ул. Маяковского, д. 2</v>
      </c>
      <c r="K932" s="75">
        <v>1030.5999999999999</v>
      </c>
      <c r="L932" s="75">
        <v>15</v>
      </c>
      <c r="M932" s="75">
        <v>6</v>
      </c>
      <c r="N932" s="38" t="s">
        <v>2083</v>
      </c>
      <c r="O932" s="39">
        <v>42685</v>
      </c>
      <c r="P932" s="38" t="s">
        <v>3034</v>
      </c>
      <c r="Q932" s="65">
        <v>4026127.54</v>
      </c>
    </row>
    <row r="933" spans="1:18" ht="23.25" x14ac:dyDescent="0.25">
      <c r="A933" s="72">
        <v>932</v>
      </c>
      <c r="B933" s="81" t="s">
        <v>218</v>
      </c>
      <c r="C933" s="24"/>
      <c r="D933" s="24" t="s">
        <v>192</v>
      </c>
      <c r="E933" s="24" t="s">
        <v>18</v>
      </c>
      <c r="F933" s="24" t="s">
        <v>193</v>
      </c>
      <c r="G933" s="24" t="s">
        <v>20</v>
      </c>
      <c r="H933" s="24" t="s">
        <v>172</v>
      </c>
      <c r="I933" s="58">
        <v>4</v>
      </c>
      <c r="J933" s="249" t="str">
        <f t="shared" si="14"/>
        <v>Кушвинский городской округ, г. Кушва, ул. Маяковского, д. 4</v>
      </c>
      <c r="K933" s="75">
        <v>924.7</v>
      </c>
      <c r="L933" s="75">
        <v>12</v>
      </c>
      <c r="M933" s="75">
        <v>4</v>
      </c>
      <c r="N933" s="38" t="s">
        <v>2083</v>
      </c>
      <c r="O933" s="39">
        <v>42685</v>
      </c>
      <c r="P933" s="38" t="s">
        <v>3034</v>
      </c>
      <c r="Q933" s="65">
        <v>3765928.36</v>
      </c>
    </row>
    <row r="934" spans="1:18" ht="23.25" x14ac:dyDescent="0.25">
      <c r="A934" s="72">
        <v>933</v>
      </c>
      <c r="B934" s="81" t="s">
        <v>218</v>
      </c>
      <c r="C934" s="24"/>
      <c r="D934" s="24" t="s">
        <v>192</v>
      </c>
      <c r="E934" s="24" t="s">
        <v>18</v>
      </c>
      <c r="F934" s="24" t="s">
        <v>193</v>
      </c>
      <c r="G934" s="24" t="s">
        <v>20</v>
      </c>
      <c r="H934" s="24" t="s">
        <v>172</v>
      </c>
      <c r="I934" s="58">
        <v>6</v>
      </c>
      <c r="J934" s="249" t="str">
        <f t="shared" si="14"/>
        <v>Кушвинский городской округ, г. Кушва, ул. Маяковского, д. 6</v>
      </c>
      <c r="K934" s="75">
        <v>1440.24</v>
      </c>
      <c r="L934" s="75">
        <v>15</v>
      </c>
      <c r="M934" s="75">
        <v>6</v>
      </c>
      <c r="N934" s="38" t="s">
        <v>2084</v>
      </c>
      <c r="O934" s="39">
        <v>42860</v>
      </c>
      <c r="P934" s="38" t="s">
        <v>3034</v>
      </c>
      <c r="Q934" s="65">
        <v>5995257.5099999998</v>
      </c>
    </row>
    <row r="935" spans="1:18" ht="23.25" x14ac:dyDescent="0.25">
      <c r="A935" s="72">
        <v>934</v>
      </c>
      <c r="B935" s="81" t="s">
        <v>218</v>
      </c>
      <c r="C935" s="24"/>
      <c r="D935" s="24" t="s">
        <v>192</v>
      </c>
      <c r="E935" s="24" t="s">
        <v>18</v>
      </c>
      <c r="F935" s="24" t="s">
        <v>193</v>
      </c>
      <c r="G935" s="24" t="s">
        <v>20</v>
      </c>
      <c r="H935" s="24" t="s">
        <v>108</v>
      </c>
      <c r="I935" s="58">
        <v>12</v>
      </c>
      <c r="J935" s="249" t="str">
        <f t="shared" si="14"/>
        <v>Кушвинский городской округ, г. Кушва, ул. Пушкина, д. 12</v>
      </c>
      <c r="K935" s="75">
        <v>401</v>
      </c>
      <c r="L935" s="75">
        <v>8</v>
      </c>
      <c r="M935" s="75">
        <v>7</v>
      </c>
      <c r="N935" s="38" t="s">
        <v>2352</v>
      </c>
      <c r="O935" s="39" t="s">
        <v>2353</v>
      </c>
      <c r="P935" s="38" t="s">
        <v>3279</v>
      </c>
      <c r="Q935" s="65">
        <v>1884936.72</v>
      </c>
    </row>
    <row r="936" spans="1:18" ht="23.25" x14ac:dyDescent="0.25">
      <c r="A936" s="72">
        <v>935</v>
      </c>
      <c r="B936" s="81" t="s">
        <v>218</v>
      </c>
      <c r="C936" s="24"/>
      <c r="D936" s="24" t="s">
        <v>192</v>
      </c>
      <c r="E936" s="24" t="s">
        <v>18</v>
      </c>
      <c r="F936" s="24" t="s">
        <v>193</v>
      </c>
      <c r="G936" s="24" t="s">
        <v>20</v>
      </c>
      <c r="H936" s="24" t="s">
        <v>108</v>
      </c>
      <c r="I936" s="58" t="s">
        <v>124</v>
      </c>
      <c r="J936" s="249" t="str">
        <f t="shared" si="14"/>
        <v>Кушвинский городской округ, г. Кушва, ул. Пушкина, д. 2А</v>
      </c>
      <c r="K936" s="75">
        <v>558.9</v>
      </c>
      <c r="L936" s="75">
        <v>12</v>
      </c>
      <c r="M936" s="75">
        <v>7</v>
      </c>
      <c r="N936" s="38" t="s">
        <v>2083</v>
      </c>
      <c r="O936" s="39">
        <v>42685</v>
      </c>
      <c r="P936" s="38" t="s">
        <v>3034</v>
      </c>
      <c r="Q936" s="65">
        <v>3904016.83</v>
      </c>
    </row>
    <row r="937" spans="1:18" ht="23.25" x14ac:dyDescent="0.25">
      <c r="A937" s="72">
        <v>936</v>
      </c>
      <c r="B937" s="81" t="s">
        <v>218</v>
      </c>
      <c r="C937" s="24"/>
      <c r="D937" s="24" t="s">
        <v>192</v>
      </c>
      <c r="E937" s="24" t="s">
        <v>18</v>
      </c>
      <c r="F937" s="24" t="s">
        <v>193</v>
      </c>
      <c r="G937" s="24" t="s">
        <v>20</v>
      </c>
      <c r="H937" s="24" t="s">
        <v>108</v>
      </c>
      <c r="I937" s="58" t="s">
        <v>401</v>
      </c>
      <c r="J937" s="249" t="str">
        <f t="shared" si="14"/>
        <v>Кушвинский городской округ, г. Кушва, ул. Пушкина, д. 4А</v>
      </c>
      <c r="K937" s="75">
        <v>251.8</v>
      </c>
      <c r="L937" s="75">
        <v>4</v>
      </c>
      <c r="M937" s="75">
        <v>6</v>
      </c>
      <c r="N937" s="38" t="s">
        <v>2083</v>
      </c>
      <c r="O937" s="39">
        <v>42685</v>
      </c>
      <c r="P937" s="38" t="s">
        <v>3034</v>
      </c>
      <c r="Q937" s="65">
        <v>1951764.42</v>
      </c>
    </row>
    <row r="938" spans="1:18" ht="23.25" x14ac:dyDescent="0.25">
      <c r="A938" s="72">
        <v>937</v>
      </c>
      <c r="B938" s="81" t="s">
        <v>218</v>
      </c>
      <c r="C938" s="24"/>
      <c r="D938" s="24" t="s">
        <v>192</v>
      </c>
      <c r="E938" s="24" t="s">
        <v>18</v>
      </c>
      <c r="F938" s="24" t="s">
        <v>193</v>
      </c>
      <c r="G938" s="24" t="s">
        <v>20</v>
      </c>
      <c r="H938" s="24" t="s">
        <v>108</v>
      </c>
      <c r="I938" s="58" t="s">
        <v>317</v>
      </c>
      <c r="J938" s="249" t="str">
        <f t="shared" si="14"/>
        <v>Кушвинский городской округ, г. Кушва, ул. Пушкина, д. 6А</v>
      </c>
      <c r="K938" s="75">
        <v>554.29999999999995</v>
      </c>
      <c r="L938" s="75">
        <v>12</v>
      </c>
      <c r="M938" s="75">
        <v>4</v>
      </c>
      <c r="N938" s="38" t="s">
        <v>2083</v>
      </c>
      <c r="O938" s="39">
        <v>42685</v>
      </c>
      <c r="P938" s="38" t="s">
        <v>3034</v>
      </c>
      <c r="Q938" s="65">
        <v>2978364.89</v>
      </c>
    </row>
    <row r="939" spans="1:18" x14ac:dyDescent="0.25">
      <c r="A939" s="72">
        <v>938</v>
      </c>
      <c r="B939" s="81" t="s">
        <v>218</v>
      </c>
      <c r="C939" s="24"/>
      <c r="D939" s="24" t="s">
        <v>192</v>
      </c>
      <c r="E939" s="24" t="s">
        <v>18</v>
      </c>
      <c r="F939" s="24" t="s">
        <v>193</v>
      </c>
      <c r="G939" s="24" t="s">
        <v>20</v>
      </c>
      <c r="H939" s="24" t="s">
        <v>691</v>
      </c>
      <c r="I939" s="58">
        <v>1</v>
      </c>
      <c r="J939" s="249" t="str">
        <f t="shared" si="14"/>
        <v>Кушвинский городской округ, г. Кушва, ул. Расковой, д. 1</v>
      </c>
      <c r="K939" s="75">
        <v>775.4</v>
      </c>
      <c r="L939" s="75">
        <v>16</v>
      </c>
      <c r="M939" s="75">
        <v>7</v>
      </c>
      <c r="N939" s="38" t="s">
        <v>2084</v>
      </c>
      <c r="O939" s="39">
        <v>42860</v>
      </c>
      <c r="P939" s="38" t="s">
        <v>3034</v>
      </c>
      <c r="Q939" s="65">
        <v>5869709.7800000003</v>
      </c>
    </row>
    <row r="940" spans="1:18" x14ac:dyDescent="0.25">
      <c r="A940" s="72">
        <v>939</v>
      </c>
      <c r="B940" s="81" t="s">
        <v>218</v>
      </c>
      <c r="C940" s="24"/>
      <c r="D940" s="24" t="s">
        <v>192</v>
      </c>
      <c r="E940" s="24" t="s">
        <v>18</v>
      </c>
      <c r="F940" s="24" t="s">
        <v>193</v>
      </c>
      <c r="G940" s="24" t="s">
        <v>20</v>
      </c>
      <c r="H940" s="24" t="s">
        <v>691</v>
      </c>
      <c r="I940" s="58">
        <v>3</v>
      </c>
      <c r="J940" s="249" t="str">
        <f t="shared" si="14"/>
        <v>Кушвинский городской округ, г. Кушва, ул. Расковой, д. 3</v>
      </c>
      <c r="K940" s="75">
        <v>769.6</v>
      </c>
      <c r="L940" s="75">
        <v>16</v>
      </c>
      <c r="M940" s="75">
        <v>7</v>
      </c>
      <c r="N940" s="38" t="s">
        <v>2084</v>
      </c>
      <c r="O940" s="39">
        <v>42860</v>
      </c>
      <c r="P940" s="38" t="s">
        <v>3034</v>
      </c>
      <c r="Q940" s="65">
        <v>5661217.79</v>
      </c>
    </row>
    <row r="941" spans="1:18" ht="23.25" x14ac:dyDescent="0.25">
      <c r="A941" s="72">
        <v>940</v>
      </c>
      <c r="B941" s="81" t="s">
        <v>218</v>
      </c>
      <c r="C941" s="24"/>
      <c r="D941" s="24" t="s">
        <v>192</v>
      </c>
      <c r="E941" s="24" t="s">
        <v>18</v>
      </c>
      <c r="F941" s="24" t="s">
        <v>193</v>
      </c>
      <c r="G941" s="24" t="s">
        <v>20</v>
      </c>
      <c r="H941" s="24" t="s">
        <v>196</v>
      </c>
      <c r="I941" s="58">
        <v>1</v>
      </c>
      <c r="J941" s="249" t="str">
        <f t="shared" si="14"/>
        <v>Кушвинский городской округ, г. Кушва, ул. Тургенева, д. 1</v>
      </c>
      <c r="K941" s="75">
        <v>408.05</v>
      </c>
      <c r="L941" s="75">
        <v>8</v>
      </c>
      <c r="M941" s="75">
        <v>5</v>
      </c>
      <c r="N941" s="38" t="s">
        <v>2084</v>
      </c>
      <c r="O941" s="39">
        <v>42860</v>
      </c>
      <c r="P941" s="38" t="s">
        <v>3034</v>
      </c>
      <c r="Q941" s="65">
        <v>2887683.68</v>
      </c>
    </row>
    <row r="942" spans="1:18" ht="23.25" x14ac:dyDescent="0.25">
      <c r="A942" s="72">
        <v>941</v>
      </c>
      <c r="B942" s="81" t="s">
        <v>218</v>
      </c>
      <c r="C942" s="24"/>
      <c r="D942" s="24" t="s">
        <v>192</v>
      </c>
      <c r="E942" s="24" t="s">
        <v>18</v>
      </c>
      <c r="F942" s="24" t="s">
        <v>193</v>
      </c>
      <c r="G942" s="24" t="s">
        <v>20</v>
      </c>
      <c r="H942" s="24" t="s">
        <v>196</v>
      </c>
      <c r="I942" s="58">
        <v>3</v>
      </c>
      <c r="J942" s="249" t="str">
        <f t="shared" si="14"/>
        <v>Кушвинский городской округ, г. Кушва, ул. Тургенева, д. 3</v>
      </c>
      <c r="K942" s="75">
        <v>393.3</v>
      </c>
      <c r="L942" s="75">
        <v>8</v>
      </c>
      <c r="M942" s="75">
        <v>5</v>
      </c>
      <c r="N942" s="38" t="s">
        <v>2084</v>
      </c>
      <c r="O942" s="39">
        <v>42860</v>
      </c>
      <c r="P942" s="38" t="s">
        <v>3034</v>
      </c>
      <c r="Q942" s="65">
        <v>1653992.23</v>
      </c>
    </row>
    <row r="943" spans="1:18" ht="23.25" x14ac:dyDescent="0.25">
      <c r="A943" s="72">
        <v>942</v>
      </c>
      <c r="B943" s="81" t="s">
        <v>218</v>
      </c>
      <c r="C943" s="24"/>
      <c r="D943" s="24" t="s">
        <v>192</v>
      </c>
      <c r="E943" s="24" t="s">
        <v>18</v>
      </c>
      <c r="F943" s="24" t="s">
        <v>193</v>
      </c>
      <c r="G943" s="24" t="s">
        <v>20</v>
      </c>
      <c r="H943" s="24" t="s">
        <v>196</v>
      </c>
      <c r="I943" s="58">
        <v>5</v>
      </c>
      <c r="J943" s="249" t="str">
        <f t="shared" si="14"/>
        <v>Кушвинский городской округ, г. Кушва, ул. Тургенева, д. 5</v>
      </c>
      <c r="K943" s="75">
        <v>362</v>
      </c>
      <c r="L943" s="75">
        <v>8</v>
      </c>
      <c r="M943" s="75">
        <v>7</v>
      </c>
      <c r="N943" s="38" t="s">
        <v>1779</v>
      </c>
      <c r="O943" s="39">
        <v>42233</v>
      </c>
      <c r="P943" s="38" t="s">
        <v>1681</v>
      </c>
      <c r="Q943" s="65">
        <v>2177692.36</v>
      </c>
    </row>
    <row r="944" spans="1:18" ht="23.25" x14ac:dyDescent="0.25">
      <c r="A944" s="72">
        <v>943</v>
      </c>
      <c r="B944" s="81" t="s">
        <v>218</v>
      </c>
      <c r="C944" s="24"/>
      <c r="D944" s="24" t="s">
        <v>192</v>
      </c>
      <c r="E944" s="24" t="s">
        <v>18</v>
      </c>
      <c r="F944" s="24" t="s">
        <v>193</v>
      </c>
      <c r="G944" s="24" t="s">
        <v>20</v>
      </c>
      <c r="H944" s="24" t="s">
        <v>39</v>
      </c>
      <c r="I944" s="58">
        <v>10</v>
      </c>
      <c r="J944" s="249" t="str">
        <f t="shared" si="14"/>
        <v>Кушвинский городской округ, г. Кушва, ул. Центральная, д. 10</v>
      </c>
      <c r="K944" s="75">
        <v>370.7</v>
      </c>
      <c r="L944" s="75">
        <v>6</v>
      </c>
      <c r="M944" s="75">
        <v>5</v>
      </c>
      <c r="N944" s="38" t="s">
        <v>2083</v>
      </c>
      <c r="O944" s="39">
        <v>42685</v>
      </c>
      <c r="P944" s="38" t="s">
        <v>3034</v>
      </c>
      <c r="Q944" s="65">
        <v>1227625.56</v>
      </c>
    </row>
    <row r="945" spans="1:17" ht="23.25" x14ac:dyDescent="0.25">
      <c r="A945" s="72">
        <v>944</v>
      </c>
      <c r="B945" s="81" t="s">
        <v>218</v>
      </c>
      <c r="C945" s="24"/>
      <c r="D945" s="24" t="s">
        <v>192</v>
      </c>
      <c r="E945" s="24" t="s">
        <v>18</v>
      </c>
      <c r="F945" s="24" t="s">
        <v>193</v>
      </c>
      <c r="G945" s="24" t="s">
        <v>20</v>
      </c>
      <c r="H945" s="24" t="s">
        <v>39</v>
      </c>
      <c r="I945" s="58">
        <v>8</v>
      </c>
      <c r="J945" s="249" t="str">
        <f t="shared" si="14"/>
        <v>Кушвинский городской округ, г. Кушва, ул. Центральная, д. 8</v>
      </c>
      <c r="K945" s="75">
        <v>1063.8</v>
      </c>
      <c r="L945" s="75">
        <v>15</v>
      </c>
      <c r="M945" s="75">
        <v>7</v>
      </c>
      <c r="N945" s="38" t="s">
        <v>2083</v>
      </c>
      <c r="O945" s="39">
        <v>42685</v>
      </c>
      <c r="P945" s="38" t="s">
        <v>3034</v>
      </c>
      <c r="Q945" s="65">
        <v>6102119.4800000004</v>
      </c>
    </row>
    <row r="946" spans="1:17" ht="23.25" x14ac:dyDescent="0.25">
      <c r="A946" s="72">
        <v>945</v>
      </c>
      <c r="B946" s="81" t="s">
        <v>218</v>
      </c>
      <c r="C946" s="24"/>
      <c r="D946" s="24" t="s">
        <v>192</v>
      </c>
      <c r="E946" s="24" t="s">
        <v>18</v>
      </c>
      <c r="F946" s="24" t="s">
        <v>193</v>
      </c>
      <c r="G946" s="24" t="s">
        <v>20</v>
      </c>
      <c r="H946" s="24" t="s">
        <v>39</v>
      </c>
      <c r="I946" s="58" t="s">
        <v>411</v>
      </c>
      <c r="J946" s="249" t="str">
        <f t="shared" si="14"/>
        <v>Кушвинский городской округ, г. Кушва, ул. Центральная, д. 8А</v>
      </c>
      <c r="K946" s="75">
        <v>1148.7</v>
      </c>
      <c r="L946" s="75">
        <v>15</v>
      </c>
      <c r="M946" s="75">
        <v>7</v>
      </c>
      <c r="N946" s="38" t="s">
        <v>2083</v>
      </c>
      <c r="O946" s="39">
        <v>42685</v>
      </c>
      <c r="P946" s="38" t="s">
        <v>3034</v>
      </c>
      <c r="Q946" s="65">
        <v>5598293.0199999996</v>
      </c>
    </row>
    <row r="947" spans="1:17" ht="23.25" x14ac:dyDescent="0.25">
      <c r="A947" s="72">
        <v>946</v>
      </c>
      <c r="B947" s="81" t="s">
        <v>218</v>
      </c>
      <c r="C947" s="24"/>
      <c r="D947" s="24" t="s">
        <v>192</v>
      </c>
      <c r="E947" s="24" t="s">
        <v>1500</v>
      </c>
      <c r="F947" s="24" t="s">
        <v>198</v>
      </c>
      <c r="G947" s="24" t="s">
        <v>20</v>
      </c>
      <c r="H947" s="24" t="s">
        <v>200</v>
      </c>
      <c r="I947" s="58">
        <v>3</v>
      </c>
      <c r="J947" s="249" t="str">
        <f t="shared" si="14"/>
        <v>Кушвинский городской округ, пос. Баранчинский (г Кушва), ул. Республики, д. 3</v>
      </c>
      <c r="K947" s="75">
        <v>1306.5999999999999</v>
      </c>
      <c r="L947" s="75">
        <v>18</v>
      </c>
      <c r="M947" s="75">
        <v>7</v>
      </c>
      <c r="N947" s="38" t="s">
        <v>2354</v>
      </c>
      <c r="O947" s="39" t="s">
        <v>2355</v>
      </c>
      <c r="P947" s="38" t="s">
        <v>3279</v>
      </c>
      <c r="Q947" s="65">
        <v>8293481.3200000003</v>
      </c>
    </row>
    <row r="948" spans="1:17" ht="23.25" x14ac:dyDescent="0.25">
      <c r="A948" s="72">
        <v>947</v>
      </c>
      <c r="B948" s="81" t="s">
        <v>499</v>
      </c>
      <c r="C948" s="82"/>
      <c r="D948" s="44" t="s">
        <v>560</v>
      </c>
      <c r="E948" s="24" t="s">
        <v>637</v>
      </c>
      <c r="F948" s="44" t="s">
        <v>188</v>
      </c>
      <c r="G948" s="44" t="s">
        <v>20</v>
      </c>
      <c r="H948" s="44" t="s">
        <v>796</v>
      </c>
      <c r="I948" s="78">
        <v>3</v>
      </c>
      <c r="J948" s="249" t="str">
        <f t="shared" si="14"/>
        <v>Малышевский городской округ, п.г.т. Малышева, ул. Автомобилистов, д. 3</v>
      </c>
      <c r="K948" s="75">
        <v>4744.1000000000004</v>
      </c>
      <c r="L948" s="75">
        <v>80</v>
      </c>
      <c r="M948" s="75">
        <v>1</v>
      </c>
      <c r="N948" s="38" t="s">
        <v>2356</v>
      </c>
      <c r="O948" s="39" t="s">
        <v>2357</v>
      </c>
      <c r="P948" s="38" t="s">
        <v>1608</v>
      </c>
      <c r="Q948" s="65">
        <v>3465251.7199999997</v>
      </c>
    </row>
    <row r="949" spans="1:17" ht="23.25" x14ac:dyDescent="0.25">
      <c r="A949" s="72">
        <v>948</v>
      </c>
      <c r="B949" s="81" t="s">
        <v>499</v>
      </c>
      <c r="C949" s="24"/>
      <c r="D949" s="24" t="s">
        <v>560</v>
      </c>
      <c r="E949" s="24" t="s">
        <v>637</v>
      </c>
      <c r="F949" s="44" t="s">
        <v>188</v>
      </c>
      <c r="G949" s="24" t="s">
        <v>20</v>
      </c>
      <c r="H949" s="24" t="s">
        <v>796</v>
      </c>
      <c r="I949" s="58">
        <v>7</v>
      </c>
      <c r="J949" s="249" t="str">
        <f t="shared" si="14"/>
        <v>Малышевский городской округ, п.г.т. Малышева, ул. Автомобилистов, д. 7</v>
      </c>
      <c r="K949" s="75">
        <v>3729.2</v>
      </c>
      <c r="L949" s="75">
        <v>60</v>
      </c>
      <c r="M949" s="75">
        <v>1</v>
      </c>
      <c r="N949" s="38" t="s">
        <v>2289</v>
      </c>
      <c r="O949" s="39" t="s">
        <v>2290</v>
      </c>
      <c r="P949" s="38" t="s">
        <v>1608</v>
      </c>
      <c r="Q949" s="65">
        <v>3301787.5</v>
      </c>
    </row>
    <row r="950" spans="1:17" ht="23.25" x14ac:dyDescent="0.25">
      <c r="A950" s="72">
        <v>949</v>
      </c>
      <c r="B950" s="81" t="s">
        <v>499</v>
      </c>
      <c r="C950" s="24"/>
      <c r="D950" s="24" t="s">
        <v>560</v>
      </c>
      <c r="E950" s="24" t="s">
        <v>637</v>
      </c>
      <c r="F950" s="44" t="s">
        <v>188</v>
      </c>
      <c r="G950" s="24" t="s">
        <v>20</v>
      </c>
      <c r="H950" s="24" t="s">
        <v>36</v>
      </c>
      <c r="I950" s="58">
        <v>10</v>
      </c>
      <c r="J950" s="249" t="str">
        <f t="shared" si="14"/>
        <v>Малышевский городской округ, п.г.т. Малышева, ул. Ленина, д. 10</v>
      </c>
      <c r="K950" s="75">
        <v>678.2</v>
      </c>
      <c r="L950" s="75">
        <v>12</v>
      </c>
      <c r="M950" s="75">
        <v>8</v>
      </c>
      <c r="N950" s="38" t="s">
        <v>2012</v>
      </c>
      <c r="O950" s="39">
        <v>42660</v>
      </c>
      <c r="P950" s="38" t="s">
        <v>1608</v>
      </c>
      <c r="Q950" s="65">
        <v>5111790.6399999997</v>
      </c>
    </row>
    <row r="951" spans="1:17" ht="23.25" x14ac:dyDescent="0.25">
      <c r="A951" s="72">
        <v>950</v>
      </c>
      <c r="B951" s="81" t="s">
        <v>499</v>
      </c>
      <c r="C951" s="24"/>
      <c r="D951" s="24" t="s">
        <v>560</v>
      </c>
      <c r="E951" s="24" t="s">
        <v>637</v>
      </c>
      <c r="F951" s="44" t="s">
        <v>188</v>
      </c>
      <c r="G951" s="24" t="s">
        <v>20</v>
      </c>
      <c r="H951" s="24" t="s">
        <v>36</v>
      </c>
      <c r="I951" s="58">
        <v>15</v>
      </c>
      <c r="J951" s="249" t="str">
        <f t="shared" si="14"/>
        <v>Малышевский городской округ, п.г.т. Малышева, ул. Ленина, д. 15</v>
      </c>
      <c r="K951" s="75">
        <v>427.7</v>
      </c>
      <c r="L951" s="75">
        <v>8</v>
      </c>
      <c r="M951" s="75">
        <v>8</v>
      </c>
      <c r="N951" s="38" t="s">
        <v>2012</v>
      </c>
      <c r="O951" s="39">
        <v>42660</v>
      </c>
      <c r="P951" s="38" t="s">
        <v>1608</v>
      </c>
      <c r="Q951" s="65">
        <v>3105606.71</v>
      </c>
    </row>
    <row r="952" spans="1:17" ht="23.25" x14ac:dyDescent="0.25">
      <c r="A952" s="72">
        <v>951</v>
      </c>
      <c r="B952" s="81" t="s">
        <v>499</v>
      </c>
      <c r="C952" s="24"/>
      <c r="D952" s="24" t="s">
        <v>560</v>
      </c>
      <c r="E952" s="24" t="s">
        <v>637</v>
      </c>
      <c r="F952" s="44" t="s">
        <v>188</v>
      </c>
      <c r="G952" s="24" t="s">
        <v>20</v>
      </c>
      <c r="H952" s="24" t="s">
        <v>36</v>
      </c>
      <c r="I952" s="58">
        <v>5</v>
      </c>
      <c r="J952" s="249" t="str">
        <f t="shared" si="14"/>
        <v>Малышевский городской округ, п.г.т. Малышева, ул. Ленина, д. 5</v>
      </c>
      <c r="K952" s="75">
        <v>425.4</v>
      </c>
      <c r="L952" s="75">
        <v>8</v>
      </c>
      <c r="M952" s="75">
        <v>8</v>
      </c>
      <c r="N952" s="38" t="s">
        <v>2012</v>
      </c>
      <c r="O952" s="39">
        <v>42660</v>
      </c>
      <c r="P952" s="38" t="s">
        <v>1608</v>
      </c>
      <c r="Q952" s="65">
        <v>2964151.59</v>
      </c>
    </row>
    <row r="953" spans="1:17" ht="23.25" x14ac:dyDescent="0.25">
      <c r="A953" s="72">
        <v>952</v>
      </c>
      <c r="B953" s="81" t="s">
        <v>499</v>
      </c>
      <c r="C953" s="24"/>
      <c r="D953" s="24" t="s">
        <v>560</v>
      </c>
      <c r="E953" s="24" t="s">
        <v>637</v>
      </c>
      <c r="F953" s="44" t="s">
        <v>188</v>
      </c>
      <c r="G953" s="24" t="s">
        <v>20</v>
      </c>
      <c r="H953" s="24" t="s">
        <v>561</v>
      </c>
      <c r="I953" s="58">
        <v>17</v>
      </c>
      <c r="J953" s="249" t="str">
        <f t="shared" si="14"/>
        <v>Малышевский городской округ, п.г.т. Малышева, ул. Мопра, д. 17</v>
      </c>
      <c r="K953" s="75">
        <v>687.7</v>
      </c>
      <c r="L953" s="75">
        <v>12</v>
      </c>
      <c r="M953" s="75">
        <v>8</v>
      </c>
      <c r="N953" s="38" t="s">
        <v>2012</v>
      </c>
      <c r="O953" s="39">
        <v>42660</v>
      </c>
      <c r="P953" s="38" t="s">
        <v>1608</v>
      </c>
      <c r="Q953" s="65">
        <v>4867073.32</v>
      </c>
    </row>
    <row r="954" spans="1:17" ht="23.25" x14ac:dyDescent="0.25">
      <c r="A954" s="72">
        <v>953</v>
      </c>
      <c r="B954" s="81" t="s">
        <v>499</v>
      </c>
      <c r="C954" s="73"/>
      <c r="D954" s="24" t="s">
        <v>560</v>
      </c>
      <c r="E954" s="24" t="s">
        <v>637</v>
      </c>
      <c r="F954" s="44" t="s">
        <v>188</v>
      </c>
      <c r="G954" s="24" t="s">
        <v>20</v>
      </c>
      <c r="H954" s="24" t="s">
        <v>161</v>
      </c>
      <c r="I954" s="58">
        <v>1</v>
      </c>
      <c r="J954" s="249" t="str">
        <f t="shared" si="14"/>
        <v>Малышевский городской округ, п.г.т. Малышева, ул. Тимирязева, д. 1</v>
      </c>
      <c r="K954" s="75">
        <v>7816.4</v>
      </c>
      <c r="L954" s="75">
        <v>142</v>
      </c>
      <c r="M954" s="75">
        <v>1</v>
      </c>
      <c r="N954" s="38" t="s">
        <v>1998</v>
      </c>
      <c r="O954" s="39">
        <v>42849</v>
      </c>
      <c r="P954" s="38" t="s">
        <v>1608</v>
      </c>
      <c r="Q954" s="65">
        <v>4493679.54</v>
      </c>
    </row>
    <row r="955" spans="1:17" ht="23.25" x14ac:dyDescent="0.25">
      <c r="A955" s="72">
        <v>954</v>
      </c>
      <c r="B955" s="81" t="s">
        <v>499</v>
      </c>
      <c r="C955" s="24"/>
      <c r="D955" s="24" t="s">
        <v>560</v>
      </c>
      <c r="E955" s="24" t="s">
        <v>1500</v>
      </c>
      <c r="F955" s="24" t="s">
        <v>783</v>
      </c>
      <c r="G955" s="24" t="s">
        <v>20</v>
      </c>
      <c r="H955" s="24" t="s">
        <v>784</v>
      </c>
      <c r="I955" s="58">
        <v>18</v>
      </c>
      <c r="J955" s="249" t="str">
        <f t="shared" si="14"/>
        <v>Малышевский городской округ, пос. Изумруд (г Асбест), ул. Садовая 5-я, д. 18</v>
      </c>
      <c r="K955" s="75">
        <v>740.7</v>
      </c>
      <c r="L955" s="75">
        <v>16</v>
      </c>
      <c r="M955" s="75">
        <v>1</v>
      </c>
      <c r="N955" s="38" t="s">
        <v>1998</v>
      </c>
      <c r="O955" s="39">
        <v>42849</v>
      </c>
      <c r="P955" s="38" t="s">
        <v>1608</v>
      </c>
      <c r="Q955" s="65">
        <v>1072933.8799999999</v>
      </c>
    </row>
    <row r="956" spans="1:17" ht="23.25" x14ac:dyDescent="0.25">
      <c r="A956" s="72">
        <v>955</v>
      </c>
      <c r="B956" s="81" t="s">
        <v>495</v>
      </c>
      <c r="C956" s="49"/>
      <c r="D956" s="49" t="s">
        <v>415</v>
      </c>
      <c r="E956" s="49" t="s">
        <v>18</v>
      </c>
      <c r="F956" s="49" t="s">
        <v>416</v>
      </c>
      <c r="G956" s="49" t="s">
        <v>190</v>
      </c>
      <c r="H956" s="49" t="s">
        <v>804</v>
      </c>
      <c r="I956" s="67">
        <v>1</v>
      </c>
      <c r="J956" s="249" t="str">
        <f t="shared" si="14"/>
        <v>муниципальное образование «город Екатеринбург», г. Екатеринбург, б-р Сиреневый, д. 1</v>
      </c>
      <c r="K956" s="99">
        <v>16500.400000000001</v>
      </c>
      <c r="L956" s="75">
        <v>347</v>
      </c>
      <c r="M956" s="99">
        <v>2</v>
      </c>
      <c r="N956" s="55" t="s">
        <v>1297</v>
      </c>
      <c r="O956" s="54">
        <v>42598</v>
      </c>
      <c r="P956" s="55" t="s">
        <v>1598</v>
      </c>
      <c r="Q956" s="65">
        <v>3644458.28</v>
      </c>
    </row>
    <row r="957" spans="1:17" ht="23.25" x14ac:dyDescent="0.25">
      <c r="A957" s="72">
        <v>956</v>
      </c>
      <c r="B957" s="81" t="s">
        <v>495</v>
      </c>
      <c r="C957" s="49"/>
      <c r="D957" s="49" t="s">
        <v>415</v>
      </c>
      <c r="E957" s="49" t="s">
        <v>18</v>
      </c>
      <c r="F957" s="49" t="s">
        <v>416</v>
      </c>
      <c r="G957" s="49" t="s">
        <v>190</v>
      </c>
      <c r="H957" s="49" t="s">
        <v>804</v>
      </c>
      <c r="I957" s="67">
        <v>23</v>
      </c>
      <c r="J957" s="249" t="str">
        <f t="shared" si="14"/>
        <v>муниципальное образование «город Екатеринбург», г. Екатеринбург, б-р Сиреневый, д. 23</v>
      </c>
      <c r="K957" s="99">
        <v>10467.700000000001</v>
      </c>
      <c r="L957" s="75">
        <v>215</v>
      </c>
      <c r="M957" s="99">
        <v>6</v>
      </c>
      <c r="N957" s="55" t="s">
        <v>1297</v>
      </c>
      <c r="O957" s="54">
        <v>42598</v>
      </c>
      <c r="P957" s="55" t="s">
        <v>1598</v>
      </c>
      <c r="Q957" s="65">
        <v>10933374.84</v>
      </c>
    </row>
    <row r="958" spans="1:17" ht="23.25" x14ac:dyDescent="0.25">
      <c r="A958" s="72">
        <v>957</v>
      </c>
      <c r="B958" s="81" t="s">
        <v>495</v>
      </c>
      <c r="C958" s="24"/>
      <c r="D958" s="24" t="s">
        <v>415</v>
      </c>
      <c r="E958" s="24" t="s">
        <v>18</v>
      </c>
      <c r="F958" s="24" t="s">
        <v>416</v>
      </c>
      <c r="G958" s="24" t="s">
        <v>20</v>
      </c>
      <c r="H958" s="24" t="s">
        <v>583</v>
      </c>
      <c r="I958" s="58">
        <v>1</v>
      </c>
      <c r="J958" s="249" t="str">
        <f t="shared" si="14"/>
        <v>муниципальное образование «город Екатеринбург», г. Екатеринбург, ул. Малый Конный п-ов, д. 1</v>
      </c>
      <c r="K958" s="75">
        <v>252.6</v>
      </c>
      <c r="L958" s="75">
        <v>8</v>
      </c>
      <c r="M958" s="75">
        <v>8</v>
      </c>
      <c r="N958" s="38" t="s">
        <v>1690</v>
      </c>
      <c r="O958" s="39">
        <v>42517</v>
      </c>
      <c r="P958" s="38" t="s">
        <v>3276</v>
      </c>
      <c r="Q958" s="65">
        <v>1515692.3</v>
      </c>
    </row>
    <row r="959" spans="1:17" ht="23.25" x14ac:dyDescent="0.25">
      <c r="A959" s="72">
        <v>958</v>
      </c>
      <c r="B959" s="81" t="s">
        <v>495</v>
      </c>
      <c r="C959" s="24"/>
      <c r="D959" s="24" t="s">
        <v>415</v>
      </c>
      <c r="E959" s="24" t="s">
        <v>18</v>
      </c>
      <c r="F959" s="24" t="s">
        <v>416</v>
      </c>
      <c r="G959" s="24" t="s">
        <v>20</v>
      </c>
      <c r="H959" s="24" t="s">
        <v>583</v>
      </c>
      <c r="I959" s="58">
        <v>2</v>
      </c>
      <c r="J959" s="249" t="str">
        <f t="shared" si="14"/>
        <v>муниципальное образование «город Екатеринбург», г. Екатеринбург, ул. Малый Конный п-ов, д. 2</v>
      </c>
      <c r="K959" s="75">
        <v>447.6</v>
      </c>
      <c r="L959" s="75">
        <v>8</v>
      </c>
      <c r="M959" s="75">
        <v>8</v>
      </c>
      <c r="N959" s="38" t="s">
        <v>1690</v>
      </c>
      <c r="O959" s="39">
        <v>42517</v>
      </c>
      <c r="P959" s="38" t="s">
        <v>3276</v>
      </c>
      <c r="Q959" s="65">
        <v>2656760.56</v>
      </c>
    </row>
    <row r="960" spans="1:17" ht="23.25" x14ac:dyDescent="0.25">
      <c r="A960" s="72">
        <v>959</v>
      </c>
      <c r="B960" s="81" t="s">
        <v>495</v>
      </c>
      <c r="C960" s="24"/>
      <c r="D960" s="24" t="s">
        <v>415</v>
      </c>
      <c r="E960" s="24" t="s">
        <v>18</v>
      </c>
      <c r="F960" s="24" t="s">
        <v>416</v>
      </c>
      <c r="G960" s="24" t="s">
        <v>20</v>
      </c>
      <c r="H960" s="24" t="s">
        <v>583</v>
      </c>
      <c r="I960" s="58">
        <v>3</v>
      </c>
      <c r="J960" s="249" t="str">
        <f t="shared" si="14"/>
        <v>муниципальное образование «город Екатеринбург», г. Екатеринбург, ул. Малый Конный п-ов, д. 3</v>
      </c>
      <c r="K960" s="75">
        <v>383.6</v>
      </c>
      <c r="L960" s="75">
        <v>8</v>
      </c>
      <c r="M960" s="75">
        <v>8</v>
      </c>
      <c r="N960" s="38" t="s">
        <v>2238</v>
      </c>
      <c r="O960" s="39">
        <v>42541</v>
      </c>
      <c r="P960" s="38" t="s">
        <v>3276</v>
      </c>
      <c r="Q960" s="65">
        <v>3165346.46</v>
      </c>
    </row>
    <row r="961" spans="1:18" ht="23.25" x14ac:dyDescent="0.25">
      <c r="A961" s="72">
        <v>960</v>
      </c>
      <c r="B961" s="81" t="s">
        <v>495</v>
      </c>
      <c r="C961" s="24"/>
      <c r="D961" s="24" t="s">
        <v>415</v>
      </c>
      <c r="E961" s="24" t="s">
        <v>18</v>
      </c>
      <c r="F961" s="24" t="s">
        <v>416</v>
      </c>
      <c r="G961" s="24" t="s">
        <v>20</v>
      </c>
      <c r="H961" s="24" t="s">
        <v>583</v>
      </c>
      <c r="I961" s="58">
        <v>4</v>
      </c>
      <c r="J961" s="249" t="str">
        <f t="shared" si="14"/>
        <v>муниципальное образование «город Екатеринбург», г. Екатеринбург, ул. Малый Конный п-ов, д. 4</v>
      </c>
      <c r="K961" s="75">
        <v>464.3</v>
      </c>
      <c r="L961" s="75">
        <v>8</v>
      </c>
      <c r="M961" s="75">
        <v>8</v>
      </c>
      <c r="N961" s="38" t="s">
        <v>2238</v>
      </c>
      <c r="O961" s="39">
        <v>42541</v>
      </c>
      <c r="P961" s="38" t="s">
        <v>3276</v>
      </c>
      <c r="Q961" s="65">
        <v>2493167.7200000002</v>
      </c>
    </row>
    <row r="962" spans="1:18" ht="33.75" x14ac:dyDescent="0.25">
      <c r="A962" s="72">
        <v>961</v>
      </c>
      <c r="B962" s="81" t="s">
        <v>495</v>
      </c>
      <c r="C962" s="24"/>
      <c r="D962" s="24" t="s">
        <v>415</v>
      </c>
      <c r="E962" s="24" t="s">
        <v>18</v>
      </c>
      <c r="F962" s="24" t="s">
        <v>416</v>
      </c>
      <c r="G962" s="24" t="s">
        <v>444</v>
      </c>
      <c r="H962" s="24" t="s">
        <v>505</v>
      </c>
      <c r="I962" s="58" t="s">
        <v>890</v>
      </c>
      <c r="J962" s="249" t="str">
        <f t="shared" si="14"/>
        <v>муниципальное образование «город Екатеринбург», г. Екатеринбург, наб. Рабочей молодежи, д. 49КОРПУС А</v>
      </c>
      <c r="K962" s="75">
        <v>800.3</v>
      </c>
      <c r="L962" s="75">
        <v>25</v>
      </c>
      <c r="M962" s="75">
        <v>8</v>
      </c>
      <c r="N962" s="38" t="s">
        <v>2358</v>
      </c>
      <c r="O962" s="39" t="s">
        <v>2359</v>
      </c>
      <c r="P962" s="38" t="s">
        <v>2360</v>
      </c>
      <c r="Q962" s="65">
        <v>3070584.2</v>
      </c>
      <c r="R962" s="102" t="s">
        <v>2229</v>
      </c>
    </row>
    <row r="963" spans="1:18" ht="23.25" x14ac:dyDescent="0.25">
      <c r="A963" s="72">
        <v>962</v>
      </c>
      <c r="B963" s="81" t="s">
        <v>495</v>
      </c>
      <c r="C963" s="49"/>
      <c r="D963" s="49" t="s">
        <v>415</v>
      </c>
      <c r="E963" s="49" t="s">
        <v>18</v>
      </c>
      <c r="F963" s="49" t="s">
        <v>416</v>
      </c>
      <c r="G963" s="49" t="s">
        <v>64</v>
      </c>
      <c r="H963" s="49" t="s">
        <v>805</v>
      </c>
      <c r="I963" s="67" t="s">
        <v>882</v>
      </c>
      <c r="J963" s="249" t="str">
        <f t="shared" ref="J963:J1026" si="15">C963&amp;""&amp;D963&amp;", "&amp;E963&amp;" "&amp;F963&amp;", "&amp;G963&amp;" "&amp;H963&amp;", д. "&amp;I963</f>
        <v>муниципальное образование «город Екатеринбург», г. Екатеринбург, пер. Асбестовский, д. 3КОРПУС 3</v>
      </c>
      <c r="K963" s="99">
        <v>5779.1</v>
      </c>
      <c r="L963" s="75">
        <v>108</v>
      </c>
      <c r="M963" s="99">
        <v>3</v>
      </c>
      <c r="N963" s="55" t="s">
        <v>1299</v>
      </c>
      <c r="O963" s="54">
        <v>42598</v>
      </c>
      <c r="P963" s="55" t="s">
        <v>1598</v>
      </c>
      <c r="Q963" s="65">
        <v>5635490.9100000001</v>
      </c>
    </row>
    <row r="964" spans="1:18" ht="23.25" x14ac:dyDescent="0.25">
      <c r="A964" s="72">
        <v>963</v>
      </c>
      <c r="B964" s="81" t="s">
        <v>495</v>
      </c>
      <c r="C964" s="24"/>
      <c r="D964" s="24" t="s">
        <v>415</v>
      </c>
      <c r="E964" s="88" t="s">
        <v>18</v>
      </c>
      <c r="F964" s="88" t="s">
        <v>416</v>
      </c>
      <c r="G964" s="88" t="s">
        <v>64</v>
      </c>
      <c r="H964" s="88" t="s">
        <v>848</v>
      </c>
      <c r="I964" s="84">
        <v>8</v>
      </c>
      <c r="J964" s="249" t="str">
        <f t="shared" si="15"/>
        <v>муниципальное образование «город Екатеринбург», г. Екатеринбург, пер. Банковский, д. 8</v>
      </c>
      <c r="K964" s="75">
        <v>3919</v>
      </c>
      <c r="L964" s="75">
        <v>32</v>
      </c>
      <c r="M964" s="75">
        <v>8</v>
      </c>
      <c r="N964" s="38" t="s">
        <v>2239</v>
      </c>
      <c r="O964" s="39">
        <v>42506</v>
      </c>
      <c r="P964" s="38" t="s">
        <v>1635</v>
      </c>
      <c r="Q964" s="65">
        <v>11456922.08</v>
      </c>
    </row>
    <row r="965" spans="1:18" ht="23.25" x14ac:dyDescent="0.25">
      <c r="A965" s="80">
        <v>964</v>
      </c>
      <c r="B965" s="81" t="s">
        <v>495</v>
      </c>
      <c r="C965" s="24"/>
      <c r="D965" s="24" t="s">
        <v>415</v>
      </c>
      <c r="E965" s="88" t="s">
        <v>18</v>
      </c>
      <c r="F965" s="88" t="s">
        <v>416</v>
      </c>
      <c r="G965" s="88" t="s">
        <v>64</v>
      </c>
      <c r="H965" s="88" t="s">
        <v>862</v>
      </c>
      <c r="I965" s="84">
        <v>2</v>
      </c>
      <c r="J965" s="249" t="str">
        <f t="shared" si="15"/>
        <v>муниципальное образование «город Екатеринбург», г. Екатеринбург, пер. Вечерний, д. 2</v>
      </c>
      <c r="K965" s="75">
        <v>983.3</v>
      </c>
      <c r="L965" s="75">
        <v>12</v>
      </c>
      <c r="M965" s="75">
        <v>8</v>
      </c>
      <c r="N965" s="38" t="s">
        <v>2085</v>
      </c>
      <c r="O965" s="39">
        <v>42688</v>
      </c>
      <c r="P965" s="38" t="s">
        <v>1632</v>
      </c>
      <c r="Q965" s="65">
        <v>6339753.8600000003</v>
      </c>
    </row>
    <row r="966" spans="1:18" ht="23.25" x14ac:dyDescent="0.25">
      <c r="A966" s="72">
        <v>965</v>
      </c>
      <c r="B966" s="81" t="s">
        <v>495</v>
      </c>
      <c r="C966" s="73"/>
      <c r="D966" s="24" t="s">
        <v>415</v>
      </c>
      <c r="E966" s="88" t="s">
        <v>18</v>
      </c>
      <c r="F966" s="88" t="s">
        <v>416</v>
      </c>
      <c r="G966" s="88" t="s">
        <v>64</v>
      </c>
      <c r="H966" s="88" t="s">
        <v>487</v>
      </c>
      <c r="I966" s="84" t="s">
        <v>981</v>
      </c>
      <c r="J966" s="249" t="str">
        <f t="shared" si="15"/>
        <v>муниципальное образование «город Екатеринбург», г. Екатеринбург, пер. Высокий, д. 2</v>
      </c>
      <c r="K966" s="75">
        <v>856.2</v>
      </c>
      <c r="L966" s="75">
        <v>15</v>
      </c>
      <c r="M966" s="75">
        <v>8</v>
      </c>
      <c r="N966" s="38" t="s">
        <v>2105</v>
      </c>
      <c r="O966" s="39">
        <v>42885</v>
      </c>
      <c r="P966" s="38" t="s">
        <v>1644</v>
      </c>
      <c r="Q966" s="65">
        <v>5578368.8899999997</v>
      </c>
    </row>
    <row r="967" spans="1:18" ht="33.75" x14ac:dyDescent="0.25">
      <c r="A967" s="72">
        <v>966</v>
      </c>
      <c r="B967" s="81" t="s">
        <v>495</v>
      </c>
      <c r="C967" s="24"/>
      <c r="D967" s="24" t="s">
        <v>415</v>
      </c>
      <c r="E967" s="24" t="s">
        <v>18</v>
      </c>
      <c r="F967" s="24" t="s">
        <v>416</v>
      </c>
      <c r="G967" s="24" t="s">
        <v>64</v>
      </c>
      <c r="H967" s="24" t="s">
        <v>487</v>
      </c>
      <c r="I967" s="58">
        <v>4</v>
      </c>
      <c r="J967" s="249" t="str">
        <f t="shared" si="15"/>
        <v>муниципальное образование «город Екатеринбург», г. Екатеринбург, пер. Высокий, д. 4</v>
      </c>
      <c r="K967" s="75">
        <v>433.9</v>
      </c>
      <c r="L967" s="75">
        <v>8</v>
      </c>
      <c r="M967" s="75">
        <v>8</v>
      </c>
      <c r="N967" s="38" t="s">
        <v>1939</v>
      </c>
      <c r="O967" s="39" t="s">
        <v>1940</v>
      </c>
      <c r="P967" s="38" t="s">
        <v>2240</v>
      </c>
      <c r="Q967" s="65">
        <v>3365246.72</v>
      </c>
    </row>
    <row r="968" spans="1:18" ht="33.75" x14ac:dyDescent="0.25">
      <c r="A968" s="72">
        <v>967</v>
      </c>
      <c r="B968" s="81" t="s">
        <v>495</v>
      </c>
      <c r="C968" s="24"/>
      <c r="D968" s="24" t="s">
        <v>415</v>
      </c>
      <c r="E968" s="88" t="s">
        <v>18</v>
      </c>
      <c r="F968" s="88" t="s">
        <v>416</v>
      </c>
      <c r="G968" s="88" t="s">
        <v>64</v>
      </c>
      <c r="H968" s="88" t="s">
        <v>1029</v>
      </c>
      <c r="I968" s="84" t="s">
        <v>1005</v>
      </c>
      <c r="J968" s="249" t="str">
        <f t="shared" si="15"/>
        <v>муниципальное образование «город Екатеринбург», г. Екатеринбург, пер. Газорезчиков, д. 42</v>
      </c>
      <c r="K968" s="75">
        <v>524.70000000000005</v>
      </c>
      <c r="L968" s="75">
        <v>8</v>
      </c>
      <c r="M968" s="75">
        <v>8</v>
      </c>
      <c r="N968" s="38" t="s">
        <v>2361</v>
      </c>
      <c r="O968" s="39" t="s">
        <v>2362</v>
      </c>
      <c r="P968" s="38" t="s">
        <v>2392</v>
      </c>
      <c r="Q968" s="65">
        <v>2717320.52</v>
      </c>
    </row>
    <row r="969" spans="1:18" ht="23.25" x14ac:dyDescent="0.25">
      <c r="A969" s="72">
        <v>968</v>
      </c>
      <c r="B969" s="81" t="s">
        <v>495</v>
      </c>
      <c r="C969" s="24"/>
      <c r="D969" s="24" t="s">
        <v>415</v>
      </c>
      <c r="E969" s="24" t="s">
        <v>18</v>
      </c>
      <c r="F969" s="24" t="s">
        <v>416</v>
      </c>
      <c r="G969" s="24" t="s">
        <v>64</v>
      </c>
      <c r="H969" s="24" t="s">
        <v>585</v>
      </c>
      <c r="I969" s="58">
        <v>12</v>
      </c>
      <c r="J969" s="249" t="str">
        <f t="shared" si="15"/>
        <v>муниципальное образование «город Екатеринбург», г. Екатеринбург, пер. Гаринский, д. 12</v>
      </c>
      <c r="K969" s="75">
        <v>798.2</v>
      </c>
      <c r="L969" s="75">
        <v>12</v>
      </c>
      <c r="M969" s="75">
        <v>8</v>
      </c>
      <c r="N969" s="38" t="s">
        <v>1690</v>
      </c>
      <c r="O969" s="39">
        <v>42517</v>
      </c>
      <c r="P969" s="38" t="s">
        <v>3276</v>
      </c>
      <c r="Q969" s="65">
        <v>2840999.86</v>
      </c>
    </row>
    <row r="970" spans="1:18" ht="23.25" x14ac:dyDescent="0.25">
      <c r="A970" s="72">
        <v>969</v>
      </c>
      <c r="B970" s="81" t="s">
        <v>495</v>
      </c>
      <c r="C970" s="24"/>
      <c r="D970" s="24" t="s">
        <v>415</v>
      </c>
      <c r="E970" s="24" t="s">
        <v>18</v>
      </c>
      <c r="F970" s="24" t="s">
        <v>416</v>
      </c>
      <c r="G970" s="24" t="s">
        <v>64</v>
      </c>
      <c r="H970" s="24" t="s">
        <v>585</v>
      </c>
      <c r="I970" s="58">
        <v>14</v>
      </c>
      <c r="J970" s="249" t="str">
        <f t="shared" si="15"/>
        <v>муниципальное образование «город Екатеринбург», г. Екатеринбург, пер. Гаринский, д. 14</v>
      </c>
      <c r="K970" s="75">
        <v>796</v>
      </c>
      <c r="L970" s="75">
        <v>12</v>
      </c>
      <c r="M970" s="75">
        <v>8</v>
      </c>
      <c r="N970" s="38" t="s">
        <v>1690</v>
      </c>
      <c r="O970" s="39">
        <v>42517</v>
      </c>
      <c r="P970" s="38" t="s">
        <v>3276</v>
      </c>
      <c r="Q970" s="65">
        <v>2385634.3199999998</v>
      </c>
    </row>
    <row r="971" spans="1:18" ht="23.25" x14ac:dyDescent="0.25">
      <c r="A971" s="72">
        <v>970</v>
      </c>
      <c r="B971" s="81" t="s">
        <v>495</v>
      </c>
      <c r="C971" s="24"/>
      <c r="D971" s="24" t="s">
        <v>415</v>
      </c>
      <c r="E971" s="24" t="s">
        <v>18</v>
      </c>
      <c r="F971" s="24" t="s">
        <v>416</v>
      </c>
      <c r="G971" s="24" t="s">
        <v>64</v>
      </c>
      <c r="H971" s="24" t="s">
        <v>585</v>
      </c>
      <c r="I971" s="58">
        <v>16</v>
      </c>
      <c r="J971" s="249" t="str">
        <f t="shared" si="15"/>
        <v>муниципальное образование «город Екатеринбург», г. Екатеринбург, пер. Гаринский, д. 16</v>
      </c>
      <c r="K971" s="75">
        <v>915.4</v>
      </c>
      <c r="L971" s="75">
        <v>11</v>
      </c>
      <c r="M971" s="75">
        <v>8</v>
      </c>
      <c r="N971" s="38" t="s">
        <v>1690</v>
      </c>
      <c r="O971" s="39">
        <v>42517</v>
      </c>
      <c r="P971" s="38" t="s">
        <v>3276</v>
      </c>
      <c r="Q971" s="65">
        <v>2756816.3</v>
      </c>
    </row>
    <row r="972" spans="1:18" ht="23.25" x14ac:dyDescent="0.25">
      <c r="A972" s="72">
        <v>971</v>
      </c>
      <c r="B972" s="81" t="s">
        <v>495</v>
      </c>
      <c r="C972" s="24"/>
      <c r="D972" s="24" t="s">
        <v>415</v>
      </c>
      <c r="E972" s="24" t="s">
        <v>18</v>
      </c>
      <c r="F972" s="24" t="s">
        <v>416</v>
      </c>
      <c r="G972" s="24" t="s">
        <v>64</v>
      </c>
      <c r="H972" s="24" t="s">
        <v>585</v>
      </c>
      <c r="I972" s="58">
        <v>8</v>
      </c>
      <c r="J972" s="249" t="str">
        <f t="shared" si="15"/>
        <v>муниципальное образование «город Екатеринбург», г. Екатеринбург, пер. Гаринский, д. 8</v>
      </c>
      <c r="K972" s="75">
        <v>355.4</v>
      </c>
      <c r="L972" s="75">
        <v>8</v>
      </c>
      <c r="M972" s="75">
        <v>8</v>
      </c>
      <c r="N972" s="38" t="s">
        <v>1690</v>
      </c>
      <c r="O972" s="39">
        <v>42517</v>
      </c>
      <c r="P972" s="38" t="s">
        <v>3276</v>
      </c>
      <c r="Q972" s="65">
        <v>1886845.96</v>
      </c>
    </row>
    <row r="973" spans="1:18" ht="23.25" x14ac:dyDescent="0.25">
      <c r="A973" s="72">
        <v>972</v>
      </c>
      <c r="B973" s="81" t="s">
        <v>495</v>
      </c>
      <c r="C973" s="24"/>
      <c r="D973" s="24" t="s">
        <v>415</v>
      </c>
      <c r="E973" s="88" t="s">
        <v>18</v>
      </c>
      <c r="F973" s="88" t="s">
        <v>416</v>
      </c>
      <c r="G973" s="88" t="s">
        <v>64</v>
      </c>
      <c r="H973" s="88" t="s">
        <v>866</v>
      </c>
      <c r="I973" s="84">
        <v>4</v>
      </c>
      <c r="J973" s="249" t="str">
        <f t="shared" si="15"/>
        <v>муниципальное образование «город Екатеринбург», г. Екатеринбург, пер. Дружбы, д. 4</v>
      </c>
      <c r="K973" s="75">
        <v>4985.2</v>
      </c>
      <c r="L973" s="75">
        <v>40</v>
      </c>
      <c r="M973" s="75">
        <v>8</v>
      </c>
      <c r="N973" s="38" t="s">
        <v>2241</v>
      </c>
      <c r="O973" s="39">
        <v>42502</v>
      </c>
      <c r="P973" s="38" t="s">
        <v>1626</v>
      </c>
      <c r="Q973" s="65">
        <v>11829666.380000001</v>
      </c>
    </row>
    <row r="974" spans="1:18" ht="23.25" x14ac:dyDescent="0.25">
      <c r="A974" s="72">
        <v>973</v>
      </c>
      <c r="B974" s="81" t="s">
        <v>495</v>
      </c>
      <c r="C974" s="49"/>
      <c r="D974" s="49" t="s">
        <v>415</v>
      </c>
      <c r="E974" s="49" t="s">
        <v>18</v>
      </c>
      <c r="F974" s="49" t="s">
        <v>416</v>
      </c>
      <c r="G974" s="49" t="s">
        <v>64</v>
      </c>
      <c r="H974" s="49" t="s">
        <v>417</v>
      </c>
      <c r="I974" s="67">
        <v>42</v>
      </c>
      <c r="J974" s="249" t="str">
        <f t="shared" si="15"/>
        <v>муниципальное образование «город Екатеринбург», г. Екатеринбург, пер. Замятина, д. 42</v>
      </c>
      <c r="K974" s="99">
        <v>3988.32</v>
      </c>
      <c r="L974" s="75">
        <v>71</v>
      </c>
      <c r="M974" s="99">
        <v>2</v>
      </c>
      <c r="N974" s="55" t="s">
        <v>1298</v>
      </c>
      <c r="O974" s="54">
        <v>42598</v>
      </c>
      <c r="P974" s="55" t="s">
        <v>1598</v>
      </c>
      <c r="Q974" s="65">
        <v>3636606.52</v>
      </c>
    </row>
    <row r="975" spans="1:18" ht="23.25" x14ac:dyDescent="0.25">
      <c r="A975" s="72">
        <v>974</v>
      </c>
      <c r="B975" s="81" t="s">
        <v>495</v>
      </c>
      <c r="C975" s="24"/>
      <c r="D975" s="24" t="s">
        <v>415</v>
      </c>
      <c r="E975" s="24" t="s">
        <v>18</v>
      </c>
      <c r="F975" s="24" t="s">
        <v>416</v>
      </c>
      <c r="G975" s="24" t="s">
        <v>64</v>
      </c>
      <c r="H975" s="24" t="s">
        <v>851</v>
      </c>
      <c r="I975" s="58">
        <v>4</v>
      </c>
      <c r="J975" s="249" t="str">
        <f t="shared" si="15"/>
        <v>муниципальное образование «город Екатеринбург», г. Екатеринбург, пер. Зерновой, д. 4</v>
      </c>
      <c r="K975" s="75">
        <v>432.4</v>
      </c>
      <c r="L975" s="75">
        <v>8</v>
      </c>
      <c r="M975" s="75">
        <v>4</v>
      </c>
      <c r="N975" s="38" t="s">
        <v>2086</v>
      </c>
      <c r="O975" s="39">
        <v>42688</v>
      </c>
      <c r="P975" s="38" t="s">
        <v>1692</v>
      </c>
      <c r="Q975" s="65">
        <v>2488184.58</v>
      </c>
    </row>
    <row r="976" spans="1:18" ht="23.25" x14ac:dyDescent="0.25">
      <c r="A976" s="72">
        <v>975</v>
      </c>
      <c r="B976" s="81" t="s">
        <v>495</v>
      </c>
      <c r="C976" s="24"/>
      <c r="D976" s="24" t="s">
        <v>415</v>
      </c>
      <c r="E976" s="24" t="s">
        <v>18</v>
      </c>
      <c r="F976" s="24" t="s">
        <v>416</v>
      </c>
      <c r="G976" s="24" t="s">
        <v>64</v>
      </c>
      <c r="H976" s="24" t="s">
        <v>852</v>
      </c>
      <c r="I976" s="58">
        <v>3</v>
      </c>
      <c r="J976" s="249" t="str">
        <f t="shared" si="15"/>
        <v>муниципальное образование «город Екатеринбург», г. Екатеринбург, пер. Калиновский, д. 3</v>
      </c>
      <c r="K976" s="75">
        <v>562.20000000000005</v>
      </c>
      <c r="L976" s="75">
        <v>4</v>
      </c>
      <c r="M976" s="75">
        <v>5</v>
      </c>
      <c r="N976" s="38" t="s">
        <v>2363</v>
      </c>
      <c r="O976" s="39" t="s">
        <v>2364</v>
      </c>
      <c r="P976" s="38" t="s">
        <v>1692</v>
      </c>
      <c r="Q976" s="65">
        <v>3414144.74</v>
      </c>
    </row>
    <row r="977" spans="1:17" ht="23.25" x14ac:dyDescent="0.25">
      <c r="A977" s="72">
        <v>976</v>
      </c>
      <c r="B977" s="81" t="s">
        <v>495</v>
      </c>
      <c r="C977" s="24"/>
      <c r="D977" s="24" t="s">
        <v>415</v>
      </c>
      <c r="E977" s="24" t="s">
        <v>18</v>
      </c>
      <c r="F977" s="24" t="s">
        <v>416</v>
      </c>
      <c r="G977" s="24" t="s">
        <v>64</v>
      </c>
      <c r="H977" s="24" t="s">
        <v>852</v>
      </c>
      <c r="I977" s="58">
        <v>5</v>
      </c>
      <c r="J977" s="249" t="str">
        <f t="shared" si="15"/>
        <v>муниципальное образование «город Екатеринбург», г. Екатеринбург, пер. Калиновский, д. 5</v>
      </c>
      <c r="K977" s="75">
        <v>552.9</v>
      </c>
      <c r="L977" s="75">
        <v>4</v>
      </c>
      <c r="M977" s="75">
        <v>4</v>
      </c>
      <c r="N977" s="38" t="s">
        <v>2087</v>
      </c>
      <c r="O977" s="39">
        <v>42668</v>
      </c>
      <c r="P977" s="38" t="s">
        <v>1692</v>
      </c>
      <c r="Q977" s="65">
        <v>3169067</v>
      </c>
    </row>
    <row r="978" spans="1:17" ht="23.25" x14ac:dyDescent="0.25">
      <c r="A978" s="72">
        <v>977</v>
      </c>
      <c r="B978" s="81" t="s">
        <v>495</v>
      </c>
      <c r="C978" s="24"/>
      <c r="D978" s="24" t="s">
        <v>415</v>
      </c>
      <c r="E978" s="24" t="s">
        <v>18</v>
      </c>
      <c r="F978" s="24" t="s">
        <v>416</v>
      </c>
      <c r="G978" s="24" t="s">
        <v>64</v>
      </c>
      <c r="H978" s="24" t="s">
        <v>852</v>
      </c>
      <c r="I978" s="58">
        <v>7</v>
      </c>
      <c r="J978" s="249" t="str">
        <f t="shared" si="15"/>
        <v>муниципальное образование «город Екатеринбург», г. Екатеринбург, пер. Калиновский, д. 7</v>
      </c>
      <c r="K978" s="75">
        <v>726.8</v>
      </c>
      <c r="L978" s="75">
        <v>8</v>
      </c>
      <c r="M978" s="75">
        <v>7</v>
      </c>
      <c r="N978" s="38" t="s">
        <v>2363</v>
      </c>
      <c r="O978" s="39" t="s">
        <v>2364</v>
      </c>
      <c r="P978" s="38" t="s">
        <v>1692</v>
      </c>
      <c r="Q978" s="65">
        <v>3204864.66</v>
      </c>
    </row>
    <row r="979" spans="1:17" ht="23.25" x14ac:dyDescent="0.25">
      <c r="A979" s="72">
        <v>978</v>
      </c>
      <c r="B979" s="81" t="s">
        <v>495</v>
      </c>
      <c r="C979" s="24"/>
      <c r="D979" s="24" t="s">
        <v>415</v>
      </c>
      <c r="E979" s="24" t="s">
        <v>18</v>
      </c>
      <c r="F979" s="24" t="s">
        <v>416</v>
      </c>
      <c r="G979" s="24" t="s">
        <v>64</v>
      </c>
      <c r="H979" s="24" t="s">
        <v>828</v>
      </c>
      <c r="I979" s="58">
        <v>8</v>
      </c>
      <c r="J979" s="249" t="str">
        <f t="shared" si="15"/>
        <v>муниципальное образование «город Екатеринбург», г. Екатеринбург, пер. Короткий, д. 8</v>
      </c>
      <c r="K979" s="75">
        <v>808.1</v>
      </c>
      <c r="L979" s="75">
        <v>18</v>
      </c>
      <c r="M979" s="75">
        <v>5</v>
      </c>
      <c r="N979" s="38" t="s">
        <v>2242</v>
      </c>
      <c r="O979" s="39">
        <v>42219</v>
      </c>
      <c r="P979" s="38" t="s">
        <v>1617</v>
      </c>
      <c r="Q979" s="65">
        <v>3552185.86</v>
      </c>
    </row>
    <row r="980" spans="1:17" ht="23.25" x14ac:dyDescent="0.25">
      <c r="A980" s="72">
        <v>979</v>
      </c>
      <c r="B980" s="81" t="s">
        <v>495</v>
      </c>
      <c r="C980" s="24"/>
      <c r="D980" s="24" t="s">
        <v>415</v>
      </c>
      <c r="E980" s="88" t="s">
        <v>18</v>
      </c>
      <c r="F980" s="88" t="s">
        <v>416</v>
      </c>
      <c r="G980" s="88" t="s">
        <v>64</v>
      </c>
      <c r="H980" s="88" t="s">
        <v>857</v>
      </c>
      <c r="I980" s="84">
        <v>15</v>
      </c>
      <c r="J980" s="249" t="str">
        <f t="shared" si="15"/>
        <v>муниципальное образование «город Екатеринбург», г. Екатеринбург, пер. Красный, д. 15</v>
      </c>
      <c r="K980" s="75">
        <v>1695.9</v>
      </c>
      <c r="L980" s="75">
        <v>40</v>
      </c>
      <c r="M980" s="75">
        <v>5</v>
      </c>
      <c r="N980" s="38" t="s">
        <v>1695</v>
      </c>
      <c r="O980" s="39">
        <v>42520</v>
      </c>
      <c r="P980" s="38" t="s">
        <v>1696</v>
      </c>
      <c r="Q980" s="65">
        <v>5136204.88</v>
      </c>
    </row>
    <row r="981" spans="1:17" ht="23.25" x14ac:dyDescent="0.25">
      <c r="A981" s="72">
        <v>980</v>
      </c>
      <c r="B981" s="81" t="s">
        <v>495</v>
      </c>
      <c r="C981" s="24"/>
      <c r="D981" s="24" t="s">
        <v>415</v>
      </c>
      <c r="E981" s="88" t="s">
        <v>18</v>
      </c>
      <c r="F981" s="88" t="s">
        <v>416</v>
      </c>
      <c r="G981" s="88" t="s">
        <v>64</v>
      </c>
      <c r="H981" s="88" t="s">
        <v>857</v>
      </c>
      <c r="I981" s="84">
        <v>4</v>
      </c>
      <c r="J981" s="249" t="str">
        <f t="shared" si="15"/>
        <v>муниципальное образование «город Екатеринбург», г. Екатеринбург, пер. Красный, д. 4</v>
      </c>
      <c r="K981" s="75">
        <v>3242.5</v>
      </c>
      <c r="L981" s="75">
        <v>181</v>
      </c>
      <c r="M981" s="75">
        <v>6</v>
      </c>
      <c r="N981" s="38" t="s">
        <v>1695</v>
      </c>
      <c r="O981" s="39">
        <v>42520</v>
      </c>
      <c r="P981" s="38" t="s">
        <v>1696</v>
      </c>
      <c r="Q981" s="65">
        <v>12078681.779999999</v>
      </c>
    </row>
    <row r="982" spans="1:17" ht="23.25" x14ac:dyDescent="0.25">
      <c r="A982" s="72">
        <v>981</v>
      </c>
      <c r="B982" s="81" t="s">
        <v>495</v>
      </c>
      <c r="C982" s="24"/>
      <c r="D982" s="24" t="s">
        <v>415</v>
      </c>
      <c r="E982" s="88" t="s">
        <v>18</v>
      </c>
      <c r="F982" s="88" t="s">
        <v>416</v>
      </c>
      <c r="G982" s="88" t="s">
        <v>64</v>
      </c>
      <c r="H982" s="88" t="s">
        <v>847</v>
      </c>
      <c r="I982" s="84" t="s">
        <v>916</v>
      </c>
      <c r="J982" s="249" t="str">
        <f t="shared" si="15"/>
        <v>муниципальное образование «город Екатеринбург», г. Екатеринбург, пер. Кыштымский, д. 8Б</v>
      </c>
      <c r="K982" s="75">
        <v>434.2</v>
      </c>
      <c r="L982" s="75">
        <v>8</v>
      </c>
      <c r="M982" s="75">
        <v>8</v>
      </c>
      <c r="N982" s="38" t="s">
        <v>2239</v>
      </c>
      <c r="O982" s="39">
        <v>42506</v>
      </c>
      <c r="P982" s="38" t="s">
        <v>1635</v>
      </c>
      <c r="Q982" s="65">
        <v>2455214.2000000002</v>
      </c>
    </row>
    <row r="983" spans="1:17" ht="23.25" x14ac:dyDescent="0.25">
      <c r="A983" s="72">
        <v>982</v>
      </c>
      <c r="B983" s="81" t="s">
        <v>495</v>
      </c>
      <c r="C983" s="49"/>
      <c r="D983" s="49" t="s">
        <v>415</v>
      </c>
      <c r="E983" s="49" t="s">
        <v>18</v>
      </c>
      <c r="F983" s="49" t="s">
        <v>416</v>
      </c>
      <c r="G983" s="49" t="s">
        <v>64</v>
      </c>
      <c r="H983" s="49" t="s">
        <v>806</v>
      </c>
      <c r="I983" s="67">
        <v>6</v>
      </c>
      <c r="J983" s="249" t="str">
        <f t="shared" si="15"/>
        <v>муниципальное образование «город Екатеринбург», г. Екатеринбург, пер. Малахитовый, д. 6</v>
      </c>
      <c r="K983" s="99">
        <v>7313</v>
      </c>
      <c r="L983" s="75">
        <v>144</v>
      </c>
      <c r="M983" s="99">
        <v>4</v>
      </c>
      <c r="N983" s="55" t="s">
        <v>1490</v>
      </c>
      <c r="O983" s="54">
        <v>42598</v>
      </c>
      <c r="P983" s="55" t="s">
        <v>1598</v>
      </c>
      <c r="Q983" s="65">
        <v>7258152.2400000002</v>
      </c>
    </row>
    <row r="984" spans="1:17" ht="23.25" x14ac:dyDescent="0.25">
      <c r="A984" s="72">
        <v>983</v>
      </c>
      <c r="B984" s="81" t="s">
        <v>495</v>
      </c>
      <c r="C984" s="49"/>
      <c r="D984" s="49" t="s">
        <v>415</v>
      </c>
      <c r="E984" s="49" t="s">
        <v>18</v>
      </c>
      <c r="F984" s="49" t="s">
        <v>416</v>
      </c>
      <c r="G984" s="49" t="s">
        <v>64</v>
      </c>
      <c r="H984" s="49" t="s">
        <v>806</v>
      </c>
      <c r="I984" s="67">
        <v>8</v>
      </c>
      <c r="J984" s="249" t="str">
        <f t="shared" si="15"/>
        <v>муниципальное образование «город Екатеринбург», г. Екатеринбург, пер. Малахитовый, д. 8</v>
      </c>
      <c r="K984" s="99">
        <v>7321.5</v>
      </c>
      <c r="L984" s="75">
        <v>144</v>
      </c>
      <c r="M984" s="99">
        <v>3</v>
      </c>
      <c r="N984" s="55" t="s">
        <v>1298</v>
      </c>
      <c r="O984" s="54">
        <v>42598</v>
      </c>
      <c r="P984" s="55" t="s">
        <v>1598</v>
      </c>
      <c r="Q984" s="65">
        <v>5438551.9800000004</v>
      </c>
    </row>
    <row r="985" spans="1:17" ht="23.25" x14ac:dyDescent="0.25">
      <c r="A985" s="72">
        <v>984</v>
      </c>
      <c r="B985" s="81" t="s">
        <v>495</v>
      </c>
      <c r="C985" s="24"/>
      <c r="D985" s="24" t="s">
        <v>415</v>
      </c>
      <c r="E985" s="24" t="s">
        <v>18</v>
      </c>
      <c r="F985" s="24" t="s">
        <v>416</v>
      </c>
      <c r="G985" s="24" t="s">
        <v>64</v>
      </c>
      <c r="H985" s="24" t="s">
        <v>419</v>
      </c>
      <c r="I985" s="58">
        <v>15</v>
      </c>
      <c r="J985" s="249" t="str">
        <f t="shared" si="15"/>
        <v>муниципальное образование «город Екатеринбург», г. Екатеринбург, пер. Многостаночников, д. 15</v>
      </c>
      <c r="K985" s="75">
        <v>798.3</v>
      </c>
      <c r="L985" s="75">
        <v>20</v>
      </c>
      <c r="M985" s="75">
        <v>8</v>
      </c>
      <c r="N985" s="38" t="s">
        <v>2088</v>
      </c>
      <c r="O985" s="39">
        <v>42865</v>
      </c>
      <c r="P985" s="38" t="s">
        <v>1632</v>
      </c>
      <c r="Q985" s="65">
        <v>4992259.04</v>
      </c>
    </row>
    <row r="986" spans="1:17" ht="23.25" x14ac:dyDescent="0.25">
      <c r="A986" s="72">
        <v>985</v>
      </c>
      <c r="B986" s="81" t="s">
        <v>495</v>
      </c>
      <c r="C986" s="24"/>
      <c r="D986" s="24" t="s">
        <v>415</v>
      </c>
      <c r="E986" s="88" t="s">
        <v>18</v>
      </c>
      <c r="F986" s="88" t="s">
        <v>416</v>
      </c>
      <c r="G986" s="88" t="s">
        <v>64</v>
      </c>
      <c r="H986" s="88" t="s">
        <v>419</v>
      </c>
      <c r="I986" s="84">
        <v>16</v>
      </c>
      <c r="J986" s="249" t="str">
        <f t="shared" si="15"/>
        <v>муниципальное образование «город Екатеринбург», г. Екатеринбург, пер. Многостаночников, д. 16</v>
      </c>
      <c r="K986" s="75">
        <v>1019.4</v>
      </c>
      <c r="L986" s="75">
        <v>16</v>
      </c>
      <c r="M986" s="75">
        <v>8</v>
      </c>
      <c r="N986" s="38" t="s">
        <v>2088</v>
      </c>
      <c r="O986" s="39">
        <v>42865</v>
      </c>
      <c r="P986" s="38" t="s">
        <v>1632</v>
      </c>
      <c r="Q986" s="65">
        <v>4822399.22</v>
      </c>
    </row>
    <row r="987" spans="1:17" ht="23.25" x14ac:dyDescent="0.25">
      <c r="A987" s="72">
        <v>986</v>
      </c>
      <c r="B987" s="81" t="s">
        <v>495</v>
      </c>
      <c r="C987" s="24"/>
      <c r="D987" s="24" t="s">
        <v>415</v>
      </c>
      <c r="E987" s="88" t="s">
        <v>18</v>
      </c>
      <c r="F987" s="88" t="s">
        <v>416</v>
      </c>
      <c r="G987" s="88" t="s">
        <v>64</v>
      </c>
      <c r="H987" s="88" t="s">
        <v>1032</v>
      </c>
      <c r="I987" s="84">
        <v>3</v>
      </c>
      <c r="J987" s="249" t="str">
        <f t="shared" si="15"/>
        <v>муниципальное образование «город Екатеринбург», г. Екатеринбург, пер. Мордвинский, д. 3</v>
      </c>
      <c r="K987" s="75">
        <v>372.4</v>
      </c>
      <c r="L987" s="75">
        <v>8</v>
      </c>
      <c r="M987" s="75">
        <v>4</v>
      </c>
      <c r="N987" s="38" t="s">
        <v>2243</v>
      </c>
      <c r="O987" s="39">
        <v>42501</v>
      </c>
      <c r="P987" s="38" t="s">
        <v>1846</v>
      </c>
      <c r="Q987" s="65">
        <v>1055851.96</v>
      </c>
    </row>
    <row r="988" spans="1:17" ht="23.25" x14ac:dyDescent="0.25">
      <c r="A988" s="72">
        <v>987</v>
      </c>
      <c r="B988" s="81" t="s">
        <v>495</v>
      </c>
      <c r="C988" s="24"/>
      <c r="D988" s="24" t="s">
        <v>415</v>
      </c>
      <c r="E988" s="24" t="s">
        <v>18</v>
      </c>
      <c r="F988" s="24" t="s">
        <v>416</v>
      </c>
      <c r="G988" s="24" t="s">
        <v>64</v>
      </c>
      <c r="H988" s="24" t="s">
        <v>587</v>
      </c>
      <c r="I988" s="58">
        <v>4</v>
      </c>
      <c r="J988" s="249" t="str">
        <f t="shared" si="15"/>
        <v>муниципальное образование «город Екатеринбург», г. Екатеринбург, пер. Отдельный, д. 4</v>
      </c>
      <c r="K988" s="75">
        <v>504.7</v>
      </c>
      <c r="L988" s="75">
        <v>12</v>
      </c>
      <c r="M988" s="75">
        <v>6</v>
      </c>
      <c r="N988" s="38" t="s">
        <v>1686</v>
      </c>
      <c r="O988" s="39">
        <v>42528</v>
      </c>
      <c r="P988" s="38" t="s">
        <v>1687</v>
      </c>
      <c r="Q988" s="65">
        <v>1744221.72</v>
      </c>
    </row>
    <row r="989" spans="1:17" ht="23.25" x14ac:dyDescent="0.25">
      <c r="A989" s="72">
        <v>988</v>
      </c>
      <c r="B989" s="81" t="s">
        <v>495</v>
      </c>
      <c r="C989" s="24"/>
      <c r="D989" s="24" t="s">
        <v>415</v>
      </c>
      <c r="E989" s="24" t="s">
        <v>18</v>
      </c>
      <c r="F989" s="24" t="s">
        <v>416</v>
      </c>
      <c r="G989" s="24" t="s">
        <v>64</v>
      </c>
      <c r="H989" s="24" t="s">
        <v>587</v>
      </c>
      <c r="I989" s="58">
        <v>6</v>
      </c>
      <c r="J989" s="249" t="str">
        <f t="shared" si="15"/>
        <v>муниципальное образование «город Екатеринбург», г. Екатеринбург, пер. Отдельный, д. 6</v>
      </c>
      <c r="K989" s="75">
        <v>799.7</v>
      </c>
      <c r="L989" s="75">
        <v>16</v>
      </c>
      <c r="M989" s="75">
        <v>7</v>
      </c>
      <c r="N989" s="38" t="s">
        <v>2244</v>
      </c>
      <c r="O989" s="39">
        <v>42495</v>
      </c>
      <c r="P989" s="38" t="s">
        <v>1610</v>
      </c>
      <c r="Q989" s="65">
        <v>2591436.94</v>
      </c>
    </row>
    <row r="990" spans="1:17" ht="23.25" x14ac:dyDescent="0.25">
      <c r="A990" s="72">
        <v>989</v>
      </c>
      <c r="B990" s="81" t="s">
        <v>495</v>
      </c>
      <c r="C990" s="24"/>
      <c r="D990" s="24" t="s">
        <v>415</v>
      </c>
      <c r="E990" s="24" t="s">
        <v>18</v>
      </c>
      <c r="F990" s="24" t="s">
        <v>416</v>
      </c>
      <c r="G990" s="24" t="s">
        <v>64</v>
      </c>
      <c r="H990" s="24" t="s">
        <v>587</v>
      </c>
      <c r="I990" s="58">
        <v>8</v>
      </c>
      <c r="J990" s="249" t="str">
        <f t="shared" si="15"/>
        <v>муниципальное образование «город Екатеринбург», г. Екатеринбург, пер. Отдельный, д. 8</v>
      </c>
      <c r="K990" s="75">
        <v>2628.3</v>
      </c>
      <c r="L990" s="75">
        <v>27</v>
      </c>
      <c r="M990" s="75">
        <v>6</v>
      </c>
      <c r="N990" s="38" t="s">
        <v>2244</v>
      </c>
      <c r="O990" s="39">
        <v>42495</v>
      </c>
      <c r="P990" s="38" t="s">
        <v>1610</v>
      </c>
      <c r="Q990" s="65">
        <v>5289799.58</v>
      </c>
    </row>
    <row r="991" spans="1:17" ht="23.25" x14ac:dyDescent="0.25">
      <c r="A991" s="72">
        <v>990</v>
      </c>
      <c r="B991" s="81" t="s">
        <v>495</v>
      </c>
      <c r="C991" s="24"/>
      <c r="D991" s="24" t="s">
        <v>415</v>
      </c>
      <c r="E991" s="88" t="s">
        <v>18</v>
      </c>
      <c r="F991" s="88" t="s">
        <v>416</v>
      </c>
      <c r="G991" s="88" t="s">
        <v>64</v>
      </c>
      <c r="H991" s="88" t="s">
        <v>587</v>
      </c>
      <c r="I991" s="84" t="s">
        <v>411</v>
      </c>
      <c r="J991" s="249" t="str">
        <f t="shared" si="15"/>
        <v>муниципальное образование «город Екатеринбург», г. Екатеринбург, пер. Отдельный, д. 8А</v>
      </c>
      <c r="K991" s="75">
        <v>598.6</v>
      </c>
      <c r="L991" s="75">
        <v>33</v>
      </c>
      <c r="M991" s="75">
        <v>8</v>
      </c>
      <c r="N991" s="38" t="s">
        <v>2244</v>
      </c>
      <c r="O991" s="39">
        <v>42495</v>
      </c>
      <c r="P991" s="38" t="s">
        <v>1610</v>
      </c>
      <c r="Q991" s="65">
        <v>3070455.58</v>
      </c>
    </row>
    <row r="992" spans="1:17" ht="23.25" x14ac:dyDescent="0.25">
      <c r="A992" s="72">
        <v>991</v>
      </c>
      <c r="B992" s="81" t="s">
        <v>495</v>
      </c>
      <c r="C992" s="49"/>
      <c r="D992" s="49" t="s">
        <v>415</v>
      </c>
      <c r="E992" s="49" t="s">
        <v>18</v>
      </c>
      <c r="F992" s="49" t="s">
        <v>416</v>
      </c>
      <c r="G992" s="49" t="s">
        <v>64</v>
      </c>
      <c r="H992" s="49" t="s">
        <v>439</v>
      </c>
      <c r="I992" s="67">
        <v>14</v>
      </c>
      <c r="J992" s="249" t="str">
        <f t="shared" si="15"/>
        <v>муниципальное образование «город Екатеринбург», г. Екатеринбург, пер. Парковый, д. 14</v>
      </c>
      <c r="K992" s="99">
        <v>4247.6899999999996</v>
      </c>
      <c r="L992" s="75">
        <v>18</v>
      </c>
      <c r="M992" s="99">
        <v>1</v>
      </c>
      <c r="N992" s="55" t="s">
        <v>1297</v>
      </c>
      <c r="O992" s="54">
        <v>42598</v>
      </c>
      <c r="P992" s="55" t="s">
        <v>1598</v>
      </c>
      <c r="Q992" s="65">
        <v>1876397.76</v>
      </c>
    </row>
    <row r="993" spans="1:17" ht="23.25" x14ac:dyDescent="0.25">
      <c r="A993" s="72">
        <v>992</v>
      </c>
      <c r="B993" s="81" t="s">
        <v>495</v>
      </c>
      <c r="C993" s="49"/>
      <c r="D993" s="49" t="s">
        <v>415</v>
      </c>
      <c r="E993" s="49" t="s">
        <v>18</v>
      </c>
      <c r="F993" s="49" t="s">
        <v>416</v>
      </c>
      <c r="G993" s="49" t="s">
        <v>64</v>
      </c>
      <c r="H993" s="49" t="s">
        <v>439</v>
      </c>
      <c r="I993" s="67">
        <v>43</v>
      </c>
      <c r="J993" s="249" t="str">
        <f t="shared" si="15"/>
        <v>муниципальное образование «город Екатеринбург», г. Екатеринбург, пер. Парковый, д. 43</v>
      </c>
      <c r="K993" s="99">
        <v>1992.8</v>
      </c>
      <c r="L993" s="75">
        <v>35</v>
      </c>
      <c r="M993" s="99">
        <v>1</v>
      </c>
      <c r="N993" s="55" t="s">
        <v>1299</v>
      </c>
      <c r="O993" s="54">
        <v>42598</v>
      </c>
      <c r="P993" s="55" t="s">
        <v>1598</v>
      </c>
      <c r="Q993" s="65">
        <v>1821962.32</v>
      </c>
    </row>
    <row r="994" spans="1:17" ht="33.75" x14ac:dyDescent="0.25">
      <c r="A994" s="72">
        <v>993</v>
      </c>
      <c r="B994" s="81" t="s">
        <v>495</v>
      </c>
      <c r="C994" s="24"/>
      <c r="D994" s="24" t="s">
        <v>415</v>
      </c>
      <c r="E994" s="88" t="s">
        <v>18</v>
      </c>
      <c r="F994" s="88" t="s">
        <v>416</v>
      </c>
      <c r="G994" s="88" t="s">
        <v>64</v>
      </c>
      <c r="H994" s="88" t="s">
        <v>881</v>
      </c>
      <c r="I994" s="84" t="s">
        <v>730</v>
      </c>
      <c r="J994" s="249" t="str">
        <f t="shared" si="15"/>
        <v>муниципальное образование «город Екатеринбург», г. Екатеринбург, пер. Симбирский, д. 9</v>
      </c>
      <c r="K994" s="75">
        <v>1029.7</v>
      </c>
      <c r="L994" s="75">
        <v>16</v>
      </c>
      <c r="M994" s="75">
        <v>5</v>
      </c>
      <c r="N994" s="38" t="s">
        <v>2245</v>
      </c>
      <c r="O994" s="39" t="s">
        <v>2247</v>
      </c>
      <c r="P994" s="38" t="s">
        <v>2246</v>
      </c>
      <c r="Q994" s="65">
        <v>5112313.5600000005</v>
      </c>
    </row>
    <row r="995" spans="1:17" ht="23.25" x14ac:dyDescent="0.25">
      <c r="A995" s="72">
        <v>994</v>
      </c>
      <c r="B995" s="81" t="s">
        <v>495</v>
      </c>
      <c r="C995" s="24"/>
      <c r="D995" s="24" t="s">
        <v>415</v>
      </c>
      <c r="E995" s="88" t="s">
        <v>18</v>
      </c>
      <c r="F995" s="88" t="s">
        <v>416</v>
      </c>
      <c r="G995" s="88" t="s">
        <v>64</v>
      </c>
      <c r="H995" s="88" t="s">
        <v>876</v>
      </c>
      <c r="I995" s="84">
        <v>16</v>
      </c>
      <c r="J995" s="249" t="str">
        <f t="shared" si="15"/>
        <v>муниципальное образование «город Екатеринбург», г. Екатеринбург, пер. Суворовский, д. 16</v>
      </c>
      <c r="K995" s="75">
        <v>822.5</v>
      </c>
      <c r="L995" s="75">
        <v>12</v>
      </c>
      <c r="M995" s="75">
        <v>8</v>
      </c>
      <c r="N995" s="38" t="s">
        <v>2089</v>
      </c>
      <c r="O995" s="39">
        <v>42877</v>
      </c>
      <c r="P995" s="38" t="s">
        <v>1692</v>
      </c>
      <c r="Q995" s="65">
        <v>5480266.7800000003</v>
      </c>
    </row>
    <row r="996" spans="1:17" ht="23.25" x14ac:dyDescent="0.25">
      <c r="A996" s="72">
        <v>995</v>
      </c>
      <c r="B996" s="81" t="s">
        <v>495</v>
      </c>
      <c r="C996" s="24"/>
      <c r="D996" s="24" t="s">
        <v>415</v>
      </c>
      <c r="E996" s="88" t="s">
        <v>18</v>
      </c>
      <c r="F996" s="88" t="s">
        <v>416</v>
      </c>
      <c r="G996" s="88" t="s">
        <v>64</v>
      </c>
      <c r="H996" s="88" t="s">
        <v>843</v>
      </c>
      <c r="I996" s="84">
        <v>1</v>
      </c>
      <c r="J996" s="249" t="str">
        <f t="shared" si="15"/>
        <v>муниципальное образование «город Екатеринбург», г. Екатеринбург, пер. Сухой, д. 1</v>
      </c>
      <c r="K996" s="75">
        <v>848.9</v>
      </c>
      <c r="L996" s="75">
        <v>16</v>
      </c>
      <c r="M996" s="75">
        <v>6</v>
      </c>
      <c r="N996" s="38" t="s">
        <v>1674</v>
      </c>
      <c r="O996" s="39">
        <v>42219</v>
      </c>
      <c r="P996" s="38" t="s">
        <v>1630</v>
      </c>
      <c r="Q996" s="65">
        <v>3513650.6</v>
      </c>
    </row>
    <row r="997" spans="1:17" ht="23.25" x14ac:dyDescent="0.25">
      <c r="A997" s="72">
        <v>996</v>
      </c>
      <c r="B997" s="81" t="s">
        <v>495</v>
      </c>
      <c r="C997" s="24"/>
      <c r="D997" s="24" t="s">
        <v>415</v>
      </c>
      <c r="E997" s="88" t="s">
        <v>18</v>
      </c>
      <c r="F997" s="88" t="s">
        <v>416</v>
      </c>
      <c r="G997" s="88" t="s">
        <v>64</v>
      </c>
      <c r="H997" s="88" t="s">
        <v>869</v>
      </c>
      <c r="I997" s="84">
        <v>11</v>
      </c>
      <c r="J997" s="249" t="str">
        <f t="shared" si="15"/>
        <v>муниципальное образование «город Екатеринбург», г. Екатеринбург, пер. Университетский, д. 11</v>
      </c>
      <c r="K997" s="75">
        <v>4627.7</v>
      </c>
      <c r="L997" s="75">
        <v>49</v>
      </c>
      <c r="M997" s="75">
        <v>5</v>
      </c>
      <c r="N997" s="38" t="s">
        <v>2248</v>
      </c>
      <c r="O997" s="39" t="s">
        <v>2249</v>
      </c>
      <c r="P997" s="38" t="s">
        <v>1918</v>
      </c>
      <c r="Q997" s="65">
        <v>6626365.5199999996</v>
      </c>
    </row>
    <row r="998" spans="1:17" ht="23.25" x14ac:dyDescent="0.25">
      <c r="A998" s="72">
        <v>997</v>
      </c>
      <c r="B998" s="81" t="s">
        <v>495</v>
      </c>
      <c r="C998" s="24"/>
      <c r="D998" s="24" t="s">
        <v>415</v>
      </c>
      <c r="E998" s="24" t="s">
        <v>18</v>
      </c>
      <c r="F998" s="24" t="s">
        <v>416</v>
      </c>
      <c r="G998" s="24" t="s">
        <v>64</v>
      </c>
      <c r="H998" s="24" t="s">
        <v>829</v>
      </c>
      <c r="I998" s="58">
        <v>3</v>
      </c>
      <c r="J998" s="249" t="str">
        <f t="shared" si="15"/>
        <v>муниципальное образование «город Екатеринбург», г. Екатеринбург, пер. Черноморский, д. 3</v>
      </c>
      <c r="K998" s="75">
        <v>2142</v>
      </c>
      <c r="L998" s="75">
        <v>20</v>
      </c>
      <c r="M998" s="75">
        <v>8</v>
      </c>
      <c r="N998" s="38" t="s">
        <v>2090</v>
      </c>
      <c r="O998" s="39">
        <v>42692</v>
      </c>
      <c r="P998" s="38" t="s">
        <v>1847</v>
      </c>
      <c r="Q998" s="65">
        <v>8901916.5899999999</v>
      </c>
    </row>
    <row r="999" spans="1:17" ht="23.25" x14ac:dyDescent="0.25">
      <c r="A999" s="72">
        <v>998</v>
      </c>
      <c r="B999" s="81" t="s">
        <v>495</v>
      </c>
      <c r="C999" s="24"/>
      <c r="D999" s="24" t="s">
        <v>415</v>
      </c>
      <c r="E999" s="88" t="s">
        <v>18</v>
      </c>
      <c r="F999" s="88" t="s">
        <v>416</v>
      </c>
      <c r="G999" s="88" t="s">
        <v>64</v>
      </c>
      <c r="H999" s="88" t="s">
        <v>844</v>
      </c>
      <c r="I999" s="84">
        <v>13</v>
      </c>
      <c r="J999" s="249" t="str">
        <f t="shared" si="15"/>
        <v>муниципальное образование «город Екатеринбург», г. Екатеринбург, пер. Шорный, д. 13</v>
      </c>
      <c r="K999" s="75">
        <v>712.2</v>
      </c>
      <c r="L999" s="75">
        <v>12</v>
      </c>
      <c r="M999" s="75">
        <v>4</v>
      </c>
      <c r="N999" s="38" t="s">
        <v>2250</v>
      </c>
      <c r="O999" s="39">
        <v>42237</v>
      </c>
      <c r="P999" s="38" t="s">
        <v>1662</v>
      </c>
      <c r="Q999" s="65">
        <v>2029774.64</v>
      </c>
    </row>
    <row r="1000" spans="1:17" ht="23.25" x14ac:dyDescent="0.25">
      <c r="A1000" s="72">
        <v>999</v>
      </c>
      <c r="B1000" s="81" t="s">
        <v>495</v>
      </c>
      <c r="C1000" s="24"/>
      <c r="D1000" s="24" t="s">
        <v>415</v>
      </c>
      <c r="E1000" s="88" t="s">
        <v>18</v>
      </c>
      <c r="F1000" s="88" t="s">
        <v>416</v>
      </c>
      <c r="G1000" s="88" t="s">
        <v>64</v>
      </c>
      <c r="H1000" s="88" t="s">
        <v>844</v>
      </c>
      <c r="I1000" s="84" t="s">
        <v>117</v>
      </c>
      <c r="J1000" s="249" t="str">
        <f t="shared" si="15"/>
        <v>муниципальное образование «город Екатеринбург», г. Екатеринбург, пер. Шорный, д. 13А</v>
      </c>
      <c r="K1000" s="75">
        <v>704.7</v>
      </c>
      <c r="L1000" s="75">
        <v>12</v>
      </c>
      <c r="M1000" s="75">
        <v>4</v>
      </c>
      <c r="N1000" s="38" t="s">
        <v>2250</v>
      </c>
      <c r="O1000" s="39">
        <v>42237</v>
      </c>
      <c r="P1000" s="38" t="s">
        <v>1662</v>
      </c>
      <c r="Q1000" s="65">
        <v>1935446.62</v>
      </c>
    </row>
    <row r="1001" spans="1:17" ht="23.25" x14ac:dyDescent="0.25">
      <c r="A1001" s="72">
        <v>1000</v>
      </c>
      <c r="B1001" s="81" t="s">
        <v>495</v>
      </c>
      <c r="C1001" s="24"/>
      <c r="D1001" s="24" t="s">
        <v>415</v>
      </c>
      <c r="E1001" s="88" t="s">
        <v>18</v>
      </c>
      <c r="F1001" s="88" t="s">
        <v>416</v>
      </c>
      <c r="G1001" s="88" t="s">
        <v>64</v>
      </c>
      <c r="H1001" s="88" t="s">
        <v>844</v>
      </c>
      <c r="I1001" s="84" t="s">
        <v>915</v>
      </c>
      <c r="J1001" s="249" t="str">
        <f t="shared" si="15"/>
        <v>муниципальное образование «город Екатеринбург», г. Екатеринбург, пер. Шорный, д. 13Б</v>
      </c>
      <c r="K1001" s="75">
        <v>793.9</v>
      </c>
      <c r="L1001" s="75">
        <v>12</v>
      </c>
      <c r="M1001" s="75">
        <v>8</v>
      </c>
      <c r="N1001" s="38" t="s">
        <v>2243</v>
      </c>
      <c r="O1001" s="39">
        <v>42501</v>
      </c>
      <c r="P1001" s="38" t="s">
        <v>1846</v>
      </c>
      <c r="Q1001" s="65">
        <v>4998246.3600000003</v>
      </c>
    </row>
    <row r="1002" spans="1:17" ht="23.25" x14ac:dyDescent="0.25">
      <c r="A1002" s="72">
        <v>1001</v>
      </c>
      <c r="B1002" s="81" t="s">
        <v>495</v>
      </c>
      <c r="C1002" s="24"/>
      <c r="D1002" s="24" t="s">
        <v>415</v>
      </c>
      <c r="E1002" s="24" t="s">
        <v>18</v>
      </c>
      <c r="F1002" s="24" t="s">
        <v>416</v>
      </c>
      <c r="G1002" s="24" t="s">
        <v>143</v>
      </c>
      <c r="H1002" s="24" t="s">
        <v>278</v>
      </c>
      <c r="I1002" s="58">
        <v>93</v>
      </c>
      <c r="J1002" s="249" t="str">
        <f t="shared" si="15"/>
        <v>муниципальное образование «город Екатеринбург», г. Екатеринбург, пр-кт Космонавтов, д. 93</v>
      </c>
      <c r="K1002" s="75">
        <v>446.6</v>
      </c>
      <c r="L1002" s="75">
        <v>8</v>
      </c>
      <c r="M1002" s="75">
        <v>8</v>
      </c>
      <c r="N1002" s="38" t="s">
        <v>2091</v>
      </c>
      <c r="O1002" s="39">
        <v>42668</v>
      </c>
      <c r="P1002" s="38" t="s">
        <v>1847</v>
      </c>
      <c r="Q1002" s="65">
        <v>3357010.91</v>
      </c>
    </row>
    <row r="1003" spans="1:17" ht="23.25" x14ac:dyDescent="0.25">
      <c r="A1003" s="72">
        <v>1002</v>
      </c>
      <c r="B1003" s="81" t="s">
        <v>495</v>
      </c>
      <c r="C1003" s="24"/>
      <c r="D1003" s="24" t="s">
        <v>415</v>
      </c>
      <c r="E1003" s="24" t="s">
        <v>18</v>
      </c>
      <c r="F1003" s="24" t="s">
        <v>416</v>
      </c>
      <c r="G1003" s="24" t="s">
        <v>143</v>
      </c>
      <c r="H1003" s="24" t="s">
        <v>278</v>
      </c>
      <c r="I1003" s="58">
        <v>95</v>
      </c>
      <c r="J1003" s="249" t="str">
        <f t="shared" si="15"/>
        <v>муниципальное образование «город Екатеринбург», г. Екатеринбург, пр-кт Космонавтов, д. 95</v>
      </c>
      <c r="K1003" s="75">
        <v>446.9</v>
      </c>
      <c r="L1003" s="75">
        <v>4</v>
      </c>
      <c r="M1003" s="75">
        <v>8</v>
      </c>
      <c r="N1003" s="38" t="s">
        <v>2090</v>
      </c>
      <c r="O1003" s="39">
        <v>42692</v>
      </c>
      <c r="P1003" s="38" t="s">
        <v>1847</v>
      </c>
      <c r="Q1003" s="65">
        <v>2571704.2599999998</v>
      </c>
    </row>
    <row r="1004" spans="1:17" ht="23.25" x14ac:dyDescent="0.25">
      <c r="A1004" s="72">
        <v>1003</v>
      </c>
      <c r="B1004" s="81" t="s">
        <v>495</v>
      </c>
      <c r="C1004" s="24"/>
      <c r="D1004" s="24" t="s">
        <v>415</v>
      </c>
      <c r="E1004" s="24" t="s">
        <v>18</v>
      </c>
      <c r="F1004" s="24" t="s">
        <v>416</v>
      </c>
      <c r="G1004" s="24" t="s">
        <v>143</v>
      </c>
      <c r="H1004" s="24" t="s">
        <v>278</v>
      </c>
      <c r="I1004" s="58">
        <v>97</v>
      </c>
      <c r="J1004" s="249" t="str">
        <f t="shared" si="15"/>
        <v>муниципальное образование «город Екатеринбург», г. Екатеринбург, пр-кт Космонавтов, д. 97</v>
      </c>
      <c r="K1004" s="75">
        <v>582.20000000000005</v>
      </c>
      <c r="L1004" s="75">
        <v>8</v>
      </c>
      <c r="M1004" s="75">
        <v>8</v>
      </c>
      <c r="N1004" s="38" t="s">
        <v>2090</v>
      </c>
      <c r="O1004" s="39">
        <v>42692</v>
      </c>
      <c r="P1004" s="38" t="s">
        <v>1847</v>
      </c>
      <c r="Q1004" s="65">
        <v>3221013.55</v>
      </c>
    </row>
    <row r="1005" spans="1:17" ht="23.25" x14ac:dyDescent="0.25">
      <c r="A1005" s="72">
        <v>1004</v>
      </c>
      <c r="B1005" s="81" t="s">
        <v>495</v>
      </c>
      <c r="C1005" s="24"/>
      <c r="D1005" s="24" t="s">
        <v>415</v>
      </c>
      <c r="E1005" s="24" t="s">
        <v>18</v>
      </c>
      <c r="F1005" s="24" t="s">
        <v>416</v>
      </c>
      <c r="G1005" s="24" t="s">
        <v>143</v>
      </c>
      <c r="H1005" s="24" t="s">
        <v>36</v>
      </c>
      <c r="I1005" s="58">
        <v>41</v>
      </c>
      <c r="J1005" s="249" t="str">
        <f t="shared" si="15"/>
        <v>муниципальное образование «город Екатеринбург», г. Екатеринбург, пр-кт Ленина, д. 41</v>
      </c>
      <c r="K1005" s="75">
        <v>7271</v>
      </c>
      <c r="L1005" s="75">
        <v>13</v>
      </c>
      <c r="M1005" s="75">
        <v>7</v>
      </c>
      <c r="N1005" s="38" t="s">
        <v>2092</v>
      </c>
      <c r="O1005" s="39">
        <v>42895</v>
      </c>
      <c r="P1005" s="38" t="s">
        <v>1846</v>
      </c>
      <c r="Q1005" s="65">
        <v>10116899.92</v>
      </c>
    </row>
    <row r="1006" spans="1:17" ht="23.25" x14ac:dyDescent="0.25">
      <c r="A1006" s="72">
        <v>1005</v>
      </c>
      <c r="B1006" s="81" t="s">
        <v>495</v>
      </c>
      <c r="C1006" s="24"/>
      <c r="D1006" s="24" t="s">
        <v>415</v>
      </c>
      <c r="E1006" s="24" t="s">
        <v>18</v>
      </c>
      <c r="F1006" s="24" t="s">
        <v>416</v>
      </c>
      <c r="G1006" s="24" t="s">
        <v>143</v>
      </c>
      <c r="H1006" s="24" t="s">
        <v>82</v>
      </c>
      <c r="I1006" s="58">
        <v>12</v>
      </c>
      <c r="J1006" s="249" t="str">
        <f t="shared" si="15"/>
        <v>муниципальное образование «город Екатеринбург», г. Екатеринбург, пр-кт Орджоникидзе, д. 12</v>
      </c>
      <c r="K1006" s="75">
        <v>13615.7</v>
      </c>
      <c r="L1006" s="75">
        <v>82</v>
      </c>
      <c r="M1006" s="75">
        <v>7</v>
      </c>
      <c r="N1006" s="38" t="s">
        <v>2251</v>
      </c>
      <c r="O1006" s="39">
        <v>42219</v>
      </c>
      <c r="P1006" s="38" t="s">
        <v>1617</v>
      </c>
      <c r="Q1006" s="65">
        <v>21641895.02</v>
      </c>
    </row>
    <row r="1007" spans="1:17" ht="33.75" x14ac:dyDescent="0.25">
      <c r="A1007" s="72">
        <v>1006</v>
      </c>
      <c r="B1007" s="81" t="s">
        <v>495</v>
      </c>
      <c r="C1007" s="24"/>
      <c r="D1007" s="24" t="s">
        <v>415</v>
      </c>
      <c r="E1007" s="88" t="s">
        <v>18</v>
      </c>
      <c r="F1007" s="88" t="s">
        <v>416</v>
      </c>
      <c r="G1007" s="88" t="s">
        <v>143</v>
      </c>
      <c r="H1007" s="88" t="s">
        <v>82</v>
      </c>
      <c r="I1007" s="84" t="s">
        <v>948</v>
      </c>
      <c r="J1007" s="249" t="str">
        <f t="shared" si="15"/>
        <v>муниципальное образование «город Екатеринбург», г. Екатеринбург, пр-кт Орджоникидзе, д. 17</v>
      </c>
      <c r="K1007" s="75">
        <v>3255.1</v>
      </c>
      <c r="L1007" s="75">
        <v>50</v>
      </c>
      <c r="M1007" s="75">
        <v>6</v>
      </c>
      <c r="N1007" s="38" t="s">
        <v>2365</v>
      </c>
      <c r="O1007" s="39" t="s">
        <v>2258</v>
      </c>
      <c r="P1007" s="38" t="s">
        <v>2366</v>
      </c>
      <c r="Q1007" s="65">
        <v>11240399.16</v>
      </c>
    </row>
    <row r="1008" spans="1:17" ht="23.25" x14ac:dyDescent="0.25">
      <c r="A1008" s="72">
        <v>1007</v>
      </c>
      <c r="B1008" s="81" t="s">
        <v>495</v>
      </c>
      <c r="C1008" s="24"/>
      <c r="D1008" s="24" t="s">
        <v>415</v>
      </c>
      <c r="E1008" s="24" t="s">
        <v>18</v>
      </c>
      <c r="F1008" s="24" t="s">
        <v>416</v>
      </c>
      <c r="G1008" s="24" t="s">
        <v>143</v>
      </c>
      <c r="H1008" s="24" t="s">
        <v>82</v>
      </c>
      <c r="I1008" s="58">
        <v>18</v>
      </c>
      <c r="J1008" s="249" t="str">
        <f t="shared" si="15"/>
        <v>муниципальное образование «город Екатеринбург», г. Екатеринбург, пр-кт Орджоникидзе, д. 18</v>
      </c>
      <c r="K1008" s="75">
        <v>2108.1</v>
      </c>
      <c r="L1008" s="75">
        <v>35</v>
      </c>
      <c r="M1008" s="75">
        <v>6</v>
      </c>
      <c r="N1008" s="38" t="s">
        <v>2252</v>
      </c>
      <c r="O1008" s="39">
        <v>42219</v>
      </c>
      <c r="P1008" s="38" t="s">
        <v>1617</v>
      </c>
      <c r="Q1008" s="65">
        <v>8143115.6799999997</v>
      </c>
    </row>
    <row r="1009" spans="1:17" ht="23.25" x14ac:dyDescent="0.25">
      <c r="A1009" s="72">
        <v>1008</v>
      </c>
      <c r="B1009" s="81" t="s">
        <v>495</v>
      </c>
      <c r="C1009" s="24"/>
      <c r="D1009" s="24" t="s">
        <v>415</v>
      </c>
      <c r="E1009" s="24" t="s">
        <v>18</v>
      </c>
      <c r="F1009" s="24" t="s">
        <v>416</v>
      </c>
      <c r="G1009" s="24" t="s">
        <v>143</v>
      </c>
      <c r="H1009" s="24" t="s">
        <v>82</v>
      </c>
      <c r="I1009" s="58">
        <v>20</v>
      </c>
      <c r="J1009" s="249" t="str">
        <f t="shared" si="15"/>
        <v>муниципальное образование «город Екатеринбург», г. Екатеринбург, пр-кт Орджоникидзе, д. 20</v>
      </c>
      <c r="K1009" s="75">
        <v>3519.5</v>
      </c>
      <c r="L1009" s="75">
        <v>55</v>
      </c>
      <c r="M1009" s="75">
        <v>6</v>
      </c>
      <c r="N1009" s="38" t="s">
        <v>2253</v>
      </c>
      <c r="O1009" s="39" t="s">
        <v>2254</v>
      </c>
      <c r="P1009" s="38" t="s">
        <v>2366</v>
      </c>
      <c r="Q1009" s="65">
        <v>9744372.5399999991</v>
      </c>
    </row>
    <row r="1010" spans="1:17" ht="23.25" x14ac:dyDescent="0.25">
      <c r="A1010" s="72">
        <v>1009</v>
      </c>
      <c r="B1010" s="81" t="s">
        <v>495</v>
      </c>
      <c r="C1010" s="24"/>
      <c r="D1010" s="24" t="s">
        <v>415</v>
      </c>
      <c r="E1010" s="24" t="s">
        <v>18</v>
      </c>
      <c r="F1010" s="24" t="s">
        <v>416</v>
      </c>
      <c r="G1010" s="24" t="s">
        <v>143</v>
      </c>
      <c r="H1010" s="24" t="s">
        <v>82</v>
      </c>
      <c r="I1010" s="58">
        <v>21</v>
      </c>
      <c r="J1010" s="249" t="str">
        <f t="shared" si="15"/>
        <v>муниципальное образование «город Екатеринбург», г. Екатеринбург, пр-кт Орджоникидзе, д. 21</v>
      </c>
      <c r="K1010" s="75">
        <v>3179.4</v>
      </c>
      <c r="L1010" s="75">
        <v>49</v>
      </c>
      <c r="M1010" s="75">
        <v>5</v>
      </c>
      <c r="N1010" s="38" t="s">
        <v>2253</v>
      </c>
      <c r="O1010" s="39" t="s">
        <v>2254</v>
      </c>
      <c r="P1010" s="38" t="s">
        <v>2366</v>
      </c>
      <c r="Q1010" s="65">
        <v>10189408.560000001</v>
      </c>
    </row>
    <row r="1011" spans="1:17" ht="23.25" x14ac:dyDescent="0.25">
      <c r="A1011" s="72">
        <v>1010</v>
      </c>
      <c r="B1011" s="81" t="s">
        <v>495</v>
      </c>
      <c r="C1011" s="24"/>
      <c r="D1011" s="24" t="s">
        <v>415</v>
      </c>
      <c r="E1011" s="88" t="s">
        <v>18</v>
      </c>
      <c r="F1011" s="88" t="s">
        <v>416</v>
      </c>
      <c r="G1011" s="88" t="s">
        <v>143</v>
      </c>
      <c r="H1011" s="88" t="s">
        <v>82</v>
      </c>
      <c r="I1011" s="84" t="s">
        <v>1008</v>
      </c>
      <c r="J1011" s="249" t="str">
        <f t="shared" si="15"/>
        <v>муниципальное образование «город Екатеринбург», г. Екатеринбург, пр-кт Орджоникидзе, д. 22</v>
      </c>
      <c r="K1011" s="75">
        <v>3825.2</v>
      </c>
      <c r="L1011" s="75">
        <v>46</v>
      </c>
      <c r="M1011" s="75">
        <v>5</v>
      </c>
      <c r="N1011" s="38" t="s">
        <v>2255</v>
      </c>
      <c r="O1011" s="39" t="s">
        <v>2256</v>
      </c>
      <c r="P1011" s="38" t="s">
        <v>2366</v>
      </c>
      <c r="Q1011" s="65">
        <v>10759064.84</v>
      </c>
    </row>
    <row r="1012" spans="1:17" ht="33.75" x14ac:dyDescent="0.25">
      <c r="A1012" s="72">
        <v>1011</v>
      </c>
      <c r="B1012" s="81" t="s">
        <v>495</v>
      </c>
      <c r="C1012" s="24"/>
      <c r="D1012" s="24" t="s">
        <v>415</v>
      </c>
      <c r="E1012" s="24" t="s">
        <v>18</v>
      </c>
      <c r="F1012" s="24" t="s">
        <v>416</v>
      </c>
      <c r="G1012" s="24" t="s">
        <v>143</v>
      </c>
      <c r="H1012" s="24" t="s">
        <v>82</v>
      </c>
      <c r="I1012" s="58">
        <v>24</v>
      </c>
      <c r="J1012" s="249" t="str">
        <f t="shared" si="15"/>
        <v>муниципальное образование «город Екатеринбург», г. Екатеринбург, пр-кт Орджоникидзе, д. 24</v>
      </c>
      <c r="K1012" s="75">
        <v>2277.1</v>
      </c>
      <c r="L1012" s="75">
        <v>36</v>
      </c>
      <c r="M1012" s="75">
        <v>6</v>
      </c>
      <c r="N1012" s="38" t="s">
        <v>2257</v>
      </c>
      <c r="O1012" s="39" t="s">
        <v>2258</v>
      </c>
      <c r="P1012" s="38" t="s">
        <v>2366</v>
      </c>
      <c r="Q1012" s="65">
        <v>7818966.7399999993</v>
      </c>
    </row>
    <row r="1013" spans="1:17" ht="33.75" x14ac:dyDescent="0.25">
      <c r="A1013" s="72">
        <v>1012</v>
      </c>
      <c r="B1013" s="81" t="s">
        <v>495</v>
      </c>
      <c r="C1013" s="24"/>
      <c r="D1013" s="24" t="s">
        <v>415</v>
      </c>
      <c r="E1013" s="24" t="s">
        <v>18</v>
      </c>
      <c r="F1013" s="24" t="s">
        <v>416</v>
      </c>
      <c r="G1013" s="24" t="s">
        <v>143</v>
      </c>
      <c r="H1013" s="24" t="s">
        <v>82</v>
      </c>
      <c r="I1013" s="58">
        <v>25</v>
      </c>
      <c r="J1013" s="249" t="str">
        <f t="shared" si="15"/>
        <v>муниципальное образование «город Екатеринбург», г. Екатеринбург, пр-кт Орджоникидзе, д. 25</v>
      </c>
      <c r="K1013" s="75">
        <v>3282.9</v>
      </c>
      <c r="L1013" s="75">
        <v>38</v>
      </c>
      <c r="M1013" s="75">
        <v>8</v>
      </c>
      <c r="N1013" s="38" t="s">
        <v>2257</v>
      </c>
      <c r="O1013" s="39" t="s">
        <v>2258</v>
      </c>
      <c r="P1013" s="38" t="s">
        <v>2366</v>
      </c>
      <c r="Q1013" s="65">
        <v>14240722.620000001</v>
      </c>
    </row>
    <row r="1014" spans="1:17" ht="23.25" x14ac:dyDescent="0.25">
      <c r="A1014" s="72">
        <v>1013</v>
      </c>
      <c r="B1014" s="81" t="s">
        <v>495</v>
      </c>
      <c r="C1014" s="24"/>
      <c r="D1014" s="24" t="s">
        <v>415</v>
      </c>
      <c r="E1014" s="88" t="s">
        <v>18</v>
      </c>
      <c r="F1014" s="88" t="s">
        <v>416</v>
      </c>
      <c r="G1014" s="88" t="s">
        <v>143</v>
      </c>
      <c r="H1014" s="88" t="s">
        <v>82</v>
      </c>
      <c r="I1014" s="84">
        <v>26</v>
      </c>
      <c r="J1014" s="249" t="str">
        <f t="shared" si="15"/>
        <v>муниципальное образование «город Екатеринбург», г. Екатеринбург, пр-кт Орджоникидзе, д. 26</v>
      </c>
      <c r="K1014" s="75">
        <v>5369.5</v>
      </c>
      <c r="L1014" s="75">
        <v>50</v>
      </c>
      <c r="M1014" s="75">
        <v>3</v>
      </c>
      <c r="N1014" s="38" t="s">
        <v>2089</v>
      </c>
      <c r="O1014" s="39">
        <v>42877</v>
      </c>
      <c r="P1014" s="38" t="s">
        <v>1692</v>
      </c>
      <c r="Q1014" s="65">
        <v>3943280.34</v>
      </c>
    </row>
    <row r="1015" spans="1:17" ht="23.25" x14ac:dyDescent="0.25">
      <c r="A1015" s="72">
        <v>1014</v>
      </c>
      <c r="B1015" s="81" t="s">
        <v>495</v>
      </c>
      <c r="C1015" s="49"/>
      <c r="D1015" s="49" t="s">
        <v>415</v>
      </c>
      <c r="E1015" s="49" t="s">
        <v>18</v>
      </c>
      <c r="F1015" s="49" t="s">
        <v>416</v>
      </c>
      <c r="G1015" s="49" t="s">
        <v>143</v>
      </c>
      <c r="H1015" s="49" t="s">
        <v>807</v>
      </c>
      <c r="I1015" s="67">
        <v>25</v>
      </c>
      <c r="J1015" s="249" t="str">
        <f t="shared" si="15"/>
        <v>муниципальное образование «город Екатеринбург», г. Екатеринбург, пр-кт Седова, д. 25</v>
      </c>
      <c r="K1015" s="99">
        <v>9554.7999999999993</v>
      </c>
      <c r="L1015" s="75">
        <v>140</v>
      </c>
      <c r="M1015" s="99">
        <v>4</v>
      </c>
      <c r="N1015" s="55" t="s">
        <v>1299</v>
      </c>
      <c r="O1015" s="54">
        <v>42598</v>
      </c>
      <c r="P1015" s="55" t="s">
        <v>1598</v>
      </c>
      <c r="Q1015" s="65">
        <v>7257586.3200000003</v>
      </c>
    </row>
    <row r="1016" spans="1:17" ht="23.25" x14ac:dyDescent="0.25">
      <c r="A1016" s="72">
        <v>1015</v>
      </c>
      <c r="B1016" s="81" t="s">
        <v>495</v>
      </c>
      <c r="C1016" s="24"/>
      <c r="D1016" s="24" t="s">
        <v>415</v>
      </c>
      <c r="E1016" s="88" t="s">
        <v>18</v>
      </c>
      <c r="F1016" s="88" t="s">
        <v>416</v>
      </c>
      <c r="G1016" s="88" t="s">
        <v>143</v>
      </c>
      <c r="H1016" s="88" t="s">
        <v>807</v>
      </c>
      <c r="I1016" s="84" t="s">
        <v>1018</v>
      </c>
      <c r="J1016" s="249" t="str">
        <f t="shared" si="15"/>
        <v>муниципальное образование «город Екатеринбург», г. Екатеринбург, пр-кт Седова, д. 57</v>
      </c>
      <c r="K1016" s="75">
        <v>481.5</v>
      </c>
      <c r="L1016" s="75">
        <v>8</v>
      </c>
      <c r="M1016" s="75">
        <v>6</v>
      </c>
      <c r="N1016" s="38" t="s">
        <v>2093</v>
      </c>
      <c r="O1016" s="39">
        <v>42699</v>
      </c>
      <c r="P1016" s="38" t="s">
        <v>1610</v>
      </c>
      <c r="Q1016" s="65">
        <v>2350073.14</v>
      </c>
    </row>
    <row r="1017" spans="1:17" ht="23.25" x14ac:dyDescent="0.25">
      <c r="A1017" s="72">
        <v>1016</v>
      </c>
      <c r="B1017" s="81" t="s">
        <v>495</v>
      </c>
      <c r="C1017" s="24"/>
      <c r="D1017" s="24" t="s">
        <v>415</v>
      </c>
      <c r="E1017" s="88" t="s">
        <v>18</v>
      </c>
      <c r="F1017" s="88" t="s">
        <v>416</v>
      </c>
      <c r="G1017" s="88" t="s">
        <v>859</v>
      </c>
      <c r="H1017" s="88" t="s">
        <v>860</v>
      </c>
      <c r="I1017" s="84" t="s">
        <v>115</v>
      </c>
      <c r="J1017" s="249" t="str">
        <f t="shared" si="15"/>
        <v>муниципальное образование «город Екатеринбург», г. Екатеринбург, туп. Балаклавский, д. 1А</v>
      </c>
      <c r="K1017" s="75">
        <v>1404.1</v>
      </c>
      <c r="L1017" s="75">
        <v>53</v>
      </c>
      <c r="M1017" s="75">
        <v>5</v>
      </c>
      <c r="N1017" s="38" t="s">
        <v>2094</v>
      </c>
      <c r="O1017" s="39">
        <v>42865</v>
      </c>
      <c r="P1017" s="38" t="s">
        <v>1847</v>
      </c>
      <c r="Q1017" s="65">
        <v>8072205.1600000001</v>
      </c>
    </row>
    <row r="1018" spans="1:17" ht="23.25" x14ac:dyDescent="0.25">
      <c r="A1018" s="72">
        <v>1017</v>
      </c>
      <c r="B1018" s="81" t="s">
        <v>495</v>
      </c>
      <c r="C1018" s="24"/>
      <c r="D1018" s="24" t="s">
        <v>415</v>
      </c>
      <c r="E1018" s="24" t="s">
        <v>18</v>
      </c>
      <c r="F1018" s="24" t="s">
        <v>416</v>
      </c>
      <c r="G1018" s="24" t="s">
        <v>20</v>
      </c>
      <c r="H1018" s="24" t="s">
        <v>745</v>
      </c>
      <c r="I1018" s="58" t="s">
        <v>316</v>
      </c>
      <c r="J1018" s="249" t="str">
        <f t="shared" si="15"/>
        <v>муниципальное образование «город Екатеринбург», г. Екатеринбург, ул. 22 Партсъезда, д. 11А</v>
      </c>
      <c r="K1018" s="75">
        <v>1048.8</v>
      </c>
      <c r="L1018" s="75">
        <v>16</v>
      </c>
      <c r="M1018" s="75">
        <v>3</v>
      </c>
      <c r="N1018" s="38" t="s">
        <v>2241</v>
      </c>
      <c r="O1018" s="39">
        <v>42502</v>
      </c>
      <c r="P1018" s="38" t="s">
        <v>1626</v>
      </c>
      <c r="Q1018" s="65">
        <v>1264564.7</v>
      </c>
    </row>
    <row r="1019" spans="1:17" ht="23.25" x14ac:dyDescent="0.25">
      <c r="A1019" s="72">
        <v>1018</v>
      </c>
      <c r="B1019" s="81" t="s">
        <v>495</v>
      </c>
      <c r="C1019" s="24"/>
      <c r="D1019" s="24" t="s">
        <v>415</v>
      </c>
      <c r="E1019" s="24" t="s">
        <v>18</v>
      </c>
      <c r="F1019" s="24" t="s">
        <v>416</v>
      </c>
      <c r="G1019" s="24" t="s">
        <v>20</v>
      </c>
      <c r="H1019" s="24" t="s">
        <v>745</v>
      </c>
      <c r="I1019" s="58">
        <v>15</v>
      </c>
      <c r="J1019" s="249" t="str">
        <f t="shared" si="15"/>
        <v>муниципальное образование «город Екатеринбург», г. Екатеринбург, ул. 22 Партсъезда, д. 15</v>
      </c>
      <c r="K1019" s="75">
        <v>1281.2</v>
      </c>
      <c r="L1019" s="75">
        <v>14</v>
      </c>
      <c r="M1019" s="75">
        <v>7</v>
      </c>
      <c r="N1019" s="38" t="s">
        <v>2241</v>
      </c>
      <c r="O1019" s="39">
        <v>42502</v>
      </c>
      <c r="P1019" s="38" t="s">
        <v>1626</v>
      </c>
      <c r="Q1019" s="65">
        <v>5356148.62</v>
      </c>
    </row>
    <row r="1020" spans="1:17" ht="23.25" x14ac:dyDescent="0.25">
      <c r="A1020" s="72">
        <v>1019</v>
      </c>
      <c r="B1020" s="81" t="s">
        <v>495</v>
      </c>
      <c r="C1020" s="24"/>
      <c r="D1020" s="24" t="s">
        <v>415</v>
      </c>
      <c r="E1020" s="24" t="s">
        <v>18</v>
      </c>
      <c r="F1020" s="24" t="s">
        <v>416</v>
      </c>
      <c r="G1020" s="24" t="s">
        <v>20</v>
      </c>
      <c r="H1020" s="24" t="s">
        <v>745</v>
      </c>
      <c r="I1020" s="58">
        <v>17</v>
      </c>
      <c r="J1020" s="249" t="str">
        <f t="shared" si="15"/>
        <v>муниципальное образование «город Екатеринбург», г. Екатеринбург, ул. 22 Партсъезда, д. 17</v>
      </c>
      <c r="K1020" s="75">
        <v>2160.6</v>
      </c>
      <c r="L1020" s="75">
        <v>18</v>
      </c>
      <c r="M1020" s="75">
        <v>8</v>
      </c>
      <c r="N1020" s="38" t="s">
        <v>2241</v>
      </c>
      <c r="O1020" s="39">
        <v>42502</v>
      </c>
      <c r="P1020" s="38" t="s">
        <v>1626</v>
      </c>
      <c r="Q1020" s="65">
        <v>8235114.9800000004</v>
      </c>
    </row>
    <row r="1021" spans="1:17" ht="23.25" x14ac:dyDescent="0.25">
      <c r="A1021" s="72">
        <v>1020</v>
      </c>
      <c r="B1021" s="81" t="s">
        <v>495</v>
      </c>
      <c r="C1021" s="24"/>
      <c r="D1021" s="24" t="s">
        <v>415</v>
      </c>
      <c r="E1021" s="24" t="s">
        <v>18</v>
      </c>
      <c r="F1021" s="24" t="s">
        <v>416</v>
      </c>
      <c r="G1021" s="24" t="s">
        <v>20</v>
      </c>
      <c r="H1021" s="24" t="s">
        <v>745</v>
      </c>
      <c r="I1021" s="58">
        <v>3</v>
      </c>
      <c r="J1021" s="249" t="str">
        <f t="shared" si="15"/>
        <v>муниципальное образование «город Екатеринбург», г. Екатеринбург, ул. 22 Партсъезда, д. 3</v>
      </c>
      <c r="K1021" s="75">
        <v>1039.4000000000001</v>
      </c>
      <c r="L1021" s="75">
        <v>16</v>
      </c>
      <c r="M1021" s="75">
        <v>6</v>
      </c>
      <c r="N1021" s="38" t="s">
        <v>2241</v>
      </c>
      <c r="O1021" s="39">
        <v>42502</v>
      </c>
      <c r="P1021" s="38" t="s">
        <v>1626</v>
      </c>
      <c r="Q1021" s="65">
        <v>6475172.1200000001</v>
      </c>
    </row>
    <row r="1022" spans="1:17" ht="23.25" x14ac:dyDescent="0.25">
      <c r="A1022" s="72">
        <v>1021</v>
      </c>
      <c r="B1022" s="81" t="s">
        <v>495</v>
      </c>
      <c r="C1022" s="24"/>
      <c r="D1022" s="24" t="s">
        <v>415</v>
      </c>
      <c r="E1022" s="24" t="s">
        <v>18</v>
      </c>
      <c r="F1022" s="24" t="s">
        <v>416</v>
      </c>
      <c r="G1022" s="24" t="s">
        <v>20</v>
      </c>
      <c r="H1022" s="24" t="s">
        <v>745</v>
      </c>
      <c r="I1022" s="58" t="s">
        <v>414</v>
      </c>
      <c r="J1022" s="249" t="str">
        <f t="shared" si="15"/>
        <v>муниципальное образование «город Екатеринбург», г. Екатеринбург, ул. 22 Партсъезда, д. 5А</v>
      </c>
      <c r="K1022" s="75">
        <v>1061.4000000000001</v>
      </c>
      <c r="L1022" s="75">
        <v>16</v>
      </c>
      <c r="M1022" s="75">
        <v>5</v>
      </c>
      <c r="N1022" s="38" t="s">
        <v>2241</v>
      </c>
      <c r="O1022" s="39">
        <v>42502</v>
      </c>
      <c r="P1022" s="38" t="s">
        <v>1626</v>
      </c>
      <c r="Q1022" s="65">
        <v>4415583.5999999996</v>
      </c>
    </row>
    <row r="1023" spans="1:17" ht="23.25" x14ac:dyDescent="0.25">
      <c r="A1023" s="72">
        <v>1022</v>
      </c>
      <c r="B1023" s="81" t="s">
        <v>495</v>
      </c>
      <c r="C1023" s="24"/>
      <c r="D1023" s="24" t="s">
        <v>415</v>
      </c>
      <c r="E1023" s="24" t="s">
        <v>18</v>
      </c>
      <c r="F1023" s="24" t="s">
        <v>416</v>
      </c>
      <c r="G1023" s="24" t="s">
        <v>20</v>
      </c>
      <c r="H1023" s="24" t="s">
        <v>745</v>
      </c>
      <c r="I1023" s="58">
        <v>7</v>
      </c>
      <c r="J1023" s="249" t="str">
        <f t="shared" si="15"/>
        <v>муниципальное образование «город Екатеринбург», г. Екатеринбург, ул. 22 Партсъезда, д. 7</v>
      </c>
      <c r="K1023" s="75">
        <v>1065.3</v>
      </c>
      <c r="L1023" s="75">
        <v>16</v>
      </c>
      <c r="M1023" s="75">
        <v>6</v>
      </c>
      <c r="N1023" s="38" t="s">
        <v>2241</v>
      </c>
      <c r="O1023" s="39">
        <v>42502</v>
      </c>
      <c r="P1023" s="38" t="s">
        <v>1626</v>
      </c>
      <c r="Q1023" s="65">
        <v>5400609.8399999999</v>
      </c>
    </row>
    <row r="1024" spans="1:17" ht="23.25" x14ac:dyDescent="0.25">
      <c r="A1024" s="72">
        <v>1023</v>
      </c>
      <c r="B1024" s="81" t="s">
        <v>495</v>
      </c>
      <c r="C1024" s="24"/>
      <c r="D1024" s="24" t="s">
        <v>415</v>
      </c>
      <c r="E1024" s="24" t="s">
        <v>18</v>
      </c>
      <c r="F1024" s="24" t="s">
        <v>416</v>
      </c>
      <c r="G1024" s="24" t="s">
        <v>20</v>
      </c>
      <c r="H1024" s="24" t="s">
        <v>745</v>
      </c>
      <c r="I1024" s="58" t="s">
        <v>120</v>
      </c>
      <c r="J1024" s="249" t="str">
        <f t="shared" si="15"/>
        <v>муниципальное образование «город Екатеринбург», г. Екатеринбург, ул. 22 Партсъезда, д. 7А</v>
      </c>
      <c r="K1024" s="75">
        <v>1059.2</v>
      </c>
      <c r="L1024" s="75">
        <v>16</v>
      </c>
      <c r="M1024" s="75">
        <v>6</v>
      </c>
      <c r="N1024" s="38" t="s">
        <v>2241</v>
      </c>
      <c r="O1024" s="39">
        <v>42502</v>
      </c>
      <c r="P1024" s="38" t="s">
        <v>1626</v>
      </c>
      <c r="Q1024" s="65">
        <v>6912880.1399999997</v>
      </c>
    </row>
    <row r="1025" spans="1:17" ht="23.25" x14ac:dyDescent="0.25">
      <c r="A1025" s="72">
        <v>1024</v>
      </c>
      <c r="B1025" s="81" t="s">
        <v>495</v>
      </c>
      <c r="C1025" s="24"/>
      <c r="D1025" s="24" t="s">
        <v>415</v>
      </c>
      <c r="E1025" s="24" t="s">
        <v>18</v>
      </c>
      <c r="F1025" s="24" t="s">
        <v>416</v>
      </c>
      <c r="G1025" s="24" t="s">
        <v>20</v>
      </c>
      <c r="H1025" s="24" t="s">
        <v>745</v>
      </c>
      <c r="I1025" s="58">
        <v>9</v>
      </c>
      <c r="J1025" s="249" t="str">
        <f t="shared" si="15"/>
        <v>муниципальное образование «город Екатеринбург», г. Екатеринбург, ул. 22 Партсъезда, д. 9</v>
      </c>
      <c r="K1025" s="75">
        <v>1050</v>
      </c>
      <c r="L1025" s="75">
        <v>16</v>
      </c>
      <c r="M1025" s="75">
        <v>6</v>
      </c>
      <c r="N1025" s="38" t="s">
        <v>2241</v>
      </c>
      <c r="O1025" s="39">
        <v>42502</v>
      </c>
      <c r="P1025" s="38" t="s">
        <v>1626</v>
      </c>
      <c r="Q1025" s="65">
        <v>5312782.4400000004</v>
      </c>
    </row>
    <row r="1026" spans="1:17" ht="23.25" x14ac:dyDescent="0.25">
      <c r="A1026" s="80">
        <v>1025</v>
      </c>
      <c r="B1026" s="81" t="s">
        <v>495</v>
      </c>
      <c r="C1026" s="49"/>
      <c r="D1026" s="49" t="s">
        <v>415</v>
      </c>
      <c r="E1026" s="49" t="s">
        <v>18</v>
      </c>
      <c r="F1026" s="49" t="s">
        <v>416</v>
      </c>
      <c r="G1026" s="49" t="s">
        <v>20</v>
      </c>
      <c r="H1026" s="49" t="s">
        <v>808</v>
      </c>
      <c r="I1026" s="67" t="s">
        <v>883</v>
      </c>
      <c r="J1026" s="249" t="str">
        <f t="shared" si="15"/>
        <v>муниципальное образование «город Екатеринбург», г. Екатеринбург, ул. 40-летия Комсомола, д. 3Б</v>
      </c>
      <c r="K1026" s="99">
        <v>7853.8</v>
      </c>
      <c r="L1026" s="75">
        <v>241</v>
      </c>
      <c r="M1026" s="99">
        <v>4</v>
      </c>
      <c r="N1026" s="55" t="s">
        <v>1299</v>
      </c>
      <c r="O1026" s="54">
        <v>42598</v>
      </c>
      <c r="P1026" s="55" t="s">
        <v>1598</v>
      </c>
      <c r="Q1026" s="65">
        <v>7246903.6799999997</v>
      </c>
    </row>
    <row r="1027" spans="1:17" ht="23.25" x14ac:dyDescent="0.25">
      <c r="A1027" s="72">
        <v>1026</v>
      </c>
      <c r="B1027" s="81" t="s">
        <v>495</v>
      </c>
      <c r="C1027" s="24"/>
      <c r="D1027" s="24" t="s">
        <v>415</v>
      </c>
      <c r="E1027" s="88" t="s">
        <v>18</v>
      </c>
      <c r="F1027" s="88" t="s">
        <v>416</v>
      </c>
      <c r="G1027" s="88" t="s">
        <v>20</v>
      </c>
      <c r="H1027" s="88" t="s">
        <v>809</v>
      </c>
      <c r="I1027" s="84">
        <v>53</v>
      </c>
      <c r="J1027" s="249" t="str">
        <f t="shared" ref="J1027:J1090" si="16">C1027&amp;""&amp;D1027&amp;", "&amp;E1027&amp;" "&amp;F1027&amp;", "&amp;G1027&amp;" "&amp;H1027&amp;", д. "&amp;I1027</f>
        <v>муниципальное образование «город Екатеринбург», г. Екатеринбург, ул. 40-летия Октября, д. 53</v>
      </c>
      <c r="K1027" s="75">
        <v>835.3</v>
      </c>
      <c r="L1027" s="75">
        <v>16</v>
      </c>
      <c r="M1027" s="75">
        <v>6</v>
      </c>
      <c r="N1027" s="38" t="s">
        <v>2367</v>
      </c>
      <c r="O1027" s="39" t="s">
        <v>2368</v>
      </c>
      <c r="P1027" s="38" t="s">
        <v>2369</v>
      </c>
      <c r="Q1027" s="65">
        <f>1973337.01+282847.18</f>
        <v>2256184.19</v>
      </c>
    </row>
    <row r="1028" spans="1:17" ht="23.25" x14ac:dyDescent="0.25">
      <c r="A1028" s="72">
        <v>1027</v>
      </c>
      <c r="B1028" s="81" t="s">
        <v>495</v>
      </c>
      <c r="C1028" s="24"/>
      <c r="D1028" s="24" t="s">
        <v>415</v>
      </c>
      <c r="E1028" s="24" t="s">
        <v>18</v>
      </c>
      <c r="F1028" s="24" t="s">
        <v>416</v>
      </c>
      <c r="G1028" s="24" t="s">
        <v>20</v>
      </c>
      <c r="H1028" s="24" t="s">
        <v>809</v>
      </c>
      <c r="I1028" s="58">
        <v>55</v>
      </c>
      <c r="J1028" s="249" t="str">
        <f t="shared" si="16"/>
        <v>муниципальное образование «город Екатеринбург», г. Екатеринбург, ул. 40-летия Октября, д. 55</v>
      </c>
      <c r="K1028" s="75">
        <v>832.1</v>
      </c>
      <c r="L1028" s="75">
        <v>16</v>
      </c>
      <c r="M1028" s="75">
        <v>6</v>
      </c>
      <c r="N1028" s="38" t="s">
        <v>2367</v>
      </c>
      <c r="O1028" s="39" t="s">
        <v>2368</v>
      </c>
      <c r="P1028" s="38" t="s">
        <v>2369</v>
      </c>
      <c r="Q1028" s="65">
        <v>2593339.1800000002</v>
      </c>
    </row>
    <row r="1029" spans="1:17" ht="23.25" x14ac:dyDescent="0.25">
      <c r="A1029" s="72">
        <v>1028</v>
      </c>
      <c r="B1029" s="81" t="s">
        <v>495</v>
      </c>
      <c r="C1029" s="24"/>
      <c r="D1029" s="24" t="s">
        <v>415</v>
      </c>
      <c r="E1029" s="88" t="s">
        <v>18</v>
      </c>
      <c r="F1029" s="88" t="s">
        <v>416</v>
      </c>
      <c r="G1029" s="88" t="s">
        <v>20</v>
      </c>
      <c r="H1029" s="88" t="s">
        <v>809</v>
      </c>
      <c r="I1029" s="84">
        <v>57</v>
      </c>
      <c r="J1029" s="249" t="str">
        <f t="shared" si="16"/>
        <v>муниципальное образование «город Екатеринбург», г. Екатеринбург, ул. 40-летия Октября, д. 57</v>
      </c>
      <c r="K1029" s="75">
        <v>828.3</v>
      </c>
      <c r="L1029" s="75">
        <v>16</v>
      </c>
      <c r="M1029" s="75">
        <v>6</v>
      </c>
      <c r="N1029" s="38" t="s">
        <v>2367</v>
      </c>
      <c r="O1029" s="39" t="s">
        <v>2368</v>
      </c>
      <c r="P1029" s="38" t="s">
        <v>2369</v>
      </c>
      <c r="Q1029" s="65">
        <v>2335653.06</v>
      </c>
    </row>
    <row r="1030" spans="1:17" ht="23.25" x14ac:dyDescent="0.25">
      <c r="A1030" s="72">
        <v>1029</v>
      </c>
      <c r="B1030" s="81" t="s">
        <v>495</v>
      </c>
      <c r="C1030" s="49"/>
      <c r="D1030" s="49" t="s">
        <v>415</v>
      </c>
      <c r="E1030" s="49" t="s">
        <v>18</v>
      </c>
      <c r="F1030" s="49" t="s">
        <v>416</v>
      </c>
      <c r="G1030" s="49" t="s">
        <v>20</v>
      </c>
      <c r="H1030" s="49" t="s">
        <v>809</v>
      </c>
      <c r="I1030" s="67">
        <v>86</v>
      </c>
      <c r="J1030" s="249" t="str">
        <f t="shared" si="16"/>
        <v>муниципальное образование «город Екатеринбург», г. Екатеринбург, ул. 40-летия Октября, д. 86</v>
      </c>
      <c r="K1030" s="99">
        <v>8763.2000000000007</v>
      </c>
      <c r="L1030" s="75">
        <v>131</v>
      </c>
      <c r="M1030" s="99">
        <v>4</v>
      </c>
      <c r="N1030" s="55" t="s">
        <v>1298</v>
      </c>
      <c r="O1030" s="54">
        <v>42598</v>
      </c>
      <c r="P1030" s="55" t="s">
        <v>1598</v>
      </c>
      <c r="Q1030" s="65">
        <v>7272441.6799999997</v>
      </c>
    </row>
    <row r="1031" spans="1:17" ht="23.25" x14ac:dyDescent="0.25">
      <c r="A1031" s="72">
        <v>1030</v>
      </c>
      <c r="B1031" s="81" t="s">
        <v>495</v>
      </c>
      <c r="C1031" s="24"/>
      <c r="D1031" s="24" t="s">
        <v>415</v>
      </c>
      <c r="E1031" s="24" t="s">
        <v>18</v>
      </c>
      <c r="F1031" s="24" t="s">
        <v>416</v>
      </c>
      <c r="G1031" s="24" t="s">
        <v>20</v>
      </c>
      <c r="H1031" s="24" t="s">
        <v>648</v>
      </c>
      <c r="I1031" s="58">
        <v>110</v>
      </c>
      <c r="J1031" s="249" t="str">
        <f t="shared" si="16"/>
        <v>муниципальное образование «город Екатеринбург», г. Екатеринбург, ул. 8 Марта, д. 110</v>
      </c>
      <c r="K1031" s="75">
        <v>3774.8</v>
      </c>
      <c r="L1031" s="75">
        <v>43</v>
      </c>
      <c r="M1031" s="75">
        <v>4</v>
      </c>
      <c r="N1031" s="38" t="s">
        <v>2239</v>
      </c>
      <c r="O1031" s="39">
        <v>42506</v>
      </c>
      <c r="P1031" s="38" t="s">
        <v>1635</v>
      </c>
      <c r="Q1031" s="65">
        <v>10554578.439999999</v>
      </c>
    </row>
    <row r="1032" spans="1:17" ht="23.25" x14ac:dyDescent="0.25">
      <c r="A1032" s="72">
        <v>1031</v>
      </c>
      <c r="B1032" s="81" t="s">
        <v>495</v>
      </c>
      <c r="C1032" s="24"/>
      <c r="D1032" s="24" t="s">
        <v>415</v>
      </c>
      <c r="E1032" s="24" t="s">
        <v>18</v>
      </c>
      <c r="F1032" s="24" t="s">
        <v>416</v>
      </c>
      <c r="G1032" s="24" t="s">
        <v>20</v>
      </c>
      <c r="H1032" s="24" t="s">
        <v>648</v>
      </c>
      <c r="I1032" s="58" t="s">
        <v>909</v>
      </c>
      <c r="J1032" s="249" t="str">
        <f t="shared" si="16"/>
        <v>муниципальное образование «город Екатеринбург», г. Екатеринбург, ул. 8 Марта, д. 78А</v>
      </c>
      <c r="K1032" s="75">
        <v>3117.2</v>
      </c>
      <c r="L1032" s="75">
        <v>40</v>
      </c>
      <c r="M1032" s="75">
        <v>7</v>
      </c>
      <c r="N1032" s="38" t="s">
        <v>2239</v>
      </c>
      <c r="O1032" s="39">
        <v>42506</v>
      </c>
      <c r="P1032" s="38" t="s">
        <v>1635</v>
      </c>
      <c r="Q1032" s="65">
        <v>10602500.6</v>
      </c>
    </row>
    <row r="1033" spans="1:17" ht="23.25" x14ac:dyDescent="0.25">
      <c r="A1033" s="80">
        <v>1032</v>
      </c>
      <c r="B1033" s="81" t="s">
        <v>495</v>
      </c>
      <c r="C1033" s="24"/>
      <c r="D1033" s="24" t="s">
        <v>415</v>
      </c>
      <c r="E1033" s="88" t="s">
        <v>18</v>
      </c>
      <c r="F1033" s="88" t="s">
        <v>416</v>
      </c>
      <c r="G1033" s="88" t="s">
        <v>20</v>
      </c>
      <c r="H1033" s="88" t="s">
        <v>648</v>
      </c>
      <c r="I1033" s="84">
        <v>95</v>
      </c>
      <c r="J1033" s="249" t="str">
        <f t="shared" si="16"/>
        <v>муниципальное образование «город Екатеринбург», г. Екатеринбург, ул. 8 Марта, д. 95</v>
      </c>
      <c r="K1033" s="75">
        <v>1462.8</v>
      </c>
      <c r="L1033" s="75">
        <v>17</v>
      </c>
      <c r="M1033" s="75">
        <v>4</v>
      </c>
      <c r="N1033" s="38" t="s">
        <v>2239</v>
      </c>
      <c r="O1033" s="39">
        <v>42506</v>
      </c>
      <c r="P1033" s="38" t="s">
        <v>1635</v>
      </c>
      <c r="Q1033" s="65">
        <v>2591085.2999999998</v>
      </c>
    </row>
    <row r="1034" spans="1:17" ht="23.25" x14ac:dyDescent="0.25">
      <c r="A1034" s="72">
        <v>1033</v>
      </c>
      <c r="B1034" s="81" t="s">
        <v>495</v>
      </c>
      <c r="C1034" s="49"/>
      <c r="D1034" s="49" t="s">
        <v>415</v>
      </c>
      <c r="E1034" s="49" t="s">
        <v>18</v>
      </c>
      <c r="F1034" s="49" t="s">
        <v>416</v>
      </c>
      <c r="G1034" s="49" t="s">
        <v>20</v>
      </c>
      <c r="H1034" s="49" t="s">
        <v>654</v>
      </c>
      <c r="I1034" s="67" t="s">
        <v>404</v>
      </c>
      <c r="J1034" s="249" t="str">
        <f t="shared" si="16"/>
        <v>муниципальное образование «город Екатеринбург», г. Екатеринбург, ул. Агрономическая, д. 29А</v>
      </c>
      <c r="K1034" s="99">
        <v>1954</v>
      </c>
      <c r="L1034" s="75">
        <v>34</v>
      </c>
      <c r="M1034" s="99">
        <v>1</v>
      </c>
      <c r="N1034" s="55" t="s">
        <v>1299</v>
      </c>
      <c r="O1034" s="54">
        <v>42598</v>
      </c>
      <c r="P1034" s="55" t="s">
        <v>1598</v>
      </c>
      <c r="Q1034" s="65">
        <v>1881843.09</v>
      </c>
    </row>
    <row r="1035" spans="1:17" ht="23.25" x14ac:dyDescent="0.25">
      <c r="A1035" s="72">
        <v>1034</v>
      </c>
      <c r="B1035" s="81" t="s">
        <v>495</v>
      </c>
      <c r="C1035" s="49"/>
      <c r="D1035" s="49" t="s">
        <v>415</v>
      </c>
      <c r="E1035" s="49" t="s">
        <v>18</v>
      </c>
      <c r="F1035" s="49" t="s">
        <v>416</v>
      </c>
      <c r="G1035" s="49" t="s">
        <v>20</v>
      </c>
      <c r="H1035" s="49" t="s">
        <v>654</v>
      </c>
      <c r="I1035" s="67" t="s">
        <v>884</v>
      </c>
      <c r="J1035" s="249" t="str">
        <f t="shared" si="16"/>
        <v>муниципальное образование «город Екатеринбург», г. Екатеринбург, ул. Агрономическая, д. 31Б</v>
      </c>
      <c r="K1035" s="99">
        <v>2771.9</v>
      </c>
      <c r="L1035" s="75">
        <v>36</v>
      </c>
      <c r="M1035" s="99">
        <v>1</v>
      </c>
      <c r="N1035" s="55" t="s">
        <v>1299</v>
      </c>
      <c r="O1035" s="54">
        <v>42598</v>
      </c>
      <c r="P1035" s="55" t="s">
        <v>1598</v>
      </c>
      <c r="Q1035" s="65">
        <v>1878005.73</v>
      </c>
    </row>
    <row r="1036" spans="1:17" ht="23.25" x14ac:dyDescent="0.25">
      <c r="A1036" s="72">
        <v>1035</v>
      </c>
      <c r="B1036" s="81" t="s">
        <v>495</v>
      </c>
      <c r="C1036" s="49"/>
      <c r="D1036" s="49" t="s">
        <v>415</v>
      </c>
      <c r="E1036" s="49" t="s">
        <v>18</v>
      </c>
      <c r="F1036" s="49" t="s">
        <v>416</v>
      </c>
      <c r="G1036" s="49" t="s">
        <v>20</v>
      </c>
      <c r="H1036" s="49" t="s">
        <v>654</v>
      </c>
      <c r="I1036" s="67">
        <v>7</v>
      </c>
      <c r="J1036" s="249" t="str">
        <f t="shared" si="16"/>
        <v>муниципальное образование «город Екатеринбург», г. Екатеринбург, ул. Агрономическая, д. 7</v>
      </c>
      <c r="K1036" s="99">
        <v>13614.4</v>
      </c>
      <c r="L1036" s="75">
        <v>240</v>
      </c>
      <c r="M1036" s="99">
        <v>6</v>
      </c>
      <c r="N1036" s="55" t="s">
        <v>1299</v>
      </c>
      <c r="O1036" s="54">
        <v>42598</v>
      </c>
      <c r="P1036" s="55" t="s">
        <v>1598</v>
      </c>
      <c r="Q1036" s="65">
        <v>11108407.15</v>
      </c>
    </row>
    <row r="1037" spans="1:17" ht="23.25" x14ac:dyDescent="0.25">
      <c r="A1037" s="72">
        <v>1036</v>
      </c>
      <c r="B1037" s="81" t="s">
        <v>495</v>
      </c>
      <c r="C1037" s="49"/>
      <c r="D1037" s="49" t="s">
        <v>415</v>
      </c>
      <c r="E1037" s="49" t="s">
        <v>18</v>
      </c>
      <c r="F1037" s="49" t="s">
        <v>416</v>
      </c>
      <c r="G1037" s="49" t="s">
        <v>20</v>
      </c>
      <c r="H1037" s="49" t="s">
        <v>281</v>
      </c>
      <c r="I1037" s="67" t="s">
        <v>885</v>
      </c>
      <c r="J1037" s="249" t="str">
        <f t="shared" si="16"/>
        <v>муниципальное образование «город Екатеринбург», г. Екатеринбург, ул. Азина, д. 20КОРПУС 4</v>
      </c>
      <c r="K1037" s="99">
        <v>7289.6</v>
      </c>
      <c r="L1037" s="75">
        <v>122</v>
      </c>
      <c r="M1037" s="99">
        <v>5</v>
      </c>
      <c r="N1037" s="55" t="s">
        <v>1299</v>
      </c>
      <c r="O1037" s="54">
        <v>42598</v>
      </c>
      <c r="P1037" s="55" t="s">
        <v>1598</v>
      </c>
      <c r="Q1037" s="65">
        <v>9699817.4900000002</v>
      </c>
    </row>
    <row r="1038" spans="1:17" ht="23.25" x14ac:dyDescent="0.25">
      <c r="A1038" s="72">
        <v>1037</v>
      </c>
      <c r="B1038" s="81" t="s">
        <v>495</v>
      </c>
      <c r="C1038" s="49"/>
      <c r="D1038" s="49" t="s">
        <v>415</v>
      </c>
      <c r="E1038" s="49" t="s">
        <v>18</v>
      </c>
      <c r="F1038" s="49" t="s">
        <v>416</v>
      </c>
      <c r="G1038" s="49" t="s">
        <v>20</v>
      </c>
      <c r="H1038" s="49" t="s">
        <v>810</v>
      </c>
      <c r="I1038" s="67" t="s">
        <v>316</v>
      </c>
      <c r="J1038" s="249" t="str">
        <f t="shared" si="16"/>
        <v>муниципальное образование «город Екатеринбург», г. Екатеринбург, ул. Академическая, д. 11А</v>
      </c>
      <c r="K1038" s="99">
        <v>4258.2</v>
      </c>
      <c r="L1038" s="75">
        <v>96</v>
      </c>
      <c r="M1038" s="99">
        <v>1</v>
      </c>
      <c r="N1038" s="55" t="s">
        <v>1299</v>
      </c>
      <c r="O1038" s="54">
        <v>42598</v>
      </c>
      <c r="P1038" s="55" t="s">
        <v>1598</v>
      </c>
      <c r="Q1038" s="65">
        <v>1898865.26</v>
      </c>
    </row>
    <row r="1039" spans="1:17" ht="23.25" x14ac:dyDescent="0.25">
      <c r="A1039" s="72">
        <v>1038</v>
      </c>
      <c r="B1039" s="81" t="s">
        <v>495</v>
      </c>
      <c r="C1039" s="24"/>
      <c r="D1039" s="24" t="s">
        <v>415</v>
      </c>
      <c r="E1039" s="24" t="s">
        <v>18</v>
      </c>
      <c r="F1039" s="24" t="s">
        <v>416</v>
      </c>
      <c r="G1039" s="24" t="s">
        <v>20</v>
      </c>
      <c r="H1039" s="24" t="s">
        <v>482</v>
      </c>
      <c r="I1039" s="58">
        <v>49</v>
      </c>
      <c r="J1039" s="249" t="str">
        <f t="shared" si="16"/>
        <v>муниципальное образование «город Екатеринбург», г. Екатеринбург, ул. Альпинистов, д. 49</v>
      </c>
      <c r="K1039" s="75">
        <v>841.7</v>
      </c>
      <c r="L1039" s="75">
        <v>12</v>
      </c>
      <c r="M1039" s="75">
        <v>8</v>
      </c>
      <c r="N1039" s="38" t="s">
        <v>2088</v>
      </c>
      <c r="O1039" s="39">
        <v>42865</v>
      </c>
      <c r="P1039" s="38" t="s">
        <v>1632</v>
      </c>
      <c r="Q1039" s="65">
        <v>6075548.5999999996</v>
      </c>
    </row>
    <row r="1040" spans="1:17" ht="23.25" x14ac:dyDescent="0.25">
      <c r="A1040" s="72">
        <v>1039</v>
      </c>
      <c r="B1040" s="81" t="s">
        <v>495</v>
      </c>
      <c r="C1040" s="49"/>
      <c r="D1040" s="49" t="s">
        <v>415</v>
      </c>
      <c r="E1040" s="49" t="s">
        <v>18</v>
      </c>
      <c r="F1040" s="49" t="s">
        <v>416</v>
      </c>
      <c r="G1040" s="49" t="s">
        <v>20</v>
      </c>
      <c r="H1040" s="49" t="s">
        <v>811</v>
      </c>
      <c r="I1040" s="67">
        <v>61</v>
      </c>
      <c r="J1040" s="249" t="str">
        <f t="shared" si="16"/>
        <v>муниципальное образование «город Екатеринбург», г. Екатеринбург, ул. Амундсена, д. 61</v>
      </c>
      <c r="K1040" s="99">
        <v>28195.7</v>
      </c>
      <c r="L1040" s="75">
        <v>500</v>
      </c>
      <c r="M1040" s="99">
        <v>13</v>
      </c>
      <c r="N1040" s="55" t="s">
        <v>1298</v>
      </c>
      <c r="O1040" s="54">
        <v>42598</v>
      </c>
      <c r="P1040" s="55" t="s">
        <v>1598</v>
      </c>
      <c r="Q1040" s="65">
        <v>23776942.800000001</v>
      </c>
    </row>
    <row r="1041" spans="1:17" ht="23.25" x14ac:dyDescent="0.25">
      <c r="A1041" s="72">
        <v>1040</v>
      </c>
      <c r="B1041" s="81" t="s">
        <v>495</v>
      </c>
      <c r="C1041" s="49"/>
      <c r="D1041" s="49" t="s">
        <v>415</v>
      </c>
      <c r="E1041" s="49" t="s">
        <v>18</v>
      </c>
      <c r="F1041" s="49" t="s">
        <v>416</v>
      </c>
      <c r="G1041" s="49" t="s">
        <v>20</v>
      </c>
      <c r="H1041" s="49" t="s">
        <v>811</v>
      </c>
      <c r="I1041" s="67">
        <v>68</v>
      </c>
      <c r="J1041" s="249" t="str">
        <f t="shared" si="16"/>
        <v>муниципальное образование «город Екатеринбург», г. Екатеринбург, ул. Амундсена, д. 68</v>
      </c>
      <c r="K1041" s="99">
        <v>10317.5</v>
      </c>
      <c r="L1041" s="75">
        <v>210</v>
      </c>
      <c r="M1041" s="99">
        <v>6</v>
      </c>
      <c r="N1041" s="55" t="s">
        <v>1297</v>
      </c>
      <c r="O1041" s="54">
        <v>42598</v>
      </c>
      <c r="P1041" s="55" t="s">
        <v>1598</v>
      </c>
      <c r="Q1041" s="65">
        <v>10922061</v>
      </c>
    </row>
    <row r="1042" spans="1:17" ht="23.25" x14ac:dyDescent="0.25">
      <c r="A1042" s="72">
        <v>1041</v>
      </c>
      <c r="B1042" s="81" t="s">
        <v>495</v>
      </c>
      <c r="C1042" s="49"/>
      <c r="D1042" s="49" t="s">
        <v>415</v>
      </c>
      <c r="E1042" s="49" t="s">
        <v>18</v>
      </c>
      <c r="F1042" s="49" t="s">
        <v>416</v>
      </c>
      <c r="G1042" s="49" t="s">
        <v>20</v>
      </c>
      <c r="H1042" s="49" t="s">
        <v>593</v>
      </c>
      <c r="I1042" s="67">
        <v>42</v>
      </c>
      <c r="J1042" s="249" t="str">
        <f t="shared" si="16"/>
        <v>муниципальное образование «город Екатеринбург», г. Екатеринбург, ул. Ангарская, д. 42</v>
      </c>
      <c r="K1042" s="99">
        <v>12935.94</v>
      </c>
      <c r="L1042" s="75">
        <v>191</v>
      </c>
      <c r="M1042" s="99">
        <v>4</v>
      </c>
      <c r="N1042" s="55" t="s">
        <v>1297</v>
      </c>
      <c r="O1042" s="54">
        <v>42598</v>
      </c>
      <c r="P1042" s="55" t="s">
        <v>1598</v>
      </c>
      <c r="Q1042" s="65">
        <v>7255664.0800000001</v>
      </c>
    </row>
    <row r="1043" spans="1:17" ht="23.25" x14ac:dyDescent="0.25">
      <c r="A1043" s="72">
        <v>1042</v>
      </c>
      <c r="B1043" s="81" t="s">
        <v>495</v>
      </c>
      <c r="C1043" s="49"/>
      <c r="D1043" s="49" t="s">
        <v>415</v>
      </c>
      <c r="E1043" s="49" t="s">
        <v>18</v>
      </c>
      <c r="F1043" s="49" t="s">
        <v>416</v>
      </c>
      <c r="G1043" s="49" t="s">
        <v>20</v>
      </c>
      <c r="H1043" s="49" t="s">
        <v>588</v>
      </c>
      <c r="I1043" s="67">
        <v>12</v>
      </c>
      <c r="J1043" s="249" t="str">
        <f t="shared" si="16"/>
        <v>муниципальное образование «город Екатеринбург», г. Екатеринбург, ул. Антона Валека, д. 12</v>
      </c>
      <c r="K1043" s="99">
        <v>40619.599999999999</v>
      </c>
      <c r="L1043" s="75">
        <v>435</v>
      </c>
      <c r="M1043" s="99">
        <v>13</v>
      </c>
      <c r="N1043" s="55" t="s">
        <v>1298</v>
      </c>
      <c r="O1043" s="54">
        <v>42598</v>
      </c>
      <c r="P1043" s="55" t="s">
        <v>1598</v>
      </c>
      <c r="Q1043" s="65">
        <v>24657777.800000001</v>
      </c>
    </row>
    <row r="1044" spans="1:17" ht="23.25" x14ac:dyDescent="0.25">
      <c r="A1044" s="72">
        <v>1043</v>
      </c>
      <c r="B1044" s="81" t="s">
        <v>495</v>
      </c>
      <c r="C1044" s="24"/>
      <c r="D1044" s="24" t="s">
        <v>415</v>
      </c>
      <c r="E1044" s="88" t="s">
        <v>18</v>
      </c>
      <c r="F1044" s="88" t="s">
        <v>416</v>
      </c>
      <c r="G1044" s="88" t="s">
        <v>20</v>
      </c>
      <c r="H1044" s="88" t="s">
        <v>461</v>
      </c>
      <c r="I1044" s="84">
        <v>22</v>
      </c>
      <c r="J1044" s="249" t="str">
        <f t="shared" si="16"/>
        <v>муниципальное образование «город Екатеринбург», г. Екатеринбург, ул. Армавирская, д. 22</v>
      </c>
      <c r="K1044" s="75">
        <v>1858</v>
      </c>
      <c r="L1044" s="75">
        <v>36</v>
      </c>
      <c r="M1044" s="75">
        <v>8</v>
      </c>
      <c r="N1044" s="38" t="s">
        <v>2370</v>
      </c>
      <c r="O1044" s="39" t="s">
        <v>2371</v>
      </c>
      <c r="P1044" s="38" t="s">
        <v>2372</v>
      </c>
      <c r="Q1044" s="65">
        <v>8091053.5099999998</v>
      </c>
    </row>
    <row r="1045" spans="1:17" ht="23.25" x14ac:dyDescent="0.25">
      <c r="A1045" s="72">
        <v>1044</v>
      </c>
      <c r="B1045" s="81" t="s">
        <v>495</v>
      </c>
      <c r="C1045" s="24"/>
      <c r="D1045" s="24" t="s">
        <v>415</v>
      </c>
      <c r="E1045" s="88" t="s">
        <v>18</v>
      </c>
      <c r="F1045" s="88" t="s">
        <v>416</v>
      </c>
      <c r="G1045" s="88" t="s">
        <v>20</v>
      </c>
      <c r="H1045" s="88" t="s">
        <v>461</v>
      </c>
      <c r="I1045" s="84">
        <v>23</v>
      </c>
      <c r="J1045" s="249" t="str">
        <f t="shared" si="16"/>
        <v>муниципальное образование «город Екатеринбург», г. Екатеринбург, ул. Армавирская, д. 23</v>
      </c>
      <c r="K1045" s="75">
        <v>1477.3</v>
      </c>
      <c r="L1045" s="75">
        <v>27</v>
      </c>
      <c r="M1045" s="75">
        <v>8</v>
      </c>
      <c r="N1045" s="38" t="s">
        <v>2373</v>
      </c>
      <c r="O1045" s="39" t="s">
        <v>2374</v>
      </c>
      <c r="P1045" s="38" t="s">
        <v>2372</v>
      </c>
      <c r="Q1045" s="65">
        <v>7401876.8599999994</v>
      </c>
    </row>
    <row r="1046" spans="1:17" ht="23.25" x14ac:dyDescent="0.25">
      <c r="A1046" s="72">
        <v>1045</v>
      </c>
      <c r="B1046" s="81" t="s">
        <v>495</v>
      </c>
      <c r="C1046" s="24"/>
      <c r="D1046" s="24" t="s">
        <v>415</v>
      </c>
      <c r="E1046" s="88" t="s">
        <v>18</v>
      </c>
      <c r="F1046" s="88" t="s">
        <v>416</v>
      </c>
      <c r="G1046" s="88" t="s">
        <v>20</v>
      </c>
      <c r="H1046" s="88" t="s">
        <v>484</v>
      </c>
      <c r="I1046" s="84">
        <v>12</v>
      </c>
      <c r="J1046" s="249" t="str">
        <f t="shared" si="16"/>
        <v>муниципальное образование «город Екатеринбург», г. Екатеринбург, ул. Артинская, д. 12</v>
      </c>
      <c r="K1046" s="75">
        <v>599.6</v>
      </c>
      <c r="L1046" s="75">
        <v>8</v>
      </c>
      <c r="M1046" s="75">
        <v>7</v>
      </c>
      <c r="N1046" s="38" t="s">
        <v>1697</v>
      </c>
      <c r="O1046" s="39">
        <v>42247</v>
      </c>
      <c r="P1046" s="38" t="s">
        <v>2375</v>
      </c>
      <c r="Q1046" s="65">
        <v>3591445.64</v>
      </c>
    </row>
    <row r="1047" spans="1:17" ht="23.25" x14ac:dyDescent="0.25">
      <c r="A1047" s="72">
        <v>1046</v>
      </c>
      <c r="B1047" s="81" t="s">
        <v>495</v>
      </c>
      <c r="C1047" s="24"/>
      <c r="D1047" s="24" t="s">
        <v>415</v>
      </c>
      <c r="E1047" s="88" t="s">
        <v>18</v>
      </c>
      <c r="F1047" s="88" t="s">
        <v>416</v>
      </c>
      <c r="G1047" s="88" t="s">
        <v>20</v>
      </c>
      <c r="H1047" s="88" t="s">
        <v>484</v>
      </c>
      <c r="I1047" s="84">
        <v>28</v>
      </c>
      <c r="J1047" s="249" t="str">
        <f t="shared" si="16"/>
        <v>муниципальное образование «город Екатеринбург», г. Екатеринбург, ул. Артинская, д. 28</v>
      </c>
      <c r="K1047" s="75">
        <v>373.4</v>
      </c>
      <c r="L1047" s="75">
        <v>8</v>
      </c>
      <c r="M1047" s="75">
        <v>7</v>
      </c>
      <c r="N1047" s="38" t="s">
        <v>2370</v>
      </c>
      <c r="O1047" s="39" t="s">
        <v>2371</v>
      </c>
      <c r="P1047" s="38" t="s">
        <v>2372</v>
      </c>
      <c r="Q1047" s="65">
        <f>900566.42+693108.4</f>
        <v>1593674.82</v>
      </c>
    </row>
    <row r="1048" spans="1:17" ht="23.25" x14ac:dyDescent="0.25">
      <c r="A1048" s="72">
        <v>1047</v>
      </c>
      <c r="B1048" s="81" t="s">
        <v>495</v>
      </c>
      <c r="C1048" s="24"/>
      <c r="D1048" s="24" t="s">
        <v>415</v>
      </c>
      <c r="E1048" s="88" t="s">
        <v>18</v>
      </c>
      <c r="F1048" s="88" t="s">
        <v>416</v>
      </c>
      <c r="G1048" s="88" t="s">
        <v>20</v>
      </c>
      <c r="H1048" s="88" t="s">
        <v>484</v>
      </c>
      <c r="I1048" s="84">
        <v>30</v>
      </c>
      <c r="J1048" s="249" t="str">
        <f t="shared" si="16"/>
        <v>муниципальное образование «город Екатеринбург», г. Екатеринбург, ул. Артинская, д. 30</v>
      </c>
      <c r="K1048" s="75">
        <v>363.9</v>
      </c>
      <c r="L1048" s="75">
        <v>8</v>
      </c>
      <c r="M1048" s="75">
        <v>7</v>
      </c>
      <c r="N1048" s="38" t="s">
        <v>2370</v>
      </c>
      <c r="O1048" s="39" t="s">
        <v>2371</v>
      </c>
      <c r="P1048" s="38" t="s">
        <v>2372</v>
      </c>
      <c r="Q1048" s="65">
        <v>1768237.45</v>
      </c>
    </row>
    <row r="1049" spans="1:17" ht="23.25" x14ac:dyDescent="0.25">
      <c r="A1049" s="72">
        <v>1048</v>
      </c>
      <c r="B1049" s="81" t="s">
        <v>495</v>
      </c>
      <c r="C1049" s="24"/>
      <c r="D1049" s="24" t="s">
        <v>415</v>
      </c>
      <c r="E1049" s="24" t="s">
        <v>18</v>
      </c>
      <c r="F1049" s="24" t="s">
        <v>416</v>
      </c>
      <c r="G1049" s="24" t="s">
        <v>20</v>
      </c>
      <c r="H1049" s="24" t="s">
        <v>454</v>
      </c>
      <c r="I1049" s="58">
        <v>20</v>
      </c>
      <c r="J1049" s="249" t="str">
        <f t="shared" si="16"/>
        <v>муниципальное образование «город Екатеринбург», г. Екатеринбург, ул. Бабушкина, д. 20</v>
      </c>
      <c r="K1049" s="75">
        <v>3787.9</v>
      </c>
      <c r="L1049" s="75">
        <v>60</v>
      </c>
      <c r="M1049" s="75">
        <v>8</v>
      </c>
      <c r="N1049" s="38" t="s">
        <v>2376</v>
      </c>
      <c r="O1049" s="39">
        <v>42629</v>
      </c>
      <c r="P1049" s="38" t="s">
        <v>1632</v>
      </c>
      <c r="Q1049" s="65">
        <v>14269133.48</v>
      </c>
    </row>
    <row r="1050" spans="1:17" ht="23.25" x14ac:dyDescent="0.25">
      <c r="A1050" s="72">
        <v>1049</v>
      </c>
      <c r="B1050" s="81" t="s">
        <v>495</v>
      </c>
      <c r="C1050" s="24"/>
      <c r="D1050" s="24" t="s">
        <v>415</v>
      </c>
      <c r="E1050" s="24" t="s">
        <v>18</v>
      </c>
      <c r="F1050" s="24" t="s">
        <v>416</v>
      </c>
      <c r="G1050" s="24" t="s">
        <v>20</v>
      </c>
      <c r="H1050" s="24" t="s">
        <v>454</v>
      </c>
      <c r="I1050" s="58" t="s">
        <v>498</v>
      </c>
      <c r="J1050" s="249" t="str">
        <f t="shared" si="16"/>
        <v>муниципальное образование «город Екатеринбург», г. Екатеринбург, ул. Бабушкина, д. 20А</v>
      </c>
      <c r="K1050" s="75">
        <v>5790.5</v>
      </c>
      <c r="L1050" s="75">
        <v>80</v>
      </c>
      <c r="M1050" s="75">
        <v>6</v>
      </c>
      <c r="N1050" s="38" t="s">
        <v>2376</v>
      </c>
      <c r="O1050" s="39">
        <v>42629</v>
      </c>
      <c r="P1050" s="38" t="s">
        <v>1632</v>
      </c>
      <c r="Q1050" s="65">
        <v>17668811.420000002</v>
      </c>
    </row>
    <row r="1051" spans="1:17" ht="23.25" x14ac:dyDescent="0.25">
      <c r="A1051" s="80">
        <v>1050</v>
      </c>
      <c r="B1051" s="81" t="s">
        <v>495</v>
      </c>
      <c r="C1051" s="24"/>
      <c r="D1051" s="24" t="s">
        <v>415</v>
      </c>
      <c r="E1051" s="24" t="s">
        <v>18</v>
      </c>
      <c r="F1051" s="24" t="s">
        <v>416</v>
      </c>
      <c r="G1051" s="24" t="s">
        <v>20</v>
      </c>
      <c r="H1051" s="24" t="s">
        <v>454</v>
      </c>
      <c r="I1051" s="58">
        <v>21</v>
      </c>
      <c r="J1051" s="249" t="str">
        <f t="shared" si="16"/>
        <v>муниципальное образование «город Екатеринбург», г. Екатеринбург, ул. Бабушкина, д. 21</v>
      </c>
      <c r="K1051" s="75">
        <v>1820</v>
      </c>
      <c r="L1051" s="75">
        <v>25</v>
      </c>
      <c r="M1051" s="75">
        <v>7</v>
      </c>
      <c r="N1051" s="38" t="s">
        <v>2376</v>
      </c>
      <c r="O1051" s="39">
        <v>42629</v>
      </c>
      <c r="P1051" s="38" t="s">
        <v>1632</v>
      </c>
      <c r="Q1051" s="65">
        <v>6014858.8399999999</v>
      </c>
    </row>
    <row r="1052" spans="1:17" ht="33.75" x14ac:dyDescent="0.25">
      <c r="A1052" s="72">
        <v>1051</v>
      </c>
      <c r="B1052" s="81" t="s">
        <v>495</v>
      </c>
      <c r="C1052" s="24"/>
      <c r="D1052" s="24" t="s">
        <v>415</v>
      </c>
      <c r="E1052" s="88" t="s">
        <v>18</v>
      </c>
      <c r="F1052" s="88" t="s">
        <v>416</v>
      </c>
      <c r="G1052" s="88" t="s">
        <v>20</v>
      </c>
      <c r="H1052" s="88" t="s">
        <v>454</v>
      </c>
      <c r="I1052" s="84" t="s">
        <v>1008</v>
      </c>
      <c r="J1052" s="249" t="str">
        <f t="shared" si="16"/>
        <v>муниципальное образование «город Екатеринбург», г. Екатеринбург, ул. Бабушкина, д. 22</v>
      </c>
      <c r="K1052" s="75">
        <v>5872.6</v>
      </c>
      <c r="L1052" s="75">
        <v>64</v>
      </c>
      <c r="M1052" s="75">
        <v>7</v>
      </c>
      <c r="N1052" s="38" t="s">
        <v>2379</v>
      </c>
      <c r="O1052" s="39" t="s">
        <v>2380</v>
      </c>
      <c r="P1052" s="38" t="s">
        <v>2381</v>
      </c>
      <c r="Q1052" s="65">
        <v>14385109.779999999</v>
      </c>
    </row>
    <row r="1053" spans="1:17" ht="23.25" x14ac:dyDescent="0.25">
      <c r="A1053" s="72">
        <v>1052</v>
      </c>
      <c r="B1053" s="81" t="s">
        <v>495</v>
      </c>
      <c r="C1053" s="24"/>
      <c r="D1053" s="24" t="s">
        <v>415</v>
      </c>
      <c r="E1053" s="88" t="s">
        <v>18</v>
      </c>
      <c r="F1053" s="88" t="s">
        <v>416</v>
      </c>
      <c r="G1053" s="88" t="s">
        <v>20</v>
      </c>
      <c r="H1053" s="88" t="s">
        <v>454</v>
      </c>
      <c r="I1053" s="84" t="s">
        <v>918</v>
      </c>
      <c r="J1053" s="249" t="str">
        <f t="shared" si="16"/>
        <v>муниципальное образование «город Екатеринбург», г. Екатеринбург, ул. Бабушкина, д. 23Б</v>
      </c>
      <c r="K1053" s="75">
        <v>250.6</v>
      </c>
      <c r="L1053" s="75">
        <v>8</v>
      </c>
      <c r="M1053" s="75">
        <v>7</v>
      </c>
      <c r="N1053" s="38" t="s">
        <v>2377</v>
      </c>
      <c r="O1053" s="39">
        <v>42502</v>
      </c>
      <c r="P1053" s="38" t="s">
        <v>2378</v>
      </c>
      <c r="Q1053" s="65">
        <v>1863121.52</v>
      </c>
    </row>
    <row r="1054" spans="1:17" ht="23.25" x14ac:dyDescent="0.25">
      <c r="A1054" s="72">
        <v>1053</v>
      </c>
      <c r="B1054" s="81" t="s">
        <v>495</v>
      </c>
      <c r="C1054" s="24"/>
      <c r="D1054" s="24" t="s">
        <v>415</v>
      </c>
      <c r="E1054" s="88" t="s">
        <v>18</v>
      </c>
      <c r="F1054" s="88" t="s">
        <v>416</v>
      </c>
      <c r="G1054" s="88" t="s">
        <v>20</v>
      </c>
      <c r="H1054" s="88" t="s">
        <v>454</v>
      </c>
      <c r="I1054" s="84" t="s">
        <v>919</v>
      </c>
      <c r="J1054" s="249" t="str">
        <f t="shared" si="16"/>
        <v>муниципальное образование «город Екатеринбург», г. Екатеринбург, ул. Бабушкина, д. 23В</v>
      </c>
      <c r="K1054" s="75">
        <v>248.8</v>
      </c>
      <c r="L1054" s="75">
        <v>8</v>
      </c>
      <c r="M1054" s="75">
        <v>8</v>
      </c>
      <c r="N1054" s="38" t="s">
        <v>2377</v>
      </c>
      <c r="O1054" s="39">
        <v>42502</v>
      </c>
      <c r="P1054" s="38" t="s">
        <v>2378</v>
      </c>
      <c r="Q1054" s="65">
        <v>2030970.96</v>
      </c>
    </row>
    <row r="1055" spans="1:17" ht="33.75" x14ac:dyDescent="0.25">
      <c r="A1055" s="72">
        <v>1054</v>
      </c>
      <c r="B1055" s="81" t="s">
        <v>495</v>
      </c>
      <c r="C1055" s="24"/>
      <c r="D1055" s="24" t="s">
        <v>415</v>
      </c>
      <c r="E1055" s="88" t="s">
        <v>18</v>
      </c>
      <c r="F1055" s="88" t="s">
        <v>416</v>
      </c>
      <c r="G1055" s="88" t="s">
        <v>20</v>
      </c>
      <c r="H1055" s="88" t="s">
        <v>454</v>
      </c>
      <c r="I1055" s="84">
        <v>25</v>
      </c>
      <c r="J1055" s="249" t="str">
        <f t="shared" si="16"/>
        <v>муниципальное образование «город Екатеринбург», г. Екатеринбург, ул. Бабушкина, д. 25</v>
      </c>
      <c r="K1055" s="75">
        <v>1411</v>
      </c>
      <c r="L1055" s="75">
        <v>48</v>
      </c>
      <c r="M1055" s="75">
        <v>8</v>
      </c>
      <c r="N1055" s="38" t="s">
        <v>2379</v>
      </c>
      <c r="O1055" s="39" t="s">
        <v>2380</v>
      </c>
      <c r="P1055" s="38" t="s">
        <v>2381</v>
      </c>
      <c r="Q1055" s="65">
        <v>5803876.0199999996</v>
      </c>
    </row>
    <row r="1056" spans="1:17" ht="23.25" x14ac:dyDescent="0.25">
      <c r="A1056" s="72">
        <v>1055</v>
      </c>
      <c r="B1056" s="81" t="s">
        <v>495</v>
      </c>
      <c r="C1056" s="24"/>
      <c r="D1056" s="24" t="s">
        <v>415</v>
      </c>
      <c r="E1056" s="88" t="s">
        <v>18</v>
      </c>
      <c r="F1056" s="88" t="s">
        <v>416</v>
      </c>
      <c r="G1056" s="88" t="s">
        <v>20</v>
      </c>
      <c r="H1056" s="88" t="s">
        <v>1204</v>
      </c>
      <c r="I1056" s="84" t="s">
        <v>1004</v>
      </c>
      <c r="J1056" s="249" t="str">
        <f t="shared" si="16"/>
        <v>муниципальное образование «город Екатеринбург», г. Екатеринбург, ул. Бакинских комиссаров, д. 10</v>
      </c>
      <c r="K1056" s="25">
        <v>1471.1</v>
      </c>
      <c r="L1056" s="75">
        <v>18</v>
      </c>
      <c r="M1056" s="25">
        <v>6</v>
      </c>
      <c r="N1056" s="38" t="s">
        <v>2382</v>
      </c>
      <c r="O1056" s="39" t="s">
        <v>2383</v>
      </c>
      <c r="P1056" s="38" t="s">
        <v>2393</v>
      </c>
      <c r="Q1056" s="65">
        <v>6677925.1100000003</v>
      </c>
    </row>
    <row r="1057" spans="1:17" ht="23.25" x14ac:dyDescent="0.25">
      <c r="A1057" s="72">
        <v>1056</v>
      </c>
      <c r="B1057" s="81" t="s">
        <v>495</v>
      </c>
      <c r="C1057" s="24"/>
      <c r="D1057" s="24" t="s">
        <v>415</v>
      </c>
      <c r="E1057" s="88" t="s">
        <v>18</v>
      </c>
      <c r="F1057" s="88" t="s">
        <v>416</v>
      </c>
      <c r="G1057" s="88" t="s">
        <v>20</v>
      </c>
      <c r="H1057" s="88" t="s">
        <v>1204</v>
      </c>
      <c r="I1057" s="84" t="s">
        <v>962</v>
      </c>
      <c r="J1057" s="249" t="str">
        <f t="shared" si="16"/>
        <v>муниципальное образование «город Екатеринбург», г. Екатеринбург, ул. Бакинских комиссаров, д. 12</v>
      </c>
      <c r="K1057" s="25">
        <v>2579.9</v>
      </c>
      <c r="L1057" s="75">
        <v>20</v>
      </c>
      <c r="M1057" s="25">
        <v>5</v>
      </c>
      <c r="N1057" s="38" t="s">
        <v>2384</v>
      </c>
      <c r="O1057" s="39" t="s">
        <v>2385</v>
      </c>
      <c r="P1057" s="38" t="s">
        <v>2386</v>
      </c>
      <c r="Q1057" s="65">
        <v>7905882</v>
      </c>
    </row>
    <row r="1058" spans="1:17" ht="45" x14ac:dyDescent="0.25">
      <c r="A1058" s="72">
        <v>1057</v>
      </c>
      <c r="B1058" s="81" t="s">
        <v>495</v>
      </c>
      <c r="C1058" s="24"/>
      <c r="D1058" s="24" t="s">
        <v>415</v>
      </c>
      <c r="E1058" s="88" t="s">
        <v>18</v>
      </c>
      <c r="F1058" s="88" t="s">
        <v>416</v>
      </c>
      <c r="G1058" s="88" t="s">
        <v>20</v>
      </c>
      <c r="H1058" s="88" t="s">
        <v>1204</v>
      </c>
      <c r="I1058" s="84">
        <v>18</v>
      </c>
      <c r="J1058" s="249" t="str">
        <f t="shared" si="16"/>
        <v>муниципальное образование «город Екатеринбург», г. Екатеринбург, ул. Бакинских комиссаров, д. 18</v>
      </c>
      <c r="K1058" s="25">
        <v>1567.2</v>
      </c>
      <c r="L1058" s="75">
        <v>18</v>
      </c>
      <c r="M1058" s="25">
        <v>8</v>
      </c>
      <c r="N1058" s="38" t="s">
        <v>2387</v>
      </c>
      <c r="O1058" s="39" t="s">
        <v>2388</v>
      </c>
      <c r="P1058" s="38" t="s">
        <v>2394</v>
      </c>
      <c r="Q1058" s="65">
        <v>6918871.4699999988</v>
      </c>
    </row>
    <row r="1059" spans="1:17" ht="23.25" x14ac:dyDescent="0.25">
      <c r="A1059" s="72">
        <v>1058</v>
      </c>
      <c r="B1059" s="81" t="s">
        <v>495</v>
      </c>
      <c r="C1059" s="24"/>
      <c r="D1059" s="24" t="s">
        <v>415</v>
      </c>
      <c r="E1059" s="88" t="s">
        <v>18</v>
      </c>
      <c r="F1059" s="88" t="s">
        <v>416</v>
      </c>
      <c r="G1059" s="88" t="s">
        <v>20</v>
      </c>
      <c r="H1059" s="88" t="s">
        <v>1204</v>
      </c>
      <c r="I1059" s="84">
        <v>19</v>
      </c>
      <c r="J1059" s="249" t="str">
        <f t="shared" si="16"/>
        <v>муниципальное образование «город Екатеринбург», г. Екатеринбург, ул. Бакинских комиссаров, д. 19</v>
      </c>
      <c r="K1059" s="75">
        <v>1682.1</v>
      </c>
      <c r="L1059" s="75">
        <v>24</v>
      </c>
      <c r="M1059" s="75">
        <v>8</v>
      </c>
      <c r="N1059" s="38" t="s">
        <v>2367</v>
      </c>
      <c r="O1059" s="39" t="s">
        <v>2368</v>
      </c>
      <c r="P1059" s="38" t="s">
        <v>2369</v>
      </c>
      <c r="Q1059" s="65">
        <v>6975781.2200000007</v>
      </c>
    </row>
    <row r="1060" spans="1:17" ht="23.25" x14ac:dyDescent="0.25">
      <c r="A1060" s="72">
        <v>1059</v>
      </c>
      <c r="B1060" s="81" t="s">
        <v>495</v>
      </c>
      <c r="C1060" s="24"/>
      <c r="D1060" s="24" t="s">
        <v>415</v>
      </c>
      <c r="E1060" s="24" t="s">
        <v>18</v>
      </c>
      <c r="F1060" s="24" t="s">
        <v>416</v>
      </c>
      <c r="G1060" s="24" t="s">
        <v>20</v>
      </c>
      <c r="H1060" s="88" t="s">
        <v>1204</v>
      </c>
      <c r="I1060" s="58">
        <v>23</v>
      </c>
      <c r="J1060" s="249" t="str">
        <f t="shared" si="16"/>
        <v>муниципальное образование «город Екатеринбург», г. Екатеринбург, ул. Бакинских комиссаров, д. 23</v>
      </c>
      <c r="K1060" s="75">
        <v>1676.7</v>
      </c>
      <c r="L1060" s="75">
        <v>24</v>
      </c>
      <c r="M1060" s="75">
        <v>8</v>
      </c>
      <c r="N1060" s="38" t="s">
        <v>2367</v>
      </c>
      <c r="O1060" s="39" t="s">
        <v>2368</v>
      </c>
      <c r="P1060" s="38" t="s">
        <v>2369</v>
      </c>
      <c r="Q1060" s="65">
        <v>7835343.96</v>
      </c>
    </row>
    <row r="1061" spans="1:17" ht="33.75" x14ac:dyDescent="0.25">
      <c r="A1061" s="72">
        <v>1060</v>
      </c>
      <c r="B1061" s="81" t="s">
        <v>495</v>
      </c>
      <c r="C1061" s="24"/>
      <c r="D1061" s="24" t="s">
        <v>415</v>
      </c>
      <c r="E1061" s="24" t="s">
        <v>18</v>
      </c>
      <c r="F1061" s="24" t="s">
        <v>416</v>
      </c>
      <c r="G1061" s="24" t="s">
        <v>20</v>
      </c>
      <c r="H1061" s="88" t="s">
        <v>1204</v>
      </c>
      <c r="I1061" s="58">
        <v>24</v>
      </c>
      <c r="J1061" s="249" t="str">
        <f t="shared" si="16"/>
        <v>муниципальное образование «город Екатеринбург», г. Екатеринбург, ул. Бакинских комиссаров, д. 24</v>
      </c>
      <c r="K1061" s="75">
        <v>912.9</v>
      </c>
      <c r="L1061" s="75">
        <v>12</v>
      </c>
      <c r="M1061" s="75">
        <v>5</v>
      </c>
      <c r="N1061" s="38" t="s">
        <v>2398</v>
      </c>
      <c r="O1061" s="39" t="s">
        <v>2399</v>
      </c>
      <c r="P1061" s="38" t="s">
        <v>2400</v>
      </c>
      <c r="Q1061" s="65">
        <v>2077119.86</v>
      </c>
    </row>
    <row r="1062" spans="1:17" ht="33.75" x14ac:dyDescent="0.25">
      <c r="A1062" s="72">
        <v>1061</v>
      </c>
      <c r="B1062" s="81" t="s">
        <v>495</v>
      </c>
      <c r="C1062" s="24"/>
      <c r="D1062" s="24" t="s">
        <v>415</v>
      </c>
      <c r="E1062" s="88" t="s">
        <v>18</v>
      </c>
      <c r="F1062" s="88" t="s">
        <v>416</v>
      </c>
      <c r="G1062" s="88" t="s">
        <v>20</v>
      </c>
      <c r="H1062" s="88" t="s">
        <v>1204</v>
      </c>
      <c r="I1062" s="84">
        <v>32</v>
      </c>
      <c r="J1062" s="249" t="str">
        <f t="shared" si="16"/>
        <v>муниципальное образование «город Екатеринбург», г. Екатеринбург, ул. Бакинских комиссаров, д. 32</v>
      </c>
      <c r="K1062" s="75">
        <v>1021.3</v>
      </c>
      <c r="L1062" s="75">
        <v>16</v>
      </c>
      <c r="M1062" s="75">
        <v>6</v>
      </c>
      <c r="N1062" s="38" t="s">
        <v>2398</v>
      </c>
      <c r="O1062" s="39" t="s">
        <v>2399</v>
      </c>
      <c r="P1062" s="38" t="s">
        <v>2400</v>
      </c>
      <c r="Q1062" s="65">
        <v>5623123.6900000004</v>
      </c>
    </row>
    <row r="1063" spans="1:17" ht="33.75" x14ac:dyDescent="0.25">
      <c r="A1063" s="72">
        <v>1062</v>
      </c>
      <c r="B1063" s="81" t="s">
        <v>495</v>
      </c>
      <c r="C1063" s="24"/>
      <c r="D1063" s="24" t="s">
        <v>415</v>
      </c>
      <c r="E1063" s="24" t="s">
        <v>18</v>
      </c>
      <c r="F1063" s="24" t="s">
        <v>416</v>
      </c>
      <c r="G1063" s="24" t="s">
        <v>20</v>
      </c>
      <c r="H1063" s="88" t="s">
        <v>1204</v>
      </c>
      <c r="I1063" s="58">
        <v>44</v>
      </c>
      <c r="J1063" s="249" t="str">
        <f t="shared" si="16"/>
        <v>муниципальное образование «город Екатеринбург», г. Екатеринбург, ул. Бакинских комиссаров, д. 44</v>
      </c>
      <c r="K1063" s="75">
        <v>851.4</v>
      </c>
      <c r="L1063" s="75">
        <v>16</v>
      </c>
      <c r="M1063" s="75">
        <v>8</v>
      </c>
      <c r="N1063" s="38" t="s">
        <v>2401</v>
      </c>
      <c r="O1063" s="39" t="s">
        <v>2402</v>
      </c>
      <c r="P1063" s="38" t="s">
        <v>2400</v>
      </c>
      <c r="Q1063" s="65">
        <v>4942003.6500000004</v>
      </c>
    </row>
    <row r="1064" spans="1:17" ht="23.25" x14ac:dyDescent="0.25">
      <c r="A1064" s="72">
        <v>1063</v>
      </c>
      <c r="B1064" s="81" t="s">
        <v>495</v>
      </c>
      <c r="C1064" s="24"/>
      <c r="D1064" s="24" t="s">
        <v>415</v>
      </c>
      <c r="E1064" s="24" t="s">
        <v>18</v>
      </c>
      <c r="F1064" s="24" t="s">
        <v>416</v>
      </c>
      <c r="G1064" s="24" t="s">
        <v>20</v>
      </c>
      <c r="H1064" s="24" t="s">
        <v>485</v>
      </c>
      <c r="I1064" s="58">
        <v>10</v>
      </c>
      <c r="J1064" s="249" t="str">
        <f t="shared" si="16"/>
        <v>муниципальное образование «город Екатеринбург», г. Екатеринбург, ул. Баумана, д. 10</v>
      </c>
      <c r="K1064" s="75">
        <v>291</v>
      </c>
      <c r="L1064" s="75">
        <v>8</v>
      </c>
      <c r="M1064" s="75">
        <v>6</v>
      </c>
      <c r="N1064" s="38" t="s">
        <v>2087</v>
      </c>
      <c r="O1064" s="39">
        <v>42668</v>
      </c>
      <c r="P1064" s="38" t="s">
        <v>1692</v>
      </c>
      <c r="Q1064" s="65">
        <v>2173748.7999999998</v>
      </c>
    </row>
    <row r="1065" spans="1:17" ht="23.25" x14ac:dyDescent="0.25">
      <c r="A1065" s="72">
        <v>1064</v>
      </c>
      <c r="B1065" s="81" t="s">
        <v>495</v>
      </c>
      <c r="C1065" s="24"/>
      <c r="D1065" s="24" t="s">
        <v>415</v>
      </c>
      <c r="E1065" s="24" t="s">
        <v>18</v>
      </c>
      <c r="F1065" s="24" t="s">
        <v>416</v>
      </c>
      <c r="G1065" s="24" t="s">
        <v>20</v>
      </c>
      <c r="H1065" s="24" t="s">
        <v>485</v>
      </c>
      <c r="I1065" s="58">
        <v>15</v>
      </c>
      <c r="J1065" s="249" t="str">
        <f t="shared" si="16"/>
        <v>муниципальное образование «город Екатеринбург», г. Екатеринбург, ул. Баумана, д. 15</v>
      </c>
      <c r="K1065" s="75">
        <v>3125.9</v>
      </c>
      <c r="L1065" s="75">
        <v>45</v>
      </c>
      <c r="M1065" s="75">
        <v>2</v>
      </c>
      <c r="N1065" s="38" t="s">
        <v>2087</v>
      </c>
      <c r="O1065" s="39">
        <v>42668</v>
      </c>
      <c r="P1065" s="38" t="s">
        <v>1692</v>
      </c>
      <c r="Q1065" s="65">
        <v>1743678.92</v>
      </c>
    </row>
    <row r="1066" spans="1:17" ht="23.25" x14ac:dyDescent="0.25">
      <c r="A1066" s="72">
        <v>1065</v>
      </c>
      <c r="B1066" s="81" t="s">
        <v>495</v>
      </c>
      <c r="C1066" s="24"/>
      <c r="D1066" s="24" t="s">
        <v>415</v>
      </c>
      <c r="E1066" s="24" t="s">
        <v>18</v>
      </c>
      <c r="F1066" s="24" t="s">
        <v>416</v>
      </c>
      <c r="G1066" s="24" t="s">
        <v>20</v>
      </c>
      <c r="H1066" s="24" t="s">
        <v>485</v>
      </c>
      <c r="I1066" s="58">
        <v>20</v>
      </c>
      <c r="J1066" s="249" t="str">
        <f t="shared" si="16"/>
        <v>муниципальное образование «город Екатеринбург», г. Екатеринбург, ул. Баумана, д. 20</v>
      </c>
      <c r="K1066" s="75">
        <v>6113.8</v>
      </c>
      <c r="L1066" s="75">
        <v>76</v>
      </c>
      <c r="M1066" s="75">
        <v>8</v>
      </c>
      <c r="N1066" s="38" t="s">
        <v>2376</v>
      </c>
      <c r="O1066" s="39">
        <v>42629</v>
      </c>
      <c r="P1066" s="38" t="s">
        <v>1632</v>
      </c>
      <c r="Q1066" s="65">
        <v>20201518.579999998</v>
      </c>
    </row>
    <row r="1067" spans="1:17" ht="23.25" x14ac:dyDescent="0.25">
      <c r="A1067" s="72">
        <v>1066</v>
      </c>
      <c r="B1067" s="81" t="s">
        <v>495</v>
      </c>
      <c r="C1067" s="24"/>
      <c r="D1067" s="24" t="s">
        <v>415</v>
      </c>
      <c r="E1067" s="24" t="s">
        <v>18</v>
      </c>
      <c r="F1067" s="24" t="s">
        <v>416</v>
      </c>
      <c r="G1067" s="24" t="s">
        <v>20</v>
      </c>
      <c r="H1067" s="24" t="s">
        <v>485</v>
      </c>
      <c r="I1067" s="58">
        <v>3</v>
      </c>
      <c r="J1067" s="249" t="str">
        <f t="shared" si="16"/>
        <v>муниципальное образование «город Екатеринбург», г. Екатеринбург, ул. Баумана, д. 3</v>
      </c>
      <c r="K1067" s="75">
        <v>2833.1</v>
      </c>
      <c r="L1067" s="75">
        <v>30</v>
      </c>
      <c r="M1067" s="75">
        <v>8</v>
      </c>
      <c r="N1067" s="38" t="s">
        <v>2376</v>
      </c>
      <c r="O1067" s="39">
        <v>42629</v>
      </c>
      <c r="P1067" s="38" t="s">
        <v>1632</v>
      </c>
      <c r="Q1067" s="65">
        <v>8164899.0800000001</v>
      </c>
    </row>
    <row r="1068" spans="1:17" ht="23.25" x14ac:dyDescent="0.25">
      <c r="A1068" s="72">
        <v>1067</v>
      </c>
      <c r="B1068" s="81" t="s">
        <v>495</v>
      </c>
      <c r="C1068" s="24"/>
      <c r="D1068" s="24" t="s">
        <v>415</v>
      </c>
      <c r="E1068" s="88" t="s">
        <v>18</v>
      </c>
      <c r="F1068" s="88" t="s">
        <v>416</v>
      </c>
      <c r="G1068" s="88" t="s">
        <v>20</v>
      </c>
      <c r="H1068" s="88" t="s">
        <v>485</v>
      </c>
      <c r="I1068" s="84">
        <v>30</v>
      </c>
      <c r="J1068" s="249" t="str">
        <f t="shared" si="16"/>
        <v>муниципальное образование «город Екатеринбург», г. Екатеринбург, ул. Баумана, д. 30</v>
      </c>
      <c r="K1068" s="75">
        <v>2095.3000000000002</v>
      </c>
      <c r="L1068" s="75">
        <v>65</v>
      </c>
      <c r="M1068" s="75">
        <v>6</v>
      </c>
      <c r="N1068" s="38" t="s">
        <v>2094</v>
      </c>
      <c r="O1068" s="39">
        <v>42865</v>
      </c>
      <c r="P1068" s="38" t="s">
        <v>1847</v>
      </c>
      <c r="Q1068" s="65">
        <v>10500846.27</v>
      </c>
    </row>
    <row r="1069" spans="1:17" ht="23.25" x14ac:dyDescent="0.25">
      <c r="A1069" s="72">
        <v>1068</v>
      </c>
      <c r="B1069" s="81" t="s">
        <v>495</v>
      </c>
      <c r="C1069" s="24"/>
      <c r="D1069" s="24" t="s">
        <v>415</v>
      </c>
      <c r="E1069" s="88" t="s">
        <v>18</v>
      </c>
      <c r="F1069" s="88" t="s">
        <v>416</v>
      </c>
      <c r="G1069" s="88" t="s">
        <v>20</v>
      </c>
      <c r="H1069" s="88" t="s">
        <v>485</v>
      </c>
      <c r="I1069" s="84" t="s">
        <v>407</v>
      </c>
      <c r="J1069" s="249" t="str">
        <f t="shared" si="16"/>
        <v>муниципальное образование «город Екатеринбург», г. Екатеринбург, ул. Баумана, д. 30А</v>
      </c>
      <c r="K1069" s="75">
        <v>1991.5</v>
      </c>
      <c r="L1069" s="75">
        <v>47</v>
      </c>
      <c r="M1069" s="75">
        <v>8</v>
      </c>
      <c r="N1069" s="38" t="s">
        <v>2403</v>
      </c>
      <c r="O1069" s="39" t="s">
        <v>2404</v>
      </c>
      <c r="P1069" s="38" t="s">
        <v>1847</v>
      </c>
      <c r="Q1069" s="65">
        <v>9953793.1600000001</v>
      </c>
    </row>
    <row r="1070" spans="1:17" ht="23.25" x14ac:dyDescent="0.25">
      <c r="A1070" s="72">
        <v>1069</v>
      </c>
      <c r="B1070" s="81" t="s">
        <v>495</v>
      </c>
      <c r="C1070" s="24"/>
      <c r="D1070" s="24" t="s">
        <v>415</v>
      </c>
      <c r="E1070" s="88" t="s">
        <v>18</v>
      </c>
      <c r="F1070" s="88" t="s">
        <v>416</v>
      </c>
      <c r="G1070" s="88" t="s">
        <v>20</v>
      </c>
      <c r="H1070" s="88" t="s">
        <v>485</v>
      </c>
      <c r="I1070" s="84" t="s">
        <v>226</v>
      </c>
      <c r="J1070" s="249" t="str">
        <f t="shared" si="16"/>
        <v>муниципальное образование «город Екатеринбург», г. Екатеринбург, ул. Баумана, д. 30Б</v>
      </c>
      <c r="K1070" s="75">
        <v>1706.6</v>
      </c>
      <c r="L1070" s="75">
        <v>69</v>
      </c>
      <c r="M1070" s="75">
        <v>8</v>
      </c>
      <c r="N1070" s="38" t="s">
        <v>2094</v>
      </c>
      <c r="O1070" s="39">
        <v>42865</v>
      </c>
      <c r="P1070" s="38" t="s">
        <v>1847</v>
      </c>
      <c r="Q1070" s="65">
        <v>10443701.640000001</v>
      </c>
    </row>
    <row r="1071" spans="1:17" ht="23.25" x14ac:dyDescent="0.25">
      <c r="A1071" s="72">
        <v>1070</v>
      </c>
      <c r="B1071" s="81" t="s">
        <v>495</v>
      </c>
      <c r="C1071" s="24"/>
      <c r="D1071" s="24" t="s">
        <v>415</v>
      </c>
      <c r="E1071" s="24" t="s">
        <v>18</v>
      </c>
      <c r="F1071" s="24" t="s">
        <v>416</v>
      </c>
      <c r="G1071" s="24" t="s">
        <v>20</v>
      </c>
      <c r="H1071" s="24" t="s">
        <v>485</v>
      </c>
      <c r="I1071" s="58" t="s">
        <v>930</v>
      </c>
      <c r="J1071" s="249" t="str">
        <f t="shared" si="16"/>
        <v>муниципальное образование «город Екатеринбург», г. Екатеринбург, ул. Баумана, д. 4Б</v>
      </c>
      <c r="K1071" s="75">
        <v>2890.6</v>
      </c>
      <c r="L1071" s="75">
        <v>36</v>
      </c>
      <c r="M1071" s="75">
        <v>7</v>
      </c>
      <c r="N1071" s="38" t="s">
        <v>2087</v>
      </c>
      <c r="O1071" s="39">
        <v>42668</v>
      </c>
      <c r="P1071" s="38" t="s">
        <v>1692</v>
      </c>
      <c r="Q1071" s="65">
        <v>10734038.74</v>
      </c>
    </row>
    <row r="1072" spans="1:17" ht="33.75" x14ac:dyDescent="0.25">
      <c r="A1072" s="72">
        <v>1071</v>
      </c>
      <c r="B1072" s="81" t="s">
        <v>495</v>
      </c>
      <c r="C1072" s="24"/>
      <c r="D1072" s="24" t="s">
        <v>415</v>
      </c>
      <c r="E1072" s="24" t="s">
        <v>18</v>
      </c>
      <c r="F1072" s="24" t="s">
        <v>416</v>
      </c>
      <c r="G1072" s="24" t="s">
        <v>20</v>
      </c>
      <c r="H1072" s="24" t="s">
        <v>485</v>
      </c>
      <c r="I1072" s="58">
        <v>56</v>
      </c>
      <c r="J1072" s="249" t="str">
        <f t="shared" si="16"/>
        <v>муниципальное образование «город Екатеринбург», г. Екатеринбург, ул. Баумана, д. 56</v>
      </c>
      <c r="K1072" s="75">
        <v>3268.2</v>
      </c>
      <c r="L1072" s="75">
        <v>96</v>
      </c>
      <c r="M1072" s="75">
        <v>3</v>
      </c>
      <c r="N1072" s="38" t="s">
        <v>2405</v>
      </c>
      <c r="O1072" s="39" t="s">
        <v>2406</v>
      </c>
      <c r="P1072" s="38" t="s">
        <v>2407</v>
      </c>
      <c r="Q1072" s="65">
        <v>4462839.9000000004</v>
      </c>
    </row>
    <row r="1073" spans="1:17" ht="23.25" x14ac:dyDescent="0.25">
      <c r="A1073" s="72">
        <v>1072</v>
      </c>
      <c r="B1073" s="81" t="s">
        <v>495</v>
      </c>
      <c r="C1073" s="24"/>
      <c r="D1073" s="24" t="s">
        <v>415</v>
      </c>
      <c r="E1073" s="24" t="s">
        <v>18</v>
      </c>
      <c r="F1073" s="24" t="s">
        <v>416</v>
      </c>
      <c r="G1073" s="24" t="s">
        <v>20</v>
      </c>
      <c r="H1073" s="24" t="s">
        <v>485</v>
      </c>
      <c r="I1073" s="58">
        <v>58</v>
      </c>
      <c r="J1073" s="249" t="str">
        <f t="shared" si="16"/>
        <v>муниципальное образование «город Екатеринбург», г. Екатеринбург, ул. Баумана, д. 58</v>
      </c>
      <c r="K1073" s="75">
        <v>2135.8000000000002</v>
      </c>
      <c r="L1073" s="75">
        <v>18</v>
      </c>
      <c r="M1073" s="75">
        <v>5</v>
      </c>
      <c r="N1073" s="38" t="s">
        <v>2090</v>
      </c>
      <c r="O1073" s="39">
        <v>42692</v>
      </c>
      <c r="P1073" s="38" t="s">
        <v>1847</v>
      </c>
      <c r="Q1073" s="65">
        <v>5448157.7000000002</v>
      </c>
    </row>
    <row r="1074" spans="1:17" ht="23.25" x14ac:dyDescent="0.25">
      <c r="A1074" s="72">
        <v>1073</v>
      </c>
      <c r="B1074" s="81" t="s">
        <v>495</v>
      </c>
      <c r="C1074" s="24"/>
      <c r="D1074" s="24" t="s">
        <v>415</v>
      </c>
      <c r="E1074" s="88" t="s">
        <v>18</v>
      </c>
      <c r="F1074" s="88" t="s">
        <v>416</v>
      </c>
      <c r="G1074" s="88" t="s">
        <v>20</v>
      </c>
      <c r="H1074" s="88" t="s">
        <v>485</v>
      </c>
      <c r="I1074" s="84">
        <v>6</v>
      </c>
      <c r="J1074" s="249" t="str">
        <f t="shared" si="16"/>
        <v>муниципальное образование «город Екатеринбург», г. Екатеринбург, ул. Баумана, д. 6</v>
      </c>
      <c r="K1074" s="75">
        <v>3009</v>
      </c>
      <c r="L1074" s="75">
        <v>40</v>
      </c>
      <c r="M1074" s="75">
        <v>7</v>
      </c>
      <c r="N1074" s="38" t="s">
        <v>2095</v>
      </c>
      <c r="O1074" s="39">
        <v>42865</v>
      </c>
      <c r="P1074" s="38" t="s">
        <v>1692</v>
      </c>
      <c r="Q1074" s="65">
        <v>11191779.619999999</v>
      </c>
    </row>
    <row r="1075" spans="1:17" ht="33.75" x14ac:dyDescent="0.25">
      <c r="A1075" s="72">
        <v>1074</v>
      </c>
      <c r="B1075" s="81" t="s">
        <v>495</v>
      </c>
      <c r="C1075" s="24"/>
      <c r="D1075" s="24" t="s">
        <v>415</v>
      </c>
      <c r="E1075" s="24" t="s">
        <v>18</v>
      </c>
      <c r="F1075" s="24" t="s">
        <v>416</v>
      </c>
      <c r="G1075" s="24" t="s">
        <v>20</v>
      </c>
      <c r="H1075" s="24" t="s">
        <v>485</v>
      </c>
      <c r="I1075" s="58">
        <v>7</v>
      </c>
      <c r="J1075" s="249" t="str">
        <f t="shared" si="16"/>
        <v>муниципальное образование «город Екатеринбург», г. Екатеринбург, ул. Баумана, д. 7</v>
      </c>
      <c r="K1075" s="75">
        <v>2606</v>
      </c>
      <c r="L1075" s="75">
        <v>29</v>
      </c>
      <c r="M1075" s="75">
        <v>4</v>
      </c>
      <c r="N1075" s="38" t="s">
        <v>2408</v>
      </c>
      <c r="O1075" s="39" t="s">
        <v>2409</v>
      </c>
      <c r="P1075" s="38" t="s">
        <v>2381</v>
      </c>
      <c r="Q1075" s="65">
        <v>6503761.1600000001</v>
      </c>
    </row>
    <row r="1076" spans="1:17" ht="23.25" x14ac:dyDescent="0.25">
      <c r="A1076" s="72">
        <v>1075</v>
      </c>
      <c r="B1076" s="81" t="s">
        <v>495</v>
      </c>
      <c r="C1076" s="24"/>
      <c r="D1076" s="24" t="s">
        <v>415</v>
      </c>
      <c r="E1076" s="24" t="s">
        <v>18</v>
      </c>
      <c r="F1076" s="24" t="s">
        <v>416</v>
      </c>
      <c r="G1076" s="24" t="s">
        <v>20</v>
      </c>
      <c r="H1076" s="24" t="s">
        <v>485</v>
      </c>
      <c r="I1076" s="58">
        <v>8</v>
      </c>
      <c r="J1076" s="249" t="str">
        <f t="shared" si="16"/>
        <v>муниципальное образование «город Екатеринбург», г. Екатеринбург, ул. Баумана, д. 8</v>
      </c>
      <c r="K1076" s="75">
        <v>293</v>
      </c>
      <c r="L1076" s="75">
        <v>8</v>
      </c>
      <c r="M1076" s="75">
        <v>6</v>
      </c>
      <c r="N1076" s="38" t="s">
        <v>2087</v>
      </c>
      <c r="O1076" s="39">
        <v>42668</v>
      </c>
      <c r="P1076" s="38" t="s">
        <v>1692</v>
      </c>
      <c r="Q1076" s="65">
        <v>2279238.44</v>
      </c>
    </row>
    <row r="1077" spans="1:17" ht="23.25" x14ac:dyDescent="0.25">
      <c r="A1077" s="72">
        <v>1076</v>
      </c>
      <c r="B1077" s="81" t="s">
        <v>495</v>
      </c>
      <c r="C1077" s="24"/>
      <c r="D1077" s="24" t="s">
        <v>415</v>
      </c>
      <c r="E1077" s="24" t="s">
        <v>18</v>
      </c>
      <c r="F1077" s="24" t="s">
        <v>416</v>
      </c>
      <c r="G1077" s="24" t="s">
        <v>20</v>
      </c>
      <c r="H1077" s="24" t="s">
        <v>485</v>
      </c>
      <c r="I1077" s="58">
        <v>9</v>
      </c>
      <c r="J1077" s="249" t="str">
        <f t="shared" si="16"/>
        <v>муниципальное образование «город Екатеринбург», г. Екатеринбург, ул. Баумана, д. 9</v>
      </c>
      <c r="K1077" s="75">
        <v>2997.9</v>
      </c>
      <c r="L1077" s="75">
        <v>79</v>
      </c>
      <c r="M1077" s="75">
        <v>3</v>
      </c>
      <c r="N1077" s="38" t="s">
        <v>2410</v>
      </c>
      <c r="O1077" s="39" t="s">
        <v>2411</v>
      </c>
      <c r="P1077" s="38" t="s">
        <v>1692</v>
      </c>
      <c r="Q1077" s="65">
        <v>7575433.6199999992</v>
      </c>
    </row>
    <row r="1078" spans="1:17" ht="23.25" x14ac:dyDescent="0.25">
      <c r="A1078" s="72">
        <v>1077</v>
      </c>
      <c r="B1078" s="81" t="s">
        <v>495</v>
      </c>
      <c r="C1078" s="24"/>
      <c r="D1078" s="24" t="s">
        <v>415</v>
      </c>
      <c r="E1078" s="88" t="s">
        <v>18</v>
      </c>
      <c r="F1078" s="88" t="s">
        <v>416</v>
      </c>
      <c r="G1078" s="88" t="s">
        <v>20</v>
      </c>
      <c r="H1078" s="88" t="s">
        <v>463</v>
      </c>
      <c r="I1078" s="84">
        <v>16</v>
      </c>
      <c r="J1078" s="249" t="str">
        <f t="shared" si="16"/>
        <v>муниципальное образование «город Екатеринбург», г. Екатеринбург, ул. Бахчиванджи, д. 16</v>
      </c>
      <c r="K1078" s="75">
        <v>1518.4</v>
      </c>
      <c r="L1078" s="75">
        <v>18</v>
      </c>
      <c r="M1078" s="75">
        <v>8</v>
      </c>
      <c r="N1078" s="38" t="s">
        <v>1945</v>
      </c>
      <c r="O1078" s="39" t="s">
        <v>1946</v>
      </c>
      <c r="P1078" s="38" t="s">
        <v>1947</v>
      </c>
      <c r="Q1078" s="65">
        <v>6396257.2599999998</v>
      </c>
    </row>
    <row r="1079" spans="1:17" ht="23.25" x14ac:dyDescent="0.25">
      <c r="A1079" s="72">
        <v>1078</v>
      </c>
      <c r="B1079" s="81" t="s">
        <v>495</v>
      </c>
      <c r="C1079" s="24"/>
      <c r="D1079" s="24" t="s">
        <v>415</v>
      </c>
      <c r="E1079" s="88" t="s">
        <v>18</v>
      </c>
      <c r="F1079" s="88" t="s">
        <v>416</v>
      </c>
      <c r="G1079" s="88" t="s">
        <v>20</v>
      </c>
      <c r="H1079" s="88" t="s">
        <v>463</v>
      </c>
      <c r="I1079" s="84" t="s">
        <v>933</v>
      </c>
      <c r="J1079" s="249" t="str">
        <f t="shared" si="16"/>
        <v>муниципальное образование «город Екатеринбург», г. Екатеринбург, ул. Бахчиванджи, д. 19КОРПУС 3</v>
      </c>
      <c r="K1079" s="75">
        <v>307.10000000000002</v>
      </c>
      <c r="L1079" s="75">
        <v>8</v>
      </c>
      <c r="M1079" s="75">
        <v>7</v>
      </c>
      <c r="N1079" s="38" t="s">
        <v>2085</v>
      </c>
      <c r="O1079" s="39">
        <v>42688</v>
      </c>
      <c r="P1079" s="38" t="s">
        <v>1632</v>
      </c>
      <c r="Q1079" s="65">
        <v>1836171.12</v>
      </c>
    </row>
    <row r="1080" spans="1:17" ht="23.25" x14ac:dyDescent="0.25">
      <c r="A1080" s="72">
        <v>1079</v>
      </c>
      <c r="B1080" s="81" t="s">
        <v>495</v>
      </c>
      <c r="C1080" s="24"/>
      <c r="D1080" s="24" t="s">
        <v>415</v>
      </c>
      <c r="E1080" s="88" t="s">
        <v>18</v>
      </c>
      <c r="F1080" s="88" t="s">
        <v>416</v>
      </c>
      <c r="G1080" s="88" t="s">
        <v>20</v>
      </c>
      <c r="H1080" s="88" t="s">
        <v>463</v>
      </c>
      <c r="I1080" s="84">
        <v>22</v>
      </c>
      <c r="J1080" s="249" t="str">
        <f t="shared" si="16"/>
        <v>муниципальное образование «город Екатеринбург», г. Екатеринбург, ул. Бахчиванджи, д. 22</v>
      </c>
      <c r="K1080" s="75">
        <v>388.4</v>
      </c>
      <c r="L1080" s="75">
        <v>8</v>
      </c>
      <c r="M1080" s="75">
        <v>8</v>
      </c>
      <c r="N1080" s="38" t="s">
        <v>2085</v>
      </c>
      <c r="O1080" s="39">
        <v>42688</v>
      </c>
      <c r="P1080" s="38" t="s">
        <v>1632</v>
      </c>
      <c r="Q1080" s="65">
        <v>2621150.25</v>
      </c>
    </row>
    <row r="1081" spans="1:17" ht="23.25" x14ac:dyDescent="0.25">
      <c r="A1081" s="72">
        <v>1080</v>
      </c>
      <c r="B1081" s="81" t="s">
        <v>495</v>
      </c>
      <c r="C1081" s="49"/>
      <c r="D1081" s="49" t="s">
        <v>415</v>
      </c>
      <c r="E1081" s="49" t="s">
        <v>18</v>
      </c>
      <c r="F1081" s="49" t="s">
        <v>416</v>
      </c>
      <c r="G1081" s="49" t="s">
        <v>20</v>
      </c>
      <c r="H1081" s="49" t="s">
        <v>812</v>
      </c>
      <c r="I1081" s="67">
        <v>154</v>
      </c>
      <c r="J1081" s="249" t="str">
        <f t="shared" si="16"/>
        <v>муниципальное образование «город Екатеринбург», г. Екатеринбург, ул. Бебеля, д. 154</v>
      </c>
      <c r="K1081" s="99">
        <v>14333.13</v>
      </c>
      <c r="L1081" s="75">
        <v>251</v>
      </c>
      <c r="M1081" s="99">
        <v>7</v>
      </c>
      <c r="N1081" s="55" t="s">
        <v>1297</v>
      </c>
      <c r="O1081" s="54">
        <v>42598</v>
      </c>
      <c r="P1081" s="55" t="s">
        <v>1598</v>
      </c>
      <c r="Q1081" s="65">
        <v>12744320.82</v>
      </c>
    </row>
    <row r="1082" spans="1:17" ht="23.25" x14ac:dyDescent="0.25">
      <c r="A1082" s="72">
        <v>1081</v>
      </c>
      <c r="B1082" s="81" t="s">
        <v>495</v>
      </c>
      <c r="C1082" s="49"/>
      <c r="D1082" s="49" t="s">
        <v>415</v>
      </c>
      <c r="E1082" s="49" t="s">
        <v>18</v>
      </c>
      <c r="F1082" s="49" t="s">
        <v>416</v>
      </c>
      <c r="G1082" s="49" t="s">
        <v>20</v>
      </c>
      <c r="H1082" s="49" t="s">
        <v>812</v>
      </c>
      <c r="I1082" s="67">
        <v>156</v>
      </c>
      <c r="J1082" s="249" t="str">
        <f t="shared" si="16"/>
        <v>муниципальное образование «город Екатеринбург», г. Екатеринбург, ул. Бебеля, д. 156</v>
      </c>
      <c r="K1082" s="99">
        <v>20349.68</v>
      </c>
      <c r="L1082" s="75">
        <v>342</v>
      </c>
      <c r="M1082" s="99">
        <v>10</v>
      </c>
      <c r="N1082" s="55" t="s">
        <v>1297</v>
      </c>
      <c r="O1082" s="54">
        <v>42598</v>
      </c>
      <c r="P1082" s="55" t="s">
        <v>1598</v>
      </c>
      <c r="Q1082" s="65">
        <v>18278124.510000002</v>
      </c>
    </row>
    <row r="1083" spans="1:17" ht="23.25" x14ac:dyDescent="0.25">
      <c r="A1083" s="72">
        <v>1082</v>
      </c>
      <c r="B1083" s="81" t="s">
        <v>495</v>
      </c>
      <c r="C1083" s="24"/>
      <c r="D1083" s="24" t="s">
        <v>415</v>
      </c>
      <c r="E1083" s="88" t="s">
        <v>18</v>
      </c>
      <c r="F1083" s="88" t="s">
        <v>416</v>
      </c>
      <c r="G1083" s="88" t="s">
        <v>20</v>
      </c>
      <c r="H1083" s="88" t="s">
        <v>812</v>
      </c>
      <c r="I1083" s="84" t="s">
        <v>1016</v>
      </c>
      <c r="J1083" s="249" t="str">
        <f t="shared" si="16"/>
        <v>муниципальное образование «город Екатеринбург», г. Екатеринбург, ул. Бебеля, д. 173</v>
      </c>
      <c r="K1083" s="75">
        <v>407.5</v>
      </c>
      <c r="L1083" s="75">
        <v>8</v>
      </c>
      <c r="M1083" s="75">
        <v>5</v>
      </c>
      <c r="N1083" s="38" t="s">
        <v>2096</v>
      </c>
      <c r="O1083" s="39">
        <v>42870</v>
      </c>
      <c r="P1083" s="38" t="s">
        <v>1696</v>
      </c>
      <c r="Q1083" s="65">
        <v>3100103.08</v>
      </c>
    </row>
    <row r="1084" spans="1:17" ht="23.25" x14ac:dyDescent="0.25">
      <c r="A1084" s="72">
        <v>1083</v>
      </c>
      <c r="B1084" s="81" t="s">
        <v>495</v>
      </c>
      <c r="C1084" s="24"/>
      <c r="D1084" s="24" t="s">
        <v>415</v>
      </c>
      <c r="E1084" s="88" t="s">
        <v>18</v>
      </c>
      <c r="F1084" s="88" t="s">
        <v>416</v>
      </c>
      <c r="G1084" s="88" t="s">
        <v>20</v>
      </c>
      <c r="H1084" s="88" t="s">
        <v>812</v>
      </c>
      <c r="I1084" s="84">
        <v>176</v>
      </c>
      <c r="J1084" s="249" t="str">
        <f t="shared" si="16"/>
        <v>муниципальное образование «город Екатеринбург», г. Екатеринбург, ул. Бебеля, д. 176</v>
      </c>
      <c r="K1084" s="75">
        <v>557.20000000000005</v>
      </c>
      <c r="L1084" s="75">
        <v>8</v>
      </c>
      <c r="M1084" s="75">
        <v>8</v>
      </c>
      <c r="N1084" s="38" t="s">
        <v>2096</v>
      </c>
      <c r="O1084" s="39">
        <v>42870</v>
      </c>
      <c r="P1084" s="38" t="s">
        <v>1696</v>
      </c>
      <c r="Q1084" s="65">
        <v>3593959.04</v>
      </c>
    </row>
    <row r="1085" spans="1:17" ht="23.25" x14ac:dyDescent="0.25">
      <c r="A1085" s="72">
        <v>1084</v>
      </c>
      <c r="B1085" s="81" t="s">
        <v>495</v>
      </c>
      <c r="C1085" s="49"/>
      <c r="D1085" s="49" t="s">
        <v>415</v>
      </c>
      <c r="E1085" s="49" t="s">
        <v>18</v>
      </c>
      <c r="F1085" s="49" t="s">
        <v>416</v>
      </c>
      <c r="G1085" s="49" t="s">
        <v>20</v>
      </c>
      <c r="H1085" s="49" t="s">
        <v>378</v>
      </c>
      <c r="I1085" s="67">
        <v>132</v>
      </c>
      <c r="J1085" s="249" t="str">
        <f t="shared" si="16"/>
        <v>муниципальное образование «город Екатеринбург», г. Екатеринбург, ул. Белинского, д. 132</v>
      </c>
      <c r="K1085" s="99">
        <v>19974.7</v>
      </c>
      <c r="L1085" s="75">
        <v>339</v>
      </c>
      <c r="M1085" s="99">
        <v>4</v>
      </c>
      <c r="N1085" s="55" t="s">
        <v>1300</v>
      </c>
      <c r="O1085" s="54">
        <v>42598</v>
      </c>
      <c r="P1085" s="55" t="s">
        <v>1598</v>
      </c>
      <c r="Q1085" s="65">
        <v>7488409.9400000004</v>
      </c>
    </row>
    <row r="1086" spans="1:17" ht="33.75" x14ac:dyDescent="0.25">
      <c r="A1086" s="72">
        <v>1085</v>
      </c>
      <c r="B1086" s="81" t="s">
        <v>495</v>
      </c>
      <c r="C1086" s="24"/>
      <c r="D1086" s="24" t="s">
        <v>415</v>
      </c>
      <c r="E1086" s="88" t="s">
        <v>18</v>
      </c>
      <c r="F1086" s="88" t="s">
        <v>416</v>
      </c>
      <c r="G1086" s="88" t="s">
        <v>20</v>
      </c>
      <c r="H1086" s="88" t="s">
        <v>378</v>
      </c>
      <c r="I1086" s="84" t="s">
        <v>1025</v>
      </c>
      <c r="J1086" s="249" t="str">
        <f t="shared" si="16"/>
        <v>муниципальное образование «город Екатеринбург», г. Екатеринбург, ул. Белинского, д. 141А</v>
      </c>
      <c r="K1086" s="75">
        <v>3135.6</v>
      </c>
      <c r="L1086" s="75">
        <v>28</v>
      </c>
      <c r="M1086" s="75">
        <v>6</v>
      </c>
      <c r="N1086" s="38" t="s">
        <v>2412</v>
      </c>
      <c r="O1086" s="39" t="s">
        <v>2413</v>
      </c>
      <c r="P1086" s="38" t="s">
        <v>2414</v>
      </c>
      <c r="Q1086" s="65">
        <v>4733287.9799999995</v>
      </c>
    </row>
    <row r="1087" spans="1:17" ht="23.25" x14ac:dyDescent="0.25">
      <c r="A1087" s="72">
        <v>1086</v>
      </c>
      <c r="B1087" s="81" t="s">
        <v>495</v>
      </c>
      <c r="C1087" s="24"/>
      <c r="D1087" s="24" t="s">
        <v>415</v>
      </c>
      <c r="E1087" s="24" t="s">
        <v>18</v>
      </c>
      <c r="F1087" s="24" t="s">
        <v>416</v>
      </c>
      <c r="G1087" s="24" t="s">
        <v>20</v>
      </c>
      <c r="H1087" s="24" t="s">
        <v>378</v>
      </c>
      <c r="I1087" s="58">
        <v>149</v>
      </c>
      <c r="J1087" s="249" t="str">
        <f t="shared" si="16"/>
        <v>муниципальное образование «город Екатеринбург», г. Екатеринбург, ул. Белинского, д. 149</v>
      </c>
      <c r="K1087" s="75">
        <v>5244.3</v>
      </c>
      <c r="L1087" s="75">
        <v>94</v>
      </c>
      <c r="M1087" s="75">
        <v>1</v>
      </c>
      <c r="N1087" s="38" t="s">
        <v>2085</v>
      </c>
      <c r="O1087" s="39">
        <v>42688</v>
      </c>
      <c r="P1087" s="38" t="s">
        <v>1632</v>
      </c>
      <c r="Q1087" s="65">
        <v>2129500.9300000002</v>
      </c>
    </row>
    <row r="1088" spans="1:17" ht="23.25" x14ac:dyDescent="0.25">
      <c r="A1088" s="72">
        <v>1087</v>
      </c>
      <c r="B1088" s="81" t="s">
        <v>495</v>
      </c>
      <c r="C1088" s="49"/>
      <c r="D1088" s="49" t="s">
        <v>415</v>
      </c>
      <c r="E1088" s="49" t="s">
        <v>18</v>
      </c>
      <c r="F1088" s="49" t="s">
        <v>416</v>
      </c>
      <c r="G1088" s="49" t="s">
        <v>20</v>
      </c>
      <c r="H1088" s="49" t="s">
        <v>589</v>
      </c>
      <c r="I1088" s="67">
        <v>26</v>
      </c>
      <c r="J1088" s="249" t="str">
        <f t="shared" si="16"/>
        <v>муниципальное образование «город Екатеринбург», г. Екатеринбург, ул. Белореченская, д. 26</v>
      </c>
      <c r="K1088" s="99">
        <v>8929.66</v>
      </c>
      <c r="L1088" s="75">
        <v>405</v>
      </c>
      <c r="M1088" s="99">
        <v>4</v>
      </c>
      <c r="N1088" s="55" t="s">
        <v>1298</v>
      </c>
      <c r="O1088" s="54">
        <v>42598</v>
      </c>
      <c r="P1088" s="55" t="s">
        <v>1598</v>
      </c>
      <c r="Q1088" s="65">
        <v>7495724.96</v>
      </c>
    </row>
    <row r="1089" spans="1:17" ht="23.25" x14ac:dyDescent="0.25">
      <c r="A1089" s="72">
        <v>1088</v>
      </c>
      <c r="B1089" s="81" t="s">
        <v>495</v>
      </c>
      <c r="C1089" s="24"/>
      <c r="D1089" s="24" t="s">
        <v>415</v>
      </c>
      <c r="E1089" s="24" t="s">
        <v>18</v>
      </c>
      <c r="F1089" s="24" t="s">
        <v>416</v>
      </c>
      <c r="G1089" s="24" t="s">
        <v>20</v>
      </c>
      <c r="H1089" s="24" t="s">
        <v>813</v>
      </c>
      <c r="I1089" s="58">
        <v>137</v>
      </c>
      <c r="J1089" s="249" t="str">
        <f t="shared" si="16"/>
        <v>муниципальное образование «город Екатеринбург», г. Екатеринбург, ул. Бисертская, д. 137</v>
      </c>
      <c r="K1089" s="75">
        <v>487</v>
      </c>
      <c r="L1089" s="75">
        <v>8</v>
      </c>
      <c r="M1089" s="75">
        <v>7</v>
      </c>
      <c r="N1089" s="38" t="s">
        <v>2242</v>
      </c>
      <c r="O1089" s="39">
        <v>42219</v>
      </c>
      <c r="P1089" s="38" t="s">
        <v>1617</v>
      </c>
      <c r="Q1089" s="65">
        <v>2257283.36</v>
      </c>
    </row>
    <row r="1090" spans="1:17" ht="23.25" x14ac:dyDescent="0.25">
      <c r="A1090" s="72">
        <v>1089</v>
      </c>
      <c r="B1090" s="81" t="s">
        <v>495</v>
      </c>
      <c r="C1090" s="24"/>
      <c r="D1090" s="24" t="s">
        <v>415</v>
      </c>
      <c r="E1090" s="24" t="s">
        <v>18</v>
      </c>
      <c r="F1090" s="24" t="s">
        <v>416</v>
      </c>
      <c r="G1090" s="24" t="s">
        <v>20</v>
      </c>
      <c r="H1090" s="24" t="s">
        <v>813</v>
      </c>
      <c r="I1090" s="58">
        <v>139</v>
      </c>
      <c r="J1090" s="249" t="str">
        <f t="shared" si="16"/>
        <v>муниципальное образование «город Екатеринбург», г. Екатеринбург, ул. Бисертская, д. 139</v>
      </c>
      <c r="K1090" s="75">
        <v>487</v>
      </c>
      <c r="L1090" s="75">
        <v>8</v>
      </c>
      <c r="M1090" s="75">
        <v>8</v>
      </c>
      <c r="N1090" s="38" t="s">
        <v>2242</v>
      </c>
      <c r="O1090" s="39">
        <v>42219</v>
      </c>
      <c r="P1090" s="38" t="s">
        <v>1617</v>
      </c>
      <c r="Q1090" s="65">
        <v>2507444.54</v>
      </c>
    </row>
    <row r="1091" spans="1:17" ht="23.25" x14ac:dyDescent="0.25">
      <c r="A1091" s="72">
        <v>1090</v>
      </c>
      <c r="B1091" s="81" t="s">
        <v>495</v>
      </c>
      <c r="C1091" s="24"/>
      <c r="D1091" s="24" t="s">
        <v>415</v>
      </c>
      <c r="E1091" s="24" t="s">
        <v>18</v>
      </c>
      <c r="F1091" s="24" t="s">
        <v>416</v>
      </c>
      <c r="G1091" s="24" t="s">
        <v>20</v>
      </c>
      <c r="H1091" s="24" t="s">
        <v>813</v>
      </c>
      <c r="I1091" s="58">
        <v>141</v>
      </c>
      <c r="J1091" s="249" t="str">
        <f t="shared" ref="J1091:J1154" si="17">C1091&amp;""&amp;D1091&amp;", "&amp;E1091&amp;" "&amp;F1091&amp;", "&amp;G1091&amp;" "&amp;H1091&amp;", д. "&amp;I1091</f>
        <v>муниципальное образование «город Екатеринбург», г. Екатеринбург, ул. Бисертская, д. 141</v>
      </c>
      <c r="K1091" s="75">
        <v>551.70000000000005</v>
      </c>
      <c r="L1091" s="75">
        <v>8</v>
      </c>
      <c r="M1091" s="75">
        <v>8</v>
      </c>
      <c r="N1091" s="38" t="s">
        <v>2242</v>
      </c>
      <c r="O1091" s="39">
        <v>42219</v>
      </c>
      <c r="P1091" s="38" t="s">
        <v>1617</v>
      </c>
      <c r="Q1091" s="65">
        <v>2960889.04</v>
      </c>
    </row>
    <row r="1092" spans="1:17" ht="23.25" x14ac:dyDescent="0.25">
      <c r="A1092" s="72">
        <v>1091</v>
      </c>
      <c r="B1092" s="81" t="s">
        <v>495</v>
      </c>
      <c r="C1092" s="49"/>
      <c r="D1092" s="49" t="s">
        <v>415</v>
      </c>
      <c r="E1092" s="49" t="s">
        <v>18</v>
      </c>
      <c r="F1092" s="49" t="s">
        <v>416</v>
      </c>
      <c r="G1092" s="49" t="s">
        <v>20</v>
      </c>
      <c r="H1092" s="49" t="s">
        <v>813</v>
      </c>
      <c r="I1092" s="67">
        <v>23</v>
      </c>
      <c r="J1092" s="249" t="str">
        <f t="shared" si="17"/>
        <v>муниципальное образование «город Екатеринбург», г. Екатеринбург, ул. Бисертская, д. 23</v>
      </c>
      <c r="K1092" s="99">
        <v>15093.5</v>
      </c>
      <c r="L1092" s="75">
        <v>215</v>
      </c>
      <c r="M1092" s="99">
        <v>2</v>
      </c>
      <c r="N1092" s="55" t="s">
        <v>1298</v>
      </c>
      <c r="O1092" s="54">
        <v>42598</v>
      </c>
      <c r="P1092" s="55" t="s">
        <v>1598</v>
      </c>
      <c r="Q1092" s="65">
        <v>3839406.82</v>
      </c>
    </row>
    <row r="1093" spans="1:17" ht="23.25" x14ac:dyDescent="0.25">
      <c r="A1093" s="72">
        <v>1092</v>
      </c>
      <c r="B1093" s="81" t="s">
        <v>495</v>
      </c>
      <c r="C1093" s="24"/>
      <c r="D1093" s="24" t="s">
        <v>415</v>
      </c>
      <c r="E1093" s="88" t="s">
        <v>18</v>
      </c>
      <c r="F1093" s="88" t="s">
        <v>416</v>
      </c>
      <c r="G1093" s="88" t="s">
        <v>20</v>
      </c>
      <c r="H1093" s="88" t="s">
        <v>841</v>
      </c>
      <c r="I1093" s="84">
        <v>55</v>
      </c>
      <c r="J1093" s="249" t="str">
        <f t="shared" si="17"/>
        <v>муниципальное образование «город Екатеринбург», г. Екатеринбург, ул. Благодатская, д. 55</v>
      </c>
      <c r="K1093" s="75">
        <v>626.79999999999995</v>
      </c>
      <c r="L1093" s="75">
        <v>18</v>
      </c>
      <c r="M1093" s="75">
        <v>5</v>
      </c>
      <c r="N1093" s="38" t="s">
        <v>2242</v>
      </c>
      <c r="O1093" s="39">
        <v>42219</v>
      </c>
      <c r="P1093" s="38" t="s">
        <v>1617</v>
      </c>
      <c r="Q1093" s="65">
        <v>2755911.24</v>
      </c>
    </row>
    <row r="1094" spans="1:17" ht="23.25" x14ac:dyDescent="0.25">
      <c r="A1094" s="72">
        <v>1093</v>
      </c>
      <c r="B1094" s="81" t="s">
        <v>495</v>
      </c>
      <c r="C1094" s="24"/>
      <c r="D1094" s="24" t="s">
        <v>415</v>
      </c>
      <c r="E1094" s="88" t="s">
        <v>18</v>
      </c>
      <c r="F1094" s="88" t="s">
        <v>416</v>
      </c>
      <c r="G1094" s="88" t="s">
        <v>20</v>
      </c>
      <c r="H1094" s="88" t="s">
        <v>841</v>
      </c>
      <c r="I1094" s="84">
        <v>57</v>
      </c>
      <c r="J1094" s="249" t="str">
        <f t="shared" si="17"/>
        <v>муниципальное образование «город Екатеринбург», г. Екатеринбург, ул. Благодатская, д. 57</v>
      </c>
      <c r="K1094" s="75">
        <v>725.5</v>
      </c>
      <c r="L1094" s="75">
        <v>50</v>
      </c>
      <c r="M1094" s="75">
        <v>8</v>
      </c>
      <c r="N1094" s="38" t="s">
        <v>2415</v>
      </c>
      <c r="O1094" s="39">
        <v>42513</v>
      </c>
      <c r="P1094" s="38" t="s">
        <v>1683</v>
      </c>
      <c r="Q1094" s="65">
        <v>4462309.2300000004</v>
      </c>
    </row>
    <row r="1095" spans="1:17" ht="23.25" x14ac:dyDescent="0.25">
      <c r="A1095" s="72">
        <v>1094</v>
      </c>
      <c r="B1095" s="81" t="s">
        <v>495</v>
      </c>
      <c r="C1095" s="24"/>
      <c r="D1095" s="24" t="s">
        <v>415</v>
      </c>
      <c r="E1095" s="88" t="s">
        <v>18</v>
      </c>
      <c r="F1095" s="88" t="s">
        <v>416</v>
      </c>
      <c r="G1095" s="88" t="s">
        <v>20</v>
      </c>
      <c r="H1095" s="88" t="s">
        <v>841</v>
      </c>
      <c r="I1095" s="84">
        <v>74</v>
      </c>
      <c r="J1095" s="249" t="str">
        <f t="shared" si="17"/>
        <v>муниципальное образование «город Екатеринбург», г. Екатеринбург, ул. Благодатская, д. 74</v>
      </c>
      <c r="K1095" s="75">
        <v>576.5</v>
      </c>
      <c r="L1095" s="75">
        <v>8</v>
      </c>
      <c r="M1095" s="75">
        <v>4</v>
      </c>
      <c r="N1095" s="38" t="s">
        <v>2416</v>
      </c>
      <c r="O1095" s="39">
        <v>42517</v>
      </c>
      <c r="P1095" s="38" t="s">
        <v>2120</v>
      </c>
      <c r="Q1095" s="65">
        <v>864122.48</v>
      </c>
    </row>
    <row r="1096" spans="1:17" ht="23.25" x14ac:dyDescent="0.25">
      <c r="A1096" s="72">
        <v>1095</v>
      </c>
      <c r="B1096" s="81" t="s">
        <v>495</v>
      </c>
      <c r="C1096" s="24"/>
      <c r="D1096" s="24" t="s">
        <v>415</v>
      </c>
      <c r="E1096" s="88" t="s">
        <v>18</v>
      </c>
      <c r="F1096" s="88" t="s">
        <v>416</v>
      </c>
      <c r="G1096" s="88" t="s">
        <v>20</v>
      </c>
      <c r="H1096" s="88" t="s">
        <v>877</v>
      </c>
      <c r="I1096" s="84">
        <v>85</v>
      </c>
      <c r="J1096" s="249" t="str">
        <f t="shared" si="17"/>
        <v>муниципальное образование «город Екатеринбург», г. Екатеринбург, ул. Большакова, д. 85</v>
      </c>
      <c r="K1096" s="75">
        <v>2332.6999999999998</v>
      </c>
      <c r="L1096" s="75">
        <v>45</v>
      </c>
      <c r="M1096" s="75">
        <v>8</v>
      </c>
      <c r="N1096" s="38" t="s">
        <v>2097</v>
      </c>
      <c r="O1096" s="39">
        <v>42871</v>
      </c>
      <c r="P1096" s="38" t="s">
        <v>2098</v>
      </c>
      <c r="Q1096" s="65">
        <v>9622402.8399999999</v>
      </c>
    </row>
    <row r="1097" spans="1:17" ht="23.25" x14ac:dyDescent="0.25">
      <c r="A1097" s="72">
        <v>1096</v>
      </c>
      <c r="B1097" s="81" t="s">
        <v>495</v>
      </c>
      <c r="C1097" s="24"/>
      <c r="D1097" s="24" t="s">
        <v>415</v>
      </c>
      <c r="E1097" s="88" t="s">
        <v>18</v>
      </c>
      <c r="F1097" s="88" t="s">
        <v>416</v>
      </c>
      <c r="G1097" s="88" t="s">
        <v>20</v>
      </c>
      <c r="H1097" s="88" t="s">
        <v>877</v>
      </c>
      <c r="I1097" s="84">
        <v>87</v>
      </c>
      <c r="J1097" s="249" t="str">
        <f t="shared" si="17"/>
        <v>муниципальное образование «город Екатеринбург», г. Екатеринбург, ул. Большакова, д. 87</v>
      </c>
      <c r="K1097" s="75">
        <v>2077.8000000000002</v>
      </c>
      <c r="L1097" s="75">
        <v>31</v>
      </c>
      <c r="M1097" s="75">
        <v>8</v>
      </c>
      <c r="N1097" s="38" t="s">
        <v>2097</v>
      </c>
      <c r="O1097" s="39">
        <v>42871</v>
      </c>
      <c r="P1097" s="38" t="s">
        <v>2098</v>
      </c>
      <c r="Q1097" s="65">
        <v>9666092.3699999992</v>
      </c>
    </row>
    <row r="1098" spans="1:17" ht="23.25" x14ac:dyDescent="0.25">
      <c r="A1098" s="72">
        <v>1097</v>
      </c>
      <c r="B1098" s="81" t="s">
        <v>495</v>
      </c>
      <c r="C1098" s="49"/>
      <c r="D1098" s="49" t="s">
        <v>415</v>
      </c>
      <c r="E1098" s="49" t="s">
        <v>18</v>
      </c>
      <c r="F1098" s="49" t="s">
        <v>416</v>
      </c>
      <c r="G1098" s="49" t="s">
        <v>20</v>
      </c>
      <c r="H1098" s="49" t="s">
        <v>422</v>
      </c>
      <c r="I1098" s="67" t="s">
        <v>886</v>
      </c>
      <c r="J1098" s="249" t="str">
        <f t="shared" si="17"/>
        <v>муниципальное образование «город Екатеринбург», г. Екатеринбург, ул. Бородина, д. 11В</v>
      </c>
      <c r="K1098" s="99">
        <v>2733.6</v>
      </c>
      <c r="L1098" s="75">
        <v>54</v>
      </c>
      <c r="M1098" s="99">
        <v>1</v>
      </c>
      <c r="N1098" s="55" t="s">
        <v>1299</v>
      </c>
      <c r="O1098" s="54">
        <v>42598</v>
      </c>
      <c r="P1098" s="55" t="s">
        <v>1598</v>
      </c>
      <c r="Q1098" s="65">
        <v>1873926.49</v>
      </c>
    </row>
    <row r="1099" spans="1:17" ht="23.25" x14ac:dyDescent="0.25">
      <c r="A1099" s="72">
        <v>1098</v>
      </c>
      <c r="B1099" s="81" t="s">
        <v>495</v>
      </c>
      <c r="C1099" s="24"/>
      <c r="D1099" s="24" t="s">
        <v>415</v>
      </c>
      <c r="E1099" s="24" t="s">
        <v>18</v>
      </c>
      <c r="F1099" s="24" t="s">
        <v>416</v>
      </c>
      <c r="G1099" s="24" t="s">
        <v>20</v>
      </c>
      <c r="H1099" s="24" t="s">
        <v>423</v>
      </c>
      <c r="I1099" s="58">
        <v>30</v>
      </c>
      <c r="J1099" s="249" t="str">
        <f t="shared" si="17"/>
        <v>муниципальное образование «город Екатеринбург», г. Екатеринбург, ул. Ботаническая, д. 30</v>
      </c>
      <c r="K1099" s="75">
        <v>3650</v>
      </c>
      <c r="L1099" s="75">
        <v>37</v>
      </c>
      <c r="M1099" s="75">
        <v>6</v>
      </c>
      <c r="N1099" s="38" t="s">
        <v>2244</v>
      </c>
      <c r="O1099" s="39">
        <v>42495</v>
      </c>
      <c r="P1099" s="38" t="s">
        <v>1610</v>
      </c>
      <c r="Q1099" s="65">
        <v>6203021.6399999997</v>
      </c>
    </row>
    <row r="1100" spans="1:17" ht="23.25" x14ac:dyDescent="0.25">
      <c r="A1100" s="80">
        <v>1099</v>
      </c>
      <c r="B1100" s="81" t="s">
        <v>495</v>
      </c>
      <c r="C1100" s="24"/>
      <c r="D1100" s="24" t="s">
        <v>415</v>
      </c>
      <c r="E1100" s="88" t="s">
        <v>18</v>
      </c>
      <c r="F1100" s="88" t="s">
        <v>416</v>
      </c>
      <c r="G1100" s="88" t="s">
        <v>20</v>
      </c>
      <c r="H1100" s="88" t="s">
        <v>269</v>
      </c>
      <c r="I1100" s="84">
        <v>66</v>
      </c>
      <c r="J1100" s="249" t="str">
        <f t="shared" si="17"/>
        <v>муниципальное образование «город Екатеринбург», г. Екатеринбург, ул. Вайнера, д. 66</v>
      </c>
      <c r="K1100" s="75">
        <v>1186.2</v>
      </c>
      <c r="L1100" s="75">
        <v>16</v>
      </c>
      <c r="M1100" s="75">
        <v>8</v>
      </c>
      <c r="N1100" s="38" t="s">
        <v>2097</v>
      </c>
      <c r="O1100" s="39">
        <v>42871</v>
      </c>
      <c r="P1100" s="38" t="s">
        <v>2098</v>
      </c>
      <c r="Q1100" s="65">
        <v>6311201.6699999999</v>
      </c>
    </row>
    <row r="1101" spans="1:17" ht="23.25" x14ac:dyDescent="0.25">
      <c r="A1101" s="72">
        <v>1100</v>
      </c>
      <c r="B1101" s="81" t="s">
        <v>495</v>
      </c>
      <c r="C1101" s="24"/>
      <c r="D1101" s="24" t="s">
        <v>415</v>
      </c>
      <c r="E1101" s="88" t="s">
        <v>18</v>
      </c>
      <c r="F1101" s="88" t="s">
        <v>416</v>
      </c>
      <c r="G1101" s="88" t="s">
        <v>20</v>
      </c>
      <c r="H1101" s="88" t="s">
        <v>865</v>
      </c>
      <c r="I1101" s="84">
        <v>12</v>
      </c>
      <c r="J1101" s="249" t="str">
        <f t="shared" si="17"/>
        <v>муниципальное образование «город Екатеринбург», г. Екатеринбург, ул. Варшавская, д. 12</v>
      </c>
      <c r="K1101" s="75">
        <v>435.6</v>
      </c>
      <c r="L1101" s="75">
        <v>8</v>
      </c>
      <c r="M1101" s="75">
        <v>7</v>
      </c>
      <c r="N1101" s="38" t="s">
        <v>2085</v>
      </c>
      <c r="O1101" s="39">
        <v>42688</v>
      </c>
      <c r="P1101" s="38" t="s">
        <v>1632</v>
      </c>
      <c r="Q1101" s="65">
        <v>2297795.5099999998</v>
      </c>
    </row>
    <row r="1102" spans="1:17" ht="23.25" x14ac:dyDescent="0.25">
      <c r="A1102" s="72">
        <v>1101</v>
      </c>
      <c r="B1102" s="81" t="s">
        <v>495</v>
      </c>
      <c r="C1102" s="24"/>
      <c r="D1102" s="24" t="s">
        <v>415</v>
      </c>
      <c r="E1102" s="88" t="s">
        <v>18</v>
      </c>
      <c r="F1102" s="88" t="s">
        <v>416</v>
      </c>
      <c r="G1102" s="88" t="s">
        <v>20</v>
      </c>
      <c r="H1102" s="88" t="s">
        <v>865</v>
      </c>
      <c r="I1102" s="84" t="s">
        <v>124</v>
      </c>
      <c r="J1102" s="249" t="str">
        <f t="shared" si="17"/>
        <v>муниципальное образование «город Екатеринбург», г. Екатеринбург, ул. Варшавская, д. 2А</v>
      </c>
      <c r="K1102" s="75">
        <v>417.4</v>
      </c>
      <c r="L1102" s="75">
        <v>8</v>
      </c>
      <c r="M1102" s="75">
        <v>6</v>
      </c>
      <c r="N1102" s="38" t="s">
        <v>2085</v>
      </c>
      <c r="O1102" s="39">
        <v>42688</v>
      </c>
      <c r="P1102" s="38" t="s">
        <v>1632</v>
      </c>
      <c r="Q1102" s="65">
        <v>2160735.34</v>
      </c>
    </row>
    <row r="1103" spans="1:17" ht="23.25" x14ac:dyDescent="0.25">
      <c r="A1103" s="72">
        <v>1102</v>
      </c>
      <c r="B1103" s="81" t="s">
        <v>495</v>
      </c>
      <c r="C1103" s="24"/>
      <c r="D1103" s="24" t="s">
        <v>415</v>
      </c>
      <c r="E1103" s="88" t="s">
        <v>18</v>
      </c>
      <c r="F1103" s="88" t="s">
        <v>416</v>
      </c>
      <c r="G1103" s="88" t="s">
        <v>20</v>
      </c>
      <c r="H1103" s="88" t="s">
        <v>865</v>
      </c>
      <c r="I1103" s="84">
        <v>4</v>
      </c>
      <c r="J1103" s="249" t="str">
        <f t="shared" si="17"/>
        <v>муниципальное образование «город Екатеринбург», г. Екатеринбург, ул. Варшавская, д. 4</v>
      </c>
      <c r="K1103" s="75">
        <v>387.4</v>
      </c>
      <c r="L1103" s="75">
        <v>8</v>
      </c>
      <c r="M1103" s="75">
        <v>8</v>
      </c>
      <c r="N1103" s="38" t="s">
        <v>2085</v>
      </c>
      <c r="O1103" s="39">
        <v>42688</v>
      </c>
      <c r="P1103" s="38" t="s">
        <v>1632</v>
      </c>
      <c r="Q1103" s="65">
        <v>3023556.74</v>
      </c>
    </row>
    <row r="1104" spans="1:17" ht="23.25" x14ac:dyDescent="0.25">
      <c r="A1104" s="72">
        <v>1103</v>
      </c>
      <c r="B1104" s="81" t="s">
        <v>495</v>
      </c>
      <c r="C1104" s="24"/>
      <c r="D1104" s="24" t="s">
        <v>415</v>
      </c>
      <c r="E1104" s="88" t="s">
        <v>18</v>
      </c>
      <c r="F1104" s="88" t="s">
        <v>416</v>
      </c>
      <c r="G1104" s="88" t="s">
        <v>20</v>
      </c>
      <c r="H1104" s="88" t="s">
        <v>865</v>
      </c>
      <c r="I1104" s="84">
        <v>8</v>
      </c>
      <c r="J1104" s="249" t="str">
        <f t="shared" si="17"/>
        <v>муниципальное образование «город Екатеринбург», г. Екатеринбург, ул. Варшавская, д. 8</v>
      </c>
      <c r="K1104" s="75">
        <v>406.6</v>
      </c>
      <c r="L1104" s="75">
        <v>8</v>
      </c>
      <c r="M1104" s="75">
        <v>6</v>
      </c>
      <c r="N1104" s="38" t="s">
        <v>2085</v>
      </c>
      <c r="O1104" s="39">
        <v>42688</v>
      </c>
      <c r="P1104" s="38" t="s">
        <v>1632</v>
      </c>
      <c r="Q1104" s="65">
        <v>2404252.42</v>
      </c>
    </row>
    <row r="1105" spans="1:17" ht="23.25" x14ac:dyDescent="0.25">
      <c r="A1105" s="72">
        <v>1104</v>
      </c>
      <c r="B1105" s="81" t="s">
        <v>495</v>
      </c>
      <c r="C1105" s="24"/>
      <c r="D1105" s="24" t="s">
        <v>415</v>
      </c>
      <c r="E1105" s="24" t="s">
        <v>18</v>
      </c>
      <c r="F1105" s="24" t="s">
        <v>416</v>
      </c>
      <c r="G1105" s="24" t="s">
        <v>20</v>
      </c>
      <c r="H1105" s="24" t="s">
        <v>270</v>
      </c>
      <c r="I1105" s="58">
        <v>8</v>
      </c>
      <c r="J1105" s="249" t="str">
        <f t="shared" si="17"/>
        <v>муниципальное образование «город Екатеринбург», г. Екатеринбург, ул. Ватутина, д. 8</v>
      </c>
      <c r="K1105" s="75">
        <v>1030.7</v>
      </c>
      <c r="L1105" s="75">
        <v>16</v>
      </c>
      <c r="M1105" s="75">
        <v>7</v>
      </c>
      <c r="N1105" s="38" t="s">
        <v>2180</v>
      </c>
      <c r="O1105" s="39" t="s">
        <v>2181</v>
      </c>
      <c r="P1105" s="38" t="s">
        <v>1696</v>
      </c>
      <c r="Q1105" s="65">
        <v>7835105.5999999996</v>
      </c>
    </row>
    <row r="1106" spans="1:17" ht="23.25" x14ac:dyDescent="0.25">
      <c r="A1106" s="72">
        <v>1105</v>
      </c>
      <c r="B1106" s="81" t="s">
        <v>495</v>
      </c>
      <c r="C1106" s="24"/>
      <c r="D1106" s="24" t="s">
        <v>415</v>
      </c>
      <c r="E1106" s="24" t="s">
        <v>18</v>
      </c>
      <c r="F1106" s="24" t="s">
        <v>416</v>
      </c>
      <c r="G1106" s="24" t="s">
        <v>20</v>
      </c>
      <c r="H1106" s="24" t="s">
        <v>830</v>
      </c>
      <c r="I1106" s="58">
        <v>34</v>
      </c>
      <c r="J1106" s="249" t="str">
        <f t="shared" si="17"/>
        <v>муниципальное образование «город Екатеринбург», г. Екатеринбург, ул. Вишневая, д. 34</v>
      </c>
      <c r="K1106" s="75">
        <v>649.20000000000005</v>
      </c>
      <c r="L1106" s="75">
        <v>12</v>
      </c>
      <c r="M1106" s="75">
        <v>7</v>
      </c>
      <c r="N1106" s="38" t="s">
        <v>1686</v>
      </c>
      <c r="O1106" s="39">
        <v>42528</v>
      </c>
      <c r="P1106" s="38" t="s">
        <v>1687</v>
      </c>
      <c r="Q1106" s="65">
        <v>2379535.09</v>
      </c>
    </row>
    <row r="1107" spans="1:17" ht="23.25" x14ac:dyDescent="0.25">
      <c r="A1107" s="72">
        <v>1106</v>
      </c>
      <c r="B1107" s="81" t="s">
        <v>495</v>
      </c>
      <c r="C1107" s="24"/>
      <c r="D1107" s="24" t="s">
        <v>415</v>
      </c>
      <c r="E1107" s="24" t="s">
        <v>18</v>
      </c>
      <c r="F1107" s="24" t="s">
        <v>416</v>
      </c>
      <c r="G1107" s="24" t="s">
        <v>20</v>
      </c>
      <c r="H1107" s="24" t="s">
        <v>830</v>
      </c>
      <c r="I1107" s="58">
        <v>61</v>
      </c>
      <c r="J1107" s="249" t="str">
        <f t="shared" si="17"/>
        <v>муниципальное образование «город Екатеринбург», г. Екатеринбург, ул. Вишневая, д. 61</v>
      </c>
      <c r="K1107" s="75">
        <v>176.68</v>
      </c>
      <c r="L1107" s="75">
        <v>8</v>
      </c>
      <c r="M1107" s="75">
        <v>2</v>
      </c>
      <c r="N1107" s="38" t="s">
        <v>1686</v>
      </c>
      <c r="O1107" s="39">
        <v>42528</v>
      </c>
      <c r="P1107" s="38" t="s">
        <v>1687</v>
      </c>
      <c r="Q1107" s="65">
        <v>186927.34</v>
      </c>
    </row>
    <row r="1108" spans="1:17" ht="23.25" x14ac:dyDescent="0.25">
      <c r="A1108" s="72">
        <v>1107</v>
      </c>
      <c r="B1108" s="81" t="s">
        <v>495</v>
      </c>
      <c r="C1108" s="49"/>
      <c r="D1108" s="49" t="s">
        <v>415</v>
      </c>
      <c r="E1108" s="49" t="s">
        <v>18</v>
      </c>
      <c r="F1108" s="49" t="s">
        <v>416</v>
      </c>
      <c r="G1108" s="49" t="s">
        <v>20</v>
      </c>
      <c r="H1108" s="49" t="s">
        <v>814</v>
      </c>
      <c r="I1108" s="67">
        <v>10</v>
      </c>
      <c r="J1108" s="249" t="str">
        <f t="shared" si="17"/>
        <v>муниципальное образование «город Екатеринбург», г. Екатеринбург, ул. Владимира Высоцкого, д. 10</v>
      </c>
      <c r="K1108" s="99">
        <v>29565</v>
      </c>
      <c r="L1108" s="75">
        <v>607</v>
      </c>
      <c r="M1108" s="99">
        <v>12</v>
      </c>
      <c r="N1108" s="55" t="s">
        <v>1298</v>
      </c>
      <c r="O1108" s="54">
        <v>42598</v>
      </c>
      <c r="P1108" s="55" t="s">
        <v>1598</v>
      </c>
      <c r="Q1108" s="65">
        <v>22091097.149999999</v>
      </c>
    </row>
    <row r="1109" spans="1:17" ht="23.25" x14ac:dyDescent="0.25">
      <c r="A1109" s="72">
        <v>1108</v>
      </c>
      <c r="B1109" s="81" t="s">
        <v>495</v>
      </c>
      <c r="C1109" s="49"/>
      <c r="D1109" s="49" t="s">
        <v>415</v>
      </c>
      <c r="E1109" s="49" t="s">
        <v>18</v>
      </c>
      <c r="F1109" s="49" t="s">
        <v>416</v>
      </c>
      <c r="G1109" s="49" t="s">
        <v>20</v>
      </c>
      <c r="H1109" s="49" t="s">
        <v>814</v>
      </c>
      <c r="I1109" s="67">
        <v>22</v>
      </c>
      <c r="J1109" s="249" t="str">
        <f t="shared" si="17"/>
        <v>муниципальное образование «город Екатеринбург», г. Екатеринбург, ул. Владимира Высоцкого, д. 22</v>
      </c>
      <c r="K1109" s="99">
        <v>9195.4</v>
      </c>
      <c r="L1109" s="75">
        <v>185</v>
      </c>
      <c r="M1109" s="99">
        <v>5</v>
      </c>
      <c r="N1109" s="55" t="s">
        <v>1299</v>
      </c>
      <c r="O1109" s="54">
        <v>42598</v>
      </c>
      <c r="P1109" s="55" t="s">
        <v>1598</v>
      </c>
      <c r="Q1109" s="65">
        <v>9017648.9000000004</v>
      </c>
    </row>
    <row r="1110" spans="1:17" ht="23.25" x14ac:dyDescent="0.25">
      <c r="A1110" s="72">
        <v>1109</v>
      </c>
      <c r="B1110" s="81" t="s">
        <v>495</v>
      </c>
      <c r="C1110" s="24"/>
      <c r="D1110" s="24" t="s">
        <v>415</v>
      </c>
      <c r="E1110" s="24" t="s">
        <v>18</v>
      </c>
      <c r="F1110" s="24" t="s">
        <v>416</v>
      </c>
      <c r="G1110" s="24" t="s">
        <v>20</v>
      </c>
      <c r="H1110" s="24" t="s">
        <v>586</v>
      </c>
      <c r="I1110" s="58">
        <v>2</v>
      </c>
      <c r="J1110" s="249" t="str">
        <f t="shared" si="17"/>
        <v>муниципальное образование «город Екатеринбург», г. Екатеринбург, ул. Водонасосная, д. 2</v>
      </c>
      <c r="K1110" s="75">
        <v>263.8</v>
      </c>
      <c r="L1110" s="75">
        <v>6</v>
      </c>
      <c r="M1110" s="75">
        <v>8</v>
      </c>
      <c r="N1110" s="38" t="s">
        <v>1657</v>
      </c>
      <c r="O1110" s="39">
        <v>42241</v>
      </c>
      <c r="P1110" s="38" t="s">
        <v>1658</v>
      </c>
      <c r="Q1110" s="65">
        <v>1313880.44</v>
      </c>
    </row>
    <row r="1111" spans="1:17" ht="23.25" x14ac:dyDescent="0.25">
      <c r="A1111" s="72">
        <v>1110</v>
      </c>
      <c r="B1111" s="81" t="s">
        <v>495</v>
      </c>
      <c r="C1111" s="24"/>
      <c r="D1111" s="24" t="s">
        <v>415</v>
      </c>
      <c r="E1111" s="24" t="s">
        <v>18</v>
      </c>
      <c r="F1111" s="24" t="s">
        <v>416</v>
      </c>
      <c r="G1111" s="24" t="s">
        <v>20</v>
      </c>
      <c r="H1111" s="24" t="s">
        <v>586</v>
      </c>
      <c r="I1111" s="58">
        <v>4</v>
      </c>
      <c r="J1111" s="249" t="str">
        <f t="shared" si="17"/>
        <v>муниципальное образование «город Екатеринбург», г. Екатеринбург, ул. Водонасосная, д. 4</v>
      </c>
      <c r="K1111" s="75">
        <v>724</v>
      </c>
      <c r="L1111" s="75">
        <v>17</v>
      </c>
      <c r="M1111" s="75">
        <v>7</v>
      </c>
      <c r="N1111" s="38" t="s">
        <v>1657</v>
      </c>
      <c r="O1111" s="39">
        <v>42241</v>
      </c>
      <c r="P1111" s="38" t="s">
        <v>1658</v>
      </c>
      <c r="Q1111" s="65">
        <v>1407794.28</v>
      </c>
    </row>
    <row r="1112" spans="1:17" ht="23.25" x14ac:dyDescent="0.25">
      <c r="A1112" s="72">
        <v>1111</v>
      </c>
      <c r="B1112" s="81" t="s">
        <v>495</v>
      </c>
      <c r="C1112" s="24"/>
      <c r="D1112" s="24" t="s">
        <v>415</v>
      </c>
      <c r="E1112" s="24" t="s">
        <v>18</v>
      </c>
      <c r="F1112" s="24" t="s">
        <v>416</v>
      </c>
      <c r="G1112" s="24" t="s">
        <v>20</v>
      </c>
      <c r="H1112" s="24" t="s">
        <v>586</v>
      </c>
      <c r="I1112" s="58">
        <v>8</v>
      </c>
      <c r="J1112" s="249" t="str">
        <f t="shared" si="17"/>
        <v>муниципальное образование «город Екатеринбург», г. Екатеринбург, ул. Водонасосная, д. 8</v>
      </c>
      <c r="K1112" s="75">
        <v>460.5</v>
      </c>
      <c r="L1112" s="75">
        <v>8</v>
      </c>
      <c r="M1112" s="75">
        <v>4</v>
      </c>
      <c r="N1112" s="38" t="s">
        <v>2099</v>
      </c>
      <c r="O1112" s="39">
        <v>42865</v>
      </c>
      <c r="P1112" s="38" t="s">
        <v>3276</v>
      </c>
      <c r="Q1112" s="65">
        <v>2082308.24</v>
      </c>
    </row>
    <row r="1113" spans="1:17" ht="23.25" x14ac:dyDescent="0.25">
      <c r="A1113" s="72">
        <v>1112</v>
      </c>
      <c r="B1113" s="81" t="s">
        <v>495</v>
      </c>
      <c r="C1113" s="24"/>
      <c r="D1113" s="24" t="s">
        <v>415</v>
      </c>
      <c r="E1113" s="24" t="s">
        <v>18</v>
      </c>
      <c r="F1113" s="24" t="s">
        <v>416</v>
      </c>
      <c r="G1113" s="24" t="s">
        <v>20</v>
      </c>
      <c r="H1113" s="24" t="s">
        <v>584</v>
      </c>
      <c r="I1113" s="58">
        <v>16</v>
      </c>
      <c r="J1113" s="249" t="str">
        <f t="shared" si="17"/>
        <v>муниципальное образование «город Екатеринбург», г. Екатеринбург, ул. Военная, д. 16</v>
      </c>
      <c r="K1113" s="75">
        <v>406</v>
      </c>
      <c r="L1113" s="75">
        <v>8</v>
      </c>
      <c r="M1113" s="75">
        <v>8</v>
      </c>
      <c r="N1113" s="38" t="s">
        <v>2417</v>
      </c>
      <c r="O1113" s="39">
        <v>42522</v>
      </c>
      <c r="P1113" s="38" t="s">
        <v>1635</v>
      </c>
      <c r="Q1113" s="65">
        <v>2802494.1</v>
      </c>
    </row>
    <row r="1114" spans="1:17" ht="23.25" x14ac:dyDescent="0.25">
      <c r="A1114" s="72">
        <v>1113</v>
      </c>
      <c r="B1114" s="81" t="s">
        <v>495</v>
      </c>
      <c r="C1114" s="24"/>
      <c r="D1114" s="24" t="s">
        <v>415</v>
      </c>
      <c r="E1114" s="88" t="s">
        <v>18</v>
      </c>
      <c r="F1114" s="88" t="s">
        <v>416</v>
      </c>
      <c r="G1114" s="88" t="s">
        <v>20</v>
      </c>
      <c r="H1114" s="88" t="s">
        <v>584</v>
      </c>
      <c r="I1114" s="84">
        <v>21</v>
      </c>
      <c r="J1114" s="249" t="str">
        <f t="shared" si="17"/>
        <v>муниципальное образование «город Екатеринбург», г. Екатеринбург, ул. Военная, д. 21</v>
      </c>
      <c r="K1114" s="75">
        <v>2553</v>
      </c>
      <c r="L1114" s="75">
        <v>33</v>
      </c>
      <c r="M1114" s="75">
        <v>8</v>
      </c>
      <c r="N1114" s="38" t="s">
        <v>2100</v>
      </c>
      <c r="O1114" s="39">
        <v>42865</v>
      </c>
      <c r="P1114" s="38" t="s">
        <v>1666</v>
      </c>
      <c r="Q1114" s="65">
        <v>10638994.460000001</v>
      </c>
    </row>
    <row r="1115" spans="1:17" ht="23.25" x14ac:dyDescent="0.25">
      <c r="A1115" s="72">
        <v>1114</v>
      </c>
      <c r="B1115" s="81" t="s">
        <v>495</v>
      </c>
      <c r="C1115" s="49"/>
      <c r="D1115" s="49" t="s">
        <v>415</v>
      </c>
      <c r="E1115" s="49" t="s">
        <v>18</v>
      </c>
      <c r="F1115" s="49" t="s">
        <v>416</v>
      </c>
      <c r="G1115" s="49" t="s">
        <v>20</v>
      </c>
      <c r="H1115" s="49" t="s">
        <v>531</v>
      </c>
      <c r="I1115" s="67">
        <v>25</v>
      </c>
      <c r="J1115" s="249" t="str">
        <f t="shared" si="17"/>
        <v>муниципальное образование «город Екатеринбург», г. Екатеринбург, ул. Войкова, д. 25</v>
      </c>
      <c r="K1115" s="99">
        <v>9172.2000000000007</v>
      </c>
      <c r="L1115" s="75">
        <v>180</v>
      </c>
      <c r="M1115" s="99">
        <v>1</v>
      </c>
      <c r="N1115" s="55" t="s">
        <v>1297</v>
      </c>
      <c r="O1115" s="54">
        <v>42598</v>
      </c>
      <c r="P1115" s="55" t="s">
        <v>1598</v>
      </c>
      <c r="Q1115" s="65">
        <v>1820160.6</v>
      </c>
    </row>
    <row r="1116" spans="1:17" ht="23.25" x14ac:dyDescent="0.25">
      <c r="A1116" s="72">
        <v>1115</v>
      </c>
      <c r="B1116" s="81" t="s">
        <v>495</v>
      </c>
      <c r="C1116" s="24"/>
      <c r="D1116" s="24" t="s">
        <v>415</v>
      </c>
      <c r="E1116" s="24" t="s">
        <v>18</v>
      </c>
      <c r="F1116" s="24" t="s">
        <v>416</v>
      </c>
      <c r="G1116" s="24" t="s">
        <v>20</v>
      </c>
      <c r="H1116" s="24" t="s">
        <v>531</v>
      </c>
      <c r="I1116" s="58">
        <v>68</v>
      </c>
      <c r="J1116" s="249" t="str">
        <f t="shared" si="17"/>
        <v>муниципальное образование «город Екатеринбург», г. Екатеринбург, ул. Войкова, д. 68</v>
      </c>
      <c r="K1116" s="75">
        <v>568.4</v>
      </c>
      <c r="L1116" s="75">
        <v>10</v>
      </c>
      <c r="M1116" s="75">
        <v>7</v>
      </c>
      <c r="N1116" s="38" t="s">
        <v>2090</v>
      </c>
      <c r="O1116" s="39">
        <v>42692</v>
      </c>
      <c r="P1116" s="38" t="s">
        <v>1847</v>
      </c>
      <c r="Q1116" s="65">
        <v>2684750.51</v>
      </c>
    </row>
    <row r="1117" spans="1:17" ht="23.25" x14ac:dyDescent="0.25">
      <c r="A1117" s="72">
        <v>1116</v>
      </c>
      <c r="B1117" s="81" t="s">
        <v>495</v>
      </c>
      <c r="C1117" s="24"/>
      <c r="D1117" s="24" t="s">
        <v>415</v>
      </c>
      <c r="E1117" s="24" t="s">
        <v>18</v>
      </c>
      <c r="F1117" s="24" t="s">
        <v>416</v>
      </c>
      <c r="G1117" s="24" t="s">
        <v>20</v>
      </c>
      <c r="H1117" s="24" t="s">
        <v>531</v>
      </c>
      <c r="I1117" s="58">
        <v>74</v>
      </c>
      <c r="J1117" s="249" t="str">
        <f t="shared" si="17"/>
        <v>муниципальное образование «город Екатеринбург», г. Екатеринбург, ул. Войкова, д. 74</v>
      </c>
      <c r="K1117" s="75">
        <v>896.9</v>
      </c>
      <c r="L1117" s="75">
        <v>12</v>
      </c>
      <c r="M1117" s="75">
        <v>8</v>
      </c>
      <c r="N1117" s="38" t="s">
        <v>2090</v>
      </c>
      <c r="O1117" s="39">
        <v>42692</v>
      </c>
      <c r="P1117" s="38" t="s">
        <v>1847</v>
      </c>
      <c r="Q1117" s="65">
        <v>5285910.9000000004</v>
      </c>
    </row>
    <row r="1118" spans="1:17" ht="45" x14ac:dyDescent="0.25">
      <c r="A1118" s="72">
        <v>1117</v>
      </c>
      <c r="B1118" s="81" t="s">
        <v>495</v>
      </c>
      <c r="C1118" s="73"/>
      <c r="D1118" s="24" t="s">
        <v>415</v>
      </c>
      <c r="E1118" s="88" t="s">
        <v>18</v>
      </c>
      <c r="F1118" s="88" t="s">
        <v>416</v>
      </c>
      <c r="G1118" s="88" t="s">
        <v>20</v>
      </c>
      <c r="H1118" s="88" t="s">
        <v>531</v>
      </c>
      <c r="I1118" s="84" t="s">
        <v>1017</v>
      </c>
      <c r="J1118" s="249" t="str">
        <f t="shared" si="17"/>
        <v>муниципальное образование «город Екатеринбург», г. Екатеринбург, ул. Войкова, д. 76</v>
      </c>
      <c r="K1118" s="25">
        <v>714.8</v>
      </c>
      <c r="L1118" s="75">
        <v>12</v>
      </c>
      <c r="M1118" s="25">
        <v>8</v>
      </c>
      <c r="N1118" s="38" t="s">
        <v>2418</v>
      </c>
      <c r="O1118" s="39" t="s">
        <v>2419</v>
      </c>
      <c r="P1118" s="38" t="s">
        <v>2420</v>
      </c>
      <c r="Q1118" s="65">
        <f>956438.38+2374952.49</f>
        <v>3331390.87</v>
      </c>
    </row>
    <row r="1119" spans="1:17" ht="23.25" x14ac:dyDescent="0.25">
      <c r="A1119" s="72">
        <v>1118</v>
      </c>
      <c r="B1119" s="81" t="s">
        <v>495</v>
      </c>
      <c r="C1119" s="24"/>
      <c r="D1119" s="24" t="s">
        <v>415</v>
      </c>
      <c r="E1119" s="24" t="s">
        <v>18</v>
      </c>
      <c r="F1119" s="24" t="s">
        <v>416</v>
      </c>
      <c r="G1119" s="24" t="s">
        <v>20</v>
      </c>
      <c r="H1119" s="24" t="s">
        <v>531</v>
      </c>
      <c r="I1119" s="58">
        <v>78</v>
      </c>
      <c r="J1119" s="249" t="str">
        <f t="shared" si="17"/>
        <v>муниципальное образование «город Екатеринбург», г. Екатеринбург, ул. Войкова, д. 78</v>
      </c>
      <c r="K1119" s="75">
        <v>658.2</v>
      </c>
      <c r="L1119" s="75">
        <v>12</v>
      </c>
      <c r="M1119" s="75">
        <v>8</v>
      </c>
      <c r="N1119" s="38" t="s">
        <v>2090</v>
      </c>
      <c r="O1119" s="39">
        <v>42692</v>
      </c>
      <c r="P1119" s="38" t="s">
        <v>1847</v>
      </c>
      <c r="Q1119" s="65">
        <v>4714432.5199999996</v>
      </c>
    </row>
    <row r="1120" spans="1:17" ht="23.25" x14ac:dyDescent="0.25">
      <c r="A1120" s="72">
        <v>1119</v>
      </c>
      <c r="B1120" s="81" t="s">
        <v>495</v>
      </c>
      <c r="C1120" s="24"/>
      <c r="D1120" s="24" t="s">
        <v>415</v>
      </c>
      <c r="E1120" s="24" t="s">
        <v>18</v>
      </c>
      <c r="F1120" s="24" t="s">
        <v>416</v>
      </c>
      <c r="G1120" s="24" t="s">
        <v>20</v>
      </c>
      <c r="H1120" s="24" t="s">
        <v>531</v>
      </c>
      <c r="I1120" s="58">
        <v>80</v>
      </c>
      <c r="J1120" s="249" t="str">
        <f t="shared" si="17"/>
        <v>муниципальное образование «город Екатеринбург», г. Екатеринбург, ул. Войкова, д. 80</v>
      </c>
      <c r="K1120" s="75">
        <v>427</v>
      </c>
      <c r="L1120" s="75">
        <v>8</v>
      </c>
      <c r="M1120" s="75">
        <v>8</v>
      </c>
      <c r="N1120" s="38" t="s">
        <v>2090</v>
      </c>
      <c r="O1120" s="39">
        <v>42692</v>
      </c>
      <c r="P1120" s="38" t="s">
        <v>1847</v>
      </c>
      <c r="Q1120" s="65">
        <v>3405883.44</v>
      </c>
    </row>
    <row r="1121" spans="1:17" ht="45" x14ac:dyDescent="0.25">
      <c r="A1121" s="72">
        <v>1120</v>
      </c>
      <c r="B1121" s="81" t="s">
        <v>495</v>
      </c>
      <c r="C1121" s="24"/>
      <c r="D1121" s="24" t="s">
        <v>415</v>
      </c>
      <c r="E1121" s="24" t="s">
        <v>18</v>
      </c>
      <c r="F1121" s="24" t="s">
        <v>416</v>
      </c>
      <c r="G1121" s="24" t="s">
        <v>20</v>
      </c>
      <c r="H1121" s="24" t="s">
        <v>531</v>
      </c>
      <c r="I1121" s="58" t="s">
        <v>1033</v>
      </c>
      <c r="J1121" s="249" t="str">
        <f t="shared" si="17"/>
        <v>муниципальное образование «город Екатеринбург», г. Екатеринбург, ул. Войкова, д. 82</v>
      </c>
      <c r="K1121" s="75">
        <v>435.2</v>
      </c>
      <c r="L1121" s="75">
        <v>8</v>
      </c>
      <c r="M1121" s="75">
        <v>7</v>
      </c>
      <c r="N1121" s="38" t="s">
        <v>2418</v>
      </c>
      <c r="O1121" s="39" t="s">
        <v>2419</v>
      </c>
      <c r="P1121" s="38" t="s">
        <v>2420</v>
      </c>
      <c r="Q1121" s="65">
        <v>1996335.8</v>
      </c>
    </row>
    <row r="1122" spans="1:17" ht="23.25" x14ac:dyDescent="0.25">
      <c r="A1122" s="72">
        <v>1121</v>
      </c>
      <c r="B1122" s="81" t="s">
        <v>495</v>
      </c>
      <c r="C1122" s="49"/>
      <c r="D1122" s="49" t="s">
        <v>415</v>
      </c>
      <c r="E1122" s="49" t="s">
        <v>18</v>
      </c>
      <c r="F1122" s="49" t="s">
        <v>416</v>
      </c>
      <c r="G1122" s="49" t="s">
        <v>20</v>
      </c>
      <c r="H1122" s="49" t="s">
        <v>464</v>
      </c>
      <c r="I1122" s="67" t="s">
        <v>1460</v>
      </c>
      <c r="J1122" s="249" t="str">
        <f t="shared" si="17"/>
        <v>муниципальное образование «город Екатеринбург», г. Екатеринбург, ул. Волгоградская, д. 31КОРПУС 1</v>
      </c>
      <c r="K1122" s="99">
        <v>11460.1</v>
      </c>
      <c r="L1122" s="75">
        <v>202</v>
      </c>
      <c r="M1122" s="99">
        <v>6</v>
      </c>
      <c r="N1122" s="55" t="s">
        <v>1300</v>
      </c>
      <c r="O1122" s="54">
        <v>42598</v>
      </c>
      <c r="P1122" s="55" t="s">
        <v>1598</v>
      </c>
      <c r="Q1122" s="65">
        <v>10958262.520000001</v>
      </c>
    </row>
    <row r="1123" spans="1:17" ht="23.25" x14ac:dyDescent="0.25">
      <c r="A1123" s="72">
        <v>1122</v>
      </c>
      <c r="B1123" s="81" t="s">
        <v>495</v>
      </c>
      <c r="C1123" s="49"/>
      <c r="D1123" s="49" t="s">
        <v>415</v>
      </c>
      <c r="E1123" s="49" t="s">
        <v>18</v>
      </c>
      <c r="F1123" s="49" t="s">
        <v>416</v>
      </c>
      <c r="G1123" s="49" t="s">
        <v>20</v>
      </c>
      <c r="H1123" s="49" t="s">
        <v>815</v>
      </c>
      <c r="I1123" s="67">
        <v>91</v>
      </c>
      <c r="J1123" s="249" t="str">
        <f t="shared" si="17"/>
        <v>муниципальное образование «город Екатеринбург», г. Екатеринбург, ул. Восстания, д. 91</v>
      </c>
      <c r="K1123" s="99">
        <v>24130.5</v>
      </c>
      <c r="L1123" s="75">
        <v>403</v>
      </c>
      <c r="M1123" s="99">
        <v>12</v>
      </c>
      <c r="N1123" s="55" t="s">
        <v>1299</v>
      </c>
      <c r="O1123" s="54">
        <v>42598</v>
      </c>
      <c r="P1123" s="55" t="s">
        <v>1598</v>
      </c>
      <c r="Q1123" s="65">
        <v>21838361.16</v>
      </c>
    </row>
    <row r="1124" spans="1:17" ht="23.25" x14ac:dyDescent="0.25">
      <c r="A1124" s="72">
        <v>1123</v>
      </c>
      <c r="B1124" s="81" t="s">
        <v>495</v>
      </c>
      <c r="C1124" s="49"/>
      <c r="D1124" s="49" t="s">
        <v>415</v>
      </c>
      <c r="E1124" s="49" t="s">
        <v>18</v>
      </c>
      <c r="F1124" s="49" t="s">
        <v>416</v>
      </c>
      <c r="G1124" s="49" t="s">
        <v>20</v>
      </c>
      <c r="H1124" s="49" t="s">
        <v>537</v>
      </c>
      <c r="I1124" s="67" t="s">
        <v>887</v>
      </c>
      <c r="J1124" s="249" t="str">
        <f t="shared" si="17"/>
        <v>муниципальное образование «город Екатеринбург», г. Екатеринбург, ул. Восточная, д. 162Б</v>
      </c>
      <c r="K1124" s="99">
        <v>3294.7</v>
      </c>
      <c r="L1124" s="75">
        <v>24</v>
      </c>
      <c r="M1124" s="99">
        <v>1</v>
      </c>
      <c r="N1124" s="55" t="s">
        <v>1298</v>
      </c>
      <c r="O1124" s="54">
        <v>42598</v>
      </c>
      <c r="P1124" s="55" t="s">
        <v>1598</v>
      </c>
      <c r="Q1124" s="65">
        <v>1885574.45</v>
      </c>
    </row>
    <row r="1125" spans="1:17" ht="23.25" x14ac:dyDescent="0.25">
      <c r="A1125" s="80">
        <v>1124</v>
      </c>
      <c r="B1125" s="81" t="s">
        <v>495</v>
      </c>
      <c r="C1125" s="24"/>
      <c r="D1125" s="24" t="s">
        <v>415</v>
      </c>
      <c r="E1125" s="88" t="s">
        <v>18</v>
      </c>
      <c r="F1125" s="88" t="s">
        <v>416</v>
      </c>
      <c r="G1125" s="88" t="s">
        <v>20</v>
      </c>
      <c r="H1125" s="88" t="s">
        <v>537</v>
      </c>
      <c r="I1125" s="84">
        <v>29</v>
      </c>
      <c r="J1125" s="249" t="str">
        <f t="shared" si="17"/>
        <v>муниципальное образование «город Екатеринбург», г. Екатеринбург, ул. Восточная, д. 29</v>
      </c>
      <c r="K1125" s="75">
        <v>1142.49</v>
      </c>
      <c r="L1125" s="75">
        <v>27</v>
      </c>
      <c r="M1125" s="75">
        <v>5</v>
      </c>
      <c r="N1125" s="38" t="s">
        <v>2421</v>
      </c>
      <c r="O1125" s="39" t="s">
        <v>2422</v>
      </c>
      <c r="P1125" s="38" t="s">
        <v>1662</v>
      </c>
      <c r="Q1125" s="65">
        <v>3000515.8</v>
      </c>
    </row>
    <row r="1126" spans="1:17" ht="23.25" x14ac:dyDescent="0.25">
      <c r="A1126" s="80">
        <v>1125</v>
      </c>
      <c r="B1126" s="81" t="s">
        <v>495</v>
      </c>
      <c r="C1126" s="24"/>
      <c r="D1126" s="24" t="s">
        <v>415</v>
      </c>
      <c r="E1126" s="88" t="s">
        <v>18</v>
      </c>
      <c r="F1126" s="88" t="s">
        <v>416</v>
      </c>
      <c r="G1126" s="88" t="s">
        <v>20</v>
      </c>
      <c r="H1126" s="88" t="s">
        <v>537</v>
      </c>
      <c r="I1126" s="84">
        <v>44</v>
      </c>
      <c r="J1126" s="249" t="str">
        <f t="shared" si="17"/>
        <v>муниципальное образование «город Екатеринбург», г. Екатеринбург, ул. Восточная, д. 44</v>
      </c>
      <c r="K1126" s="75">
        <v>1767</v>
      </c>
      <c r="L1126" s="75">
        <v>24</v>
      </c>
      <c r="M1126" s="75">
        <v>8</v>
      </c>
      <c r="N1126" s="38" t="s">
        <v>2423</v>
      </c>
      <c r="O1126" s="39">
        <v>42233</v>
      </c>
      <c r="P1126" s="38" t="s">
        <v>1647</v>
      </c>
      <c r="Q1126" s="65">
        <v>4968564.6399999997</v>
      </c>
    </row>
    <row r="1127" spans="1:17" ht="23.25" x14ac:dyDescent="0.25">
      <c r="A1127" s="80">
        <v>1126</v>
      </c>
      <c r="B1127" s="81" t="s">
        <v>495</v>
      </c>
      <c r="C1127" s="24"/>
      <c r="D1127" s="24" t="s">
        <v>415</v>
      </c>
      <c r="E1127" s="88" t="s">
        <v>18</v>
      </c>
      <c r="F1127" s="88" t="s">
        <v>416</v>
      </c>
      <c r="G1127" s="88" t="s">
        <v>20</v>
      </c>
      <c r="H1127" s="88" t="s">
        <v>537</v>
      </c>
      <c r="I1127" s="84" t="s">
        <v>995</v>
      </c>
      <c r="J1127" s="249" t="str">
        <f t="shared" si="17"/>
        <v>муниципальное образование «город Екатеринбург», г. Екатеринбург, ул. Восточная, д. 54</v>
      </c>
      <c r="K1127" s="75">
        <v>2177</v>
      </c>
      <c r="L1127" s="75">
        <v>24</v>
      </c>
      <c r="M1127" s="75">
        <v>6</v>
      </c>
      <c r="N1127" s="38" t="s">
        <v>2424</v>
      </c>
      <c r="O1127" s="39">
        <v>42495</v>
      </c>
      <c r="P1127" s="38" t="s">
        <v>2375</v>
      </c>
      <c r="Q1127" s="65">
        <v>3088820.49</v>
      </c>
    </row>
    <row r="1128" spans="1:17" ht="23.25" x14ac:dyDescent="0.25">
      <c r="A1128" s="72">
        <v>1127</v>
      </c>
      <c r="B1128" s="81" t="s">
        <v>495</v>
      </c>
      <c r="C1128" s="49"/>
      <c r="D1128" s="49" t="s">
        <v>415</v>
      </c>
      <c r="E1128" s="49" t="s">
        <v>18</v>
      </c>
      <c r="F1128" s="49" t="s">
        <v>416</v>
      </c>
      <c r="G1128" s="49" t="s">
        <v>20</v>
      </c>
      <c r="H1128" s="49" t="s">
        <v>537</v>
      </c>
      <c r="I1128" s="67" t="s">
        <v>1461</v>
      </c>
      <c r="J1128" s="249" t="str">
        <f t="shared" si="17"/>
        <v>муниципальное образование «город Екатеринбург», г. Екатеринбург, ул. Восточная, д. 84КОРПУС В</v>
      </c>
      <c r="K1128" s="99">
        <v>5857</v>
      </c>
      <c r="L1128" s="75">
        <v>146</v>
      </c>
      <c r="M1128" s="99">
        <v>1</v>
      </c>
      <c r="N1128" s="55" t="s">
        <v>1298</v>
      </c>
      <c r="O1128" s="54">
        <v>42598</v>
      </c>
      <c r="P1128" s="55" t="s">
        <v>1598</v>
      </c>
      <c r="Q1128" s="65">
        <v>1888663.57</v>
      </c>
    </row>
    <row r="1129" spans="1:17" ht="23.25" x14ac:dyDescent="0.25">
      <c r="A1129" s="72">
        <v>1128</v>
      </c>
      <c r="B1129" s="81" t="s">
        <v>495</v>
      </c>
      <c r="C1129" s="24"/>
      <c r="D1129" s="44" t="s">
        <v>415</v>
      </c>
      <c r="E1129" s="44" t="s">
        <v>18</v>
      </c>
      <c r="F1129" s="44" t="s">
        <v>416</v>
      </c>
      <c r="G1129" s="44" t="s">
        <v>20</v>
      </c>
      <c r="H1129" s="44" t="s">
        <v>74</v>
      </c>
      <c r="I1129" s="78" t="s">
        <v>1186</v>
      </c>
      <c r="J1129" s="249" t="str">
        <f t="shared" si="17"/>
        <v>муниципальное образование «город Екатеринбург», г. Екатеринбург, ул. Гагарина, д. 3КОРПУС Б</v>
      </c>
      <c r="K1129" s="75">
        <v>437</v>
      </c>
      <c r="L1129" s="75">
        <v>8</v>
      </c>
      <c r="M1129" s="75">
        <v>8</v>
      </c>
      <c r="N1129" s="38" t="s">
        <v>2423</v>
      </c>
      <c r="O1129" s="39">
        <v>42233</v>
      </c>
      <c r="P1129" s="38" t="s">
        <v>1647</v>
      </c>
      <c r="Q1129" s="65">
        <v>2434578.36</v>
      </c>
    </row>
    <row r="1130" spans="1:17" ht="23.25" x14ac:dyDescent="0.25">
      <c r="A1130" s="72">
        <v>1129</v>
      </c>
      <c r="B1130" s="81" t="s">
        <v>495</v>
      </c>
      <c r="C1130" s="24"/>
      <c r="D1130" s="24" t="s">
        <v>415</v>
      </c>
      <c r="E1130" s="24" t="s">
        <v>18</v>
      </c>
      <c r="F1130" s="24" t="s">
        <v>416</v>
      </c>
      <c r="G1130" s="24" t="s">
        <v>20</v>
      </c>
      <c r="H1130" s="24" t="s">
        <v>74</v>
      </c>
      <c r="I1130" s="58" t="s">
        <v>121</v>
      </c>
      <c r="J1130" s="249" t="str">
        <f t="shared" si="17"/>
        <v>муниципальное образование «город Екатеринбург», г. Екатеринбург, ул. Гагарина, д. 55А</v>
      </c>
      <c r="K1130" s="75">
        <v>870.7</v>
      </c>
      <c r="L1130" s="75">
        <v>32</v>
      </c>
      <c r="M1130" s="75">
        <v>8</v>
      </c>
      <c r="N1130" s="38" t="s">
        <v>1686</v>
      </c>
      <c r="O1130" s="39">
        <v>42528</v>
      </c>
      <c r="P1130" s="38" t="s">
        <v>1687</v>
      </c>
      <c r="Q1130" s="65">
        <v>4586018.46</v>
      </c>
    </row>
    <row r="1131" spans="1:17" ht="23.25" x14ac:dyDescent="0.25">
      <c r="A1131" s="80">
        <v>1130</v>
      </c>
      <c r="B1131" s="81" t="s">
        <v>495</v>
      </c>
      <c r="C1131" s="24"/>
      <c r="D1131" s="24" t="s">
        <v>415</v>
      </c>
      <c r="E1131" s="24" t="s">
        <v>18</v>
      </c>
      <c r="F1131" s="24" t="s">
        <v>416</v>
      </c>
      <c r="G1131" s="24" t="s">
        <v>20</v>
      </c>
      <c r="H1131" s="24" t="s">
        <v>74</v>
      </c>
      <c r="I1131" s="58" t="s">
        <v>891</v>
      </c>
      <c r="J1131" s="249" t="str">
        <f t="shared" si="17"/>
        <v>муниципальное образование «город Екатеринбург», г. Екатеринбург, ул. Гагарина, д. 55Б</v>
      </c>
      <c r="K1131" s="75">
        <v>705.4</v>
      </c>
      <c r="L1131" s="75">
        <v>33</v>
      </c>
      <c r="M1131" s="75">
        <v>8</v>
      </c>
      <c r="N1131" s="38" t="s">
        <v>1686</v>
      </c>
      <c r="O1131" s="39">
        <v>42528</v>
      </c>
      <c r="P1131" s="38" t="s">
        <v>1687</v>
      </c>
      <c r="Q1131" s="65">
        <v>4661739.8600000003</v>
      </c>
    </row>
    <row r="1132" spans="1:17" ht="23.25" x14ac:dyDescent="0.25">
      <c r="A1132" s="72">
        <v>1131</v>
      </c>
      <c r="B1132" s="81" t="s">
        <v>495</v>
      </c>
      <c r="C1132" s="24"/>
      <c r="D1132" s="24" t="s">
        <v>415</v>
      </c>
      <c r="E1132" s="24" t="s">
        <v>18</v>
      </c>
      <c r="F1132" s="24" t="s">
        <v>416</v>
      </c>
      <c r="G1132" s="24" t="s">
        <v>20</v>
      </c>
      <c r="H1132" s="24" t="s">
        <v>74</v>
      </c>
      <c r="I1132" s="58" t="s">
        <v>892</v>
      </c>
      <c r="J1132" s="249" t="str">
        <f t="shared" si="17"/>
        <v>муниципальное образование «город Екатеринбург», г. Екатеринбург, ул. Гагарина, д. 59А</v>
      </c>
      <c r="K1132" s="75">
        <v>834.9</v>
      </c>
      <c r="L1132" s="75">
        <v>30</v>
      </c>
      <c r="M1132" s="75">
        <v>7</v>
      </c>
      <c r="N1132" s="38" t="s">
        <v>1686</v>
      </c>
      <c r="O1132" s="39">
        <v>42528</v>
      </c>
      <c r="P1132" s="38" t="s">
        <v>1687</v>
      </c>
      <c r="Q1132" s="65">
        <v>2370326.1800000002</v>
      </c>
    </row>
    <row r="1133" spans="1:17" ht="23.25" x14ac:dyDescent="0.25">
      <c r="A1133" s="72">
        <v>1132</v>
      </c>
      <c r="B1133" s="81" t="s">
        <v>495</v>
      </c>
      <c r="C1133" s="24"/>
      <c r="D1133" s="24" t="s">
        <v>415</v>
      </c>
      <c r="E1133" s="24" t="s">
        <v>18</v>
      </c>
      <c r="F1133" s="24" t="s">
        <v>416</v>
      </c>
      <c r="G1133" s="24" t="s">
        <v>20</v>
      </c>
      <c r="H1133" s="24" t="s">
        <v>74</v>
      </c>
      <c r="I1133" s="58" t="s">
        <v>893</v>
      </c>
      <c r="J1133" s="249" t="str">
        <f t="shared" si="17"/>
        <v>муниципальное образование «город Екатеринбург», г. Екатеринбург, ул. Гагарина, д. 59Б</v>
      </c>
      <c r="K1133" s="75">
        <v>746.7</v>
      </c>
      <c r="L1133" s="75">
        <v>33</v>
      </c>
      <c r="M1133" s="75">
        <v>8</v>
      </c>
      <c r="N1133" s="38" t="s">
        <v>1686</v>
      </c>
      <c r="O1133" s="39">
        <v>42528</v>
      </c>
      <c r="P1133" s="38" t="s">
        <v>1687</v>
      </c>
      <c r="Q1133" s="65">
        <v>4665258.2300000004</v>
      </c>
    </row>
    <row r="1134" spans="1:17" ht="23.25" x14ac:dyDescent="0.25">
      <c r="A1134" s="72">
        <v>1133</v>
      </c>
      <c r="B1134" s="81" t="s">
        <v>495</v>
      </c>
      <c r="C1134" s="24"/>
      <c r="D1134" s="24" t="s">
        <v>415</v>
      </c>
      <c r="E1134" s="24" t="s">
        <v>18</v>
      </c>
      <c r="F1134" s="24" t="s">
        <v>416</v>
      </c>
      <c r="G1134" s="24" t="s">
        <v>20</v>
      </c>
      <c r="H1134" s="24" t="s">
        <v>74</v>
      </c>
      <c r="I1134" s="58">
        <v>61</v>
      </c>
      <c r="J1134" s="249" t="str">
        <f t="shared" si="17"/>
        <v>муниципальное образование «город Екатеринбург», г. Екатеринбург, ул. Гагарина, д. 61</v>
      </c>
      <c r="K1134" s="75">
        <v>717.5</v>
      </c>
      <c r="L1134" s="75">
        <v>14</v>
      </c>
      <c r="M1134" s="75">
        <v>8</v>
      </c>
      <c r="N1134" s="38" t="s">
        <v>2244</v>
      </c>
      <c r="O1134" s="39">
        <v>42495</v>
      </c>
      <c r="P1134" s="38" t="s">
        <v>1610</v>
      </c>
      <c r="Q1134" s="65">
        <v>4693192.76</v>
      </c>
    </row>
    <row r="1135" spans="1:17" ht="23.25" x14ac:dyDescent="0.25">
      <c r="A1135" s="72">
        <v>1134</v>
      </c>
      <c r="B1135" s="81" t="s">
        <v>495</v>
      </c>
      <c r="C1135" s="24"/>
      <c r="D1135" s="24" t="s">
        <v>415</v>
      </c>
      <c r="E1135" s="24" t="s">
        <v>18</v>
      </c>
      <c r="F1135" s="24" t="s">
        <v>416</v>
      </c>
      <c r="G1135" s="24" t="s">
        <v>20</v>
      </c>
      <c r="H1135" s="24" t="s">
        <v>74</v>
      </c>
      <c r="I1135" s="58">
        <v>7</v>
      </c>
      <c r="J1135" s="249" t="str">
        <f t="shared" si="17"/>
        <v>муниципальное образование «город Екатеринбург», г. Екатеринбург, ул. Гагарина, д. 7</v>
      </c>
      <c r="K1135" s="75">
        <v>1206.8</v>
      </c>
      <c r="L1135" s="75">
        <v>12</v>
      </c>
      <c r="M1135" s="75">
        <v>7</v>
      </c>
      <c r="N1135" s="38" t="s">
        <v>2244</v>
      </c>
      <c r="O1135" s="39">
        <v>42495</v>
      </c>
      <c r="P1135" s="38" t="s">
        <v>1610</v>
      </c>
      <c r="Q1135" s="65">
        <v>2350314.56</v>
      </c>
    </row>
    <row r="1136" spans="1:17" ht="23.25" x14ac:dyDescent="0.25">
      <c r="A1136" s="72">
        <v>1135</v>
      </c>
      <c r="B1136" s="81" t="s">
        <v>495</v>
      </c>
      <c r="C1136" s="24"/>
      <c r="D1136" s="24" t="s">
        <v>415</v>
      </c>
      <c r="E1136" s="88" t="s">
        <v>18</v>
      </c>
      <c r="F1136" s="88" t="s">
        <v>416</v>
      </c>
      <c r="G1136" s="88" t="s">
        <v>20</v>
      </c>
      <c r="H1136" s="88" t="s">
        <v>870</v>
      </c>
      <c r="I1136" s="84">
        <v>12</v>
      </c>
      <c r="J1136" s="249" t="str">
        <f t="shared" si="17"/>
        <v>муниципальное образование «город Екатеринбург», г. Екатеринбург, ул. Генеральская, д. 12</v>
      </c>
      <c r="K1136" s="75">
        <v>3888.8</v>
      </c>
      <c r="L1136" s="75">
        <v>50</v>
      </c>
      <c r="M1136" s="75">
        <v>7</v>
      </c>
      <c r="N1136" s="38" t="s">
        <v>2424</v>
      </c>
      <c r="O1136" s="39">
        <v>42495</v>
      </c>
      <c r="P1136" s="38" t="s">
        <v>2375</v>
      </c>
      <c r="Q1136" s="65">
        <v>8878304.0199999996</v>
      </c>
    </row>
    <row r="1137" spans="1:17" ht="23.25" x14ac:dyDescent="0.25">
      <c r="A1137" s="72">
        <v>1136</v>
      </c>
      <c r="B1137" s="81" t="s">
        <v>495</v>
      </c>
      <c r="C1137" s="49"/>
      <c r="D1137" s="49" t="s">
        <v>415</v>
      </c>
      <c r="E1137" s="49" t="s">
        <v>18</v>
      </c>
      <c r="F1137" s="49" t="s">
        <v>416</v>
      </c>
      <c r="G1137" s="49" t="s">
        <v>20</v>
      </c>
      <c r="H1137" s="49" t="s">
        <v>590</v>
      </c>
      <c r="I1137" s="67">
        <v>11</v>
      </c>
      <c r="J1137" s="249" t="str">
        <f t="shared" si="17"/>
        <v>муниципальное образование «город Екатеринбург», г. Екатеринбург, ул. Готвальда, д. 11</v>
      </c>
      <c r="K1137" s="99">
        <v>18884.900000000001</v>
      </c>
      <c r="L1137" s="75">
        <v>300</v>
      </c>
      <c r="M1137" s="99">
        <v>8</v>
      </c>
      <c r="N1137" s="55" t="s">
        <v>1299</v>
      </c>
      <c r="O1137" s="54">
        <v>42598</v>
      </c>
      <c r="P1137" s="55" t="s">
        <v>1598</v>
      </c>
      <c r="Q1137" s="65">
        <v>14428167.6</v>
      </c>
    </row>
    <row r="1138" spans="1:17" ht="23.25" x14ac:dyDescent="0.25">
      <c r="A1138" s="72">
        <v>1137</v>
      </c>
      <c r="B1138" s="81" t="s">
        <v>495</v>
      </c>
      <c r="C1138" s="49"/>
      <c r="D1138" s="49" t="s">
        <v>415</v>
      </c>
      <c r="E1138" s="49" t="s">
        <v>18</v>
      </c>
      <c r="F1138" s="49" t="s">
        <v>416</v>
      </c>
      <c r="G1138" s="49" t="s">
        <v>20</v>
      </c>
      <c r="H1138" s="49" t="s">
        <v>590</v>
      </c>
      <c r="I1138" s="67">
        <v>15</v>
      </c>
      <c r="J1138" s="249" t="str">
        <f t="shared" si="17"/>
        <v>муниципальное образование «город Екатеринбург», г. Екатеринбург, ул. Готвальда, д. 15</v>
      </c>
      <c r="K1138" s="99">
        <v>23913.3</v>
      </c>
      <c r="L1138" s="75">
        <v>406</v>
      </c>
      <c r="M1138" s="99">
        <v>11</v>
      </c>
      <c r="N1138" s="55" t="s">
        <v>1299</v>
      </c>
      <c r="O1138" s="54">
        <v>42598</v>
      </c>
      <c r="P1138" s="55" t="s">
        <v>1598</v>
      </c>
      <c r="Q1138" s="65">
        <v>19996937.77</v>
      </c>
    </row>
    <row r="1139" spans="1:17" ht="23.25" x14ac:dyDescent="0.25">
      <c r="A1139" s="72">
        <v>1138</v>
      </c>
      <c r="B1139" s="81" t="s">
        <v>495</v>
      </c>
      <c r="C1139" s="24"/>
      <c r="D1139" s="24" t="s">
        <v>415</v>
      </c>
      <c r="E1139" s="24" t="s">
        <v>18</v>
      </c>
      <c r="F1139" s="24" t="s">
        <v>416</v>
      </c>
      <c r="G1139" s="24" t="s">
        <v>20</v>
      </c>
      <c r="H1139" s="24" t="s">
        <v>45</v>
      </c>
      <c r="I1139" s="58">
        <v>19</v>
      </c>
      <c r="J1139" s="249" t="str">
        <f t="shared" si="17"/>
        <v>муниципальное образование «город Екатеринбург», г. Екатеринбург, ул. Грибоедова, д. 19</v>
      </c>
      <c r="K1139" s="75">
        <v>4021.8</v>
      </c>
      <c r="L1139" s="75">
        <v>49</v>
      </c>
      <c r="M1139" s="75">
        <v>2</v>
      </c>
      <c r="N1139" s="38" t="s">
        <v>2101</v>
      </c>
      <c r="O1139" s="39">
        <v>42877</v>
      </c>
      <c r="P1139" s="38" t="s">
        <v>1632</v>
      </c>
      <c r="Q1139" s="65">
        <v>10524595.82</v>
      </c>
    </row>
    <row r="1140" spans="1:17" ht="23.25" x14ac:dyDescent="0.25">
      <c r="A1140" s="72">
        <v>1139</v>
      </c>
      <c r="B1140" s="81" t="s">
        <v>495</v>
      </c>
      <c r="C1140" s="24"/>
      <c r="D1140" s="24" t="s">
        <v>415</v>
      </c>
      <c r="E1140" s="24" t="s">
        <v>18</v>
      </c>
      <c r="F1140" s="24" t="s">
        <v>416</v>
      </c>
      <c r="G1140" s="24" t="s">
        <v>20</v>
      </c>
      <c r="H1140" s="24" t="s">
        <v>45</v>
      </c>
      <c r="I1140" s="58">
        <v>22</v>
      </c>
      <c r="J1140" s="249" t="str">
        <f t="shared" si="17"/>
        <v>муниципальное образование «город Екатеринбург», г. Екатеринбург, ул. Грибоедова, д. 22</v>
      </c>
      <c r="K1140" s="75">
        <v>3834</v>
      </c>
      <c r="L1140" s="75">
        <v>45</v>
      </c>
      <c r="M1140" s="75">
        <v>2</v>
      </c>
      <c r="N1140" s="38" t="s">
        <v>2101</v>
      </c>
      <c r="O1140" s="39">
        <v>42877</v>
      </c>
      <c r="P1140" s="38" t="s">
        <v>1632</v>
      </c>
      <c r="Q1140" s="65">
        <v>9255383.0999999996</v>
      </c>
    </row>
    <row r="1141" spans="1:17" ht="23.25" x14ac:dyDescent="0.25">
      <c r="A1141" s="72">
        <v>1140</v>
      </c>
      <c r="B1141" s="81" t="s">
        <v>495</v>
      </c>
      <c r="C1141" s="24"/>
      <c r="D1141" s="24" t="s">
        <v>415</v>
      </c>
      <c r="E1141" s="24" t="s">
        <v>18</v>
      </c>
      <c r="F1141" s="24" t="s">
        <v>416</v>
      </c>
      <c r="G1141" s="24" t="s">
        <v>20</v>
      </c>
      <c r="H1141" s="24" t="s">
        <v>45</v>
      </c>
      <c r="I1141" s="58">
        <v>24</v>
      </c>
      <c r="J1141" s="249" t="str">
        <f t="shared" si="17"/>
        <v>муниципальное образование «город Екатеринбург», г. Екатеринбург, ул. Грибоедова, д. 24</v>
      </c>
      <c r="K1141" s="75">
        <v>4184.7</v>
      </c>
      <c r="L1141" s="75">
        <v>45</v>
      </c>
      <c r="M1141" s="75">
        <v>6</v>
      </c>
      <c r="N1141" s="38" t="s">
        <v>2088</v>
      </c>
      <c r="O1141" s="39">
        <v>42865</v>
      </c>
      <c r="P1141" s="38" t="s">
        <v>1632</v>
      </c>
      <c r="Q1141" s="65">
        <v>6601434.4800000004</v>
      </c>
    </row>
    <row r="1142" spans="1:17" ht="23.25" x14ac:dyDescent="0.25">
      <c r="A1142" s="72">
        <v>1141</v>
      </c>
      <c r="B1142" s="81" t="s">
        <v>495</v>
      </c>
      <c r="C1142" s="49"/>
      <c r="D1142" s="49" t="s">
        <v>415</v>
      </c>
      <c r="E1142" s="49" t="s">
        <v>18</v>
      </c>
      <c r="F1142" s="49" t="s">
        <v>416</v>
      </c>
      <c r="G1142" s="49" t="s">
        <v>20</v>
      </c>
      <c r="H1142" s="49" t="s">
        <v>45</v>
      </c>
      <c r="I1142" s="67" t="s">
        <v>124</v>
      </c>
      <c r="J1142" s="249" t="str">
        <f t="shared" si="17"/>
        <v>муниципальное образование «город Екатеринбург», г. Екатеринбург, ул. Грибоедова, д. 2А</v>
      </c>
      <c r="K1142" s="99">
        <v>2184.9</v>
      </c>
      <c r="L1142" s="75">
        <v>36</v>
      </c>
      <c r="M1142" s="99">
        <v>1</v>
      </c>
      <c r="N1142" s="55" t="s">
        <v>1298</v>
      </c>
      <c r="O1142" s="54">
        <v>42598</v>
      </c>
      <c r="P1142" s="55" t="s">
        <v>1598</v>
      </c>
      <c r="Q1142" s="65">
        <v>1884035.55</v>
      </c>
    </row>
    <row r="1143" spans="1:17" ht="23.25" x14ac:dyDescent="0.25">
      <c r="A1143" s="72">
        <v>1142</v>
      </c>
      <c r="B1143" s="81" t="s">
        <v>495</v>
      </c>
      <c r="C1143" s="24"/>
      <c r="D1143" s="24" t="s">
        <v>415</v>
      </c>
      <c r="E1143" s="88" t="s">
        <v>18</v>
      </c>
      <c r="F1143" s="88" t="s">
        <v>416</v>
      </c>
      <c r="G1143" s="88" t="s">
        <v>20</v>
      </c>
      <c r="H1143" s="88" t="s">
        <v>871</v>
      </c>
      <c r="I1143" s="84">
        <v>19</v>
      </c>
      <c r="J1143" s="249" t="str">
        <f t="shared" si="17"/>
        <v>муниципальное образование «город Екатеринбург», г. Екатеринбург, ул. Гурзуфская, д. 19</v>
      </c>
      <c r="K1143" s="75">
        <v>1988.9</v>
      </c>
      <c r="L1143" s="75">
        <v>40</v>
      </c>
      <c r="M1143" s="75">
        <v>3</v>
      </c>
      <c r="N1143" s="38" t="s">
        <v>2102</v>
      </c>
      <c r="O1143" s="39">
        <v>42884</v>
      </c>
      <c r="P1143" s="38" t="s">
        <v>3276</v>
      </c>
      <c r="Q1143" s="65">
        <v>3166013.16</v>
      </c>
    </row>
    <row r="1144" spans="1:17" ht="23.25" x14ac:dyDescent="0.25">
      <c r="A1144" s="72">
        <v>1143</v>
      </c>
      <c r="B1144" s="81" t="s">
        <v>495</v>
      </c>
      <c r="C1144" s="24"/>
      <c r="D1144" s="24" t="s">
        <v>415</v>
      </c>
      <c r="E1144" s="88" t="s">
        <v>18</v>
      </c>
      <c r="F1144" s="88" t="s">
        <v>416</v>
      </c>
      <c r="G1144" s="88" t="s">
        <v>20</v>
      </c>
      <c r="H1144" s="88" t="s">
        <v>871</v>
      </c>
      <c r="I1144" s="84">
        <v>27</v>
      </c>
      <c r="J1144" s="249" t="str">
        <f t="shared" si="17"/>
        <v>муниципальное образование «город Екатеринбург», г. Екатеринбург, ул. Гурзуфская, д. 27</v>
      </c>
      <c r="K1144" s="75">
        <v>2587.3000000000002</v>
      </c>
      <c r="L1144" s="75">
        <v>58</v>
      </c>
      <c r="M1144" s="75">
        <v>3</v>
      </c>
      <c r="N1144" s="38" t="s">
        <v>2102</v>
      </c>
      <c r="O1144" s="39">
        <v>42884</v>
      </c>
      <c r="P1144" s="38" t="s">
        <v>3276</v>
      </c>
      <c r="Q1144" s="65">
        <v>4876062.08</v>
      </c>
    </row>
    <row r="1145" spans="1:17" ht="23.25" x14ac:dyDescent="0.25">
      <c r="A1145" s="72">
        <v>1144</v>
      </c>
      <c r="B1145" s="81" t="s">
        <v>495</v>
      </c>
      <c r="C1145" s="24"/>
      <c r="D1145" s="24" t="s">
        <v>415</v>
      </c>
      <c r="E1145" s="88" t="s">
        <v>18</v>
      </c>
      <c r="F1145" s="88" t="s">
        <v>416</v>
      </c>
      <c r="G1145" s="88" t="s">
        <v>20</v>
      </c>
      <c r="H1145" s="88" t="s">
        <v>871</v>
      </c>
      <c r="I1145" s="84">
        <v>45</v>
      </c>
      <c r="J1145" s="249" t="str">
        <f t="shared" si="17"/>
        <v>муниципальное образование «город Екатеринбург», г. Екатеринбург, ул. Гурзуфская, д. 45</v>
      </c>
      <c r="K1145" s="75">
        <v>3587.4</v>
      </c>
      <c r="L1145" s="75">
        <v>69</v>
      </c>
      <c r="M1145" s="75">
        <v>3</v>
      </c>
      <c r="N1145" s="38" t="s">
        <v>2102</v>
      </c>
      <c r="O1145" s="39">
        <v>42884</v>
      </c>
      <c r="P1145" s="38" t="s">
        <v>2425</v>
      </c>
      <c r="Q1145" s="65">
        <v>8194788.4800000004</v>
      </c>
    </row>
    <row r="1146" spans="1:17" ht="23.25" x14ac:dyDescent="0.25">
      <c r="A1146" s="72">
        <v>1145</v>
      </c>
      <c r="B1146" s="81" t="s">
        <v>495</v>
      </c>
      <c r="C1146" s="24"/>
      <c r="D1146" s="24" t="s">
        <v>415</v>
      </c>
      <c r="E1146" s="88" t="s">
        <v>18</v>
      </c>
      <c r="F1146" s="88" t="s">
        <v>416</v>
      </c>
      <c r="G1146" s="88" t="s">
        <v>20</v>
      </c>
      <c r="H1146" s="88" t="s">
        <v>871</v>
      </c>
      <c r="I1146" s="84">
        <v>47</v>
      </c>
      <c r="J1146" s="249" t="str">
        <f t="shared" si="17"/>
        <v>муниципальное образование «город Екатеринбург», г. Екатеринбург, ул. Гурзуфская, д. 47</v>
      </c>
      <c r="K1146" s="75">
        <v>886.3</v>
      </c>
      <c r="L1146" s="75">
        <v>17</v>
      </c>
      <c r="M1146" s="75">
        <v>3</v>
      </c>
      <c r="N1146" s="38" t="s">
        <v>2102</v>
      </c>
      <c r="O1146" s="39">
        <v>42884</v>
      </c>
      <c r="P1146" s="38" t="s">
        <v>2425</v>
      </c>
      <c r="Q1146" s="65">
        <v>1758584.68</v>
      </c>
    </row>
    <row r="1147" spans="1:17" ht="23.25" x14ac:dyDescent="0.25">
      <c r="A1147" s="72">
        <v>1146</v>
      </c>
      <c r="B1147" s="81" t="s">
        <v>495</v>
      </c>
      <c r="C1147" s="24"/>
      <c r="D1147" s="24" t="s">
        <v>415</v>
      </c>
      <c r="E1147" s="24" t="s">
        <v>18</v>
      </c>
      <c r="F1147" s="24" t="s">
        <v>416</v>
      </c>
      <c r="G1147" s="24" t="s">
        <v>20</v>
      </c>
      <c r="H1147" s="24" t="s">
        <v>481</v>
      </c>
      <c r="I1147" s="58">
        <v>20</v>
      </c>
      <c r="J1147" s="249" t="str">
        <f t="shared" si="17"/>
        <v>муниципальное образование «город Екатеринбург», г. Екатеринбург, ул. Дагестанская, д. 20</v>
      </c>
      <c r="K1147" s="75">
        <v>700</v>
      </c>
      <c r="L1147" s="75">
        <v>12</v>
      </c>
      <c r="M1147" s="75">
        <v>4</v>
      </c>
      <c r="N1147" s="38" t="s">
        <v>2088</v>
      </c>
      <c r="O1147" s="39">
        <v>42865</v>
      </c>
      <c r="P1147" s="38" t="s">
        <v>1632</v>
      </c>
      <c r="Q1147" s="65">
        <v>2464203.44</v>
      </c>
    </row>
    <row r="1148" spans="1:17" ht="23.25" x14ac:dyDescent="0.25">
      <c r="A1148" s="72">
        <v>1147</v>
      </c>
      <c r="B1148" s="81" t="s">
        <v>495</v>
      </c>
      <c r="C1148" s="24"/>
      <c r="D1148" s="44" t="s">
        <v>415</v>
      </c>
      <c r="E1148" s="44" t="s">
        <v>18</v>
      </c>
      <c r="F1148" s="44" t="s">
        <v>416</v>
      </c>
      <c r="G1148" s="44" t="s">
        <v>20</v>
      </c>
      <c r="H1148" s="44" t="s">
        <v>481</v>
      </c>
      <c r="I1148" s="78">
        <v>22</v>
      </c>
      <c r="J1148" s="249" t="str">
        <f t="shared" si="17"/>
        <v>муниципальное образование «город Екатеринбург», г. Екатеринбург, ул. Дагестанская, д. 22</v>
      </c>
      <c r="K1148" s="75">
        <v>713.5</v>
      </c>
      <c r="L1148" s="75">
        <v>12</v>
      </c>
      <c r="M1148" s="75">
        <v>4</v>
      </c>
      <c r="N1148" s="38" t="s">
        <v>2426</v>
      </c>
      <c r="O1148" s="39" t="s">
        <v>2427</v>
      </c>
      <c r="P1148" s="38" t="s">
        <v>1632</v>
      </c>
      <c r="Q1148" s="65">
        <v>3471767.6799999997</v>
      </c>
    </row>
    <row r="1149" spans="1:17" ht="23.25" x14ac:dyDescent="0.25">
      <c r="A1149" s="72">
        <v>1148</v>
      </c>
      <c r="B1149" s="81" t="s">
        <v>495</v>
      </c>
      <c r="C1149" s="24"/>
      <c r="D1149" s="24" t="s">
        <v>415</v>
      </c>
      <c r="E1149" s="24" t="s">
        <v>18</v>
      </c>
      <c r="F1149" s="24" t="s">
        <v>416</v>
      </c>
      <c r="G1149" s="24" t="s">
        <v>20</v>
      </c>
      <c r="H1149" s="24" t="s">
        <v>481</v>
      </c>
      <c r="I1149" s="58">
        <v>8</v>
      </c>
      <c r="J1149" s="249" t="str">
        <f t="shared" si="17"/>
        <v>муниципальное образование «город Екатеринбург», г. Екатеринбург, ул. Дагестанская, д. 8</v>
      </c>
      <c r="K1149" s="75">
        <v>797.1</v>
      </c>
      <c r="L1149" s="75">
        <v>27</v>
      </c>
      <c r="M1149" s="75">
        <v>7</v>
      </c>
      <c r="N1149" s="38" t="s">
        <v>2088</v>
      </c>
      <c r="O1149" s="39">
        <v>42865</v>
      </c>
      <c r="P1149" s="38" t="s">
        <v>1632</v>
      </c>
      <c r="Q1149" s="65">
        <v>4667259.9000000004</v>
      </c>
    </row>
    <row r="1150" spans="1:17" ht="23.25" x14ac:dyDescent="0.25">
      <c r="A1150" s="72">
        <v>1149</v>
      </c>
      <c r="B1150" s="81" t="s">
        <v>495</v>
      </c>
      <c r="C1150" s="24"/>
      <c r="D1150" s="24" t="s">
        <v>415</v>
      </c>
      <c r="E1150" s="24" t="s">
        <v>18</v>
      </c>
      <c r="F1150" s="24" t="s">
        <v>416</v>
      </c>
      <c r="G1150" s="24" t="s">
        <v>20</v>
      </c>
      <c r="H1150" s="24" t="s">
        <v>425</v>
      </c>
      <c r="I1150" s="58" t="s">
        <v>894</v>
      </c>
      <c r="J1150" s="249" t="str">
        <f t="shared" si="17"/>
        <v>муниципальное образование «город Екатеринбург», г. Екатеринбург, ул. Даниловская, д. 2КОРПУС А</v>
      </c>
      <c r="K1150" s="75">
        <v>944</v>
      </c>
      <c r="L1150" s="75">
        <v>36</v>
      </c>
      <c r="M1150" s="75">
        <v>8</v>
      </c>
      <c r="N1150" s="38" t="s">
        <v>2090</v>
      </c>
      <c r="O1150" s="39">
        <v>42692</v>
      </c>
      <c r="P1150" s="38" t="s">
        <v>1847</v>
      </c>
      <c r="Q1150" s="65">
        <v>6622340.5499999998</v>
      </c>
    </row>
    <row r="1151" spans="1:17" ht="23.25" x14ac:dyDescent="0.25">
      <c r="A1151" s="72">
        <v>1150</v>
      </c>
      <c r="B1151" s="81" t="s">
        <v>495</v>
      </c>
      <c r="C1151" s="24"/>
      <c r="D1151" s="24" t="s">
        <v>415</v>
      </c>
      <c r="E1151" s="24" t="s">
        <v>18</v>
      </c>
      <c r="F1151" s="24" t="s">
        <v>416</v>
      </c>
      <c r="G1151" s="24" t="s">
        <v>20</v>
      </c>
      <c r="H1151" s="24" t="s">
        <v>425</v>
      </c>
      <c r="I1151" s="58" t="s">
        <v>895</v>
      </c>
      <c r="J1151" s="249" t="str">
        <f t="shared" si="17"/>
        <v>муниципальное образование «город Екатеринбург», г. Екатеринбург, ул. Даниловская, д. 2КОРПУС Б</v>
      </c>
      <c r="K1151" s="75">
        <v>947.1</v>
      </c>
      <c r="L1151" s="75">
        <v>36</v>
      </c>
      <c r="M1151" s="75">
        <v>8</v>
      </c>
      <c r="N1151" s="38" t="s">
        <v>2090</v>
      </c>
      <c r="O1151" s="39">
        <v>42692</v>
      </c>
      <c r="P1151" s="38" t="s">
        <v>1847</v>
      </c>
      <c r="Q1151" s="65">
        <v>7356155.8700000001</v>
      </c>
    </row>
    <row r="1152" spans="1:17" ht="23.25" x14ac:dyDescent="0.25">
      <c r="A1152" s="72">
        <v>1151</v>
      </c>
      <c r="B1152" s="81" t="s">
        <v>495</v>
      </c>
      <c r="C1152" s="24"/>
      <c r="D1152" s="24" t="s">
        <v>415</v>
      </c>
      <c r="E1152" s="24" t="s">
        <v>18</v>
      </c>
      <c r="F1152" s="24" t="s">
        <v>416</v>
      </c>
      <c r="G1152" s="24" t="s">
        <v>20</v>
      </c>
      <c r="H1152" s="24" t="s">
        <v>425</v>
      </c>
      <c r="I1152" s="58" t="s">
        <v>896</v>
      </c>
      <c r="J1152" s="249" t="str">
        <f t="shared" si="17"/>
        <v>муниципальное образование «город Екатеринбург», г. Екатеринбург, ул. Даниловская, д. 2КОРПУС В</v>
      </c>
      <c r="K1152" s="75">
        <v>947.1</v>
      </c>
      <c r="L1152" s="75">
        <v>12</v>
      </c>
      <c r="M1152" s="75">
        <v>8</v>
      </c>
      <c r="N1152" s="38" t="s">
        <v>2090</v>
      </c>
      <c r="O1152" s="39">
        <v>42692</v>
      </c>
      <c r="P1152" s="38" t="s">
        <v>1847</v>
      </c>
      <c r="Q1152" s="65">
        <v>6309431.3200000003</v>
      </c>
    </row>
    <row r="1153" spans="1:17" ht="23.25" x14ac:dyDescent="0.25">
      <c r="A1153" s="72">
        <v>1152</v>
      </c>
      <c r="B1153" s="81" t="s">
        <v>495</v>
      </c>
      <c r="C1153" s="24"/>
      <c r="D1153" s="24" t="s">
        <v>415</v>
      </c>
      <c r="E1153" s="24" t="s">
        <v>18</v>
      </c>
      <c r="F1153" s="24" t="s">
        <v>416</v>
      </c>
      <c r="G1153" s="24" t="s">
        <v>20</v>
      </c>
      <c r="H1153" s="24" t="s">
        <v>425</v>
      </c>
      <c r="I1153" s="58" t="s">
        <v>897</v>
      </c>
      <c r="J1153" s="249" t="str">
        <f t="shared" si="17"/>
        <v>муниципальное образование «город Екатеринбург», г. Екатеринбург, ул. Даниловская, д. 2КОРПУС Г</v>
      </c>
      <c r="K1153" s="75">
        <v>793.3</v>
      </c>
      <c r="L1153" s="75">
        <v>12</v>
      </c>
      <c r="M1153" s="75">
        <v>8</v>
      </c>
      <c r="N1153" s="38" t="s">
        <v>2090</v>
      </c>
      <c r="O1153" s="39">
        <v>42692</v>
      </c>
      <c r="P1153" s="38" t="s">
        <v>1847</v>
      </c>
      <c r="Q1153" s="65">
        <v>6402714.0999999996</v>
      </c>
    </row>
    <row r="1154" spans="1:17" ht="23.25" x14ac:dyDescent="0.25">
      <c r="A1154" s="72">
        <v>1153</v>
      </c>
      <c r="B1154" s="81" t="s">
        <v>495</v>
      </c>
      <c r="C1154" s="49"/>
      <c r="D1154" s="49" t="s">
        <v>415</v>
      </c>
      <c r="E1154" s="49" t="s">
        <v>18</v>
      </c>
      <c r="F1154" s="49" t="s">
        <v>416</v>
      </c>
      <c r="G1154" s="49" t="s">
        <v>20</v>
      </c>
      <c r="H1154" s="49" t="s">
        <v>425</v>
      </c>
      <c r="I1154" s="67">
        <v>5</v>
      </c>
      <c r="J1154" s="249" t="str">
        <f t="shared" si="17"/>
        <v>муниципальное образование «город Екатеринбург», г. Екатеринбург, ул. Даниловская, д. 5</v>
      </c>
      <c r="K1154" s="99">
        <v>5824.7</v>
      </c>
      <c r="L1154" s="75">
        <v>143</v>
      </c>
      <c r="M1154" s="99">
        <v>1</v>
      </c>
      <c r="N1154" s="55" t="s">
        <v>1299</v>
      </c>
      <c r="O1154" s="54">
        <v>42598</v>
      </c>
      <c r="P1154" s="55" t="s">
        <v>1598</v>
      </c>
      <c r="Q1154" s="65">
        <v>1885398.51</v>
      </c>
    </row>
    <row r="1155" spans="1:17" ht="23.25" x14ac:dyDescent="0.25">
      <c r="A1155" s="72">
        <v>1154</v>
      </c>
      <c r="B1155" s="81" t="s">
        <v>495</v>
      </c>
      <c r="C1155" s="24"/>
      <c r="D1155" s="24" t="s">
        <v>415</v>
      </c>
      <c r="E1155" s="88" t="s">
        <v>18</v>
      </c>
      <c r="F1155" s="88" t="s">
        <v>416</v>
      </c>
      <c r="G1155" s="88" t="s">
        <v>20</v>
      </c>
      <c r="H1155" s="88" t="s">
        <v>185</v>
      </c>
      <c r="I1155" s="84" t="s">
        <v>940</v>
      </c>
      <c r="J1155" s="249" t="str">
        <f t="shared" ref="J1155:J1218" si="18">C1155&amp;""&amp;D1155&amp;", "&amp;E1155&amp;" "&amp;F1155&amp;", "&amp;G1155&amp;" "&amp;H1155&amp;", д. "&amp;I1155</f>
        <v>муниципальное образование «город Екатеринбург», г. Екатеринбург, ул. Декабристов, д. 16/18Б</v>
      </c>
      <c r="K1155" s="25">
        <v>9495.5</v>
      </c>
      <c r="L1155" s="75">
        <v>85</v>
      </c>
      <c r="M1155" s="25">
        <v>8</v>
      </c>
      <c r="N1155" s="38" t="s">
        <v>2428</v>
      </c>
      <c r="O1155" s="39">
        <v>42501</v>
      </c>
      <c r="P1155" s="38" t="s">
        <v>1846</v>
      </c>
      <c r="Q1155" s="65">
        <v>24781593.879999999</v>
      </c>
    </row>
    <row r="1156" spans="1:17" ht="23.25" x14ac:dyDescent="0.25">
      <c r="A1156" s="72">
        <v>1155</v>
      </c>
      <c r="B1156" s="81" t="s">
        <v>495</v>
      </c>
      <c r="C1156" s="24"/>
      <c r="D1156" s="24" t="s">
        <v>415</v>
      </c>
      <c r="E1156" s="88" t="s">
        <v>18</v>
      </c>
      <c r="F1156" s="88" t="s">
        <v>416</v>
      </c>
      <c r="G1156" s="88" t="s">
        <v>20</v>
      </c>
      <c r="H1156" s="88" t="s">
        <v>185</v>
      </c>
      <c r="I1156" s="84" t="s">
        <v>1026</v>
      </c>
      <c r="J1156" s="249" t="str">
        <f t="shared" si="18"/>
        <v>муниципальное образование «город Екатеринбург», г. Екатеринбург, ул. Декабристов, д. 16/18И</v>
      </c>
      <c r="K1156" s="25">
        <v>3654.9</v>
      </c>
      <c r="L1156" s="75">
        <v>55</v>
      </c>
      <c r="M1156" s="25">
        <v>7</v>
      </c>
      <c r="N1156" s="38" t="s">
        <v>2429</v>
      </c>
      <c r="O1156" s="39">
        <v>42501</v>
      </c>
      <c r="P1156" s="38" t="s">
        <v>1846</v>
      </c>
      <c r="Q1156" s="65">
        <v>8209367.7400000002</v>
      </c>
    </row>
    <row r="1157" spans="1:17" ht="23.25" x14ac:dyDescent="0.25">
      <c r="A1157" s="72">
        <v>1156</v>
      </c>
      <c r="B1157" s="81" t="s">
        <v>495</v>
      </c>
      <c r="C1157" s="24"/>
      <c r="D1157" s="24" t="s">
        <v>415</v>
      </c>
      <c r="E1157" s="88" t="s">
        <v>18</v>
      </c>
      <c r="F1157" s="88" t="s">
        <v>416</v>
      </c>
      <c r="G1157" s="88" t="s">
        <v>20</v>
      </c>
      <c r="H1157" s="88" t="s">
        <v>777</v>
      </c>
      <c r="I1157" s="84" t="s">
        <v>981</v>
      </c>
      <c r="J1157" s="249" t="str">
        <f t="shared" si="18"/>
        <v>муниципальное образование «город Екатеринбург», г. Екатеринбург, ул. Добролюбова, д. 2</v>
      </c>
      <c r="K1157" s="75">
        <v>847</v>
      </c>
      <c r="L1157" s="75">
        <v>12</v>
      </c>
      <c r="M1157" s="75">
        <v>8</v>
      </c>
      <c r="N1157" s="38" t="s">
        <v>2097</v>
      </c>
      <c r="O1157" s="39">
        <v>42871</v>
      </c>
      <c r="P1157" s="38" t="s">
        <v>2098</v>
      </c>
      <c r="Q1157" s="65">
        <v>3710476.5</v>
      </c>
    </row>
    <row r="1158" spans="1:17" ht="23.25" x14ac:dyDescent="0.25">
      <c r="A1158" s="72">
        <v>1157</v>
      </c>
      <c r="B1158" s="81" t="s">
        <v>495</v>
      </c>
      <c r="C1158" s="24"/>
      <c r="D1158" s="24" t="s">
        <v>415</v>
      </c>
      <c r="E1158" s="24" t="s">
        <v>18</v>
      </c>
      <c r="F1158" s="24" t="s">
        <v>416</v>
      </c>
      <c r="G1158" s="24" t="s">
        <v>20</v>
      </c>
      <c r="H1158" s="24" t="s">
        <v>831</v>
      </c>
      <c r="I1158" s="58">
        <v>59</v>
      </c>
      <c r="J1158" s="249" t="str">
        <f t="shared" si="18"/>
        <v>муниципальное образование «город Екатеринбург», г. Екатеринбург, ул. Донская, д. 59</v>
      </c>
      <c r="K1158" s="75">
        <v>817.1</v>
      </c>
      <c r="L1158" s="75">
        <v>12</v>
      </c>
      <c r="M1158" s="75">
        <v>6</v>
      </c>
      <c r="N1158" s="38" t="s">
        <v>2091</v>
      </c>
      <c r="O1158" s="39">
        <v>42668</v>
      </c>
      <c r="P1158" s="38" t="s">
        <v>1847</v>
      </c>
      <c r="Q1158" s="65">
        <v>4757570.0199999996</v>
      </c>
    </row>
    <row r="1159" spans="1:17" ht="23.25" x14ac:dyDescent="0.25">
      <c r="A1159" s="72">
        <v>1158</v>
      </c>
      <c r="B1159" s="81" t="s">
        <v>495</v>
      </c>
      <c r="C1159" s="24"/>
      <c r="D1159" s="24" t="s">
        <v>415</v>
      </c>
      <c r="E1159" s="24" t="s">
        <v>18</v>
      </c>
      <c r="F1159" s="24" t="s">
        <v>416</v>
      </c>
      <c r="G1159" s="24" t="s">
        <v>20</v>
      </c>
      <c r="H1159" s="24" t="s">
        <v>831</v>
      </c>
      <c r="I1159" s="58">
        <v>7</v>
      </c>
      <c r="J1159" s="249" t="str">
        <f t="shared" si="18"/>
        <v>муниципальное образование «город Екатеринбург», г. Екатеринбург, ул. Донская, д. 7</v>
      </c>
      <c r="K1159" s="75">
        <v>445</v>
      </c>
      <c r="L1159" s="75">
        <v>8</v>
      </c>
      <c r="M1159" s="75">
        <v>8</v>
      </c>
      <c r="N1159" s="38" t="s">
        <v>2087</v>
      </c>
      <c r="O1159" s="39">
        <v>42668</v>
      </c>
      <c r="P1159" s="38" t="s">
        <v>1692</v>
      </c>
      <c r="Q1159" s="65">
        <v>3325905.52</v>
      </c>
    </row>
    <row r="1160" spans="1:17" ht="23.25" x14ac:dyDescent="0.25">
      <c r="A1160" s="72">
        <v>1159</v>
      </c>
      <c r="B1160" s="81" t="s">
        <v>495</v>
      </c>
      <c r="C1160" s="24"/>
      <c r="D1160" s="24" t="s">
        <v>415</v>
      </c>
      <c r="E1160" s="24" t="s">
        <v>18</v>
      </c>
      <c r="F1160" s="24" t="s">
        <v>416</v>
      </c>
      <c r="G1160" s="24" t="s">
        <v>20</v>
      </c>
      <c r="H1160" s="24" t="s">
        <v>831</v>
      </c>
      <c r="I1160" s="58">
        <v>9</v>
      </c>
      <c r="J1160" s="249" t="str">
        <f t="shared" si="18"/>
        <v>муниципальное образование «город Екатеринбург», г. Екатеринбург, ул. Донская, д. 9</v>
      </c>
      <c r="K1160" s="75">
        <v>442</v>
      </c>
      <c r="L1160" s="75">
        <v>8</v>
      </c>
      <c r="M1160" s="75">
        <v>8</v>
      </c>
      <c r="N1160" s="38" t="s">
        <v>2087</v>
      </c>
      <c r="O1160" s="39">
        <v>42668</v>
      </c>
      <c r="P1160" s="38" t="s">
        <v>1692</v>
      </c>
      <c r="Q1160" s="65">
        <v>3455015.22</v>
      </c>
    </row>
    <row r="1161" spans="1:17" ht="23.25" x14ac:dyDescent="0.25">
      <c r="A1161" s="72">
        <v>1160</v>
      </c>
      <c r="B1161" s="81" t="s">
        <v>495</v>
      </c>
      <c r="C1161" s="24"/>
      <c r="D1161" s="24" t="s">
        <v>415</v>
      </c>
      <c r="E1161" s="88" t="s">
        <v>18</v>
      </c>
      <c r="F1161" s="88" t="s">
        <v>416</v>
      </c>
      <c r="G1161" s="88" t="s">
        <v>20</v>
      </c>
      <c r="H1161" s="88" t="s">
        <v>465</v>
      </c>
      <c r="I1161" s="84">
        <v>4</v>
      </c>
      <c r="J1161" s="249" t="str">
        <f t="shared" si="18"/>
        <v>муниципальное образование «город Екатеринбург», г. Екатеринбург, ул. Ереванская, д. 4</v>
      </c>
      <c r="K1161" s="75">
        <v>654.29999999999995</v>
      </c>
      <c r="L1161" s="75">
        <v>16</v>
      </c>
      <c r="M1161" s="75">
        <v>7</v>
      </c>
      <c r="N1161" s="38" t="s">
        <v>2430</v>
      </c>
      <c r="O1161" s="39">
        <v>42506</v>
      </c>
      <c r="P1161" s="38" t="s">
        <v>1662</v>
      </c>
      <c r="Q1161" s="65">
        <v>4478226.26</v>
      </c>
    </row>
    <row r="1162" spans="1:17" ht="23.25" x14ac:dyDescent="0.25">
      <c r="A1162" s="72">
        <v>1161</v>
      </c>
      <c r="B1162" s="81" t="s">
        <v>495</v>
      </c>
      <c r="C1162" s="24"/>
      <c r="D1162" s="24" t="s">
        <v>415</v>
      </c>
      <c r="E1162" s="88" t="s">
        <v>18</v>
      </c>
      <c r="F1162" s="88" t="s">
        <v>416</v>
      </c>
      <c r="G1162" s="88" t="s">
        <v>20</v>
      </c>
      <c r="H1162" s="88" t="s">
        <v>112</v>
      </c>
      <c r="I1162" s="84">
        <v>11</v>
      </c>
      <c r="J1162" s="249" t="str">
        <f t="shared" si="18"/>
        <v>муниципальное образование «город Екатеринбург», г. Екатеринбург, ул. Заводская, д. 11</v>
      </c>
      <c r="K1162" s="75">
        <v>2870.4</v>
      </c>
      <c r="L1162" s="75">
        <v>84</v>
      </c>
      <c r="M1162" s="75">
        <v>8</v>
      </c>
      <c r="N1162" s="38" t="s">
        <v>2415</v>
      </c>
      <c r="O1162" s="39">
        <v>42513</v>
      </c>
      <c r="P1162" s="38" t="s">
        <v>1683</v>
      </c>
      <c r="Q1162" s="65">
        <v>7418728.4400000004</v>
      </c>
    </row>
    <row r="1163" spans="1:17" ht="23.25" x14ac:dyDescent="0.25">
      <c r="A1163" s="72">
        <v>1162</v>
      </c>
      <c r="B1163" s="81" t="s">
        <v>495</v>
      </c>
      <c r="C1163" s="24"/>
      <c r="D1163" s="24" t="s">
        <v>415</v>
      </c>
      <c r="E1163" s="88" t="s">
        <v>18</v>
      </c>
      <c r="F1163" s="88" t="s">
        <v>416</v>
      </c>
      <c r="G1163" s="88" t="s">
        <v>20</v>
      </c>
      <c r="H1163" s="88" t="s">
        <v>112</v>
      </c>
      <c r="I1163" s="84" t="s">
        <v>939</v>
      </c>
      <c r="J1163" s="249" t="str">
        <f t="shared" si="18"/>
        <v>муниципальное образование «город Екатеринбург», г. Екатеринбург, ул. Заводская, д. 15А КОРПУС 1</v>
      </c>
      <c r="K1163" s="75">
        <v>354.7</v>
      </c>
      <c r="L1163" s="75">
        <v>8</v>
      </c>
      <c r="M1163" s="75">
        <v>3</v>
      </c>
      <c r="N1163" s="38" t="s">
        <v>2103</v>
      </c>
      <c r="O1163" s="39">
        <v>42902</v>
      </c>
      <c r="P1163" s="38" t="s">
        <v>2104</v>
      </c>
      <c r="Q1163" s="65">
        <v>1514114.17</v>
      </c>
    </row>
    <row r="1164" spans="1:17" ht="23.25" x14ac:dyDescent="0.25">
      <c r="A1164" s="72">
        <v>1163</v>
      </c>
      <c r="B1164" s="81" t="s">
        <v>495</v>
      </c>
      <c r="C1164" s="24"/>
      <c r="D1164" s="24" t="s">
        <v>415</v>
      </c>
      <c r="E1164" s="24" t="s">
        <v>18</v>
      </c>
      <c r="F1164" s="24" t="s">
        <v>416</v>
      </c>
      <c r="G1164" s="24" t="s">
        <v>20</v>
      </c>
      <c r="H1164" s="24" t="s">
        <v>112</v>
      </c>
      <c r="I1164" s="58" t="s">
        <v>928</v>
      </c>
      <c r="J1164" s="249" t="str">
        <f t="shared" si="18"/>
        <v>муниципальное образование «город Екатеринбург», г. Екатеринбург, ул. Заводская, д. 19А КОРПУС 4</v>
      </c>
      <c r="K1164" s="75">
        <v>603.1</v>
      </c>
      <c r="L1164" s="75">
        <v>12</v>
      </c>
      <c r="M1164" s="75">
        <v>2</v>
      </c>
      <c r="N1164" s="38" t="s">
        <v>2099</v>
      </c>
      <c r="O1164" s="39">
        <v>42865</v>
      </c>
      <c r="P1164" s="38" t="s">
        <v>2425</v>
      </c>
      <c r="Q1164" s="65">
        <v>1600150.8</v>
      </c>
    </row>
    <row r="1165" spans="1:17" ht="23.25" x14ac:dyDescent="0.25">
      <c r="A1165" s="72">
        <v>1164</v>
      </c>
      <c r="B1165" s="81" t="s">
        <v>495</v>
      </c>
      <c r="C1165" s="24"/>
      <c r="D1165" s="24" t="s">
        <v>415</v>
      </c>
      <c r="E1165" s="24" t="s">
        <v>18</v>
      </c>
      <c r="F1165" s="24" t="s">
        <v>416</v>
      </c>
      <c r="G1165" s="24" t="s">
        <v>20</v>
      </c>
      <c r="H1165" s="24" t="s">
        <v>112</v>
      </c>
      <c r="I1165" s="58" t="s">
        <v>898</v>
      </c>
      <c r="J1165" s="249" t="str">
        <f t="shared" si="18"/>
        <v>муниципальное образование «город Екатеринбург», г. Екатеринбург, ул. Заводская, д. 32КОРПУС 3</v>
      </c>
      <c r="K1165" s="75">
        <v>3828.7</v>
      </c>
      <c r="L1165" s="75">
        <v>48</v>
      </c>
      <c r="M1165" s="75">
        <v>8</v>
      </c>
      <c r="N1165" s="38" t="s">
        <v>1690</v>
      </c>
      <c r="O1165" s="39">
        <v>42517</v>
      </c>
      <c r="P1165" s="38" t="s">
        <v>2425</v>
      </c>
      <c r="Q1165" s="65">
        <v>8251057.96</v>
      </c>
    </row>
    <row r="1166" spans="1:17" ht="23.25" x14ac:dyDescent="0.25">
      <c r="A1166" s="72">
        <v>1165</v>
      </c>
      <c r="B1166" s="81" t="s">
        <v>495</v>
      </c>
      <c r="C1166" s="24"/>
      <c r="D1166" s="24" t="s">
        <v>415</v>
      </c>
      <c r="E1166" s="24" t="s">
        <v>18</v>
      </c>
      <c r="F1166" s="24" t="s">
        <v>416</v>
      </c>
      <c r="G1166" s="24" t="s">
        <v>20</v>
      </c>
      <c r="H1166" s="24" t="s">
        <v>112</v>
      </c>
      <c r="I1166" s="58">
        <v>7</v>
      </c>
      <c r="J1166" s="249" t="str">
        <f t="shared" si="18"/>
        <v>муниципальное образование «город Екатеринбург», г. Екатеринбург, ул. Заводская, д. 7</v>
      </c>
      <c r="K1166" s="75">
        <v>2429.4</v>
      </c>
      <c r="L1166" s="75">
        <v>77</v>
      </c>
      <c r="M1166" s="75">
        <v>8</v>
      </c>
      <c r="N1166" s="38" t="s">
        <v>2415</v>
      </c>
      <c r="O1166" s="39">
        <v>42513</v>
      </c>
      <c r="P1166" s="38" t="s">
        <v>1683</v>
      </c>
      <c r="Q1166" s="65">
        <v>7018612.5</v>
      </c>
    </row>
    <row r="1167" spans="1:17" ht="23.25" x14ac:dyDescent="0.25">
      <c r="A1167" s="72">
        <v>1166</v>
      </c>
      <c r="B1167" s="81" t="s">
        <v>495</v>
      </c>
      <c r="C1167" s="24"/>
      <c r="D1167" s="24" t="s">
        <v>415</v>
      </c>
      <c r="E1167" s="88" t="s">
        <v>18</v>
      </c>
      <c r="F1167" s="88" t="s">
        <v>416</v>
      </c>
      <c r="G1167" s="88" t="s">
        <v>20</v>
      </c>
      <c r="H1167" s="88" t="s">
        <v>872</v>
      </c>
      <c r="I1167" s="84" t="s">
        <v>936</v>
      </c>
      <c r="J1167" s="249" t="str">
        <f t="shared" si="18"/>
        <v>муниципальное образование «город Екатеринбург», г. Екатеринбург, ул. Завокзальная, д. 4КОРПУС А</v>
      </c>
      <c r="K1167" s="75">
        <v>405.5</v>
      </c>
      <c r="L1167" s="75">
        <v>8</v>
      </c>
      <c r="M1167" s="75">
        <v>7</v>
      </c>
      <c r="N1167" s="38" t="s">
        <v>2370</v>
      </c>
      <c r="O1167" s="39" t="s">
        <v>2371</v>
      </c>
      <c r="P1167" s="38" t="s">
        <v>2372</v>
      </c>
      <c r="Q1167" s="65">
        <v>2820817.7</v>
      </c>
    </row>
    <row r="1168" spans="1:17" ht="23.25" x14ac:dyDescent="0.25">
      <c r="A1168" s="72">
        <v>1167</v>
      </c>
      <c r="B1168" s="81" t="s">
        <v>495</v>
      </c>
      <c r="C1168" s="24"/>
      <c r="D1168" s="24" t="s">
        <v>415</v>
      </c>
      <c r="E1168" s="24" t="s">
        <v>18</v>
      </c>
      <c r="F1168" s="24" t="s">
        <v>416</v>
      </c>
      <c r="G1168" s="24" t="s">
        <v>20</v>
      </c>
      <c r="H1168" s="24" t="s">
        <v>345</v>
      </c>
      <c r="I1168" s="58">
        <v>41</v>
      </c>
      <c r="J1168" s="249" t="str">
        <f t="shared" si="18"/>
        <v>муниципальное образование «город Екатеринбург», г. Екатеринбург, ул. Зои Космодемьянской, д. 41</v>
      </c>
      <c r="K1168" s="75">
        <v>1269.5999999999999</v>
      </c>
      <c r="L1168" s="75">
        <v>21</v>
      </c>
      <c r="M1168" s="75">
        <v>5</v>
      </c>
      <c r="N1168" s="38" t="s">
        <v>2088</v>
      </c>
      <c r="O1168" s="39">
        <v>42865</v>
      </c>
      <c r="P1168" s="38" t="s">
        <v>1632</v>
      </c>
      <c r="Q1168" s="65">
        <v>4104148.56</v>
      </c>
    </row>
    <row r="1169" spans="1:17" ht="23.25" x14ac:dyDescent="0.25">
      <c r="A1169" s="72">
        <v>1168</v>
      </c>
      <c r="B1169" s="81" t="s">
        <v>495</v>
      </c>
      <c r="C1169" s="24"/>
      <c r="D1169" s="24" t="s">
        <v>415</v>
      </c>
      <c r="E1169" s="24" t="s">
        <v>18</v>
      </c>
      <c r="F1169" s="24" t="s">
        <v>416</v>
      </c>
      <c r="G1169" s="24" t="s">
        <v>20</v>
      </c>
      <c r="H1169" s="24" t="s">
        <v>345</v>
      </c>
      <c r="I1169" s="58">
        <v>47</v>
      </c>
      <c r="J1169" s="249" t="str">
        <f t="shared" si="18"/>
        <v>муниципальное образование «город Екатеринбург», г. Екатеринбург, ул. Зои Космодемьянской, д. 47</v>
      </c>
      <c r="K1169" s="75">
        <v>1203.4000000000001</v>
      </c>
      <c r="L1169" s="75">
        <v>41</v>
      </c>
      <c r="M1169" s="75">
        <v>8</v>
      </c>
      <c r="N1169" s="38" t="s">
        <v>2088</v>
      </c>
      <c r="O1169" s="39">
        <v>42865</v>
      </c>
      <c r="P1169" s="38" t="s">
        <v>1632</v>
      </c>
      <c r="Q1169" s="65">
        <v>6483829.7800000003</v>
      </c>
    </row>
    <row r="1170" spans="1:17" ht="23.25" x14ac:dyDescent="0.25">
      <c r="A1170" s="72">
        <v>1169</v>
      </c>
      <c r="B1170" s="81" t="s">
        <v>495</v>
      </c>
      <c r="C1170" s="49"/>
      <c r="D1170" s="49" t="s">
        <v>415</v>
      </c>
      <c r="E1170" s="49" t="s">
        <v>18</v>
      </c>
      <c r="F1170" s="49" t="s">
        <v>416</v>
      </c>
      <c r="G1170" s="49" t="s">
        <v>20</v>
      </c>
      <c r="H1170" s="49" t="s">
        <v>595</v>
      </c>
      <c r="I1170" s="67">
        <v>60</v>
      </c>
      <c r="J1170" s="249" t="str">
        <f t="shared" si="18"/>
        <v>муниципальное образование «город Екатеринбург», г. Екатеринбург, ул. Избирателей, д. 60</v>
      </c>
      <c r="K1170" s="99">
        <v>14864.1</v>
      </c>
      <c r="L1170" s="75">
        <v>222</v>
      </c>
      <c r="M1170" s="99">
        <v>7</v>
      </c>
      <c r="N1170" s="55" t="s">
        <v>1297</v>
      </c>
      <c r="O1170" s="54">
        <v>42598</v>
      </c>
      <c r="P1170" s="55" t="s">
        <v>1598</v>
      </c>
      <c r="Q1170" s="65">
        <v>12751236.66</v>
      </c>
    </row>
    <row r="1171" spans="1:17" ht="33.75" x14ac:dyDescent="0.25">
      <c r="A1171" s="72">
        <v>1170</v>
      </c>
      <c r="B1171" s="81" t="s">
        <v>495</v>
      </c>
      <c r="C1171" s="24"/>
      <c r="D1171" s="24" t="s">
        <v>415</v>
      </c>
      <c r="E1171" s="24" t="s">
        <v>18</v>
      </c>
      <c r="F1171" s="24" t="s">
        <v>416</v>
      </c>
      <c r="G1171" s="24" t="s">
        <v>20</v>
      </c>
      <c r="H1171" s="24" t="s">
        <v>152</v>
      </c>
      <c r="I1171" s="58">
        <v>10</v>
      </c>
      <c r="J1171" s="249" t="str">
        <f t="shared" si="18"/>
        <v>муниципальное образование «город Екатеринбург», г. Екатеринбург, ул. Ильича, д. 10</v>
      </c>
      <c r="K1171" s="75">
        <v>1754.9</v>
      </c>
      <c r="L1171" s="75">
        <v>23</v>
      </c>
      <c r="M1171" s="75">
        <v>8</v>
      </c>
      <c r="N1171" s="38" t="s">
        <v>2432</v>
      </c>
      <c r="O1171" s="39" t="s">
        <v>2433</v>
      </c>
      <c r="P1171" s="38" t="s">
        <v>2431</v>
      </c>
      <c r="Q1171" s="65">
        <v>6400333.4500000002</v>
      </c>
    </row>
    <row r="1172" spans="1:17" ht="33.75" x14ac:dyDescent="0.25">
      <c r="A1172" s="72">
        <v>1171</v>
      </c>
      <c r="B1172" s="81" t="s">
        <v>495</v>
      </c>
      <c r="C1172" s="24"/>
      <c r="D1172" s="24" t="s">
        <v>415</v>
      </c>
      <c r="E1172" s="24" t="s">
        <v>18</v>
      </c>
      <c r="F1172" s="24" t="s">
        <v>416</v>
      </c>
      <c r="G1172" s="24" t="s">
        <v>20</v>
      </c>
      <c r="H1172" s="24" t="s">
        <v>152</v>
      </c>
      <c r="I1172" s="58">
        <v>13</v>
      </c>
      <c r="J1172" s="249" t="str">
        <f t="shared" si="18"/>
        <v>муниципальное образование «город Екатеринбург», г. Екатеринбург, ул. Ильича, д. 13</v>
      </c>
      <c r="K1172" s="75">
        <v>1955.8</v>
      </c>
      <c r="L1172" s="75">
        <v>18</v>
      </c>
      <c r="M1172" s="75">
        <v>5</v>
      </c>
      <c r="N1172" s="38" t="s">
        <v>2434</v>
      </c>
      <c r="O1172" s="39" t="s">
        <v>2435</v>
      </c>
      <c r="P1172" s="38" t="s">
        <v>2431</v>
      </c>
      <c r="Q1172" s="65">
        <v>3913621.9</v>
      </c>
    </row>
    <row r="1173" spans="1:17" ht="33.75" x14ac:dyDescent="0.25">
      <c r="A1173" s="72">
        <v>1172</v>
      </c>
      <c r="B1173" s="81" t="s">
        <v>495</v>
      </c>
      <c r="C1173" s="24"/>
      <c r="D1173" s="24" t="s">
        <v>415</v>
      </c>
      <c r="E1173" s="24" t="s">
        <v>18</v>
      </c>
      <c r="F1173" s="24" t="s">
        <v>416</v>
      </c>
      <c r="G1173" s="24" t="s">
        <v>20</v>
      </c>
      <c r="H1173" s="24" t="s">
        <v>152</v>
      </c>
      <c r="I1173" s="58">
        <v>14</v>
      </c>
      <c r="J1173" s="249" t="str">
        <f t="shared" si="18"/>
        <v>муниципальное образование «город Екатеринбург», г. Екатеринбург, ул. Ильича, д. 14</v>
      </c>
      <c r="K1173" s="75">
        <v>1746.5</v>
      </c>
      <c r="L1173" s="75">
        <v>22</v>
      </c>
      <c r="M1173" s="75">
        <v>8</v>
      </c>
      <c r="N1173" s="38" t="s">
        <v>2432</v>
      </c>
      <c r="O1173" s="39" t="s">
        <v>2433</v>
      </c>
      <c r="P1173" s="38" t="s">
        <v>2431</v>
      </c>
      <c r="Q1173" s="65">
        <v>6424790.6200000001</v>
      </c>
    </row>
    <row r="1174" spans="1:17" ht="33.75" x14ac:dyDescent="0.25">
      <c r="A1174" s="72">
        <v>1173</v>
      </c>
      <c r="B1174" s="81" t="s">
        <v>495</v>
      </c>
      <c r="C1174" s="24"/>
      <c r="D1174" s="24" t="s">
        <v>415</v>
      </c>
      <c r="E1174" s="88" t="s">
        <v>18</v>
      </c>
      <c r="F1174" s="88" t="s">
        <v>416</v>
      </c>
      <c r="G1174" s="88" t="s">
        <v>20</v>
      </c>
      <c r="H1174" s="88" t="s">
        <v>152</v>
      </c>
      <c r="I1174" s="84" t="s">
        <v>999</v>
      </c>
      <c r="J1174" s="249" t="str">
        <f t="shared" si="18"/>
        <v>муниципальное образование «город Екатеринбург», г. Екатеринбург, ул. Ильича, д. 15</v>
      </c>
      <c r="K1174" s="75">
        <v>1715.2</v>
      </c>
      <c r="L1174" s="75">
        <v>22</v>
      </c>
      <c r="M1174" s="75">
        <v>5</v>
      </c>
      <c r="N1174" s="38" t="s">
        <v>2432</v>
      </c>
      <c r="O1174" s="39" t="s">
        <v>2433</v>
      </c>
      <c r="P1174" s="38" t="s">
        <v>2431</v>
      </c>
      <c r="Q1174" s="65">
        <v>3662616.35</v>
      </c>
    </row>
    <row r="1175" spans="1:17" ht="33.75" x14ac:dyDescent="0.25">
      <c r="A1175" s="72">
        <v>1174</v>
      </c>
      <c r="B1175" s="81" t="s">
        <v>495</v>
      </c>
      <c r="C1175" s="24"/>
      <c r="D1175" s="24" t="s">
        <v>415</v>
      </c>
      <c r="E1175" s="24" t="s">
        <v>18</v>
      </c>
      <c r="F1175" s="24" t="s">
        <v>416</v>
      </c>
      <c r="G1175" s="24" t="s">
        <v>20</v>
      </c>
      <c r="H1175" s="24" t="s">
        <v>152</v>
      </c>
      <c r="I1175" s="58">
        <v>16</v>
      </c>
      <c r="J1175" s="249" t="str">
        <f t="shared" si="18"/>
        <v>муниципальное образование «город Екатеринбург», г. Екатеринбург, ул. Ильича, д. 16</v>
      </c>
      <c r="K1175" s="75">
        <v>3687.6</v>
      </c>
      <c r="L1175" s="75">
        <v>48</v>
      </c>
      <c r="M1175" s="75">
        <v>3</v>
      </c>
      <c r="N1175" s="38" t="s">
        <v>2432</v>
      </c>
      <c r="O1175" s="39" t="s">
        <v>2433</v>
      </c>
      <c r="P1175" s="38" t="s">
        <v>2431</v>
      </c>
      <c r="Q1175" s="65">
        <v>6289139.2199999997</v>
      </c>
    </row>
    <row r="1176" spans="1:17" ht="45" x14ac:dyDescent="0.25">
      <c r="A1176" s="72">
        <v>1175</v>
      </c>
      <c r="B1176" s="81" t="s">
        <v>495</v>
      </c>
      <c r="C1176" s="24"/>
      <c r="D1176" s="24" t="s">
        <v>415</v>
      </c>
      <c r="E1176" s="24" t="s">
        <v>18</v>
      </c>
      <c r="F1176" s="24" t="s">
        <v>416</v>
      </c>
      <c r="G1176" s="24" t="s">
        <v>20</v>
      </c>
      <c r="H1176" s="24" t="s">
        <v>152</v>
      </c>
      <c r="I1176" s="58">
        <v>17</v>
      </c>
      <c r="J1176" s="249" t="str">
        <f t="shared" si="18"/>
        <v>муниципальное образование «город Екатеринбург», г. Екатеринбург, ул. Ильича, д. 17</v>
      </c>
      <c r="K1176" s="75">
        <v>5422.8</v>
      </c>
      <c r="L1176" s="75">
        <v>64</v>
      </c>
      <c r="M1176" s="75">
        <v>6</v>
      </c>
      <c r="N1176" s="38" t="s">
        <v>2436</v>
      </c>
      <c r="O1176" s="39" t="s">
        <v>2437</v>
      </c>
      <c r="P1176" s="38" t="s">
        <v>2438</v>
      </c>
      <c r="Q1176" s="65">
        <v>17157726.859999999</v>
      </c>
    </row>
    <row r="1177" spans="1:17" ht="23.25" x14ac:dyDescent="0.25">
      <c r="A1177" s="72">
        <v>1176</v>
      </c>
      <c r="B1177" s="81" t="s">
        <v>495</v>
      </c>
      <c r="C1177" s="49"/>
      <c r="D1177" s="49" t="s">
        <v>415</v>
      </c>
      <c r="E1177" s="49" t="s">
        <v>18</v>
      </c>
      <c r="F1177" s="49" t="s">
        <v>416</v>
      </c>
      <c r="G1177" s="49" t="s">
        <v>20</v>
      </c>
      <c r="H1177" s="49" t="s">
        <v>152</v>
      </c>
      <c r="I1177" s="67">
        <v>28</v>
      </c>
      <c r="J1177" s="249" t="str">
        <f t="shared" si="18"/>
        <v>муниципальное образование «город Екатеринбург», г. Екатеринбург, ул. Ильича, д. 28</v>
      </c>
      <c r="K1177" s="99">
        <v>29098.79</v>
      </c>
      <c r="L1177" s="75">
        <v>539</v>
      </c>
      <c r="M1177" s="99">
        <v>16</v>
      </c>
      <c r="N1177" s="55" t="s">
        <v>1300</v>
      </c>
      <c r="O1177" s="54">
        <v>42598</v>
      </c>
      <c r="P1177" s="55" t="s">
        <v>1598</v>
      </c>
      <c r="Q1177" s="65">
        <v>29401082.560000002</v>
      </c>
    </row>
    <row r="1178" spans="1:17" ht="23.25" x14ac:dyDescent="0.25">
      <c r="A1178" s="72">
        <v>1177</v>
      </c>
      <c r="B1178" s="81" t="s">
        <v>495</v>
      </c>
      <c r="C1178" s="24"/>
      <c r="D1178" s="24" t="s">
        <v>415</v>
      </c>
      <c r="E1178" s="24" t="s">
        <v>18</v>
      </c>
      <c r="F1178" s="24" t="s">
        <v>416</v>
      </c>
      <c r="G1178" s="24" t="s">
        <v>20</v>
      </c>
      <c r="H1178" s="24" t="s">
        <v>152</v>
      </c>
      <c r="I1178" s="58">
        <v>3</v>
      </c>
      <c r="J1178" s="249" t="str">
        <f t="shared" si="18"/>
        <v>муниципальное образование «город Екатеринбург», г. Екатеринбург, ул. Ильича, д. 3</v>
      </c>
      <c r="K1178" s="75">
        <v>1883.1</v>
      </c>
      <c r="L1178" s="75">
        <v>23</v>
      </c>
      <c r="M1178" s="75">
        <v>8</v>
      </c>
      <c r="N1178" s="38" t="s">
        <v>2439</v>
      </c>
      <c r="O1178" s="39">
        <v>42219</v>
      </c>
      <c r="P1178" s="38" t="s">
        <v>1617</v>
      </c>
      <c r="Q1178" s="65">
        <v>5667970.7000000002</v>
      </c>
    </row>
    <row r="1179" spans="1:17" ht="23.25" x14ac:dyDescent="0.25">
      <c r="A1179" s="72">
        <v>1178</v>
      </c>
      <c r="B1179" s="81" t="s">
        <v>495</v>
      </c>
      <c r="C1179" s="49"/>
      <c r="D1179" s="49" t="s">
        <v>415</v>
      </c>
      <c r="E1179" s="49" t="s">
        <v>18</v>
      </c>
      <c r="F1179" s="49" t="s">
        <v>416</v>
      </c>
      <c r="G1179" s="49" t="s">
        <v>20</v>
      </c>
      <c r="H1179" s="49" t="s">
        <v>152</v>
      </c>
      <c r="I1179" s="67">
        <v>35</v>
      </c>
      <c r="J1179" s="249" t="str">
        <f t="shared" si="18"/>
        <v>муниципальное образование «город Екатеринбург», г. Екатеринбург, ул. Ильича, д. 35</v>
      </c>
      <c r="K1179" s="99">
        <v>41179</v>
      </c>
      <c r="L1179" s="75">
        <v>72</v>
      </c>
      <c r="M1179" s="99">
        <v>2</v>
      </c>
      <c r="N1179" s="55" t="s">
        <v>1299</v>
      </c>
      <c r="O1179" s="54">
        <v>42598</v>
      </c>
      <c r="P1179" s="55" t="s">
        <v>1598</v>
      </c>
      <c r="Q1179" s="65">
        <v>3750198.78</v>
      </c>
    </row>
    <row r="1180" spans="1:17" ht="23.25" x14ac:dyDescent="0.25">
      <c r="A1180" s="72">
        <v>1179</v>
      </c>
      <c r="B1180" s="81" t="s">
        <v>495</v>
      </c>
      <c r="C1180" s="49"/>
      <c r="D1180" s="49" t="s">
        <v>415</v>
      </c>
      <c r="E1180" s="49" t="s">
        <v>18</v>
      </c>
      <c r="F1180" s="49" t="s">
        <v>416</v>
      </c>
      <c r="G1180" s="49" t="s">
        <v>20</v>
      </c>
      <c r="H1180" s="49" t="s">
        <v>152</v>
      </c>
      <c r="I1180" s="67">
        <v>39</v>
      </c>
      <c r="J1180" s="249" t="str">
        <f t="shared" si="18"/>
        <v>муниципальное образование «город Екатеринбург», г. Екатеринбург, ул. Ильича, д. 39</v>
      </c>
      <c r="K1180" s="99">
        <v>7615.1</v>
      </c>
      <c r="L1180" s="75">
        <v>144</v>
      </c>
      <c r="M1180" s="99">
        <v>4</v>
      </c>
      <c r="N1180" s="55" t="s">
        <v>1298</v>
      </c>
      <c r="O1180" s="54">
        <v>42598</v>
      </c>
      <c r="P1180" s="55" t="s">
        <v>1598</v>
      </c>
      <c r="Q1180" s="65">
        <v>7509337.2400000002</v>
      </c>
    </row>
    <row r="1181" spans="1:17" ht="33.75" x14ac:dyDescent="0.25">
      <c r="A1181" s="72">
        <v>1180</v>
      </c>
      <c r="B1181" s="81" t="s">
        <v>495</v>
      </c>
      <c r="C1181" s="24"/>
      <c r="D1181" s="24" t="s">
        <v>415</v>
      </c>
      <c r="E1181" s="24" t="s">
        <v>18</v>
      </c>
      <c r="F1181" s="24" t="s">
        <v>416</v>
      </c>
      <c r="G1181" s="24" t="s">
        <v>20</v>
      </c>
      <c r="H1181" s="24" t="s">
        <v>152</v>
      </c>
      <c r="I1181" s="58">
        <v>4</v>
      </c>
      <c r="J1181" s="249" t="str">
        <f t="shared" si="18"/>
        <v>муниципальное образование «город Екатеринбург», г. Екатеринбург, ул. Ильича, д. 4</v>
      </c>
      <c r="K1181" s="75">
        <v>2252</v>
      </c>
      <c r="L1181" s="75">
        <v>19</v>
      </c>
      <c r="M1181" s="75">
        <v>8</v>
      </c>
      <c r="N1181" s="38" t="s">
        <v>2440</v>
      </c>
      <c r="O1181" s="39" t="s">
        <v>2254</v>
      </c>
      <c r="P1181" s="38" t="s">
        <v>2441</v>
      </c>
      <c r="Q1181" s="65">
        <v>5597652.1400000006</v>
      </c>
    </row>
    <row r="1182" spans="1:17" ht="23.25" x14ac:dyDescent="0.25">
      <c r="A1182" s="72">
        <v>1181</v>
      </c>
      <c r="B1182" s="81" t="s">
        <v>495</v>
      </c>
      <c r="C1182" s="49"/>
      <c r="D1182" s="49" t="s">
        <v>415</v>
      </c>
      <c r="E1182" s="49" t="s">
        <v>18</v>
      </c>
      <c r="F1182" s="49" t="s">
        <v>416</v>
      </c>
      <c r="G1182" s="49" t="s">
        <v>20</v>
      </c>
      <c r="H1182" s="49" t="s">
        <v>152</v>
      </c>
      <c r="I1182" s="67">
        <v>40</v>
      </c>
      <c r="J1182" s="249" t="str">
        <f t="shared" si="18"/>
        <v>муниципальное образование «город Екатеринбург», г. Екатеринбург, ул. Ильича, д. 40</v>
      </c>
      <c r="K1182" s="99">
        <v>4315.1000000000004</v>
      </c>
      <c r="L1182" s="75">
        <v>72</v>
      </c>
      <c r="M1182" s="99">
        <v>2</v>
      </c>
      <c r="N1182" s="55" t="s">
        <v>1299</v>
      </c>
      <c r="O1182" s="54">
        <v>42598</v>
      </c>
      <c r="P1182" s="55" t="s">
        <v>1598</v>
      </c>
      <c r="Q1182" s="65">
        <v>3750415.9</v>
      </c>
    </row>
    <row r="1183" spans="1:17" ht="23.25" x14ac:dyDescent="0.25">
      <c r="A1183" s="72">
        <v>1182</v>
      </c>
      <c r="B1183" s="81" t="s">
        <v>495</v>
      </c>
      <c r="C1183" s="49"/>
      <c r="D1183" s="49" t="s">
        <v>415</v>
      </c>
      <c r="E1183" s="49" t="s">
        <v>18</v>
      </c>
      <c r="F1183" s="49" t="s">
        <v>416</v>
      </c>
      <c r="G1183" s="49" t="s">
        <v>20</v>
      </c>
      <c r="H1183" s="49" t="s">
        <v>152</v>
      </c>
      <c r="I1183" s="67">
        <v>42</v>
      </c>
      <c r="J1183" s="249" t="str">
        <f t="shared" si="18"/>
        <v>муниципальное образование «город Екатеринбург», г. Екатеринбург, ул. Ильича, д. 42</v>
      </c>
      <c r="K1183" s="99">
        <v>6296</v>
      </c>
      <c r="L1183" s="75">
        <v>108</v>
      </c>
      <c r="M1183" s="99">
        <v>3</v>
      </c>
      <c r="N1183" s="55" t="s">
        <v>1299</v>
      </c>
      <c r="O1183" s="54">
        <v>42598</v>
      </c>
      <c r="P1183" s="55" t="s">
        <v>1598</v>
      </c>
      <c r="Q1183" s="65">
        <v>5625521.1900000004</v>
      </c>
    </row>
    <row r="1184" spans="1:17" ht="23.25" x14ac:dyDescent="0.25">
      <c r="A1184" s="72">
        <v>1183</v>
      </c>
      <c r="B1184" s="81" t="s">
        <v>495</v>
      </c>
      <c r="C1184" s="49"/>
      <c r="D1184" s="49" t="s">
        <v>415</v>
      </c>
      <c r="E1184" s="49" t="s">
        <v>18</v>
      </c>
      <c r="F1184" s="49" t="s">
        <v>416</v>
      </c>
      <c r="G1184" s="49" t="s">
        <v>20</v>
      </c>
      <c r="H1184" s="49" t="s">
        <v>152</v>
      </c>
      <c r="I1184" s="67">
        <v>44</v>
      </c>
      <c r="J1184" s="249" t="str">
        <f t="shared" si="18"/>
        <v>муниципальное образование «город Екатеринбург», г. Екатеринбург, ул. Ильича, д. 44</v>
      </c>
      <c r="K1184" s="99">
        <v>2082.3000000000002</v>
      </c>
      <c r="L1184" s="75">
        <v>34</v>
      </c>
      <c r="M1184" s="99">
        <v>1</v>
      </c>
      <c r="N1184" s="55" t="s">
        <v>1299</v>
      </c>
      <c r="O1184" s="54">
        <v>42598</v>
      </c>
      <c r="P1184" s="55" t="s">
        <v>1598</v>
      </c>
      <c r="Q1184" s="65">
        <v>1883131.65</v>
      </c>
    </row>
    <row r="1185" spans="1:17" ht="23.25" x14ac:dyDescent="0.25">
      <c r="A1185" s="72">
        <v>1184</v>
      </c>
      <c r="B1185" s="81" t="s">
        <v>495</v>
      </c>
      <c r="C1185" s="24"/>
      <c r="D1185" s="24" t="s">
        <v>415</v>
      </c>
      <c r="E1185" s="24" t="s">
        <v>18</v>
      </c>
      <c r="F1185" s="24" t="s">
        <v>416</v>
      </c>
      <c r="G1185" s="24" t="s">
        <v>20</v>
      </c>
      <c r="H1185" s="24" t="s">
        <v>152</v>
      </c>
      <c r="I1185" s="58">
        <v>5</v>
      </c>
      <c r="J1185" s="249" t="str">
        <f t="shared" si="18"/>
        <v>муниципальное образование «город Екатеринбург», г. Екатеринбург, ул. Ильича, д. 5</v>
      </c>
      <c r="K1185" s="75">
        <v>2012</v>
      </c>
      <c r="L1185" s="75">
        <v>22</v>
      </c>
      <c r="M1185" s="75">
        <v>6</v>
      </c>
      <c r="N1185" s="38" t="s">
        <v>2439</v>
      </c>
      <c r="O1185" s="39">
        <v>42219</v>
      </c>
      <c r="P1185" s="38" t="s">
        <v>1617</v>
      </c>
      <c r="Q1185" s="65">
        <v>4156877.22</v>
      </c>
    </row>
    <row r="1186" spans="1:17" ht="23.25" x14ac:dyDescent="0.25">
      <c r="A1186" s="72">
        <v>1185</v>
      </c>
      <c r="B1186" s="81" t="s">
        <v>495</v>
      </c>
      <c r="C1186" s="24"/>
      <c r="D1186" s="24" t="s">
        <v>415</v>
      </c>
      <c r="E1186" s="24" t="s">
        <v>18</v>
      </c>
      <c r="F1186" s="24" t="s">
        <v>416</v>
      </c>
      <c r="G1186" s="24" t="s">
        <v>20</v>
      </c>
      <c r="H1186" s="24" t="s">
        <v>152</v>
      </c>
      <c r="I1186" s="58">
        <v>6</v>
      </c>
      <c r="J1186" s="249" t="str">
        <f t="shared" si="18"/>
        <v>муниципальное образование «город Екатеринбург», г. Екатеринбург, ул. Ильича, д. 6</v>
      </c>
      <c r="K1186" s="75">
        <v>3234.4</v>
      </c>
      <c r="L1186" s="75">
        <v>36</v>
      </c>
      <c r="M1186" s="75">
        <v>7</v>
      </c>
      <c r="N1186" s="38" t="s">
        <v>2442</v>
      </c>
      <c r="O1186" s="39" t="s">
        <v>2443</v>
      </c>
      <c r="P1186" s="38" t="s">
        <v>2444</v>
      </c>
      <c r="Q1186" s="65">
        <v>8826808.7599999998</v>
      </c>
    </row>
    <row r="1187" spans="1:17" ht="23.25" x14ac:dyDescent="0.25">
      <c r="A1187" s="72">
        <v>1186</v>
      </c>
      <c r="B1187" s="81" t="s">
        <v>495</v>
      </c>
      <c r="C1187" s="24"/>
      <c r="D1187" s="24" t="s">
        <v>415</v>
      </c>
      <c r="E1187" s="24" t="s">
        <v>18</v>
      </c>
      <c r="F1187" s="24" t="s">
        <v>416</v>
      </c>
      <c r="G1187" s="24" t="s">
        <v>20</v>
      </c>
      <c r="H1187" s="24" t="s">
        <v>426</v>
      </c>
      <c r="I1187" s="58">
        <v>15</v>
      </c>
      <c r="J1187" s="249" t="str">
        <f t="shared" si="18"/>
        <v>муниципальное образование «город Екатеринбург», г. Екатеринбург, ул. Инженерная, д. 15</v>
      </c>
      <c r="K1187" s="75">
        <v>835</v>
      </c>
      <c r="L1187" s="75">
        <v>12</v>
      </c>
      <c r="M1187" s="75">
        <v>8</v>
      </c>
      <c r="N1187" s="38" t="s">
        <v>2088</v>
      </c>
      <c r="O1187" s="39">
        <v>42865</v>
      </c>
      <c r="P1187" s="38" t="s">
        <v>1632</v>
      </c>
      <c r="Q1187" s="65">
        <v>5964988.5</v>
      </c>
    </row>
    <row r="1188" spans="1:17" ht="23.25" x14ac:dyDescent="0.25">
      <c r="A1188" s="72">
        <v>1187</v>
      </c>
      <c r="B1188" s="81" t="s">
        <v>495</v>
      </c>
      <c r="C1188" s="24"/>
      <c r="D1188" s="24" t="s">
        <v>415</v>
      </c>
      <c r="E1188" s="88" t="s">
        <v>18</v>
      </c>
      <c r="F1188" s="88" t="s">
        <v>416</v>
      </c>
      <c r="G1188" s="88" t="s">
        <v>20</v>
      </c>
      <c r="H1188" s="88" t="s">
        <v>426</v>
      </c>
      <c r="I1188" s="84">
        <v>46</v>
      </c>
      <c r="J1188" s="249" t="str">
        <f t="shared" si="18"/>
        <v>муниципальное образование «город Екатеринбург», г. Екатеринбург, ул. Инженерная, д. 46</v>
      </c>
      <c r="K1188" s="75">
        <v>645.9</v>
      </c>
      <c r="L1188" s="75">
        <v>10</v>
      </c>
      <c r="M1188" s="75">
        <v>3</v>
      </c>
      <c r="N1188" s="38" t="s">
        <v>2088</v>
      </c>
      <c r="O1188" s="39">
        <v>42865</v>
      </c>
      <c r="P1188" s="38" t="s">
        <v>1632</v>
      </c>
      <c r="Q1188" s="65">
        <v>1785980.74</v>
      </c>
    </row>
    <row r="1189" spans="1:17" ht="23.25" x14ac:dyDescent="0.25">
      <c r="A1189" s="72">
        <v>1188</v>
      </c>
      <c r="B1189" s="81" t="s">
        <v>495</v>
      </c>
      <c r="C1189" s="24"/>
      <c r="D1189" s="24" t="s">
        <v>415</v>
      </c>
      <c r="E1189" s="88" t="s">
        <v>18</v>
      </c>
      <c r="F1189" s="88" t="s">
        <v>416</v>
      </c>
      <c r="G1189" s="88" t="s">
        <v>20</v>
      </c>
      <c r="H1189" s="88" t="s">
        <v>426</v>
      </c>
      <c r="I1189" s="84" t="s">
        <v>952</v>
      </c>
      <c r="J1189" s="249" t="str">
        <f t="shared" si="18"/>
        <v>муниципальное образование «город Екатеринбург», г. Екатеринбург, ул. Инженерная, д. 52</v>
      </c>
      <c r="K1189" s="75">
        <v>731.2</v>
      </c>
      <c r="L1189" s="75">
        <v>13</v>
      </c>
      <c r="M1189" s="75">
        <v>2</v>
      </c>
      <c r="N1189" s="38" t="s">
        <v>2105</v>
      </c>
      <c r="O1189" s="39">
        <v>42885</v>
      </c>
      <c r="P1189" s="38" t="s">
        <v>1644</v>
      </c>
      <c r="Q1189" s="65">
        <v>505796.3</v>
      </c>
    </row>
    <row r="1190" spans="1:17" ht="23.25" x14ac:dyDescent="0.25">
      <c r="A1190" s="72">
        <v>1189</v>
      </c>
      <c r="B1190" s="81" t="s">
        <v>495</v>
      </c>
      <c r="C1190" s="24"/>
      <c r="D1190" s="24" t="s">
        <v>415</v>
      </c>
      <c r="E1190" s="24" t="s">
        <v>18</v>
      </c>
      <c r="F1190" s="24" t="s">
        <v>416</v>
      </c>
      <c r="G1190" s="24" t="s">
        <v>20</v>
      </c>
      <c r="H1190" s="24" t="s">
        <v>426</v>
      </c>
      <c r="I1190" s="58">
        <v>58</v>
      </c>
      <c r="J1190" s="249" t="str">
        <f t="shared" si="18"/>
        <v>муниципальное образование «город Екатеринбург», г. Екатеринбург, ул. Инженерная, д. 58</v>
      </c>
      <c r="K1190" s="75">
        <v>622.4</v>
      </c>
      <c r="L1190" s="75">
        <v>11</v>
      </c>
      <c r="M1190" s="75">
        <v>2</v>
      </c>
      <c r="N1190" s="38" t="s">
        <v>2088</v>
      </c>
      <c r="O1190" s="39">
        <v>42865</v>
      </c>
      <c r="P1190" s="38" t="s">
        <v>1632</v>
      </c>
      <c r="Q1190" s="65">
        <v>642141.84</v>
      </c>
    </row>
    <row r="1191" spans="1:17" ht="23.25" x14ac:dyDescent="0.25">
      <c r="A1191" s="72">
        <v>1190</v>
      </c>
      <c r="B1191" s="81" t="s">
        <v>495</v>
      </c>
      <c r="C1191" s="49"/>
      <c r="D1191" s="49" t="s">
        <v>415</v>
      </c>
      <c r="E1191" s="49" t="s">
        <v>18</v>
      </c>
      <c r="F1191" s="49" t="s">
        <v>416</v>
      </c>
      <c r="G1191" s="49" t="s">
        <v>20</v>
      </c>
      <c r="H1191" s="49" t="s">
        <v>440</v>
      </c>
      <c r="I1191" s="67">
        <v>66</v>
      </c>
      <c r="J1191" s="249" t="str">
        <f t="shared" si="18"/>
        <v>муниципальное образование «город Екатеринбург», г. Екатеринбург, ул. Ирбитская, д. 66</v>
      </c>
      <c r="K1191" s="99">
        <v>5816.6</v>
      </c>
      <c r="L1191" s="75">
        <v>108</v>
      </c>
      <c r="M1191" s="99">
        <v>3</v>
      </c>
      <c r="N1191" s="55" t="s">
        <v>1299</v>
      </c>
      <c r="O1191" s="54">
        <v>42598</v>
      </c>
      <c r="P1191" s="55" t="s">
        <v>1598</v>
      </c>
      <c r="Q1191" s="65">
        <v>5758483.6500000004</v>
      </c>
    </row>
    <row r="1192" spans="1:17" ht="23.25" x14ac:dyDescent="0.25">
      <c r="A1192" s="72">
        <v>1191</v>
      </c>
      <c r="B1192" s="81" t="s">
        <v>495</v>
      </c>
      <c r="C1192" s="24"/>
      <c r="D1192" s="24" t="s">
        <v>415</v>
      </c>
      <c r="E1192" s="24" t="s">
        <v>18</v>
      </c>
      <c r="F1192" s="24" t="s">
        <v>416</v>
      </c>
      <c r="G1192" s="24" t="s">
        <v>20</v>
      </c>
      <c r="H1192" s="24" t="s">
        <v>832</v>
      </c>
      <c r="I1192" s="58">
        <v>9</v>
      </c>
      <c r="J1192" s="249" t="str">
        <f t="shared" si="18"/>
        <v>муниципальное образование «город Екатеринбург», г. Екатеринбург, ул. Испытателей, д. 9</v>
      </c>
      <c r="K1192" s="75">
        <v>1450</v>
      </c>
      <c r="L1192" s="75">
        <v>24</v>
      </c>
      <c r="M1192" s="75">
        <v>8</v>
      </c>
      <c r="N1192" s="38" t="s">
        <v>2445</v>
      </c>
      <c r="O1192" s="39">
        <v>42528</v>
      </c>
      <c r="P1192" s="38" t="s">
        <v>2375</v>
      </c>
      <c r="Q1192" s="65">
        <v>8256193.5700000003</v>
      </c>
    </row>
    <row r="1193" spans="1:17" ht="23.25" x14ac:dyDescent="0.25">
      <c r="A1193" s="72">
        <v>1192</v>
      </c>
      <c r="B1193" s="81" t="s">
        <v>495</v>
      </c>
      <c r="C1193" s="49"/>
      <c r="D1193" s="49" t="s">
        <v>415</v>
      </c>
      <c r="E1193" s="49" t="s">
        <v>18</v>
      </c>
      <c r="F1193" s="49" t="s">
        <v>416</v>
      </c>
      <c r="G1193" s="49" t="s">
        <v>20</v>
      </c>
      <c r="H1193" s="49" t="s">
        <v>457</v>
      </c>
      <c r="I1193" s="67">
        <v>21</v>
      </c>
      <c r="J1193" s="249" t="str">
        <f t="shared" si="18"/>
        <v>муниципальное образование «город Екатеринбург», г. Екатеринбург, ул. Июльская, д. 21</v>
      </c>
      <c r="K1193" s="99">
        <v>8578.5</v>
      </c>
      <c r="L1193" s="75">
        <v>140</v>
      </c>
      <c r="M1193" s="99">
        <v>4</v>
      </c>
      <c r="N1193" s="55" t="s">
        <v>1297</v>
      </c>
      <c r="O1193" s="54">
        <v>42598</v>
      </c>
      <c r="P1193" s="55" t="s">
        <v>1598</v>
      </c>
      <c r="Q1193" s="65">
        <v>7385870.9400000004</v>
      </c>
    </row>
    <row r="1194" spans="1:17" ht="23.25" x14ac:dyDescent="0.25">
      <c r="A1194" s="72">
        <v>1193</v>
      </c>
      <c r="B1194" s="81" t="s">
        <v>495</v>
      </c>
      <c r="C1194" s="49"/>
      <c r="D1194" s="49" t="s">
        <v>415</v>
      </c>
      <c r="E1194" s="49" t="s">
        <v>18</v>
      </c>
      <c r="F1194" s="49" t="s">
        <v>416</v>
      </c>
      <c r="G1194" s="49" t="s">
        <v>20</v>
      </c>
      <c r="H1194" s="49" t="s">
        <v>28</v>
      </c>
      <c r="I1194" s="67">
        <v>40</v>
      </c>
      <c r="J1194" s="249" t="str">
        <f t="shared" si="18"/>
        <v>муниципальное образование «город Екатеринбург», г. Екатеринбург, ул. Калинина, д. 40</v>
      </c>
      <c r="K1194" s="99">
        <v>5707.4</v>
      </c>
      <c r="L1194" s="75">
        <v>108</v>
      </c>
      <c r="M1194" s="99">
        <v>3</v>
      </c>
      <c r="N1194" s="55" t="s">
        <v>1298</v>
      </c>
      <c r="O1194" s="54">
        <v>42598</v>
      </c>
      <c r="P1194" s="55" t="s">
        <v>1598</v>
      </c>
      <c r="Q1194" s="65">
        <v>5795614.8899999997</v>
      </c>
    </row>
    <row r="1195" spans="1:17" ht="23.25" x14ac:dyDescent="0.25">
      <c r="A1195" s="72">
        <v>1194</v>
      </c>
      <c r="B1195" s="81" t="s">
        <v>495</v>
      </c>
      <c r="C1195" s="24"/>
      <c r="D1195" s="24" t="s">
        <v>415</v>
      </c>
      <c r="E1195" s="88" t="s">
        <v>18</v>
      </c>
      <c r="F1195" s="88" t="s">
        <v>416</v>
      </c>
      <c r="G1195" s="88" t="s">
        <v>20</v>
      </c>
      <c r="H1195" s="88" t="s">
        <v>28</v>
      </c>
      <c r="I1195" s="84">
        <v>51</v>
      </c>
      <c r="J1195" s="249" t="str">
        <f t="shared" si="18"/>
        <v>муниципальное образование «город Екатеринбург», г. Екатеринбург, ул. Калинина, д. 51</v>
      </c>
      <c r="K1195" s="75">
        <v>1480.9</v>
      </c>
      <c r="L1195" s="75">
        <v>17</v>
      </c>
      <c r="M1195" s="75">
        <v>8</v>
      </c>
      <c r="N1195" s="38" t="s">
        <v>2089</v>
      </c>
      <c r="O1195" s="39">
        <v>42877</v>
      </c>
      <c r="P1195" s="38" t="s">
        <v>1692</v>
      </c>
      <c r="Q1195" s="65">
        <v>7040031.3200000003</v>
      </c>
    </row>
    <row r="1196" spans="1:17" ht="23.25" x14ac:dyDescent="0.25">
      <c r="A1196" s="72">
        <v>1195</v>
      </c>
      <c r="B1196" s="81" t="s">
        <v>495</v>
      </c>
      <c r="C1196" s="24"/>
      <c r="D1196" s="24" t="s">
        <v>415</v>
      </c>
      <c r="E1196" s="88" t="s">
        <v>18</v>
      </c>
      <c r="F1196" s="88" t="s">
        <v>416</v>
      </c>
      <c r="G1196" s="88" t="s">
        <v>20</v>
      </c>
      <c r="H1196" s="88" t="s">
        <v>28</v>
      </c>
      <c r="I1196" s="84">
        <v>53</v>
      </c>
      <c r="J1196" s="249" t="str">
        <f t="shared" si="18"/>
        <v>муниципальное образование «город Екатеринбург», г. Екатеринбург, ул. Калинина, д. 53</v>
      </c>
      <c r="K1196" s="75">
        <v>1469.7</v>
      </c>
      <c r="L1196" s="75">
        <v>18</v>
      </c>
      <c r="M1196" s="75">
        <v>4</v>
      </c>
      <c r="N1196" s="38" t="s">
        <v>2089</v>
      </c>
      <c r="O1196" s="39">
        <v>42877</v>
      </c>
      <c r="P1196" s="38" t="s">
        <v>1692</v>
      </c>
      <c r="Q1196" s="65">
        <v>3190594.92</v>
      </c>
    </row>
    <row r="1197" spans="1:17" ht="23.25" x14ac:dyDescent="0.25">
      <c r="A1197" s="72">
        <v>1196</v>
      </c>
      <c r="B1197" s="81" t="s">
        <v>495</v>
      </c>
      <c r="C1197" s="24"/>
      <c r="D1197" s="44" t="s">
        <v>415</v>
      </c>
      <c r="E1197" s="31" t="s">
        <v>18</v>
      </c>
      <c r="F1197" s="31" t="s">
        <v>416</v>
      </c>
      <c r="G1197" s="31" t="s">
        <v>20</v>
      </c>
      <c r="H1197" s="31" t="s">
        <v>28</v>
      </c>
      <c r="I1197" s="89">
        <v>56</v>
      </c>
      <c r="J1197" s="249" t="str">
        <f t="shared" si="18"/>
        <v>муниципальное образование «город Екатеринбург», г. Екатеринбург, ул. Калинина, д. 56</v>
      </c>
      <c r="K1197" s="75">
        <v>1034.5</v>
      </c>
      <c r="L1197" s="75">
        <v>16</v>
      </c>
      <c r="M1197" s="75">
        <v>8</v>
      </c>
      <c r="N1197" s="38" t="s">
        <v>2106</v>
      </c>
      <c r="O1197" s="39">
        <v>42877</v>
      </c>
      <c r="P1197" s="38" t="s">
        <v>2107</v>
      </c>
      <c r="Q1197" s="65">
        <v>7039718.0700000003</v>
      </c>
    </row>
    <row r="1198" spans="1:17" ht="23.25" x14ac:dyDescent="0.25">
      <c r="A1198" s="72">
        <v>1197</v>
      </c>
      <c r="B1198" s="81" t="s">
        <v>495</v>
      </c>
      <c r="C1198" s="24"/>
      <c r="D1198" s="24" t="s">
        <v>415</v>
      </c>
      <c r="E1198" s="88" t="s">
        <v>18</v>
      </c>
      <c r="F1198" s="88" t="s">
        <v>416</v>
      </c>
      <c r="G1198" s="88" t="s">
        <v>20</v>
      </c>
      <c r="H1198" s="88" t="s">
        <v>28</v>
      </c>
      <c r="I1198" s="84" t="s">
        <v>1019</v>
      </c>
      <c r="J1198" s="249" t="str">
        <f t="shared" si="18"/>
        <v>муниципальное образование «город Екатеринбург», г. Екатеринбург, ул. Калинина, д. 58</v>
      </c>
      <c r="K1198" s="75">
        <v>1035.3</v>
      </c>
      <c r="L1198" s="75">
        <v>16</v>
      </c>
      <c r="M1198" s="75">
        <v>4</v>
      </c>
      <c r="N1198" s="38" t="s">
        <v>2106</v>
      </c>
      <c r="O1198" s="39">
        <v>42877</v>
      </c>
      <c r="P1198" s="38" t="s">
        <v>2107</v>
      </c>
      <c r="Q1198" s="65">
        <v>4988544.22</v>
      </c>
    </row>
    <row r="1199" spans="1:17" ht="23.25" x14ac:dyDescent="0.25">
      <c r="A1199" s="72">
        <v>1198</v>
      </c>
      <c r="B1199" s="81" t="s">
        <v>495</v>
      </c>
      <c r="C1199" s="24"/>
      <c r="D1199" s="44" t="s">
        <v>415</v>
      </c>
      <c r="E1199" s="31" t="s">
        <v>18</v>
      </c>
      <c r="F1199" s="31" t="s">
        <v>416</v>
      </c>
      <c r="G1199" s="31" t="s">
        <v>20</v>
      </c>
      <c r="H1199" s="31" t="s">
        <v>28</v>
      </c>
      <c r="I1199" s="89">
        <v>60</v>
      </c>
      <c r="J1199" s="249" t="str">
        <f t="shared" si="18"/>
        <v>муниципальное образование «город Екатеринбург», г. Екатеринбург, ул. Калинина, д. 60</v>
      </c>
      <c r="K1199" s="75">
        <v>1033.8</v>
      </c>
      <c r="L1199" s="75">
        <v>16</v>
      </c>
      <c r="M1199" s="75">
        <v>5</v>
      </c>
      <c r="N1199" s="38" t="s">
        <v>2106</v>
      </c>
      <c r="O1199" s="39">
        <v>42877</v>
      </c>
      <c r="P1199" s="38" t="s">
        <v>2107</v>
      </c>
      <c r="Q1199" s="65">
        <v>5094167.43</v>
      </c>
    </row>
    <row r="1200" spans="1:17" ht="23.25" x14ac:dyDescent="0.25">
      <c r="A1200" s="72">
        <v>1199</v>
      </c>
      <c r="B1200" s="81" t="s">
        <v>495</v>
      </c>
      <c r="C1200" s="24"/>
      <c r="D1200" s="24" t="s">
        <v>415</v>
      </c>
      <c r="E1200" s="88" t="s">
        <v>18</v>
      </c>
      <c r="F1200" s="88" t="s">
        <v>416</v>
      </c>
      <c r="G1200" s="88" t="s">
        <v>20</v>
      </c>
      <c r="H1200" s="88" t="s">
        <v>28</v>
      </c>
      <c r="I1200" s="84">
        <v>68</v>
      </c>
      <c r="J1200" s="249" t="str">
        <f t="shared" si="18"/>
        <v>муниципальное образование «город Екатеринбург», г. Екатеринбург, ул. Калинина, д. 68</v>
      </c>
      <c r="K1200" s="75">
        <v>836.6</v>
      </c>
      <c r="L1200" s="75">
        <v>10</v>
      </c>
      <c r="M1200" s="75">
        <v>7</v>
      </c>
      <c r="N1200" s="38" t="s">
        <v>1661</v>
      </c>
      <c r="O1200" s="39">
        <v>42247</v>
      </c>
      <c r="P1200" s="38" t="s">
        <v>1662</v>
      </c>
      <c r="Q1200" s="65">
        <v>2556478.2599999998</v>
      </c>
    </row>
    <row r="1201" spans="1:17" ht="23.25" x14ac:dyDescent="0.25">
      <c r="A1201" s="72">
        <v>1200</v>
      </c>
      <c r="B1201" s="81" t="s">
        <v>495</v>
      </c>
      <c r="C1201" s="24"/>
      <c r="D1201" s="24" t="s">
        <v>415</v>
      </c>
      <c r="E1201" s="88" t="s">
        <v>18</v>
      </c>
      <c r="F1201" s="88" t="s">
        <v>416</v>
      </c>
      <c r="G1201" s="88" t="s">
        <v>20</v>
      </c>
      <c r="H1201" s="88" t="s">
        <v>28</v>
      </c>
      <c r="I1201" s="84">
        <v>70</v>
      </c>
      <c r="J1201" s="249" t="str">
        <f t="shared" si="18"/>
        <v>муниципальное образование «город Екатеринбург», г. Екатеринбург, ул. Калинина, д. 70</v>
      </c>
      <c r="K1201" s="75">
        <v>850.7</v>
      </c>
      <c r="L1201" s="75">
        <v>16</v>
      </c>
      <c r="M1201" s="75">
        <v>8</v>
      </c>
      <c r="N1201" s="38" t="s">
        <v>2108</v>
      </c>
      <c r="O1201" s="39">
        <v>42877</v>
      </c>
      <c r="P1201" s="38" t="s">
        <v>1626</v>
      </c>
      <c r="Q1201" s="65">
        <v>6091580.6100000003</v>
      </c>
    </row>
    <row r="1202" spans="1:17" ht="23.25" x14ac:dyDescent="0.25">
      <c r="A1202" s="72">
        <v>1201</v>
      </c>
      <c r="B1202" s="81" t="s">
        <v>495</v>
      </c>
      <c r="C1202" s="24"/>
      <c r="D1202" s="24" t="s">
        <v>415</v>
      </c>
      <c r="E1202" s="24" t="s">
        <v>18</v>
      </c>
      <c r="F1202" s="24" t="s">
        <v>416</v>
      </c>
      <c r="G1202" s="24" t="s">
        <v>20</v>
      </c>
      <c r="H1202" s="24" t="s">
        <v>833</v>
      </c>
      <c r="I1202" s="58">
        <v>78</v>
      </c>
      <c r="J1202" s="249" t="str">
        <f t="shared" si="18"/>
        <v>муниципальное образование «город Екатеринбург», г. Екатеринбург, ул. Карельская, д. 78</v>
      </c>
      <c r="K1202" s="75">
        <v>334.5</v>
      </c>
      <c r="L1202" s="75">
        <v>8</v>
      </c>
      <c r="M1202" s="75">
        <v>8</v>
      </c>
      <c r="N1202" s="38" t="s">
        <v>2086</v>
      </c>
      <c r="O1202" s="39">
        <v>42688</v>
      </c>
      <c r="P1202" s="38" t="s">
        <v>1692</v>
      </c>
      <c r="Q1202" s="65">
        <v>2480542.9</v>
      </c>
    </row>
    <row r="1203" spans="1:17" ht="23.25" x14ac:dyDescent="0.25">
      <c r="A1203" s="72">
        <v>1202</v>
      </c>
      <c r="B1203" s="81" t="s">
        <v>495</v>
      </c>
      <c r="C1203" s="24"/>
      <c r="D1203" s="24" t="s">
        <v>415</v>
      </c>
      <c r="E1203" s="24" t="s">
        <v>18</v>
      </c>
      <c r="F1203" s="24" t="s">
        <v>416</v>
      </c>
      <c r="G1203" s="24" t="s">
        <v>20</v>
      </c>
      <c r="H1203" s="24" t="s">
        <v>833</v>
      </c>
      <c r="I1203" s="58">
        <v>80</v>
      </c>
      <c r="J1203" s="249" t="str">
        <f t="shared" si="18"/>
        <v>муниципальное образование «город Екатеринбург», г. Екатеринбург, ул. Карельская, д. 80</v>
      </c>
      <c r="K1203" s="75">
        <v>326.8</v>
      </c>
      <c r="L1203" s="75">
        <v>8</v>
      </c>
      <c r="M1203" s="75">
        <v>8</v>
      </c>
      <c r="N1203" s="38" t="s">
        <v>2086</v>
      </c>
      <c r="O1203" s="39">
        <v>42688</v>
      </c>
      <c r="P1203" s="38" t="s">
        <v>1692</v>
      </c>
      <c r="Q1203" s="65">
        <v>2491328.1</v>
      </c>
    </row>
    <row r="1204" spans="1:17" ht="23.25" x14ac:dyDescent="0.25">
      <c r="A1204" s="72">
        <v>1203</v>
      </c>
      <c r="B1204" s="81" t="s">
        <v>495</v>
      </c>
      <c r="C1204" s="24"/>
      <c r="D1204" s="24" t="s">
        <v>415</v>
      </c>
      <c r="E1204" s="24" t="s">
        <v>18</v>
      </c>
      <c r="F1204" s="24" t="s">
        <v>416</v>
      </c>
      <c r="G1204" s="24" t="s">
        <v>20</v>
      </c>
      <c r="H1204" s="24" t="s">
        <v>34</v>
      </c>
      <c r="I1204" s="58" t="s">
        <v>899</v>
      </c>
      <c r="J1204" s="249" t="str">
        <f t="shared" si="18"/>
        <v>муниципальное образование «город Екатеринбург», г. Екатеринбург, ул. Кирова, д. 36А</v>
      </c>
      <c r="K1204" s="75">
        <v>756.3</v>
      </c>
      <c r="L1204" s="75">
        <v>20</v>
      </c>
      <c r="M1204" s="75">
        <v>8</v>
      </c>
      <c r="N1204" s="38" t="s">
        <v>2446</v>
      </c>
      <c r="O1204" s="39" t="s">
        <v>2447</v>
      </c>
      <c r="P1204" s="38" t="s">
        <v>2375</v>
      </c>
      <c r="Q1204" s="65">
        <v>5342761.5199999996</v>
      </c>
    </row>
    <row r="1205" spans="1:17" ht="23.25" x14ac:dyDescent="0.25">
      <c r="A1205" s="72">
        <v>1204</v>
      </c>
      <c r="B1205" s="81" t="s">
        <v>495</v>
      </c>
      <c r="C1205" s="24"/>
      <c r="D1205" s="24" t="s">
        <v>415</v>
      </c>
      <c r="E1205" s="24" t="s">
        <v>18</v>
      </c>
      <c r="F1205" s="24" t="s">
        <v>416</v>
      </c>
      <c r="G1205" s="24" t="s">
        <v>20</v>
      </c>
      <c r="H1205" s="24" t="s">
        <v>34</v>
      </c>
      <c r="I1205" s="58">
        <v>7</v>
      </c>
      <c r="J1205" s="249" t="str">
        <f t="shared" si="18"/>
        <v>муниципальное образование «город Екатеринбург», г. Екатеринбург, ул. Кирова, д. 7</v>
      </c>
      <c r="K1205" s="75">
        <v>5315.7</v>
      </c>
      <c r="L1205" s="75">
        <v>64</v>
      </c>
      <c r="M1205" s="75">
        <v>2</v>
      </c>
      <c r="N1205" s="38" t="s">
        <v>2102</v>
      </c>
      <c r="O1205" s="39">
        <v>42884</v>
      </c>
      <c r="P1205" s="38" t="s">
        <v>2425</v>
      </c>
      <c r="Q1205" s="65">
        <v>4203104.54</v>
      </c>
    </row>
    <row r="1206" spans="1:17" ht="33.75" x14ac:dyDescent="0.25">
      <c r="A1206" s="72">
        <v>1205</v>
      </c>
      <c r="B1206" s="81" t="s">
        <v>495</v>
      </c>
      <c r="C1206" s="24"/>
      <c r="D1206" s="24" t="s">
        <v>415</v>
      </c>
      <c r="E1206" s="24" t="s">
        <v>18</v>
      </c>
      <c r="F1206" s="24" t="s">
        <v>416</v>
      </c>
      <c r="G1206" s="24" t="s">
        <v>20</v>
      </c>
      <c r="H1206" s="24" t="s">
        <v>186</v>
      </c>
      <c r="I1206" s="58">
        <v>1</v>
      </c>
      <c r="J1206" s="249" t="str">
        <f t="shared" si="18"/>
        <v>муниципальное образование «город Екатеринбург», г. Екатеринбург, ул. Кировградская, д. 1</v>
      </c>
      <c r="K1206" s="75">
        <v>1902</v>
      </c>
      <c r="L1206" s="75">
        <v>24</v>
      </c>
      <c r="M1206" s="75">
        <v>8</v>
      </c>
      <c r="N1206" s="38" t="s">
        <v>2448</v>
      </c>
      <c r="O1206" s="39" t="s">
        <v>2443</v>
      </c>
      <c r="P1206" s="38" t="s">
        <v>2449</v>
      </c>
      <c r="Q1206" s="65">
        <v>5546859.04</v>
      </c>
    </row>
    <row r="1207" spans="1:17" ht="23.25" x14ac:dyDescent="0.25">
      <c r="A1207" s="80">
        <v>1206</v>
      </c>
      <c r="B1207" s="81" t="s">
        <v>495</v>
      </c>
      <c r="C1207" s="24"/>
      <c r="D1207" s="24" t="s">
        <v>415</v>
      </c>
      <c r="E1207" s="24" t="s">
        <v>18</v>
      </c>
      <c r="F1207" s="24" t="s">
        <v>416</v>
      </c>
      <c r="G1207" s="24" t="s">
        <v>20</v>
      </c>
      <c r="H1207" s="24" t="s">
        <v>186</v>
      </c>
      <c r="I1207" s="58">
        <v>17</v>
      </c>
      <c r="J1207" s="249" t="str">
        <f t="shared" si="18"/>
        <v>муниципальное образование «город Екатеринбург», г. Екатеринбург, ул. Кировградская, д. 17</v>
      </c>
      <c r="K1207" s="75">
        <v>2459.5</v>
      </c>
      <c r="L1207" s="75">
        <v>32</v>
      </c>
      <c r="M1207" s="75">
        <v>4</v>
      </c>
      <c r="N1207" s="38" t="s">
        <v>2450</v>
      </c>
      <c r="O1207" s="39" t="s">
        <v>2254</v>
      </c>
      <c r="P1207" s="38" t="s">
        <v>2366</v>
      </c>
      <c r="Q1207" s="65">
        <v>6487691.9199999999</v>
      </c>
    </row>
    <row r="1208" spans="1:17" ht="23.25" x14ac:dyDescent="0.25">
      <c r="A1208" s="72">
        <v>1207</v>
      </c>
      <c r="B1208" s="81" t="s">
        <v>495</v>
      </c>
      <c r="C1208" s="73"/>
      <c r="D1208" s="24" t="s">
        <v>415</v>
      </c>
      <c r="E1208" s="88" t="s">
        <v>18</v>
      </c>
      <c r="F1208" s="88" t="s">
        <v>416</v>
      </c>
      <c r="G1208" s="88" t="s">
        <v>20</v>
      </c>
      <c r="H1208" s="88" t="s">
        <v>186</v>
      </c>
      <c r="I1208" s="84" t="s">
        <v>731</v>
      </c>
      <c r="J1208" s="249" t="str">
        <f t="shared" si="18"/>
        <v>муниципальное образование «город Екатеринбург», г. Екатеринбург, ул. Кировградская, д. 23</v>
      </c>
      <c r="K1208" s="75">
        <v>2450.9</v>
      </c>
      <c r="L1208" s="75">
        <v>30</v>
      </c>
      <c r="M1208" s="75">
        <v>6</v>
      </c>
      <c r="N1208" s="38" t="s">
        <v>2109</v>
      </c>
      <c r="O1208" s="39">
        <v>42865</v>
      </c>
      <c r="P1208" s="38" t="s">
        <v>2110</v>
      </c>
      <c r="Q1208" s="65">
        <v>8558793.1500000004</v>
      </c>
    </row>
    <row r="1209" spans="1:17" ht="33.75" x14ac:dyDescent="0.25">
      <c r="A1209" s="72">
        <v>1208</v>
      </c>
      <c r="B1209" s="81" t="s">
        <v>495</v>
      </c>
      <c r="C1209" s="49"/>
      <c r="D1209" s="49" t="s">
        <v>415</v>
      </c>
      <c r="E1209" s="49" t="s">
        <v>18</v>
      </c>
      <c r="F1209" s="49" t="s">
        <v>416</v>
      </c>
      <c r="G1209" s="49" t="s">
        <v>20</v>
      </c>
      <c r="H1209" s="49" t="s">
        <v>186</v>
      </c>
      <c r="I1209" s="67">
        <v>34</v>
      </c>
      <c r="J1209" s="249" t="str">
        <f t="shared" si="18"/>
        <v>муниципальное образование «город Екатеринбург», г. Екатеринбург, ул. Кировградская, д. 34</v>
      </c>
      <c r="K1209" s="99">
        <v>16227.5</v>
      </c>
      <c r="L1209" s="75">
        <v>309</v>
      </c>
      <c r="M1209" s="99">
        <v>6</v>
      </c>
      <c r="N1209" s="55" t="s">
        <v>1301</v>
      </c>
      <c r="O1209" s="54">
        <v>42598</v>
      </c>
      <c r="P1209" s="55" t="s">
        <v>1598</v>
      </c>
      <c r="Q1209" s="65">
        <v>10900976.279999999</v>
      </c>
    </row>
    <row r="1210" spans="1:17" ht="23.25" x14ac:dyDescent="0.25">
      <c r="A1210" s="80">
        <v>1209</v>
      </c>
      <c r="B1210" s="81" t="s">
        <v>495</v>
      </c>
      <c r="C1210" s="24"/>
      <c r="D1210" s="24" t="s">
        <v>415</v>
      </c>
      <c r="E1210" s="88" t="s">
        <v>18</v>
      </c>
      <c r="F1210" s="88" t="s">
        <v>416</v>
      </c>
      <c r="G1210" s="88" t="s">
        <v>20</v>
      </c>
      <c r="H1210" s="88" t="s">
        <v>186</v>
      </c>
      <c r="I1210" s="84">
        <v>37</v>
      </c>
      <c r="J1210" s="249" t="str">
        <f t="shared" si="18"/>
        <v>муниципальное образование «город Екатеринбург», г. Екатеринбург, ул. Кировградская, д. 37</v>
      </c>
      <c r="K1210" s="75">
        <v>1456.3</v>
      </c>
      <c r="L1210" s="75">
        <v>18</v>
      </c>
      <c r="M1210" s="75">
        <v>6</v>
      </c>
      <c r="N1210" s="38" t="s">
        <v>2089</v>
      </c>
      <c r="O1210" s="39">
        <v>42877</v>
      </c>
      <c r="P1210" s="38" t="s">
        <v>1692</v>
      </c>
      <c r="Q1210" s="157">
        <v>1913102.14</v>
      </c>
    </row>
    <row r="1211" spans="1:17" ht="23.25" x14ac:dyDescent="0.25">
      <c r="A1211" s="72">
        <v>1210</v>
      </c>
      <c r="B1211" s="81" t="s">
        <v>495</v>
      </c>
      <c r="C1211" s="24"/>
      <c r="D1211" s="24" t="s">
        <v>415</v>
      </c>
      <c r="E1211" s="88" t="s">
        <v>18</v>
      </c>
      <c r="F1211" s="88" t="s">
        <v>416</v>
      </c>
      <c r="G1211" s="88" t="s">
        <v>20</v>
      </c>
      <c r="H1211" s="88" t="s">
        <v>186</v>
      </c>
      <c r="I1211" s="84" t="s">
        <v>941</v>
      </c>
      <c r="J1211" s="249" t="str">
        <f t="shared" si="18"/>
        <v>муниципальное образование «город Екатеринбург», г. Екатеринбург, ул. Кировградская, д. 57КОРПУС А</v>
      </c>
      <c r="K1211" s="75">
        <v>1551.2</v>
      </c>
      <c r="L1211" s="75">
        <v>36</v>
      </c>
      <c r="M1211" s="75">
        <v>6</v>
      </c>
      <c r="N1211" s="38" t="s">
        <v>2367</v>
      </c>
      <c r="O1211" s="39" t="s">
        <v>2368</v>
      </c>
      <c r="P1211" s="38" t="s">
        <v>2369</v>
      </c>
      <c r="Q1211" s="65">
        <v>6525998.2599999998</v>
      </c>
    </row>
    <row r="1212" spans="1:17" ht="23.25" x14ac:dyDescent="0.25">
      <c r="A1212" s="72">
        <v>1211</v>
      </c>
      <c r="B1212" s="81" t="s">
        <v>495</v>
      </c>
      <c r="C1212" s="24"/>
      <c r="D1212" s="24" t="s">
        <v>415</v>
      </c>
      <c r="E1212" s="88" t="s">
        <v>18</v>
      </c>
      <c r="F1212" s="88" t="s">
        <v>416</v>
      </c>
      <c r="G1212" s="88" t="s">
        <v>20</v>
      </c>
      <c r="H1212" s="88" t="s">
        <v>186</v>
      </c>
      <c r="I1212" s="84">
        <v>64</v>
      </c>
      <c r="J1212" s="249" t="str">
        <f t="shared" si="18"/>
        <v>муниципальное образование «город Екатеринбург», г. Екатеринбург, ул. Кировградская, д. 64</v>
      </c>
      <c r="K1212" s="75">
        <v>1479.8</v>
      </c>
      <c r="L1212" s="75">
        <v>18</v>
      </c>
      <c r="M1212" s="75">
        <v>6</v>
      </c>
      <c r="N1212" s="38" t="s">
        <v>2108</v>
      </c>
      <c r="O1212" s="39">
        <v>42877</v>
      </c>
      <c r="P1212" s="38" t="s">
        <v>1626</v>
      </c>
      <c r="Q1212" s="65">
        <v>3510547.22</v>
      </c>
    </row>
    <row r="1213" spans="1:17" ht="23.25" x14ac:dyDescent="0.25">
      <c r="A1213" s="72">
        <v>1212</v>
      </c>
      <c r="B1213" s="81" t="s">
        <v>495</v>
      </c>
      <c r="C1213" s="24"/>
      <c r="D1213" s="24" t="s">
        <v>415</v>
      </c>
      <c r="E1213" s="88" t="s">
        <v>18</v>
      </c>
      <c r="F1213" s="88" t="s">
        <v>416</v>
      </c>
      <c r="G1213" s="88" t="s">
        <v>20</v>
      </c>
      <c r="H1213" s="88" t="s">
        <v>186</v>
      </c>
      <c r="I1213" s="84">
        <v>7</v>
      </c>
      <c r="J1213" s="249" t="str">
        <f t="shared" si="18"/>
        <v>муниципальное образование «город Екатеринбург», г. Екатеринбург, ул. Кировградская, д. 7</v>
      </c>
      <c r="K1213" s="75">
        <v>2205.1</v>
      </c>
      <c r="L1213" s="75">
        <v>22</v>
      </c>
      <c r="M1213" s="75">
        <v>6</v>
      </c>
      <c r="N1213" s="38" t="s">
        <v>2089</v>
      </c>
      <c r="O1213" s="39">
        <v>42877</v>
      </c>
      <c r="P1213" s="38" t="s">
        <v>1692</v>
      </c>
      <c r="Q1213" s="65">
        <v>3690683.64</v>
      </c>
    </row>
    <row r="1214" spans="1:17" ht="23.25" x14ac:dyDescent="0.25">
      <c r="A1214" s="72">
        <v>1213</v>
      </c>
      <c r="B1214" s="81" t="s">
        <v>495</v>
      </c>
      <c r="C1214" s="49"/>
      <c r="D1214" s="49" t="s">
        <v>415</v>
      </c>
      <c r="E1214" s="49" t="s">
        <v>18</v>
      </c>
      <c r="F1214" s="49" t="s">
        <v>416</v>
      </c>
      <c r="G1214" s="49" t="s">
        <v>20</v>
      </c>
      <c r="H1214" s="49" t="s">
        <v>816</v>
      </c>
      <c r="I1214" s="67" t="s">
        <v>1462</v>
      </c>
      <c r="J1214" s="249" t="str">
        <f t="shared" si="18"/>
        <v>муниципальное образование «город Екатеринбург», г. Екатеринбург, ул. Комвузовская, д. 21КОРПУС Г</v>
      </c>
      <c r="K1214" s="99">
        <v>4305</v>
      </c>
      <c r="L1214" s="75">
        <v>108</v>
      </c>
      <c r="M1214" s="99">
        <v>2</v>
      </c>
      <c r="N1214" s="55" t="s">
        <v>1299</v>
      </c>
      <c r="O1214" s="54">
        <v>42598</v>
      </c>
      <c r="P1214" s="55" t="s">
        <v>1598</v>
      </c>
      <c r="Q1214" s="65">
        <v>3774369.64</v>
      </c>
    </row>
    <row r="1215" spans="1:17" ht="23.25" x14ac:dyDescent="0.25">
      <c r="A1215" s="72">
        <v>1214</v>
      </c>
      <c r="B1215" s="81" t="s">
        <v>495</v>
      </c>
      <c r="C1215" s="24"/>
      <c r="D1215" s="24" t="s">
        <v>415</v>
      </c>
      <c r="E1215" s="88" t="s">
        <v>18</v>
      </c>
      <c r="F1215" s="88" t="s">
        <v>416</v>
      </c>
      <c r="G1215" s="88" t="s">
        <v>20</v>
      </c>
      <c r="H1215" s="88" t="s">
        <v>53</v>
      </c>
      <c r="I1215" s="84">
        <v>25</v>
      </c>
      <c r="J1215" s="249" t="str">
        <f t="shared" si="18"/>
        <v>муниципальное образование «город Екатеринбург», г. Екатеринбург, ул. Комсомольская, д. 25</v>
      </c>
      <c r="K1215" s="75">
        <v>2676</v>
      </c>
      <c r="L1215" s="75">
        <v>39</v>
      </c>
      <c r="M1215" s="75">
        <v>4</v>
      </c>
      <c r="N1215" s="103" t="s">
        <v>2451</v>
      </c>
      <c r="O1215" s="39">
        <v>42495</v>
      </c>
      <c r="P1215" s="104" t="s">
        <v>1610</v>
      </c>
      <c r="Q1215" s="158">
        <v>4867910.6399999997</v>
      </c>
    </row>
    <row r="1216" spans="1:17" ht="23.25" x14ac:dyDescent="0.25">
      <c r="A1216" s="72">
        <v>1215</v>
      </c>
      <c r="B1216" s="81" t="s">
        <v>495</v>
      </c>
      <c r="C1216" s="24"/>
      <c r="D1216" s="24" t="s">
        <v>415</v>
      </c>
      <c r="E1216" s="88" t="s">
        <v>18</v>
      </c>
      <c r="F1216" s="88" t="s">
        <v>416</v>
      </c>
      <c r="G1216" s="88" t="s">
        <v>20</v>
      </c>
      <c r="H1216" s="88" t="s">
        <v>53</v>
      </c>
      <c r="I1216" s="84">
        <v>27</v>
      </c>
      <c r="J1216" s="249" t="str">
        <f t="shared" si="18"/>
        <v>муниципальное образование «город Екатеринбург», г. Екатеринбург, ул. Комсомольская, д. 27</v>
      </c>
      <c r="K1216" s="75">
        <v>1830.3</v>
      </c>
      <c r="L1216" s="75">
        <v>24</v>
      </c>
      <c r="M1216" s="75">
        <v>5</v>
      </c>
      <c r="N1216" s="103" t="s">
        <v>2451</v>
      </c>
      <c r="O1216" s="39">
        <v>42495</v>
      </c>
      <c r="P1216" s="104" t="s">
        <v>1610</v>
      </c>
      <c r="Q1216" s="65">
        <v>6141841</v>
      </c>
    </row>
    <row r="1217" spans="1:17" ht="23.25" x14ac:dyDescent="0.25">
      <c r="A1217" s="72">
        <v>1216</v>
      </c>
      <c r="B1217" s="81" t="s">
        <v>495</v>
      </c>
      <c r="C1217" s="24"/>
      <c r="D1217" s="44" t="s">
        <v>415</v>
      </c>
      <c r="E1217" s="44" t="s">
        <v>18</v>
      </c>
      <c r="F1217" s="44" t="s">
        <v>416</v>
      </c>
      <c r="G1217" s="44" t="s">
        <v>20</v>
      </c>
      <c r="H1217" s="44" t="s">
        <v>53</v>
      </c>
      <c r="I1217" s="76" t="s">
        <v>321</v>
      </c>
      <c r="J1217" s="249" t="str">
        <f t="shared" si="18"/>
        <v>муниципальное образование «город Екатеринбург», г. Екатеринбург, ул. Комсомольская, д. 27А</v>
      </c>
      <c r="K1217" s="75">
        <v>676.2</v>
      </c>
      <c r="L1217" s="75">
        <v>16</v>
      </c>
      <c r="M1217" s="75">
        <v>7</v>
      </c>
      <c r="N1217" s="103" t="s">
        <v>2451</v>
      </c>
      <c r="O1217" s="39">
        <v>42495</v>
      </c>
      <c r="P1217" s="104" t="s">
        <v>1610</v>
      </c>
      <c r="Q1217" s="65">
        <v>4226590.08</v>
      </c>
    </row>
    <row r="1218" spans="1:17" ht="23.25" x14ac:dyDescent="0.25">
      <c r="A1218" s="72">
        <v>1217</v>
      </c>
      <c r="B1218" s="81" t="s">
        <v>495</v>
      </c>
      <c r="C1218" s="24"/>
      <c r="D1218" s="24" t="s">
        <v>415</v>
      </c>
      <c r="E1218" s="88" t="s">
        <v>18</v>
      </c>
      <c r="F1218" s="88" t="s">
        <v>416</v>
      </c>
      <c r="G1218" s="88" t="s">
        <v>20</v>
      </c>
      <c r="H1218" s="88" t="s">
        <v>53</v>
      </c>
      <c r="I1218" s="84">
        <v>29</v>
      </c>
      <c r="J1218" s="249" t="str">
        <f t="shared" si="18"/>
        <v>муниципальное образование «город Екатеринбург», г. Екатеринбург, ул. Комсомольская, д. 29</v>
      </c>
      <c r="K1218" s="75">
        <v>1086.4000000000001</v>
      </c>
      <c r="L1218" s="75">
        <v>9</v>
      </c>
      <c r="M1218" s="75">
        <v>4</v>
      </c>
      <c r="N1218" s="103" t="s">
        <v>2451</v>
      </c>
      <c r="O1218" s="39">
        <v>42495</v>
      </c>
      <c r="P1218" s="104" t="s">
        <v>1610</v>
      </c>
      <c r="Q1218" s="65">
        <v>3891392.2</v>
      </c>
    </row>
    <row r="1219" spans="1:17" ht="23.25" x14ac:dyDescent="0.25">
      <c r="A1219" s="72">
        <v>1218</v>
      </c>
      <c r="B1219" s="81" t="s">
        <v>495</v>
      </c>
      <c r="C1219" s="24"/>
      <c r="D1219" s="24" t="s">
        <v>415</v>
      </c>
      <c r="E1219" s="88" t="s">
        <v>18</v>
      </c>
      <c r="F1219" s="88" t="s">
        <v>416</v>
      </c>
      <c r="G1219" s="88" t="s">
        <v>20</v>
      </c>
      <c r="H1219" s="88" t="s">
        <v>53</v>
      </c>
      <c r="I1219" s="84" t="s">
        <v>404</v>
      </c>
      <c r="J1219" s="249" t="str">
        <f t="shared" ref="J1219:J1282" si="19">C1219&amp;""&amp;D1219&amp;", "&amp;E1219&amp;" "&amp;F1219&amp;", "&amp;G1219&amp;" "&amp;H1219&amp;", д. "&amp;I1219</f>
        <v>муниципальное образование «город Екатеринбург», г. Екатеринбург, ул. Комсомольская, д. 29А</v>
      </c>
      <c r="K1219" s="75">
        <v>518.79999999999995</v>
      </c>
      <c r="L1219" s="75">
        <v>7</v>
      </c>
      <c r="M1219" s="75">
        <v>6</v>
      </c>
      <c r="N1219" s="103" t="s">
        <v>2451</v>
      </c>
      <c r="O1219" s="39">
        <v>42495</v>
      </c>
      <c r="P1219" s="104" t="s">
        <v>1610</v>
      </c>
      <c r="Q1219" s="65">
        <v>2478967.6</v>
      </c>
    </row>
    <row r="1220" spans="1:17" ht="23.25" x14ac:dyDescent="0.25">
      <c r="A1220" s="72">
        <v>1219</v>
      </c>
      <c r="B1220" s="81" t="s">
        <v>495</v>
      </c>
      <c r="C1220" s="24"/>
      <c r="D1220" s="24" t="s">
        <v>415</v>
      </c>
      <c r="E1220" s="88" t="s">
        <v>18</v>
      </c>
      <c r="F1220" s="88" t="s">
        <v>416</v>
      </c>
      <c r="G1220" s="88" t="s">
        <v>20</v>
      </c>
      <c r="H1220" s="88" t="s">
        <v>53</v>
      </c>
      <c r="I1220" s="84">
        <v>31</v>
      </c>
      <c r="J1220" s="249" t="str">
        <f t="shared" si="19"/>
        <v>муниципальное образование «город Екатеринбург», г. Екатеринбург, ул. Комсомольская, д. 31</v>
      </c>
      <c r="K1220" s="75">
        <v>981.9</v>
      </c>
      <c r="L1220" s="75">
        <v>12</v>
      </c>
      <c r="M1220" s="75">
        <v>6</v>
      </c>
      <c r="N1220" s="103" t="s">
        <v>2451</v>
      </c>
      <c r="O1220" s="39">
        <v>42495</v>
      </c>
      <c r="P1220" s="104" t="s">
        <v>1610</v>
      </c>
      <c r="Q1220" s="65">
        <v>4473774.95</v>
      </c>
    </row>
    <row r="1221" spans="1:17" ht="23.25" x14ac:dyDescent="0.25">
      <c r="A1221" s="72">
        <v>1220</v>
      </c>
      <c r="B1221" s="81" t="s">
        <v>495</v>
      </c>
      <c r="C1221" s="24"/>
      <c r="D1221" s="24" t="s">
        <v>415</v>
      </c>
      <c r="E1221" s="24" t="s">
        <v>18</v>
      </c>
      <c r="F1221" s="24" t="s">
        <v>416</v>
      </c>
      <c r="G1221" s="24" t="s">
        <v>20</v>
      </c>
      <c r="H1221" s="24" t="s">
        <v>53</v>
      </c>
      <c r="I1221" s="58" t="s">
        <v>1023</v>
      </c>
      <c r="J1221" s="249" t="str">
        <f t="shared" si="19"/>
        <v>муниципальное образование «город Екатеринбург», г. Екатеринбург, ул. Комсомольская, д. 43</v>
      </c>
      <c r="K1221" s="75">
        <v>723</v>
      </c>
      <c r="L1221" s="75">
        <v>16</v>
      </c>
      <c r="M1221" s="75">
        <v>8</v>
      </c>
      <c r="N1221" s="38" t="s">
        <v>1701</v>
      </c>
      <c r="O1221" s="39">
        <v>42527</v>
      </c>
      <c r="P1221" s="38" t="s">
        <v>3278</v>
      </c>
      <c r="Q1221" s="65">
        <v>5158788.57</v>
      </c>
    </row>
    <row r="1222" spans="1:17" ht="23.25" x14ac:dyDescent="0.25">
      <c r="A1222" s="72">
        <v>1221</v>
      </c>
      <c r="B1222" s="81" t="s">
        <v>495</v>
      </c>
      <c r="C1222" s="24"/>
      <c r="D1222" s="24" t="s">
        <v>415</v>
      </c>
      <c r="E1222" s="24" t="s">
        <v>18</v>
      </c>
      <c r="F1222" s="24" t="s">
        <v>416</v>
      </c>
      <c r="G1222" s="24" t="s">
        <v>20</v>
      </c>
      <c r="H1222" s="24" t="s">
        <v>53</v>
      </c>
      <c r="I1222" s="58" t="s">
        <v>1003</v>
      </c>
      <c r="J1222" s="249" t="str">
        <f t="shared" si="19"/>
        <v>муниципальное образование «город Екатеринбург», г. Екатеринбург, ул. Комсомольская, д. 45</v>
      </c>
      <c r="K1222" s="75">
        <v>796.3</v>
      </c>
      <c r="L1222" s="75">
        <v>16</v>
      </c>
      <c r="M1222" s="75">
        <v>2</v>
      </c>
      <c r="N1222" s="38" t="s">
        <v>1701</v>
      </c>
      <c r="O1222" s="39">
        <v>42527</v>
      </c>
      <c r="P1222" s="38" t="s">
        <v>3278</v>
      </c>
      <c r="Q1222" s="65">
        <v>793881.46</v>
      </c>
    </row>
    <row r="1223" spans="1:17" ht="23.25" x14ac:dyDescent="0.25">
      <c r="A1223" s="72">
        <v>1222</v>
      </c>
      <c r="B1223" s="81" t="s">
        <v>495</v>
      </c>
      <c r="C1223" s="24"/>
      <c r="D1223" s="24" t="s">
        <v>415</v>
      </c>
      <c r="E1223" s="24" t="s">
        <v>18</v>
      </c>
      <c r="F1223" s="24" t="s">
        <v>416</v>
      </c>
      <c r="G1223" s="24" t="s">
        <v>20</v>
      </c>
      <c r="H1223" s="24" t="s">
        <v>53</v>
      </c>
      <c r="I1223" s="58" t="s">
        <v>604</v>
      </c>
      <c r="J1223" s="249" t="str">
        <f t="shared" si="19"/>
        <v>муниципальное образование «город Екатеринбург», г. Екатеринбург, ул. Комсомольская, д. 45/3</v>
      </c>
      <c r="K1223" s="75">
        <v>405.7</v>
      </c>
      <c r="L1223" s="75">
        <v>8</v>
      </c>
      <c r="M1223" s="75">
        <v>8</v>
      </c>
      <c r="N1223" s="38" t="s">
        <v>1701</v>
      </c>
      <c r="O1223" s="39">
        <v>42527</v>
      </c>
      <c r="P1223" s="38" t="s">
        <v>3278</v>
      </c>
      <c r="Q1223" s="65">
        <v>2886721.77</v>
      </c>
    </row>
    <row r="1224" spans="1:17" ht="23.25" x14ac:dyDescent="0.25">
      <c r="A1224" s="72">
        <v>1223</v>
      </c>
      <c r="B1224" s="81" t="s">
        <v>495</v>
      </c>
      <c r="C1224" s="24"/>
      <c r="D1224" s="24" t="s">
        <v>415</v>
      </c>
      <c r="E1224" s="24" t="s">
        <v>18</v>
      </c>
      <c r="F1224" s="24" t="s">
        <v>416</v>
      </c>
      <c r="G1224" s="24" t="s">
        <v>20</v>
      </c>
      <c r="H1224" s="24" t="s">
        <v>53</v>
      </c>
      <c r="I1224" s="58" t="s">
        <v>605</v>
      </c>
      <c r="J1224" s="249" t="str">
        <f t="shared" si="19"/>
        <v>муниципальное образование «город Екатеринбург», г. Екатеринбург, ул. Комсомольская, д. 45/4</v>
      </c>
      <c r="K1224" s="75">
        <v>405.6</v>
      </c>
      <c r="L1224" s="75">
        <v>8</v>
      </c>
      <c r="M1224" s="75">
        <v>8</v>
      </c>
      <c r="N1224" s="38" t="s">
        <v>1701</v>
      </c>
      <c r="O1224" s="39">
        <v>42527</v>
      </c>
      <c r="P1224" s="38" t="s">
        <v>3278</v>
      </c>
      <c r="Q1224" s="65">
        <v>2444604.19</v>
      </c>
    </row>
    <row r="1225" spans="1:17" ht="23.25" x14ac:dyDescent="0.25">
      <c r="A1225" s="72">
        <v>1224</v>
      </c>
      <c r="B1225" s="81" t="s">
        <v>495</v>
      </c>
      <c r="C1225" s="24"/>
      <c r="D1225" s="24" t="s">
        <v>415</v>
      </c>
      <c r="E1225" s="88" t="s">
        <v>18</v>
      </c>
      <c r="F1225" s="88" t="s">
        <v>416</v>
      </c>
      <c r="G1225" s="88" t="s">
        <v>20</v>
      </c>
      <c r="H1225" s="88" t="s">
        <v>53</v>
      </c>
      <c r="I1225" s="84" t="s">
        <v>606</v>
      </c>
      <c r="J1225" s="249" t="str">
        <f t="shared" si="19"/>
        <v>муниципальное образование «город Екатеринбург», г. Екатеринбург, ул. Комсомольская, д. 45/5</v>
      </c>
      <c r="K1225" s="75">
        <v>404.1</v>
      </c>
      <c r="L1225" s="75">
        <v>8</v>
      </c>
      <c r="M1225" s="75">
        <v>8</v>
      </c>
      <c r="N1225" s="38" t="s">
        <v>1701</v>
      </c>
      <c r="O1225" s="39">
        <v>42527</v>
      </c>
      <c r="P1225" s="38" t="s">
        <v>3278</v>
      </c>
      <c r="Q1225" s="65">
        <v>3771080.88</v>
      </c>
    </row>
    <row r="1226" spans="1:17" ht="23.25" x14ac:dyDescent="0.25">
      <c r="A1226" s="72">
        <v>1225</v>
      </c>
      <c r="B1226" s="81" t="s">
        <v>495</v>
      </c>
      <c r="C1226" s="24"/>
      <c r="D1226" s="24" t="s">
        <v>415</v>
      </c>
      <c r="E1226" s="24" t="s">
        <v>18</v>
      </c>
      <c r="F1226" s="24" t="s">
        <v>416</v>
      </c>
      <c r="G1226" s="24" t="s">
        <v>20</v>
      </c>
      <c r="H1226" s="24" t="s">
        <v>53</v>
      </c>
      <c r="I1226" s="58">
        <v>47</v>
      </c>
      <c r="J1226" s="249" t="str">
        <f t="shared" si="19"/>
        <v>муниципальное образование «город Екатеринбург», г. Екатеринбург, ул. Комсомольская, д. 47</v>
      </c>
      <c r="K1226" s="75">
        <v>2285</v>
      </c>
      <c r="L1226" s="75">
        <v>30</v>
      </c>
      <c r="M1226" s="75">
        <v>8</v>
      </c>
      <c r="N1226" s="38" t="s">
        <v>1701</v>
      </c>
      <c r="O1226" s="39">
        <v>42527</v>
      </c>
      <c r="P1226" s="38" t="s">
        <v>3278</v>
      </c>
      <c r="Q1226" s="65">
        <v>10359977.59</v>
      </c>
    </row>
    <row r="1227" spans="1:17" ht="23.25" x14ac:dyDescent="0.25">
      <c r="A1227" s="72">
        <v>1226</v>
      </c>
      <c r="B1227" s="81" t="s">
        <v>495</v>
      </c>
      <c r="C1227" s="24"/>
      <c r="D1227" s="24" t="s">
        <v>415</v>
      </c>
      <c r="E1227" s="88" t="s">
        <v>18</v>
      </c>
      <c r="F1227" s="88" t="s">
        <v>416</v>
      </c>
      <c r="G1227" s="88" t="s">
        <v>20</v>
      </c>
      <c r="H1227" s="88" t="s">
        <v>53</v>
      </c>
      <c r="I1227" s="84" t="s">
        <v>942</v>
      </c>
      <c r="J1227" s="249" t="str">
        <f t="shared" si="19"/>
        <v>муниципальное образование «город Екатеринбург», г. Екатеринбург, ул. Комсомольская, д. 59В</v>
      </c>
      <c r="K1227" s="75">
        <v>844.6</v>
      </c>
      <c r="L1227" s="75">
        <v>12</v>
      </c>
      <c r="M1227" s="75">
        <v>7</v>
      </c>
      <c r="N1227" s="38" t="s">
        <v>2452</v>
      </c>
      <c r="O1227" s="39">
        <v>42528</v>
      </c>
      <c r="P1227" s="38" t="s">
        <v>1687</v>
      </c>
      <c r="Q1227" s="65">
        <v>3793724.78</v>
      </c>
    </row>
    <row r="1228" spans="1:17" ht="23.25" x14ac:dyDescent="0.25">
      <c r="A1228" s="72">
        <v>1227</v>
      </c>
      <c r="B1228" s="81" t="s">
        <v>495</v>
      </c>
      <c r="C1228" s="24"/>
      <c r="D1228" s="24" t="s">
        <v>415</v>
      </c>
      <c r="E1228" s="88" t="s">
        <v>18</v>
      </c>
      <c r="F1228" s="88" t="s">
        <v>416</v>
      </c>
      <c r="G1228" s="88" t="s">
        <v>20</v>
      </c>
      <c r="H1228" s="88" t="s">
        <v>598</v>
      </c>
      <c r="I1228" s="84">
        <v>12</v>
      </c>
      <c r="J1228" s="249" t="str">
        <f t="shared" si="19"/>
        <v>муниципальное образование «город Екатеринбург», г. Екатеринбург, ул. Корепина, д. 12</v>
      </c>
      <c r="K1228" s="75">
        <v>516.1</v>
      </c>
      <c r="L1228" s="75">
        <v>8</v>
      </c>
      <c r="M1228" s="75">
        <v>4</v>
      </c>
      <c r="N1228" s="38" t="s">
        <v>2453</v>
      </c>
      <c r="O1228" s="39" t="s">
        <v>2454</v>
      </c>
      <c r="P1228" s="38" t="s">
        <v>3280</v>
      </c>
      <c r="Q1228" s="65">
        <v>1526112.88</v>
      </c>
    </row>
    <row r="1229" spans="1:17" ht="23.25" x14ac:dyDescent="0.25">
      <c r="A1229" s="72">
        <v>1228</v>
      </c>
      <c r="B1229" s="81" t="s">
        <v>495</v>
      </c>
      <c r="C1229" s="24"/>
      <c r="D1229" s="24" t="s">
        <v>415</v>
      </c>
      <c r="E1229" s="24" t="s">
        <v>18</v>
      </c>
      <c r="F1229" s="24" t="s">
        <v>416</v>
      </c>
      <c r="G1229" s="24" t="s">
        <v>20</v>
      </c>
      <c r="H1229" s="24" t="s">
        <v>598</v>
      </c>
      <c r="I1229" s="58">
        <v>14</v>
      </c>
      <c r="J1229" s="249" t="str">
        <f t="shared" si="19"/>
        <v>муниципальное образование «город Екатеринбург», г. Екатеринбург, ул. Корепина, д. 14</v>
      </c>
      <c r="K1229" s="75">
        <v>514.70000000000005</v>
      </c>
      <c r="L1229" s="75">
        <v>8</v>
      </c>
      <c r="M1229" s="75">
        <v>8</v>
      </c>
      <c r="N1229" s="38" t="s">
        <v>2377</v>
      </c>
      <c r="O1229" s="39">
        <v>42502</v>
      </c>
      <c r="P1229" s="38" t="s">
        <v>2378</v>
      </c>
      <c r="Q1229" s="65">
        <v>2589820.34</v>
      </c>
    </row>
    <row r="1230" spans="1:17" ht="23.25" x14ac:dyDescent="0.25">
      <c r="A1230" s="72">
        <v>1229</v>
      </c>
      <c r="B1230" s="81" t="s">
        <v>495</v>
      </c>
      <c r="C1230" s="24"/>
      <c r="D1230" s="24" t="s">
        <v>415</v>
      </c>
      <c r="E1230" s="88" t="s">
        <v>18</v>
      </c>
      <c r="F1230" s="88" t="s">
        <v>416</v>
      </c>
      <c r="G1230" s="88" t="s">
        <v>20</v>
      </c>
      <c r="H1230" s="88" t="s">
        <v>598</v>
      </c>
      <c r="I1230" s="84">
        <v>16</v>
      </c>
      <c r="J1230" s="249" t="str">
        <f t="shared" si="19"/>
        <v>муниципальное образование «город Екатеринбург», г. Екатеринбург, ул. Корепина, д. 16</v>
      </c>
      <c r="K1230" s="75">
        <v>502.2</v>
      </c>
      <c r="L1230" s="75">
        <v>8</v>
      </c>
      <c r="M1230" s="75">
        <v>5</v>
      </c>
      <c r="N1230" s="38" t="s">
        <v>2455</v>
      </c>
      <c r="O1230" s="39" t="s">
        <v>2454</v>
      </c>
      <c r="P1230" s="38" t="s">
        <v>3280</v>
      </c>
      <c r="Q1230" s="65">
        <v>1963973.1199999999</v>
      </c>
    </row>
    <row r="1231" spans="1:17" ht="33.75" x14ac:dyDescent="0.25">
      <c r="A1231" s="72">
        <v>1230</v>
      </c>
      <c r="B1231" s="81" t="s">
        <v>495</v>
      </c>
      <c r="C1231" s="24"/>
      <c r="D1231" s="24" t="s">
        <v>415</v>
      </c>
      <c r="E1231" s="24" t="s">
        <v>18</v>
      </c>
      <c r="F1231" s="24" t="s">
        <v>416</v>
      </c>
      <c r="G1231" s="24" t="s">
        <v>20</v>
      </c>
      <c r="H1231" s="24" t="s">
        <v>598</v>
      </c>
      <c r="I1231" s="58">
        <v>27</v>
      </c>
      <c r="J1231" s="249" t="str">
        <f t="shared" si="19"/>
        <v>муниципальное образование «город Екатеринбург», г. Екатеринбург, ул. Корепина, д. 27</v>
      </c>
      <c r="K1231" s="75">
        <v>534.70000000000005</v>
      </c>
      <c r="L1231" s="75">
        <v>8</v>
      </c>
      <c r="M1231" s="75">
        <v>8</v>
      </c>
      <c r="N1231" s="38" t="s">
        <v>2456</v>
      </c>
      <c r="O1231" s="39" t="s">
        <v>2454</v>
      </c>
      <c r="P1231" s="38" t="s">
        <v>2381</v>
      </c>
      <c r="Q1231" s="65">
        <v>3008303.8</v>
      </c>
    </row>
    <row r="1232" spans="1:17" ht="33.75" x14ac:dyDescent="0.25">
      <c r="A1232" s="72">
        <v>1231</v>
      </c>
      <c r="B1232" s="81" t="s">
        <v>495</v>
      </c>
      <c r="C1232" s="24"/>
      <c r="D1232" s="24" t="s">
        <v>415</v>
      </c>
      <c r="E1232" s="24" t="s">
        <v>18</v>
      </c>
      <c r="F1232" s="24" t="s">
        <v>416</v>
      </c>
      <c r="G1232" s="24" t="s">
        <v>20</v>
      </c>
      <c r="H1232" s="24" t="s">
        <v>598</v>
      </c>
      <c r="I1232" s="58" t="s">
        <v>931</v>
      </c>
      <c r="J1232" s="249" t="str">
        <f t="shared" si="19"/>
        <v>муниципальное образование «город Екатеринбург», г. Екатеринбург, ул. Корепина, д. 27КОРПУС А</v>
      </c>
      <c r="K1232" s="75">
        <v>542.79999999999995</v>
      </c>
      <c r="L1232" s="75">
        <v>8</v>
      </c>
      <c r="M1232" s="75">
        <v>6</v>
      </c>
      <c r="N1232" s="38" t="s">
        <v>2456</v>
      </c>
      <c r="O1232" s="39" t="s">
        <v>2454</v>
      </c>
      <c r="P1232" s="38" t="s">
        <v>2381</v>
      </c>
      <c r="Q1232" s="65">
        <v>2642553.36</v>
      </c>
    </row>
    <row r="1233" spans="1:17" ht="23.25" x14ac:dyDescent="0.25">
      <c r="A1233" s="72">
        <v>1232</v>
      </c>
      <c r="B1233" s="81" t="s">
        <v>495</v>
      </c>
      <c r="C1233" s="73"/>
      <c r="D1233" s="24" t="s">
        <v>415</v>
      </c>
      <c r="E1233" s="24" t="s">
        <v>18</v>
      </c>
      <c r="F1233" s="24" t="s">
        <v>416</v>
      </c>
      <c r="G1233" s="24" t="s">
        <v>20</v>
      </c>
      <c r="H1233" s="24" t="s">
        <v>598</v>
      </c>
      <c r="I1233" s="58">
        <v>29</v>
      </c>
      <c r="J1233" s="249" t="str">
        <f t="shared" si="19"/>
        <v>муниципальное образование «город Екатеринбург», г. Екатеринбург, ул. Корепина, д. 29</v>
      </c>
      <c r="K1233" s="75">
        <v>536.29999999999995</v>
      </c>
      <c r="L1233" s="75">
        <v>8</v>
      </c>
      <c r="M1233" s="75">
        <v>4</v>
      </c>
      <c r="N1233" s="38" t="s">
        <v>2457</v>
      </c>
      <c r="O1233" s="39">
        <v>42502</v>
      </c>
      <c r="P1233" s="38" t="s">
        <v>1635</v>
      </c>
      <c r="Q1233" s="65">
        <v>1038014.14</v>
      </c>
    </row>
    <row r="1234" spans="1:17" ht="33.75" x14ac:dyDescent="0.25">
      <c r="A1234" s="72">
        <v>1233</v>
      </c>
      <c r="B1234" s="81" t="s">
        <v>495</v>
      </c>
      <c r="C1234" s="73"/>
      <c r="D1234" s="24" t="s">
        <v>415</v>
      </c>
      <c r="E1234" s="24" t="s">
        <v>18</v>
      </c>
      <c r="F1234" s="24" t="s">
        <v>416</v>
      </c>
      <c r="G1234" s="24" t="s">
        <v>20</v>
      </c>
      <c r="H1234" s="24" t="s">
        <v>598</v>
      </c>
      <c r="I1234" s="58" t="s">
        <v>913</v>
      </c>
      <c r="J1234" s="249" t="str">
        <f t="shared" si="19"/>
        <v>муниципальное образование «город Екатеринбург», г. Екатеринбург, ул. Корепина, д. 29КОРПУС А</v>
      </c>
      <c r="K1234" s="75">
        <v>538.1</v>
      </c>
      <c r="L1234" s="75">
        <v>8</v>
      </c>
      <c r="M1234" s="75">
        <v>7</v>
      </c>
      <c r="N1234" s="38" t="s">
        <v>2456</v>
      </c>
      <c r="O1234" s="39" t="s">
        <v>2454</v>
      </c>
      <c r="P1234" s="38" t="s">
        <v>2381</v>
      </c>
      <c r="Q1234" s="65">
        <v>2240325.58</v>
      </c>
    </row>
    <row r="1235" spans="1:17" ht="23.25" x14ac:dyDescent="0.25">
      <c r="A1235" s="80">
        <v>1234</v>
      </c>
      <c r="B1235" s="81" t="s">
        <v>495</v>
      </c>
      <c r="C1235" s="73"/>
      <c r="D1235" s="24" t="s">
        <v>415</v>
      </c>
      <c r="E1235" s="88" t="s">
        <v>18</v>
      </c>
      <c r="F1235" s="88" t="s">
        <v>416</v>
      </c>
      <c r="G1235" s="88" t="s">
        <v>20</v>
      </c>
      <c r="H1235" s="88" t="s">
        <v>598</v>
      </c>
      <c r="I1235" s="84">
        <v>31</v>
      </c>
      <c r="J1235" s="249" t="str">
        <f t="shared" si="19"/>
        <v>муниципальное образование «город Екатеринбург», г. Екатеринбург, ул. Корепина, д. 31</v>
      </c>
      <c r="K1235" s="75">
        <v>905.5</v>
      </c>
      <c r="L1235" s="75">
        <v>12</v>
      </c>
      <c r="M1235" s="75">
        <v>2</v>
      </c>
      <c r="N1235" s="38" t="s">
        <v>2458</v>
      </c>
      <c r="O1235" s="39">
        <v>42667</v>
      </c>
      <c r="P1235" s="38" t="s">
        <v>2391</v>
      </c>
      <c r="Q1235" s="65">
        <v>810166.76</v>
      </c>
    </row>
    <row r="1236" spans="1:17" ht="33.75" x14ac:dyDescent="0.25">
      <c r="A1236" s="72">
        <v>1235</v>
      </c>
      <c r="B1236" s="81" t="s">
        <v>495</v>
      </c>
      <c r="C1236" s="73"/>
      <c r="D1236" s="24" t="s">
        <v>415</v>
      </c>
      <c r="E1236" s="24" t="s">
        <v>18</v>
      </c>
      <c r="F1236" s="24" t="s">
        <v>416</v>
      </c>
      <c r="G1236" s="24" t="s">
        <v>20</v>
      </c>
      <c r="H1236" s="24" t="s">
        <v>598</v>
      </c>
      <c r="I1236" s="58" t="s">
        <v>900</v>
      </c>
      <c r="J1236" s="249" t="str">
        <f t="shared" si="19"/>
        <v>муниципальное образование «город Екатеринбург», г. Екатеринбург, ул. Корепина, д. 31КОРПУС А</v>
      </c>
      <c r="K1236" s="75">
        <v>542.29999999999995</v>
      </c>
      <c r="L1236" s="75">
        <v>8</v>
      </c>
      <c r="M1236" s="75">
        <v>6</v>
      </c>
      <c r="N1236" s="38" t="s">
        <v>2456</v>
      </c>
      <c r="O1236" s="39" t="s">
        <v>2454</v>
      </c>
      <c r="P1236" s="38" t="s">
        <v>2381</v>
      </c>
      <c r="Q1236" s="65">
        <v>3039662.3000000003</v>
      </c>
    </row>
    <row r="1237" spans="1:17" ht="33.75" x14ac:dyDescent="0.25">
      <c r="A1237" s="72">
        <v>1236</v>
      </c>
      <c r="B1237" s="81" t="s">
        <v>495</v>
      </c>
      <c r="C1237" s="73"/>
      <c r="D1237" s="24" t="s">
        <v>415</v>
      </c>
      <c r="E1237" s="24" t="s">
        <v>18</v>
      </c>
      <c r="F1237" s="24" t="s">
        <v>416</v>
      </c>
      <c r="G1237" s="24" t="s">
        <v>20</v>
      </c>
      <c r="H1237" s="24" t="s">
        <v>598</v>
      </c>
      <c r="I1237" s="58">
        <v>33</v>
      </c>
      <c r="J1237" s="249" t="str">
        <f t="shared" si="19"/>
        <v>муниципальное образование «город Екатеринбург», г. Екатеринбург, ул. Корепина, д. 33</v>
      </c>
      <c r="K1237" s="75">
        <v>541.1</v>
      </c>
      <c r="L1237" s="75">
        <v>8</v>
      </c>
      <c r="M1237" s="75">
        <v>5</v>
      </c>
      <c r="N1237" s="38" t="s">
        <v>2459</v>
      </c>
      <c r="O1237" s="39" t="s">
        <v>2454</v>
      </c>
      <c r="P1237" s="38" t="s">
        <v>2381</v>
      </c>
      <c r="Q1237" s="65">
        <v>1604540.4</v>
      </c>
    </row>
    <row r="1238" spans="1:17" ht="23.25" x14ac:dyDescent="0.25">
      <c r="A1238" s="72">
        <v>1237</v>
      </c>
      <c r="B1238" s="81" t="s">
        <v>495</v>
      </c>
      <c r="C1238" s="73"/>
      <c r="D1238" s="24" t="s">
        <v>415</v>
      </c>
      <c r="E1238" s="24" t="s">
        <v>18</v>
      </c>
      <c r="F1238" s="24" t="s">
        <v>416</v>
      </c>
      <c r="G1238" s="24" t="s">
        <v>20</v>
      </c>
      <c r="H1238" s="24" t="s">
        <v>598</v>
      </c>
      <c r="I1238" s="58">
        <v>35</v>
      </c>
      <c r="J1238" s="249" t="str">
        <f t="shared" si="19"/>
        <v>муниципальное образование «город Екатеринбург», г. Екатеринбург, ул. Корепина, д. 35</v>
      </c>
      <c r="K1238" s="75">
        <v>540.70000000000005</v>
      </c>
      <c r="L1238" s="75">
        <v>8</v>
      </c>
      <c r="M1238" s="75">
        <v>5</v>
      </c>
      <c r="N1238" s="38" t="s">
        <v>2460</v>
      </c>
      <c r="O1238" s="39">
        <v>42629</v>
      </c>
      <c r="P1238" s="38" t="s">
        <v>1847</v>
      </c>
      <c r="Q1238" s="65">
        <v>2160181.16</v>
      </c>
    </row>
    <row r="1239" spans="1:17" ht="23.25" x14ac:dyDescent="0.25">
      <c r="A1239" s="72">
        <v>1238</v>
      </c>
      <c r="B1239" s="81" t="s">
        <v>495</v>
      </c>
      <c r="C1239" s="73"/>
      <c r="D1239" s="24" t="s">
        <v>415</v>
      </c>
      <c r="E1239" s="24" t="s">
        <v>18</v>
      </c>
      <c r="F1239" s="24" t="s">
        <v>416</v>
      </c>
      <c r="G1239" s="24" t="s">
        <v>20</v>
      </c>
      <c r="H1239" s="24" t="s">
        <v>598</v>
      </c>
      <c r="I1239" s="58">
        <v>37</v>
      </c>
      <c r="J1239" s="249" t="str">
        <f t="shared" si="19"/>
        <v>муниципальное образование «город Екатеринбург», г. Екатеринбург, ул. Корепина, д. 37</v>
      </c>
      <c r="K1239" s="75">
        <v>1428.7</v>
      </c>
      <c r="L1239" s="75">
        <v>18</v>
      </c>
      <c r="M1239" s="75">
        <v>4</v>
      </c>
      <c r="N1239" s="38" t="s">
        <v>2376</v>
      </c>
      <c r="O1239" s="39">
        <v>42629</v>
      </c>
      <c r="P1239" s="38" t="s">
        <v>1632</v>
      </c>
      <c r="Q1239" s="65">
        <v>5810111.1399999997</v>
      </c>
    </row>
    <row r="1240" spans="1:17" ht="23.25" x14ac:dyDescent="0.25">
      <c r="A1240" s="72">
        <v>1239</v>
      </c>
      <c r="B1240" s="81" t="s">
        <v>495</v>
      </c>
      <c r="C1240" s="73"/>
      <c r="D1240" s="24" t="s">
        <v>415</v>
      </c>
      <c r="E1240" s="24" t="s">
        <v>18</v>
      </c>
      <c r="F1240" s="24" t="s">
        <v>416</v>
      </c>
      <c r="G1240" s="24" t="s">
        <v>20</v>
      </c>
      <c r="H1240" s="24" t="s">
        <v>598</v>
      </c>
      <c r="I1240" s="58">
        <v>40</v>
      </c>
      <c r="J1240" s="249" t="str">
        <f t="shared" si="19"/>
        <v>муниципальное образование «город Екатеринбург», г. Екатеринбург, ул. Корепина, д. 40</v>
      </c>
      <c r="K1240" s="75">
        <v>667</v>
      </c>
      <c r="L1240" s="75">
        <v>12</v>
      </c>
      <c r="M1240" s="75">
        <v>6</v>
      </c>
      <c r="N1240" s="38" t="s">
        <v>2457</v>
      </c>
      <c r="O1240" s="39">
        <v>42502</v>
      </c>
      <c r="P1240" s="38" t="s">
        <v>1635</v>
      </c>
      <c r="Q1240" s="65">
        <v>3209873.76</v>
      </c>
    </row>
    <row r="1241" spans="1:17" ht="33.75" x14ac:dyDescent="0.25">
      <c r="A1241" s="72">
        <v>1240</v>
      </c>
      <c r="B1241" s="81" t="s">
        <v>495</v>
      </c>
      <c r="C1241" s="73"/>
      <c r="D1241" s="24" t="s">
        <v>415</v>
      </c>
      <c r="E1241" s="24" t="s">
        <v>18</v>
      </c>
      <c r="F1241" s="24" t="s">
        <v>416</v>
      </c>
      <c r="G1241" s="24" t="s">
        <v>20</v>
      </c>
      <c r="H1241" s="24" t="s">
        <v>598</v>
      </c>
      <c r="I1241" s="58">
        <v>42</v>
      </c>
      <c r="J1241" s="249" t="str">
        <f t="shared" si="19"/>
        <v>муниципальное образование «город Екатеринбург», г. Екатеринбург, ул. Корепина, д. 42</v>
      </c>
      <c r="K1241" s="75">
        <v>665</v>
      </c>
      <c r="L1241" s="75">
        <v>12</v>
      </c>
      <c r="M1241" s="75">
        <v>8</v>
      </c>
      <c r="N1241" s="38" t="s">
        <v>2459</v>
      </c>
      <c r="O1241" s="39" t="s">
        <v>2454</v>
      </c>
      <c r="P1241" s="38" t="s">
        <v>2381</v>
      </c>
      <c r="Q1241" s="65">
        <v>3462876.38</v>
      </c>
    </row>
    <row r="1242" spans="1:17" ht="33.75" x14ac:dyDescent="0.25">
      <c r="A1242" s="72">
        <v>1241</v>
      </c>
      <c r="B1242" s="81" t="s">
        <v>495</v>
      </c>
      <c r="C1242" s="73"/>
      <c r="D1242" s="24" t="s">
        <v>415</v>
      </c>
      <c r="E1242" s="24" t="s">
        <v>18</v>
      </c>
      <c r="F1242" s="24" t="s">
        <v>416</v>
      </c>
      <c r="G1242" s="24" t="s">
        <v>20</v>
      </c>
      <c r="H1242" s="24" t="s">
        <v>598</v>
      </c>
      <c r="I1242" s="58">
        <v>44</v>
      </c>
      <c r="J1242" s="249" t="str">
        <f t="shared" si="19"/>
        <v>муниципальное образование «город Екатеринбург», г. Екатеринбург, ул. Корепина, д. 44</v>
      </c>
      <c r="K1242" s="75">
        <v>675</v>
      </c>
      <c r="L1242" s="75">
        <v>12</v>
      </c>
      <c r="M1242" s="75">
        <v>6</v>
      </c>
      <c r="N1242" s="38" t="s">
        <v>2459</v>
      </c>
      <c r="O1242" s="39" t="s">
        <v>2454</v>
      </c>
      <c r="P1242" s="38" t="s">
        <v>2381</v>
      </c>
      <c r="Q1242" s="65">
        <v>3769908.84</v>
      </c>
    </row>
    <row r="1243" spans="1:17" ht="23.25" x14ac:dyDescent="0.25">
      <c r="A1243" s="72">
        <v>1242</v>
      </c>
      <c r="B1243" s="81" t="s">
        <v>495</v>
      </c>
      <c r="C1243" s="24"/>
      <c r="D1243" s="24" t="s">
        <v>415</v>
      </c>
      <c r="E1243" s="88" t="s">
        <v>18</v>
      </c>
      <c r="F1243" s="88" t="s">
        <v>416</v>
      </c>
      <c r="G1243" s="88" t="s">
        <v>20</v>
      </c>
      <c r="H1243" s="88" t="s">
        <v>598</v>
      </c>
      <c r="I1243" s="84" t="s">
        <v>1003</v>
      </c>
      <c r="J1243" s="249" t="str">
        <f t="shared" si="19"/>
        <v>муниципальное образование «город Екатеринбург», г. Екатеринбург, ул. Корепина, д. 45</v>
      </c>
      <c r="K1243" s="25">
        <v>396</v>
      </c>
      <c r="L1243" s="75">
        <v>8</v>
      </c>
      <c r="M1243" s="25">
        <v>8</v>
      </c>
      <c r="N1243" s="38" t="s">
        <v>2457</v>
      </c>
      <c r="O1243" s="39">
        <v>42502</v>
      </c>
      <c r="P1243" s="38" t="s">
        <v>1635</v>
      </c>
      <c r="Q1243" s="65">
        <v>2634739.4</v>
      </c>
    </row>
    <row r="1244" spans="1:17" ht="23.25" x14ac:dyDescent="0.25">
      <c r="A1244" s="72">
        <v>1243</v>
      </c>
      <c r="B1244" s="81" t="s">
        <v>495</v>
      </c>
      <c r="C1244" s="73"/>
      <c r="D1244" s="24" t="s">
        <v>415</v>
      </c>
      <c r="E1244" s="24" t="s">
        <v>18</v>
      </c>
      <c r="F1244" s="24" t="s">
        <v>416</v>
      </c>
      <c r="G1244" s="24" t="s">
        <v>20</v>
      </c>
      <c r="H1244" s="24" t="s">
        <v>598</v>
      </c>
      <c r="I1244" s="58" t="s">
        <v>1463</v>
      </c>
      <c r="J1244" s="249" t="str">
        <f t="shared" si="19"/>
        <v>муниципальное образование «город Екатеринбург», г. Екатеринбург, ул. Корепина, д. 45КОРПУС А</v>
      </c>
      <c r="K1244" s="75">
        <v>793.5</v>
      </c>
      <c r="L1244" s="75">
        <v>26</v>
      </c>
      <c r="M1244" s="75">
        <v>7</v>
      </c>
      <c r="N1244" s="38" t="s">
        <v>2461</v>
      </c>
      <c r="O1244" s="39" t="s">
        <v>2454</v>
      </c>
      <c r="P1244" s="38" t="s">
        <v>3277</v>
      </c>
      <c r="Q1244" s="65">
        <v>4238442</v>
      </c>
    </row>
    <row r="1245" spans="1:17" ht="23.25" x14ac:dyDescent="0.25">
      <c r="A1245" s="72">
        <v>1244</v>
      </c>
      <c r="B1245" s="81" t="s">
        <v>495</v>
      </c>
      <c r="C1245" s="73"/>
      <c r="D1245" s="24" t="s">
        <v>415</v>
      </c>
      <c r="E1245" s="24" t="s">
        <v>18</v>
      </c>
      <c r="F1245" s="24" t="s">
        <v>416</v>
      </c>
      <c r="G1245" s="24" t="s">
        <v>20</v>
      </c>
      <c r="H1245" s="24" t="s">
        <v>598</v>
      </c>
      <c r="I1245" s="58">
        <v>46</v>
      </c>
      <c r="J1245" s="249" t="str">
        <f t="shared" si="19"/>
        <v>муниципальное образование «город Екатеринбург», г. Екатеринбург, ул. Корепина, д. 46</v>
      </c>
      <c r="K1245" s="75">
        <v>653</v>
      </c>
      <c r="L1245" s="75">
        <v>12</v>
      </c>
      <c r="M1245" s="75">
        <v>6</v>
      </c>
      <c r="N1245" s="38" t="s">
        <v>2457</v>
      </c>
      <c r="O1245" s="39">
        <v>42502</v>
      </c>
      <c r="P1245" s="38" t="s">
        <v>1635</v>
      </c>
      <c r="Q1245" s="65">
        <v>2245469.2000000002</v>
      </c>
    </row>
    <row r="1246" spans="1:17" ht="23.25" x14ac:dyDescent="0.25">
      <c r="A1246" s="72">
        <v>1245</v>
      </c>
      <c r="B1246" s="81" t="s">
        <v>495</v>
      </c>
      <c r="C1246" s="73"/>
      <c r="D1246" s="24" t="s">
        <v>415</v>
      </c>
      <c r="E1246" s="24" t="s">
        <v>18</v>
      </c>
      <c r="F1246" s="24" t="s">
        <v>416</v>
      </c>
      <c r="G1246" s="24" t="s">
        <v>20</v>
      </c>
      <c r="H1246" s="24" t="s">
        <v>598</v>
      </c>
      <c r="I1246" s="58">
        <v>49</v>
      </c>
      <c r="J1246" s="249" t="str">
        <f t="shared" si="19"/>
        <v>муниципальное образование «город Екатеринбург», г. Екатеринбург, ул. Корепина, д. 49</v>
      </c>
      <c r="K1246" s="75">
        <v>394</v>
      </c>
      <c r="L1246" s="75">
        <v>8</v>
      </c>
      <c r="M1246" s="75">
        <v>8</v>
      </c>
      <c r="N1246" s="38" t="s">
        <v>2457</v>
      </c>
      <c r="O1246" s="39">
        <v>42502</v>
      </c>
      <c r="P1246" s="38" t="s">
        <v>1635</v>
      </c>
      <c r="Q1246" s="65">
        <v>2675133.16</v>
      </c>
    </row>
    <row r="1247" spans="1:17" ht="23.25" x14ac:dyDescent="0.25">
      <c r="A1247" s="80">
        <v>1246</v>
      </c>
      <c r="B1247" s="81" t="s">
        <v>495</v>
      </c>
      <c r="C1247" s="73"/>
      <c r="D1247" s="24" t="s">
        <v>415</v>
      </c>
      <c r="E1247" s="24" t="s">
        <v>18</v>
      </c>
      <c r="F1247" s="24" t="s">
        <v>416</v>
      </c>
      <c r="G1247" s="24" t="s">
        <v>20</v>
      </c>
      <c r="H1247" s="24" t="s">
        <v>598</v>
      </c>
      <c r="I1247" s="58" t="s">
        <v>914</v>
      </c>
      <c r="J1247" s="249" t="str">
        <f t="shared" si="19"/>
        <v>муниципальное образование «город Екатеринбург», г. Екатеринбург, ул. Корепина, д. 9КОРПУС А</v>
      </c>
      <c r="K1247" s="75">
        <v>922</v>
      </c>
      <c r="L1247" s="75">
        <v>12</v>
      </c>
      <c r="M1247" s="75">
        <v>5</v>
      </c>
      <c r="N1247" s="38" t="s">
        <v>2094</v>
      </c>
      <c r="O1247" s="39">
        <v>42865</v>
      </c>
      <c r="P1247" s="38" t="s">
        <v>1847</v>
      </c>
      <c r="Q1247" s="65">
        <v>6403787.9500000002</v>
      </c>
    </row>
    <row r="1248" spans="1:17" ht="23.25" x14ac:dyDescent="0.25">
      <c r="A1248" s="72">
        <v>1247</v>
      </c>
      <c r="B1248" s="81" t="s">
        <v>495</v>
      </c>
      <c r="C1248" s="68"/>
      <c r="D1248" s="49" t="s">
        <v>415</v>
      </c>
      <c r="E1248" s="49" t="s">
        <v>18</v>
      </c>
      <c r="F1248" s="49" t="s">
        <v>416</v>
      </c>
      <c r="G1248" s="49" t="s">
        <v>20</v>
      </c>
      <c r="H1248" s="49" t="s">
        <v>427</v>
      </c>
      <c r="I1248" s="67">
        <v>7</v>
      </c>
      <c r="J1248" s="249" t="str">
        <f t="shared" si="19"/>
        <v>муниципальное образование «город Екатеринбург», г. Екатеринбург, ул. Косарева, д. 7</v>
      </c>
      <c r="K1248" s="99">
        <v>5076.8</v>
      </c>
      <c r="L1248" s="75">
        <v>88</v>
      </c>
      <c r="M1248" s="99">
        <v>2</v>
      </c>
      <c r="N1248" s="55" t="s">
        <v>1298</v>
      </c>
      <c r="O1248" s="54">
        <v>42598</v>
      </c>
      <c r="P1248" s="55" t="s">
        <v>1598</v>
      </c>
      <c r="Q1248" s="65">
        <v>3754482.22</v>
      </c>
    </row>
    <row r="1249" spans="1:17" ht="23.25" x14ac:dyDescent="0.25">
      <c r="A1249" s="72">
        <v>1248</v>
      </c>
      <c r="B1249" s="81" t="s">
        <v>495</v>
      </c>
      <c r="C1249" s="44"/>
      <c r="D1249" s="24" t="s">
        <v>415</v>
      </c>
      <c r="E1249" s="88" t="s">
        <v>18</v>
      </c>
      <c r="F1249" s="88" t="s">
        <v>416</v>
      </c>
      <c r="G1249" s="88" t="s">
        <v>20</v>
      </c>
      <c r="H1249" s="88" t="s">
        <v>878</v>
      </c>
      <c r="I1249" s="84">
        <v>11</v>
      </c>
      <c r="J1249" s="249" t="str">
        <f t="shared" si="19"/>
        <v>муниципальное образование «город Екатеринбург», г. Екатеринбург, ул. Коуровская, д. 11</v>
      </c>
      <c r="K1249" s="75">
        <v>932.8</v>
      </c>
      <c r="L1249" s="75">
        <v>14</v>
      </c>
      <c r="M1249" s="75">
        <v>7</v>
      </c>
      <c r="N1249" s="38" t="s">
        <v>2093</v>
      </c>
      <c r="O1249" s="39">
        <v>42699</v>
      </c>
      <c r="P1249" s="38" t="s">
        <v>1610</v>
      </c>
      <c r="Q1249" s="65">
        <v>6656436.7599999998</v>
      </c>
    </row>
    <row r="1250" spans="1:17" ht="23.25" x14ac:dyDescent="0.25">
      <c r="A1250" s="72">
        <v>1249</v>
      </c>
      <c r="B1250" s="81" t="s">
        <v>495</v>
      </c>
      <c r="C1250" s="44"/>
      <c r="D1250" s="24" t="s">
        <v>415</v>
      </c>
      <c r="E1250" s="88" t="s">
        <v>18</v>
      </c>
      <c r="F1250" s="88" t="s">
        <v>416</v>
      </c>
      <c r="G1250" s="88" t="s">
        <v>20</v>
      </c>
      <c r="H1250" s="88" t="s">
        <v>878</v>
      </c>
      <c r="I1250" s="84">
        <v>16</v>
      </c>
      <c r="J1250" s="249" t="str">
        <f t="shared" si="19"/>
        <v>муниципальное образование «город Екатеринбург», г. Екатеринбург, ул. Коуровская, д. 16</v>
      </c>
      <c r="K1250" s="75">
        <v>488.6</v>
      </c>
      <c r="L1250" s="75">
        <v>8</v>
      </c>
      <c r="M1250" s="75">
        <v>7</v>
      </c>
      <c r="N1250" s="38" t="s">
        <v>2093</v>
      </c>
      <c r="O1250" s="39">
        <v>42699</v>
      </c>
      <c r="P1250" s="38" t="s">
        <v>1610</v>
      </c>
      <c r="Q1250" s="65">
        <v>3388798.47</v>
      </c>
    </row>
    <row r="1251" spans="1:17" ht="23.25" x14ac:dyDescent="0.25">
      <c r="A1251" s="72">
        <v>1250</v>
      </c>
      <c r="B1251" s="81" t="s">
        <v>495</v>
      </c>
      <c r="C1251" s="49"/>
      <c r="D1251" s="49" t="s">
        <v>415</v>
      </c>
      <c r="E1251" s="49" t="s">
        <v>18</v>
      </c>
      <c r="F1251" s="49" t="s">
        <v>416</v>
      </c>
      <c r="G1251" s="49" t="s">
        <v>20</v>
      </c>
      <c r="H1251" s="49" t="s">
        <v>817</v>
      </c>
      <c r="I1251" s="67">
        <v>6</v>
      </c>
      <c r="J1251" s="249" t="str">
        <f t="shared" si="19"/>
        <v>муниципальное образование «город Екатеринбург», г. Екатеринбург, ул. Красина, д. 6</v>
      </c>
      <c r="K1251" s="99">
        <v>6421.5</v>
      </c>
      <c r="L1251" s="75">
        <v>108</v>
      </c>
      <c r="M1251" s="99">
        <v>3</v>
      </c>
      <c r="N1251" s="55" t="s">
        <v>1299</v>
      </c>
      <c r="O1251" s="54">
        <v>42598</v>
      </c>
      <c r="P1251" s="55" t="s">
        <v>1598</v>
      </c>
      <c r="Q1251" s="65">
        <v>5646436.6200000001</v>
      </c>
    </row>
    <row r="1252" spans="1:17" ht="23.25" x14ac:dyDescent="0.25">
      <c r="A1252" s="72">
        <v>1251</v>
      </c>
      <c r="B1252" s="81" t="s">
        <v>495</v>
      </c>
      <c r="C1252" s="49"/>
      <c r="D1252" s="49" t="s">
        <v>415</v>
      </c>
      <c r="E1252" s="49" t="s">
        <v>18</v>
      </c>
      <c r="F1252" s="49" t="s">
        <v>416</v>
      </c>
      <c r="G1252" s="49" t="s">
        <v>20</v>
      </c>
      <c r="H1252" s="49" t="s">
        <v>817</v>
      </c>
      <c r="I1252" s="67">
        <v>7</v>
      </c>
      <c r="J1252" s="249" t="str">
        <f t="shared" si="19"/>
        <v>муниципальное образование «город Екатеринбург», г. Екатеринбург, ул. Красина, д. 7</v>
      </c>
      <c r="K1252" s="99">
        <v>5445.6</v>
      </c>
      <c r="L1252" s="75">
        <v>159</v>
      </c>
      <c r="M1252" s="99">
        <v>3</v>
      </c>
      <c r="N1252" s="55" t="s">
        <v>1299</v>
      </c>
      <c r="O1252" s="54">
        <v>42598</v>
      </c>
      <c r="P1252" s="55" t="s">
        <v>1598</v>
      </c>
      <c r="Q1252" s="65">
        <v>5759110.2300000004</v>
      </c>
    </row>
    <row r="1253" spans="1:17" ht="23.25" x14ac:dyDescent="0.25">
      <c r="A1253" s="80">
        <v>1252</v>
      </c>
      <c r="B1253" s="81" t="s">
        <v>495</v>
      </c>
      <c r="C1253" s="24"/>
      <c r="D1253" s="24" t="s">
        <v>415</v>
      </c>
      <c r="E1253" s="24" t="s">
        <v>18</v>
      </c>
      <c r="F1253" s="24" t="s">
        <v>416</v>
      </c>
      <c r="G1253" s="24" t="s">
        <v>20</v>
      </c>
      <c r="H1253" s="24" t="s">
        <v>428</v>
      </c>
      <c r="I1253" s="58">
        <v>10</v>
      </c>
      <c r="J1253" s="249" t="str">
        <f t="shared" si="19"/>
        <v>муниципальное образование «город Екатеринбург», г. Екатеринбург, ул. Краснофлотцев, д. 10</v>
      </c>
      <c r="K1253" s="75">
        <v>2662.7</v>
      </c>
      <c r="L1253" s="75">
        <v>30</v>
      </c>
      <c r="M1253" s="75">
        <v>4</v>
      </c>
      <c r="N1253" s="38" t="s">
        <v>2363</v>
      </c>
      <c r="O1253" s="39" t="s">
        <v>2364</v>
      </c>
      <c r="P1253" s="38" t="s">
        <v>1692</v>
      </c>
      <c r="Q1253" s="65">
        <v>11137792.260000002</v>
      </c>
    </row>
    <row r="1254" spans="1:17" ht="23.25" x14ac:dyDescent="0.25">
      <c r="A1254" s="72">
        <v>1253</v>
      </c>
      <c r="B1254" s="81" t="s">
        <v>495</v>
      </c>
      <c r="C1254" s="73"/>
      <c r="D1254" s="24" t="s">
        <v>415</v>
      </c>
      <c r="E1254" s="24" t="s">
        <v>18</v>
      </c>
      <c r="F1254" s="24" t="s">
        <v>416</v>
      </c>
      <c r="G1254" s="24" t="s">
        <v>20</v>
      </c>
      <c r="H1254" s="24" t="s">
        <v>428</v>
      </c>
      <c r="I1254" s="58">
        <v>11</v>
      </c>
      <c r="J1254" s="249" t="str">
        <f t="shared" si="19"/>
        <v>муниципальное образование «город Екатеринбург», г. Екатеринбург, ул. Краснофлотцев, д. 11</v>
      </c>
      <c r="K1254" s="75">
        <v>1709</v>
      </c>
      <c r="L1254" s="75">
        <v>22</v>
      </c>
      <c r="M1254" s="75">
        <v>6</v>
      </c>
      <c r="N1254" s="38" t="s">
        <v>2462</v>
      </c>
      <c r="O1254" s="39">
        <v>42202</v>
      </c>
      <c r="P1254" s="38" t="s">
        <v>3281</v>
      </c>
      <c r="Q1254" s="65">
        <v>3340572.92</v>
      </c>
    </row>
    <row r="1255" spans="1:17" ht="23.25" x14ac:dyDescent="0.25">
      <c r="A1255" s="72">
        <v>1254</v>
      </c>
      <c r="B1255" s="81" t="s">
        <v>495</v>
      </c>
      <c r="C1255" s="73"/>
      <c r="D1255" s="24" t="s">
        <v>415</v>
      </c>
      <c r="E1255" s="88" t="s">
        <v>18</v>
      </c>
      <c r="F1255" s="88" t="s">
        <v>416</v>
      </c>
      <c r="G1255" s="88" t="s">
        <v>20</v>
      </c>
      <c r="H1255" s="88" t="s">
        <v>428</v>
      </c>
      <c r="I1255" s="84">
        <v>14</v>
      </c>
      <c r="J1255" s="249" t="str">
        <f t="shared" si="19"/>
        <v>муниципальное образование «город Екатеринбург», г. Екатеринбург, ул. Краснофлотцев, д. 14</v>
      </c>
      <c r="K1255" s="75">
        <v>1025.5999999999999</v>
      </c>
      <c r="L1255" s="75">
        <v>16</v>
      </c>
      <c r="M1255" s="75">
        <v>4</v>
      </c>
      <c r="N1255" s="38" t="s">
        <v>2095</v>
      </c>
      <c r="O1255" s="39">
        <v>42865</v>
      </c>
      <c r="P1255" s="38" t="s">
        <v>1692</v>
      </c>
      <c r="Q1255" s="65">
        <v>4819082.24</v>
      </c>
    </row>
    <row r="1256" spans="1:17" ht="23.25" x14ac:dyDescent="0.25">
      <c r="A1256" s="72">
        <v>1255</v>
      </c>
      <c r="B1256" s="81" t="s">
        <v>495</v>
      </c>
      <c r="C1256" s="73"/>
      <c r="D1256" s="24" t="s">
        <v>415</v>
      </c>
      <c r="E1256" s="24" t="s">
        <v>18</v>
      </c>
      <c r="F1256" s="24" t="s">
        <v>416</v>
      </c>
      <c r="G1256" s="24" t="s">
        <v>20</v>
      </c>
      <c r="H1256" s="24" t="s">
        <v>428</v>
      </c>
      <c r="I1256" s="58" t="s">
        <v>910</v>
      </c>
      <c r="J1256" s="249" t="str">
        <f t="shared" si="19"/>
        <v>муниципальное образование «город Екатеринбург», г. Екатеринбург, ул. Краснофлотцев, д. 1КОРПУС А</v>
      </c>
      <c r="K1256" s="75">
        <v>1873</v>
      </c>
      <c r="L1256" s="75">
        <v>27</v>
      </c>
      <c r="M1256" s="75">
        <v>8</v>
      </c>
      <c r="N1256" s="38" t="s">
        <v>2462</v>
      </c>
      <c r="O1256" s="39">
        <v>42202</v>
      </c>
      <c r="P1256" s="38" t="s">
        <v>3281</v>
      </c>
      <c r="Q1256" s="65">
        <v>6789822.6600000001</v>
      </c>
    </row>
    <row r="1257" spans="1:17" ht="23.25" x14ac:dyDescent="0.25">
      <c r="A1257" s="80">
        <v>1256</v>
      </c>
      <c r="B1257" s="81" t="s">
        <v>495</v>
      </c>
      <c r="C1257" s="44"/>
      <c r="D1257" s="24" t="s">
        <v>415</v>
      </c>
      <c r="E1257" s="24" t="s">
        <v>18</v>
      </c>
      <c r="F1257" s="24" t="s">
        <v>416</v>
      </c>
      <c r="G1257" s="24" t="s">
        <v>20</v>
      </c>
      <c r="H1257" s="24" t="s">
        <v>428</v>
      </c>
      <c r="I1257" s="58" t="s">
        <v>901</v>
      </c>
      <c r="J1257" s="249" t="str">
        <f t="shared" si="19"/>
        <v>муниципальное образование «город Екатеринбург», г. Екатеринбург, ул. Краснофлотцев, д. 1КОРПУС В</v>
      </c>
      <c r="K1257" s="75">
        <v>707</v>
      </c>
      <c r="L1257" s="75">
        <v>16</v>
      </c>
      <c r="M1257" s="75">
        <v>8</v>
      </c>
      <c r="N1257" s="38" t="s">
        <v>2462</v>
      </c>
      <c r="O1257" s="39">
        <v>42202</v>
      </c>
      <c r="P1257" s="38" t="s">
        <v>3281</v>
      </c>
      <c r="Q1257" s="65">
        <v>3403280.48</v>
      </c>
    </row>
    <row r="1258" spans="1:17" ht="23.25" x14ac:dyDescent="0.25">
      <c r="A1258" s="72">
        <v>1257</v>
      </c>
      <c r="B1258" s="81" t="s">
        <v>495</v>
      </c>
      <c r="C1258" s="73"/>
      <c r="D1258" s="24" t="s">
        <v>415</v>
      </c>
      <c r="E1258" s="88" t="s">
        <v>18</v>
      </c>
      <c r="F1258" s="88" t="s">
        <v>416</v>
      </c>
      <c r="G1258" s="88" t="s">
        <v>20</v>
      </c>
      <c r="H1258" s="88" t="s">
        <v>428</v>
      </c>
      <c r="I1258" s="84" t="s">
        <v>731</v>
      </c>
      <c r="J1258" s="249" t="str">
        <f t="shared" si="19"/>
        <v>муниципальное образование «город Екатеринбург», г. Екатеринбург, ул. Краснофлотцев, д. 23</v>
      </c>
      <c r="K1258" s="75">
        <v>1723.4</v>
      </c>
      <c r="L1258" s="75">
        <v>65</v>
      </c>
      <c r="M1258" s="75">
        <v>4</v>
      </c>
      <c r="N1258" s="38" t="s">
        <v>2111</v>
      </c>
      <c r="O1258" s="39">
        <v>42891</v>
      </c>
      <c r="P1258" s="38" t="s">
        <v>1644</v>
      </c>
      <c r="Q1258" s="65">
        <v>3533227.98</v>
      </c>
    </row>
    <row r="1259" spans="1:17" ht="23.25" x14ac:dyDescent="0.25">
      <c r="A1259" s="72">
        <v>1258</v>
      </c>
      <c r="B1259" s="81" t="s">
        <v>495</v>
      </c>
      <c r="C1259" s="44"/>
      <c r="D1259" s="24" t="s">
        <v>415</v>
      </c>
      <c r="E1259" s="24" t="s">
        <v>18</v>
      </c>
      <c r="F1259" s="24" t="s">
        <v>416</v>
      </c>
      <c r="G1259" s="24" t="s">
        <v>20</v>
      </c>
      <c r="H1259" s="24" t="s">
        <v>428</v>
      </c>
      <c r="I1259" s="58" t="s">
        <v>920</v>
      </c>
      <c r="J1259" s="249" t="str">
        <f t="shared" si="19"/>
        <v>муниципальное образование «город Екатеринбург», г. Екатеринбург, ул. Краснофлотцев, д. 23КОРПУС А</v>
      </c>
      <c r="K1259" s="75">
        <v>1641.2</v>
      </c>
      <c r="L1259" s="75">
        <v>69</v>
      </c>
      <c r="M1259" s="75">
        <v>8</v>
      </c>
      <c r="N1259" s="38" t="s">
        <v>2463</v>
      </c>
      <c r="O1259" s="39" t="s">
        <v>2464</v>
      </c>
      <c r="P1259" s="38" t="s">
        <v>1692</v>
      </c>
      <c r="Q1259" s="65">
        <v>11368548.34</v>
      </c>
    </row>
    <row r="1260" spans="1:17" ht="23.25" x14ac:dyDescent="0.25">
      <c r="A1260" s="72">
        <v>1259</v>
      </c>
      <c r="B1260" s="81" t="s">
        <v>495</v>
      </c>
      <c r="C1260" s="73"/>
      <c r="D1260" s="24" t="s">
        <v>415</v>
      </c>
      <c r="E1260" s="24" t="s">
        <v>18</v>
      </c>
      <c r="F1260" s="24" t="s">
        <v>416</v>
      </c>
      <c r="G1260" s="24" t="s">
        <v>20</v>
      </c>
      <c r="H1260" s="24" t="s">
        <v>428</v>
      </c>
      <c r="I1260" s="58">
        <v>24</v>
      </c>
      <c r="J1260" s="249" t="str">
        <f t="shared" si="19"/>
        <v>муниципальное образование «город Екатеринбург», г. Екатеринбург, ул. Краснофлотцев, д. 24</v>
      </c>
      <c r="K1260" s="75">
        <v>2373.8000000000002</v>
      </c>
      <c r="L1260" s="75">
        <v>22</v>
      </c>
      <c r="M1260" s="75">
        <v>7</v>
      </c>
      <c r="N1260" s="38" t="s">
        <v>2457</v>
      </c>
      <c r="O1260" s="39">
        <v>42502</v>
      </c>
      <c r="P1260" s="38" t="s">
        <v>1635</v>
      </c>
      <c r="Q1260" s="65">
        <v>4106853.12</v>
      </c>
    </row>
    <row r="1261" spans="1:17" ht="23.25" x14ac:dyDescent="0.25">
      <c r="A1261" s="72">
        <v>1260</v>
      </c>
      <c r="B1261" s="81" t="s">
        <v>495</v>
      </c>
      <c r="C1261" s="44"/>
      <c r="D1261" s="24" t="s">
        <v>415</v>
      </c>
      <c r="E1261" s="24" t="s">
        <v>18</v>
      </c>
      <c r="F1261" s="24" t="s">
        <v>416</v>
      </c>
      <c r="G1261" s="24" t="s">
        <v>20</v>
      </c>
      <c r="H1261" s="24" t="s">
        <v>428</v>
      </c>
      <c r="I1261" s="58" t="s">
        <v>1439</v>
      </c>
      <c r="J1261" s="249" t="str">
        <f t="shared" si="19"/>
        <v>муниципальное образование «город Екатеринбург», г. Екатеринбург, ул. Краснофлотцев, д. 24КОРПУС А</v>
      </c>
      <c r="K1261" s="75">
        <v>585.70000000000005</v>
      </c>
      <c r="L1261" s="75">
        <v>8</v>
      </c>
      <c r="M1261" s="75">
        <v>2</v>
      </c>
      <c r="N1261" s="38" t="s">
        <v>2112</v>
      </c>
      <c r="O1261" s="39">
        <v>42668</v>
      </c>
      <c r="P1261" s="38" t="s">
        <v>1692</v>
      </c>
      <c r="Q1261" s="65">
        <v>2076331.54</v>
      </c>
    </row>
    <row r="1262" spans="1:17" ht="23.25" x14ac:dyDescent="0.25">
      <c r="A1262" s="72">
        <v>1261</v>
      </c>
      <c r="B1262" s="81" t="s">
        <v>495</v>
      </c>
      <c r="C1262" s="44"/>
      <c r="D1262" s="24" t="s">
        <v>415</v>
      </c>
      <c r="E1262" s="24" t="s">
        <v>18</v>
      </c>
      <c r="F1262" s="24" t="s">
        <v>416</v>
      </c>
      <c r="G1262" s="24" t="s">
        <v>20</v>
      </c>
      <c r="H1262" s="24" t="s">
        <v>428</v>
      </c>
      <c r="I1262" s="58">
        <v>25</v>
      </c>
      <c r="J1262" s="249" t="str">
        <f t="shared" si="19"/>
        <v>муниципальное образование «город Екатеринбург», г. Екатеринбург, ул. Краснофлотцев, д. 25</v>
      </c>
      <c r="K1262" s="75">
        <v>1607.4</v>
      </c>
      <c r="L1262" s="75">
        <v>64</v>
      </c>
      <c r="M1262" s="75">
        <v>7</v>
      </c>
      <c r="N1262" s="38" t="s">
        <v>2112</v>
      </c>
      <c r="O1262" s="39">
        <v>42668</v>
      </c>
      <c r="P1262" s="38" t="s">
        <v>1692</v>
      </c>
      <c r="Q1262" s="65">
        <v>11718812.460000001</v>
      </c>
    </row>
    <row r="1263" spans="1:17" ht="23.25" x14ac:dyDescent="0.25">
      <c r="A1263" s="72">
        <v>1262</v>
      </c>
      <c r="B1263" s="81" t="s">
        <v>495</v>
      </c>
      <c r="C1263" s="44"/>
      <c r="D1263" s="24" t="s">
        <v>415</v>
      </c>
      <c r="E1263" s="88" t="s">
        <v>18</v>
      </c>
      <c r="F1263" s="88" t="s">
        <v>416</v>
      </c>
      <c r="G1263" s="88" t="s">
        <v>20</v>
      </c>
      <c r="H1263" s="88" t="s">
        <v>428</v>
      </c>
      <c r="I1263" s="84">
        <v>26</v>
      </c>
      <c r="J1263" s="249" t="str">
        <f t="shared" si="19"/>
        <v>муниципальное образование «город Екатеринбург», г. Екатеринбург, ул. Краснофлотцев, д. 26</v>
      </c>
      <c r="K1263" s="75">
        <v>542.70000000000005</v>
      </c>
      <c r="L1263" s="75">
        <v>8</v>
      </c>
      <c r="M1263" s="75">
        <v>5</v>
      </c>
      <c r="N1263" s="38" t="s">
        <v>2465</v>
      </c>
      <c r="O1263" s="39" t="s">
        <v>2466</v>
      </c>
      <c r="P1263" s="38" t="s">
        <v>2470</v>
      </c>
      <c r="Q1263" s="65">
        <v>1723089.03</v>
      </c>
    </row>
    <row r="1264" spans="1:17" ht="23.25" x14ac:dyDescent="0.25">
      <c r="A1264" s="72">
        <v>1263</v>
      </c>
      <c r="B1264" s="81" t="s">
        <v>495</v>
      </c>
      <c r="C1264" s="44"/>
      <c r="D1264" s="24" t="s">
        <v>415</v>
      </c>
      <c r="E1264" s="24" t="s">
        <v>18</v>
      </c>
      <c r="F1264" s="24" t="s">
        <v>416</v>
      </c>
      <c r="G1264" s="24" t="s">
        <v>20</v>
      </c>
      <c r="H1264" s="24" t="s">
        <v>428</v>
      </c>
      <c r="I1264" s="58" t="s">
        <v>921</v>
      </c>
      <c r="J1264" s="249" t="str">
        <f t="shared" si="19"/>
        <v>муниципальное образование «город Екатеринбург», г. Екатеринбург, ул. Краснофлотцев, д. 26КОРПУС А</v>
      </c>
      <c r="K1264" s="75">
        <v>1002</v>
      </c>
      <c r="L1264" s="75">
        <v>12</v>
      </c>
      <c r="M1264" s="75">
        <v>4</v>
      </c>
      <c r="N1264" s="38" t="s">
        <v>2112</v>
      </c>
      <c r="O1264" s="39">
        <v>42668</v>
      </c>
      <c r="P1264" s="38" t="s">
        <v>1692</v>
      </c>
      <c r="Q1264" s="65">
        <v>1552020.96</v>
      </c>
    </row>
    <row r="1265" spans="1:18" ht="23.25" x14ac:dyDescent="0.25">
      <c r="A1265" s="72">
        <v>1264</v>
      </c>
      <c r="B1265" s="81" t="s">
        <v>495</v>
      </c>
      <c r="C1265" s="73"/>
      <c r="D1265" s="24" t="s">
        <v>415</v>
      </c>
      <c r="E1265" s="88" t="s">
        <v>18</v>
      </c>
      <c r="F1265" s="88" t="s">
        <v>416</v>
      </c>
      <c r="G1265" s="88" t="s">
        <v>20</v>
      </c>
      <c r="H1265" s="88" t="s">
        <v>428</v>
      </c>
      <c r="I1265" s="84">
        <v>27</v>
      </c>
      <c r="J1265" s="249" t="str">
        <f t="shared" si="19"/>
        <v>муниципальное образование «город Екатеринбург», г. Екатеринбург, ул. Краснофлотцев, д. 27</v>
      </c>
      <c r="K1265" s="75">
        <v>1030.2</v>
      </c>
      <c r="L1265" s="75">
        <v>16</v>
      </c>
      <c r="M1265" s="75">
        <v>5</v>
      </c>
      <c r="N1265" s="38" t="s">
        <v>2467</v>
      </c>
      <c r="O1265" s="39" t="s">
        <v>2468</v>
      </c>
      <c r="P1265" s="38" t="s">
        <v>3282</v>
      </c>
      <c r="Q1265" s="65">
        <v>4130095.58</v>
      </c>
    </row>
    <row r="1266" spans="1:18" ht="23.25" x14ac:dyDescent="0.25">
      <c r="A1266" s="72">
        <v>1265</v>
      </c>
      <c r="B1266" s="81" t="s">
        <v>495</v>
      </c>
      <c r="C1266" s="73"/>
      <c r="D1266" s="24" t="s">
        <v>415</v>
      </c>
      <c r="E1266" s="88" t="s">
        <v>18</v>
      </c>
      <c r="F1266" s="88" t="s">
        <v>416</v>
      </c>
      <c r="G1266" s="88" t="s">
        <v>20</v>
      </c>
      <c r="H1266" s="88" t="s">
        <v>428</v>
      </c>
      <c r="I1266" s="84">
        <v>28</v>
      </c>
      <c r="J1266" s="249" t="str">
        <f t="shared" si="19"/>
        <v>муниципальное образование «город Екатеринбург», г. Екатеринбург, ул. Краснофлотцев, д. 28</v>
      </c>
      <c r="K1266" s="75">
        <v>537.79999999999995</v>
      </c>
      <c r="L1266" s="75">
        <v>8</v>
      </c>
      <c r="M1266" s="75">
        <v>5</v>
      </c>
      <c r="N1266" s="38" t="s">
        <v>2469</v>
      </c>
      <c r="O1266" s="39" t="s">
        <v>2466</v>
      </c>
      <c r="P1266" s="38" t="s">
        <v>2470</v>
      </c>
      <c r="Q1266" s="65">
        <v>1523329.08</v>
      </c>
    </row>
    <row r="1267" spans="1:18" ht="23.25" x14ac:dyDescent="0.25">
      <c r="A1267" s="72">
        <v>1266</v>
      </c>
      <c r="B1267" s="81" t="s">
        <v>495</v>
      </c>
      <c r="C1267" s="24"/>
      <c r="D1267" s="24" t="s">
        <v>415</v>
      </c>
      <c r="E1267" s="88" t="s">
        <v>18</v>
      </c>
      <c r="F1267" s="88" t="s">
        <v>416</v>
      </c>
      <c r="G1267" s="88" t="s">
        <v>20</v>
      </c>
      <c r="H1267" s="88" t="s">
        <v>428</v>
      </c>
      <c r="I1267" s="84" t="s">
        <v>946</v>
      </c>
      <c r="J1267" s="249" t="str">
        <f t="shared" si="19"/>
        <v>муниципальное образование «город Екатеринбург», г. Екатеринбург, ул. Краснофлотцев, д. 29</v>
      </c>
      <c r="K1267" s="75">
        <v>1035.0999999999999</v>
      </c>
      <c r="L1267" s="75">
        <v>16</v>
      </c>
      <c r="M1267" s="75">
        <v>8</v>
      </c>
      <c r="N1267" s="38" t="s">
        <v>2467</v>
      </c>
      <c r="O1267" s="39" t="s">
        <v>2468</v>
      </c>
      <c r="P1267" s="38" t="s">
        <v>3282</v>
      </c>
      <c r="Q1267" s="65">
        <v>5732117.1299999999</v>
      </c>
    </row>
    <row r="1268" spans="1:18" ht="33.75" x14ac:dyDescent="0.25">
      <c r="A1268" s="72">
        <v>1267</v>
      </c>
      <c r="B1268" s="81" t="s">
        <v>495</v>
      </c>
      <c r="C1268" s="73"/>
      <c r="D1268" s="24" t="s">
        <v>415</v>
      </c>
      <c r="E1268" s="88" t="s">
        <v>18</v>
      </c>
      <c r="F1268" s="88" t="s">
        <v>416</v>
      </c>
      <c r="G1268" s="88" t="s">
        <v>20</v>
      </c>
      <c r="H1268" s="88" t="s">
        <v>428</v>
      </c>
      <c r="I1268" s="84">
        <v>30</v>
      </c>
      <c r="J1268" s="249" t="str">
        <f t="shared" si="19"/>
        <v>муниципальное образование «город Екатеринбург», г. Екатеринбург, ул. Краснофлотцев, д. 30</v>
      </c>
      <c r="K1268" s="75">
        <v>544.29999999999995</v>
      </c>
      <c r="L1268" s="75">
        <v>8</v>
      </c>
      <c r="M1268" s="75">
        <v>7</v>
      </c>
      <c r="N1268" s="38" t="s">
        <v>2471</v>
      </c>
      <c r="O1268" s="39" t="s">
        <v>2472</v>
      </c>
      <c r="P1268" s="38" t="s">
        <v>2470</v>
      </c>
      <c r="Q1268" s="65">
        <v>1948140.86</v>
      </c>
    </row>
    <row r="1269" spans="1:18" ht="23.25" x14ac:dyDescent="0.25">
      <c r="A1269" s="72">
        <v>1268</v>
      </c>
      <c r="B1269" s="81" t="s">
        <v>495</v>
      </c>
      <c r="C1269" s="44"/>
      <c r="D1269" s="24" t="s">
        <v>415</v>
      </c>
      <c r="E1269" s="88" t="s">
        <v>18</v>
      </c>
      <c r="F1269" s="88" t="s">
        <v>416</v>
      </c>
      <c r="G1269" s="88" t="s">
        <v>20</v>
      </c>
      <c r="H1269" s="88" t="s">
        <v>428</v>
      </c>
      <c r="I1269" s="84" t="s">
        <v>1020</v>
      </c>
      <c r="J1269" s="249" t="str">
        <f t="shared" si="19"/>
        <v>муниципальное образование «город Екатеринбург», г. Екатеринбург, ул. Краснофлотцев, д. 30КОРПУС А</v>
      </c>
      <c r="K1269" s="75">
        <v>542.4</v>
      </c>
      <c r="L1269" s="75">
        <v>8</v>
      </c>
      <c r="M1269" s="75">
        <v>6</v>
      </c>
      <c r="N1269" s="38" t="s">
        <v>2469</v>
      </c>
      <c r="O1269" s="39" t="s">
        <v>2466</v>
      </c>
      <c r="P1269" s="38" t="s">
        <v>2470</v>
      </c>
      <c r="Q1269" s="65">
        <v>1911058</v>
      </c>
    </row>
    <row r="1270" spans="1:18" ht="23.25" x14ac:dyDescent="0.25">
      <c r="A1270" s="72">
        <v>1269</v>
      </c>
      <c r="B1270" s="81" t="s">
        <v>495</v>
      </c>
      <c r="C1270" s="73"/>
      <c r="D1270" s="24" t="s">
        <v>415</v>
      </c>
      <c r="E1270" s="24" t="s">
        <v>18</v>
      </c>
      <c r="F1270" s="24" t="s">
        <v>416</v>
      </c>
      <c r="G1270" s="24" t="s">
        <v>20</v>
      </c>
      <c r="H1270" s="24" t="s">
        <v>428</v>
      </c>
      <c r="I1270" s="58" t="s">
        <v>922</v>
      </c>
      <c r="J1270" s="249" t="str">
        <f t="shared" si="19"/>
        <v>муниципальное образование «город Екатеринбург», г. Екатеринбург, ул. Краснофлотцев, д. 30КОРПУС Б</v>
      </c>
      <c r="K1270" s="75">
        <v>1014</v>
      </c>
      <c r="L1270" s="75">
        <v>12</v>
      </c>
      <c r="M1270" s="75">
        <v>6</v>
      </c>
      <c r="N1270" s="38" t="s">
        <v>2473</v>
      </c>
      <c r="O1270" s="39" t="s">
        <v>2364</v>
      </c>
      <c r="P1270" s="38" t="s">
        <v>1692</v>
      </c>
      <c r="Q1270" s="65">
        <v>5452016.54</v>
      </c>
    </row>
    <row r="1271" spans="1:18" ht="23.25" x14ac:dyDescent="0.25">
      <c r="A1271" s="72">
        <v>1270</v>
      </c>
      <c r="B1271" s="81" t="s">
        <v>495</v>
      </c>
      <c r="C1271" s="73"/>
      <c r="D1271" s="44" t="s">
        <v>415</v>
      </c>
      <c r="E1271" s="31" t="s">
        <v>18</v>
      </c>
      <c r="F1271" s="31" t="s">
        <v>416</v>
      </c>
      <c r="G1271" s="31" t="s">
        <v>20</v>
      </c>
      <c r="H1271" s="31" t="s">
        <v>428</v>
      </c>
      <c r="I1271" s="89">
        <v>32</v>
      </c>
      <c r="J1271" s="249" t="str">
        <f t="shared" si="19"/>
        <v>муниципальное образование «город Екатеринбург», г. Екатеринбург, ул. Краснофлотцев, д. 32</v>
      </c>
      <c r="K1271" s="75">
        <v>1429.8</v>
      </c>
      <c r="L1271" s="75">
        <v>18</v>
      </c>
      <c r="M1271" s="75">
        <v>6</v>
      </c>
      <c r="N1271" s="38" t="s">
        <v>2469</v>
      </c>
      <c r="O1271" s="39" t="s">
        <v>2466</v>
      </c>
      <c r="P1271" s="38" t="s">
        <v>2470</v>
      </c>
      <c r="Q1271" s="65">
        <v>6928852.4500000002</v>
      </c>
    </row>
    <row r="1272" spans="1:18" ht="23.25" x14ac:dyDescent="0.25">
      <c r="A1272" s="72">
        <v>1271</v>
      </c>
      <c r="B1272" s="81" t="s">
        <v>495</v>
      </c>
      <c r="C1272" s="73"/>
      <c r="D1272" s="24" t="s">
        <v>415</v>
      </c>
      <c r="E1272" s="88" t="s">
        <v>18</v>
      </c>
      <c r="F1272" s="88" t="s">
        <v>416</v>
      </c>
      <c r="G1272" s="88" t="s">
        <v>20</v>
      </c>
      <c r="H1272" s="88" t="s">
        <v>428</v>
      </c>
      <c r="I1272" s="84">
        <v>33</v>
      </c>
      <c r="J1272" s="249" t="str">
        <f t="shared" si="19"/>
        <v>муниципальное образование «город Екатеринбург», г. Екатеринбург, ул. Краснофлотцев, д. 33</v>
      </c>
      <c r="K1272" s="75">
        <v>812.3</v>
      </c>
      <c r="L1272" s="75">
        <v>16</v>
      </c>
      <c r="M1272" s="75">
        <v>1</v>
      </c>
      <c r="N1272" s="38" t="s">
        <v>2279</v>
      </c>
      <c r="O1272" s="39" t="s">
        <v>2280</v>
      </c>
      <c r="P1272" s="38" t="s">
        <v>1847</v>
      </c>
      <c r="Q1272" s="65">
        <v>410562.77999999997</v>
      </c>
      <c r="R1272" s="102" t="s">
        <v>2348</v>
      </c>
    </row>
    <row r="1273" spans="1:18" ht="23.25" x14ac:dyDescent="0.25">
      <c r="A1273" s="72">
        <v>1272</v>
      </c>
      <c r="B1273" s="81" t="s">
        <v>495</v>
      </c>
      <c r="C1273" s="73"/>
      <c r="D1273" s="24" t="s">
        <v>415</v>
      </c>
      <c r="E1273" s="88" t="s">
        <v>18</v>
      </c>
      <c r="F1273" s="88" t="s">
        <v>416</v>
      </c>
      <c r="G1273" s="88" t="s">
        <v>20</v>
      </c>
      <c r="H1273" s="88" t="s">
        <v>428</v>
      </c>
      <c r="I1273" s="84">
        <v>36</v>
      </c>
      <c r="J1273" s="249" t="str">
        <f t="shared" si="19"/>
        <v>муниципальное образование «город Екатеринбург», г. Екатеринбург, ул. Краснофлотцев, д. 36</v>
      </c>
      <c r="K1273" s="75">
        <v>1036</v>
      </c>
      <c r="L1273" s="75">
        <v>14</v>
      </c>
      <c r="M1273" s="75">
        <v>8</v>
      </c>
      <c r="N1273" s="38" t="s">
        <v>2467</v>
      </c>
      <c r="O1273" s="39" t="s">
        <v>2468</v>
      </c>
      <c r="P1273" s="38" t="s">
        <v>3282</v>
      </c>
      <c r="Q1273" s="65">
        <v>5117176.82</v>
      </c>
    </row>
    <row r="1274" spans="1:18" ht="23.25" x14ac:dyDescent="0.25">
      <c r="A1274" s="72">
        <v>1273</v>
      </c>
      <c r="B1274" s="81" t="s">
        <v>495</v>
      </c>
      <c r="C1274" s="73"/>
      <c r="D1274" s="24" t="s">
        <v>415</v>
      </c>
      <c r="E1274" s="24" t="s">
        <v>18</v>
      </c>
      <c r="F1274" s="24" t="s">
        <v>416</v>
      </c>
      <c r="G1274" s="24" t="s">
        <v>20</v>
      </c>
      <c r="H1274" s="24" t="s">
        <v>428</v>
      </c>
      <c r="I1274" s="58" t="s">
        <v>912</v>
      </c>
      <c r="J1274" s="249" t="str">
        <f t="shared" si="19"/>
        <v>муниципальное образование «город Екатеринбург», г. Екатеринбург, ул. Краснофлотцев, д. 36КОРПУС А</v>
      </c>
      <c r="K1274" s="75">
        <v>750</v>
      </c>
      <c r="L1274" s="75">
        <v>12</v>
      </c>
      <c r="M1274" s="75">
        <v>5</v>
      </c>
      <c r="N1274" s="38" t="s">
        <v>2474</v>
      </c>
      <c r="O1274" s="39" t="s">
        <v>2464</v>
      </c>
      <c r="P1274" s="38" t="s">
        <v>1692</v>
      </c>
      <c r="Q1274" s="65">
        <v>4287459.2</v>
      </c>
    </row>
    <row r="1275" spans="1:18" ht="23.25" x14ac:dyDescent="0.25">
      <c r="A1275" s="72">
        <v>1274</v>
      </c>
      <c r="B1275" s="81" t="s">
        <v>495</v>
      </c>
      <c r="C1275" s="73"/>
      <c r="D1275" s="24" t="s">
        <v>415</v>
      </c>
      <c r="E1275" s="24" t="s">
        <v>18</v>
      </c>
      <c r="F1275" s="24" t="s">
        <v>416</v>
      </c>
      <c r="G1275" s="24" t="s">
        <v>20</v>
      </c>
      <c r="H1275" s="24" t="s">
        <v>428</v>
      </c>
      <c r="I1275" s="58">
        <v>38</v>
      </c>
      <c r="J1275" s="249" t="str">
        <f t="shared" si="19"/>
        <v>муниципальное образование «город Екатеринбург», г. Екатеринбург, ул. Краснофлотцев, д. 38</v>
      </c>
      <c r="K1275" s="75">
        <v>1014</v>
      </c>
      <c r="L1275" s="75">
        <v>16</v>
      </c>
      <c r="M1275" s="75">
        <v>3</v>
      </c>
      <c r="N1275" s="38" t="s">
        <v>2087</v>
      </c>
      <c r="O1275" s="39">
        <v>42668</v>
      </c>
      <c r="P1275" s="38" t="s">
        <v>1692</v>
      </c>
      <c r="Q1275" s="65">
        <v>1440700.94</v>
      </c>
    </row>
    <row r="1276" spans="1:18" ht="23.25" x14ac:dyDescent="0.25">
      <c r="A1276" s="72">
        <v>1275</v>
      </c>
      <c r="B1276" s="81" t="s">
        <v>495</v>
      </c>
      <c r="C1276" s="73"/>
      <c r="D1276" s="24" t="s">
        <v>415</v>
      </c>
      <c r="E1276" s="24" t="s">
        <v>18</v>
      </c>
      <c r="F1276" s="24" t="s">
        <v>416</v>
      </c>
      <c r="G1276" s="24" t="s">
        <v>20</v>
      </c>
      <c r="H1276" s="24" t="s">
        <v>428</v>
      </c>
      <c r="I1276" s="58" t="s">
        <v>924</v>
      </c>
      <c r="J1276" s="249" t="str">
        <f t="shared" si="19"/>
        <v>муниципальное образование «город Екатеринбург», г. Екатеринбург, ул. Краснофлотцев, д. 44КОРПУС Б</v>
      </c>
      <c r="K1276" s="75">
        <v>853.6</v>
      </c>
      <c r="L1276" s="75">
        <v>15</v>
      </c>
      <c r="M1276" s="75">
        <v>7</v>
      </c>
      <c r="N1276" s="38" t="s">
        <v>2087</v>
      </c>
      <c r="O1276" s="39">
        <v>42668</v>
      </c>
      <c r="P1276" s="38" t="s">
        <v>1692</v>
      </c>
      <c r="Q1276" s="65">
        <v>5289156.4800000004</v>
      </c>
    </row>
    <row r="1277" spans="1:18" ht="23.25" x14ac:dyDescent="0.25">
      <c r="A1277" s="72">
        <v>1276</v>
      </c>
      <c r="B1277" s="81" t="s">
        <v>495</v>
      </c>
      <c r="C1277" s="73"/>
      <c r="D1277" s="24" t="s">
        <v>415</v>
      </c>
      <c r="E1277" s="24" t="s">
        <v>18</v>
      </c>
      <c r="F1277" s="24" t="s">
        <v>416</v>
      </c>
      <c r="G1277" s="24" t="s">
        <v>20</v>
      </c>
      <c r="H1277" s="24" t="s">
        <v>428</v>
      </c>
      <c r="I1277" s="58">
        <v>59</v>
      </c>
      <c r="J1277" s="249" t="str">
        <f t="shared" si="19"/>
        <v>муниципальное образование «город Екатеринбург», г. Екатеринбург, ул. Краснофлотцев, д. 59</v>
      </c>
      <c r="K1277" s="75">
        <v>3051.4</v>
      </c>
      <c r="L1277" s="75">
        <v>42</v>
      </c>
      <c r="M1277" s="75">
        <v>8</v>
      </c>
      <c r="N1277" s="38" t="s">
        <v>2091</v>
      </c>
      <c r="O1277" s="39">
        <v>42668</v>
      </c>
      <c r="P1277" s="38" t="s">
        <v>1847</v>
      </c>
      <c r="Q1277" s="65">
        <v>12289540.439999999</v>
      </c>
    </row>
    <row r="1278" spans="1:18" ht="23.25" x14ac:dyDescent="0.25">
      <c r="A1278" s="72">
        <v>1277</v>
      </c>
      <c r="B1278" s="81" t="s">
        <v>495</v>
      </c>
      <c r="C1278" s="73"/>
      <c r="D1278" s="24" t="s">
        <v>415</v>
      </c>
      <c r="E1278" s="24" t="s">
        <v>18</v>
      </c>
      <c r="F1278" s="24" t="s">
        <v>416</v>
      </c>
      <c r="G1278" s="24" t="s">
        <v>20</v>
      </c>
      <c r="H1278" s="24" t="s">
        <v>428</v>
      </c>
      <c r="I1278" s="58">
        <v>61</v>
      </c>
      <c r="J1278" s="249" t="str">
        <f t="shared" si="19"/>
        <v>муниципальное образование «город Екатеринбург», г. Екатеринбург, ул. Краснофлотцев, д. 61</v>
      </c>
      <c r="K1278" s="75">
        <v>2565.5</v>
      </c>
      <c r="L1278" s="75">
        <v>16</v>
      </c>
      <c r="M1278" s="75">
        <v>6</v>
      </c>
      <c r="N1278" s="38" t="s">
        <v>2091</v>
      </c>
      <c r="O1278" s="39">
        <v>42668</v>
      </c>
      <c r="P1278" s="38" t="s">
        <v>1847</v>
      </c>
      <c r="Q1278" s="65">
        <v>3896403.9</v>
      </c>
    </row>
    <row r="1279" spans="1:18" ht="23.25" x14ac:dyDescent="0.25">
      <c r="A1279" s="72">
        <v>1278</v>
      </c>
      <c r="B1279" s="81" t="s">
        <v>495</v>
      </c>
      <c r="C1279" s="73"/>
      <c r="D1279" s="24" t="s">
        <v>415</v>
      </c>
      <c r="E1279" s="88" t="s">
        <v>18</v>
      </c>
      <c r="F1279" s="88" t="s">
        <v>416</v>
      </c>
      <c r="G1279" s="88" t="s">
        <v>20</v>
      </c>
      <c r="H1279" s="88" t="s">
        <v>428</v>
      </c>
      <c r="I1279" s="84">
        <v>7</v>
      </c>
      <c r="J1279" s="249" t="str">
        <f t="shared" si="19"/>
        <v>муниципальное образование «город Екатеринбург», г. Екатеринбург, ул. Краснофлотцев, д. 7</v>
      </c>
      <c r="K1279" s="75">
        <v>6390.8</v>
      </c>
      <c r="L1279" s="75">
        <v>51</v>
      </c>
      <c r="M1279" s="75">
        <v>8</v>
      </c>
      <c r="N1279" s="38" t="s">
        <v>2095</v>
      </c>
      <c r="O1279" s="39">
        <v>42865</v>
      </c>
      <c r="P1279" s="38" t="s">
        <v>1692</v>
      </c>
      <c r="Q1279" s="65">
        <v>23522477.539999999</v>
      </c>
    </row>
    <row r="1280" spans="1:18" ht="23.25" x14ac:dyDescent="0.25">
      <c r="A1280" s="72">
        <v>1279</v>
      </c>
      <c r="B1280" s="81" t="s">
        <v>495</v>
      </c>
      <c r="C1280" s="73"/>
      <c r="D1280" s="24" t="s">
        <v>415</v>
      </c>
      <c r="E1280" s="88" t="s">
        <v>18</v>
      </c>
      <c r="F1280" s="88" t="s">
        <v>416</v>
      </c>
      <c r="G1280" s="88" t="s">
        <v>20</v>
      </c>
      <c r="H1280" s="88" t="s">
        <v>596</v>
      </c>
      <c r="I1280" s="84">
        <v>1</v>
      </c>
      <c r="J1280" s="249" t="str">
        <f t="shared" si="19"/>
        <v>муниципальное образование «город Екатеринбург», г. Екатеринбург, ул. Красных борцов, д. 1</v>
      </c>
      <c r="K1280" s="75">
        <v>1928</v>
      </c>
      <c r="L1280" s="75">
        <v>24</v>
      </c>
      <c r="M1280" s="75">
        <v>8</v>
      </c>
      <c r="N1280" s="38" t="s">
        <v>2475</v>
      </c>
      <c r="O1280" s="39">
        <v>42237</v>
      </c>
      <c r="P1280" s="38" t="s">
        <v>2378</v>
      </c>
      <c r="Q1280" s="65">
        <v>5821691.7000000002</v>
      </c>
    </row>
    <row r="1281" spans="1:17" ht="23.25" x14ac:dyDescent="0.25">
      <c r="A1281" s="72">
        <v>1280</v>
      </c>
      <c r="B1281" s="81" t="s">
        <v>495</v>
      </c>
      <c r="C1281" s="100"/>
      <c r="D1281" s="49" t="s">
        <v>415</v>
      </c>
      <c r="E1281" s="49" t="s">
        <v>18</v>
      </c>
      <c r="F1281" s="49" t="s">
        <v>416</v>
      </c>
      <c r="G1281" s="49" t="s">
        <v>20</v>
      </c>
      <c r="H1281" s="49" t="s">
        <v>596</v>
      </c>
      <c r="I1281" s="67">
        <v>19</v>
      </c>
      <c r="J1281" s="249" t="str">
        <f t="shared" si="19"/>
        <v>муниципальное образование «город Екатеринбург», г. Екатеринбург, ул. Красных борцов, д. 19</v>
      </c>
      <c r="K1281" s="99">
        <v>8734.7000000000007</v>
      </c>
      <c r="L1281" s="75">
        <v>235</v>
      </c>
      <c r="M1281" s="99">
        <v>4</v>
      </c>
      <c r="N1281" s="55" t="s">
        <v>1297</v>
      </c>
      <c r="O1281" s="54">
        <v>42598</v>
      </c>
      <c r="P1281" s="55" t="s">
        <v>1598</v>
      </c>
      <c r="Q1281" s="65">
        <v>7271282.5599999996</v>
      </c>
    </row>
    <row r="1282" spans="1:17" ht="23.25" x14ac:dyDescent="0.25">
      <c r="A1282" s="72">
        <v>1281</v>
      </c>
      <c r="B1282" s="81" t="s">
        <v>495</v>
      </c>
      <c r="C1282" s="73"/>
      <c r="D1282" s="24" t="s">
        <v>415</v>
      </c>
      <c r="E1282" s="88" t="s">
        <v>18</v>
      </c>
      <c r="F1282" s="88" t="s">
        <v>416</v>
      </c>
      <c r="G1282" s="88" t="s">
        <v>20</v>
      </c>
      <c r="H1282" s="88" t="s">
        <v>596</v>
      </c>
      <c r="I1282" s="84">
        <v>5</v>
      </c>
      <c r="J1282" s="249" t="str">
        <f t="shared" si="19"/>
        <v>муниципальное образование «город Екатеринбург», г. Екатеринбург, ул. Красных борцов, д. 5</v>
      </c>
      <c r="K1282" s="75">
        <v>1891</v>
      </c>
      <c r="L1282" s="75">
        <v>24</v>
      </c>
      <c r="M1282" s="75">
        <v>8</v>
      </c>
      <c r="N1282" s="38" t="s">
        <v>2475</v>
      </c>
      <c r="O1282" s="39">
        <v>42237</v>
      </c>
      <c r="P1282" s="38" t="s">
        <v>2378</v>
      </c>
      <c r="Q1282" s="65">
        <v>6614554.9199999999</v>
      </c>
    </row>
    <row r="1283" spans="1:17" ht="23.25" x14ac:dyDescent="0.25">
      <c r="A1283" s="72">
        <v>1282</v>
      </c>
      <c r="B1283" s="81" t="s">
        <v>495</v>
      </c>
      <c r="C1283" s="73"/>
      <c r="D1283" s="24" t="s">
        <v>415</v>
      </c>
      <c r="E1283" s="24" t="s">
        <v>18</v>
      </c>
      <c r="F1283" s="24" t="s">
        <v>416</v>
      </c>
      <c r="G1283" s="24" t="s">
        <v>20</v>
      </c>
      <c r="H1283" s="24" t="s">
        <v>466</v>
      </c>
      <c r="I1283" s="58">
        <v>126</v>
      </c>
      <c r="J1283" s="249" t="str">
        <f t="shared" ref="J1283:J1346" si="20">C1283&amp;""&amp;D1283&amp;", "&amp;E1283&amp;" "&amp;F1283&amp;", "&amp;G1283&amp;" "&amp;H1283&amp;", д. "&amp;I1283</f>
        <v>муниципальное образование «город Екатеринбург», г. Екатеринбург, ул. Красных командиров, д. 126</v>
      </c>
      <c r="K1283" s="75">
        <v>821</v>
      </c>
      <c r="L1283" s="75">
        <v>12</v>
      </c>
      <c r="M1283" s="75">
        <v>8</v>
      </c>
      <c r="N1283" s="38" t="s">
        <v>2091</v>
      </c>
      <c r="O1283" s="39">
        <v>42668</v>
      </c>
      <c r="P1283" s="38" t="s">
        <v>1847</v>
      </c>
      <c r="Q1283" s="65">
        <v>5674038.7300000004</v>
      </c>
    </row>
    <row r="1284" spans="1:17" ht="23.25" x14ac:dyDescent="0.25">
      <c r="A1284" s="72">
        <v>1283</v>
      </c>
      <c r="B1284" s="81" t="s">
        <v>495</v>
      </c>
      <c r="C1284" s="73"/>
      <c r="D1284" s="24" t="s">
        <v>415</v>
      </c>
      <c r="E1284" s="24" t="s">
        <v>18</v>
      </c>
      <c r="F1284" s="24" t="s">
        <v>416</v>
      </c>
      <c r="G1284" s="24" t="s">
        <v>20</v>
      </c>
      <c r="H1284" s="24" t="s">
        <v>466</v>
      </c>
      <c r="I1284" s="58">
        <v>128</v>
      </c>
      <c r="J1284" s="249" t="str">
        <f t="shared" si="20"/>
        <v>муниципальное образование «город Екатеринбург», г. Екатеринбург, ул. Красных командиров, д. 128</v>
      </c>
      <c r="K1284" s="75">
        <v>816</v>
      </c>
      <c r="L1284" s="75">
        <v>12</v>
      </c>
      <c r="M1284" s="75">
        <v>8</v>
      </c>
      <c r="N1284" s="38" t="s">
        <v>2091</v>
      </c>
      <c r="O1284" s="39">
        <v>42668</v>
      </c>
      <c r="P1284" s="38" t="s">
        <v>1847</v>
      </c>
      <c r="Q1284" s="65">
        <v>7206707.4699999997</v>
      </c>
    </row>
    <row r="1285" spans="1:17" ht="23.25" x14ac:dyDescent="0.25">
      <c r="A1285" s="72">
        <v>1284</v>
      </c>
      <c r="B1285" s="81" t="s">
        <v>495</v>
      </c>
      <c r="C1285" s="73"/>
      <c r="D1285" s="24" t="s">
        <v>415</v>
      </c>
      <c r="E1285" s="24" t="s">
        <v>18</v>
      </c>
      <c r="F1285" s="24" t="s">
        <v>416</v>
      </c>
      <c r="G1285" s="24" t="s">
        <v>20</v>
      </c>
      <c r="H1285" s="24" t="s">
        <v>466</v>
      </c>
      <c r="I1285" s="58">
        <v>130</v>
      </c>
      <c r="J1285" s="249" t="str">
        <f t="shared" si="20"/>
        <v>муниципальное образование «город Екатеринбург», г. Екатеринбург, ул. Красных командиров, д. 130</v>
      </c>
      <c r="K1285" s="75">
        <v>826</v>
      </c>
      <c r="L1285" s="75">
        <v>12</v>
      </c>
      <c r="M1285" s="75">
        <v>5</v>
      </c>
      <c r="N1285" s="38" t="s">
        <v>2091</v>
      </c>
      <c r="O1285" s="39">
        <v>42668</v>
      </c>
      <c r="P1285" s="38" t="s">
        <v>1847</v>
      </c>
      <c r="Q1285" s="65">
        <v>5402607.8200000003</v>
      </c>
    </row>
    <row r="1286" spans="1:17" ht="23.25" x14ac:dyDescent="0.25">
      <c r="A1286" s="72">
        <v>1285</v>
      </c>
      <c r="B1286" s="81" t="s">
        <v>495</v>
      </c>
      <c r="C1286" s="100"/>
      <c r="D1286" s="49" t="s">
        <v>415</v>
      </c>
      <c r="E1286" s="49" t="s">
        <v>18</v>
      </c>
      <c r="F1286" s="49" t="s">
        <v>416</v>
      </c>
      <c r="G1286" s="49" t="s">
        <v>20</v>
      </c>
      <c r="H1286" s="49" t="s">
        <v>466</v>
      </c>
      <c r="I1286" s="67">
        <v>75</v>
      </c>
      <c r="J1286" s="249" t="str">
        <f t="shared" si="20"/>
        <v>муниципальное образование «город Екатеринбург», г. Екатеринбург, ул. Красных командиров, д. 75</v>
      </c>
      <c r="K1286" s="99">
        <v>14612.4</v>
      </c>
      <c r="L1286" s="75">
        <v>287</v>
      </c>
      <c r="M1286" s="99">
        <v>4</v>
      </c>
      <c r="N1286" s="55" t="s">
        <v>1297</v>
      </c>
      <c r="O1286" s="54">
        <v>42598</v>
      </c>
      <c r="P1286" s="55" t="s">
        <v>1598</v>
      </c>
      <c r="Q1286" s="65">
        <v>7276724.4800000004</v>
      </c>
    </row>
    <row r="1287" spans="1:17" ht="23.25" x14ac:dyDescent="0.25">
      <c r="A1287" s="72">
        <v>1286</v>
      </c>
      <c r="B1287" s="81" t="s">
        <v>495</v>
      </c>
      <c r="C1287" s="73"/>
      <c r="D1287" s="24" t="s">
        <v>415</v>
      </c>
      <c r="E1287" s="88" t="s">
        <v>18</v>
      </c>
      <c r="F1287" s="88" t="s">
        <v>416</v>
      </c>
      <c r="G1287" s="88" t="s">
        <v>20</v>
      </c>
      <c r="H1287" s="88" t="s">
        <v>858</v>
      </c>
      <c r="I1287" s="84">
        <v>3</v>
      </c>
      <c r="J1287" s="249" t="str">
        <f t="shared" si="20"/>
        <v>муниципальное образование «город Екатеринбург», г. Екатеринбург, ул. Красных партизан, д. 3</v>
      </c>
      <c r="K1287" s="75">
        <v>3049.4</v>
      </c>
      <c r="L1287" s="75">
        <v>32</v>
      </c>
      <c r="M1287" s="75">
        <v>8</v>
      </c>
      <c r="N1287" s="38" t="s">
        <v>2475</v>
      </c>
      <c r="O1287" s="39">
        <v>42237</v>
      </c>
      <c r="P1287" s="38" t="s">
        <v>2378</v>
      </c>
      <c r="Q1287" s="65">
        <v>9097797.0399999991</v>
      </c>
    </row>
    <row r="1288" spans="1:17" ht="23.25" x14ac:dyDescent="0.25">
      <c r="A1288" s="72">
        <v>1287</v>
      </c>
      <c r="B1288" s="81" t="s">
        <v>495</v>
      </c>
      <c r="C1288" s="73"/>
      <c r="D1288" s="24" t="s">
        <v>415</v>
      </c>
      <c r="E1288" s="88" t="s">
        <v>18</v>
      </c>
      <c r="F1288" s="88" t="s">
        <v>416</v>
      </c>
      <c r="G1288" s="88" t="s">
        <v>20</v>
      </c>
      <c r="H1288" s="88" t="s">
        <v>858</v>
      </c>
      <c r="I1288" s="84">
        <v>6</v>
      </c>
      <c r="J1288" s="249" t="str">
        <f t="shared" si="20"/>
        <v>муниципальное образование «город Екатеринбург», г. Екатеринбург, ул. Красных партизан, д. 6</v>
      </c>
      <c r="K1288" s="75">
        <v>3241.78</v>
      </c>
      <c r="L1288" s="75">
        <v>42</v>
      </c>
      <c r="M1288" s="75">
        <v>8</v>
      </c>
      <c r="N1288" s="38" t="s">
        <v>2475</v>
      </c>
      <c r="O1288" s="39">
        <v>42237</v>
      </c>
      <c r="P1288" s="38" t="s">
        <v>2378</v>
      </c>
      <c r="Q1288" s="65">
        <v>10020751.16</v>
      </c>
    </row>
    <row r="1289" spans="1:17" ht="23.25" x14ac:dyDescent="0.25">
      <c r="A1289" s="72">
        <v>1288</v>
      </c>
      <c r="B1289" s="81" t="s">
        <v>495</v>
      </c>
      <c r="C1289" s="73"/>
      <c r="D1289" s="24" t="s">
        <v>415</v>
      </c>
      <c r="E1289" s="88" t="s">
        <v>18</v>
      </c>
      <c r="F1289" s="88" t="s">
        <v>416</v>
      </c>
      <c r="G1289" s="88" t="s">
        <v>20</v>
      </c>
      <c r="H1289" s="88" t="s">
        <v>858</v>
      </c>
      <c r="I1289" s="84">
        <v>8</v>
      </c>
      <c r="J1289" s="249" t="str">
        <f t="shared" si="20"/>
        <v>муниципальное образование «город Екатеринбург», г. Екатеринбург, ул. Красных партизан, д. 8</v>
      </c>
      <c r="K1289" s="75">
        <v>3049.4</v>
      </c>
      <c r="L1289" s="75">
        <v>32</v>
      </c>
      <c r="M1289" s="75">
        <v>8</v>
      </c>
      <c r="N1289" s="38" t="s">
        <v>2475</v>
      </c>
      <c r="O1289" s="39">
        <v>42237</v>
      </c>
      <c r="P1289" s="38" t="s">
        <v>2378</v>
      </c>
      <c r="Q1289" s="65">
        <v>8083076.9299999997</v>
      </c>
    </row>
    <row r="1290" spans="1:17" ht="23.25" x14ac:dyDescent="0.25">
      <c r="A1290" s="72">
        <v>1289</v>
      </c>
      <c r="B1290" s="81" t="s">
        <v>495</v>
      </c>
      <c r="C1290" s="73"/>
      <c r="D1290" s="24" t="s">
        <v>415</v>
      </c>
      <c r="E1290" s="24" t="s">
        <v>18</v>
      </c>
      <c r="F1290" s="24" t="s">
        <v>416</v>
      </c>
      <c r="G1290" s="24" t="s">
        <v>20</v>
      </c>
      <c r="H1290" s="24" t="s">
        <v>856</v>
      </c>
      <c r="I1290" s="58">
        <v>4</v>
      </c>
      <c r="J1290" s="249" t="str">
        <f t="shared" si="20"/>
        <v>муниципальное образование «город Екатеринбург», г. Екатеринбург, ул. Крауля, д. 4</v>
      </c>
      <c r="K1290" s="75">
        <v>7196.4</v>
      </c>
      <c r="L1290" s="75">
        <v>96</v>
      </c>
      <c r="M1290" s="75">
        <v>3</v>
      </c>
      <c r="N1290" s="38" t="s">
        <v>2102</v>
      </c>
      <c r="O1290" s="39">
        <v>42884</v>
      </c>
      <c r="P1290" s="38" t="s">
        <v>3276</v>
      </c>
      <c r="Q1290" s="65">
        <v>4529513.78</v>
      </c>
    </row>
    <row r="1291" spans="1:17" ht="23.25" x14ac:dyDescent="0.25">
      <c r="A1291" s="80">
        <v>1290</v>
      </c>
      <c r="B1291" s="81" t="s">
        <v>495</v>
      </c>
      <c r="C1291" s="73"/>
      <c r="D1291" s="24" t="s">
        <v>415</v>
      </c>
      <c r="E1291" s="24" t="s">
        <v>18</v>
      </c>
      <c r="F1291" s="24" t="s">
        <v>416</v>
      </c>
      <c r="G1291" s="24" t="s">
        <v>20</v>
      </c>
      <c r="H1291" s="24" t="s">
        <v>875</v>
      </c>
      <c r="I1291" s="58">
        <v>21</v>
      </c>
      <c r="J1291" s="249" t="str">
        <f t="shared" si="20"/>
        <v>муниципальное образование «город Екатеринбург», г. Екатеринбург, ул. Круговая, д. 21</v>
      </c>
      <c r="K1291" s="75">
        <v>652.20000000000005</v>
      </c>
      <c r="L1291" s="75">
        <v>14</v>
      </c>
      <c r="M1291" s="75">
        <v>8</v>
      </c>
      <c r="N1291" s="38" t="s">
        <v>2088</v>
      </c>
      <c r="O1291" s="39">
        <v>42865</v>
      </c>
      <c r="P1291" s="38" t="s">
        <v>1632</v>
      </c>
      <c r="Q1291" s="65">
        <v>4181534.14</v>
      </c>
    </row>
    <row r="1292" spans="1:17" ht="23.25" x14ac:dyDescent="0.25">
      <c r="A1292" s="72">
        <v>1291</v>
      </c>
      <c r="B1292" s="81" t="s">
        <v>495</v>
      </c>
      <c r="C1292" s="100"/>
      <c r="D1292" s="49" t="s">
        <v>415</v>
      </c>
      <c r="E1292" s="49" t="s">
        <v>18</v>
      </c>
      <c r="F1292" s="49" t="s">
        <v>416</v>
      </c>
      <c r="G1292" s="49" t="s">
        <v>20</v>
      </c>
      <c r="H1292" s="49" t="s">
        <v>86</v>
      </c>
      <c r="I1292" s="67">
        <v>106</v>
      </c>
      <c r="J1292" s="249" t="str">
        <f t="shared" si="20"/>
        <v>муниципальное образование «город Екатеринбург», г. Екатеринбург, ул. Куйбышева, д. 106</v>
      </c>
      <c r="K1292" s="99">
        <v>8017</v>
      </c>
      <c r="L1292" s="75">
        <v>144</v>
      </c>
      <c r="M1292" s="99">
        <v>2</v>
      </c>
      <c r="N1292" s="55" t="s">
        <v>1299</v>
      </c>
      <c r="O1292" s="54">
        <v>42598</v>
      </c>
      <c r="P1292" s="55" t="s">
        <v>1598</v>
      </c>
      <c r="Q1292" s="65">
        <v>3760719.76</v>
      </c>
    </row>
    <row r="1293" spans="1:17" ht="23.25" x14ac:dyDescent="0.25">
      <c r="A1293" s="72">
        <v>1292</v>
      </c>
      <c r="B1293" s="81" t="s">
        <v>495</v>
      </c>
      <c r="C1293" s="73"/>
      <c r="D1293" s="24" t="s">
        <v>415</v>
      </c>
      <c r="E1293" s="88" t="s">
        <v>18</v>
      </c>
      <c r="F1293" s="88" t="s">
        <v>416</v>
      </c>
      <c r="G1293" s="88" t="s">
        <v>20</v>
      </c>
      <c r="H1293" s="88" t="s">
        <v>86</v>
      </c>
      <c r="I1293" s="84" t="s">
        <v>1021</v>
      </c>
      <c r="J1293" s="249" t="str">
        <f t="shared" si="20"/>
        <v>муниципальное образование «город Екатеринбург», г. Екатеринбург, ул. Куйбышева, д. 48КОРПУС 1</v>
      </c>
      <c r="K1293" s="75">
        <v>1758.1</v>
      </c>
      <c r="L1293" s="75">
        <v>24</v>
      </c>
      <c r="M1293" s="75">
        <v>7</v>
      </c>
      <c r="N1293" s="38" t="s">
        <v>2476</v>
      </c>
      <c r="O1293" s="39" t="s">
        <v>2477</v>
      </c>
      <c r="P1293" s="38" t="s">
        <v>3275</v>
      </c>
      <c r="Q1293" s="65">
        <v>4721153.29</v>
      </c>
    </row>
    <row r="1294" spans="1:17" ht="23.25" x14ac:dyDescent="0.25">
      <c r="A1294" s="72">
        <v>1293</v>
      </c>
      <c r="B1294" s="81" t="s">
        <v>495</v>
      </c>
      <c r="C1294" s="73"/>
      <c r="D1294" s="24" t="s">
        <v>415</v>
      </c>
      <c r="E1294" s="88" t="s">
        <v>18</v>
      </c>
      <c r="F1294" s="88" t="s">
        <v>416</v>
      </c>
      <c r="G1294" s="88" t="s">
        <v>20</v>
      </c>
      <c r="H1294" s="88" t="s">
        <v>86</v>
      </c>
      <c r="I1294" s="84" t="s">
        <v>932</v>
      </c>
      <c r="J1294" s="249" t="str">
        <f t="shared" si="20"/>
        <v>муниципальное образование «город Екатеринбург», г. Екатеринбург, ул. Куйбышева, д. 48КОРПУС 2</v>
      </c>
      <c r="K1294" s="75">
        <v>1765.7</v>
      </c>
      <c r="L1294" s="75">
        <v>24</v>
      </c>
      <c r="M1294" s="75">
        <v>4</v>
      </c>
      <c r="N1294" s="38" t="s">
        <v>2085</v>
      </c>
      <c r="O1294" s="39">
        <v>42688</v>
      </c>
      <c r="P1294" s="38" t="s">
        <v>1632</v>
      </c>
      <c r="Q1294" s="65">
        <v>3726911.34</v>
      </c>
    </row>
    <row r="1295" spans="1:17" ht="23.25" x14ac:dyDescent="0.25">
      <c r="A1295" s="72">
        <v>1294</v>
      </c>
      <c r="B1295" s="81" t="s">
        <v>495</v>
      </c>
      <c r="C1295" s="73"/>
      <c r="D1295" s="24" t="s">
        <v>415</v>
      </c>
      <c r="E1295" s="88" t="s">
        <v>18</v>
      </c>
      <c r="F1295" s="88" t="s">
        <v>416</v>
      </c>
      <c r="G1295" s="88" t="s">
        <v>20</v>
      </c>
      <c r="H1295" s="88" t="s">
        <v>834</v>
      </c>
      <c r="I1295" s="84">
        <v>30</v>
      </c>
      <c r="J1295" s="249" t="str">
        <f t="shared" si="20"/>
        <v>муниципальное образование «город Екатеринбург», г. Екатеринбург, ул. Культуры, д. 30</v>
      </c>
      <c r="K1295" s="75">
        <v>3676</v>
      </c>
      <c r="L1295" s="75">
        <v>80</v>
      </c>
      <c r="M1295" s="75">
        <v>3</v>
      </c>
      <c r="N1295" s="38" t="s">
        <v>2113</v>
      </c>
      <c r="O1295" s="39">
        <v>42884</v>
      </c>
      <c r="P1295" s="38" t="s">
        <v>1626</v>
      </c>
      <c r="Q1295" s="65">
        <v>6687627.5800000001</v>
      </c>
    </row>
    <row r="1296" spans="1:17" ht="23.25" x14ac:dyDescent="0.25">
      <c r="A1296" s="72">
        <v>1295</v>
      </c>
      <c r="B1296" s="81" t="s">
        <v>495</v>
      </c>
      <c r="C1296" s="73"/>
      <c r="D1296" s="24" t="s">
        <v>415</v>
      </c>
      <c r="E1296" s="24" t="s">
        <v>18</v>
      </c>
      <c r="F1296" s="24" t="s">
        <v>416</v>
      </c>
      <c r="G1296" s="24" t="s">
        <v>20</v>
      </c>
      <c r="H1296" s="24" t="s">
        <v>834</v>
      </c>
      <c r="I1296" s="58">
        <v>5</v>
      </c>
      <c r="J1296" s="249" t="str">
        <f t="shared" si="20"/>
        <v>муниципальное образование «город Екатеринбург», г. Екатеринбург, ул. Культуры, д. 5</v>
      </c>
      <c r="K1296" s="75">
        <v>7632.3</v>
      </c>
      <c r="L1296" s="75">
        <v>100</v>
      </c>
      <c r="M1296" s="75">
        <v>6</v>
      </c>
      <c r="N1296" s="38" t="s">
        <v>2241</v>
      </c>
      <c r="O1296" s="39">
        <v>42502</v>
      </c>
      <c r="P1296" s="38" t="s">
        <v>1626</v>
      </c>
      <c r="Q1296" s="65">
        <v>15945183.060000001</v>
      </c>
    </row>
    <row r="1297" spans="1:17" ht="23.25" x14ac:dyDescent="0.25">
      <c r="A1297" s="72">
        <v>1296</v>
      </c>
      <c r="B1297" s="81" t="s">
        <v>495</v>
      </c>
      <c r="C1297" s="73"/>
      <c r="D1297" s="24" t="s">
        <v>415</v>
      </c>
      <c r="E1297" s="88" t="s">
        <v>18</v>
      </c>
      <c r="F1297" s="88" t="s">
        <v>416</v>
      </c>
      <c r="G1297" s="88" t="s">
        <v>20</v>
      </c>
      <c r="H1297" s="88" t="s">
        <v>879</v>
      </c>
      <c r="I1297" s="84">
        <v>49</v>
      </c>
      <c r="J1297" s="249" t="str">
        <f t="shared" si="20"/>
        <v>муниципальное образование «город Екатеринбург», г. Екатеринбург, ул. Кунарская, д. 49</v>
      </c>
      <c r="K1297" s="75">
        <v>379.5</v>
      </c>
      <c r="L1297" s="75">
        <v>8</v>
      </c>
      <c r="M1297" s="75">
        <v>7</v>
      </c>
      <c r="N1297" s="38" t="s">
        <v>2096</v>
      </c>
      <c r="O1297" s="39">
        <v>42870</v>
      </c>
      <c r="P1297" s="38" t="s">
        <v>1696</v>
      </c>
      <c r="Q1297" s="65">
        <v>2810988.92</v>
      </c>
    </row>
    <row r="1298" spans="1:17" ht="23.25" x14ac:dyDescent="0.25">
      <c r="A1298" s="72">
        <v>1297</v>
      </c>
      <c r="B1298" s="81" t="s">
        <v>495</v>
      </c>
      <c r="C1298" s="73"/>
      <c r="D1298" s="24" t="s">
        <v>415</v>
      </c>
      <c r="E1298" s="88" t="s">
        <v>18</v>
      </c>
      <c r="F1298" s="88" t="s">
        <v>416</v>
      </c>
      <c r="G1298" s="88" t="s">
        <v>20</v>
      </c>
      <c r="H1298" s="88" t="s">
        <v>879</v>
      </c>
      <c r="I1298" s="84" t="s">
        <v>890</v>
      </c>
      <c r="J1298" s="249" t="str">
        <f t="shared" si="20"/>
        <v>муниципальное образование «город Екатеринбург», г. Екатеринбург, ул. Кунарская, д. 49КОРПУС А</v>
      </c>
      <c r="K1298" s="75">
        <v>776.2</v>
      </c>
      <c r="L1298" s="75">
        <v>12</v>
      </c>
      <c r="M1298" s="75">
        <v>8</v>
      </c>
      <c r="N1298" s="38" t="s">
        <v>2096</v>
      </c>
      <c r="O1298" s="39">
        <v>42870</v>
      </c>
      <c r="P1298" s="38" t="s">
        <v>1696</v>
      </c>
      <c r="Q1298" s="65">
        <v>5661264.7599999998</v>
      </c>
    </row>
    <row r="1299" spans="1:17" ht="23.25" x14ac:dyDescent="0.25">
      <c r="A1299" s="72">
        <v>1298</v>
      </c>
      <c r="B1299" s="81" t="s">
        <v>495</v>
      </c>
      <c r="C1299" s="73"/>
      <c r="D1299" s="24" t="s">
        <v>415</v>
      </c>
      <c r="E1299" s="88" t="s">
        <v>18</v>
      </c>
      <c r="F1299" s="88" t="s">
        <v>416</v>
      </c>
      <c r="G1299" s="88" t="s">
        <v>20</v>
      </c>
      <c r="H1299" s="88" t="s">
        <v>879</v>
      </c>
      <c r="I1299" s="84">
        <v>51</v>
      </c>
      <c r="J1299" s="249" t="str">
        <f t="shared" si="20"/>
        <v>муниципальное образование «город Екатеринбург», г. Екатеринбург, ул. Кунарская, д. 51</v>
      </c>
      <c r="K1299" s="75">
        <v>381.7</v>
      </c>
      <c r="L1299" s="75">
        <v>8</v>
      </c>
      <c r="M1299" s="75">
        <v>7</v>
      </c>
      <c r="N1299" s="38" t="s">
        <v>2096</v>
      </c>
      <c r="O1299" s="39">
        <v>42870</v>
      </c>
      <c r="P1299" s="38" t="s">
        <v>1696</v>
      </c>
      <c r="Q1299" s="65">
        <v>3040485.94</v>
      </c>
    </row>
    <row r="1300" spans="1:17" ht="23.25" x14ac:dyDescent="0.25">
      <c r="A1300" s="72">
        <v>1299</v>
      </c>
      <c r="B1300" s="81" t="s">
        <v>495</v>
      </c>
      <c r="C1300" s="73"/>
      <c r="D1300" s="24" t="s">
        <v>415</v>
      </c>
      <c r="E1300" s="24" t="s">
        <v>18</v>
      </c>
      <c r="F1300" s="24" t="s">
        <v>416</v>
      </c>
      <c r="G1300" s="24" t="s">
        <v>20</v>
      </c>
      <c r="H1300" s="24" t="s">
        <v>467</v>
      </c>
      <c r="I1300" s="58">
        <v>14</v>
      </c>
      <c r="J1300" s="249" t="str">
        <f t="shared" si="20"/>
        <v>муниципальное образование «город Екатеринбург», г. Екатеринбург, ул. Латвийская, д. 14</v>
      </c>
      <c r="K1300" s="75">
        <v>2425.1</v>
      </c>
      <c r="L1300" s="75">
        <v>22</v>
      </c>
      <c r="M1300" s="75">
        <v>8</v>
      </c>
      <c r="N1300" s="38" t="s">
        <v>2086</v>
      </c>
      <c r="O1300" s="39">
        <v>42688</v>
      </c>
      <c r="P1300" s="38" t="s">
        <v>1692</v>
      </c>
      <c r="Q1300" s="65">
        <v>10842091.34</v>
      </c>
    </row>
    <row r="1301" spans="1:17" ht="23.25" x14ac:dyDescent="0.25">
      <c r="A1301" s="72">
        <v>1300</v>
      </c>
      <c r="B1301" s="81" t="s">
        <v>495</v>
      </c>
      <c r="C1301" s="73"/>
      <c r="D1301" s="24" t="s">
        <v>415</v>
      </c>
      <c r="E1301" s="24" t="s">
        <v>18</v>
      </c>
      <c r="F1301" s="24" t="s">
        <v>416</v>
      </c>
      <c r="G1301" s="24" t="s">
        <v>20</v>
      </c>
      <c r="H1301" s="24" t="s">
        <v>490</v>
      </c>
      <c r="I1301" s="58">
        <v>17</v>
      </c>
      <c r="J1301" s="249" t="str">
        <f t="shared" si="20"/>
        <v>муниципальное образование «город Екатеринбург», г. Екатеринбург, ул. Лермонтова, д. 17</v>
      </c>
      <c r="K1301" s="75">
        <v>2183.4</v>
      </c>
      <c r="L1301" s="75">
        <v>24</v>
      </c>
      <c r="M1301" s="75">
        <v>7</v>
      </c>
      <c r="N1301" s="38" t="s">
        <v>2478</v>
      </c>
      <c r="O1301" s="39">
        <v>42520</v>
      </c>
      <c r="P1301" s="38" t="s">
        <v>1696</v>
      </c>
      <c r="Q1301" s="65">
        <v>3957943.02</v>
      </c>
    </row>
    <row r="1302" spans="1:17" ht="23.25" x14ac:dyDescent="0.25">
      <c r="A1302" s="72">
        <v>1301</v>
      </c>
      <c r="B1302" s="81" t="s">
        <v>495</v>
      </c>
      <c r="C1302" s="73"/>
      <c r="D1302" s="24" t="s">
        <v>415</v>
      </c>
      <c r="E1302" s="88" t="s">
        <v>18</v>
      </c>
      <c r="F1302" s="88" t="s">
        <v>416</v>
      </c>
      <c r="G1302" s="88" t="s">
        <v>20</v>
      </c>
      <c r="H1302" s="88" t="s">
        <v>459</v>
      </c>
      <c r="I1302" s="84">
        <v>11</v>
      </c>
      <c r="J1302" s="249" t="str">
        <f t="shared" si="20"/>
        <v>муниципальное образование «город Екатеринбург», г. Екатеринбург, ул. Летчиков, д. 11</v>
      </c>
      <c r="K1302" s="75">
        <v>408</v>
      </c>
      <c r="L1302" s="75">
        <v>8</v>
      </c>
      <c r="M1302" s="75">
        <v>8</v>
      </c>
      <c r="N1302" s="38" t="s">
        <v>2370</v>
      </c>
      <c r="O1302" s="39" t="s">
        <v>2371</v>
      </c>
      <c r="P1302" s="38" t="s">
        <v>2372</v>
      </c>
      <c r="Q1302" s="65">
        <v>3022318.91</v>
      </c>
    </row>
    <row r="1303" spans="1:17" ht="23.25" x14ac:dyDescent="0.25">
      <c r="A1303" s="72">
        <v>1302</v>
      </c>
      <c r="B1303" s="81" t="s">
        <v>495</v>
      </c>
      <c r="C1303" s="73"/>
      <c r="D1303" s="24" t="s">
        <v>415</v>
      </c>
      <c r="E1303" s="24" t="s">
        <v>18</v>
      </c>
      <c r="F1303" s="24" t="s">
        <v>416</v>
      </c>
      <c r="G1303" s="24" t="s">
        <v>20</v>
      </c>
      <c r="H1303" s="24" t="s">
        <v>459</v>
      </c>
      <c r="I1303" s="58" t="s">
        <v>929</v>
      </c>
      <c r="J1303" s="249" t="str">
        <f t="shared" si="20"/>
        <v>муниципальное образование «город Екатеринбург», г. Екатеринбург, ул. Летчиков, д. 11КОРПУС А</v>
      </c>
      <c r="K1303" s="75">
        <v>412.6</v>
      </c>
      <c r="L1303" s="75">
        <v>8</v>
      </c>
      <c r="M1303" s="75">
        <v>8</v>
      </c>
      <c r="N1303" s="38" t="s">
        <v>2370</v>
      </c>
      <c r="O1303" s="39" t="s">
        <v>2371</v>
      </c>
      <c r="P1303" s="38" t="s">
        <v>2372</v>
      </c>
      <c r="Q1303" s="65">
        <v>3104790.6500000004</v>
      </c>
    </row>
    <row r="1304" spans="1:17" ht="23.25" x14ac:dyDescent="0.25">
      <c r="A1304" s="72">
        <v>1303</v>
      </c>
      <c r="B1304" s="81" t="s">
        <v>495</v>
      </c>
      <c r="C1304" s="73"/>
      <c r="D1304" s="24" t="s">
        <v>415</v>
      </c>
      <c r="E1304" s="24" t="s">
        <v>18</v>
      </c>
      <c r="F1304" s="24" t="s">
        <v>416</v>
      </c>
      <c r="G1304" s="24" t="s">
        <v>20</v>
      </c>
      <c r="H1304" s="24" t="s">
        <v>459</v>
      </c>
      <c r="I1304" s="58" t="s">
        <v>935</v>
      </c>
      <c r="J1304" s="249" t="str">
        <f t="shared" si="20"/>
        <v>муниципальное образование «город Екатеринбург», г. Екатеринбург, ул. Летчиков, д. 15КОРПУС А</v>
      </c>
      <c r="K1304" s="75">
        <v>617.6</v>
      </c>
      <c r="L1304" s="75">
        <v>8</v>
      </c>
      <c r="M1304" s="75">
        <v>6</v>
      </c>
      <c r="N1304" s="38" t="s">
        <v>1697</v>
      </c>
      <c r="O1304" s="39">
        <v>42247</v>
      </c>
      <c r="P1304" s="38" t="s">
        <v>2375</v>
      </c>
      <c r="Q1304" s="65">
        <v>2332855.62</v>
      </c>
    </row>
    <row r="1305" spans="1:17" ht="23.25" x14ac:dyDescent="0.25">
      <c r="A1305" s="72">
        <v>1304</v>
      </c>
      <c r="B1305" s="81" t="s">
        <v>495</v>
      </c>
      <c r="C1305" s="73"/>
      <c r="D1305" s="24" t="s">
        <v>415</v>
      </c>
      <c r="E1305" s="24" t="s">
        <v>18</v>
      </c>
      <c r="F1305" s="24" t="s">
        <v>416</v>
      </c>
      <c r="G1305" s="24" t="s">
        <v>20</v>
      </c>
      <c r="H1305" s="24" t="s">
        <v>459</v>
      </c>
      <c r="I1305" s="58">
        <v>9</v>
      </c>
      <c r="J1305" s="249" t="str">
        <f t="shared" si="20"/>
        <v>муниципальное образование «город Екатеринбург», г. Екатеринбург, ул. Летчиков, д. 9</v>
      </c>
      <c r="K1305" s="75">
        <v>648.4</v>
      </c>
      <c r="L1305" s="75">
        <v>34</v>
      </c>
      <c r="M1305" s="75">
        <v>7</v>
      </c>
      <c r="N1305" s="38" t="s">
        <v>2370</v>
      </c>
      <c r="O1305" s="39" t="s">
        <v>2371</v>
      </c>
      <c r="P1305" s="38" t="s">
        <v>2372</v>
      </c>
      <c r="Q1305" s="65">
        <v>4334781.34</v>
      </c>
    </row>
    <row r="1306" spans="1:17" ht="23.25" x14ac:dyDescent="0.25">
      <c r="A1306" s="72">
        <v>1305</v>
      </c>
      <c r="B1306" s="81" t="s">
        <v>495</v>
      </c>
      <c r="C1306" s="73"/>
      <c r="D1306" s="24" t="s">
        <v>415</v>
      </c>
      <c r="E1306" s="24" t="s">
        <v>18</v>
      </c>
      <c r="F1306" s="24" t="s">
        <v>416</v>
      </c>
      <c r="G1306" s="24" t="s">
        <v>20</v>
      </c>
      <c r="H1306" s="24" t="s">
        <v>459</v>
      </c>
      <c r="I1306" s="58" t="s">
        <v>914</v>
      </c>
      <c r="J1306" s="249" t="str">
        <f t="shared" si="20"/>
        <v>муниципальное образование «город Екатеринбург», г. Екатеринбург, ул. Летчиков, д. 9КОРПУС А</v>
      </c>
      <c r="K1306" s="75">
        <v>509.7</v>
      </c>
      <c r="L1306" s="75">
        <v>8</v>
      </c>
      <c r="M1306" s="75">
        <v>7</v>
      </c>
      <c r="N1306" s="38" t="s">
        <v>2479</v>
      </c>
      <c r="O1306" s="39" t="s">
        <v>2371</v>
      </c>
      <c r="P1306" s="38" t="s">
        <v>2372</v>
      </c>
      <c r="Q1306" s="65">
        <v>2987893.24</v>
      </c>
    </row>
    <row r="1307" spans="1:17" ht="23.25" x14ac:dyDescent="0.25">
      <c r="A1307" s="72">
        <v>1306</v>
      </c>
      <c r="B1307" s="81" t="s">
        <v>495</v>
      </c>
      <c r="C1307" s="73"/>
      <c r="D1307" s="24" t="s">
        <v>415</v>
      </c>
      <c r="E1307" s="24" t="s">
        <v>18</v>
      </c>
      <c r="F1307" s="24" t="s">
        <v>416</v>
      </c>
      <c r="G1307" s="24" t="s">
        <v>20</v>
      </c>
      <c r="H1307" s="24" t="s">
        <v>437</v>
      </c>
      <c r="I1307" s="58">
        <v>129</v>
      </c>
      <c r="J1307" s="249" t="str">
        <f t="shared" si="20"/>
        <v>муниципальное образование «город Екатеринбург», г. Екатеринбург, ул. Лобкова, д. 129</v>
      </c>
      <c r="K1307" s="75">
        <v>915.1</v>
      </c>
      <c r="L1307" s="75">
        <v>12</v>
      </c>
      <c r="M1307" s="75">
        <v>8</v>
      </c>
      <c r="N1307" s="38" t="s">
        <v>2091</v>
      </c>
      <c r="O1307" s="39">
        <v>42668</v>
      </c>
      <c r="P1307" s="38" t="s">
        <v>1847</v>
      </c>
      <c r="Q1307" s="65">
        <v>7478973.46</v>
      </c>
    </row>
    <row r="1308" spans="1:17" ht="23.25" x14ac:dyDescent="0.25">
      <c r="A1308" s="72">
        <v>1307</v>
      </c>
      <c r="B1308" s="81" t="s">
        <v>495</v>
      </c>
      <c r="C1308" s="73"/>
      <c r="D1308" s="24" t="s">
        <v>415</v>
      </c>
      <c r="E1308" s="24" t="s">
        <v>18</v>
      </c>
      <c r="F1308" s="24" t="s">
        <v>416</v>
      </c>
      <c r="G1308" s="24" t="s">
        <v>20</v>
      </c>
      <c r="H1308" s="24" t="s">
        <v>437</v>
      </c>
      <c r="I1308" s="58">
        <v>131</v>
      </c>
      <c r="J1308" s="249" t="str">
        <f t="shared" si="20"/>
        <v>муниципальное образование «город Екатеринбург», г. Екатеринбург, ул. Лобкова, д. 131</v>
      </c>
      <c r="K1308" s="75">
        <v>1059.3</v>
      </c>
      <c r="L1308" s="75">
        <v>16</v>
      </c>
      <c r="M1308" s="75">
        <v>8</v>
      </c>
      <c r="N1308" s="38" t="s">
        <v>2091</v>
      </c>
      <c r="O1308" s="39">
        <v>42668</v>
      </c>
      <c r="P1308" s="38" t="s">
        <v>1847</v>
      </c>
      <c r="Q1308" s="65">
        <v>7503587.4400000004</v>
      </c>
    </row>
    <row r="1309" spans="1:17" ht="23.25" x14ac:dyDescent="0.25">
      <c r="A1309" s="72">
        <v>1308</v>
      </c>
      <c r="B1309" s="81" t="s">
        <v>495</v>
      </c>
      <c r="C1309" s="73"/>
      <c r="D1309" s="24" t="s">
        <v>415</v>
      </c>
      <c r="E1309" s="24" t="s">
        <v>18</v>
      </c>
      <c r="F1309" s="24" t="s">
        <v>416</v>
      </c>
      <c r="G1309" s="24" t="s">
        <v>20</v>
      </c>
      <c r="H1309" s="24" t="s">
        <v>437</v>
      </c>
      <c r="I1309" s="58">
        <v>18</v>
      </c>
      <c r="J1309" s="249" t="str">
        <f t="shared" si="20"/>
        <v>муниципальное образование «город Екатеринбург», г. Екатеринбург, ул. Лобкова, д. 18</v>
      </c>
      <c r="K1309" s="75">
        <v>630.29999999999995</v>
      </c>
      <c r="L1309" s="75">
        <v>12</v>
      </c>
      <c r="M1309" s="75">
        <v>5</v>
      </c>
      <c r="N1309" s="38" t="s">
        <v>2462</v>
      </c>
      <c r="O1309" s="39">
        <v>42202</v>
      </c>
      <c r="P1309" s="38" t="s">
        <v>3281</v>
      </c>
      <c r="Q1309" s="65">
        <v>3049699.38</v>
      </c>
    </row>
    <row r="1310" spans="1:17" ht="23.25" x14ac:dyDescent="0.25">
      <c r="A1310" s="72">
        <v>1309</v>
      </c>
      <c r="B1310" s="81" t="s">
        <v>495</v>
      </c>
      <c r="C1310" s="73"/>
      <c r="D1310" s="24" t="s">
        <v>415</v>
      </c>
      <c r="E1310" s="24" t="s">
        <v>18</v>
      </c>
      <c r="F1310" s="24" t="s">
        <v>416</v>
      </c>
      <c r="G1310" s="24" t="s">
        <v>20</v>
      </c>
      <c r="H1310" s="24" t="s">
        <v>437</v>
      </c>
      <c r="I1310" s="58">
        <v>20</v>
      </c>
      <c r="J1310" s="249" t="str">
        <f t="shared" si="20"/>
        <v>муниципальное образование «город Екатеринбург», г. Екатеринбург, ул. Лобкова, д. 20</v>
      </c>
      <c r="K1310" s="75">
        <v>423.5</v>
      </c>
      <c r="L1310" s="75">
        <v>8</v>
      </c>
      <c r="M1310" s="75">
        <v>8</v>
      </c>
      <c r="N1310" s="38" t="s">
        <v>2480</v>
      </c>
      <c r="O1310" s="39" t="s">
        <v>2481</v>
      </c>
      <c r="P1310" s="38" t="s">
        <v>3283</v>
      </c>
      <c r="Q1310" s="65">
        <v>2434645.14</v>
      </c>
    </row>
    <row r="1311" spans="1:17" ht="23.25" x14ac:dyDescent="0.25">
      <c r="A1311" s="72">
        <v>1310</v>
      </c>
      <c r="B1311" s="81" t="s">
        <v>495</v>
      </c>
      <c r="C1311" s="73"/>
      <c r="D1311" s="24" t="s">
        <v>415</v>
      </c>
      <c r="E1311" s="24" t="s">
        <v>18</v>
      </c>
      <c r="F1311" s="24" t="s">
        <v>416</v>
      </c>
      <c r="G1311" s="24" t="s">
        <v>20</v>
      </c>
      <c r="H1311" s="24" t="s">
        <v>437</v>
      </c>
      <c r="I1311" s="58">
        <v>22</v>
      </c>
      <c r="J1311" s="249" t="str">
        <f t="shared" si="20"/>
        <v>муниципальное образование «город Екатеринбург», г. Екатеринбург, ул. Лобкова, д. 22</v>
      </c>
      <c r="K1311" s="75">
        <v>423.4</v>
      </c>
      <c r="L1311" s="75">
        <v>8</v>
      </c>
      <c r="M1311" s="75">
        <v>8</v>
      </c>
      <c r="N1311" s="38" t="s">
        <v>2462</v>
      </c>
      <c r="O1311" s="39">
        <v>42202</v>
      </c>
      <c r="P1311" s="38" t="s">
        <v>3281</v>
      </c>
      <c r="Q1311" s="65">
        <v>1822648.3</v>
      </c>
    </row>
    <row r="1312" spans="1:17" ht="23.25" x14ac:dyDescent="0.25">
      <c r="A1312" s="72">
        <v>1311</v>
      </c>
      <c r="B1312" s="81" t="s">
        <v>495</v>
      </c>
      <c r="C1312" s="73"/>
      <c r="D1312" s="24" t="s">
        <v>415</v>
      </c>
      <c r="E1312" s="24" t="s">
        <v>18</v>
      </c>
      <c r="F1312" s="24" t="s">
        <v>416</v>
      </c>
      <c r="G1312" s="24" t="s">
        <v>20</v>
      </c>
      <c r="H1312" s="24" t="s">
        <v>437</v>
      </c>
      <c r="I1312" s="58">
        <v>24</v>
      </c>
      <c r="J1312" s="249" t="str">
        <f t="shared" si="20"/>
        <v>муниципальное образование «город Екатеринбург», г. Екатеринбург, ул. Лобкова, д. 24</v>
      </c>
      <c r="K1312" s="75">
        <v>419.1</v>
      </c>
      <c r="L1312" s="75">
        <v>8</v>
      </c>
      <c r="M1312" s="75">
        <v>8</v>
      </c>
      <c r="N1312" s="38" t="s">
        <v>2462</v>
      </c>
      <c r="O1312" s="39">
        <v>42202</v>
      </c>
      <c r="P1312" s="38" t="s">
        <v>3281</v>
      </c>
      <c r="Q1312" s="65">
        <v>2050532.91</v>
      </c>
    </row>
    <row r="1313" spans="1:17" ht="23.25" x14ac:dyDescent="0.25">
      <c r="A1313" s="72">
        <v>1312</v>
      </c>
      <c r="B1313" s="81" t="s">
        <v>495</v>
      </c>
      <c r="C1313" s="73"/>
      <c r="D1313" s="24" t="s">
        <v>415</v>
      </c>
      <c r="E1313" s="24" t="s">
        <v>18</v>
      </c>
      <c r="F1313" s="24" t="s">
        <v>416</v>
      </c>
      <c r="G1313" s="24" t="s">
        <v>20</v>
      </c>
      <c r="H1313" s="24" t="s">
        <v>437</v>
      </c>
      <c r="I1313" s="58">
        <v>26</v>
      </c>
      <c r="J1313" s="249" t="str">
        <f t="shared" si="20"/>
        <v>муниципальное образование «город Екатеринбург», г. Екатеринбург, ул. Лобкова, д. 26</v>
      </c>
      <c r="K1313" s="75">
        <v>419.9</v>
      </c>
      <c r="L1313" s="75">
        <v>8</v>
      </c>
      <c r="M1313" s="75">
        <v>8</v>
      </c>
      <c r="N1313" s="38" t="s">
        <v>2462</v>
      </c>
      <c r="O1313" s="39">
        <v>42202</v>
      </c>
      <c r="P1313" s="38" t="s">
        <v>3281</v>
      </c>
      <c r="Q1313" s="65">
        <v>1861193.8</v>
      </c>
    </row>
    <row r="1314" spans="1:17" ht="23.25" x14ac:dyDescent="0.25">
      <c r="A1314" s="72">
        <v>1313</v>
      </c>
      <c r="B1314" s="81" t="s">
        <v>495</v>
      </c>
      <c r="C1314" s="73"/>
      <c r="D1314" s="44" t="s">
        <v>415</v>
      </c>
      <c r="E1314" s="44" t="s">
        <v>18</v>
      </c>
      <c r="F1314" s="44" t="s">
        <v>416</v>
      </c>
      <c r="G1314" s="44" t="s">
        <v>20</v>
      </c>
      <c r="H1314" s="44" t="s">
        <v>437</v>
      </c>
      <c r="I1314" s="76">
        <v>28</v>
      </c>
      <c r="J1314" s="249" t="str">
        <f t="shared" si="20"/>
        <v>муниципальное образование «город Екатеринбург», г. Екатеринбург, ул. Лобкова, д. 28</v>
      </c>
      <c r="K1314" s="75">
        <v>364.2</v>
      </c>
      <c r="L1314" s="75">
        <v>8</v>
      </c>
      <c r="M1314" s="75">
        <v>7</v>
      </c>
      <c r="N1314" s="38" t="s">
        <v>2462</v>
      </c>
      <c r="O1314" s="39">
        <v>42202</v>
      </c>
      <c r="P1314" s="38" t="s">
        <v>3281</v>
      </c>
      <c r="Q1314" s="65">
        <v>1935620.47</v>
      </c>
    </row>
    <row r="1315" spans="1:17" ht="23.25" x14ac:dyDescent="0.25">
      <c r="A1315" s="72">
        <v>1314</v>
      </c>
      <c r="B1315" s="81" t="s">
        <v>495</v>
      </c>
      <c r="C1315" s="73"/>
      <c r="D1315" s="44" t="s">
        <v>415</v>
      </c>
      <c r="E1315" s="31" t="s">
        <v>18</v>
      </c>
      <c r="F1315" s="31" t="s">
        <v>416</v>
      </c>
      <c r="G1315" s="31" t="s">
        <v>20</v>
      </c>
      <c r="H1315" s="31" t="s">
        <v>137</v>
      </c>
      <c r="I1315" s="89">
        <v>12</v>
      </c>
      <c r="J1315" s="249" t="str">
        <f t="shared" si="20"/>
        <v>муниципальное образование «город Екатеринбург», г. Екатеринбург, ул. Ломоносова, д. 12</v>
      </c>
      <c r="K1315" s="75">
        <v>1032.0999999999999</v>
      </c>
      <c r="L1315" s="75">
        <v>16</v>
      </c>
      <c r="M1315" s="75">
        <v>6</v>
      </c>
      <c r="N1315" s="38" t="s">
        <v>2106</v>
      </c>
      <c r="O1315" s="39">
        <v>42877</v>
      </c>
      <c r="P1315" s="38" t="s">
        <v>2107</v>
      </c>
      <c r="Q1315" s="65">
        <v>6247078.46</v>
      </c>
    </row>
    <row r="1316" spans="1:17" ht="23.25" x14ac:dyDescent="0.25">
      <c r="A1316" s="72">
        <v>1315</v>
      </c>
      <c r="B1316" s="81" t="s">
        <v>495</v>
      </c>
      <c r="C1316" s="73"/>
      <c r="D1316" s="44" t="s">
        <v>415</v>
      </c>
      <c r="E1316" s="31" t="s">
        <v>18</v>
      </c>
      <c r="F1316" s="31" t="s">
        <v>416</v>
      </c>
      <c r="G1316" s="31" t="s">
        <v>20</v>
      </c>
      <c r="H1316" s="31" t="s">
        <v>137</v>
      </c>
      <c r="I1316" s="89">
        <v>14</v>
      </c>
      <c r="J1316" s="249" t="str">
        <f t="shared" si="20"/>
        <v>муниципальное образование «город Екатеринбург», г. Екатеринбург, ул. Ломоносова, д. 14</v>
      </c>
      <c r="K1316" s="75">
        <v>1036</v>
      </c>
      <c r="L1316" s="75">
        <v>16</v>
      </c>
      <c r="M1316" s="75">
        <v>7</v>
      </c>
      <c r="N1316" s="38" t="s">
        <v>2106</v>
      </c>
      <c r="O1316" s="39">
        <v>42877</v>
      </c>
      <c r="P1316" s="38" t="s">
        <v>2107</v>
      </c>
      <c r="Q1316" s="65">
        <v>6455373.1399999997</v>
      </c>
    </row>
    <row r="1317" spans="1:17" ht="23.25" x14ac:dyDescent="0.25">
      <c r="A1317" s="72">
        <v>1316</v>
      </c>
      <c r="B1317" s="81" t="s">
        <v>495</v>
      </c>
      <c r="C1317" s="73"/>
      <c r="D1317" s="24" t="s">
        <v>415</v>
      </c>
      <c r="E1317" s="88" t="s">
        <v>18</v>
      </c>
      <c r="F1317" s="88" t="s">
        <v>416</v>
      </c>
      <c r="G1317" s="88" t="s">
        <v>20</v>
      </c>
      <c r="H1317" s="88" t="s">
        <v>137</v>
      </c>
      <c r="I1317" s="84" t="s">
        <v>963</v>
      </c>
      <c r="J1317" s="249" t="str">
        <f t="shared" si="20"/>
        <v>муниципальное образование «город Екатеринбург», г. Екатеринбург, ул. Ломоносова, д. 16</v>
      </c>
      <c r="K1317" s="75">
        <v>3636.6</v>
      </c>
      <c r="L1317" s="75">
        <v>39</v>
      </c>
      <c r="M1317" s="75">
        <v>8</v>
      </c>
      <c r="N1317" s="38" t="s">
        <v>2114</v>
      </c>
      <c r="O1317" s="39">
        <v>42865</v>
      </c>
      <c r="P1317" s="38" t="s">
        <v>1692</v>
      </c>
      <c r="Q1317" s="65">
        <v>15398545.699999999</v>
      </c>
    </row>
    <row r="1318" spans="1:17" ht="23.25" x14ac:dyDescent="0.25">
      <c r="A1318" s="72">
        <v>1317</v>
      </c>
      <c r="B1318" s="81" t="s">
        <v>495</v>
      </c>
      <c r="C1318" s="73"/>
      <c r="D1318" s="24" t="s">
        <v>415</v>
      </c>
      <c r="E1318" s="88" t="s">
        <v>18</v>
      </c>
      <c r="F1318" s="88" t="s">
        <v>416</v>
      </c>
      <c r="G1318" s="88" t="s">
        <v>20</v>
      </c>
      <c r="H1318" s="88" t="s">
        <v>137</v>
      </c>
      <c r="I1318" s="84" t="s">
        <v>996</v>
      </c>
      <c r="J1318" s="249" t="str">
        <f t="shared" si="20"/>
        <v>муниципальное образование «город Екатеринбург», г. Екатеринбург, ул. Ломоносова, д. 18</v>
      </c>
      <c r="K1318" s="75">
        <v>1956.6</v>
      </c>
      <c r="L1318" s="75">
        <v>36</v>
      </c>
      <c r="M1318" s="75">
        <v>5</v>
      </c>
      <c r="N1318" s="38" t="s">
        <v>2114</v>
      </c>
      <c r="O1318" s="39">
        <v>42865</v>
      </c>
      <c r="P1318" s="38" t="s">
        <v>1692</v>
      </c>
      <c r="Q1318" s="65">
        <v>8498291.5600000005</v>
      </c>
    </row>
    <row r="1319" spans="1:17" ht="23.25" x14ac:dyDescent="0.25">
      <c r="A1319" s="72">
        <v>1318</v>
      </c>
      <c r="B1319" s="81" t="s">
        <v>495</v>
      </c>
      <c r="C1319" s="73"/>
      <c r="D1319" s="44" t="s">
        <v>415</v>
      </c>
      <c r="E1319" s="31" t="s">
        <v>18</v>
      </c>
      <c r="F1319" s="31" t="s">
        <v>416</v>
      </c>
      <c r="G1319" s="31" t="s">
        <v>20</v>
      </c>
      <c r="H1319" s="31" t="s">
        <v>137</v>
      </c>
      <c r="I1319" s="89">
        <v>19</v>
      </c>
      <c r="J1319" s="249" t="str">
        <f t="shared" si="20"/>
        <v>муниципальное образование «город Екатеринбург», г. Екатеринбург, ул. Ломоносова, д. 19</v>
      </c>
      <c r="K1319" s="75">
        <v>849.9</v>
      </c>
      <c r="L1319" s="75">
        <v>16</v>
      </c>
      <c r="M1319" s="75">
        <v>4</v>
      </c>
      <c r="N1319" s="38" t="s">
        <v>2106</v>
      </c>
      <c r="O1319" s="39">
        <v>42877</v>
      </c>
      <c r="P1319" s="38" t="s">
        <v>2107</v>
      </c>
      <c r="Q1319" s="65">
        <v>5097850.5999999996</v>
      </c>
    </row>
    <row r="1320" spans="1:17" ht="23.25" x14ac:dyDescent="0.25">
      <c r="A1320" s="72">
        <v>1319</v>
      </c>
      <c r="B1320" s="81" t="s">
        <v>495</v>
      </c>
      <c r="C1320" s="73"/>
      <c r="D1320" s="44" t="s">
        <v>415</v>
      </c>
      <c r="E1320" s="31" t="s">
        <v>18</v>
      </c>
      <c r="F1320" s="31" t="s">
        <v>416</v>
      </c>
      <c r="G1320" s="31" t="s">
        <v>20</v>
      </c>
      <c r="H1320" s="31" t="s">
        <v>137</v>
      </c>
      <c r="I1320" s="89">
        <v>21</v>
      </c>
      <c r="J1320" s="249" t="str">
        <f t="shared" si="20"/>
        <v>муниципальное образование «город Екатеринбург», г. Екатеринбург, ул. Ломоносова, д. 21</v>
      </c>
      <c r="K1320" s="75">
        <v>1047.4000000000001</v>
      </c>
      <c r="L1320" s="75">
        <v>16</v>
      </c>
      <c r="M1320" s="75">
        <v>7</v>
      </c>
      <c r="N1320" s="38" t="s">
        <v>2106</v>
      </c>
      <c r="O1320" s="39">
        <v>42877</v>
      </c>
      <c r="P1320" s="38" t="s">
        <v>2107</v>
      </c>
      <c r="Q1320" s="65">
        <v>6191614.8399999999</v>
      </c>
    </row>
    <row r="1321" spans="1:17" ht="23.25" x14ac:dyDescent="0.25">
      <c r="A1321" s="72">
        <v>1320</v>
      </c>
      <c r="B1321" s="81" t="s">
        <v>495</v>
      </c>
      <c r="C1321" s="73"/>
      <c r="D1321" s="24" t="s">
        <v>415</v>
      </c>
      <c r="E1321" s="88" t="s">
        <v>18</v>
      </c>
      <c r="F1321" s="88" t="s">
        <v>416</v>
      </c>
      <c r="G1321" s="88" t="s">
        <v>20</v>
      </c>
      <c r="H1321" s="88" t="s">
        <v>137</v>
      </c>
      <c r="I1321" s="84">
        <v>22</v>
      </c>
      <c r="J1321" s="249" t="str">
        <f t="shared" si="20"/>
        <v>муниципальное образование «город Екатеринбург», г. Екатеринбург, ул. Ломоносова, д. 22</v>
      </c>
      <c r="K1321" s="75">
        <v>2337.6</v>
      </c>
      <c r="L1321" s="75">
        <v>34</v>
      </c>
      <c r="M1321" s="75">
        <v>6</v>
      </c>
      <c r="N1321" s="38" t="s">
        <v>2114</v>
      </c>
      <c r="O1321" s="39">
        <v>42865</v>
      </c>
      <c r="P1321" s="38" t="s">
        <v>1692</v>
      </c>
      <c r="Q1321" s="65">
        <v>9296352.6999999993</v>
      </c>
    </row>
    <row r="1322" spans="1:17" ht="23.25" x14ac:dyDescent="0.25">
      <c r="A1322" s="72">
        <v>1321</v>
      </c>
      <c r="B1322" s="81" t="s">
        <v>495</v>
      </c>
      <c r="C1322" s="73"/>
      <c r="D1322" s="24" t="s">
        <v>415</v>
      </c>
      <c r="E1322" s="88" t="s">
        <v>18</v>
      </c>
      <c r="F1322" s="88" t="s">
        <v>416</v>
      </c>
      <c r="G1322" s="88" t="s">
        <v>20</v>
      </c>
      <c r="H1322" s="88" t="s">
        <v>137</v>
      </c>
      <c r="I1322" s="84" t="s">
        <v>1002</v>
      </c>
      <c r="J1322" s="249" t="str">
        <f t="shared" si="20"/>
        <v>муниципальное образование «город Екатеринбург», г. Екатеринбург, ул. Ломоносова, д. 24</v>
      </c>
      <c r="K1322" s="75">
        <v>1638.2</v>
      </c>
      <c r="L1322" s="75">
        <v>15</v>
      </c>
      <c r="M1322" s="75">
        <v>4</v>
      </c>
      <c r="N1322" s="38" t="s">
        <v>2114</v>
      </c>
      <c r="O1322" s="39">
        <v>42865</v>
      </c>
      <c r="P1322" s="38" t="s">
        <v>1692</v>
      </c>
      <c r="Q1322" s="65">
        <v>2377723.6</v>
      </c>
    </row>
    <row r="1323" spans="1:17" ht="23.25" x14ac:dyDescent="0.25">
      <c r="A1323" s="72">
        <v>1322</v>
      </c>
      <c r="B1323" s="81" t="s">
        <v>495</v>
      </c>
      <c r="C1323" s="73"/>
      <c r="D1323" s="24" t="s">
        <v>415</v>
      </c>
      <c r="E1323" s="88" t="s">
        <v>18</v>
      </c>
      <c r="F1323" s="88" t="s">
        <v>416</v>
      </c>
      <c r="G1323" s="88" t="s">
        <v>20</v>
      </c>
      <c r="H1323" s="88" t="s">
        <v>137</v>
      </c>
      <c r="I1323" s="84" t="s">
        <v>949</v>
      </c>
      <c r="J1323" s="249" t="str">
        <f t="shared" si="20"/>
        <v>муниципальное образование «город Екатеринбург», г. Екатеринбург, ул. Ломоносова, д. 25</v>
      </c>
      <c r="K1323" s="75">
        <v>1516.5</v>
      </c>
      <c r="L1323" s="75">
        <v>15</v>
      </c>
      <c r="M1323" s="75">
        <v>8</v>
      </c>
      <c r="N1323" s="38" t="s">
        <v>2106</v>
      </c>
      <c r="O1323" s="39">
        <v>42877</v>
      </c>
      <c r="P1323" s="38" t="s">
        <v>2107</v>
      </c>
      <c r="Q1323" s="65">
        <v>4718981.43</v>
      </c>
    </row>
    <row r="1324" spans="1:17" ht="23.25" x14ac:dyDescent="0.25">
      <c r="A1324" s="72">
        <v>1323</v>
      </c>
      <c r="B1324" s="81" t="s">
        <v>495</v>
      </c>
      <c r="C1324" s="100"/>
      <c r="D1324" s="49" t="s">
        <v>415</v>
      </c>
      <c r="E1324" s="49" t="s">
        <v>18</v>
      </c>
      <c r="F1324" s="49" t="s">
        <v>416</v>
      </c>
      <c r="G1324" s="49" t="s">
        <v>20</v>
      </c>
      <c r="H1324" s="49" t="s">
        <v>137</v>
      </c>
      <c r="I1324" s="67">
        <v>85</v>
      </c>
      <c r="J1324" s="249" t="str">
        <f t="shared" si="20"/>
        <v>муниципальное образование «город Екатеринбург», г. Екатеринбург, ул. Ломоносова, д. 85</v>
      </c>
      <c r="K1324" s="99">
        <v>3642.4</v>
      </c>
      <c r="L1324" s="75">
        <v>72</v>
      </c>
      <c r="M1324" s="99">
        <v>2</v>
      </c>
      <c r="N1324" s="55" t="s">
        <v>1298</v>
      </c>
      <c r="O1324" s="54">
        <v>42598</v>
      </c>
      <c r="P1324" s="55" t="s">
        <v>1598</v>
      </c>
      <c r="Q1324" s="65">
        <v>3647349.28</v>
      </c>
    </row>
    <row r="1325" spans="1:17" ht="23.25" x14ac:dyDescent="0.25">
      <c r="A1325" s="72">
        <v>1324</v>
      </c>
      <c r="B1325" s="81" t="s">
        <v>495</v>
      </c>
      <c r="C1325" s="100"/>
      <c r="D1325" s="49" t="s">
        <v>415</v>
      </c>
      <c r="E1325" s="49" t="s">
        <v>18</v>
      </c>
      <c r="F1325" s="49" t="s">
        <v>416</v>
      </c>
      <c r="G1325" s="49" t="s">
        <v>20</v>
      </c>
      <c r="H1325" s="49" t="s">
        <v>137</v>
      </c>
      <c r="I1325" s="67">
        <v>87</v>
      </c>
      <c r="J1325" s="249" t="str">
        <f t="shared" si="20"/>
        <v>муниципальное образование «город Екатеринбург», г. Екатеринбург, ул. Ломоносова, д. 87</v>
      </c>
      <c r="K1325" s="99">
        <v>11378.3</v>
      </c>
      <c r="L1325" s="75">
        <v>215</v>
      </c>
      <c r="M1325" s="99">
        <v>6</v>
      </c>
      <c r="N1325" s="55" t="s">
        <v>1297</v>
      </c>
      <c r="O1325" s="54">
        <v>42598</v>
      </c>
      <c r="P1325" s="55" t="s">
        <v>1598</v>
      </c>
      <c r="Q1325" s="65">
        <v>10942047.84</v>
      </c>
    </row>
    <row r="1326" spans="1:17" ht="23.25" x14ac:dyDescent="0.25">
      <c r="A1326" s="72">
        <v>1325</v>
      </c>
      <c r="B1326" s="81" t="s">
        <v>495</v>
      </c>
      <c r="C1326" s="73"/>
      <c r="D1326" s="24" t="s">
        <v>415</v>
      </c>
      <c r="E1326" s="24" t="s">
        <v>18</v>
      </c>
      <c r="F1326" s="24" t="s">
        <v>416</v>
      </c>
      <c r="G1326" s="24" t="s">
        <v>20</v>
      </c>
      <c r="H1326" s="24" t="s">
        <v>874</v>
      </c>
      <c r="I1326" s="58">
        <v>13</v>
      </c>
      <c r="J1326" s="249" t="str">
        <f t="shared" si="20"/>
        <v>муниципальное образование «город Екатеринбург», г. Екатеринбург, ул. Луганская, д. 13</v>
      </c>
      <c r="K1326" s="75">
        <v>460.4</v>
      </c>
      <c r="L1326" s="75">
        <v>8</v>
      </c>
      <c r="M1326" s="75">
        <v>2</v>
      </c>
      <c r="N1326" s="38" t="s">
        <v>2113</v>
      </c>
      <c r="O1326" s="39">
        <v>42884</v>
      </c>
      <c r="P1326" s="38" t="s">
        <v>1626</v>
      </c>
      <c r="Q1326" s="65">
        <v>580705.14</v>
      </c>
    </row>
    <row r="1327" spans="1:17" ht="23.25" x14ac:dyDescent="0.25">
      <c r="A1327" s="72">
        <v>1326</v>
      </c>
      <c r="B1327" s="81" t="s">
        <v>495</v>
      </c>
      <c r="C1327" s="73"/>
      <c r="D1327" s="24" t="s">
        <v>415</v>
      </c>
      <c r="E1327" s="24" t="s">
        <v>18</v>
      </c>
      <c r="F1327" s="24" t="s">
        <v>416</v>
      </c>
      <c r="G1327" s="24" t="s">
        <v>20</v>
      </c>
      <c r="H1327" s="24" t="s">
        <v>874</v>
      </c>
      <c r="I1327" s="58">
        <v>21</v>
      </c>
      <c r="J1327" s="249" t="str">
        <f t="shared" si="20"/>
        <v>муниципальное образование «город Екатеринбург», г. Екатеринбург, ул. Луганская, д. 21</v>
      </c>
      <c r="K1327" s="75">
        <v>427.2</v>
      </c>
      <c r="L1327" s="75">
        <v>8</v>
      </c>
      <c r="M1327" s="75">
        <v>3</v>
      </c>
      <c r="N1327" s="38" t="s">
        <v>2113</v>
      </c>
      <c r="O1327" s="39">
        <v>42884</v>
      </c>
      <c r="P1327" s="38" t="s">
        <v>1626</v>
      </c>
      <c r="Q1327" s="65">
        <v>1456824.46</v>
      </c>
    </row>
    <row r="1328" spans="1:17" ht="23.25" x14ac:dyDescent="0.25">
      <c r="A1328" s="72">
        <v>1327</v>
      </c>
      <c r="B1328" s="81" t="s">
        <v>495</v>
      </c>
      <c r="C1328" s="73"/>
      <c r="D1328" s="24" t="s">
        <v>415</v>
      </c>
      <c r="E1328" s="24" t="s">
        <v>18</v>
      </c>
      <c r="F1328" s="24" t="s">
        <v>416</v>
      </c>
      <c r="G1328" s="24" t="s">
        <v>20</v>
      </c>
      <c r="H1328" s="24" t="s">
        <v>874</v>
      </c>
      <c r="I1328" s="58">
        <v>23</v>
      </c>
      <c r="J1328" s="249" t="str">
        <f t="shared" si="20"/>
        <v>муниципальное образование «город Екатеринбург», г. Екатеринбург, ул. Луганская, д. 23</v>
      </c>
      <c r="K1328" s="75">
        <v>1130.4000000000001</v>
      </c>
      <c r="L1328" s="75">
        <v>34</v>
      </c>
      <c r="M1328" s="75">
        <v>3</v>
      </c>
      <c r="N1328" s="38" t="s">
        <v>2113</v>
      </c>
      <c r="O1328" s="39">
        <v>42884</v>
      </c>
      <c r="P1328" s="38" t="s">
        <v>1626</v>
      </c>
      <c r="Q1328" s="65">
        <v>3320171.9</v>
      </c>
    </row>
    <row r="1329" spans="1:17" ht="23.25" x14ac:dyDescent="0.25">
      <c r="A1329" s="72">
        <v>1328</v>
      </c>
      <c r="B1329" s="81" t="s">
        <v>495</v>
      </c>
      <c r="C1329" s="73"/>
      <c r="D1329" s="24" t="s">
        <v>415</v>
      </c>
      <c r="E1329" s="24" t="s">
        <v>18</v>
      </c>
      <c r="F1329" s="24" t="s">
        <v>416</v>
      </c>
      <c r="G1329" s="24" t="s">
        <v>20</v>
      </c>
      <c r="H1329" s="24" t="s">
        <v>874</v>
      </c>
      <c r="I1329" s="58" t="s">
        <v>937</v>
      </c>
      <c r="J1329" s="249" t="str">
        <f t="shared" si="20"/>
        <v>муниципальное образование «город Екатеринбург», г. Екатеринбург, ул. Луганская, д. 3КОРПУС 1</v>
      </c>
      <c r="K1329" s="75">
        <v>297.8</v>
      </c>
      <c r="L1329" s="75">
        <v>8</v>
      </c>
      <c r="M1329" s="75">
        <v>2</v>
      </c>
      <c r="N1329" s="38" t="s">
        <v>2113</v>
      </c>
      <c r="O1329" s="39">
        <v>42884</v>
      </c>
      <c r="P1329" s="38" t="s">
        <v>1626</v>
      </c>
      <c r="Q1329" s="65">
        <v>577908.54</v>
      </c>
    </row>
    <row r="1330" spans="1:17" ht="23.25" x14ac:dyDescent="0.25">
      <c r="A1330" s="72">
        <v>1329</v>
      </c>
      <c r="B1330" s="81" t="s">
        <v>495</v>
      </c>
      <c r="C1330" s="73"/>
      <c r="D1330" s="24" t="s">
        <v>415</v>
      </c>
      <c r="E1330" s="24" t="s">
        <v>18</v>
      </c>
      <c r="F1330" s="24" t="s">
        <v>416</v>
      </c>
      <c r="G1330" s="24" t="s">
        <v>20</v>
      </c>
      <c r="H1330" s="24" t="s">
        <v>874</v>
      </c>
      <c r="I1330" s="58" t="s">
        <v>938</v>
      </c>
      <c r="J1330" s="249" t="str">
        <f t="shared" si="20"/>
        <v>муниципальное образование «город Екатеринбург», г. Екатеринбург, ул. Луганская, д. 3КОРПУС 2</v>
      </c>
      <c r="K1330" s="75">
        <v>293</v>
      </c>
      <c r="L1330" s="75">
        <v>8</v>
      </c>
      <c r="M1330" s="75">
        <v>3</v>
      </c>
      <c r="N1330" s="38" t="s">
        <v>2113</v>
      </c>
      <c r="O1330" s="39">
        <v>42884</v>
      </c>
      <c r="P1330" s="38" t="s">
        <v>1626</v>
      </c>
      <c r="Q1330" s="65">
        <v>1475495.6</v>
      </c>
    </row>
    <row r="1331" spans="1:17" ht="23.25" x14ac:dyDescent="0.25">
      <c r="A1331" s="72">
        <v>1330</v>
      </c>
      <c r="B1331" s="81" t="s">
        <v>495</v>
      </c>
      <c r="C1331" s="73"/>
      <c r="D1331" s="24" t="s">
        <v>415</v>
      </c>
      <c r="E1331" s="24" t="s">
        <v>18</v>
      </c>
      <c r="F1331" s="24" t="s">
        <v>416</v>
      </c>
      <c r="G1331" s="24" t="s">
        <v>20</v>
      </c>
      <c r="H1331" s="24" t="s">
        <v>874</v>
      </c>
      <c r="I1331" s="58">
        <v>7</v>
      </c>
      <c r="J1331" s="249" t="str">
        <f t="shared" si="20"/>
        <v>муниципальное образование «город Екатеринбург», г. Екатеринбург, ул. Луганская, д. 7</v>
      </c>
      <c r="K1331" s="75">
        <v>452.6</v>
      </c>
      <c r="L1331" s="75">
        <v>8</v>
      </c>
      <c r="M1331" s="75">
        <v>3</v>
      </c>
      <c r="N1331" s="38" t="s">
        <v>2113</v>
      </c>
      <c r="O1331" s="39">
        <v>42884</v>
      </c>
      <c r="P1331" s="38" t="s">
        <v>1626</v>
      </c>
      <c r="Q1331" s="65">
        <v>1745740.38</v>
      </c>
    </row>
    <row r="1332" spans="1:17" ht="23.25" x14ac:dyDescent="0.25">
      <c r="A1332" s="72">
        <v>1331</v>
      </c>
      <c r="B1332" s="81" t="s">
        <v>495</v>
      </c>
      <c r="C1332" s="73"/>
      <c r="D1332" s="24" t="s">
        <v>415</v>
      </c>
      <c r="E1332" s="24" t="s">
        <v>18</v>
      </c>
      <c r="F1332" s="24" t="s">
        <v>416</v>
      </c>
      <c r="G1332" s="24" t="s">
        <v>20</v>
      </c>
      <c r="H1332" s="24" t="s">
        <v>203</v>
      </c>
      <c r="I1332" s="58">
        <v>40</v>
      </c>
      <c r="J1332" s="249" t="str">
        <f t="shared" si="20"/>
        <v>муниципальное образование «город Екатеринбург», г. Екатеринбург, ул. Луначарского, д. 40</v>
      </c>
      <c r="K1332" s="75">
        <v>2339</v>
      </c>
      <c r="L1332" s="75">
        <v>28</v>
      </c>
      <c r="M1332" s="75">
        <v>7</v>
      </c>
      <c r="N1332" s="38" t="s">
        <v>2478</v>
      </c>
      <c r="O1332" s="39">
        <v>42520</v>
      </c>
      <c r="P1332" s="38" t="s">
        <v>1696</v>
      </c>
      <c r="Q1332" s="65">
        <v>7231067.1399999997</v>
      </c>
    </row>
    <row r="1333" spans="1:17" ht="23.25" x14ac:dyDescent="0.25">
      <c r="A1333" s="72">
        <v>1332</v>
      </c>
      <c r="B1333" s="81" t="s">
        <v>495</v>
      </c>
      <c r="C1333" s="73"/>
      <c r="D1333" s="24" t="s">
        <v>415</v>
      </c>
      <c r="E1333" s="24" t="s">
        <v>18</v>
      </c>
      <c r="F1333" s="24" t="s">
        <v>416</v>
      </c>
      <c r="G1333" s="24" t="s">
        <v>20</v>
      </c>
      <c r="H1333" s="24" t="s">
        <v>203</v>
      </c>
      <c r="I1333" s="58" t="s">
        <v>1017</v>
      </c>
      <c r="J1333" s="249" t="str">
        <f t="shared" si="20"/>
        <v>муниципальное образование «город Екатеринбург», г. Екатеринбург, ул. Луначарского, д. 76</v>
      </c>
      <c r="K1333" s="75">
        <v>7983.4</v>
      </c>
      <c r="L1333" s="75">
        <v>79</v>
      </c>
      <c r="M1333" s="75">
        <v>8</v>
      </c>
      <c r="N1333" s="38" t="s">
        <v>2115</v>
      </c>
      <c r="O1333" s="39">
        <v>42895</v>
      </c>
      <c r="P1333" s="38" t="s">
        <v>2396</v>
      </c>
      <c r="Q1333" s="65">
        <v>19477265.43</v>
      </c>
    </row>
    <row r="1334" spans="1:17" ht="23.25" x14ac:dyDescent="0.25">
      <c r="A1334" s="72">
        <v>1333</v>
      </c>
      <c r="B1334" s="81" t="s">
        <v>495</v>
      </c>
      <c r="C1334" s="24"/>
      <c r="D1334" s="24" t="s">
        <v>415</v>
      </c>
      <c r="E1334" s="88" t="s">
        <v>18</v>
      </c>
      <c r="F1334" s="88" t="s">
        <v>416</v>
      </c>
      <c r="G1334" s="88" t="s">
        <v>20</v>
      </c>
      <c r="H1334" s="88" t="s">
        <v>188</v>
      </c>
      <c r="I1334" s="84">
        <v>1</v>
      </c>
      <c r="J1334" s="249" t="str">
        <f t="shared" si="20"/>
        <v>муниципальное образование «город Екатеринбург», г. Екатеринбург, ул. Малышева, д. 1</v>
      </c>
      <c r="K1334" s="75">
        <v>6828.6</v>
      </c>
      <c r="L1334" s="75">
        <v>90</v>
      </c>
      <c r="M1334" s="75">
        <v>7</v>
      </c>
      <c r="N1334" s="38" t="s">
        <v>2099</v>
      </c>
      <c r="O1334" s="39">
        <v>42865</v>
      </c>
      <c r="P1334" s="38" t="s">
        <v>3276</v>
      </c>
      <c r="Q1334" s="65">
        <v>15859259</v>
      </c>
    </row>
    <row r="1335" spans="1:17" ht="23.25" x14ac:dyDescent="0.25">
      <c r="A1335" s="72">
        <v>1334</v>
      </c>
      <c r="B1335" s="81" t="s">
        <v>495</v>
      </c>
      <c r="C1335" s="82"/>
      <c r="D1335" s="24" t="s">
        <v>415</v>
      </c>
      <c r="E1335" s="24" t="s">
        <v>18</v>
      </c>
      <c r="F1335" s="24" t="s">
        <v>416</v>
      </c>
      <c r="G1335" s="24" t="s">
        <v>20</v>
      </c>
      <c r="H1335" s="24" t="s">
        <v>188</v>
      </c>
      <c r="I1335" s="58" t="s">
        <v>1044</v>
      </c>
      <c r="J1335" s="249" t="str">
        <f t="shared" si="20"/>
        <v>муниципальное образование «город Екатеринбург», г. Екатеринбург, ул. Малышева, д. 138</v>
      </c>
      <c r="K1335" s="75">
        <v>5601.1</v>
      </c>
      <c r="L1335" s="75">
        <v>173</v>
      </c>
      <c r="M1335" s="75">
        <v>8</v>
      </c>
      <c r="N1335" s="38" t="s">
        <v>2482</v>
      </c>
      <c r="O1335" s="39">
        <v>42912</v>
      </c>
      <c r="P1335" s="38" t="s">
        <v>1632</v>
      </c>
      <c r="Q1335" s="65">
        <v>19742904.5</v>
      </c>
    </row>
    <row r="1336" spans="1:17" ht="23.25" x14ac:dyDescent="0.25">
      <c r="A1336" s="72">
        <v>1335</v>
      </c>
      <c r="B1336" s="81" t="s">
        <v>495</v>
      </c>
      <c r="C1336" s="24"/>
      <c r="D1336" s="24" t="s">
        <v>415</v>
      </c>
      <c r="E1336" s="24" t="s">
        <v>18</v>
      </c>
      <c r="F1336" s="24" t="s">
        <v>416</v>
      </c>
      <c r="G1336" s="24" t="s">
        <v>20</v>
      </c>
      <c r="H1336" s="24" t="s">
        <v>188</v>
      </c>
      <c r="I1336" s="58" t="s">
        <v>412</v>
      </c>
      <c r="J1336" s="249" t="str">
        <f t="shared" si="20"/>
        <v>муниципальное образование «город Екатеринбург», г. Екатеринбург, ул. Малышева, д. 17А</v>
      </c>
      <c r="K1336" s="75">
        <v>1723.1</v>
      </c>
      <c r="L1336" s="75">
        <v>34</v>
      </c>
      <c r="M1336" s="75">
        <v>2</v>
      </c>
      <c r="N1336" s="38" t="s">
        <v>2118</v>
      </c>
      <c r="O1336" s="39">
        <v>42884</v>
      </c>
      <c r="P1336" s="38" t="s">
        <v>1964</v>
      </c>
      <c r="Q1336" s="65">
        <v>1702942.96</v>
      </c>
    </row>
    <row r="1337" spans="1:17" ht="23.25" x14ac:dyDescent="0.25">
      <c r="A1337" s="72">
        <v>1336</v>
      </c>
      <c r="B1337" s="81" t="s">
        <v>495</v>
      </c>
      <c r="C1337" s="24"/>
      <c r="D1337" s="24" t="s">
        <v>415</v>
      </c>
      <c r="E1337" s="88" t="s">
        <v>18</v>
      </c>
      <c r="F1337" s="88" t="s">
        <v>416</v>
      </c>
      <c r="G1337" s="88" t="s">
        <v>20</v>
      </c>
      <c r="H1337" s="88" t="s">
        <v>188</v>
      </c>
      <c r="I1337" s="84" t="s">
        <v>950</v>
      </c>
      <c r="J1337" s="249" t="str">
        <f t="shared" si="20"/>
        <v>муниципальное образование «город Екатеринбург», г. Екатеринбург, ул. Малышева, д. 27</v>
      </c>
      <c r="K1337" s="25">
        <v>1592.9</v>
      </c>
      <c r="L1337" s="75">
        <v>13</v>
      </c>
      <c r="M1337" s="25">
        <v>7</v>
      </c>
      <c r="N1337" s="38" t="s">
        <v>2248</v>
      </c>
      <c r="O1337" s="39" t="s">
        <v>2249</v>
      </c>
      <c r="P1337" s="38" t="s">
        <v>1918</v>
      </c>
      <c r="Q1337" s="65">
        <v>6814753.7000000002</v>
      </c>
    </row>
    <row r="1338" spans="1:17" ht="23.25" x14ac:dyDescent="0.25">
      <c r="A1338" s="72">
        <v>1337</v>
      </c>
      <c r="B1338" s="81" t="s">
        <v>495</v>
      </c>
      <c r="C1338" s="24"/>
      <c r="D1338" s="24" t="s">
        <v>415</v>
      </c>
      <c r="E1338" s="88" t="s">
        <v>18</v>
      </c>
      <c r="F1338" s="88" t="s">
        <v>416</v>
      </c>
      <c r="G1338" s="88" t="s">
        <v>20</v>
      </c>
      <c r="H1338" s="88" t="s">
        <v>188</v>
      </c>
      <c r="I1338" s="84">
        <v>30</v>
      </c>
      <c r="J1338" s="249" t="str">
        <f t="shared" si="20"/>
        <v>муниципальное образование «город Екатеринбург», г. Екатеринбург, ул. Малышева, д. 30</v>
      </c>
      <c r="K1338" s="75">
        <v>2526.1999999999998</v>
      </c>
      <c r="L1338" s="75">
        <v>32</v>
      </c>
      <c r="M1338" s="75">
        <v>3</v>
      </c>
      <c r="N1338" s="38" t="s">
        <v>2117</v>
      </c>
      <c r="O1338" s="39">
        <v>42891</v>
      </c>
      <c r="P1338" s="38" t="s">
        <v>2098</v>
      </c>
      <c r="Q1338" s="65">
        <v>4145640.9</v>
      </c>
    </row>
    <row r="1339" spans="1:17" ht="23.25" x14ac:dyDescent="0.25">
      <c r="A1339" s="72">
        <v>1338</v>
      </c>
      <c r="B1339" s="81" t="s">
        <v>495</v>
      </c>
      <c r="C1339" s="24"/>
      <c r="D1339" s="24" t="s">
        <v>415</v>
      </c>
      <c r="E1339" s="24" t="s">
        <v>18</v>
      </c>
      <c r="F1339" s="24" t="s">
        <v>416</v>
      </c>
      <c r="G1339" s="24" t="s">
        <v>20</v>
      </c>
      <c r="H1339" s="24" t="s">
        <v>688</v>
      </c>
      <c r="I1339" s="58">
        <v>40</v>
      </c>
      <c r="J1339" s="249" t="str">
        <f t="shared" si="20"/>
        <v>муниципальное образование «город Екатеринбург», г. Екатеринбург, ул. Мамина-Сибиряка, д. 40</v>
      </c>
      <c r="K1339" s="75">
        <v>3799.8</v>
      </c>
      <c r="L1339" s="75">
        <v>80</v>
      </c>
      <c r="M1339" s="75">
        <v>7</v>
      </c>
      <c r="N1339" s="38" t="s">
        <v>2478</v>
      </c>
      <c r="O1339" s="39">
        <v>42520</v>
      </c>
      <c r="P1339" s="38" t="s">
        <v>1696</v>
      </c>
      <c r="Q1339" s="65">
        <v>6281590.7599999998</v>
      </c>
    </row>
    <row r="1340" spans="1:17" ht="23.25" x14ac:dyDescent="0.25">
      <c r="A1340" s="72">
        <v>1339</v>
      </c>
      <c r="B1340" s="81" t="s">
        <v>495</v>
      </c>
      <c r="C1340" s="24"/>
      <c r="D1340" s="24" t="s">
        <v>415</v>
      </c>
      <c r="E1340" s="88" t="s">
        <v>18</v>
      </c>
      <c r="F1340" s="88" t="s">
        <v>416</v>
      </c>
      <c r="G1340" s="88" t="s">
        <v>20</v>
      </c>
      <c r="H1340" s="88" t="s">
        <v>880</v>
      </c>
      <c r="I1340" s="84">
        <v>16</v>
      </c>
      <c r="J1340" s="249" t="str">
        <f t="shared" si="20"/>
        <v>муниципальное образование «город Екатеринбург», г. Екатеринбург, ул. Маневровая, д. 16</v>
      </c>
      <c r="K1340" s="75">
        <v>1120.2</v>
      </c>
      <c r="L1340" s="75">
        <v>34</v>
      </c>
      <c r="M1340" s="75">
        <v>7</v>
      </c>
      <c r="N1340" s="38" t="s">
        <v>2116</v>
      </c>
      <c r="O1340" s="39">
        <v>42688</v>
      </c>
      <c r="P1340" s="38" t="s">
        <v>1670</v>
      </c>
      <c r="Q1340" s="65">
        <v>5169613.16</v>
      </c>
    </row>
    <row r="1341" spans="1:17" ht="23.25" x14ac:dyDescent="0.25">
      <c r="A1341" s="72">
        <v>1340</v>
      </c>
      <c r="B1341" s="81" t="s">
        <v>495</v>
      </c>
      <c r="C1341" s="49"/>
      <c r="D1341" s="49" t="s">
        <v>415</v>
      </c>
      <c r="E1341" s="49" t="s">
        <v>18</v>
      </c>
      <c r="F1341" s="49" t="s">
        <v>416</v>
      </c>
      <c r="G1341" s="49" t="s">
        <v>20</v>
      </c>
      <c r="H1341" s="49" t="s">
        <v>818</v>
      </c>
      <c r="I1341" s="67">
        <v>40</v>
      </c>
      <c r="J1341" s="249" t="str">
        <f t="shared" si="20"/>
        <v>муниципальное образование «город Екатеринбург», г. Екатеринбург, ул. Машинная, д. 40</v>
      </c>
      <c r="K1341" s="99">
        <v>8903.9</v>
      </c>
      <c r="L1341" s="75">
        <v>143</v>
      </c>
      <c r="M1341" s="99">
        <v>4</v>
      </c>
      <c r="N1341" s="55" t="s">
        <v>1299</v>
      </c>
      <c r="O1341" s="54">
        <v>42598</v>
      </c>
      <c r="P1341" s="55" t="s">
        <v>1598</v>
      </c>
      <c r="Q1341" s="65">
        <v>7292907.3200000003</v>
      </c>
    </row>
    <row r="1342" spans="1:17" ht="23.25" x14ac:dyDescent="0.25">
      <c r="A1342" s="72">
        <v>1341</v>
      </c>
      <c r="B1342" s="81" t="s">
        <v>495</v>
      </c>
      <c r="C1342" s="49"/>
      <c r="D1342" s="49" t="s">
        <v>415</v>
      </c>
      <c r="E1342" s="49" t="s">
        <v>18</v>
      </c>
      <c r="F1342" s="49" t="s">
        <v>416</v>
      </c>
      <c r="G1342" s="49" t="s">
        <v>20</v>
      </c>
      <c r="H1342" s="49" t="s">
        <v>818</v>
      </c>
      <c r="I1342" s="67">
        <v>8</v>
      </c>
      <c r="J1342" s="249" t="str">
        <f t="shared" si="20"/>
        <v>муниципальное образование «город Екатеринбург», г. Екатеринбург, ул. Машинная, д. 8</v>
      </c>
      <c r="K1342" s="99">
        <v>3995</v>
      </c>
      <c r="L1342" s="75">
        <v>72</v>
      </c>
      <c r="M1342" s="99">
        <v>2</v>
      </c>
      <c r="N1342" s="55" t="s">
        <v>1297</v>
      </c>
      <c r="O1342" s="54">
        <v>42598</v>
      </c>
      <c r="P1342" s="55" t="s">
        <v>1598</v>
      </c>
      <c r="Q1342" s="65">
        <v>3735569.4</v>
      </c>
    </row>
    <row r="1343" spans="1:17" ht="33.75" x14ac:dyDescent="0.25">
      <c r="A1343" s="72">
        <v>1342</v>
      </c>
      <c r="B1343" s="81" t="s">
        <v>495</v>
      </c>
      <c r="C1343" s="24"/>
      <c r="D1343" s="24" t="s">
        <v>415</v>
      </c>
      <c r="E1343" s="88" t="s">
        <v>18</v>
      </c>
      <c r="F1343" s="88" t="s">
        <v>416</v>
      </c>
      <c r="G1343" s="88" t="s">
        <v>20</v>
      </c>
      <c r="H1343" s="88" t="s">
        <v>176</v>
      </c>
      <c r="I1343" s="84" t="s">
        <v>1004</v>
      </c>
      <c r="J1343" s="249" t="str">
        <f t="shared" si="20"/>
        <v>муниципальное образование «город Екатеринбург», г. Екатеринбург, ул. Машиностроителей, д. 10</v>
      </c>
      <c r="K1343" s="75">
        <v>8343.4</v>
      </c>
      <c r="L1343" s="75">
        <v>82</v>
      </c>
      <c r="M1343" s="75">
        <v>5</v>
      </c>
      <c r="N1343" s="38" t="s">
        <v>2483</v>
      </c>
      <c r="O1343" s="39" t="s">
        <v>2484</v>
      </c>
      <c r="P1343" s="38" t="s">
        <v>2485</v>
      </c>
      <c r="Q1343" s="65">
        <v>9625146.709999999</v>
      </c>
    </row>
    <row r="1344" spans="1:17" ht="23.25" x14ac:dyDescent="0.25">
      <c r="A1344" s="72">
        <v>1343</v>
      </c>
      <c r="B1344" s="81" t="s">
        <v>495</v>
      </c>
      <c r="C1344" s="24"/>
      <c r="D1344" s="24" t="s">
        <v>415</v>
      </c>
      <c r="E1344" s="24" t="s">
        <v>18</v>
      </c>
      <c r="F1344" s="24" t="s">
        <v>416</v>
      </c>
      <c r="G1344" s="24" t="s">
        <v>20</v>
      </c>
      <c r="H1344" s="24" t="s">
        <v>176</v>
      </c>
      <c r="I1344" s="58">
        <v>14</v>
      </c>
      <c r="J1344" s="249" t="str">
        <f t="shared" si="20"/>
        <v>муниципальное образование «город Екатеринбург», г. Екатеринбург, ул. Машиностроителей, д. 14</v>
      </c>
      <c r="K1344" s="75">
        <v>10978.9</v>
      </c>
      <c r="L1344" s="75">
        <v>114</v>
      </c>
      <c r="M1344" s="75">
        <v>8</v>
      </c>
      <c r="N1344" s="38" t="s">
        <v>2241</v>
      </c>
      <c r="O1344" s="39">
        <v>42502</v>
      </c>
      <c r="P1344" s="38" t="s">
        <v>1626</v>
      </c>
      <c r="Q1344" s="65">
        <v>27307163.52</v>
      </c>
    </row>
    <row r="1345" spans="1:18" ht="23.25" x14ac:dyDescent="0.25">
      <c r="A1345" s="72">
        <v>1344</v>
      </c>
      <c r="B1345" s="81" t="s">
        <v>495</v>
      </c>
      <c r="C1345" s="24"/>
      <c r="D1345" s="24" t="s">
        <v>415</v>
      </c>
      <c r="E1345" s="24" t="s">
        <v>18</v>
      </c>
      <c r="F1345" s="24" t="s">
        <v>416</v>
      </c>
      <c r="G1345" s="24" t="s">
        <v>20</v>
      </c>
      <c r="H1345" s="24" t="s">
        <v>176</v>
      </c>
      <c r="I1345" s="58">
        <v>18</v>
      </c>
      <c r="J1345" s="249" t="str">
        <f t="shared" si="20"/>
        <v>муниципальное образование «город Екатеринбург», г. Екатеринбург, ул. Машиностроителей, д. 18</v>
      </c>
      <c r="K1345" s="75">
        <v>15002</v>
      </c>
      <c r="L1345" s="75">
        <v>146</v>
      </c>
      <c r="M1345" s="75">
        <v>8</v>
      </c>
      <c r="N1345" s="38" t="s">
        <v>2241</v>
      </c>
      <c r="O1345" s="39">
        <v>42502</v>
      </c>
      <c r="P1345" s="38" t="s">
        <v>1626</v>
      </c>
      <c r="Q1345" s="65">
        <v>39115110.82</v>
      </c>
    </row>
    <row r="1346" spans="1:18" ht="23.25" x14ac:dyDescent="0.25">
      <c r="A1346" s="72">
        <v>1345</v>
      </c>
      <c r="B1346" s="81" t="s">
        <v>495</v>
      </c>
      <c r="C1346" s="49"/>
      <c r="D1346" s="49" t="s">
        <v>415</v>
      </c>
      <c r="E1346" s="49" t="s">
        <v>18</v>
      </c>
      <c r="F1346" s="49" t="s">
        <v>416</v>
      </c>
      <c r="G1346" s="49" t="s">
        <v>20</v>
      </c>
      <c r="H1346" s="49" t="s">
        <v>176</v>
      </c>
      <c r="I1346" s="67" t="s">
        <v>1464</v>
      </c>
      <c r="J1346" s="249" t="str">
        <f t="shared" si="20"/>
        <v>муниципальное образование «город Екатеринбург», г. Екатеринбург, ул. Машиностроителей, д. 67КОРПУС А</v>
      </c>
      <c r="K1346" s="99">
        <v>4557.2</v>
      </c>
      <c r="L1346" s="75">
        <v>65</v>
      </c>
      <c r="M1346" s="99">
        <v>2</v>
      </c>
      <c r="N1346" s="55" t="s">
        <v>1299</v>
      </c>
      <c r="O1346" s="54">
        <v>42598</v>
      </c>
      <c r="P1346" s="55" t="s">
        <v>1598</v>
      </c>
      <c r="Q1346" s="65">
        <v>3750035.58</v>
      </c>
    </row>
    <row r="1347" spans="1:18" ht="23.25" x14ac:dyDescent="0.25">
      <c r="A1347" s="72">
        <v>1346</v>
      </c>
      <c r="B1347" s="81" t="s">
        <v>495</v>
      </c>
      <c r="C1347" s="24"/>
      <c r="D1347" s="24" t="s">
        <v>415</v>
      </c>
      <c r="E1347" s="88" t="s">
        <v>18</v>
      </c>
      <c r="F1347" s="88" t="s">
        <v>416</v>
      </c>
      <c r="G1347" s="88" t="s">
        <v>20</v>
      </c>
      <c r="H1347" s="88" t="s">
        <v>1014</v>
      </c>
      <c r="I1347" s="84" t="s">
        <v>943</v>
      </c>
      <c r="J1347" s="249" t="str">
        <f t="shared" ref="J1347:J1410" si="21">C1347&amp;""&amp;D1347&amp;", "&amp;E1347&amp;" "&amp;F1347&amp;", "&amp;G1347&amp;" "&amp;H1347&amp;", д. "&amp;I1347</f>
        <v>муниципальное образование «город Екатеринбург», г. Екатеринбург, ул. Мельковская, д. 3</v>
      </c>
      <c r="K1347" s="75">
        <v>14101.5</v>
      </c>
      <c r="L1347" s="75">
        <v>169</v>
      </c>
      <c r="M1347" s="75">
        <v>2</v>
      </c>
      <c r="N1347" s="38" t="s">
        <v>2486</v>
      </c>
      <c r="O1347" s="39">
        <v>42618</v>
      </c>
      <c r="P1347" s="38" t="s">
        <v>1716</v>
      </c>
      <c r="Q1347" s="65">
        <v>9872451.1199999992</v>
      </c>
    </row>
    <row r="1348" spans="1:18" ht="23.25" x14ac:dyDescent="0.25">
      <c r="A1348" s="72">
        <v>1347</v>
      </c>
      <c r="B1348" s="81" t="s">
        <v>495</v>
      </c>
      <c r="C1348" s="24"/>
      <c r="D1348" s="24" t="s">
        <v>415</v>
      </c>
      <c r="E1348" s="24" t="s">
        <v>18</v>
      </c>
      <c r="F1348" s="24" t="s">
        <v>416</v>
      </c>
      <c r="G1348" s="24" t="s">
        <v>20</v>
      </c>
      <c r="H1348" s="24" t="s">
        <v>217</v>
      </c>
      <c r="I1348" s="58">
        <v>40</v>
      </c>
      <c r="J1348" s="249" t="str">
        <f t="shared" si="21"/>
        <v>муниципальное образование «город Екатеринбург», г. Екатеринбург, ул. Мичурина, д. 40</v>
      </c>
      <c r="K1348" s="75">
        <v>3846.4</v>
      </c>
      <c r="L1348" s="75">
        <v>51</v>
      </c>
      <c r="M1348" s="75">
        <v>8</v>
      </c>
      <c r="N1348" s="38" t="s">
        <v>2487</v>
      </c>
      <c r="O1348" s="39">
        <v>42495</v>
      </c>
      <c r="P1348" s="38" t="s">
        <v>1683</v>
      </c>
      <c r="Q1348" s="65">
        <v>12351845.25</v>
      </c>
    </row>
    <row r="1349" spans="1:18" ht="23.25" x14ac:dyDescent="0.25">
      <c r="A1349" s="72">
        <v>1348</v>
      </c>
      <c r="B1349" s="81" t="s">
        <v>495</v>
      </c>
      <c r="C1349" s="24"/>
      <c r="D1349" s="24" t="s">
        <v>415</v>
      </c>
      <c r="E1349" s="24" t="s">
        <v>18</v>
      </c>
      <c r="F1349" s="24" t="s">
        <v>416</v>
      </c>
      <c r="G1349" s="24" t="s">
        <v>20</v>
      </c>
      <c r="H1349" s="24" t="s">
        <v>217</v>
      </c>
      <c r="I1349" s="58" t="s">
        <v>934</v>
      </c>
      <c r="J1349" s="249" t="str">
        <f t="shared" si="21"/>
        <v>муниципальное образование «город Екатеринбург», г. Екатеринбург, ул. Мичурина, д. 43А</v>
      </c>
      <c r="K1349" s="75">
        <v>1721.9</v>
      </c>
      <c r="L1349" s="75">
        <v>24</v>
      </c>
      <c r="M1349" s="75">
        <v>8</v>
      </c>
      <c r="N1349" s="38" t="s">
        <v>2487</v>
      </c>
      <c r="O1349" s="39">
        <v>42495</v>
      </c>
      <c r="P1349" s="38" t="s">
        <v>1683</v>
      </c>
      <c r="Q1349" s="65">
        <v>5858795.5199999996</v>
      </c>
    </row>
    <row r="1350" spans="1:18" ht="23.25" x14ac:dyDescent="0.25">
      <c r="A1350" s="72">
        <v>1349</v>
      </c>
      <c r="B1350" s="81" t="s">
        <v>495</v>
      </c>
      <c r="C1350" s="24"/>
      <c r="D1350" s="24" t="s">
        <v>415</v>
      </c>
      <c r="E1350" s="24" t="s">
        <v>18</v>
      </c>
      <c r="F1350" s="24" t="s">
        <v>416</v>
      </c>
      <c r="G1350" s="24" t="s">
        <v>20</v>
      </c>
      <c r="H1350" s="24" t="s">
        <v>217</v>
      </c>
      <c r="I1350" s="58">
        <v>49</v>
      </c>
      <c r="J1350" s="249" t="str">
        <f t="shared" si="21"/>
        <v>муниципальное образование «город Екатеринбург», г. Екатеринбург, ул. Мичурина, д. 49</v>
      </c>
      <c r="K1350" s="75">
        <v>3203</v>
      </c>
      <c r="L1350" s="75">
        <v>36</v>
      </c>
      <c r="M1350" s="75">
        <v>5</v>
      </c>
      <c r="N1350" s="38" t="s">
        <v>2487</v>
      </c>
      <c r="O1350" s="39">
        <v>42495</v>
      </c>
      <c r="P1350" s="38" t="s">
        <v>1683</v>
      </c>
      <c r="Q1350" s="65">
        <v>4201338.5199999996</v>
      </c>
    </row>
    <row r="1351" spans="1:18" ht="23.25" x14ac:dyDescent="0.25">
      <c r="A1351" s="72">
        <v>1350</v>
      </c>
      <c r="B1351" s="81" t="s">
        <v>495</v>
      </c>
      <c r="C1351" s="24"/>
      <c r="D1351" s="24" t="s">
        <v>415</v>
      </c>
      <c r="E1351" s="24" t="s">
        <v>18</v>
      </c>
      <c r="F1351" s="24" t="s">
        <v>416</v>
      </c>
      <c r="G1351" s="24" t="s">
        <v>20</v>
      </c>
      <c r="H1351" s="24" t="s">
        <v>835</v>
      </c>
      <c r="I1351" s="58">
        <v>64</v>
      </c>
      <c r="J1351" s="249" t="str">
        <f t="shared" si="21"/>
        <v>муниципальное образование «город Екатеринбург», г. Екатеринбург, ул. Можайского, д. 64</v>
      </c>
      <c r="K1351" s="75">
        <v>476.7</v>
      </c>
      <c r="L1351" s="75">
        <v>8</v>
      </c>
      <c r="M1351" s="75">
        <v>8</v>
      </c>
      <c r="N1351" s="38" t="s">
        <v>2242</v>
      </c>
      <c r="O1351" s="39">
        <v>42219</v>
      </c>
      <c r="P1351" s="38" t="s">
        <v>1617</v>
      </c>
      <c r="Q1351" s="65">
        <v>2542062.2000000002</v>
      </c>
    </row>
    <row r="1352" spans="1:18" ht="23.25" x14ac:dyDescent="0.25">
      <c r="A1352" s="72">
        <v>1351</v>
      </c>
      <c r="B1352" s="81" t="s">
        <v>495</v>
      </c>
      <c r="C1352" s="24"/>
      <c r="D1352" s="24" t="s">
        <v>415</v>
      </c>
      <c r="E1352" s="24" t="s">
        <v>18</v>
      </c>
      <c r="F1352" s="24" t="s">
        <v>416</v>
      </c>
      <c r="G1352" s="24" t="s">
        <v>20</v>
      </c>
      <c r="H1352" s="24" t="s">
        <v>468</v>
      </c>
      <c r="I1352" s="58">
        <v>2</v>
      </c>
      <c r="J1352" s="249" t="str">
        <f t="shared" si="21"/>
        <v>муниципальное образование «город Екатеринбург», г. Екатеринбург, ул. Московская, д. 2</v>
      </c>
      <c r="K1352" s="75">
        <v>11625</v>
      </c>
      <c r="L1352" s="75">
        <v>125</v>
      </c>
      <c r="M1352" s="75">
        <v>3</v>
      </c>
      <c r="N1352" s="38" t="s">
        <v>2102</v>
      </c>
      <c r="O1352" s="39">
        <v>42884</v>
      </c>
      <c r="P1352" s="38" t="s">
        <v>3276</v>
      </c>
      <c r="Q1352" s="65">
        <v>20326428.66</v>
      </c>
    </row>
    <row r="1353" spans="1:18" ht="23.25" x14ac:dyDescent="0.25">
      <c r="A1353" s="72">
        <v>1352</v>
      </c>
      <c r="B1353" s="81" t="s">
        <v>495</v>
      </c>
      <c r="C1353" s="49"/>
      <c r="D1353" s="49" t="s">
        <v>415</v>
      </c>
      <c r="E1353" s="49" t="s">
        <v>18</v>
      </c>
      <c r="F1353" s="49" t="s">
        <v>416</v>
      </c>
      <c r="G1353" s="49" t="s">
        <v>20</v>
      </c>
      <c r="H1353" s="49" t="s">
        <v>468</v>
      </c>
      <c r="I1353" s="67" t="s">
        <v>1465</v>
      </c>
      <c r="J1353" s="249" t="str">
        <f t="shared" si="21"/>
        <v>муниципальное образование «город Екатеринбург», г. Екатеринбург, ул. Московская, д. 214КОРПУС 1</v>
      </c>
      <c r="K1353" s="99">
        <v>7727.5</v>
      </c>
      <c r="L1353" s="75">
        <v>133</v>
      </c>
      <c r="M1353" s="99">
        <v>4</v>
      </c>
      <c r="N1353" s="55" t="s">
        <v>1297</v>
      </c>
      <c r="O1353" s="54">
        <v>42598</v>
      </c>
      <c r="P1353" s="55" t="s">
        <v>1598</v>
      </c>
      <c r="Q1353" s="65">
        <v>7284529.2400000002</v>
      </c>
    </row>
    <row r="1354" spans="1:18" ht="23.25" x14ac:dyDescent="0.25">
      <c r="A1354" s="72">
        <v>1353</v>
      </c>
      <c r="B1354" s="81" t="s">
        <v>495</v>
      </c>
      <c r="C1354" s="24"/>
      <c r="D1354" s="24" t="s">
        <v>415</v>
      </c>
      <c r="E1354" s="24" t="s">
        <v>18</v>
      </c>
      <c r="F1354" s="24" t="s">
        <v>416</v>
      </c>
      <c r="G1354" s="24" t="s">
        <v>20</v>
      </c>
      <c r="H1354" s="24" t="s">
        <v>468</v>
      </c>
      <c r="I1354" s="58">
        <v>28</v>
      </c>
      <c r="J1354" s="249" t="str">
        <f t="shared" si="21"/>
        <v>муниципальное образование «город Екатеринбург», г. Екатеринбург, ул. Московская, д. 28</v>
      </c>
      <c r="K1354" s="75">
        <v>691.5</v>
      </c>
      <c r="L1354" s="75">
        <v>10</v>
      </c>
      <c r="M1354" s="75">
        <v>2</v>
      </c>
      <c r="N1354" s="38" t="s">
        <v>2102</v>
      </c>
      <c r="O1354" s="39">
        <v>42884</v>
      </c>
      <c r="P1354" s="38" t="s">
        <v>3276</v>
      </c>
      <c r="Q1354" s="65">
        <v>2062920.84</v>
      </c>
      <c r="R1354" s="102" t="s">
        <v>2348</v>
      </c>
    </row>
    <row r="1355" spans="1:18" ht="23.25" x14ac:dyDescent="0.25">
      <c r="A1355" s="72">
        <v>1354</v>
      </c>
      <c r="B1355" s="81" t="s">
        <v>495</v>
      </c>
      <c r="C1355" s="24"/>
      <c r="D1355" s="24" t="s">
        <v>415</v>
      </c>
      <c r="E1355" s="24" t="s">
        <v>18</v>
      </c>
      <c r="F1355" s="24" t="s">
        <v>416</v>
      </c>
      <c r="G1355" s="24" t="s">
        <v>20</v>
      </c>
      <c r="H1355" s="24" t="s">
        <v>468</v>
      </c>
      <c r="I1355" s="58" t="s">
        <v>927</v>
      </c>
      <c r="J1355" s="249" t="str">
        <f t="shared" si="21"/>
        <v>муниципальное образование «город Екатеринбург», г. Екатеринбург, ул. Московская, д. 28А</v>
      </c>
      <c r="K1355" s="75">
        <v>545.9</v>
      </c>
      <c r="L1355" s="75">
        <v>8</v>
      </c>
      <c r="M1355" s="75">
        <v>3</v>
      </c>
      <c r="N1355" s="38" t="s">
        <v>2102</v>
      </c>
      <c r="O1355" s="39">
        <v>42884</v>
      </c>
      <c r="P1355" s="38" t="s">
        <v>3276</v>
      </c>
      <c r="Q1355" s="65">
        <v>1919143.74</v>
      </c>
    </row>
    <row r="1356" spans="1:18" ht="23.25" x14ac:dyDescent="0.25">
      <c r="A1356" s="72">
        <v>1355</v>
      </c>
      <c r="B1356" s="81" t="s">
        <v>495</v>
      </c>
      <c r="C1356" s="49"/>
      <c r="D1356" s="49" t="s">
        <v>415</v>
      </c>
      <c r="E1356" s="49" t="s">
        <v>18</v>
      </c>
      <c r="F1356" s="49" t="s">
        <v>416</v>
      </c>
      <c r="G1356" s="49" t="s">
        <v>20</v>
      </c>
      <c r="H1356" s="49" t="s">
        <v>468</v>
      </c>
      <c r="I1356" s="67">
        <v>29</v>
      </c>
      <c r="J1356" s="249" t="str">
        <f t="shared" si="21"/>
        <v>муниципальное образование «город Екатеринбург», г. Екатеринбург, ул. Московская, д. 29</v>
      </c>
      <c r="K1356" s="99">
        <v>7300.5</v>
      </c>
      <c r="L1356" s="75">
        <v>31</v>
      </c>
      <c r="M1356" s="99">
        <v>2</v>
      </c>
      <c r="N1356" s="55" t="s">
        <v>1297</v>
      </c>
      <c r="O1356" s="54">
        <v>42598</v>
      </c>
      <c r="P1356" s="55" t="s">
        <v>1598</v>
      </c>
      <c r="Q1356" s="65">
        <v>3794778.18</v>
      </c>
    </row>
    <row r="1357" spans="1:18" ht="23.25" x14ac:dyDescent="0.25">
      <c r="A1357" s="72">
        <v>1356</v>
      </c>
      <c r="B1357" s="81" t="s">
        <v>495</v>
      </c>
      <c r="C1357" s="24"/>
      <c r="D1357" s="24" t="s">
        <v>415</v>
      </c>
      <c r="E1357" s="88" t="s">
        <v>18</v>
      </c>
      <c r="F1357" s="88" t="s">
        <v>416</v>
      </c>
      <c r="G1357" s="88" t="s">
        <v>20</v>
      </c>
      <c r="H1357" s="88" t="s">
        <v>468</v>
      </c>
      <c r="I1357" s="84">
        <v>35</v>
      </c>
      <c r="J1357" s="249" t="str">
        <f t="shared" si="21"/>
        <v>муниципальное образование «город Екатеринбург», г. Екатеринбург, ул. Московская, д. 35</v>
      </c>
      <c r="K1357" s="75">
        <v>3689.5</v>
      </c>
      <c r="L1357" s="75">
        <v>67</v>
      </c>
      <c r="M1357" s="75">
        <v>3</v>
      </c>
      <c r="N1357" s="38" t="s">
        <v>2488</v>
      </c>
      <c r="O1357" s="39" t="s">
        <v>2489</v>
      </c>
      <c r="P1357" s="38" t="s">
        <v>2490</v>
      </c>
      <c r="Q1357" s="65">
        <v>5787281.6299999999</v>
      </c>
    </row>
    <row r="1358" spans="1:18" ht="23.25" x14ac:dyDescent="0.25">
      <c r="A1358" s="72">
        <v>1357</v>
      </c>
      <c r="B1358" s="81" t="s">
        <v>495</v>
      </c>
      <c r="C1358" s="24"/>
      <c r="D1358" s="24" t="s">
        <v>415</v>
      </c>
      <c r="E1358" s="88" t="s">
        <v>18</v>
      </c>
      <c r="F1358" s="88" t="s">
        <v>416</v>
      </c>
      <c r="G1358" s="88" t="s">
        <v>20</v>
      </c>
      <c r="H1358" s="88" t="s">
        <v>468</v>
      </c>
      <c r="I1358" s="84" t="s">
        <v>985</v>
      </c>
      <c r="J1358" s="249" t="str">
        <f t="shared" si="21"/>
        <v>муниципальное образование «город Екатеринбург», г. Екатеринбург, ул. Московская, д. 39</v>
      </c>
      <c r="K1358" s="75">
        <v>2497</v>
      </c>
      <c r="L1358" s="75">
        <v>33</v>
      </c>
      <c r="M1358" s="75">
        <v>3</v>
      </c>
      <c r="N1358" s="38" t="s">
        <v>2118</v>
      </c>
      <c r="O1358" s="39">
        <v>42884</v>
      </c>
      <c r="P1358" s="38" t="s">
        <v>1964</v>
      </c>
      <c r="Q1358" s="65">
        <v>5875674.2999999998</v>
      </c>
    </row>
    <row r="1359" spans="1:18" ht="23.25" x14ac:dyDescent="0.25">
      <c r="A1359" s="80">
        <v>1358</v>
      </c>
      <c r="B1359" s="81" t="s">
        <v>495</v>
      </c>
      <c r="C1359" s="24"/>
      <c r="D1359" s="24" t="s">
        <v>415</v>
      </c>
      <c r="E1359" s="24" t="s">
        <v>18</v>
      </c>
      <c r="F1359" s="24" t="s">
        <v>416</v>
      </c>
      <c r="G1359" s="24" t="s">
        <v>20</v>
      </c>
      <c r="H1359" s="24" t="s">
        <v>468</v>
      </c>
      <c r="I1359" s="58">
        <v>40</v>
      </c>
      <c r="J1359" s="249" t="str">
        <f t="shared" si="21"/>
        <v>муниципальное образование «город Екатеринбург», г. Екатеринбург, ул. Московская, д. 40</v>
      </c>
      <c r="K1359" s="75">
        <v>1319.3</v>
      </c>
      <c r="L1359" s="75">
        <v>33</v>
      </c>
      <c r="M1359" s="75">
        <v>3</v>
      </c>
      <c r="N1359" s="38" t="s">
        <v>2102</v>
      </c>
      <c r="O1359" s="39">
        <v>42884</v>
      </c>
      <c r="P1359" s="38" t="s">
        <v>3276</v>
      </c>
      <c r="Q1359" s="65">
        <v>3254653.58</v>
      </c>
    </row>
    <row r="1360" spans="1:18" ht="23.25" x14ac:dyDescent="0.25">
      <c r="A1360" s="72">
        <v>1359</v>
      </c>
      <c r="B1360" s="81" t="s">
        <v>495</v>
      </c>
      <c r="C1360" s="24"/>
      <c r="D1360" s="24" t="s">
        <v>415</v>
      </c>
      <c r="E1360" s="24" t="s">
        <v>18</v>
      </c>
      <c r="F1360" s="24" t="s">
        <v>416</v>
      </c>
      <c r="G1360" s="24" t="s">
        <v>20</v>
      </c>
      <c r="H1360" s="24" t="s">
        <v>468</v>
      </c>
      <c r="I1360" s="58">
        <v>42</v>
      </c>
      <c r="J1360" s="249" t="str">
        <f t="shared" si="21"/>
        <v>муниципальное образование «город Екатеринбург», г. Екатеринбург, ул. Московская, д. 42</v>
      </c>
      <c r="K1360" s="75">
        <v>2919.4</v>
      </c>
      <c r="L1360" s="75">
        <v>58</v>
      </c>
      <c r="M1360" s="75">
        <v>3</v>
      </c>
      <c r="N1360" s="38" t="s">
        <v>2102</v>
      </c>
      <c r="O1360" s="39">
        <v>42884</v>
      </c>
      <c r="P1360" s="38" t="s">
        <v>3276</v>
      </c>
      <c r="Q1360" s="65">
        <v>5204749.9000000004</v>
      </c>
    </row>
    <row r="1361" spans="1:17" ht="23.25" x14ac:dyDescent="0.25">
      <c r="A1361" s="72">
        <v>1360</v>
      </c>
      <c r="B1361" s="81" t="s">
        <v>495</v>
      </c>
      <c r="C1361" s="24"/>
      <c r="D1361" s="24" t="s">
        <v>415</v>
      </c>
      <c r="E1361" s="24" t="s">
        <v>18</v>
      </c>
      <c r="F1361" s="24" t="s">
        <v>416</v>
      </c>
      <c r="G1361" s="24" t="s">
        <v>20</v>
      </c>
      <c r="H1361" s="24" t="s">
        <v>468</v>
      </c>
      <c r="I1361" s="58">
        <v>68</v>
      </c>
      <c r="J1361" s="249" t="str">
        <f t="shared" si="21"/>
        <v>муниципальное образование «город Екатеринбург», г. Екатеринбург, ул. Московская, д. 68</v>
      </c>
      <c r="K1361" s="75">
        <v>3627.3</v>
      </c>
      <c r="L1361" s="75">
        <v>35</v>
      </c>
      <c r="M1361" s="75">
        <v>8</v>
      </c>
      <c r="N1361" s="38" t="s">
        <v>1690</v>
      </c>
      <c r="O1361" s="39">
        <v>42517</v>
      </c>
      <c r="P1361" s="38" t="s">
        <v>2425</v>
      </c>
      <c r="Q1361" s="65">
        <v>11251696.859999999</v>
      </c>
    </row>
    <row r="1362" spans="1:17" ht="23.25" x14ac:dyDescent="0.25">
      <c r="A1362" s="72">
        <v>1361</v>
      </c>
      <c r="B1362" s="81" t="s">
        <v>495</v>
      </c>
      <c r="C1362" s="49"/>
      <c r="D1362" s="49" t="s">
        <v>415</v>
      </c>
      <c r="E1362" s="49" t="s">
        <v>18</v>
      </c>
      <c r="F1362" s="49" t="s">
        <v>416</v>
      </c>
      <c r="G1362" s="49" t="s">
        <v>20</v>
      </c>
      <c r="H1362" s="49" t="s">
        <v>819</v>
      </c>
      <c r="I1362" s="67" t="s">
        <v>888</v>
      </c>
      <c r="J1362" s="249" t="str">
        <f t="shared" si="21"/>
        <v>муниципальное образование «город Екатеринбург», г. Екатеринбург, ул. Мурзинская, д. 32КОРПУС А</v>
      </c>
      <c r="K1362" s="99">
        <v>3668.7</v>
      </c>
      <c r="L1362" s="75">
        <v>108</v>
      </c>
      <c r="M1362" s="99">
        <v>2</v>
      </c>
      <c r="N1362" s="55" t="s">
        <v>1300</v>
      </c>
      <c r="O1362" s="54">
        <v>42598</v>
      </c>
      <c r="P1362" s="55" t="s">
        <v>1598</v>
      </c>
      <c r="Q1362" s="65">
        <v>3750942.22</v>
      </c>
    </row>
    <row r="1363" spans="1:17" ht="23.25" x14ac:dyDescent="0.25">
      <c r="A1363" s="72">
        <v>1362</v>
      </c>
      <c r="B1363" s="81" t="s">
        <v>495</v>
      </c>
      <c r="C1363" s="24"/>
      <c r="D1363" s="24" t="s">
        <v>415</v>
      </c>
      <c r="E1363" s="24" t="s">
        <v>18</v>
      </c>
      <c r="F1363" s="24" t="s">
        <v>416</v>
      </c>
      <c r="G1363" s="24" t="s">
        <v>20</v>
      </c>
      <c r="H1363" s="24" t="s">
        <v>480</v>
      </c>
      <c r="I1363" s="58">
        <v>11</v>
      </c>
      <c r="J1363" s="249" t="str">
        <f t="shared" si="21"/>
        <v>муниципальное образование «город Екатеринбург», г. Екатеринбург, ул. Нагорная, д. 11</v>
      </c>
      <c r="K1363" s="75">
        <v>3287.6</v>
      </c>
      <c r="L1363" s="75">
        <v>116</v>
      </c>
      <c r="M1363" s="75">
        <v>7</v>
      </c>
      <c r="N1363" s="38" t="s">
        <v>2491</v>
      </c>
      <c r="O1363" s="39">
        <v>42528</v>
      </c>
      <c r="P1363" s="38" t="s">
        <v>2375</v>
      </c>
      <c r="Q1363" s="65">
        <v>7723934.4900000002</v>
      </c>
    </row>
    <row r="1364" spans="1:17" ht="23.25" x14ac:dyDescent="0.25">
      <c r="A1364" s="72">
        <v>1363</v>
      </c>
      <c r="B1364" s="81" t="s">
        <v>495</v>
      </c>
      <c r="C1364" s="24"/>
      <c r="D1364" s="24" t="s">
        <v>415</v>
      </c>
      <c r="E1364" s="24" t="s">
        <v>18</v>
      </c>
      <c r="F1364" s="24" t="s">
        <v>416</v>
      </c>
      <c r="G1364" s="24" t="s">
        <v>20</v>
      </c>
      <c r="H1364" s="24" t="s">
        <v>868</v>
      </c>
      <c r="I1364" s="58">
        <v>10</v>
      </c>
      <c r="J1364" s="249" t="str">
        <f t="shared" si="21"/>
        <v>муниципальное образование «город Екатеринбург», г. Екатеринбург, ул. Начдива Васильева, д. 10</v>
      </c>
      <c r="K1364" s="75">
        <v>433.6</v>
      </c>
      <c r="L1364" s="75">
        <v>8</v>
      </c>
      <c r="M1364" s="75">
        <v>5</v>
      </c>
      <c r="N1364" s="38" t="s">
        <v>2099</v>
      </c>
      <c r="O1364" s="39">
        <v>42865</v>
      </c>
      <c r="P1364" s="38" t="s">
        <v>3276</v>
      </c>
      <c r="Q1364" s="65">
        <v>2113618.36</v>
      </c>
    </row>
    <row r="1365" spans="1:17" ht="23.25" x14ac:dyDescent="0.25">
      <c r="A1365" s="72">
        <v>1364</v>
      </c>
      <c r="B1365" s="81" t="s">
        <v>495</v>
      </c>
      <c r="C1365" s="24"/>
      <c r="D1365" s="24" t="s">
        <v>415</v>
      </c>
      <c r="E1365" s="24" t="s">
        <v>18</v>
      </c>
      <c r="F1365" s="24" t="s">
        <v>416</v>
      </c>
      <c r="G1365" s="24" t="s">
        <v>20</v>
      </c>
      <c r="H1365" s="24" t="s">
        <v>868</v>
      </c>
      <c r="I1365" s="58">
        <v>27</v>
      </c>
      <c r="J1365" s="249" t="str">
        <f t="shared" si="21"/>
        <v>муниципальное образование «город Екатеринбург», г. Екатеринбург, ул. Начдива Васильева, д. 27</v>
      </c>
      <c r="K1365" s="75">
        <v>427.9</v>
      </c>
      <c r="L1365" s="75">
        <v>8</v>
      </c>
      <c r="M1365" s="75">
        <v>5</v>
      </c>
      <c r="N1365" s="38" t="s">
        <v>2099</v>
      </c>
      <c r="O1365" s="39">
        <v>42865</v>
      </c>
      <c r="P1365" s="38" t="s">
        <v>3276</v>
      </c>
      <c r="Q1365" s="65">
        <v>2369863.62</v>
      </c>
    </row>
    <row r="1366" spans="1:17" ht="23.25" x14ac:dyDescent="0.25">
      <c r="A1366" s="72">
        <v>1365</v>
      </c>
      <c r="B1366" s="81" t="s">
        <v>495</v>
      </c>
      <c r="C1366" s="49"/>
      <c r="D1366" s="49" t="s">
        <v>415</v>
      </c>
      <c r="E1366" s="49" t="s">
        <v>18</v>
      </c>
      <c r="F1366" s="49" t="s">
        <v>416</v>
      </c>
      <c r="G1366" s="49" t="s">
        <v>20</v>
      </c>
      <c r="H1366" s="49" t="s">
        <v>820</v>
      </c>
      <c r="I1366" s="67">
        <v>11</v>
      </c>
      <c r="J1366" s="249" t="str">
        <f t="shared" si="21"/>
        <v>муниципальное образование «город Екатеринбург», г. Екатеринбург, ул. Новгородцевой, д. 11</v>
      </c>
      <c r="K1366" s="99">
        <v>34812.9</v>
      </c>
      <c r="L1366" s="75">
        <v>555</v>
      </c>
      <c r="M1366" s="99">
        <v>13</v>
      </c>
      <c r="N1366" s="55" t="s">
        <v>1298</v>
      </c>
      <c r="O1366" s="54">
        <v>42598</v>
      </c>
      <c r="P1366" s="55" t="s">
        <v>1598</v>
      </c>
      <c r="Q1366" s="65">
        <v>23754722.32</v>
      </c>
    </row>
    <row r="1367" spans="1:17" ht="23.25" x14ac:dyDescent="0.25">
      <c r="A1367" s="80">
        <v>1366</v>
      </c>
      <c r="B1367" s="81" t="s">
        <v>495</v>
      </c>
      <c r="C1367" s="24"/>
      <c r="D1367" s="24" t="s">
        <v>415</v>
      </c>
      <c r="E1367" s="88" t="s">
        <v>18</v>
      </c>
      <c r="F1367" s="88" t="s">
        <v>416</v>
      </c>
      <c r="G1367" s="88" t="s">
        <v>20</v>
      </c>
      <c r="H1367" s="88" t="s">
        <v>864</v>
      </c>
      <c r="I1367" s="84">
        <v>1</v>
      </c>
      <c r="J1367" s="249" t="str">
        <f t="shared" si="21"/>
        <v>муниципальное образование «город Екатеринбург», г. Екатеринбург, ул. Новокольцовская, д. 1</v>
      </c>
      <c r="K1367" s="75">
        <v>856</v>
      </c>
      <c r="L1367" s="75">
        <v>12</v>
      </c>
      <c r="M1367" s="75">
        <v>7</v>
      </c>
      <c r="N1367" s="38" t="s">
        <v>2085</v>
      </c>
      <c r="O1367" s="39">
        <v>42688</v>
      </c>
      <c r="P1367" s="38" t="s">
        <v>1632</v>
      </c>
      <c r="Q1367" s="65">
        <v>4817730.68</v>
      </c>
    </row>
    <row r="1368" spans="1:17" ht="23.25" x14ac:dyDescent="0.25">
      <c r="A1368" s="72">
        <v>1367</v>
      </c>
      <c r="B1368" s="81" t="s">
        <v>495</v>
      </c>
      <c r="C1368" s="49"/>
      <c r="D1368" s="49" t="s">
        <v>415</v>
      </c>
      <c r="E1368" s="49" t="s">
        <v>18</v>
      </c>
      <c r="F1368" s="49" t="s">
        <v>416</v>
      </c>
      <c r="G1368" s="49" t="s">
        <v>20</v>
      </c>
      <c r="H1368" s="49" t="s">
        <v>821</v>
      </c>
      <c r="I1368" s="67" t="s">
        <v>1466</v>
      </c>
      <c r="J1368" s="249" t="str">
        <f t="shared" si="21"/>
        <v>муниципальное образование «город Екатеринбург», г. Екатеринбург, ул. Ольховская, д. 27КОРПУС 1</v>
      </c>
      <c r="K1368" s="99">
        <v>16656.400000000001</v>
      </c>
      <c r="L1368" s="75">
        <v>288</v>
      </c>
      <c r="M1368" s="99">
        <v>8</v>
      </c>
      <c r="N1368" s="55" t="s">
        <v>1297</v>
      </c>
      <c r="O1368" s="54">
        <v>42598</v>
      </c>
      <c r="P1368" s="55" t="s">
        <v>1598</v>
      </c>
      <c r="Q1368" s="65">
        <v>14635102.810000001</v>
      </c>
    </row>
    <row r="1369" spans="1:17" ht="23.25" x14ac:dyDescent="0.25">
      <c r="A1369" s="72">
        <v>1368</v>
      </c>
      <c r="B1369" s="81" t="s">
        <v>495</v>
      </c>
      <c r="C1369" s="49"/>
      <c r="D1369" s="49" t="s">
        <v>415</v>
      </c>
      <c r="E1369" s="49" t="s">
        <v>18</v>
      </c>
      <c r="F1369" s="49" t="s">
        <v>416</v>
      </c>
      <c r="G1369" s="49" t="s">
        <v>20</v>
      </c>
      <c r="H1369" s="49" t="s">
        <v>591</v>
      </c>
      <c r="I1369" s="67">
        <v>19</v>
      </c>
      <c r="J1369" s="249" t="str">
        <f t="shared" si="21"/>
        <v>муниципальное образование «город Екатеринбург», г. Екатеринбург, ул. Опалихинская, д. 19</v>
      </c>
      <c r="K1369" s="99">
        <v>15249.8</v>
      </c>
      <c r="L1369" s="75">
        <v>349</v>
      </c>
      <c r="M1369" s="99">
        <v>7</v>
      </c>
      <c r="N1369" s="55" t="s">
        <v>1299</v>
      </c>
      <c r="O1369" s="54">
        <v>42598</v>
      </c>
      <c r="P1369" s="55" t="s">
        <v>1598</v>
      </c>
      <c r="Q1369" s="65">
        <v>12722810.85</v>
      </c>
    </row>
    <row r="1370" spans="1:17" ht="33.75" x14ac:dyDescent="0.25">
      <c r="A1370" s="72">
        <v>1369</v>
      </c>
      <c r="B1370" s="81" t="s">
        <v>495</v>
      </c>
      <c r="C1370" s="49"/>
      <c r="D1370" s="49" t="s">
        <v>415</v>
      </c>
      <c r="E1370" s="49" t="s">
        <v>18</v>
      </c>
      <c r="F1370" s="49" t="s">
        <v>416</v>
      </c>
      <c r="G1370" s="49" t="s">
        <v>20</v>
      </c>
      <c r="H1370" s="49" t="s">
        <v>591</v>
      </c>
      <c r="I1370" s="67">
        <v>21</v>
      </c>
      <c r="J1370" s="249" t="str">
        <f t="shared" si="21"/>
        <v>муниципальное образование «город Екатеринбург», г. Екатеринбург, ул. Опалихинская, д. 21</v>
      </c>
      <c r="K1370" s="99">
        <v>24796.2</v>
      </c>
      <c r="L1370" s="75">
        <v>388</v>
      </c>
      <c r="M1370" s="99">
        <v>11</v>
      </c>
      <c r="N1370" s="55" t="s">
        <v>1301</v>
      </c>
      <c r="O1370" s="54">
        <v>42598</v>
      </c>
      <c r="P1370" s="55" t="s">
        <v>1598</v>
      </c>
      <c r="Q1370" s="65">
        <v>19996505.890000001</v>
      </c>
    </row>
    <row r="1371" spans="1:17" ht="23.25" x14ac:dyDescent="0.25">
      <c r="A1371" s="72">
        <v>1370</v>
      </c>
      <c r="B1371" s="81" t="s">
        <v>495</v>
      </c>
      <c r="C1371" s="49"/>
      <c r="D1371" s="49" t="s">
        <v>415</v>
      </c>
      <c r="E1371" s="49" t="s">
        <v>18</v>
      </c>
      <c r="F1371" s="49" t="s">
        <v>416</v>
      </c>
      <c r="G1371" s="49" t="s">
        <v>20</v>
      </c>
      <c r="H1371" s="49" t="s">
        <v>591</v>
      </c>
      <c r="I1371" s="67">
        <v>27</v>
      </c>
      <c r="J1371" s="249" t="str">
        <f t="shared" si="21"/>
        <v>муниципальное образование «город Екатеринбург», г. Екатеринбург, ул. Опалихинская, д. 27</v>
      </c>
      <c r="K1371" s="99">
        <v>24766.2</v>
      </c>
      <c r="L1371" s="75">
        <v>388</v>
      </c>
      <c r="M1371" s="99">
        <v>10</v>
      </c>
      <c r="N1371" s="55" t="s">
        <v>1299</v>
      </c>
      <c r="O1371" s="54">
        <v>42598</v>
      </c>
      <c r="P1371" s="55" t="s">
        <v>1598</v>
      </c>
      <c r="Q1371" s="65">
        <v>18179086.899999999</v>
      </c>
    </row>
    <row r="1372" spans="1:17" ht="23.25" x14ac:dyDescent="0.25">
      <c r="A1372" s="72">
        <v>1371</v>
      </c>
      <c r="B1372" s="81" t="s">
        <v>495</v>
      </c>
      <c r="C1372" s="24"/>
      <c r="D1372" s="24" t="s">
        <v>415</v>
      </c>
      <c r="E1372" s="24" t="s">
        <v>18</v>
      </c>
      <c r="F1372" s="24" t="s">
        <v>416</v>
      </c>
      <c r="G1372" s="24" t="s">
        <v>20</v>
      </c>
      <c r="H1372" s="24" t="s">
        <v>836</v>
      </c>
      <c r="I1372" s="58" t="s">
        <v>925</v>
      </c>
      <c r="J1372" s="249" t="str">
        <f t="shared" si="21"/>
        <v>муниципальное образование «город Екатеринбург», г. Екатеринбург, ул. Отто Шмидта, д. 50КОРПУС 1</v>
      </c>
      <c r="K1372" s="75">
        <v>459.9</v>
      </c>
      <c r="L1372" s="75">
        <v>8</v>
      </c>
      <c r="M1372" s="75">
        <v>4</v>
      </c>
      <c r="N1372" s="38" t="s">
        <v>2119</v>
      </c>
      <c r="O1372" s="39">
        <v>42865</v>
      </c>
      <c r="P1372" s="38" t="s">
        <v>1964</v>
      </c>
      <c r="Q1372" s="65">
        <v>2184587.1</v>
      </c>
    </row>
    <row r="1373" spans="1:17" ht="23.25" x14ac:dyDescent="0.25">
      <c r="A1373" s="72">
        <v>1372</v>
      </c>
      <c r="B1373" s="81" t="s">
        <v>495</v>
      </c>
      <c r="C1373" s="24"/>
      <c r="D1373" s="24" t="s">
        <v>415</v>
      </c>
      <c r="E1373" s="24" t="s">
        <v>18</v>
      </c>
      <c r="F1373" s="24" t="s">
        <v>416</v>
      </c>
      <c r="G1373" s="24" t="s">
        <v>20</v>
      </c>
      <c r="H1373" s="24" t="s">
        <v>836</v>
      </c>
      <c r="I1373" s="58" t="s">
        <v>926</v>
      </c>
      <c r="J1373" s="249" t="str">
        <f t="shared" si="21"/>
        <v>муниципальное образование «город Екатеринбург», г. Екатеринбург, ул. Отто Шмидта, д. 50КОРПУС 2</v>
      </c>
      <c r="K1373" s="75">
        <v>439.65</v>
      </c>
      <c r="L1373" s="75">
        <v>8</v>
      </c>
      <c r="M1373" s="75">
        <v>8</v>
      </c>
      <c r="N1373" s="38" t="s">
        <v>2119</v>
      </c>
      <c r="O1373" s="39">
        <v>42865</v>
      </c>
      <c r="P1373" s="38" t="s">
        <v>1964</v>
      </c>
      <c r="Q1373" s="65">
        <v>3014397.32</v>
      </c>
    </row>
    <row r="1374" spans="1:17" ht="23.25" x14ac:dyDescent="0.25">
      <c r="A1374" s="80">
        <v>1373</v>
      </c>
      <c r="B1374" s="81" t="s">
        <v>495</v>
      </c>
      <c r="C1374" s="24"/>
      <c r="D1374" s="24" t="s">
        <v>415</v>
      </c>
      <c r="E1374" s="24" t="s">
        <v>18</v>
      </c>
      <c r="F1374" s="24" t="s">
        <v>416</v>
      </c>
      <c r="G1374" s="24" t="s">
        <v>20</v>
      </c>
      <c r="H1374" s="24" t="s">
        <v>836</v>
      </c>
      <c r="I1374" s="58" t="s">
        <v>902</v>
      </c>
      <c r="J1374" s="249" t="str">
        <f t="shared" si="21"/>
        <v>муниципальное образование «город Екатеринбург», г. Екатеринбург, ул. Отто Шмидта, д. 76А</v>
      </c>
      <c r="K1374" s="75">
        <v>678.4</v>
      </c>
      <c r="L1374" s="75">
        <v>12</v>
      </c>
      <c r="M1374" s="75">
        <v>6</v>
      </c>
      <c r="N1374" s="38" t="s">
        <v>2239</v>
      </c>
      <c r="O1374" s="39">
        <v>42506</v>
      </c>
      <c r="P1374" s="38" t="s">
        <v>1635</v>
      </c>
      <c r="Q1374" s="65">
        <v>3337965.12</v>
      </c>
    </row>
    <row r="1375" spans="1:17" ht="23.25" x14ac:dyDescent="0.25">
      <c r="A1375" s="72">
        <v>1374</v>
      </c>
      <c r="B1375" s="81" t="s">
        <v>495</v>
      </c>
      <c r="C1375" s="24"/>
      <c r="D1375" s="24" t="s">
        <v>415</v>
      </c>
      <c r="E1375" s="24" t="s">
        <v>18</v>
      </c>
      <c r="F1375" s="24" t="s">
        <v>416</v>
      </c>
      <c r="G1375" s="24" t="s">
        <v>20</v>
      </c>
      <c r="H1375" s="24" t="s">
        <v>474</v>
      </c>
      <c r="I1375" s="58">
        <v>10</v>
      </c>
      <c r="J1375" s="249" t="str">
        <f t="shared" si="21"/>
        <v>муниципальное образование «город Екатеринбург», г. Екатеринбург, ул. Папанина, д. 10</v>
      </c>
      <c r="K1375" s="75">
        <v>670.5</v>
      </c>
      <c r="L1375" s="75">
        <v>22</v>
      </c>
      <c r="M1375" s="75">
        <v>8</v>
      </c>
      <c r="N1375" s="38" t="s">
        <v>2492</v>
      </c>
      <c r="O1375" s="39">
        <v>42514</v>
      </c>
      <c r="P1375" s="38" t="s">
        <v>2493</v>
      </c>
      <c r="Q1375" s="65">
        <v>3696976.58</v>
      </c>
    </row>
    <row r="1376" spans="1:17" ht="23.25" x14ac:dyDescent="0.25">
      <c r="A1376" s="72">
        <v>1375</v>
      </c>
      <c r="B1376" s="81" t="s">
        <v>495</v>
      </c>
      <c r="C1376" s="24"/>
      <c r="D1376" s="24" t="s">
        <v>415</v>
      </c>
      <c r="E1376" s="24" t="s">
        <v>18</v>
      </c>
      <c r="F1376" s="24" t="s">
        <v>416</v>
      </c>
      <c r="G1376" s="24" t="s">
        <v>20</v>
      </c>
      <c r="H1376" s="24" t="s">
        <v>474</v>
      </c>
      <c r="I1376" s="58">
        <v>17</v>
      </c>
      <c r="J1376" s="249" t="str">
        <f t="shared" si="21"/>
        <v>муниципальное образование «город Екатеринбург», г. Екатеринбург, ул. Папанина, д. 17</v>
      </c>
      <c r="K1376" s="75">
        <v>2272.8000000000002</v>
      </c>
      <c r="L1376" s="75">
        <v>27</v>
      </c>
      <c r="M1376" s="75">
        <v>8</v>
      </c>
      <c r="N1376" s="38" t="s">
        <v>2492</v>
      </c>
      <c r="O1376" s="39">
        <v>42514</v>
      </c>
      <c r="P1376" s="38" t="s">
        <v>2493</v>
      </c>
      <c r="Q1376" s="65">
        <v>8540058.6799999997</v>
      </c>
    </row>
    <row r="1377" spans="1:18" ht="23.25" x14ac:dyDescent="0.25">
      <c r="A1377" s="72">
        <v>1376</v>
      </c>
      <c r="B1377" s="81" t="s">
        <v>495</v>
      </c>
      <c r="C1377" s="24"/>
      <c r="D1377" s="24" t="s">
        <v>415</v>
      </c>
      <c r="E1377" s="24" t="s">
        <v>18</v>
      </c>
      <c r="F1377" s="24" t="s">
        <v>416</v>
      </c>
      <c r="G1377" s="24" t="s">
        <v>20</v>
      </c>
      <c r="H1377" s="24" t="s">
        <v>474</v>
      </c>
      <c r="I1377" s="58">
        <v>4</v>
      </c>
      <c r="J1377" s="249" t="str">
        <f t="shared" si="21"/>
        <v>муниципальное образование «город Екатеринбург», г. Екатеринбург, ул. Папанина, д. 4</v>
      </c>
      <c r="K1377" s="75">
        <v>867.3</v>
      </c>
      <c r="L1377" s="75">
        <v>16</v>
      </c>
      <c r="M1377" s="75">
        <v>8</v>
      </c>
      <c r="N1377" s="38" t="s">
        <v>2492</v>
      </c>
      <c r="O1377" s="39">
        <v>42514</v>
      </c>
      <c r="P1377" s="38" t="s">
        <v>2493</v>
      </c>
      <c r="Q1377" s="65">
        <v>4575018.01</v>
      </c>
    </row>
    <row r="1378" spans="1:18" ht="23.25" x14ac:dyDescent="0.25">
      <c r="A1378" s="72">
        <v>1377</v>
      </c>
      <c r="B1378" s="81" t="s">
        <v>495</v>
      </c>
      <c r="C1378" s="24"/>
      <c r="D1378" s="24" t="s">
        <v>415</v>
      </c>
      <c r="E1378" s="24" t="s">
        <v>18</v>
      </c>
      <c r="F1378" s="24" t="s">
        <v>416</v>
      </c>
      <c r="G1378" s="24" t="s">
        <v>20</v>
      </c>
      <c r="H1378" s="24" t="s">
        <v>474</v>
      </c>
      <c r="I1378" s="58">
        <v>6</v>
      </c>
      <c r="J1378" s="249" t="str">
        <f t="shared" si="21"/>
        <v>муниципальное образование «город Екатеринбург», г. Екатеринбург, ул. Папанина, д. 6</v>
      </c>
      <c r="K1378" s="75">
        <v>1166.5999999999999</v>
      </c>
      <c r="L1378" s="75">
        <v>24</v>
      </c>
      <c r="M1378" s="75">
        <v>8</v>
      </c>
      <c r="N1378" s="38" t="s">
        <v>2492</v>
      </c>
      <c r="O1378" s="39">
        <v>42514</v>
      </c>
      <c r="P1378" s="38" t="s">
        <v>2493</v>
      </c>
      <c r="Q1378" s="65">
        <v>5349614</v>
      </c>
    </row>
    <row r="1379" spans="1:18" ht="23.25" x14ac:dyDescent="0.25">
      <c r="A1379" s="72">
        <v>1378</v>
      </c>
      <c r="B1379" s="81" t="s">
        <v>495</v>
      </c>
      <c r="C1379" s="24"/>
      <c r="D1379" s="44" t="s">
        <v>415</v>
      </c>
      <c r="E1379" s="44" t="s">
        <v>18</v>
      </c>
      <c r="F1379" s="44" t="s">
        <v>416</v>
      </c>
      <c r="G1379" s="44" t="s">
        <v>20</v>
      </c>
      <c r="H1379" s="44" t="s">
        <v>56</v>
      </c>
      <c r="I1379" s="78" t="s">
        <v>601</v>
      </c>
      <c r="J1379" s="249" t="str">
        <f t="shared" si="21"/>
        <v>муниципальное образование «город Екатеринбург», г. Екатеринбург, ул. Первомайская, д. 101А</v>
      </c>
      <c r="K1379" s="75">
        <v>576.20000000000005</v>
      </c>
      <c r="L1379" s="75">
        <v>8</v>
      </c>
      <c r="M1379" s="75">
        <v>6</v>
      </c>
      <c r="N1379" s="38" t="s">
        <v>1701</v>
      </c>
      <c r="O1379" s="39">
        <v>42527</v>
      </c>
      <c r="P1379" s="38" t="s">
        <v>3278</v>
      </c>
      <c r="Q1379" s="65">
        <v>2990625.08</v>
      </c>
    </row>
    <row r="1380" spans="1:18" ht="23.25" x14ac:dyDescent="0.25">
      <c r="A1380" s="72">
        <v>1379</v>
      </c>
      <c r="B1380" s="81" t="s">
        <v>495</v>
      </c>
      <c r="C1380" s="24"/>
      <c r="D1380" s="24" t="s">
        <v>415</v>
      </c>
      <c r="E1380" s="24" t="s">
        <v>18</v>
      </c>
      <c r="F1380" s="24" t="s">
        <v>416</v>
      </c>
      <c r="G1380" s="24" t="s">
        <v>20</v>
      </c>
      <c r="H1380" s="24" t="s">
        <v>56</v>
      </c>
      <c r="I1380" s="58" t="s">
        <v>600</v>
      </c>
      <c r="J1380" s="249" t="str">
        <f t="shared" si="21"/>
        <v>муниципальное образование «город Екатеринбург», г. Екатеринбург, ул. Первомайская, д. 101В</v>
      </c>
      <c r="K1380" s="75">
        <v>535.79999999999995</v>
      </c>
      <c r="L1380" s="75">
        <v>8</v>
      </c>
      <c r="M1380" s="75">
        <v>6</v>
      </c>
      <c r="N1380" s="38" t="s">
        <v>1701</v>
      </c>
      <c r="O1380" s="39">
        <v>42527</v>
      </c>
      <c r="P1380" s="38" t="s">
        <v>3278</v>
      </c>
      <c r="Q1380" s="65">
        <v>1193219.1100000001</v>
      </c>
    </row>
    <row r="1381" spans="1:18" ht="23.25" x14ac:dyDescent="0.25">
      <c r="A1381" s="72">
        <v>1380</v>
      </c>
      <c r="B1381" s="81" t="s">
        <v>495</v>
      </c>
      <c r="C1381" s="24"/>
      <c r="D1381" s="24" t="s">
        <v>415</v>
      </c>
      <c r="E1381" s="24" t="s">
        <v>18</v>
      </c>
      <c r="F1381" s="24" t="s">
        <v>416</v>
      </c>
      <c r="G1381" s="24" t="s">
        <v>20</v>
      </c>
      <c r="H1381" s="24" t="s">
        <v>56</v>
      </c>
      <c r="I1381" s="58">
        <v>112</v>
      </c>
      <c r="J1381" s="249" t="str">
        <f t="shared" si="21"/>
        <v>муниципальное образование «город Екатеринбург», г. Екатеринбург, ул. Первомайская, д. 112</v>
      </c>
      <c r="K1381" s="75">
        <v>2174.1999999999998</v>
      </c>
      <c r="L1381" s="75">
        <v>20</v>
      </c>
      <c r="M1381" s="75">
        <v>6</v>
      </c>
      <c r="N1381" s="38" t="s">
        <v>2452</v>
      </c>
      <c r="O1381" s="39">
        <v>42528</v>
      </c>
      <c r="P1381" s="38" t="s">
        <v>1687</v>
      </c>
      <c r="Q1381" s="65">
        <v>8795928.7200000007</v>
      </c>
    </row>
    <row r="1382" spans="1:18" ht="23.25" x14ac:dyDescent="0.25">
      <c r="A1382" s="72">
        <v>1381</v>
      </c>
      <c r="B1382" s="81" t="s">
        <v>495</v>
      </c>
      <c r="C1382" s="24"/>
      <c r="D1382" s="24" t="s">
        <v>415</v>
      </c>
      <c r="E1382" s="24" t="s">
        <v>18</v>
      </c>
      <c r="F1382" s="24" t="s">
        <v>416</v>
      </c>
      <c r="G1382" s="24" t="s">
        <v>20</v>
      </c>
      <c r="H1382" s="24" t="s">
        <v>56</v>
      </c>
      <c r="I1382" s="58">
        <v>114</v>
      </c>
      <c r="J1382" s="249" t="str">
        <f t="shared" si="21"/>
        <v>муниципальное образование «город Екатеринбург», г. Екатеринбург, ул. Первомайская, д. 114</v>
      </c>
      <c r="K1382" s="75">
        <v>2200</v>
      </c>
      <c r="L1382" s="75">
        <v>20</v>
      </c>
      <c r="M1382" s="75">
        <v>8</v>
      </c>
      <c r="N1382" s="38" t="s">
        <v>2452</v>
      </c>
      <c r="O1382" s="39">
        <v>42528</v>
      </c>
      <c r="P1382" s="38" t="s">
        <v>1687</v>
      </c>
      <c r="Q1382" s="65">
        <v>9694376.3300000001</v>
      </c>
    </row>
    <row r="1383" spans="1:18" ht="23.25" x14ac:dyDescent="0.25">
      <c r="A1383" s="72">
        <v>1382</v>
      </c>
      <c r="B1383" s="81" t="s">
        <v>495</v>
      </c>
      <c r="C1383" s="24"/>
      <c r="D1383" s="24" t="s">
        <v>415</v>
      </c>
      <c r="E1383" s="24" t="s">
        <v>18</v>
      </c>
      <c r="F1383" s="24" t="s">
        <v>416</v>
      </c>
      <c r="G1383" s="24" t="s">
        <v>20</v>
      </c>
      <c r="H1383" s="24" t="s">
        <v>56</v>
      </c>
      <c r="I1383" s="58">
        <v>79</v>
      </c>
      <c r="J1383" s="249" t="str">
        <f t="shared" si="21"/>
        <v>муниципальное образование «город Екатеринбург», г. Екатеринбург, ул. Первомайская, д. 79</v>
      </c>
      <c r="K1383" s="75">
        <v>2485</v>
      </c>
      <c r="L1383" s="75">
        <v>30</v>
      </c>
      <c r="M1383" s="75">
        <v>8</v>
      </c>
      <c r="N1383" s="38" t="s">
        <v>2424</v>
      </c>
      <c r="O1383" s="39">
        <v>42495</v>
      </c>
      <c r="P1383" s="38" t="s">
        <v>2375</v>
      </c>
      <c r="Q1383" s="65">
        <v>6564190.9699999997</v>
      </c>
    </row>
    <row r="1384" spans="1:18" ht="23.25" x14ac:dyDescent="0.25">
      <c r="A1384" s="72">
        <v>1383</v>
      </c>
      <c r="B1384" s="81" t="s">
        <v>495</v>
      </c>
      <c r="C1384" s="24"/>
      <c r="D1384" s="24" t="s">
        <v>415</v>
      </c>
      <c r="E1384" s="88" t="s">
        <v>18</v>
      </c>
      <c r="F1384" s="88" t="s">
        <v>416</v>
      </c>
      <c r="G1384" s="88" t="s">
        <v>20</v>
      </c>
      <c r="H1384" s="88" t="s">
        <v>56</v>
      </c>
      <c r="I1384" s="84">
        <v>80</v>
      </c>
      <c r="J1384" s="249" t="str">
        <f t="shared" si="21"/>
        <v>муниципальное образование «город Екатеринбург», г. Екатеринбург, ул. Первомайская, д. 80</v>
      </c>
      <c r="K1384" s="75">
        <v>2778.5</v>
      </c>
      <c r="L1384" s="75">
        <v>32</v>
      </c>
      <c r="M1384" s="75">
        <v>5</v>
      </c>
      <c r="N1384" s="38" t="s">
        <v>2424</v>
      </c>
      <c r="O1384" s="39">
        <v>42495</v>
      </c>
      <c r="P1384" s="38" t="s">
        <v>2375</v>
      </c>
      <c r="Q1384" s="65">
        <v>6819662.4100000001</v>
      </c>
    </row>
    <row r="1385" spans="1:18" ht="23.25" x14ac:dyDescent="0.25">
      <c r="A1385" s="72">
        <v>1384</v>
      </c>
      <c r="B1385" s="81" t="s">
        <v>495</v>
      </c>
      <c r="C1385" s="24"/>
      <c r="D1385" s="44" t="s">
        <v>415</v>
      </c>
      <c r="E1385" s="44" t="s">
        <v>18</v>
      </c>
      <c r="F1385" s="44" t="s">
        <v>416</v>
      </c>
      <c r="G1385" s="44" t="s">
        <v>20</v>
      </c>
      <c r="H1385" s="44" t="s">
        <v>56</v>
      </c>
      <c r="I1385" s="78" t="s">
        <v>602</v>
      </c>
      <c r="J1385" s="249" t="str">
        <f t="shared" si="21"/>
        <v>муниципальное образование «город Екатеринбург», г. Екатеринбург, ул. Первомайская, д. 99А</v>
      </c>
      <c r="K1385" s="75">
        <v>560.5</v>
      </c>
      <c r="L1385" s="75">
        <v>8</v>
      </c>
      <c r="M1385" s="75">
        <v>7</v>
      </c>
      <c r="N1385" s="38" t="s">
        <v>1701</v>
      </c>
      <c r="O1385" s="39">
        <v>42527</v>
      </c>
      <c r="P1385" s="38" t="s">
        <v>3278</v>
      </c>
      <c r="Q1385" s="65">
        <v>3210980.11</v>
      </c>
    </row>
    <row r="1386" spans="1:18" ht="23.25" x14ac:dyDescent="0.25">
      <c r="A1386" s="72">
        <v>1385</v>
      </c>
      <c r="B1386" s="81" t="s">
        <v>495</v>
      </c>
      <c r="C1386" s="24"/>
      <c r="D1386" s="44" t="s">
        <v>415</v>
      </c>
      <c r="E1386" s="44" t="s">
        <v>18</v>
      </c>
      <c r="F1386" s="44" t="s">
        <v>416</v>
      </c>
      <c r="G1386" s="44" t="s">
        <v>20</v>
      </c>
      <c r="H1386" s="44" t="s">
        <v>56</v>
      </c>
      <c r="I1386" s="78" t="s">
        <v>599</v>
      </c>
      <c r="J1386" s="249" t="str">
        <f t="shared" si="21"/>
        <v>муниципальное образование «город Екатеринбург», г. Екатеринбург, ул. Первомайская, д. 99Б</v>
      </c>
      <c r="K1386" s="75">
        <v>535.9</v>
      </c>
      <c r="L1386" s="75">
        <v>8</v>
      </c>
      <c r="M1386" s="75">
        <v>5</v>
      </c>
      <c r="N1386" s="38" t="s">
        <v>1701</v>
      </c>
      <c r="O1386" s="39">
        <v>42527</v>
      </c>
      <c r="P1386" s="38" t="s">
        <v>3278</v>
      </c>
      <c r="Q1386" s="65">
        <v>2883245.05</v>
      </c>
    </row>
    <row r="1387" spans="1:18" ht="23.25" x14ac:dyDescent="0.25">
      <c r="A1387" s="72">
        <v>1386</v>
      </c>
      <c r="B1387" s="81" t="s">
        <v>495</v>
      </c>
      <c r="C1387" s="24"/>
      <c r="D1387" s="24" t="s">
        <v>415</v>
      </c>
      <c r="E1387" s="88" t="s">
        <v>18</v>
      </c>
      <c r="F1387" s="88" t="s">
        <v>416</v>
      </c>
      <c r="G1387" s="88" t="s">
        <v>20</v>
      </c>
      <c r="H1387" s="88" t="s">
        <v>849</v>
      </c>
      <c r="I1387" s="84">
        <v>2</v>
      </c>
      <c r="J1387" s="249" t="str">
        <f t="shared" si="21"/>
        <v>муниципальное образование «город Екатеринбург», г. Екатеринбург, ул. Печерская, д. 2</v>
      </c>
      <c r="K1387" s="75">
        <v>2263.8000000000002</v>
      </c>
      <c r="L1387" s="75">
        <v>24</v>
      </c>
      <c r="M1387" s="75">
        <v>7</v>
      </c>
      <c r="N1387" s="38" t="s">
        <v>2479</v>
      </c>
      <c r="O1387" s="39" t="s">
        <v>2371</v>
      </c>
      <c r="P1387" s="38" t="s">
        <v>2372</v>
      </c>
      <c r="Q1387" s="65">
        <v>6337799.2300000004</v>
      </c>
    </row>
    <row r="1388" spans="1:18" ht="23.25" x14ac:dyDescent="0.25">
      <c r="A1388" s="72">
        <v>1387</v>
      </c>
      <c r="B1388" s="81" t="s">
        <v>495</v>
      </c>
      <c r="C1388" s="24"/>
      <c r="D1388" s="24" t="s">
        <v>415</v>
      </c>
      <c r="E1388" s="88" t="s">
        <v>18</v>
      </c>
      <c r="F1388" s="88" t="s">
        <v>416</v>
      </c>
      <c r="G1388" s="88" t="s">
        <v>20</v>
      </c>
      <c r="H1388" s="88" t="s">
        <v>849</v>
      </c>
      <c r="I1388" s="84" t="s">
        <v>917</v>
      </c>
      <c r="J1388" s="249" t="str">
        <f t="shared" si="21"/>
        <v>муниципальное образование «город Екатеринбург», г. Екатеринбург, ул. Печерская, д. 6КОРПУС А</v>
      </c>
      <c r="K1388" s="75">
        <v>611.1</v>
      </c>
      <c r="L1388" s="75">
        <v>10</v>
      </c>
      <c r="M1388" s="75">
        <v>8</v>
      </c>
      <c r="N1388" s="38" t="s">
        <v>2479</v>
      </c>
      <c r="O1388" s="39" t="s">
        <v>2371</v>
      </c>
      <c r="P1388" s="38" t="s">
        <v>2372</v>
      </c>
      <c r="Q1388" s="65">
        <v>3059773.8899999997</v>
      </c>
      <c r="R1388" s="102" t="s">
        <v>2229</v>
      </c>
    </row>
    <row r="1389" spans="1:18" ht="23.25" x14ac:dyDescent="0.25">
      <c r="A1389" s="72">
        <v>1388</v>
      </c>
      <c r="B1389" s="81" t="s">
        <v>495</v>
      </c>
      <c r="C1389" s="24"/>
      <c r="D1389" s="24" t="s">
        <v>415</v>
      </c>
      <c r="E1389" s="24" t="s">
        <v>18</v>
      </c>
      <c r="F1389" s="24" t="s">
        <v>416</v>
      </c>
      <c r="G1389" s="24" t="s">
        <v>20</v>
      </c>
      <c r="H1389" s="24" t="s">
        <v>840</v>
      </c>
      <c r="I1389" s="58">
        <v>1</v>
      </c>
      <c r="J1389" s="249" t="str">
        <f t="shared" si="21"/>
        <v>муниципальное образование «город Екатеринбург», г. Екатеринбург, ул. Пилотная, д. 1</v>
      </c>
      <c r="K1389" s="75">
        <v>410.1</v>
      </c>
      <c r="L1389" s="75">
        <v>8</v>
      </c>
      <c r="M1389" s="75">
        <v>8</v>
      </c>
      <c r="N1389" s="38" t="s">
        <v>2430</v>
      </c>
      <c r="O1389" s="39">
        <v>42506</v>
      </c>
      <c r="P1389" s="38" t="s">
        <v>1662</v>
      </c>
      <c r="Q1389" s="65">
        <v>2784854.28</v>
      </c>
    </row>
    <row r="1390" spans="1:18" ht="23.25" x14ac:dyDescent="0.25">
      <c r="A1390" s="72">
        <v>1389</v>
      </c>
      <c r="B1390" s="81" t="s">
        <v>495</v>
      </c>
      <c r="C1390" s="24"/>
      <c r="D1390" s="24" t="s">
        <v>415</v>
      </c>
      <c r="E1390" s="24" t="s">
        <v>18</v>
      </c>
      <c r="F1390" s="24" t="s">
        <v>416</v>
      </c>
      <c r="G1390" s="24" t="s">
        <v>20</v>
      </c>
      <c r="H1390" s="24" t="s">
        <v>840</v>
      </c>
      <c r="I1390" s="58">
        <v>3</v>
      </c>
      <c r="J1390" s="249" t="str">
        <f t="shared" si="21"/>
        <v>муниципальное образование «город Екатеринбург», г. Екатеринбург, ул. Пилотная, д. 3</v>
      </c>
      <c r="K1390" s="75">
        <v>382</v>
      </c>
      <c r="L1390" s="75">
        <v>8</v>
      </c>
      <c r="M1390" s="75">
        <v>8</v>
      </c>
      <c r="N1390" s="38" t="s">
        <v>2430</v>
      </c>
      <c r="O1390" s="39">
        <v>42506</v>
      </c>
      <c r="P1390" s="38" t="s">
        <v>1662</v>
      </c>
      <c r="Q1390" s="65">
        <v>2949040.66</v>
      </c>
    </row>
    <row r="1391" spans="1:18" ht="23.25" x14ac:dyDescent="0.25">
      <c r="A1391" s="72">
        <v>1390</v>
      </c>
      <c r="B1391" s="81" t="s">
        <v>495</v>
      </c>
      <c r="C1391" s="24"/>
      <c r="D1391" s="24" t="s">
        <v>415</v>
      </c>
      <c r="E1391" s="24" t="s">
        <v>18</v>
      </c>
      <c r="F1391" s="24" t="s">
        <v>416</v>
      </c>
      <c r="G1391" s="24" t="s">
        <v>20</v>
      </c>
      <c r="H1391" s="24" t="s">
        <v>840</v>
      </c>
      <c r="I1391" s="58">
        <v>5</v>
      </c>
      <c r="J1391" s="249" t="str">
        <f t="shared" si="21"/>
        <v>муниципальное образование «город Екатеринбург», г. Екатеринбург, ул. Пилотная, д. 5</v>
      </c>
      <c r="K1391" s="75">
        <v>411.1</v>
      </c>
      <c r="L1391" s="75">
        <v>8</v>
      </c>
      <c r="M1391" s="75">
        <v>8</v>
      </c>
      <c r="N1391" s="38" t="s">
        <v>2430</v>
      </c>
      <c r="O1391" s="39">
        <v>42506</v>
      </c>
      <c r="P1391" s="38" t="s">
        <v>1662</v>
      </c>
      <c r="Q1391" s="65">
        <v>3158193.3</v>
      </c>
    </row>
    <row r="1392" spans="1:18" ht="23.25" x14ac:dyDescent="0.25">
      <c r="A1392" s="72">
        <v>1391</v>
      </c>
      <c r="B1392" s="81" t="s">
        <v>495</v>
      </c>
      <c r="C1392" s="24"/>
      <c r="D1392" s="24" t="s">
        <v>415</v>
      </c>
      <c r="E1392" s="88" t="s">
        <v>18</v>
      </c>
      <c r="F1392" s="88" t="s">
        <v>416</v>
      </c>
      <c r="G1392" s="88" t="s">
        <v>20</v>
      </c>
      <c r="H1392" s="88" t="s">
        <v>840</v>
      </c>
      <c r="I1392" s="84" t="s">
        <v>945</v>
      </c>
      <c r="J1392" s="249" t="str">
        <f t="shared" si="21"/>
        <v>муниципальное образование «город Екатеринбург», г. Екатеринбург, ул. Пилотная, д. 7</v>
      </c>
      <c r="K1392" s="25">
        <v>445.9</v>
      </c>
      <c r="L1392" s="75">
        <v>8</v>
      </c>
      <c r="M1392" s="25">
        <v>8</v>
      </c>
      <c r="N1392" s="38" t="s">
        <v>2430</v>
      </c>
      <c r="O1392" s="39">
        <v>42506</v>
      </c>
      <c r="P1392" s="38" t="s">
        <v>1662</v>
      </c>
      <c r="Q1392" s="65">
        <v>3300730.22</v>
      </c>
    </row>
    <row r="1393" spans="1:17" ht="23.25" x14ac:dyDescent="0.25">
      <c r="A1393" s="72">
        <v>1392</v>
      </c>
      <c r="B1393" s="81" t="s">
        <v>495</v>
      </c>
      <c r="C1393" s="24"/>
      <c r="D1393" s="24" t="s">
        <v>415</v>
      </c>
      <c r="E1393" s="88" t="s">
        <v>18</v>
      </c>
      <c r="F1393" s="88" t="s">
        <v>416</v>
      </c>
      <c r="G1393" s="88" t="s">
        <v>20</v>
      </c>
      <c r="H1393" s="88" t="s">
        <v>1015</v>
      </c>
      <c r="I1393" s="84" t="s">
        <v>1022</v>
      </c>
      <c r="J1393" s="249" t="str">
        <f t="shared" si="21"/>
        <v>муниципальное образование «город Екатеринбург», г. Екатеринбург, ул. Пирогова, д. 28КОРПУС А</v>
      </c>
      <c r="K1393" s="75">
        <v>2372.4</v>
      </c>
      <c r="L1393" s="75">
        <v>25</v>
      </c>
      <c r="M1393" s="75">
        <v>3</v>
      </c>
      <c r="N1393" s="38" t="s">
        <v>2118</v>
      </c>
      <c r="O1393" s="39">
        <v>42884</v>
      </c>
      <c r="P1393" s="38" t="s">
        <v>1964</v>
      </c>
      <c r="Q1393" s="65">
        <v>6665717.3399999999</v>
      </c>
    </row>
    <row r="1394" spans="1:17" ht="23.25" x14ac:dyDescent="0.25">
      <c r="A1394" s="72">
        <v>1393</v>
      </c>
      <c r="B1394" s="81" t="s">
        <v>495</v>
      </c>
      <c r="C1394" s="24"/>
      <c r="D1394" s="24" t="s">
        <v>415</v>
      </c>
      <c r="E1394" s="24" t="s">
        <v>18</v>
      </c>
      <c r="F1394" s="24" t="s">
        <v>416</v>
      </c>
      <c r="G1394" s="24" t="s">
        <v>20</v>
      </c>
      <c r="H1394" s="24" t="s">
        <v>837</v>
      </c>
      <c r="I1394" s="58">
        <v>9</v>
      </c>
      <c r="J1394" s="249" t="str">
        <f t="shared" si="21"/>
        <v>муниципальное образование «город Екатеринбург», г. Екатеринбург, ул. Плодородия, д. 9</v>
      </c>
      <c r="K1394" s="75">
        <v>551.70000000000005</v>
      </c>
      <c r="L1394" s="75">
        <v>8</v>
      </c>
      <c r="M1394" s="75">
        <v>8</v>
      </c>
      <c r="N1394" s="38" t="s">
        <v>2242</v>
      </c>
      <c r="O1394" s="39">
        <v>42219</v>
      </c>
      <c r="P1394" s="38" t="s">
        <v>1617</v>
      </c>
      <c r="Q1394" s="65">
        <v>3287333.68</v>
      </c>
    </row>
    <row r="1395" spans="1:17" ht="23.25" x14ac:dyDescent="0.25">
      <c r="A1395" s="72">
        <v>1394</v>
      </c>
      <c r="B1395" s="81" t="s">
        <v>495</v>
      </c>
      <c r="C1395" s="24"/>
      <c r="D1395" s="24" t="s">
        <v>415</v>
      </c>
      <c r="E1395" s="88" t="s">
        <v>18</v>
      </c>
      <c r="F1395" s="88" t="s">
        <v>416</v>
      </c>
      <c r="G1395" s="88" t="s">
        <v>20</v>
      </c>
      <c r="H1395" s="88" t="s">
        <v>199</v>
      </c>
      <c r="I1395" s="84" t="s">
        <v>1023</v>
      </c>
      <c r="J1395" s="249" t="str">
        <f t="shared" si="21"/>
        <v>муниципальное образование «город Екатеринбург», г. Екатеринбург, ул. Победы, д. 43</v>
      </c>
      <c r="K1395" s="75">
        <v>2995.8</v>
      </c>
      <c r="L1395" s="75">
        <v>25</v>
      </c>
      <c r="M1395" s="75">
        <v>4</v>
      </c>
      <c r="N1395" s="38" t="s">
        <v>2089</v>
      </c>
      <c r="O1395" s="39">
        <v>42877</v>
      </c>
      <c r="P1395" s="38" t="s">
        <v>1692</v>
      </c>
      <c r="Q1395" s="65">
        <v>10395074.539999999</v>
      </c>
    </row>
    <row r="1396" spans="1:17" ht="23.25" x14ac:dyDescent="0.25">
      <c r="A1396" s="72">
        <v>1395</v>
      </c>
      <c r="B1396" s="81" t="s">
        <v>495</v>
      </c>
      <c r="C1396" s="24"/>
      <c r="D1396" s="24" t="s">
        <v>415</v>
      </c>
      <c r="E1396" s="88" t="s">
        <v>18</v>
      </c>
      <c r="F1396" s="88" t="s">
        <v>416</v>
      </c>
      <c r="G1396" s="88" t="s">
        <v>20</v>
      </c>
      <c r="H1396" s="88" t="s">
        <v>199</v>
      </c>
      <c r="I1396" s="84" t="s">
        <v>1024</v>
      </c>
      <c r="J1396" s="249" t="str">
        <f t="shared" si="21"/>
        <v>муниципальное образование «город Екатеринбург», г. Екатеринбург, ул. Победы, д. 55</v>
      </c>
      <c r="K1396" s="75">
        <v>857.2</v>
      </c>
      <c r="L1396" s="75">
        <v>10</v>
      </c>
      <c r="M1396" s="75">
        <v>4</v>
      </c>
      <c r="N1396" s="38" t="s">
        <v>2114</v>
      </c>
      <c r="O1396" s="39">
        <v>42865</v>
      </c>
      <c r="P1396" s="38" t="s">
        <v>1692</v>
      </c>
      <c r="Q1396" s="65">
        <v>5100273.88</v>
      </c>
    </row>
    <row r="1397" spans="1:17" ht="23.25" x14ac:dyDescent="0.25">
      <c r="A1397" s="72">
        <v>1396</v>
      </c>
      <c r="B1397" s="81" t="s">
        <v>495</v>
      </c>
      <c r="C1397" s="24"/>
      <c r="D1397" s="24" t="s">
        <v>415</v>
      </c>
      <c r="E1397" s="88" t="s">
        <v>18</v>
      </c>
      <c r="F1397" s="88" t="s">
        <v>416</v>
      </c>
      <c r="G1397" s="88" t="s">
        <v>20</v>
      </c>
      <c r="H1397" s="88" t="s">
        <v>199</v>
      </c>
      <c r="I1397" s="84" t="s">
        <v>1018</v>
      </c>
      <c r="J1397" s="249" t="str">
        <f t="shared" si="21"/>
        <v>муниципальное образование «город Екатеринбург», г. Екатеринбург, ул. Победы, д. 57</v>
      </c>
      <c r="K1397" s="75">
        <v>826.3</v>
      </c>
      <c r="L1397" s="75">
        <v>10</v>
      </c>
      <c r="M1397" s="75">
        <v>4</v>
      </c>
      <c r="N1397" s="38" t="s">
        <v>4532</v>
      </c>
      <c r="O1397" s="39" t="s">
        <v>4533</v>
      </c>
      <c r="P1397" s="38" t="s">
        <v>1692</v>
      </c>
      <c r="Q1397" s="65">
        <v>5022564.9800000004</v>
      </c>
    </row>
    <row r="1398" spans="1:17" ht="23.25" x14ac:dyDescent="0.25">
      <c r="A1398" s="72">
        <v>1397</v>
      </c>
      <c r="B1398" s="81" t="s">
        <v>495</v>
      </c>
      <c r="C1398" s="24"/>
      <c r="D1398" s="24" t="s">
        <v>415</v>
      </c>
      <c r="E1398" s="24" t="s">
        <v>18</v>
      </c>
      <c r="F1398" s="24" t="s">
        <v>416</v>
      </c>
      <c r="G1398" s="24" t="s">
        <v>20</v>
      </c>
      <c r="H1398" s="24" t="s">
        <v>854</v>
      </c>
      <c r="I1398" s="58">
        <v>7</v>
      </c>
      <c r="J1398" s="249" t="str">
        <f t="shared" si="21"/>
        <v>муниципальное образование «город Екатеринбург», г. Екатеринбург, ул. Подгорная, д. 7</v>
      </c>
      <c r="K1398" s="75">
        <v>908.3</v>
      </c>
      <c r="L1398" s="75">
        <v>47</v>
      </c>
      <c r="M1398" s="75">
        <v>5</v>
      </c>
      <c r="N1398" s="38" t="s">
        <v>2494</v>
      </c>
      <c r="O1398" s="39">
        <v>42506</v>
      </c>
      <c r="P1398" s="38" t="s">
        <v>1662</v>
      </c>
      <c r="Q1398" s="65">
        <v>3181702.44</v>
      </c>
    </row>
    <row r="1399" spans="1:17" ht="23.25" x14ac:dyDescent="0.25">
      <c r="A1399" s="72">
        <v>1398</v>
      </c>
      <c r="B1399" s="81" t="s">
        <v>495</v>
      </c>
      <c r="C1399" s="24"/>
      <c r="D1399" s="24" t="s">
        <v>415</v>
      </c>
      <c r="E1399" s="24" t="s">
        <v>18</v>
      </c>
      <c r="F1399" s="24" t="s">
        <v>416</v>
      </c>
      <c r="G1399" s="24" t="s">
        <v>20</v>
      </c>
      <c r="H1399" s="24" t="s">
        <v>438</v>
      </c>
      <c r="I1399" s="58" t="s">
        <v>901</v>
      </c>
      <c r="J1399" s="249" t="str">
        <f t="shared" si="21"/>
        <v>муниципальное образование «город Екатеринбург», г. Екатеринбург, ул. Ползунова, д. 1КОРПУС В</v>
      </c>
      <c r="K1399" s="75">
        <v>819.2</v>
      </c>
      <c r="L1399" s="75">
        <v>12</v>
      </c>
      <c r="M1399" s="75">
        <v>8</v>
      </c>
      <c r="N1399" s="38" t="s">
        <v>2091</v>
      </c>
      <c r="O1399" s="39">
        <v>42668</v>
      </c>
      <c r="P1399" s="38" t="s">
        <v>1847</v>
      </c>
      <c r="Q1399" s="65">
        <v>6758943.4699999997</v>
      </c>
    </row>
    <row r="1400" spans="1:17" ht="33.75" x14ac:dyDescent="0.25">
      <c r="A1400" s="72">
        <v>1399</v>
      </c>
      <c r="B1400" s="81" t="s">
        <v>495</v>
      </c>
      <c r="C1400" s="24"/>
      <c r="D1400" s="24" t="s">
        <v>415</v>
      </c>
      <c r="E1400" s="24" t="s">
        <v>18</v>
      </c>
      <c r="F1400" s="24" t="s">
        <v>416</v>
      </c>
      <c r="G1400" s="24" t="s">
        <v>20</v>
      </c>
      <c r="H1400" s="24" t="s">
        <v>466</v>
      </c>
      <c r="I1400" s="58" t="s">
        <v>4895</v>
      </c>
      <c r="J1400" s="249" t="str">
        <f t="shared" si="21"/>
        <v>муниципальное образование «город Екатеринбург», г. Екатеринбург, ул. Красных командиров, д. 132</v>
      </c>
      <c r="K1400" s="75">
        <v>819</v>
      </c>
      <c r="L1400" s="75">
        <v>12</v>
      </c>
      <c r="M1400" s="75">
        <v>7</v>
      </c>
      <c r="N1400" s="38" t="s">
        <v>2495</v>
      </c>
      <c r="O1400" s="39" t="s">
        <v>2496</v>
      </c>
      <c r="P1400" s="38" t="s">
        <v>1847</v>
      </c>
      <c r="Q1400" s="65">
        <v>6525728.5099999998</v>
      </c>
    </row>
    <row r="1401" spans="1:17" ht="33.75" x14ac:dyDescent="0.25">
      <c r="A1401" s="72">
        <v>1400</v>
      </c>
      <c r="B1401" s="81" t="s">
        <v>495</v>
      </c>
      <c r="C1401" s="24"/>
      <c r="D1401" s="24" t="s">
        <v>415</v>
      </c>
      <c r="E1401" s="88" t="s">
        <v>18</v>
      </c>
      <c r="F1401" s="88" t="s">
        <v>416</v>
      </c>
      <c r="G1401" s="88" t="s">
        <v>20</v>
      </c>
      <c r="H1401" s="88" t="s">
        <v>157</v>
      </c>
      <c r="I1401" s="84">
        <v>9</v>
      </c>
      <c r="J1401" s="249" t="str">
        <f t="shared" si="21"/>
        <v>муниципальное образование «город Екатеринбург», г. Екатеринбург, ул. Попова, д. 9</v>
      </c>
      <c r="K1401" s="25">
        <v>2156</v>
      </c>
      <c r="L1401" s="75">
        <v>30</v>
      </c>
      <c r="M1401" s="25">
        <v>8</v>
      </c>
      <c r="N1401" s="38" t="s">
        <v>2718</v>
      </c>
      <c r="O1401" s="39" t="s">
        <v>2719</v>
      </c>
      <c r="P1401" s="38" t="s">
        <v>2372</v>
      </c>
      <c r="Q1401" s="65">
        <v>7634717.3399999999</v>
      </c>
    </row>
    <row r="1402" spans="1:17" ht="23.25" x14ac:dyDescent="0.25">
      <c r="A1402" s="72">
        <v>1401</v>
      </c>
      <c r="B1402" s="81" t="s">
        <v>495</v>
      </c>
      <c r="C1402" s="24"/>
      <c r="D1402" s="24" t="s">
        <v>415</v>
      </c>
      <c r="E1402" s="24" t="s">
        <v>18</v>
      </c>
      <c r="F1402" s="24" t="s">
        <v>416</v>
      </c>
      <c r="G1402" s="24" t="s">
        <v>20</v>
      </c>
      <c r="H1402" s="24" t="s">
        <v>855</v>
      </c>
      <c r="I1402" s="58">
        <v>15</v>
      </c>
      <c r="J1402" s="249" t="str">
        <f t="shared" si="21"/>
        <v>муниципальное образование «город Екатеринбург», г. Екатеринбург, ул. Посадская, д. 15</v>
      </c>
      <c r="K1402" s="75">
        <v>4868</v>
      </c>
      <c r="L1402" s="75">
        <v>107</v>
      </c>
      <c r="M1402" s="75">
        <v>2</v>
      </c>
      <c r="N1402" s="38" t="s">
        <v>2102</v>
      </c>
      <c r="O1402" s="39">
        <v>42884</v>
      </c>
      <c r="P1402" s="38" t="s">
        <v>3276</v>
      </c>
      <c r="Q1402" s="65">
        <v>2212831.58</v>
      </c>
    </row>
    <row r="1403" spans="1:17" ht="23.25" x14ac:dyDescent="0.25">
      <c r="A1403" s="72">
        <v>1402</v>
      </c>
      <c r="B1403" s="81" t="s">
        <v>495</v>
      </c>
      <c r="C1403" s="24"/>
      <c r="D1403" s="24" t="s">
        <v>415</v>
      </c>
      <c r="E1403" s="24" t="s">
        <v>18</v>
      </c>
      <c r="F1403" s="24" t="s">
        <v>416</v>
      </c>
      <c r="G1403" s="24" t="s">
        <v>20</v>
      </c>
      <c r="H1403" s="24" t="s">
        <v>476</v>
      </c>
      <c r="I1403" s="58">
        <v>13</v>
      </c>
      <c r="J1403" s="249" t="str">
        <f t="shared" si="21"/>
        <v>муниципальное образование «город Екатеринбург», г. Екатеринбург, ул. Прибалтийская, д. 13</v>
      </c>
      <c r="K1403" s="75">
        <v>1002.2</v>
      </c>
      <c r="L1403" s="75">
        <v>12</v>
      </c>
      <c r="M1403" s="75">
        <v>8</v>
      </c>
      <c r="N1403" s="38" t="s">
        <v>2086</v>
      </c>
      <c r="O1403" s="39">
        <v>42688</v>
      </c>
      <c r="P1403" s="38" t="s">
        <v>1692</v>
      </c>
      <c r="Q1403" s="65">
        <v>7557638.04</v>
      </c>
    </row>
    <row r="1404" spans="1:17" ht="23.25" x14ac:dyDescent="0.25">
      <c r="A1404" s="72">
        <v>1403</v>
      </c>
      <c r="B1404" s="81" t="s">
        <v>495</v>
      </c>
      <c r="C1404" s="24"/>
      <c r="D1404" s="24" t="s">
        <v>415</v>
      </c>
      <c r="E1404" s="24" t="s">
        <v>18</v>
      </c>
      <c r="F1404" s="24" t="s">
        <v>416</v>
      </c>
      <c r="G1404" s="24" t="s">
        <v>20</v>
      </c>
      <c r="H1404" s="24" t="s">
        <v>476</v>
      </c>
      <c r="I1404" s="58">
        <v>17</v>
      </c>
      <c r="J1404" s="249" t="str">
        <f t="shared" si="21"/>
        <v>муниципальное образование «город Екатеринбург», г. Екатеринбург, ул. Прибалтийская, д. 17</v>
      </c>
      <c r="K1404" s="75">
        <v>1554.1</v>
      </c>
      <c r="L1404" s="75">
        <v>18</v>
      </c>
      <c r="M1404" s="75">
        <v>8</v>
      </c>
      <c r="N1404" s="38" t="s">
        <v>1674</v>
      </c>
      <c r="O1404" s="39">
        <v>42219</v>
      </c>
      <c r="P1404" s="38" t="s">
        <v>2720</v>
      </c>
      <c r="Q1404" s="65">
        <v>5371474.46</v>
      </c>
    </row>
    <row r="1405" spans="1:17" ht="23.25" x14ac:dyDescent="0.25">
      <c r="A1405" s="72">
        <v>1404</v>
      </c>
      <c r="B1405" s="81" t="s">
        <v>495</v>
      </c>
      <c r="C1405" s="24"/>
      <c r="D1405" s="24" t="s">
        <v>415</v>
      </c>
      <c r="E1405" s="24" t="s">
        <v>18</v>
      </c>
      <c r="F1405" s="24" t="s">
        <v>416</v>
      </c>
      <c r="G1405" s="24" t="s">
        <v>20</v>
      </c>
      <c r="H1405" s="24" t="s">
        <v>476</v>
      </c>
      <c r="I1405" s="58">
        <v>19</v>
      </c>
      <c r="J1405" s="249" t="str">
        <f t="shared" si="21"/>
        <v>муниципальное образование «город Екатеринбург», г. Екатеринбург, ул. Прибалтийская, д. 19</v>
      </c>
      <c r="K1405" s="75">
        <v>1011.4</v>
      </c>
      <c r="L1405" s="75">
        <v>12</v>
      </c>
      <c r="M1405" s="75">
        <v>8</v>
      </c>
      <c r="N1405" s="38" t="s">
        <v>2086</v>
      </c>
      <c r="O1405" s="39">
        <v>42688</v>
      </c>
      <c r="P1405" s="38" t="s">
        <v>1692</v>
      </c>
      <c r="Q1405" s="65">
        <v>7195584.54</v>
      </c>
    </row>
    <row r="1406" spans="1:17" ht="23.25" x14ac:dyDescent="0.25">
      <c r="A1406" s="72">
        <v>1405</v>
      </c>
      <c r="B1406" s="81" t="s">
        <v>495</v>
      </c>
      <c r="C1406" s="49"/>
      <c r="D1406" s="49" t="s">
        <v>415</v>
      </c>
      <c r="E1406" s="49" t="s">
        <v>18</v>
      </c>
      <c r="F1406" s="49" t="s">
        <v>416</v>
      </c>
      <c r="G1406" s="49" t="s">
        <v>20</v>
      </c>
      <c r="H1406" s="49" t="s">
        <v>822</v>
      </c>
      <c r="I1406" s="67">
        <v>49</v>
      </c>
      <c r="J1406" s="249" t="str">
        <f t="shared" si="21"/>
        <v>муниципальное образование «город Екатеринбург», г. Екатеринбург, ул. Профсоюзная, д. 49</v>
      </c>
      <c r="K1406" s="99">
        <v>4528.7</v>
      </c>
      <c r="L1406" s="75">
        <v>71</v>
      </c>
      <c r="M1406" s="99">
        <v>2</v>
      </c>
      <c r="N1406" s="55" t="s">
        <v>1297</v>
      </c>
      <c r="O1406" s="54">
        <v>42598</v>
      </c>
      <c r="P1406" s="55" t="s">
        <v>1598</v>
      </c>
      <c r="Q1406" s="65">
        <v>3641262.76</v>
      </c>
    </row>
    <row r="1407" spans="1:17" ht="23.25" x14ac:dyDescent="0.25">
      <c r="A1407" s="72">
        <v>1406</v>
      </c>
      <c r="B1407" s="81" t="s">
        <v>495</v>
      </c>
      <c r="C1407" s="100"/>
      <c r="D1407" s="49" t="s">
        <v>415</v>
      </c>
      <c r="E1407" s="49" t="s">
        <v>18</v>
      </c>
      <c r="F1407" s="49" t="s">
        <v>416</v>
      </c>
      <c r="G1407" s="49" t="s">
        <v>20</v>
      </c>
      <c r="H1407" s="49" t="s">
        <v>823</v>
      </c>
      <c r="I1407" s="67">
        <v>13</v>
      </c>
      <c r="J1407" s="249" t="str">
        <f t="shared" si="21"/>
        <v>муниципальное образование «город Екатеринбург», г. Екатеринбург, ул. Рассветная, д. 13</v>
      </c>
      <c r="K1407" s="99">
        <v>29412.5</v>
      </c>
      <c r="L1407" s="75">
        <v>448</v>
      </c>
      <c r="M1407" s="99">
        <v>7</v>
      </c>
      <c r="N1407" s="55" t="s">
        <v>1300</v>
      </c>
      <c r="O1407" s="54">
        <v>42598</v>
      </c>
      <c r="P1407" s="55" t="s">
        <v>1598</v>
      </c>
      <c r="Q1407" s="65">
        <v>12740869.700000001</v>
      </c>
    </row>
    <row r="1408" spans="1:17" ht="23.25" x14ac:dyDescent="0.25">
      <c r="A1408" s="72">
        <v>1407</v>
      </c>
      <c r="B1408" s="81" t="s">
        <v>495</v>
      </c>
      <c r="C1408" s="24"/>
      <c r="D1408" s="24" t="s">
        <v>415</v>
      </c>
      <c r="E1408" s="24" t="s">
        <v>18</v>
      </c>
      <c r="F1408" s="24" t="s">
        <v>416</v>
      </c>
      <c r="G1408" s="24" t="s">
        <v>20</v>
      </c>
      <c r="H1408" s="24" t="s">
        <v>486</v>
      </c>
      <c r="I1408" s="58">
        <v>14</v>
      </c>
      <c r="J1408" s="249" t="str">
        <f t="shared" si="21"/>
        <v>муниципальное образование «город Екатеринбург», г. Екатеринбург, ул. Репина, д. 14</v>
      </c>
      <c r="K1408" s="75">
        <v>2011.2</v>
      </c>
      <c r="L1408" s="75">
        <v>24</v>
      </c>
      <c r="M1408" s="75">
        <v>3</v>
      </c>
      <c r="N1408" s="38" t="s">
        <v>2102</v>
      </c>
      <c r="O1408" s="39">
        <v>42884</v>
      </c>
      <c r="P1408" s="38" t="s">
        <v>3276</v>
      </c>
      <c r="Q1408" s="65">
        <v>2056430.84</v>
      </c>
    </row>
    <row r="1409" spans="1:17" ht="23.25" x14ac:dyDescent="0.25">
      <c r="A1409" s="72">
        <v>1408</v>
      </c>
      <c r="B1409" s="81" t="s">
        <v>495</v>
      </c>
      <c r="C1409" s="24"/>
      <c r="D1409" s="24" t="s">
        <v>415</v>
      </c>
      <c r="E1409" s="24" t="s">
        <v>18</v>
      </c>
      <c r="F1409" s="24" t="s">
        <v>416</v>
      </c>
      <c r="G1409" s="24" t="s">
        <v>20</v>
      </c>
      <c r="H1409" s="24" t="s">
        <v>486</v>
      </c>
      <c r="I1409" s="58">
        <v>58</v>
      </c>
      <c r="J1409" s="249" t="str">
        <f t="shared" si="21"/>
        <v>муниципальное образование «город Екатеринбург», г. Екатеринбург, ул. Репина, д. 58</v>
      </c>
      <c r="K1409" s="75">
        <v>417.9</v>
      </c>
      <c r="L1409" s="75">
        <v>4</v>
      </c>
      <c r="M1409" s="75">
        <v>8</v>
      </c>
      <c r="N1409" s="38" t="s">
        <v>1690</v>
      </c>
      <c r="O1409" s="39">
        <v>42517</v>
      </c>
      <c r="P1409" s="38" t="s">
        <v>2425</v>
      </c>
      <c r="Q1409" s="65">
        <v>2448892.94</v>
      </c>
    </row>
    <row r="1410" spans="1:17" ht="23.25" x14ac:dyDescent="0.25">
      <c r="A1410" s="72">
        <v>1409</v>
      </c>
      <c r="B1410" s="81" t="s">
        <v>495</v>
      </c>
      <c r="C1410" s="24"/>
      <c r="D1410" s="24" t="s">
        <v>415</v>
      </c>
      <c r="E1410" s="24" t="s">
        <v>18</v>
      </c>
      <c r="F1410" s="24" t="s">
        <v>416</v>
      </c>
      <c r="G1410" s="24" t="s">
        <v>20</v>
      </c>
      <c r="H1410" s="24" t="s">
        <v>486</v>
      </c>
      <c r="I1410" s="58">
        <v>60</v>
      </c>
      <c r="J1410" s="249" t="str">
        <f t="shared" si="21"/>
        <v>муниципальное образование «город Екатеринбург», г. Екатеринбург, ул. Репина, д. 60</v>
      </c>
      <c r="K1410" s="75">
        <v>429.1</v>
      </c>
      <c r="L1410" s="75">
        <v>8</v>
      </c>
      <c r="M1410" s="75">
        <v>8</v>
      </c>
      <c r="N1410" s="38" t="s">
        <v>1690</v>
      </c>
      <c r="O1410" s="39">
        <v>42517</v>
      </c>
      <c r="P1410" s="38" t="s">
        <v>2425</v>
      </c>
      <c r="Q1410" s="65">
        <v>1698291.4</v>
      </c>
    </row>
    <row r="1411" spans="1:17" ht="23.25" x14ac:dyDescent="0.25">
      <c r="A1411" s="72">
        <v>1410</v>
      </c>
      <c r="B1411" s="81" t="s">
        <v>495</v>
      </c>
      <c r="C1411" s="24"/>
      <c r="D1411" s="24" t="s">
        <v>415</v>
      </c>
      <c r="E1411" s="24" t="s">
        <v>18</v>
      </c>
      <c r="F1411" s="24" t="s">
        <v>416</v>
      </c>
      <c r="G1411" s="24" t="s">
        <v>20</v>
      </c>
      <c r="H1411" s="24" t="s">
        <v>486</v>
      </c>
      <c r="I1411" s="58" t="s">
        <v>603</v>
      </c>
      <c r="J1411" s="249" t="str">
        <f t="shared" ref="J1411:J1474" si="22">C1411&amp;""&amp;D1411&amp;", "&amp;E1411&amp;" "&amp;F1411&amp;", "&amp;G1411&amp;" "&amp;H1411&amp;", д. "&amp;I1411</f>
        <v>муниципальное образование «город Екатеринбург», г. Екатеринбург, ул. Репина, д. 60А</v>
      </c>
      <c r="K1411" s="75">
        <v>421.9</v>
      </c>
      <c r="L1411" s="75">
        <v>8</v>
      </c>
      <c r="M1411" s="75">
        <v>8</v>
      </c>
      <c r="N1411" s="38" t="s">
        <v>1690</v>
      </c>
      <c r="O1411" s="39">
        <v>42517</v>
      </c>
      <c r="P1411" s="38" t="s">
        <v>2425</v>
      </c>
      <c r="Q1411" s="65">
        <v>2240775.16</v>
      </c>
    </row>
    <row r="1412" spans="1:17" ht="23.25" x14ac:dyDescent="0.25">
      <c r="A1412" s="72">
        <v>1411</v>
      </c>
      <c r="B1412" s="81" t="s">
        <v>495</v>
      </c>
      <c r="C1412" s="24"/>
      <c r="D1412" s="24" t="s">
        <v>415</v>
      </c>
      <c r="E1412" s="88" t="s">
        <v>18</v>
      </c>
      <c r="F1412" s="88" t="s">
        <v>416</v>
      </c>
      <c r="G1412" s="88" t="s">
        <v>20</v>
      </c>
      <c r="H1412" s="88" t="s">
        <v>491</v>
      </c>
      <c r="I1412" s="84" t="s">
        <v>1018</v>
      </c>
      <c r="J1412" s="249" t="str">
        <f t="shared" si="22"/>
        <v>муниципальное образование «город Екатеринбург», г. Екатеринбург, ул. Сакко и Ванцетти, д. 57</v>
      </c>
      <c r="K1412" s="75">
        <v>2676</v>
      </c>
      <c r="L1412" s="75">
        <v>36</v>
      </c>
      <c r="M1412" s="75">
        <v>2</v>
      </c>
      <c r="N1412" s="38" t="s">
        <v>2117</v>
      </c>
      <c r="O1412" s="39">
        <v>42891</v>
      </c>
      <c r="P1412" s="38" t="s">
        <v>2721</v>
      </c>
      <c r="Q1412" s="65">
        <v>2327538.59</v>
      </c>
    </row>
    <row r="1413" spans="1:17" ht="23.25" x14ac:dyDescent="0.25">
      <c r="A1413" s="72">
        <v>1412</v>
      </c>
      <c r="B1413" s="81" t="s">
        <v>495</v>
      </c>
      <c r="C1413" s="73"/>
      <c r="D1413" s="24" t="s">
        <v>415</v>
      </c>
      <c r="E1413" s="88" t="s">
        <v>18</v>
      </c>
      <c r="F1413" s="88" t="s">
        <v>416</v>
      </c>
      <c r="G1413" s="88" t="s">
        <v>20</v>
      </c>
      <c r="H1413" s="88" t="s">
        <v>491</v>
      </c>
      <c r="I1413" s="84" t="s">
        <v>1010</v>
      </c>
      <c r="J1413" s="249" t="str">
        <f t="shared" si="22"/>
        <v>муниципальное образование «город Екатеринбург», г. Екатеринбург, ул. Сакко и Ванцетти, д. 60</v>
      </c>
      <c r="K1413" s="75">
        <v>1652.5</v>
      </c>
      <c r="L1413" s="75">
        <v>38</v>
      </c>
      <c r="M1413" s="75">
        <v>2</v>
      </c>
      <c r="N1413" s="38" t="s">
        <v>2118</v>
      </c>
      <c r="O1413" s="39">
        <v>42884</v>
      </c>
      <c r="P1413" s="38" t="s">
        <v>1964</v>
      </c>
      <c r="Q1413" s="65">
        <v>3069030.14</v>
      </c>
    </row>
    <row r="1414" spans="1:17" ht="23.25" x14ac:dyDescent="0.25">
      <c r="A1414" s="72">
        <v>1413</v>
      </c>
      <c r="B1414" s="81" t="s">
        <v>495</v>
      </c>
      <c r="C1414" s="24"/>
      <c r="D1414" s="24" t="s">
        <v>415</v>
      </c>
      <c r="E1414" s="88" t="s">
        <v>18</v>
      </c>
      <c r="F1414" s="88" t="s">
        <v>416</v>
      </c>
      <c r="G1414" s="88" t="s">
        <v>20</v>
      </c>
      <c r="H1414" s="88" t="s">
        <v>861</v>
      </c>
      <c r="I1414" s="84">
        <v>20</v>
      </c>
      <c r="J1414" s="249" t="str">
        <f t="shared" si="22"/>
        <v>муниципальное образование «город Екатеринбург», г. Екатеринбург, ул. Самаркандская, д. 20</v>
      </c>
      <c r="K1414" s="75">
        <v>716</v>
      </c>
      <c r="L1414" s="75">
        <v>12</v>
      </c>
      <c r="M1414" s="75">
        <v>3</v>
      </c>
      <c r="N1414" s="38" t="s">
        <v>2088</v>
      </c>
      <c r="O1414" s="39">
        <v>42865</v>
      </c>
      <c r="P1414" s="38" t="s">
        <v>1632</v>
      </c>
      <c r="Q1414" s="65">
        <v>1276953.52</v>
      </c>
    </row>
    <row r="1415" spans="1:17" ht="23.25" x14ac:dyDescent="0.25">
      <c r="A1415" s="72">
        <v>1414</v>
      </c>
      <c r="B1415" s="81" t="s">
        <v>495</v>
      </c>
      <c r="C1415" s="24"/>
      <c r="D1415" s="24" t="s">
        <v>415</v>
      </c>
      <c r="E1415" s="88" t="s">
        <v>18</v>
      </c>
      <c r="F1415" s="88" t="s">
        <v>416</v>
      </c>
      <c r="G1415" s="88" t="s">
        <v>20</v>
      </c>
      <c r="H1415" s="88" t="s">
        <v>861</v>
      </c>
      <c r="I1415" s="84">
        <v>25</v>
      </c>
      <c r="J1415" s="249" t="str">
        <f t="shared" si="22"/>
        <v>муниципальное образование «город Екатеринбург», г. Екатеринбург, ул. Самаркандская, д. 25</v>
      </c>
      <c r="K1415" s="75">
        <v>788.2</v>
      </c>
      <c r="L1415" s="75">
        <v>30</v>
      </c>
      <c r="M1415" s="75">
        <v>4</v>
      </c>
      <c r="N1415" s="38" t="s">
        <v>2088</v>
      </c>
      <c r="O1415" s="39">
        <v>42865</v>
      </c>
      <c r="P1415" s="38" t="s">
        <v>1632</v>
      </c>
      <c r="Q1415" s="65">
        <v>2052653.66</v>
      </c>
    </row>
    <row r="1416" spans="1:17" ht="23.25" x14ac:dyDescent="0.25">
      <c r="A1416" s="72">
        <v>1415</v>
      </c>
      <c r="B1416" s="81" t="s">
        <v>495</v>
      </c>
      <c r="C1416" s="24"/>
      <c r="D1416" s="24" t="s">
        <v>415</v>
      </c>
      <c r="E1416" s="88" t="s">
        <v>18</v>
      </c>
      <c r="F1416" s="88" t="s">
        <v>416</v>
      </c>
      <c r="G1416" s="88" t="s">
        <v>20</v>
      </c>
      <c r="H1416" s="88" t="s">
        <v>450</v>
      </c>
      <c r="I1416" s="84">
        <v>10</v>
      </c>
      <c r="J1416" s="249" t="str">
        <f t="shared" si="22"/>
        <v>муниципальное образование «город Екатеринбург», г. Екатеринбург, ул. Санаторная, д. 10</v>
      </c>
      <c r="K1416" s="75">
        <v>2167.3000000000002</v>
      </c>
      <c r="L1416" s="75">
        <v>31</v>
      </c>
      <c r="M1416" s="75">
        <v>2</v>
      </c>
      <c r="N1416" s="181" t="s">
        <v>2417</v>
      </c>
      <c r="O1416" s="39">
        <v>42522</v>
      </c>
      <c r="P1416" s="181" t="s">
        <v>1635</v>
      </c>
      <c r="Q1416" s="65">
        <v>2159913.3000000003</v>
      </c>
    </row>
    <row r="1417" spans="1:17" ht="23.25" x14ac:dyDescent="0.25">
      <c r="A1417" s="72">
        <v>1416</v>
      </c>
      <c r="B1417" s="81" t="s">
        <v>495</v>
      </c>
      <c r="C1417" s="24"/>
      <c r="D1417" s="24" t="s">
        <v>415</v>
      </c>
      <c r="E1417" s="88" t="s">
        <v>18</v>
      </c>
      <c r="F1417" s="88" t="s">
        <v>416</v>
      </c>
      <c r="G1417" s="88" t="s">
        <v>20</v>
      </c>
      <c r="H1417" s="88" t="s">
        <v>450</v>
      </c>
      <c r="I1417" s="84">
        <v>14</v>
      </c>
      <c r="J1417" s="249" t="str">
        <f t="shared" si="22"/>
        <v>муниципальное образование «город Екатеринбург», г. Екатеринбург, ул. Санаторная, д. 14</v>
      </c>
      <c r="K1417" s="75">
        <v>480.3</v>
      </c>
      <c r="L1417" s="75">
        <v>8</v>
      </c>
      <c r="M1417" s="75">
        <v>8</v>
      </c>
      <c r="N1417" s="181" t="s">
        <v>2417</v>
      </c>
      <c r="O1417" s="39">
        <v>42522</v>
      </c>
      <c r="P1417" s="181" t="s">
        <v>1635</v>
      </c>
      <c r="Q1417" s="65">
        <v>2970924.9399999995</v>
      </c>
    </row>
    <row r="1418" spans="1:17" ht="23.25" x14ac:dyDescent="0.25">
      <c r="A1418" s="72">
        <v>1417</v>
      </c>
      <c r="B1418" s="81" t="s">
        <v>495</v>
      </c>
      <c r="C1418" s="24"/>
      <c r="D1418" s="24" t="s">
        <v>415</v>
      </c>
      <c r="E1418" s="24" t="s">
        <v>18</v>
      </c>
      <c r="F1418" s="24" t="s">
        <v>416</v>
      </c>
      <c r="G1418" s="24" t="s">
        <v>20</v>
      </c>
      <c r="H1418" s="24" t="s">
        <v>450</v>
      </c>
      <c r="I1418" s="58">
        <v>16</v>
      </c>
      <c r="J1418" s="249" t="str">
        <f t="shared" si="22"/>
        <v>муниципальное образование «город Екатеринбург», г. Екатеринбург, ул. Санаторная, д. 16</v>
      </c>
      <c r="K1418" s="75">
        <v>481.1</v>
      </c>
      <c r="L1418" s="75">
        <v>8</v>
      </c>
      <c r="M1418" s="75">
        <v>8</v>
      </c>
      <c r="N1418" s="181" t="s">
        <v>2417</v>
      </c>
      <c r="O1418" s="39">
        <v>42522</v>
      </c>
      <c r="P1418" s="181" t="s">
        <v>1635</v>
      </c>
      <c r="Q1418" s="65">
        <v>2834186.5399999996</v>
      </c>
    </row>
    <row r="1419" spans="1:17" ht="23.25" x14ac:dyDescent="0.25">
      <c r="A1419" s="72">
        <v>1418</v>
      </c>
      <c r="B1419" s="81" t="s">
        <v>495</v>
      </c>
      <c r="C1419" s="24"/>
      <c r="D1419" s="24" t="s">
        <v>415</v>
      </c>
      <c r="E1419" s="88" t="s">
        <v>18</v>
      </c>
      <c r="F1419" s="88" t="s">
        <v>416</v>
      </c>
      <c r="G1419" s="88" t="s">
        <v>20</v>
      </c>
      <c r="H1419" s="88" t="s">
        <v>450</v>
      </c>
      <c r="I1419" s="84">
        <v>18</v>
      </c>
      <c r="J1419" s="249" t="str">
        <f t="shared" si="22"/>
        <v>муниципальное образование «город Екатеринбург», г. Екатеринбург, ул. Санаторная, д. 18</v>
      </c>
      <c r="K1419" s="75">
        <v>484.4</v>
      </c>
      <c r="L1419" s="75">
        <v>8</v>
      </c>
      <c r="M1419" s="75">
        <v>7</v>
      </c>
      <c r="N1419" s="181" t="s">
        <v>2417</v>
      </c>
      <c r="O1419" s="39">
        <v>42522</v>
      </c>
      <c r="P1419" s="181" t="s">
        <v>1635</v>
      </c>
      <c r="Q1419" s="65">
        <v>2575978.9400000004</v>
      </c>
    </row>
    <row r="1420" spans="1:17" ht="23.25" x14ac:dyDescent="0.25">
      <c r="A1420" s="72">
        <v>1419</v>
      </c>
      <c r="B1420" s="81" t="s">
        <v>495</v>
      </c>
      <c r="C1420" s="49"/>
      <c r="D1420" s="49" t="s">
        <v>415</v>
      </c>
      <c r="E1420" s="49" t="s">
        <v>18</v>
      </c>
      <c r="F1420" s="49" t="s">
        <v>416</v>
      </c>
      <c r="G1420" s="49" t="s">
        <v>20</v>
      </c>
      <c r="H1420" s="49" t="s">
        <v>450</v>
      </c>
      <c r="I1420" s="67">
        <v>37</v>
      </c>
      <c r="J1420" s="249" t="str">
        <f t="shared" si="22"/>
        <v>муниципальное образование «город Екатеринбург», г. Екатеринбург, ул. Санаторная, д. 37</v>
      </c>
      <c r="K1420" s="99">
        <v>7370.5</v>
      </c>
      <c r="L1420" s="75">
        <v>140</v>
      </c>
      <c r="M1420" s="99">
        <v>4</v>
      </c>
      <c r="N1420" s="55" t="s">
        <v>1297</v>
      </c>
      <c r="O1420" s="54">
        <v>42598</v>
      </c>
      <c r="P1420" s="55" t="s">
        <v>1598</v>
      </c>
      <c r="Q1420" s="65">
        <v>7251702.2599999998</v>
      </c>
    </row>
    <row r="1421" spans="1:17" ht="23.25" x14ac:dyDescent="0.25">
      <c r="A1421" s="72">
        <v>1420</v>
      </c>
      <c r="B1421" s="81" t="s">
        <v>495</v>
      </c>
      <c r="C1421" s="73"/>
      <c r="D1421" s="24" t="s">
        <v>415</v>
      </c>
      <c r="E1421" s="24" t="s">
        <v>18</v>
      </c>
      <c r="F1421" s="24" t="s">
        <v>416</v>
      </c>
      <c r="G1421" s="24" t="s">
        <v>20</v>
      </c>
      <c r="H1421" s="24" t="s">
        <v>824</v>
      </c>
      <c r="I1421" s="58">
        <v>10</v>
      </c>
      <c r="J1421" s="249" t="str">
        <f t="shared" si="22"/>
        <v>муниципальное образование «город Екатеринбург», г. Екатеринбург, ул. Селькоровская, д. 10</v>
      </c>
      <c r="K1421" s="75">
        <v>1360.7</v>
      </c>
      <c r="L1421" s="75">
        <v>18</v>
      </c>
      <c r="M1421" s="75">
        <v>8</v>
      </c>
      <c r="N1421" s="181" t="s">
        <v>2417</v>
      </c>
      <c r="O1421" s="39">
        <v>42522</v>
      </c>
      <c r="P1421" s="181" t="s">
        <v>1635</v>
      </c>
      <c r="Q1421" s="65">
        <v>4938910.0599999996</v>
      </c>
    </row>
    <row r="1422" spans="1:17" ht="23.25" x14ac:dyDescent="0.25">
      <c r="A1422" s="72">
        <v>1421</v>
      </c>
      <c r="B1422" s="81" t="s">
        <v>495</v>
      </c>
      <c r="C1422" s="100"/>
      <c r="D1422" s="49" t="s">
        <v>415</v>
      </c>
      <c r="E1422" s="49" t="s">
        <v>18</v>
      </c>
      <c r="F1422" s="49" t="s">
        <v>416</v>
      </c>
      <c r="G1422" s="49" t="s">
        <v>20</v>
      </c>
      <c r="H1422" s="49" t="s">
        <v>824</v>
      </c>
      <c r="I1422" s="67">
        <v>38</v>
      </c>
      <c r="J1422" s="249" t="str">
        <f t="shared" si="22"/>
        <v>муниципальное образование «город Екатеринбург», г. Екатеринбург, ул. Селькоровская, д. 38</v>
      </c>
      <c r="K1422" s="99">
        <v>8359.3799999999992</v>
      </c>
      <c r="L1422" s="75">
        <v>115</v>
      </c>
      <c r="M1422" s="99">
        <v>2</v>
      </c>
      <c r="N1422" s="55" t="s">
        <v>1298</v>
      </c>
      <c r="O1422" s="54">
        <v>42598</v>
      </c>
      <c r="P1422" s="55" t="s">
        <v>1598</v>
      </c>
      <c r="Q1422" s="65">
        <v>3646673.1</v>
      </c>
    </row>
    <row r="1423" spans="1:17" ht="23.25" x14ac:dyDescent="0.25">
      <c r="A1423" s="72">
        <v>1422</v>
      </c>
      <c r="B1423" s="81" t="s">
        <v>495</v>
      </c>
      <c r="C1423" s="73"/>
      <c r="D1423" s="24" t="s">
        <v>415</v>
      </c>
      <c r="E1423" s="24" t="s">
        <v>18</v>
      </c>
      <c r="F1423" s="24" t="s">
        <v>416</v>
      </c>
      <c r="G1423" s="24" t="s">
        <v>20</v>
      </c>
      <c r="H1423" s="24" t="s">
        <v>838</v>
      </c>
      <c r="I1423" s="58">
        <v>21</v>
      </c>
      <c r="J1423" s="249" t="str">
        <f t="shared" si="22"/>
        <v>муниципальное образование «город Екатеринбург», г. Екатеринбург, ул. Симферопольская, д. 21</v>
      </c>
      <c r="K1423" s="75">
        <v>676</v>
      </c>
      <c r="L1423" s="75">
        <v>12</v>
      </c>
      <c r="M1423" s="75">
        <v>7</v>
      </c>
      <c r="N1423" s="181" t="s">
        <v>2417</v>
      </c>
      <c r="O1423" s="39">
        <v>42522</v>
      </c>
      <c r="P1423" s="181" t="s">
        <v>1635</v>
      </c>
      <c r="Q1423" s="65">
        <v>2073398.06</v>
      </c>
    </row>
    <row r="1424" spans="1:17" ht="23.25" x14ac:dyDescent="0.25">
      <c r="A1424" s="72">
        <v>1423</v>
      </c>
      <c r="B1424" s="81" t="s">
        <v>495</v>
      </c>
      <c r="C1424" s="73"/>
      <c r="D1424" s="24" t="s">
        <v>415</v>
      </c>
      <c r="E1424" s="24" t="s">
        <v>18</v>
      </c>
      <c r="F1424" s="24" t="s">
        <v>416</v>
      </c>
      <c r="G1424" s="24" t="s">
        <v>20</v>
      </c>
      <c r="H1424" s="24" t="s">
        <v>838</v>
      </c>
      <c r="I1424" s="58">
        <v>22</v>
      </c>
      <c r="J1424" s="249" t="str">
        <f t="shared" si="22"/>
        <v>муниципальное образование «город Екатеринбург», г. Екатеринбург, ул. Симферопольская, д. 22</v>
      </c>
      <c r="K1424" s="75">
        <v>437</v>
      </c>
      <c r="L1424" s="75">
        <v>8</v>
      </c>
      <c r="M1424" s="75">
        <v>5</v>
      </c>
      <c r="N1424" s="181" t="s">
        <v>2417</v>
      </c>
      <c r="O1424" s="39">
        <v>42522</v>
      </c>
      <c r="P1424" s="181" t="s">
        <v>1635</v>
      </c>
      <c r="Q1424" s="65">
        <v>2055069.12</v>
      </c>
    </row>
    <row r="1425" spans="1:17" ht="23.25" x14ac:dyDescent="0.25">
      <c r="A1425" s="72">
        <v>1424</v>
      </c>
      <c r="B1425" s="81" t="s">
        <v>495</v>
      </c>
      <c r="C1425" s="73"/>
      <c r="D1425" s="24" t="s">
        <v>415</v>
      </c>
      <c r="E1425" s="24" t="s">
        <v>18</v>
      </c>
      <c r="F1425" s="24" t="s">
        <v>416</v>
      </c>
      <c r="G1425" s="24" t="s">
        <v>20</v>
      </c>
      <c r="H1425" s="24" t="s">
        <v>478</v>
      </c>
      <c r="I1425" s="58">
        <v>29</v>
      </c>
      <c r="J1425" s="249" t="str">
        <f t="shared" si="22"/>
        <v>муниципальное образование «город Екатеринбург», г. Екатеринбург, ул. Славянская, д. 29</v>
      </c>
      <c r="K1425" s="75">
        <v>790.5</v>
      </c>
      <c r="L1425" s="75">
        <v>30</v>
      </c>
      <c r="M1425" s="75">
        <v>8</v>
      </c>
      <c r="N1425" s="181" t="s">
        <v>1659</v>
      </c>
      <c r="O1425" s="39">
        <v>42527</v>
      </c>
      <c r="P1425" s="181" t="s">
        <v>1632</v>
      </c>
      <c r="Q1425" s="65">
        <v>4250798.8400000008</v>
      </c>
    </row>
    <row r="1426" spans="1:17" ht="23.25" x14ac:dyDescent="0.25">
      <c r="A1426" s="72">
        <v>1425</v>
      </c>
      <c r="B1426" s="81" t="s">
        <v>495</v>
      </c>
      <c r="C1426" s="100"/>
      <c r="D1426" s="49" t="s">
        <v>415</v>
      </c>
      <c r="E1426" s="49" t="s">
        <v>18</v>
      </c>
      <c r="F1426" s="49" t="s">
        <v>416</v>
      </c>
      <c r="G1426" s="49" t="s">
        <v>20</v>
      </c>
      <c r="H1426" s="49" t="s">
        <v>84</v>
      </c>
      <c r="I1426" s="67">
        <v>52</v>
      </c>
      <c r="J1426" s="249" t="str">
        <f t="shared" si="22"/>
        <v>муниципальное образование «город Екатеринбург», г. Екатеринбург, ул. Советская, д. 52</v>
      </c>
      <c r="K1426" s="99">
        <v>17978.099999999999</v>
      </c>
      <c r="L1426" s="75">
        <v>266</v>
      </c>
      <c r="M1426" s="99">
        <v>5</v>
      </c>
      <c r="N1426" s="55" t="s">
        <v>1297</v>
      </c>
      <c r="O1426" s="54">
        <v>42598</v>
      </c>
      <c r="P1426" s="55" t="s">
        <v>1598</v>
      </c>
      <c r="Q1426" s="65">
        <v>9112363.6999999993</v>
      </c>
    </row>
    <row r="1427" spans="1:17" ht="23.25" x14ac:dyDescent="0.25">
      <c r="A1427" s="72">
        <v>1426</v>
      </c>
      <c r="B1427" s="81" t="s">
        <v>495</v>
      </c>
      <c r="C1427" s="100"/>
      <c r="D1427" s="49" t="s">
        <v>415</v>
      </c>
      <c r="E1427" s="49" t="s">
        <v>18</v>
      </c>
      <c r="F1427" s="49" t="s">
        <v>416</v>
      </c>
      <c r="G1427" s="49" t="s">
        <v>20</v>
      </c>
      <c r="H1427" s="49" t="s">
        <v>84</v>
      </c>
      <c r="I1427" s="67">
        <v>54</v>
      </c>
      <c r="J1427" s="249" t="str">
        <f t="shared" si="22"/>
        <v>муниципальное образование «город Екатеринбург», г. Екатеринбург, ул. Советская, д. 54</v>
      </c>
      <c r="K1427" s="99">
        <v>9066.5</v>
      </c>
      <c r="L1427" s="75">
        <v>143</v>
      </c>
      <c r="M1427" s="99">
        <v>4</v>
      </c>
      <c r="N1427" s="55" t="s">
        <v>1297</v>
      </c>
      <c r="O1427" s="54">
        <v>42598</v>
      </c>
      <c r="P1427" s="55" t="s">
        <v>1598</v>
      </c>
      <c r="Q1427" s="65">
        <v>7290017.2199999997</v>
      </c>
    </row>
    <row r="1428" spans="1:17" ht="23.25" x14ac:dyDescent="0.25">
      <c r="A1428" s="72">
        <v>1427</v>
      </c>
      <c r="B1428" s="81" t="s">
        <v>495</v>
      </c>
      <c r="C1428" s="100"/>
      <c r="D1428" s="49" t="s">
        <v>415</v>
      </c>
      <c r="E1428" s="49" t="s">
        <v>18</v>
      </c>
      <c r="F1428" s="49" t="s">
        <v>416</v>
      </c>
      <c r="G1428" s="49" t="s">
        <v>20</v>
      </c>
      <c r="H1428" s="49" t="s">
        <v>84</v>
      </c>
      <c r="I1428" s="67">
        <v>56</v>
      </c>
      <c r="J1428" s="249" t="str">
        <f t="shared" si="22"/>
        <v>муниципальное образование «город Екатеринбург», г. Екатеринбург, ул. Советская, д. 56</v>
      </c>
      <c r="K1428" s="99">
        <v>17289.099999999999</v>
      </c>
      <c r="L1428" s="75">
        <v>264</v>
      </c>
      <c r="M1428" s="99">
        <v>8</v>
      </c>
      <c r="N1428" s="55" t="s">
        <v>1300</v>
      </c>
      <c r="O1428" s="54">
        <v>42598</v>
      </c>
      <c r="P1428" s="55" t="s">
        <v>1598</v>
      </c>
      <c r="Q1428" s="65">
        <v>14395333.279999999</v>
      </c>
    </row>
    <row r="1429" spans="1:17" ht="23.25" x14ac:dyDescent="0.25">
      <c r="A1429" s="72">
        <v>1428</v>
      </c>
      <c r="B1429" s="81" t="s">
        <v>495</v>
      </c>
      <c r="C1429" s="100"/>
      <c r="D1429" s="49" t="s">
        <v>415</v>
      </c>
      <c r="E1429" s="49" t="s">
        <v>18</v>
      </c>
      <c r="F1429" s="49" t="s">
        <v>416</v>
      </c>
      <c r="G1429" s="49" t="s">
        <v>20</v>
      </c>
      <c r="H1429" s="49" t="s">
        <v>84</v>
      </c>
      <c r="I1429" s="67">
        <v>58</v>
      </c>
      <c r="J1429" s="249" t="str">
        <f t="shared" si="22"/>
        <v>муниципальное образование «город Екатеринбург», г. Екатеринбург, ул. Советская, д. 58</v>
      </c>
      <c r="K1429" s="99">
        <v>15671</v>
      </c>
      <c r="L1429" s="75">
        <v>264</v>
      </c>
      <c r="M1429" s="99">
        <v>2</v>
      </c>
      <c r="N1429" s="55" t="s">
        <v>1299</v>
      </c>
      <c r="O1429" s="54">
        <v>42598</v>
      </c>
      <c r="P1429" s="55" t="s">
        <v>1598</v>
      </c>
      <c r="Q1429" s="65">
        <v>3627442.42</v>
      </c>
    </row>
    <row r="1430" spans="1:17" ht="23.25" x14ac:dyDescent="0.25">
      <c r="A1430" s="72">
        <v>1429</v>
      </c>
      <c r="B1430" s="81" t="s">
        <v>495</v>
      </c>
      <c r="C1430" s="100"/>
      <c r="D1430" s="49" t="s">
        <v>415</v>
      </c>
      <c r="E1430" s="49" t="s">
        <v>18</v>
      </c>
      <c r="F1430" s="49" t="s">
        <v>416</v>
      </c>
      <c r="G1430" s="49" t="s">
        <v>20</v>
      </c>
      <c r="H1430" s="49" t="s">
        <v>84</v>
      </c>
      <c r="I1430" s="67" t="s">
        <v>1467</v>
      </c>
      <c r="J1430" s="249" t="str">
        <f t="shared" si="22"/>
        <v>муниципальное образование «город Екатеринбург», г. Екатеринбург, ул. Советская, д. 7КОРПУС 4</v>
      </c>
      <c r="K1430" s="99">
        <v>8810.5</v>
      </c>
      <c r="L1430" s="75">
        <v>143</v>
      </c>
      <c r="M1430" s="99">
        <v>4</v>
      </c>
      <c r="N1430" s="55" t="s">
        <v>1297</v>
      </c>
      <c r="O1430" s="54">
        <v>42598</v>
      </c>
      <c r="P1430" s="55" t="s">
        <v>1598</v>
      </c>
      <c r="Q1430" s="65">
        <v>7236217.7599999998</v>
      </c>
    </row>
    <row r="1431" spans="1:17" ht="23.25" x14ac:dyDescent="0.25">
      <c r="A1431" s="72">
        <v>1430</v>
      </c>
      <c r="B1431" s="81" t="s">
        <v>495</v>
      </c>
      <c r="C1431" s="100"/>
      <c r="D1431" s="49" t="s">
        <v>415</v>
      </c>
      <c r="E1431" s="49" t="s">
        <v>18</v>
      </c>
      <c r="F1431" s="49" t="s">
        <v>416</v>
      </c>
      <c r="G1431" s="49" t="s">
        <v>20</v>
      </c>
      <c r="H1431" s="49" t="s">
        <v>825</v>
      </c>
      <c r="I1431" s="67">
        <v>29</v>
      </c>
      <c r="J1431" s="249" t="str">
        <f t="shared" si="22"/>
        <v>муниципальное образование «город Екатеринбург», г. Екатеринбург, ул. Солнечная, д. 29</v>
      </c>
      <c r="K1431" s="99">
        <v>4715.1000000000004</v>
      </c>
      <c r="L1431" s="75">
        <v>105</v>
      </c>
      <c r="M1431" s="99">
        <v>2</v>
      </c>
      <c r="N1431" s="55" t="s">
        <v>1297</v>
      </c>
      <c r="O1431" s="54">
        <v>42598</v>
      </c>
      <c r="P1431" s="55" t="s">
        <v>1598</v>
      </c>
      <c r="Q1431" s="65">
        <v>3844011.14</v>
      </c>
    </row>
    <row r="1432" spans="1:17" ht="23.25" x14ac:dyDescent="0.25">
      <c r="A1432" s="72">
        <v>1431</v>
      </c>
      <c r="B1432" s="81" t="s">
        <v>495</v>
      </c>
      <c r="C1432" s="100"/>
      <c r="D1432" s="49" t="s">
        <v>415</v>
      </c>
      <c r="E1432" s="49" t="s">
        <v>18</v>
      </c>
      <c r="F1432" s="49" t="s">
        <v>416</v>
      </c>
      <c r="G1432" s="49" t="s">
        <v>20</v>
      </c>
      <c r="H1432" s="49" t="s">
        <v>471</v>
      </c>
      <c r="I1432" s="67">
        <v>103</v>
      </c>
      <c r="J1432" s="249" t="str">
        <f t="shared" si="22"/>
        <v>муниципальное образование «город Екатеринбург», г. Екатеринбург, ул. Софьи Перовской, д. 103</v>
      </c>
      <c r="K1432" s="99">
        <v>9670.25</v>
      </c>
      <c r="L1432" s="75">
        <v>177</v>
      </c>
      <c r="M1432" s="99">
        <v>5</v>
      </c>
      <c r="N1432" s="55" t="s">
        <v>1297</v>
      </c>
      <c r="O1432" s="54">
        <v>42598</v>
      </c>
      <c r="P1432" s="55" t="s">
        <v>1598</v>
      </c>
      <c r="Q1432" s="65">
        <v>9115340.1999999993</v>
      </c>
    </row>
    <row r="1433" spans="1:17" ht="23.25" x14ac:dyDescent="0.25">
      <c r="A1433" s="72">
        <v>1432</v>
      </c>
      <c r="B1433" s="81" t="s">
        <v>495</v>
      </c>
      <c r="C1433" s="100"/>
      <c r="D1433" s="49" t="s">
        <v>415</v>
      </c>
      <c r="E1433" s="49" t="s">
        <v>18</v>
      </c>
      <c r="F1433" s="49" t="s">
        <v>416</v>
      </c>
      <c r="G1433" s="49" t="s">
        <v>20</v>
      </c>
      <c r="H1433" s="49" t="s">
        <v>471</v>
      </c>
      <c r="I1433" s="67">
        <v>117</v>
      </c>
      <c r="J1433" s="249" t="str">
        <f t="shared" si="22"/>
        <v>муниципальное образование «город Екатеринбург», г. Екатеринбург, ул. Софьи Перовской, д. 117</v>
      </c>
      <c r="K1433" s="99">
        <v>18306.599999999999</v>
      </c>
      <c r="L1433" s="75">
        <v>359</v>
      </c>
      <c r="M1433" s="99">
        <v>10</v>
      </c>
      <c r="N1433" s="55" t="s">
        <v>1297</v>
      </c>
      <c r="O1433" s="54">
        <v>42598</v>
      </c>
      <c r="P1433" s="55" t="s">
        <v>1598</v>
      </c>
      <c r="Q1433" s="65">
        <v>18221736.600000001</v>
      </c>
    </row>
    <row r="1434" spans="1:17" ht="23.25" x14ac:dyDescent="0.25">
      <c r="A1434" s="72">
        <v>1433</v>
      </c>
      <c r="B1434" s="81" t="s">
        <v>495</v>
      </c>
      <c r="C1434" s="100"/>
      <c r="D1434" s="49" t="s">
        <v>415</v>
      </c>
      <c r="E1434" s="49" t="s">
        <v>18</v>
      </c>
      <c r="F1434" s="49" t="s">
        <v>416</v>
      </c>
      <c r="G1434" s="49" t="s">
        <v>20</v>
      </c>
      <c r="H1434" s="49" t="s">
        <v>471</v>
      </c>
      <c r="I1434" s="67">
        <v>119</v>
      </c>
      <c r="J1434" s="249" t="str">
        <f t="shared" si="22"/>
        <v>муниципальное образование «город Екатеринбург», г. Екатеринбург, ул. Софьи Перовской, д. 119</v>
      </c>
      <c r="K1434" s="99">
        <v>23625.41</v>
      </c>
      <c r="L1434" s="75">
        <v>429</v>
      </c>
      <c r="M1434" s="99">
        <v>9</v>
      </c>
      <c r="N1434" s="55" t="s">
        <v>1297</v>
      </c>
      <c r="O1434" s="54">
        <v>42598</v>
      </c>
      <c r="P1434" s="55" t="s">
        <v>1598</v>
      </c>
      <c r="Q1434" s="65">
        <v>16452750.9</v>
      </c>
    </row>
    <row r="1435" spans="1:17" ht="23.25" x14ac:dyDescent="0.25">
      <c r="A1435" s="72">
        <v>1434</v>
      </c>
      <c r="B1435" s="81" t="s">
        <v>495</v>
      </c>
      <c r="C1435" s="73"/>
      <c r="D1435" s="24" t="s">
        <v>415</v>
      </c>
      <c r="E1435" s="88" t="s">
        <v>18</v>
      </c>
      <c r="F1435" s="88" t="s">
        <v>416</v>
      </c>
      <c r="G1435" s="88" t="s">
        <v>20</v>
      </c>
      <c r="H1435" s="88" t="s">
        <v>863</v>
      </c>
      <c r="I1435" s="84">
        <v>2</v>
      </c>
      <c r="J1435" s="249" t="str">
        <f t="shared" si="22"/>
        <v>муниципальное образование «город Екатеринбург», г. Екатеринбург, ул. Спутников, д. 2</v>
      </c>
      <c r="K1435" s="75">
        <v>571</v>
      </c>
      <c r="L1435" s="75">
        <v>8</v>
      </c>
      <c r="M1435" s="75">
        <v>8</v>
      </c>
      <c r="N1435" s="38" t="s">
        <v>2085</v>
      </c>
      <c r="O1435" s="39">
        <v>42688</v>
      </c>
      <c r="P1435" s="38" t="s">
        <v>1632</v>
      </c>
      <c r="Q1435" s="65">
        <v>3316629.82</v>
      </c>
    </row>
    <row r="1436" spans="1:17" ht="23.25" x14ac:dyDescent="0.25">
      <c r="A1436" s="72">
        <v>1435</v>
      </c>
      <c r="B1436" s="81" t="s">
        <v>495</v>
      </c>
      <c r="C1436" s="73"/>
      <c r="D1436" s="24" t="s">
        <v>415</v>
      </c>
      <c r="E1436" s="88" t="s">
        <v>18</v>
      </c>
      <c r="F1436" s="88" t="s">
        <v>416</v>
      </c>
      <c r="G1436" s="88" t="s">
        <v>20</v>
      </c>
      <c r="H1436" s="88" t="s">
        <v>863</v>
      </c>
      <c r="I1436" s="84">
        <v>4</v>
      </c>
      <c r="J1436" s="249" t="str">
        <f t="shared" si="22"/>
        <v>муниципальное образование «город Екатеринбург», г. Екатеринбург, ул. Спутников, д. 4</v>
      </c>
      <c r="K1436" s="75">
        <v>1583.7</v>
      </c>
      <c r="L1436" s="75">
        <v>18</v>
      </c>
      <c r="M1436" s="75">
        <v>7</v>
      </c>
      <c r="N1436" s="38" t="s">
        <v>2085</v>
      </c>
      <c r="O1436" s="39">
        <v>42688</v>
      </c>
      <c r="P1436" s="38" t="s">
        <v>1632</v>
      </c>
      <c r="Q1436" s="65">
        <v>8410944.8399999999</v>
      </c>
    </row>
    <row r="1437" spans="1:17" ht="23.25" x14ac:dyDescent="0.25">
      <c r="A1437" s="72">
        <v>1436</v>
      </c>
      <c r="B1437" s="81" t="s">
        <v>495</v>
      </c>
      <c r="C1437" s="73"/>
      <c r="D1437" s="24" t="s">
        <v>415</v>
      </c>
      <c r="E1437" s="24" t="s">
        <v>18</v>
      </c>
      <c r="F1437" s="24" t="s">
        <v>416</v>
      </c>
      <c r="G1437" s="24" t="s">
        <v>20</v>
      </c>
      <c r="H1437" s="24" t="s">
        <v>472</v>
      </c>
      <c r="I1437" s="58" t="s">
        <v>904</v>
      </c>
      <c r="J1437" s="249" t="str">
        <f t="shared" si="22"/>
        <v>муниципальное образование «город Екатеринбург», г. Екатеринбург, ул. Старых Большевиков, д. 14КОРПУС А</v>
      </c>
      <c r="K1437" s="75">
        <v>668.4</v>
      </c>
      <c r="L1437" s="75">
        <v>12</v>
      </c>
      <c r="M1437" s="75">
        <v>5</v>
      </c>
      <c r="N1437" s="181" t="s">
        <v>2457</v>
      </c>
      <c r="O1437" s="39">
        <v>42502</v>
      </c>
      <c r="P1437" s="181" t="s">
        <v>1635</v>
      </c>
      <c r="Q1437" s="65">
        <v>2706360.0799999996</v>
      </c>
    </row>
    <row r="1438" spans="1:17" ht="23.25" x14ac:dyDescent="0.25">
      <c r="A1438" s="72">
        <v>1437</v>
      </c>
      <c r="B1438" s="81" t="s">
        <v>495</v>
      </c>
      <c r="C1438" s="73"/>
      <c r="D1438" s="24" t="s">
        <v>415</v>
      </c>
      <c r="E1438" s="24" t="s">
        <v>18</v>
      </c>
      <c r="F1438" s="24" t="s">
        <v>416</v>
      </c>
      <c r="G1438" s="24" t="s">
        <v>20</v>
      </c>
      <c r="H1438" s="24" t="s">
        <v>472</v>
      </c>
      <c r="I1438" s="58">
        <v>16</v>
      </c>
      <c r="J1438" s="249" t="str">
        <f t="shared" si="22"/>
        <v>муниципальное образование «город Екатеринбург», г. Екатеринбург, ул. Старых Большевиков, д. 16</v>
      </c>
      <c r="K1438" s="75">
        <v>3312</v>
      </c>
      <c r="L1438" s="75">
        <v>96</v>
      </c>
      <c r="M1438" s="75">
        <v>8</v>
      </c>
      <c r="N1438" s="38" t="s">
        <v>2112</v>
      </c>
      <c r="O1438" s="39">
        <v>42668</v>
      </c>
      <c r="P1438" s="38" t="s">
        <v>1692</v>
      </c>
      <c r="Q1438" s="65">
        <v>15282285.02</v>
      </c>
    </row>
    <row r="1439" spans="1:17" ht="23.25" x14ac:dyDescent="0.25">
      <c r="A1439" s="72">
        <v>1438</v>
      </c>
      <c r="B1439" s="81" t="s">
        <v>495</v>
      </c>
      <c r="C1439" s="73"/>
      <c r="D1439" s="24" t="s">
        <v>415</v>
      </c>
      <c r="E1439" s="24" t="s">
        <v>18</v>
      </c>
      <c r="F1439" s="24" t="s">
        <v>416</v>
      </c>
      <c r="G1439" s="24" t="s">
        <v>20</v>
      </c>
      <c r="H1439" s="24" t="s">
        <v>472</v>
      </c>
      <c r="I1439" s="58" t="s">
        <v>903</v>
      </c>
      <c r="J1439" s="249" t="str">
        <f t="shared" si="22"/>
        <v>муниципальное образование «город Екатеринбург», г. Екатеринбург, ул. Старых Большевиков, д. 16КОРПУС А</v>
      </c>
      <c r="K1439" s="75">
        <v>673.3</v>
      </c>
      <c r="L1439" s="75">
        <v>12</v>
      </c>
      <c r="M1439" s="75">
        <v>6</v>
      </c>
      <c r="N1439" s="181" t="s">
        <v>2457</v>
      </c>
      <c r="O1439" s="39">
        <v>42502</v>
      </c>
      <c r="P1439" s="181" t="s">
        <v>1635</v>
      </c>
      <c r="Q1439" s="65">
        <v>2929356.91</v>
      </c>
    </row>
    <row r="1440" spans="1:17" ht="23.25" x14ac:dyDescent="0.25">
      <c r="A1440" s="72">
        <v>1439</v>
      </c>
      <c r="B1440" s="81" t="s">
        <v>495</v>
      </c>
      <c r="C1440" s="73"/>
      <c r="D1440" s="24" t="s">
        <v>415</v>
      </c>
      <c r="E1440" s="24" t="s">
        <v>18</v>
      </c>
      <c r="F1440" s="24" t="s">
        <v>416</v>
      </c>
      <c r="G1440" s="24" t="s">
        <v>20</v>
      </c>
      <c r="H1440" s="24" t="s">
        <v>472</v>
      </c>
      <c r="I1440" s="58">
        <v>19</v>
      </c>
      <c r="J1440" s="249" t="str">
        <f t="shared" si="22"/>
        <v>муниципальное образование «город Екатеринбург», г. Екатеринбург, ул. Старых Большевиков, д. 19</v>
      </c>
      <c r="K1440" s="75">
        <v>2710.3</v>
      </c>
      <c r="L1440" s="75">
        <v>42</v>
      </c>
      <c r="M1440" s="75">
        <v>5</v>
      </c>
      <c r="N1440" s="181" t="s">
        <v>2095</v>
      </c>
      <c r="O1440" s="39">
        <v>42865</v>
      </c>
      <c r="P1440" s="181" t="s">
        <v>1692</v>
      </c>
      <c r="Q1440" s="65">
        <v>8031205.0800000001</v>
      </c>
    </row>
    <row r="1441" spans="1:17" ht="23.25" x14ac:dyDescent="0.25">
      <c r="A1441" s="72">
        <v>1440</v>
      </c>
      <c r="B1441" s="81" t="s">
        <v>495</v>
      </c>
      <c r="C1441" s="73"/>
      <c r="D1441" s="24" t="s">
        <v>415</v>
      </c>
      <c r="E1441" s="24" t="s">
        <v>18</v>
      </c>
      <c r="F1441" s="24" t="s">
        <v>416</v>
      </c>
      <c r="G1441" s="24" t="s">
        <v>20</v>
      </c>
      <c r="H1441" s="24" t="s">
        <v>472</v>
      </c>
      <c r="I1441" s="58" t="s">
        <v>1268</v>
      </c>
      <c r="J1441" s="249" t="str">
        <f t="shared" si="22"/>
        <v>муниципальное образование «город Екатеринбург», г. Екатеринбург, ул. Старых Большевиков, д. 19КОРПУС А</v>
      </c>
      <c r="K1441" s="75">
        <v>1193.8</v>
      </c>
      <c r="L1441" s="75">
        <v>24</v>
      </c>
      <c r="M1441" s="75">
        <v>8</v>
      </c>
      <c r="N1441" s="181" t="s">
        <v>2376</v>
      </c>
      <c r="O1441" s="39">
        <v>42629</v>
      </c>
      <c r="P1441" s="181" t="s">
        <v>1632</v>
      </c>
      <c r="Q1441" s="65">
        <v>6711382.1600000001</v>
      </c>
    </row>
    <row r="1442" spans="1:17" ht="23.25" x14ac:dyDescent="0.25">
      <c r="A1442" s="72">
        <v>1441</v>
      </c>
      <c r="B1442" s="81" t="s">
        <v>495</v>
      </c>
      <c r="C1442" s="73"/>
      <c r="D1442" s="24" t="s">
        <v>415</v>
      </c>
      <c r="E1442" s="24" t="s">
        <v>18</v>
      </c>
      <c r="F1442" s="24" t="s">
        <v>416</v>
      </c>
      <c r="G1442" s="24" t="s">
        <v>20</v>
      </c>
      <c r="H1442" s="24" t="s">
        <v>472</v>
      </c>
      <c r="I1442" s="58">
        <v>21</v>
      </c>
      <c r="J1442" s="249" t="str">
        <f t="shared" si="22"/>
        <v>муниципальное образование «город Екатеринбург», г. Екатеринбург, ул. Старых Большевиков, д. 21</v>
      </c>
      <c r="K1442" s="75">
        <v>2320.4</v>
      </c>
      <c r="L1442" s="75">
        <v>42</v>
      </c>
      <c r="M1442" s="75">
        <v>5</v>
      </c>
      <c r="N1442" s="181" t="s">
        <v>2095</v>
      </c>
      <c r="O1442" s="39">
        <v>42865</v>
      </c>
      <c r="P1442" s="181" t="s">
        <v>1692</v>
      </c>
      <c r="Q1442" s="65">
        <v>7831678.8799999999</v>
      </c>
    </row>
    <row r="1443" spans="1:17" ht="23.25" x14ac:dyDescent="0.25">
      <c r="A1443" s="72">
        <v>1442</v>
      </c>
      <c r="B1443" s="81" t="s">
        <v>495</v>
      </c>
      <c r="C1443" s="73"/>
      <c r="D1443" s="24" t="s">
        <v>415</v>
      </c>
      <c r="E1443" s="24" t="s">
        <v>18</v>
      </c>
      <c r="F1443" s="24" t="s">
        <v>416</v>
      </c>
      <c r="G1443" s="24" t="s">
        <v>20</v>
      </c>
      <c r="H1443" s="24" t="s">
        <v>472</v>
      </c>
      <c r="I1443" s="58">
        <v>23</v>
      </c>
      <c r="J1443" s="249" t="str">
        <f t="shared" si="22"/>
        <v>муниципальное образование «город Екатеринбург», г. Екатеринбург, ул. Старых Большевиков, д. 23</v>
      </c>
      <c r="K1443" s="75">
        <v>740</v>
      </c>
      <c r="L1443" s="75">
        <v>12</v>
      </c>
      <c r="M1443" s="75">
        <v>5</v>
      </c>
      <c r="N1443" s="38" t="s">
        <v>2112</v>
      </c>
      <c r="O1443" s="39">
        <v>42668</v>
      </c>
      <c r="P1443" s="38" t="s">
        <v>1692</v>
      </c>
      <c r="Q1443" s="65">
        <v>4442377.8600000003</v>
      </c>
    </row>
    <row r="1444" spans="1:17" ht="23.25" x14ac:dyDescent="0.25">
      <c r="A1444" s="72">
        <v>1443</v>
      </c>
      <c r="B1444" s="81" t="s">
        <v>495</v>
      </c>
      <c r="C1444" s="73"/>
      <c r="D1444" s="24" t="s">
        <v>415</v>
      </c>
      <c r="E1444" s="24" t="s">
        <v>18</v>
      </c>
      <c r="F1444" s="24" t="s">
        <v>416</v>
      </c>
      <c r="G1444" s="24" t="s">
        <v>20</v>
      </c>
      <c r="H1444" s="24" t="s">
        <v>472</v>
      </c>
      <c r="I1444" s="58">
        <v>24</v>
      </c>
      <c r="J1444" s="249" t="str">
        <f t="shared" si="22"/>
        <v>муниципальное образование «город Екатеринбург», г. Екатеринбург, ул. Старых Большевиков, д. 24</v>
      </c>
      <c r="K1444" s="75">
        <v>5110.8999999999996</v>
      </c>
      <c r="L1444" s="75">
        <v>53</v>
      </c>
      <c r="M1444" s="75">
        <v>6</v>
      </c>
      <c r="N1444" s="181" t="s">
        <v>2457</v>
      </c>
      <c r="O1444" s="39">
        <v>42502</v>
      </c>
      <c r="P1444" s="181" t="s">
        <v>1635</v>
      </c>
      <c r="Q1444" s="65">
        <v>16912048.439999998</v>
      </c>
    </row>
    <row r="1445" spans="1:17" ht="23.25" x14ac:dyDescent="0.25">
      <c r="A1445" s="72">
        <v>1444</v>
      </c>
      <c r="B1445" s="81" t="s">
        <v>495</v>
      </c>
      <c r="C1445" s="73"/>
      <c r="D1445" s="24" t="s">
        <v>415</v>
      </c>
      <c r="E1445" s="24" t="s">
        <v>18</v>
      </c>
      <c r="F1445" s="24" t="s">
        <v>416</v>
      </c>
      <c r="G1445" s="24" t="s">
        <v>20</v>
      </c>
      <c r="H1445" s="24" t="s">
        <v>472</v>
      </c>
      <c r="I1445" s="58">
        <v>26</v>
      </c>
      <c r="J1445" s="249" t="str">
        <f t="shared" si="22"/>
        <v>муниципальное образование «город Екатеринбург», г. Екатеринбург, ул. Старых Большевиков, д. 26</v>
      </c>
      <c r="K1445" s="75">
        <v>1349.9</v>
      </c>
      <c r="L1445" s="75">
        <v>13</v>
      </c>
      <c r="M1445" s="75">
        <v>5</v>
      </c>
      <c r="N1445" s="38" t="s">
        <v>2112</v>
      </c>
      <c r="O1445" s="39">
        <v>42668</v>
      </c>
      <c r="P1445" s="38" t="s">
        <v>1692</v>
      </c>
      <c r="Q1445" s="65">
        <v>4831233.88</v>
      </c>
    </row>
    <row r="1446" spans="1:17" ht="23.25" x14ac:dyDescent="0.25">
      <c r="A1446" s="72">
        <v>1445</v>
      </c>
      <c r="B1446" s="81" t="s">
        <v>495</v>
      </c>
      <c r="C1446" s="73"/>
      <c r="D1446" s="24" t="s">
        <v>415</v>
      </c>
      <c r="E1446" s="24" t="s">
        <v>18</v>
      </c>
      <c r="F1446" s="24" t="s">
        <v>416</v>
      </c>
      <c r="G1446" s="24" t="s">
        <v>20</v>
      </c>
      <c r="H1446" s="24" t="s">
        <v>472</v>
      </c>
      <c r="I1446" s="58">
        <v>28</v>
      </c>
      <c r="J1446" s="249" t="str">
        <f t="shared" si="22"/>
        <v>муниципальное образование «город Екатеринбург», г. Екатеринбург, ул. Старых Большевиков, д. 28</v>
      </c>
      <c r="K1446" s="75">
        <v>1962.4</v>
      </c>
      <c r="L1446" s="75">
        <v>21</v>
      </c>
      <c r="M1446" s="75">
        <v>7</v>
      </c>
      <c r="N1446" s="38" t="s">
        <v>2112</v>
      </c>
      <c r="O1446" s="39">
        <v>42668</v>
      </c>
      <c r="P1446" s="38" t="s">
        <v>1692</v>
      </c>
      <c r="Q1446" s="65">
        <v>5523353.4400000004</v>
      </c>
    </row>
    <row r="1447" spans="1:17" ht="23.25" x14ac:dyDescent="0.25">
      <c r="A1447" s="80">
        <v>1446</v>
      </c>
      <c r="B1447" s="81" t="s">
        <v>495</v>
      </c>
      <c r="C1447" s="73"/>
      <c r="D1447" s="24" t="s">
        <v>415</v>
      </c>
      <c r="E1447" s="24" t="s">
        <v>18</v>
      </c>
      <c r="F1447" s="24" t="s">
        <v>416</v>
      </c>
      <c r="G1447" s="24" t="s">
        <v>20</v>
      </c>
      <c r="H1447" s="24" t="s">
        <v>472</v>
      </c>
      <c r="I1447" s="58">
        <v>32</v>
      </c>
      <c r="J1447" s="249" t="str">
        <f t="shared" si="22"/>
        <v>муниципальное образование «город Екатеринбург», г. Екатеринбург, ул. Старых Большевиков, д. 32</v>
      </c>
      <c r="K1447" s="75">
        <v>418.5</v>
      </c>
      <c r="L1447" s="75">
        <v>8</v>
      </c>
      <c r="M1447" s="75">
        <v>4</v>
      </c>
      <c r="N1447" s="38" t="s">
        <v>2112</v>
      </c>
      <c r="O1447" s="39">
        <v>42668</v>
      </c>
      <c r="P1447" s="38" t="s">
        <v>1692</v>
      </c>
      <c r="Q1447" s="65">
        <v>2330819.7799999998</v>
      </c>
    </row>
    <row r="1448" spans="1:17" ht="23.25" x14ac:dyDescent="0.25">
      <c r="A1448" s="72">
        <v>1447</v>
      </c>
      <c r="B1448" s="81" t="s">
        <v>495</v>
      </c>
      <c r="C1448" s="73"/>
      <c r="D1448" s="24" t="s">
        <v>415</v>
      </c>
      <c r="E1448" s="24" t="s">
        <v>18</v>
      </c>
      <c r="F1448" s="24" t="s">
        <v>416</v>
      </c>
      <c r="G1448" s="24" t="s">
        <v>20</v>
      </c>
      <c r="H1448" s="24" t="s">
        <v>472</v>
      </c>
      <c r="I1448" s="58">
        <v>33</v>
      </c>
      <c r="J1448" s="249" t="str">
        <f t="shared" si="22"/>
        <v>муниципальное образование «город Екатеринбург», г. Екатеринбург, ул. Старых Большевиков, д. 33</v>
      </c>
      <c r="K1448" s="75">
        <v>423</v>
      </c>
      <c r="L1448" s="75">
        <v>8</v>
      </c>
      <c r="M1448" s="75">
        <v>1</v>
      </c>
      <c r="N1448" s="38" t="s">
        <v>2112</v>
      </c>
      <c r="O1448" s="39">
        <v>42668</v>
      </c>
      <c r="P1448" s="38" t="s">
        <v>1692</v>
      </c>
      <c r="Q1448" s="65">
        <v>281794.62</v>
      </c>
    </row>
    <row r="1449" spans="1:17" ht="23.25" x14ac:dyDescent="0.25">
      <c r="A1449" s="72">
        <v>1448</v>
      </c>
      <c r="B1449" s="81" t="s">
        <v>495</v>
      </c>
      <c r="C1449" s="73"/>
      <c r="D1449" s="24" t="s">
        <v>415</v>
      </c>
      <c r="E1449" s="24" t="s">
        <v>18</v>
      </c>
      <c r="F1449" s="24" t="s">
        <v>416</v>
      </c>
      <c r="G1449" s="24" t="s">
        <v>20</v>
      </c>
      <c r="H1449" s="24" t="s">
        <v>472</v>
      </c>
      <c r="I1449" s="58" t="s">
        <v>923</v>
      </c>
      <c r="J1449" s="249" t="str">
        <f t="shared" si="22"/>
        <v>муниципальное образование «город Екатеринбург», г. Екатеринбург, ул. Старых Большевиков, д. 37КОРПУС А</v>
      </c>
      <c r="K1449" s="75">
        <v>570.29999999999995</v>
      </c>
      <c r="L1449" s="75">
        <v>16</v>
      </c>
      <c r="M1449" s="75">
        <v>7</v>
      </c>
      <c r="N1449" s="38" t="s">
        <v>2473</v>
      </c>
      <c r="O1449" s="39" t="s">
        <v>2364</v>
      </c>
      <c r="P1449" s="38" t="s">
        <v>1692</v>
      </c>
      <c r="Q1449" s="65">
        <v>4031381.5</v>
      </c>
    </row>
    <row r="1450" spans="1:17" ht="23.25" x14ac:dyDescent="0.25">
      <c r="A1450" s="72">
        <v>1449</v>
      </c>
      <c r="B1450" s="81" t="s">
        <v>495</v>
      </c>
      <c r="C1450" s="100"/>
      <c r="D1450" s="49" t="s">
        <v>415</v>
      </c>
      <c r="E1450" s="49" t="s">
        <v>18</v>
      </c>
      <c r="F1450" s="49" t="s">
        <v>416</v>
      </c>
      <c r="G1450" s="49" t="s">
        <v>20</v>
      </c>
      <c r="H1450" s="49" t="s">
        <v>472</v>
      </c>
      <c r="I1450" s="67">
        <v>54</v>
      </c>
      <c r="J1450" s="249" t="str">
        <f t="shared" si="22"/>
        <v>муниципальное образование «город Екатеринбург», г. Екатеринбург, ул. Старых Большевиков, д. 54</v>
      </c>
      <c r="K1450" s="99">
        <v>10642.6</v>
      </c>
      <c r="L1450" s="75">
        <v>201</v>
      </c>
      <c r="M1450" s="99">
        <v>6</v>
      </c>
      <c r="N1450" s="55" t="s">
        <v>1299</v>
      </c>
      <c r="O1450" s="54">
        <v>42598</v>
      </c>
      <c r="P1450" s="55" t="s">
        <v>1598</v>
      </c>
      <c r="Q1450" s="65">
        <v>10893867.26</v>
      </c>
    </row>
    <row r="1451" spans="1:17" ht="23.25" x14ac:dyDescent="0.25">
      <c r="A1451" s="72">
        <v>1450</v>
      </c>
      <c r="B1451" s="81" t="s">
        <v>495</v>
      </c>
      <c r="C1451" s="100"/>
      <c r="D1451" s="49" t="s">
        <v>415</v>
      </c>
      <c r="E1451" s="49" t="s">
        <v>18</v>
      </c>
      <c r="F1451" s="49" t="s">
        <v>416</v>
      </c>
      <c r="G1451" s="49" t="s">
        <v>20</v>
      </c>
      <c r="H1451" s="49" t="s">
        <v>472</v>
      </c>
      <c r="I1451" s="67">
        <v>77</v>
      </c>
      <c r="J1451" s="249" t="str">
        <f t="shared" si="22"/>
        <v>муниципальное образование «город Екатеринбург», г. Екатеринбург, ул. Старых Большевиков, д. 77</v>
      </c>
      <c r="K1451" s="99">
        <v>17785.900000000001</v>
      </c>
      <c r="L1451" s="75">
        <v>318</v>
      </c>
      <c r="M1451" s="99">
        <v>3</v>
      </c>
      <c r="N1451" s="55" t="s">
        <v>1298</v>
      </c>
      <c r="O1451" s="54">
        <v>42598</v>
      </c>
      <c r="P1451" s="55" t="s">
        <v>1598</v>
      </c>
      <c r="Q1451" s="65">
        <v>5830142.9000000004</v>
      </c>
    </row>
    <row r="1452" spans="1:17" ht="33.75" x14ac:dyDescent="0.25">
      <c r="A1452" s="72">
        <v>1451</v>
      </c>
      <c r="B1452" s="81" t="s">
        <v>495</v>
      </c>
      <c r="C1452" s="73"/>
      <c r="D1452" s="24" t="s">
        <v>415</v>
      </c>
      <c r="E1452" s="24" t="s">
        <v>18</v>
      </c>
      <c r="F1452" s="24" t="s">
        <v>416</v>
      </c>
      <c r="G1452" s="24" t="s">
        <v>20</v>
      </c>
      <c r="H1452" s="24" t="s">
        <v>472</v>
      </c>
      <c r="I1452" s="58" t="s">
        <v>1056</v>
      </c>
      <c r="J1452" s="249" t="str">
        <f t="shared" si="22"/>
        <v>муниципальное образование «город Екатеринбург», г. Екатеринбург, ул. Старых Большевиков, д. 8КОРПУС А</v>
      </c>
      <c r="K1452" s="75">
        <v>1184.0999999999999</v>
      </c>
      <c r="L1452" s="75">
        <v>24</v>
      </c>
      <c r="M1452" s="75">
        <v>7</v>
      </c>
      <c r="N1452" s="181" t="s">
        <v>3287</v>
      </c>
      <c r="O1452" s="39" t="s">
        <v>2380</v>
      </c>
      <c r="P1452" s="181" t="s">
        <v>2381</v>
      </c>
      <c r="Q1452" s="65">
        <v>6938833.0600000005</v>
      </c>
    </row>
    <row r="1453" spans="1:17" ht="23.25" x14ac:dyDescent="0.25">
      <c r="A1453" s="72">
        <v>1452</v>
      </c>
      <c r="B1453" s="81" t="s">
        <v>495</v>
      </c>
      <c r="C1453" s="73"/>
      <c r="D1453" s="24" t="s">
        <v>415</v>
      </c>
      <c r="E1453" s="88" t="s">
        <v>18</v>
      </c>
      <c r="F1453" s="88" t="s">
        <v>416</v>
      </c>
      <c r="G1453" s="88" t="s">
        <v>20</v>
      </c>
      <c r="H1453" s="88" t="s">
        <v>597</v>
      </c>
      <c r="I1453" s="84" t="s">
        <v>1004</v>
      </c>
      <c r="J1453" s="249" t="str">
        <f t="shared" si="22"/>
        <v>муниципальное образование «город Екатеринбург», г. Екатеринбург, ул. Стахановская, д. 10</v>
      </c>
      <c r="K1453" s="75">
        <v>1911.6</v>
      </c>
      <c r="L1453" s="75">
        <v>24</v>
      </c>
      <c r="M1453" s="75">
        <v>7</v>
      </c>
      <c r="N1453" s="38" t="s">
        <v>2109</v>
      </c>
      <c r="O1453" s="39">
        <v>42865</v>
      </c>
      <c r="P1453" s="38" t="s">
        <v>2110</v>
      </c>
      <c r="Q1453" s="65">
        <v>3681749.65</v>
      </c>
    </row>
    <row r="1454" spans="1:17" ht="23.25" x14ac:dyDescent="0.25">
      <c r="A1454" s="72">
        <v>1453</v>
      </c>
      <c r="B1454" s="81" t="s">
        <v>495</v>
      </c>
      <c r="C1454" s="100"/>
      <c r="D1454" s="49" t="s">
        <v>415</v>
      </c>
      <c r="E1454" s="49" t="s">
        <v>18</v>
      </c>
      <c r="F1454" s="49" t="s">
        <v>416</v>
      </c>
      <c r="G1454" s="49" t="s">
        <v>20</v>
      </c>
      <c r="H1454" s="49" t="s">
        <v>597</v>
      </c>
      <c r="I1454" s="67">
        <v>14</v>
      </c>
      <c r="J1454" s="249" t="str">
        <f t="shared" si="22"/>
        <v>муниципальное образование «город Екатеринбург», г. Екатеринбург, ул. Стахановская, д. 14</v>
      </c>
      <c r="K1454" s="99">
        <v>10184</v>
      </c>
      <c r="L1454" s="75">
        <v>178</v>
      </c>
      <c r="M1454" s="99">
        <v>5</v>
      </c>
      <c r="N1454" s="55" t="s">
        <v>1298</v>
      </c>
      <c r="O1454" s="54">
        <v>42598</v>
      </c>
      <c r="P1454" s="55" t="s">
        <v>1598</v>
      </c>
      <c r="Q1454" s="65">
        <v>9041177.4000000004</v>
      </c>
    </row>
    <row r="1455" spans="1:17" ht="23.25" x14ac:dyDescent="0.25">
      <c r="A1455" s="72">
        <v>1454</v>
      </c>
      <c r="B1455" s="81" t="s">
        <v>495</v>
      </c>
      <c r="C1455" s="49"/>
      <c r="D1455" s="49" t="s">
        <v>415</v>
      </c>
      <c r="E1455" s="49" t="s">
        <v>18</v>
      </c>
      <c r="F1455" s="49" t="s">
        <v>416</v>
      </c>
      <c r="G1455" s="49" t="s">
        <v>20</v>
      </c>
      <c r="H1455" s="49" t="s">
        <v>597</v>
      </c>
      <c r="I1455" s="67">
        <v>20</v>
      </c>
      <c r="J1455" s="249" t="str">
        <f t="shared" si="22"/>
        <v>муниципальное образование «город Екатеринбург», г. Екатеринбург, ул. Стахановская, д. 20</v>
      </c>
      <c r="K1455" s="99">
        <v>6261.3</v>
      </c>
      <c r="L1455" s="75">
        <v>108</v>
      </c>
      <c r="M1455" s="99">
        <v>3</v>
      </c>
      <c r="N1455" s="55" t="s">
        <v>1298</v>
      </c>
      <c r="O1455" s="54">
        <v>42598</v>
      </c>
      <c r="P1455" s="55" t="s">
        <v>1598</v>
      </c>
      <c r="Q1455" s="65">
        <v>5607028.4699999997</v>
      </c>
    </row>
    <row r="1456" spans="1:17" ht="23.25" x14ac:dyDescent="0.25">
      <c r="A1456" s="72">
        <v>1455</v>
      </c>
      <c r="B1456" s="81" t="s">
        <v>495</v>
      </c>
      <c r="C1456" s="100"/>
      <c r="D1456" s="49" t="s">
        <v>415</v>
      </c>
      <c r="E1456" s="49" t="s">
        <v>18</v>
      </c>
      <c r="F1456" s="49" t="s">
        <v>416</v>
      </c>
      <c r="G1456" s="49" t="s">
        <v>20</v>
      </c>
      <c r="H1456" s="49" t="s">
        <v>597</v>
      </c>
      <c r="I1456" s="67">
        <v>27</v>
      </c>
      <c r="J1456" s="249" t="str">
        <f t="shared" si="22"/>
        <v>муниципальное образование «город Екатеринбург», г. Екатеринбург, ул. Стахановская, д. 27</v>
      </c>
      <c r="K1456" s="99">
        <v>17075.5</v>
      </c>
      <c r="L1456" s="75">
        <v>293</v>
      </c>
      <c r="M1456" s="99">
        <v>8</v>
      </c>
      <c r="N1456" s="55" t="s">
        <v>1299</v>
      </c>
      <c r="O1456" s="54">
        <v>42598</v>
      </c>
      <c r="P1456" s="55" t="s">
        <v>1598</v>
      </c>
      <c r="Q1456" s="65">
        <v>14550232.949999999</v>
      </c>
    </row>
    <row r="1457" spans="1:17" ht="23.25" x14ac:dyDescent="0.25">
      <c r="A1457" s="72">
        <v>1456</v>
      </c>
      <c r="B1457" s="81" t="s">
        <v>495</v>
      </c>
      <c r="C1457" s="100"/>
      <c r="D1457" s="49" t="s">
        <v>415</v>
      </c>
      <c r="E1457" s="49" t="s">
        <v>18</v>
      </c>
      <c r="F1457" s="49" t="s">
        <v>416</v>
      </c>
      <c r="G1457" s="49" t="s">
        <v>20</v>
      </c>
      <c r="H1457" s="49" t="s">
        <v>597</v>
      </c>
      <c r="I1457" s="67">
        <v>31</v>
      </c>
      <c r="J1457" s="249" t="str">
        <f t="shared" si="22"/>
        <v>муниципальное образование «город Екатеринбург», г. Екатеринбург, ул. Стахановская, д. 31</v>
      </c>
      <c r="K1457" s="99">
        <v>7592.8</v>
      </c>
      <c r="L1457" s="75">
        <v>144</v>
      </c>
      <c r="M1457" s="99">
        <v>4</v>
      </c>
      <c r="N1457" s="55" t="s">
        <v>1297</v>
      </c>
      <c r="O1457" s="54">
        <v>42598</v>
      </c>
      <c r="P1457" s="55" t="s">
        <v>1598</v>
      </c>
      <c r="Q1457" s="65">
        <v>7473314.5199999996</v>
      </c>
    </row>
    <row r="1458" spans="1:17" ht="23.25" x14ac:dyDescent="0.25">
      <c r="A1458" s="72">
        <v>1457</v>
      </c>
      <c r="B1458" s="81" t="s">
        <v>495</v>
      </c>
      <c r="C1458" s="73"/>
      <c r="D1458" s="24" t="s">
        <v>415</v>
      </c>
      <c r="E1458" s="88" t="s">
        <v>18</v>
      </c>
      <c r="F1458" s="88" t="s">
        <v>416</v>
      </c>
      <c r="G1458" s="88" t="s">
        <v>20</v>
      </c>
      <c r="H1458" s="88" t="s">
        <v>597</v>
      </c>
      <c r="I1458" s="84" t="s">
        <v>983</v>
      </c>
      <c r="J1458" s="249" t="str">
        <f t="shared" si="22"/>
        <v>муниципальное образование «город Екатеринбург», г. Екатеринбург, ул. Стахановская, д. 4</v>
      </c>
      <c r="K1458" s="75">
        <v>1930</v>
      </c>
      <c r="L1458" s="75">
        <v>24</v>
      </c>
      <c r="M1458" s="75">
        <v>7</v>
      </c>
      <c r="N1458" s="38" t="s">
        <v>2109</v>
      </c>
      <c r="O1458" s="39">
        <v>42865</v>
      </c>
      <c r="P1458" s="38" t="s">
        <v>2110</v>
      </c>
      <c r="Q1458" s="65">
        <v>5120612.5</v>
      </c>
    </row>
    <row r="1459" spans="1:17" ht="23.25" x14ac:dyDescent="0.25">
      <c r="A1459" s="72">
        <v>1458</v>
      </c>
      <c r="B1459" s="81" t="s">
        <v>495</v>
      </c>
      <c r="C1459" s="73"/>
      <c r="D1459" s="24" t="s">
        <v>415</v>
      </c>
      <c r="E1459" s="88" t="s">
        <v>18</v>
      </c>
      <c r="F1459" s="88" t="s">
        <v>416</v>
      </c>
      <c r="G1459" s="88" t="s">
        <v>20</v>
      </c>
      <c r="H1459" s="88" t="s">
        <v>597</v>
      </c>
      <c r="I1459" s="84" t="s">
        <v>947</v>
      </c>
      <c r="J1459" s="249" t="str">
        <f t="shared" si="22"/>
        <v>муниципальное образование «город Екатеринбург», г. Екатеринбург, ул. Стахановская, д. 6</v>
      </c>
      <c r="K1459" s="75">
        <v>1915.9</v>
      </c>
      <c r="L1459" s="75">
        <v>24</v>
      </c>
      <c r="M1459" s="75">
        <v>7</v>
      </c>
      <c r="N1459" s="38" t="s">
        <v>2109</v>
      </c>
      <c r="O1459" s="39">
        <v>42865</v>
      </c>
      <c r="P1459" s="38" t="s">
        <v>2110</v>
      </c>
      <c r="Q1459" s="65">
        <v>3805022.4</v>
      </c>
    </row>
    <row r="1460" spans="1:17" ht="23.25" x14ac:dyDescent="0.25">
      <c r="A1460" s="72">
        <v>1459</v>
      </c>
      <c r="B1460" s="81" t="s">
        <v>495</v>
      </c>
      <c r="C1460" s="24"/>
      <c r="D1460" s="24" t="s">
        <v>415</v>
      </c>
      <c r="E1460" s="88" t="s">
        <v>18</v>
      </c>
      <c r="F1460" s="88" t="s">
        <v>416</v>
      </c>
      <c r="G1460" s="88" t="s">
        <v>20</v>
      </c>
      <c r="H1460" s="88" t="s">
        <v>597</v>
      </c>
      <c r="I1460" s="84">
        <v>8</v>
      </c>
      <c r="J1460" s="249" t="str">
        <f t="shared" si="22"/>
        <v>муниципальное образование «город Екатеринбург», г. Екатеринбург, ул. Стахановская, д. 8</v>
      </c>
      <c r="K1460" s="75">
        <v>1936.6</v>
      </c>
      <c r="L1460" s="75">
        <v>24</v>
      </c>
      <c r="M1460" s="75">
        <v>6</v>
      </c>
      <c r="N1460" s="38" t="s">
        <v>2089</v>
      </c>
      <c r="O1460" s="39">
        <v>42877</v>
      </c>
      <c r="P1460" s="38" t="s">
        <v>1692</v>
      </c>
      <c r="Q1460" s="65">
        <v>4292023.4400000004</v>
      </c>
    </row>
    <row r="1461" spans="1:17" ht="45" x14ac:dyDescent="0.25">
      <c r="A1461" s="72">
        <v>1460</v>
      </c>
      <c r="B1461" s="81" t="s">
        <v>495</v>
      </c>
      <c r="C1461" s="24"/>
      <c r="D1461" s="24" t="s">
        <v>415</v>
      </c>
      <c r="E1461" s="88" t="s">
        <v>18</v>
      </c>
      <c r="F1461" s="88" t="s">
        <v>416</v>
      </c>
      <c r="G1461" s="88" t="s">
        <v>20</v>
      </c>
      <c r="H1461" s="88" t="s">
        <v>492</v>
      </c>
      <c r="I1461" s="84" t="s">
        <v>1047</v>
      </c>
      <c r="J1461" s="249" t="str">
        <f t="shared" si="22"/>
        <v>муниципальное образование «город Екатеринбург», г. Екатеринбург, ул. Стачек, д. 12КОРПУС А</v>
      </c>
      <c r="K1461" s="75">
        <v>1027</v>
      </c>
      <c r="L1461" s="75">
        <v>16</v>
      </c>
      <c r="M1461" s="75">
        <v>5</v>
      </c>
      <c r="N1461" s="181" t="s">
        <v>3288</v>
      </c>
      <c r="O1461" s="39" t="s">
        <v>3289</v>
      </c>
      <c r="P1461" s="181" t="s">
        <v>3290</v>
      </c>
      <c r="Q1461" s="65">
        <v>2551156.46</v>
      </c>
    </row>
    <row r="1462" spans="1:17" ht="23.25" x14ac:dyDescent="0.25">
      <c r="A1462" s="72">
        <v>1461</v>
      </c>
      <c r="B1462" s="81" t="s">
        <v>495</v>
      </c>
      <c r="C1462" s="73"/>
      <c r="D1462" s="24" t="s">
        <v>415</v>
      </c>
      <c r="E1462" s="24" t="s">
        <v>18</v>
      </c>
      <c r="F1462" s="24" t="s">
        <v>416</v>
      </c>
      <c r="G1462" s="24" t="s">
        <v>20</v>
      </c>
      <c r="H1462" s="24" t="s">
        <v>492</v>
      </c>
      <c r="I1462" s="58">
        <v>18</v>
      </c>
      <c r="J1462" s="249" t="str">
        <f t="shared" si="22"/>
        <v>муниципальное образование «город Екатеринбург», г. Екатеринбург, ул. Стачек, д. 18</v>
      </c>
      <c r="K1462" s="75">
        <v>1912.5</v>
      </c>
      <c r="L1462" s="75">
        <v>18</v>
      </c>
      <c r="M1462" s="75">
        <v>7</v>
      </c>
      <c r="N1462" s="38" t="s">
        <v>3291</v>
      </c>
      <c r="O1462" s="39" t="s">
        <v>3292</v>
      </c>
      <c r="P1462" s="38" t="s">
        <v>1847</v>
      </c>
      <c r="Q1462" s="65">
        <v>6841510.1799999997</v>
      </c>
    </row>
    <row r="1463" spans="1:17" ht="23.25" x14ac:dyDescent="0.25">
      <c r="A1463" s="72">
        <v>1462</v>
      </c>
      <c r="B1463" s="81" t="s">
        <v>495</v>
      </c>
      <c r="C1463" s="73"/>
      <c r="D1463" s="44" t="s">
        <v>415</v>
      </c>
      <c r="E1463" s="44" t="s">
        <v>18</v>
      </c>
      <c r="F1463" s="44" t="s">
        <v>416</v>
      </c>
      <c r="G1463" s="44" t="s">
        <v>20</v>
      </c>
      <c r="H1463" s="44" t="s">
        <v>492</v>
      </c>
      <c r="I1463" s="76">
        <v>19</v>
      </c>
      <c r="J1463" s="249" t="str">
        <f t="shared" si="22"/>
        <v>муниципальное образование «город Екатеринбург», г. Екатеринбург, ул. Стачек, д. 19</v>
      </c>
      <c r="K1463" s="75">
        <v>2865.1</v>
      </c>
      <c r="L1463" s="75">
        <v>28</v>
      </c>
      <c r="M1463" s="75">
        <v>1</v>
      </c>
      <c r="N1463" s="181" t="s">
        <v>2462</v>
      </c>
      <c r="O1463" s="39">
        <v>42202</v>
      </c>
      <c r="P1463" s="181" t="s">
        <v>3281</v>
      </c>
      <c r="Q1463" s="65">
        <v>2217262.48</v>
      </c>
    </row>
    <row r="1464" spans="1:17" ht="23.25" x14ac:dyDescent="0.25">
      <c r="A1464" s="72">
        <v>1463</v>
      </c>
      <c r="B1464" s="81" t="s">
        <v>495</v>
      </c>
      <c r="C1464" s="73"/>
      <c r="D1464" s="24" t="s">
        <v>415</v>
      </c>
      <c r="E1464" s="24" t="s">
        <v>18</v>
      </c>
      <c r="F1464" s="24" t="s">
        <v>416</v>
      </c>
      <c r="G1464" s="24" t="s">
        <v>20</v>
      </c>
      <c r="H1464" s="24" t="s">
        <v>492</v>
      </c>
      <c r="I1464" s="58" t="s">
        <v>912</v>
      </c>
      <c r="J1464" s="249" t="str">
        <f t="shared" si="22"/>
        <v>муниципальное образование «город Екатеринбург», г. Екатеринбург, ул. Стачек, д. 36КОРПУС А</v>
      </c>
      <c r="K1464" s="75">
        <v>587.4</v>
      </c>
      <c r="L1464" s="75">
        <v>8</v>
      </c>
      <c r="M1464" s="75">
        <v>8</v>
      </c>
      <c r="N1464" s="38" t="s">
        <v>2094</v>
      </c>
      <c r="O1464" s="39">
        <v>42865</v>
      </c>
      <c r="P1464" s="38" t="s">
        <v>1847</v>
      </c>
      <c r="Q1464" s="65">
        <v>3853620.6</v>
      </c>
    </row>
    <row r="1465" spans="1:17" ht="23.25" x14ac:dyDescent="0.25">
      <c r="A1465" s="72">
        <v>1464</v>
      </c>
      <c r="B1465" s="81" t="s">
        <v>495</v>
      </c>
      <c r="C1465" s="73"/>
      <c r="D1465" s="24" t="s">
        <v>415</v>
      </c>
      <c r="E1465" s="24" t="s">
        <v>18</v>
      </c>
      <c r="F1465" s="24" t="s">
        <v>416</v>
      </c>
      <c r="G1465" s="24" t="s">
        <v>20</v>
      </c>
      <c r="H1465" s="24" t="s">
        <v>492</v>
      </c>
      <c r="I1465" s="58" t="s">
        <v>911</v>
      </c>
      <c r="J1465" s="249" t="str">
        <f t="shared" si="22"/>
        <v>муниципальное образование «город Екатеринбург», г. Екатеринбург, ул. Стачек, д. 36КОРПУС Б</v>
      </c>
      <c r="K1465" s="75">
        <v>804.2</v>
      </c>
      <c r="L1465" s="75">
        <v>31</v>
      </c>
      <c r="M1465" s="75">
        <v>8</v>
      </c>
      <c r="N1465" s="38" t="s">
        <v>3291</v>
      </c>
      <c r="O1465" s="39" t="s">
        <v>3292</v>
      </c>
      <c r="P1465" s="38" t="s">
        <v>1847</v>
      </c>
      <c r="Q1465" s="65">
        <v>5746001.2200000007</v>
      </c>
    </row>
    <row r="1466" spans="1:17" ht="23.25" x14ac:dyDescent="0.25">
      <c r="A1466" s="72">
        <v>1465</v>
      </c>
      <c r="B1466" s="81" t="s">
        <v>495</v>
      </c>
      <c r="C1466" s="73"/>
      <c r="D1466" s="44" t="s">
        <v>415</v>
      </c>
      <c r="E1466" s="31" t="s">
        <v>18</v>
      </c>
      <c r="F1466" s="31" t="s">
        <v>416</v>
      </c>
      <c r="G1466" s="31" t="s">
        <v>20</v>
      </c>
      <c r="H1466" s="31" t="s">
        <v>430</v>
      </c>
      <c r="I1466" s="89" t="s">
        <v>948</v>
      </c>
      <c r="J1466" s="249" t="str">
        <f t="shared" si="22"/>
        <v>муниципальное образование «город Екатеринбург», г. Екатеринбург, ул. Студенческая, д. 17</v>
      </c>
      <c r="K1466" s="75">
        <v>385.1</v>
      </c>
      <c r="L1466" s="75">
        <v>8</v>
      </c>
      <c r="M1466" s="75">
        <v>8</v>
      </c>
      <c r="N1466" s="181" t="s">
        <v>2452</v>
      </c>
      <c r="O1466" s="39">
        <v>42528</v>
      </c>
      <c r="P1466" s="181" t="s">
        <v>1687</v>
      </c>
      <c r="Q1466" s="65">
        <v>2966267.5499999993</v>
      </c>
    </row>
    <row r="1467" spans="1:17" ht="23.25" x14ac:dyDescent="0.25">
      <c r="A1467" s="72">
        <v>1466</v>
      </c>
      <c r="B1467" s="81" t="s">
        <v>495</v>
      </c>
      <c r="C1467" s="73"/>
      <c r="D1467" s="44" t="s">
        <v>415</v>
      </c>
      <c r="E1467" s="31" t="s">
        <v>18</v>
      </c>
      <c r="F1467" s="31" t="s">
        <v>416</v>
      </c>
      <c r="G1467" s="31" t="s">
        <v>20</v>
      </c>
      <c r="H1467" s="31" t="s">
        <v>430</v>
      </c>
      <c r="I1467" s="89" t="s">
        <v>731</v>
      </c>
      <c r="J1467" s="249" t="str">
        <f t="shared" si="22"/>
        <v>муниципальное образование «город Екатеринбург», г. Екатеринбург, ул. Студенческая, д. 23</v>
      </c>
      <c r="K1467" s="75">
        <v>369.8</v>
      </c>
      <c r="L1467" s="75">
        <v>8</v>
      </c>
      <c r="M1467" s="75">
        <v>6</v>
      </c>
      <c r="N1467" s="181" t="s">
        <v>2452</v>
      </c>
      <c r="O1467" s="39">
        <v>42528</v>
      </c>
      <c r="P1467" s="181" t="s">
        <v>1687</v>
      </c>
      <c r="Q1467" s="65">
        <v>2201545.4400000004</v>
      </c>
    </row>
    <row r="1468" spans="1:17" ht="23.25" x14ac:dyDescent="0.25">
      <c r="A1468" s="72">
        <v>1467</v>
      </c>
      <c r="B1468" s="81" t="s">
        <v>495</v>
      </c>
      <c r="C1468" s="73"/>
      <c r="D1468" s="44" t="s">
        <v>415</v>
      </c>
      <c r="E1468" s="31" t="s">
        <v>18</v>
      </c>
      <c r="F1468" s="31" t="s">
        <v>416</v>
      </c>
      <c r="G1468" s="31" t="s">
        <v>20</v>
      </c>
      <c r="H1468" s="31" t="s">
        <v>430</v>
      </c>
      <c r="I1468" s="89" t="s">
        <v>949</v>
      </c>
      <c r="J1468" s="249" t="str">
        <f t="shared" si="22"/>
        <v>муниципальное образование «город Екатеринбург», г. Екатеринбург, ул. Студенческая, д. 25</v>
      </c>
      <c r="K1468" s="75">
        <v>417.3</v>
      </c>
      <c r="L1468" s="75">
        <v>8</v>
      </c>
      <c r="M1468" s="75">
        <v>6</v>
      </c>
      <c r="N1468" s="181" t="s">
        <v>2452</v>
      </c>
      <c r="O1468" s="39">
        <v>42528</v>
      </c>
      <c r="P1468" s="181" t="s">
        <v>1687</v>
      </c>
      <c r="Q1468" s="65">
        <v>858811.16999999993</v>
      </c>
    </row>
    <row r="1469" spans="1:17" ht="23.25" x14ac:dyDescent="0.25">
      <c r="A1469" s="72">
        <v>1468</v>
      </c>
      <c r="B1469" s="81" t="s">
        <v>495</v>
      </c>
      <c r="C1469" s="73"/>
      <c r="D1469" s="24" t="s">
        <v>415</v>
      </c>
      <c r="E1469" s="88" t="s">
        <v>18</v>
      </c>
      <c r="F1469" s="88" t="s">
        <v>416</v>
      </c>
      <c r="G1469" s="88" t="s">
        <v>20</v>
      </c>
      <c r="H1469" s="88" t="s">
        <v>430</v>
      </c>
      <c r="I1469" s="84" t="s">
        <v>950</v>
      </c>
      <c r="J1469" s="249" t="str">
        <f t="shared" si="22"/>
        <v>муниципальное образование «город Екатеринбург», г. Екатеринбург, ул. Студенческая, д. 27</v>
      </c>
      <c r="K1469" s="75">
        <v>517.70000000000005</v>
      </c>
      <c r="L1469" s="75">
        <v>8</v>
      </c>
      <c r="M1469" s="75">
        <v>6</v>
      </c>
      <c r="N1469" s="181" t="s">
        <v>2452</v>
      </c>
      <c r="O1469" s="39">
        <v>42528</v>
      </c>
      <c r="P1469" s="181" t="s">
        <v>1687</v>
      </c>
      <c r="Q1469" s="65">
        <v>1071146.24</v>
      </c>
    </row>
    <row r="1470" spans="1:17" ht="23.25" x14ac:dyDescent="0.25">
      <c r="A1470" s="72">
        <v>1469</v>
      </c>
      <c r="B1470" s="81" t="s">
        <v>495</v>
      </c>
      <c r="C1470" s="73"/>
      <c r="D1470" s="24" t="s">
        <v>415</v>
      </c>
      <c r="E1470" s="88" t="s">
        <v>18</v>
      </c>
      <c r="F1470" s="88" t="s">
        <v>416</v>
      </c>
      <c r="G1470" s="88" t="s">
        <v>20</v>
      </c>
      <c r="H1470" s="88" t="s">
        <v>430</v>
      </c>
      <c r="I1470" s="84" t="s">
        <v>946</v>
      </c>
      <c r="J1470" s="249" t="str">
        <f t="shared" si="22"/>
        <v>муниципальное образование «город Екатеринбург», г. Екатеринбург, ул. Студенческая, д. 29</v>
      </c>
      <c r="K1470" s="75">
        <v>527.79999999999995</v>
      </c>
      <c r="L1470" s="75">
        <v>8</v>
      </c>
      <c r="M1470" s="75">
        <v>7</v>
      </c>
      <c r="N1470" s="181" t="s">
        <v>2452</v>
      </c>
      <c r="O1470" s="39">
        <v>42528</v>
      </c>
      <c r="P1470" s="181" t="s">
        <v>1687</v>
      </c>
      <c r="Q1470" s="65">
        <v>2601565.9399999995</v>
      </c>
    </row>
    <row r="1471" spans="1:17" ht="23.25" x14ac:dyDescent="0.25">
      <c r="A1471" s="72">
        <v>1470</v>
      </c>
      <c r="B1471" s="81" t="s">
        <v>495</v>
      </c>
      <c r="C1471" s="82"/>
      <c r="D1471" s="24" t="s">
        <v>415</v>
      </c>
      <c r="E1471" s="88" t="s">
        <v>18</v>
      </c>
      <c r="F1471" s="88" t="s">
        <v>416</v>
      </c>
      <c r="G1471" s="88" t="s">
        <v>20</v>
      </c>
      <c r="H1471" s="88" t="s">
        <v>430</v>
      </c>
      <c r="I1471" s="84" t="s">
        <v>951</v>
      </c>
      <c r="J1471" s="249" t="str">
        <f t="shared" si="22"/>
        <v>муниципальное образование «город Екатеринбург», г. Екатеринбург, ул. Студенческая, д. 32</v>
      </c>
      <c r="K1471" s="75">
        <v>1882.9</v>
      </c>
      <c r="L1471" s="75">
        <v>24</v>
      </c>
      <c r="M1471" s="75">
        <v>7</v>
      </c>
      <c r="N1471" s="181" t="s">
        <v>2452</v>
      </c>
      <c r="O1471" s="39">
        <v>42528</v>
      </c>
      <c r="P1471" s="181" t="s">
        <v>1687</v>
      </c>
      <c r="Q1471" s="65">
        <v>7803125.2399999984</v>
      </c>
    </row>
    <row r="1472" spans="1:17" ht="23.25" x14ac:dyDescent="0.25">
      <c r="A1472" s="72">
        <v>1471</v>
      </c>
      <c r="B1472" s="81" t="s">
        <v>495</v>
      </c>
      <c r="C1472" s="73"/>
      <c r="D1472" s="44" t="s">
        <v>415</v>
      </c>
      <c r="E1472" s="31" t="s">
        <v>18</v>
      </c>
      <c r="F1472" s="31" t="s">
        <v>416</v>
      </c>
      <c r="G1472" s="31" t="s">
        <v>20</v>
      </c>
      <c r="H1472" s="31" t="s">
        <v>430</v>
      </c>
      <c r="I1472" s="89" t="s">
        <v>764</v>
      </c>
      <c r="J1472" s="249" t="str">
        <f t="shared" si="22"/>
        <v>муниципальное образование «город Екатеринбург», г. Екатеринбург, ул. Студенческая, д. 32А</v>
      </c>
      <c r="K1472" s="75">
        <v>494.5</v>
      </c>
      <c r="L1472" s="75">
        <v>8</v>
      </c>
      <c r="M1472" s="75">
        <v>6</v>
      </c>
      <c r="N1472" s="181" t="s">
        <v>2452</v>
      </c>
      <c r="O1472" s="39">
        <v>42528</v>
      </c>
      <c r="P1472" s="181" t="s">
        <v>1687</v>
      </c>
      <c r="Q1472" s="65">
        <v>2397027.2199999997</v>
      </c>
    </row>
    <row r="1473" spans="1:17" ht="23.25" x14ac:dyDescent="0.25">
      <c r="A1473" s="72">
        <v>1472</v>
      </c>
      <c r="B1473" s="81" t="s">
        <v>495</v>
      </c>
      <c r="C1473" s="73"/>
      <c r="D1473" s="44" t="s">
        <v>415</v>
      </c>
      <c r="E1473" s="44" t="s">
        <v>18</v>
      </c>
      <c r="F1473" s="44" t="s">
        <v>416</v>
      </c>
      <c r="G1473" s="44" t="s">
        <v>20</v>
      </c>
      <c r="H1473" s="44" t="s">
        <v>430</v>
      </c>
      <c r="I1473" s="78">
        <v>45</v>
      </c>
      <c r="J1473" s="249" t="str">
        <f t="shared" si="22"/>
        <v>муниципальное образование «город Екатеринбург», г. Екатеринбург, ул. Студенческая, д. 45</v>
      </c>
      <c r="K1473" s="75">
        <v>1133.3</v>
      </c>
      <c r="L1473" s="75">
        <v>41</v>
      </c>
      <c r="M1473" s="75">
        <v>7</v>
      </c>
      <c r="N1473" s="38" t="s">
        <v>3293</v>
      </c>
      <c r="O1473" s="39" t="s">
        <v>3294</v>
      </c>
      <c r="P1473" s="38" t="s">
        <v>3295</v>
      </c>
      <c r="Q1473" s="65">
        <v>2622049.6799999997</v>
      </c>
    </row>
    <row r="1474" spans="1:17" ht="23.25" x14ac:dyDescent="0.25">
      <c r="A1474" s="72">
        <v>1473</v>
      </c>
      <c r="B1474" s="81" t="s">
        <v>495</v>
      </c>
      <c r="C1474" s="100"/>
      <c r="D1474" s="49" t="s">
        <v>415</v>
      </c>
      <c r="E1474" s="49" t="s">
        <v>18</v>
      </c>
      <c r="F1474" s="49" t="s">
        <v>416</v>
      </c>
      <c r="G1474" s="49" t="s">
        <v>20</v>
      </c>
      <c r="H1474" s="49" t="s">
        <v>431</v>
      </c>
      <c r="I1474" s="67">
        <v>47</v>
      </c>
      <c r="J1474" s="249" t="str">
        <f t="shared" si="22"/>
        <v>муниципальное образование «город Екатеринбург», г. Екатеринбург, ул. Сулимова, д. 47</v>
      </c>
      <c r="K1474" s="99">
        <v>3997.6</v>
      </c>
      <c r="L1474" s="75">
        <v>72</v>
      </c>
      <c r="M1474" s="99">
        <v>2</v>
      </c>
      <c r="N1474" s="55" t="s">
        <v>1299</v>
      </c>
      <c r="O1474" s="54">
        <v>42598</v>
      </c>
      <c r="P1474" s="55" t="s">
        <v>1598</v>
      </c>
      <c r="Q1474" s="65">
        <v>3765818.54</v>
      </c>
    </row>
    <row r="1475" spans="1:17" ht="23.25" x14ac:dyDescent="0.25">
      <c r="A1475" s="72">
        <v>1474</v>
      </c>
      <c r="B1475" s="81" t="s">
        <v>495</v>
      </c>
      <c r="C1475" s="100"/>
      <c r="D1475" s="49" t="s">
        <v>415</v>
      </c>
      <c r="E1475" s="49" t="s">
        <v>18</v>
      </c>
      <c r="F1475" s="49" t="s">
        <v>416</v>
      </c>
      <c r="G1475" s="49" t="s">
        <v>20</v>
      </c>
      <c r="H1475" s="49" t="s">
        <v>431</v>
      </c>
      <c r="I1475" s="67">
        <v>49</v>
      </c>
      <c r="J1475" s="249" t="str">
        <f t="shared" ref="J1475:J1538" si="23">C1475&amp;""&amp;D1475&amp;", "&amp;E1475&amp;" "&amp;F1475&amp;", "&amp;G1475&amp;" "&amp;H1475&amp;", д. "&amp;I1475</f>
        <v>муниципальное образование «город Екатеринбург», г. Екатеринбург, ул. Сулимова, д. 49</v>
      </c>
      <c r="K1475" s="99">
        <v>1823.6</v>
      </c>
      <c r="L1475" s="75">
        <v>32</v>
      </c>
      <c r="M1475" s="99">
        <v>1</v>
      </c>
      <c r="N1475" s="55" t="s">
        <v>1299</v>
      </c>
      <c r="O1475" s="54">
        <v>42598</v>
      </c>
      <c r="P1475" s="55" t="s">
        <v>1598</v>
      </c>
      <c r="Q1475" s="65">
        <v>1883548.83</v>
      </c>
    </row>
    <row r="1476" spans="1:17" ht="23.25" x14ac:dyDescent="0.25">
      <c r="A1476" s="72">
        <v>1475</v>
      </c>
      <c r="B1476" s="81" t="s">
        <v>495</v>
      </c>
      <c r="C1476" s="100"/>
      <c r="D1476" s="49" t="s">
        <v>415</v>
      </c>
      <c r="E1476" s="49" t="s">
        <v>18</v>
      </c>
      <c r="F1476" s="49" t="s">
        <v>416</v>
      </c>
      <c r="G1476" s="49" t="s">
        <v>20</v>
      </c>
      <c r="H1476" s="49" t="s">
        <v>160</v>
      </c>
      <c r="I1476" s="67" t="s">
        <v>985</v>
      </c>
      <c r="J1476" s="249" t="str">
        <f t="shared" si="23"/>
        <v>муниципальное образование «город Екатеринбург», г. Екатеринбург, ул. Сурикова, д. 39</v>
      </c>
      <c r="K1476" s="99">
        <v>6708.6</v>
      </c>
      <c r="L1476" s="75">
        <v>122</v>
      </c>
      <c r="M1476" s="99">
        <v>1</v>
      </c>
      <c r="N1476" s="55" t="s">
        <v>1297</v>
      </c>
      <c r="O1476" s="54">
        <v>42598</v>
      </c>
      <c r="P1476" s="55" t="s">
        <v>1598</v>
      </c>
      <c r="Q1476" s="65">
        <v>1874392.65</v>
      </c>
    </row>
    <row r="1477" spans="1:17" ht="23.25" x14ac:dyDescent="0.25">
      <c r="A1477" s="72">
        <v>1476</v>
      </c>
      <c r="B1477" s="81" t="s">
        <v>495</v>
      </c>
      <c r="C1477" s="100"/>
      <c r="D1477" s="49" t="s">
        <v>415</v>
      </c>
      <c r="E1477" s="49" t="s">
        <v>18</v>
      </c>
      <c r="F1477" s="49" t="s">
        <v>416</v>
      </c>
      <c r="G1477" s="49" t="s">
        <v>20</v>
      </c>
      <c r="H1477" s="49" t="s">
        <v>826</v>
      </c>
      <c r="I1477" s="67">
        <v>13</v>
      </c>
      <c r="J1477" s="249" t="str">
        <f t="shared" si="23"/>
        <v>муниципальное образование «город Екатеринбург», г. Екатеринбург, ул. Сыромолотова, д. 13</v>
      </c>
      <c r="K1477" s="99">
        <v>7856</v>
      </c>
      <c r="L1477" s="75">
        <v>144</v>
      </c>
      <c r="M1477" s="99">
        <v>4</v>
      </c>
      <c r="N1477" s="55" t="s">
        <v>1299</v>
      </c>
      <c r="O1477" s="54">
        <v>42598</v>
      </c>
      <c r="P1477" s="55" t="s">
        <v>1598</v>
      </c>
      <c r="Q1477" s="65">
        <v>7675146.7999999998</v>
      </c>
    </row>
    <row r="1478" spans="1:17" ht="23.25" x14ac:dyDescent="0.25">
      <c r="A1478" s="72">
        <v>1477</v>
      </c>
      <c r="B1478" s="81" t="s">
        <v>495</v>
      </c>
      <c r="C1478" s="100"/>
      <c r="D1478" s="49" t="s">
        <v>415</v>
      </c>
      <c r="E1478" s="49" t="s">
        <v>18</v>
      </c>
      <c r="F1478" s="49" t="s">
        <v>416</v>
      </c>
      <c r="G1478" s="49" t="s">
        <v>20</v>
      </c>
      <c r="H1478" s="49" t="s">
        <v>826</v>
      </c>
      <c r="I1478" s="67">
        <v>14</v>
      </c>
      <c r="J1478" s="249" t="str">
        <f t="shared" si="23"/>
        <v>муниципальное образование «город Екатеринбург», г. Екатеринбург, ул. Сыромолотова, д. 14</v>
      </c>
      <c r="K1478" s="99">
        <v>35462.300000000003</v>
      </c>
      <c r="L1478" s="75">
        <v>324</v>
      </c>
      <c r="M1478" s="99">
        <v>5</v>
      </c>
      <c r="N1478" s="55" t="s">
        <v>1298</v>
      </c>
      <c r="O1478" s="54">
        <v>42598</v>
      </c>
      <c r="P1478" s="55" t="s">
        <v>1598</v>
      </c>
      <c r="Q1478" s="65">
        <v>9209581.3000000007</v>
      </c>
    </row>
    <row r="1479" spans="1:17" ht="23.25" x14ac:dyDescent="0.25">
      <c r="A1479" s="72">
        <v>1478</v>
      </c>
      <c r="B1479" s="81" t="s">
        <v>495</v>
      </c>
      <c r="C1479" s="100"/>
      <c r="D1479" s="49" t="s">
        <v>415</v>
      </c>
      <c r="E1479" s="49" t="s">
        <v>18</v>
      </c>
      <c r="F1479" s="49" t="s">
        <v>416</v>
      </c>
      <c r="G1479" s="49" t="s">
        <v>20</v>
      </c>
      <c r="H1479" s="49" t="s">
        <v>826</v>
      </c>
      <c r="I1479" s="67">
        <v>16</v>
      </c>
      <c r="J1479" s="249" t="str">
        <f t="shared" si="23"/>
        <v>муниципальное образование «город Екатеринбург», г. Екатеринбург, ул. Сыромолотова, д. 16</v>
      </c>
      <c r="K1479" s="99">
        <v>18233.3</v>
      </c>
      <c r="L1479" s="75">
        <v>319</v>
      </c>
      <c r="M1479" s="99">
        <v>9</v>
      </c>
      <c r="N1479" s="55" t="s">
        <v>1298</v>
      </c>
      <c r="O1479" s="54">
        <v>42598</v>
      </c>
      <c r="P1479" s="55" t="s">
        <v>1598</v>
      </c>
      <c r="Q1479" s="65">
        <v>16536379.400000002</v>
      </c>
    </row>
    <row r="1480" spans="1:17" ht="23.25" x14ac:dyDescent="0.25">
      <c r="A1480" s="72">
        <v>1479</v>
      </c>
      <c r="B1480" s="81" t="s">
        <v>495</v>
      </c>
      <c r="C1480" s="100"/>
      <c r="D1480" s="49" t="s">
        <v>415</v>
      </c>
      <c r="E1480" s="49" t="s">
        <v>18</v>
      </c>
      <c r="F1480" s="49" t="s">
        <v>416</v>
      </c>
      <c r="G1480" s="49" t="s">
        <v>20</v>
      </c>
      <c r="H1480" s="49" t="s">
        <v>826</v>
      </c>
      <c r="I1480" s="67">
        <v>17</v>
      </c>
      <c r="J1480" s="249" t="str">
        <f t="shared" si="23"/>
        <v>муниципальное образование «город Екатеринбург», г. Екатеринбург, ул. Сыромолотова, д. 17</v>
      </c>
      <c r="K1480" s="99">
        <v>19712.5</v>
      </c>
      <c r="L1480" s="75">
        <v>178</v>
      </c>
      <c r="M1480" s="99">
        <v>5</v>
      </c>
      <c r="N1480" s="55" t="s">
        <v>1298</v>
      </c>
      <c r="O1480" s="54">
        <v>42598</v>
      </c>
      <c r="P1480" s="55" t="s">
        <v>1598</v>
      </c>
      <c r="Q1480" s="65">
        <v>9094580.7200000007</v>
      </c>
    </row>
    <row r="1481" spans="1:17" ht="23.25" x14ac:dyDescent="0.25">
      <c r="A1481" s="72">
        <v>1480</v>
      </c>
      <c r="B1481" s="81" t="s">
        <v>495</v>
      </c>
      <c r="C1481" s="100"/>
      <c r="D1481" s="49" t="s">
        <v>415</v>
      </c>
      <c r="E1481" s="49" t="s">
        <v>18</v>
      </c>
      <c r="F1481" s="49" t="s">
        <v>416</v>
      </c>
      <c r="G1481" s="49" t="s">
        <v>20</v>
      </c>
      <c r="H1481" s="49" t="s">
        <v>826</v>
      </c>
      <c r="I1481" s="67">
        <v>20</v>
      </c>
      <c r="J1481" s="249" t="str">
        <f t="shared" si="23"/>
        <v>муниципальное образование «город Екатеринбург», г. Екатеринбург, ул. Сыромолотова, д. 20</v>
      </c>
      <c r="K1481" s="99">
        <v>30363.7</v>
      </c>
      <c r="L1481" s="75">
        <v>560</v>
      </c>
      <c r="M1481" s="99">
        <v>1</v>
      </c>
      <c r="N1481" s="55" t="s">
        <v>1298</v>
      </c>
      <c r="O1481" s="54">
        <v>42598</v>
      </c>
      <c r="P1481" s="55" t="s">
        <v>1598</v>
      </c>
      <c r="Q1481" s="65">
        <v>1824357.19</v>
      </c>
    </row>
    <row r="1482" spans="1:17" ht="23.25" x14ac:dyDescent="0.25">
      <c r="A1482" s="72">
        <v>1481</v>
      </c>
      <c r="B1482" s="81" t="s">
        <v>495</v>
      </c>
      <c r="C1482" s="100"/>
      <c r="D1482" s="49" t="s">
        <v>415</v>
      </c>
      <c r="E1482" s="49" t="s">
        <v>18</v>
      </c>
      <c r="F1482" s="49" t="s">
        <v>416</v>
      </c>
      <c r="G1482" s="49" t="s">
        <v>20</v>
      </c>
      <c r="H1482" s="49" t="s">
        <v>827</v>
      </c>
      <c r="I1482" s="67">
        <v>4</v>
      </c>
      <c r="J1482" s="249" t="str">
        <f t="shared" si="23"/>
        <v>муниципальное образование «город Екатеринбург», г. Екатеринбург, ул. Таватуйская, д. 4</v>
      </c>
      <c r="K1482" s="99">
        <v>9646</v>
      </c>
      <c r="L1482" s="75">
        <v>180</v>
      </c>
      <c r="M1482" s="99">
        <v>5</v>
      </c>
      <c r="N1482" s="55" t="s">
        <v>1300</v>
      </c>
      <c r="O1482" s="54">
        <v>42598</v>
      </c>
      <c r="P1482" s="55" t="s">
        <v>1598</v>
      </c>
      <c r="Q1482" s="65">
        <v>9421811.0199999996</v>
      </c>
    </row>
    <row r="1483" spans="1:17" ht="23.25" x14ac:dyDescent="0.25">
      <c r="A1483" s="72">
        <v>1482</v>
      </c>
      <c r="B1483" s="81" t="s">
        <v>495</v>
      </c>
      <c r="C1483" s="73"/>
      <c r="D1483" s="24" t="s">
        <v>415</v>
      </c>
      <c r="E1483" s="24" t="s">
        <v>18</v>
      </c>
      <c r="F1483" s="24" t="s">
        <v>416</v>
      </c>
      <c r="G1483" s="24" t="s">
        <v>20</v>
      </c>
      <c r="H1483" s="24" t="s">
        <v>839</v>
      </c>
      <c r="I1483" s="58" t="s">
        <v>905</v>
      </c>
      <c r="J1483" s="249" t="str">
        <f t="shared" si="23"/>
        <v>муниципальное образование «город Екатеринбург», г. Екатеринбург, ул. Тверитина, д. 48</v>
      </c>
      <c r="K1483" s="75">
        <v>718.7</v>
      </c>
      <c r="L1483" s="75">
        <v>13</v>
      </c>
      <c r="M1483" s="75">
        <v>7</v>
      </c>
      <c r="N1483" s="181" t="s">
        <v>2243</v>
      </c>
      <c r="O1483" s="39">
        <v>42501</v>
      </c>
      <c r="P1483" s="181" t="s">
        <v>1846</v>
      </c>
      <c r="Q1483" s="65">
        <v>2161315.91</v>
      </c>
    </row>
    <row r="1484" spans="1:17" ht="23.25" x14ac:dyDescent="0.25">
      <c r="A1484" s="72">
        <v>1483</v>
      </c>
      <c r="B1484" s="81" t="s">
        <v>495</v>
      </c>
      <c r="C1484" s="49"/>
      <c r="D1484" s="49" t="s">
        <v>415</v>
      </c>
      <c r="E1484" s="49" t="s">
        <v>18</v>
      </c>
      <c r="F1484" s="49" t="s">
        <v>416</v>
      </c>
      <c r="G1484" s="49" t="s">
        <v>20</v>
      </c>
      <c r="H1484" s="49" t="s">
        <v>594</v>
      </c>
      <c r="I1484" s="67">
        <v>152</v>
      </c>
      <c r="J1484" s="249" t="str">
        <f t="shared" si="23"/>
        <v>муниципальное образование «город Екатеринбург», г. Екатеринбург, ул. Техническая, д. 152</v>
      </c>
      <c r="K1484" s="99">
        <v>37440.019999999997</v>
      </c>
      <c r="L1484" s="75">
        <v>592</v>
      </c>
      <c r="M1484" s="99">
        <v>1</v>
      </c>
      <c r="N1484" s="55" t="s">
        <v>1297</v>
      </c>
      <c r="O1484" s="54">
        <v>42598</v>
      </c>
      <c r="P1484" s="55" t="s">
        <v>1598</v>
      </c>
      <c r="Q1484" s="65">
        <v>1821210.78</v>
      </c>
    </row>
    <row r="1485" spans="1:17" ht="23.25" x14ac:dyDescent="0.25">
      <c r="A1485" s="72">
        <v>1484</v>
      </c>
      <c r="B1485" s="81" t="s">
        <v>495</v>
      </c>
      <c r="C1485" s="100"/>
      <c r="D1485" s="49" t="s">
        <v>415</v>
      </c>
      <c r="E1485" s="49" t="s">
        <v>18</v>
      </c>
      <c r="F1485" s="49" t="s">
        <v>416</v>
      </c>
      <c r="G1485" s="49" t="s">
        <v>20</v>
      </c>
      <c r="H1485" s="49" t="s">
        <v>594</v>
      </c>
      <c r="I1485" s="67">
        <v>28</v>
      </c>
      <c r="J1485" s="249" t="str">
        <f t="shared" si="23"/>
        <v>муниципальное образование «город Екатеринбург», г. Екатеринбург, ул. Техническая, д. 28</v>
      </c>
      <c r="K1485" s="99">
        <v>9401.77</v>
      </c>
      <c r="L1485" s="75">
        <v>123</v>
      </c>
      <c r="M1485" s="99">
        <v>4</v>
      </c>
      <c r="N1485" s="55" t="s">
        <v>1299</v>
      </c>
      <c r="O1485" s="54">
        <v>42598</v>
      </c>
      <c r="P1485" s="55" t="s">
        <v>1598</v>
      </c>
      <c r="Q1485" s="65">
        <v>7259036.54</v>
      </c>
    </row>
    <row r="1486" spans="1:17" ht="23.25" x14ac:dyDescent="0.25">
      <c r="A1486" s="72">
        <v>1485</v>
      </c>
      <c r="B1486" s="81" t="s">
        <v>495</v>
      </c>
      <c r="C1486" s="73"/>
      <c r="D1486" s="24" t="s">
        <v>415</v>
      </c>
      <c r="E1486" s="88" t="s">
        <v>18</v>
      </c>
      <c r="F1486" s="88" t="s">
        <v>416</v>
      </c>
      <c r="G1486" s="88" t="s">
        <v>20</v>
      </c>
      <c r="H1486" s="88" t="s">
        <v>594</v>
      </c>
      <c r="I1486" s="84" t="s">
        <v>905</v>
      </c>
      <c r="J1486" s="249" t="str">
        <f t="shared" si="23"/>
        <v>муниципальное образование «город Екатеринбург», г. Екатеринбург, ул. Техническая, д. 48</v>
      </c>
      <c r="K1486" s="75">
        <v>3773.8</v>
      </c>
      <c r="L1486" s="75">
        <v>86</v>
      </c>
      <c r="M1486" s="75">
        <v>8</v>
      </c>
      <c r="N1486" s="38" t="s">
        <v>2116</v>
      </c>
      <c r="O1486" s="39">
        <v>42688</v>
      </c>
      <c r="P1486" s="38" t="s">
        <v>1670</v>
      </c>
      <c r="Q1486" s="65">
        <v>16006181.5</v>
      </c>
    </row>
    <row r="1487" spans="1:17" ht="23.25" x14ac:dyDescent="0.25">
      <c r="A1487" s="72">
        <v>1486</v>
      </c>
      <c r="B1487" s="81" t="s">
        <v>495</v>
      </c>
      <c r="C1487" s="24"/>
      <c r="D1487" s="24" t="s">
        <v>415</v>
      </c>
      <c r="E1487" s="88" t="s">
        <v>18</v>
      </c>
      <c r="F1487" s="88" t="s">
        <v>416</v>
      </c>
      <c r="G1487" s="88" t="s">
        <v>20</v>
      </c>
      <c r="H1487" s="88" t="s">
        <v>594</v>
      </c>
      <c r="I1487" s="84" t="s">
        <v>1007</v>
      </c>
      <c r="J1487" s="249" t="str">
        <f t="shared" si="23"/>
        <v>муниципальное образование «город Екатеринбург», г. Екатеринбург, ул. Техническая, д. 64</v>
      </c>
      <c r="K1487" s="25">
        <v>3127.3</v>
      </c>
      <c r="L1487" s="75">
        <v>18</v>
      </c>
      <c r="M1487" s="25">
        <v>7</v>
      </c>
      <c r="N1487" s="38" t="s">
        <v>2015</v>
      </c>
      <c r="O1487" s="39">
        <v>42699</v>
      </c>
      <c r="P1487" s="38" t="s">
        <v>1644</v>
      </c>
      <c r="Q1487" s="65">
        <v>8481705.4800000004</v>
      </c>
    </row>
    <row r="1488" spans="1:17" ht="23.25" x14ac:dyDescent="0.25">
      <c r="A1488" s="72">
        <v>1487</v>
      </c>
      <c r="B1488" s="81" t="s">
        <v>495</v>
      </c>
      <c r="C1488" s="24"/>
      <c r="D1488" s="24" t="s">
        <v>415</v>
      </c>
      <c r="E1488" s="88" t="s">
        <v>18</v>
      </c>
      <c r="F1488" s="88" t="s">
        <v>416</v>
      </c>
      <c r="G1488" s="88" t="s">
        <v>20</v>
      </c>
      <c r="H1488" s="88" t="s">
        <v>594</v>
      </c>
      <c r="I1488" s="84" t="s">
        <v>1031</v>
      </c>
      <c r="J1488" s="249" t="str">
        <f t="shared" si="23"/>
        <v>муниципальное образование «город Екатеринбург», г. Екатеринбург, ул. Техническая, д. 65</v>
      </c>
      <c r="K1488" s="75">
        <v>471.6</v>
      </c>
      <c r="L1488" s="75">
        <v>12</v>
      </c>
      <c r="M1488" s="75">
        <v>7</v>
      </c>
      <c r="N1488" s="38" t="s">
        <v>2015</v>
      </c>
      <c r="O1488" s="39">
        <v>42699</v>
      </c>
      <c r="P1488" s="38" t="s">
        <v>1644</v>
      </c>
      <c r="Q1488" s="65">
        <v>3044963.2</v>
      </c>
    </row>
    <row r="1489" spans="1:17" ht="23.25" x14ac:dyDescent="0.25">
      <c r="A1489" s="72">
        <v>1488</v>
      </c>
      <c r="B1489" s="81" t="s">
        <v>495</v>
      </c>
      <c r="C1489" s="73"/>
      <c r="D1489" s="24" t="s">
        <v>415</v>
      </c>
      <c r="E1489" s="88" t="s">
        <v>18</v>
      </c>
      <c r="F1489" s="88" t="s">
        <v>416</v>
      </c>
      <c r="G1489" s="88" t="s">
        <v>20</v>
      </c>
      <c r="H1489" s="88" t="s">
        <v>594</v>
      </c>
      <c r="I1489" s="84" t="s">
        <v>953</v>
      </c>
      <c r="J1489" s="249" t="str">
        <f t="shared" si="23"/>
        <v>муниципальное образование «город Екатеринбург», г. Екатеринбург, ул. Техническая, д. 70</v>
      </c>
      <c r="K1489" s="75">
        <v>560.79999999999995</v>
      </c>
      <c r="L1489" s="75">
        <v>8</v>
      </c>
      <c r="M1489" s="75">
        <v>6</v>
      </c>
      <c r="N1489" s="38" t="s">
        <v>2015</v>
      </c>
      <c r="O1489" s="39">
        <v>42699</v>
      </c>
      <c r="P1489" s="38" t="s">
        <v>1644</v>
      </c>
      <c r="Q1489" s="65">
        <v>2717110.01</v>
      </c>
    </row>
    <row r="1490" spans="1:17" ht="23.25" x14ac:dyDescent="0.25">
      <c r="A1490" s="72">
        <v>1489</v>
      </c>
      <c r="B1490" s="81" t="s">
        <v>495</v>
      </c>
      <c r="C1490" s="73"/>
      <c r="D1490" s="24" t="s">
        <v>415</v>
      </c>
      <c r="E1490" s="24" t="s">
        <v>18</v>
      </c>
      <c r="F1490" s="24" t="s">
        <v>416</v>
      </c>
      <c r="G1490" s="24" t="s">
        <v>20</v>
      </c>
      <c r="H1490" s="24" t="s">
        <v>594</v>
      </c>
      <c r="I1490" s="58">
        <v>79</v>
      </c>
      <c r="J1490" s="249" t="str">
        <f t="shared" si="23"/>
        <v>муниципальное образование «город Екатеринбург», г. Екатеринбург, ул. Техническая, д. 79</v>
      </c>
      <c r="K1490" s="75">
        <v>1962.9</v>
      </c>
      <c r="L1490" s="75">
        <v>32</v>
      </c>
      <c r="M1490" s="75">
        <v>7</v>
      </c>
      <c r="N1490" s="181" t="s">
        <v>2478</v>
      </c>
      <c r="O1490" s="39">
        <v>42520</v>
      </c>
      <c r="P1490" s="181" t="s">
        <v>1696</v>
      </c>
      <c r="Q1490" s="65">
        <v>7683404.7999999998</v>
      </c>
    </row>
    <row r="1491" spans="1:17" ht="23.25" x14ac:dyDescent="0.25">
      <c r="A1491" s="72">
        <v>1490</v>
      </c>
      <c r="B1491" s="81" t="s">
        <v>495</v>
      </c>
      <c r="C1491" s="73"/>
      <c r="D1491" s="24" t="s">
        <v>415</v>
      </c>
      <c r="E1491" s="88" t="s">
        <v>18</v>
      </c>
      <c r="F1491" s="88" t="s">
        <v>416</v>
      </c>
      <c r="G1491" s="88" t="s">
        <v>20</v>
      </c>
      <c r="H1491" s="88" t="s">
        <v>594</v>
      </c>
      <c r="I1491" s="84" t="s">
        <v>954</v>
      </c>
      <c r="J1491" s="249" t="str">
        <f t="shared" si="23"/>
        <v>муниципальное образование «город Екатеринбург», г. Екатеринбург, ул. Техническая, д. 81</v>
      </c>
      <c r="K1491" s="25">
        <v>4629.5</v>
      </c>
      <c r="L1491" s="75">
        <v>58</v>
      </c>
      <c r="M1491" s="25">
        <v>5</v>
      </c>
      <c r="N1491" s="38" t="s">
        <v>2015</v>
      </c>
      <c r="O1491" s="39">
        <v>42699</v>
      </c>
      <c r="P1491" s="38" t="s">
        <v>1644</v>
      </c>
      <c r="Q1491" s="65">
        <v>10208270.93</v>
      </c>
    </row>
    <row r="1492" spans="1:17" ht="23.25" x14ac:dyDescent="0.25">
      <c r="A1492" s="80">
        <v>1491</v>
      </c>
      <c r="B1492" s="81" t="s">
        <v>495</v>
      </c>
      <c r="C1492" s="24"/>
      <c r="D1492" s="24" t="s">
        <v>415</v>
      </c>
      <c r="E1492" s="88" t="s">
        <v>18</v>
      </c>
      <c r="F1492" s="88" t="s">
        <v>416</v>
      </c>
      <c r="G1492" s="88" t="s">
        <v>20</v>
      </c>
      <c r="H1492" s="88" t="s">
        <v>295</v>
      </c>
      <c r="I1492" s="84" t="s">
        <v>1027</v>
      </c>
      <c r="J1492" s="249" t="str">
        <f t="shared" si="23"/>
        <v>муниципальное образование «город Екатеринбург», г. Екатеринбург, ул. Титова, д. 17КОРПУС Б</v>
      </c>
      <c r="K1492" s="25">
        <v>1049.7</v>
      </c>
      <c r="L1492" s="75">
        <v>12</v>
      </c>
      <c r="M1492" s="25">
        <v>3</v>
      </c>
      <c r="N1492" s="38" t="s">
        <v>2100</v>
      </c>
      <c r="O1492" s="39">
        <v>42865</v>
      </c>
      <c r="P1492" s="38" t="s">
        <v>1666</v>
      </c>
      <c r="Q1492" s="65">
        <v>897709.78</v>
      </c>
    </row>
    <row r="1493" spans="1:17" ht="23.25" x14ac:dyDescent="0.25">
      <c r="A1493" s="80">
        <v>1492</v>
      </c>
      <c r="B1493" s="81" t="s">
        <v>495</v>
      </c>
      <c r="C1493" s="73"/>
      <c r="D1493" s="24" t="s">
        <v>415</v>
      </c>
      <c r="E1493" s="88" t="s">
        <v>18</v>
      </c>
      <c r="F1493" s="88" t="s">
        <v>416</v>
      </c>
      <c r="G1493" s="88" t="s">
        <v>20</v>
      </c>
      <c r="H1493" s="88" t="s">
        <v>493</v>
      </c>
      <c r="I1493" s="84">
        <v>12</v>
      </c>
      <c r="J1493" s="249" t="str">
        <f t="shared" si="23"/>
        <v>муниципальное образование «город Екатеринбург», г. Екатеринбург, ул. Торговая, д. 12</v>
      </c>
      <c r="K1493" s="75">
        <v>765.4</v>
      </c>
      <c r="L1493" s="75">
        <v>29</v>
      </c>
      <c r="M1493" s="75">
        <v>3</v>
      </c>
      <c r="N1493" s="38" t="s">
        <v>2088</v>
      </c>
      <c r="O1493" s="39">
        <v>42865</v>
      </c>
      <c r="P1493" s="38" t="s">
        <v>1632</v>
      </c>
      <c r="Q1493" s="65">
        <v>1950360.64</v>
      </c>
    </row>
    <row r="1494" spans="1:17" ht="23.25" x14ac:dyDescent="0.25">
      <c r="A1494" s="72">
        <v>1493</v>
      </c>
      <c r="B1494" s="81" t="s">
        <v>495</v>
      </c>
      <c r="C1494" s="73"/>
      <c r="D1494" s="24" t="s">
        <v>415</v>
      </c>
      <c r="E1494" s="88" t="s">
        <v>18</v>
      </c>
      <c r="F1494" s="88" t="s">
        <v>416</v>
      </c>
      <c r="G1494" s="88" t="s">
        <v>20</v>
      </c>
      <c r="H1494" s="88" t="s">
        <v>493</v>
      </c>
      <c r="I1494" s="84" t="s">
        <v>979</v>
      </c>
      <c r="J1494" s="249" t="str">
        <f t="shared" si="23"/>
        <v>муниципальное образование «город Екатеринбург», г. Екатеринбург, ул. Торговая, д. 14</v>
      </c>
      <c r="K1494" s="75">
        <v>1814.3</v>
      </c>
      <c r="L1494" s="75">
        <v>18</v>
      </c>
      <c r="M1494" s="75">
        <v>3</v>
      </c>
      <c r="N1494" s="38" t="s">
        <v>2105</v>
      </c>
      <c r="O1494" s="39">
        <v>42885</v>
      </c>
      <c r="P1494" s="38" t="s">
        <v>1644</v>
      </c>
      <c r="Q1494" s="65">
        <v>1837790.55</v>
      </c>
    </row>
    <row r="1495" spans="1:17" ht="23.25" x14ac:dyDescent="0.25">
      <c r="A1495" s="72">
        <v>1494</v>
      </c>
      <c r="B1495" s="81" t="s">
        <v>495</v>
      </c>
      <c r="C1495" s="100"/>
      <c r="D1495" s="49" t="s">
        <v>415</v>
      </c>
      <c r="E1495" s="49" t="s">
        <v>18</v>
      </c>
      <c r="F1495" s="49" t="s">
        <v>416</v>
      </c>
      <c r="G1495" s="49" t="s">
        <v>20</v>
      </c>
      <c r="H1495" s="49" t="s">
        <v>215</v>
      </c>
      <c r="I1495" s="67">
        <v>10</v>
      </c>
      <c r="J1495" s="249" t="str">
        <f t="shared" si="23"/>
        <v>муниципальное образование «город Екатеринбург», г. Екатеринбург, ул. Уральская, д. 10</v>
      </c>
      <c r="K1495" s="99">
        <v>9401.77</v>
      </c>
      <c r="L1495" s="75">
        <v>71</v>
      </c>
      <c r="M1495" s="99">
        <v>1</v>
      </c>
      <c r="N1495" s="55" t="s">
        <v>1299</v>
      </c>
      <c r="O1495" s="54">
        <v>42598</v>
      </c>
      <c r="P1495" s="55" t="s">
        <v>1598</v>
      </c>
      <c r="Q1495" s="65">
        <v>1872541.52</v>
      </c>
    </row>
    <row r="1496" spans="1:17" ht="23.25" x14ac:dyDescent="0.25">
      <c r="A1496" s="72">
        <v>1495</v>
      </c>
      <c r="B1496" s="81" t="s">
        <v>495</v>
      </c>
      <c r="C1496" s="100"/>
      <c r="D1496" s="49" t="s">
        <v>415</v>
      </c>
      <c r="E1496" s="49" t="s">
        <v>18</v>
      </c>
      <c r="F1496" s="49" t="s">
        <v>416</v>
      </c>
      <c r="G1496" s="49" t="s">
        <v>20</v>
      </c>
      <c r="H1496" s="49" t="s">
        <v>253</v>
      </c>
      <c r="I1496" s="67">
        <v>12</v>
      </c>
      <c r="J1496" s="249" t="str">
        <f t="shared" si="23"/>
        <v>муниципальное образование «город Екатеринбург», г. Екатеринбург, ул. Уральских рабочих, д. 12</v>
      </c>
      <c r="K1496" s="99">
        <v>6225.9</v>
      </c>
      <c r="L1496" s="75">
        <v>108</v>
      </c>
      <c r="M1496" s="99">
        <v>3</v>
      </c>
      <c r="N1496" s="55" t="s">
        <v>1299</v>
      </c>
      <c r="O1496" s="54">
        <v>42598</v>
      </c>
      <c r="P1496" s="55" t="s">
        <v>1598</v>
      </c>
      <c r="Q1496" s="65">
        <v>5800333.71</v>
      </c>
    </row>
    <row r="1497" spans="1:17" ht="23.25" x14ac:dyDescent="0.25">
      <c r="A1497" s="72">
        <v>1496</v>
      </c>
      <c r="B1497" s="81" t="s">
        <v>495</v>
      </c>
      <c r="C1497" s="100"/>
      <c r="D1497" s="49" t="s">
        <v>415</v>
      </c>
      <c r="E1497" s="49" t="s">
        <v>18</v>
      </c>
      <c r="F1497" s="49" t="s">
        <v>416</v>
      </c>
      <c r="G1497" s="49" t="s">
        <v>20</v>
      </c>
      <c r="H1497" s="49" t="s">
        <v>253</v>
      </c>
      <c r="I1497" s="67">
        <v>16</v>
      </c>
      <c r="J1497" s="249" t="str">
        <f t="shared" si="23"/>
        <v>муниципальное образование «город Екатеринбург», г. Екатеринбург, ул. Уральских рабочих, д. 16</v>
      </c>
      <c r="K1497" s="99">
        <v>6620.5</v>
      </c>
      <c r="L1497" s="75">
        <v>106</v>
      </c>
      <c r="M1497" s="99">
        <v>3</v>
      </c>
      <c r="N1497" s="55" t="s">
        <v>1299</v>
      </c>
      <c r="O1497" s="54">
        <v>42598</v>
      </c>
      <c r="P1497" s="55" t="s">
        <v>1598</v>
      </c>
      <c r="Q1497" s="65">
        <v>5616451.71</v>
      </c>
    </row>
    <row r="1498" spans="1:17" ht="23.25" x14ac:dyDescent="0.25">
      <c r="A1498" s="72">
        <v>1497</v>
      </c>
      <c r="B1498" s="81" t="s">
        <v>495</v>
      </c>
      <c r="C1498" s="100"/>
      <c r="D1498" s="49" t="s">
        <v>415</v>
      </c>
      <c r="E1498" s="49" t="s">
        <v>18</v>
      </c>
      <c r="F1498" s="49" t="s">
        <v>416</v>
      </c>
      <c r="G1498" s="49" t="s">
        <v>20</v>
      </c>
      <c r="H1498" s="49" t="s">
        <v>253</v>
      </c>
      <c r="I1498" s="67">
        <v>33</v>
      </c>
      <c r="J1498" s="249" t="str">
        <f t="shared" si="23"/>
        <v>муниципальное образование «город Екатеринбург», г. Екатеринбург, ул. Уральских рабочих, д. 33</v>
      </c>
      <c r="K1498" s="99">
        <v>12294.7</v>
      </c>
      <c r="L1498" s="75">
        <v>214</v>
      </c>
      <c r="M1498" s="99">
        <v>6</v>
      </c>
      <c r="N1498" s="55" t="s">
        <v>1299</v>
      </c>
      <c r="O1498" s="54">
        <v>42598</v>
      </c>
      <c r="P1498" s="55" t="s">
        <v>1598</v>
      </c>
      <c r="Q1498" s="65">
        <v>11210410.74</v>
      </c>
    </row>
    <row r="1499" spans="1:17" ht="23.25" x14ac:dyDescent="0.25">
      <c r="A1499" s="72">
        <v>1498</v>
      </c>
      <c r="B1499" s="81" t="s">
        <v>495</v>
      </c>
      <c r="C1499" s="100"/>
      <c r="D1499" s="49" t="s">
        <v>415</v>
      </c>
      <c r="E1499" s="49" t="s">
        <v>18</v>
      </c>
      <c r="F1499" s="49" t="s">
        <v>416</v>
      </c>
      <c r="G1499" s="49" t="s">
        <v>20</v>
      </c>
      <c r="H1499" s="49" t="s">
        <v>253</v>
      </c>
      <c r="I1499" s="67">
        <v>41</v>
      </c>
      <c r="J1499" s="249" t="str">
        <f t="shared" si="23"/>
        <v>муниципальное образование «город Екатеринбург», г. Екатеринбург, ул. Уральских рабочих, д. 41</v>
      </c>
      <c r="K1499" s="99">
        <v>11445.1</v>
      </c>
      <c r="L1499" s="75">
        <v>216</v>
      </c>
      <c r="M1499" s="99">
        <v>6</v>
      </c>
      <c r="N1499" s="55" t="s">
        <v>1297</v>
      </c>
      <c r="O1499" s="54">
        <v>42598</v>
      </c>
      <c r="P1499" s="55" t="s">
        <v>1598</v>
      </c>
      <c r="Q1499" s="65">
        <v>11209575.300000001</v>
      </c>
    </row>
    <row r="1500" spans="1:17" ht="33.75" x14ac:dyDescent="0.25">
      <c r="A1500" s="72">
        <v>1499</v>
      </c>
      <c r="B1500" s="81" t="s">
        <v>495</v>
      </c>
      <c r="C1500" s="24"/>
      <c r="D1500" s="24" t="s">
        <v>415</v>
      </c>
      <c r="E1500" s="88" t="s">
        <v>18</v>
      </c>
      <c r="F1500" s="88" t="s">
        <v>416</v>
      </c>
      <c r="G1500" s="88" t="s">
        <v>20</v>
      </c>
      <c r="H1500" s="88" t="s">
        <v>253</v>
      </c>
      <c r="I1500" s="84" t="s">
        <v>1034</v>
      </c>
      <c r="J1500" s="249" t="str">
        <f t="shared" si="23"/>
        <v>муниципальное образование «город Екатеринбург», г. Екатеринбург, ул. Уральских рабочих, д. 50КОРПУС А</v>
      </c>
      <c r="K1500" s="25">
        <v>1993.7</v>
      </c>
      <c r="L1500" s="75">
        <v>20</v>
      </c>
      <c r="M1500" s="25">
        <v>8</v>
      </c>
      <c r="N1500" s="181" t="s">
        <v>3296</v>
      </c>
      <c r="O1500" s="39" t="s">
        <v>3297</v>
      </c>
      <c r="P1500" s="181" t="s">
        <v>2381</v>
      </c>
      <c r="Q1500" s="65">
        <v>8504458.8300000001</v>
      </c>
    </row>
    <row r="1501" spans="1:17" ht="23.25" x14ac:dyDescent="0.25">
      <c r="A1501" s="72">
        <v>1500</v>
      </c>
      <c r="B1501" s="81" t="s">
        <v>495</v>
      </c>
      <c r="C1501" s="73"/>
      <c r="D1501" s="24" t="s">
        <v>415</v>
      </c>
      <c r="E1501" s="24" t="s">
        <v>18</v>
      </c>
      <c r="F1501" s="24" t="s">
        <v>416</v>
      </c>
      <c r="G1501" s="24" t="s">
        <v>20</v>
      </c>
      <c r="H1501" s="24" t="s">
        <v>253</v>
      </c>
      <c r="I1501" s="58">
        <v>52</v>
      </c>
      <c r="J1501" s="249" t="str">
        <f t="shared" si="23"/>
        <v>муниципальное образование «город Екатеринбург», г. Екатеринбург, ул. Уральских рабочих, д. 52</v>
      </c>
      <c r="K1501" s="75">
        <v>1549</v>
      </c>
      <c r="L1501" s="75">
        <v>17</v>
      </c>
      <c r="M1501" s="75">
        <v>5</v>
      </c>
      <c r="N1501" s="181" t="s">
        <v>2241</v>
      </c>
      <c r="O1501" s="39">
        <v>42502</v>
      </c>
      <c r="P1501" s="181" t="s">
        <v>1626</v>
      </c>
      <c r="Q1501" s="65">
        <v>5390039.3999999994</v>
      </c>
    </row>
    <row r="1502" spans="1:17" ht="23.25" x14ac:dyDescent="0.25">
      <c r="A1502" s="72">
        <v>1501</v>
      </c>
      <c r="B1502" s="81" t="s">
        <v>495</v>
      </c>
      <c r="C1502" s="73"/>
      <c r="D1502" s="24" t="s">
        <v>415</v>
      </c>
      <c r="E1502" s="24" t="s">
        <v>18</v>
      </c>
      <c r="F1502" s="24" t="s">
        <v>416</v>
      </c>
      <c r="G1502" s="24" t="s">
        <v>20</v>
      </c>
      <c r="H1502" s="24" t="s">
        <v>253</v>
      </c>
      <c r="I1502" s="58" t="s">
        <v>1468</v>
      </c>
      <c r="J1502" s="249" t="str">
        <f t="shared" si="23"/>
        <v>муниципальное образование «город Екатеринбург», г. Екатеринбург, ул. Уральских рабочих, д. 52КОРПУС А</v>
      </c>
      <c r="K1502" s="75">
        <v>2211</v>
      </c>
      <c r="L1502" s="75">
        <v>19</v>
      </c>
      <c r="M1502" s="75">
        <v>7</v>
      </c>
      <c r="N1502" s="181" t="s">
        <v>2241</v>
      </c>
      <c r="O1502" s="39">
        <v>42502</v>
      </c>
      <c r="P1502" s="181" t="s">
        <v>1626</v>
      </c>
      <c r="Q1502" s="65">
        <v>5606596.54</v>
      </c>
    </row>
    <row r="1503" spans="1:17" ht="23.25" x14ac:dyDescent="0.25">
      <c r="A1503" s="72">
        <v>1502</v>
      </c>
      <c r="B1503" s="81" t="s">
        <v>495</v>
      </c>
      <c r="C1503" s="73"/>
      <c r="D1503" s="24" t="s">
        <v>415</v>
      </c>
      <c r="E1503" s="24" t="s">
        <v>18</v>
      </c>
      <c r="F1503" s="24" t="s">
        <v>416</v>
      </c>
      <c r="G1503" s="24" t="s">
        <v>20</v>
      </c>
      <c r="H1503" s="24" t="s">
        <v>253</v>
      </c>
      <c r="I1503" s="58" t="s">
        <v>1189</v>
      </c>
      <c r="J1503" s="249" t="str">
        <f t="shared" si="23"/>
        <v>муниципальное образование «город Екатеринбург», г. Екатеринбург, ул. Уральских рабочих, д. 53КОРПУС А</v>
      </c>
      <c r="K1503" s="75">
        <v>1970.3</v>
      </c>
      <c r="L1503" s="75">
        <v>20</v>
      </c>
      <c r="M1503" s="75">
        <v>8</v>
      </c>
      <c r="N1503" s="181" t="s">
        <v>2241</v>
      </c>
      <c r="O1503" s="39">
        <v>42502</v>
      </c>
      <c r="P1503" s="181" t="s">
        <v>1626</v>
      </c>
      <c r="Q1503" s="65">
        <v>10100693.799999999</v>
      </c>
    </row>
    <row r="1504" spans="1:17" ht="23.25" x14ac:dyDescent="0.25">
      <c r="A1504" s="72">
        <v>1503</v>
      </c>
      <c r="B1504" s="81" t="s">
        <v>495</v>
      </c>
      <c r="C1504" s="24"/>
      <c r="D1504" s="24" t="s">
        <v>415</v>
      </c>
      <c r="E1504" s="24" t="s">
        <v>18</v>
      </c>
      <c r="F1504" s="24" t="s">
        <v>416</v>
      </c>
      <c r="G1504" s="24" t="s">
        <v>20</v>
      </c>
      <c r="H1504" s="24" t="s">
        <v>253</v>
      </c>
      <c r="I1504" s="58">
        <v>55</v>
      </c>
      <c r="J1504" s="249" t="str">
        <f t="shared" si="23"/>
        <v>муниципальное образование «город Екатеринбург», г. Екатеринбург, ул. Уральских рабочих, д. 55</v>
      </c>
      <c r="K1504" s="75">
        <v>1603.3</v>
      </c>
      <c r="L1504" s="75">
        <v>14</v>
      </c>
      <c r="M1504" s="75">
        <v>8</v>
      </c>
      <c r="N1504" s="181" t="s">
        <v>2241</v>
      </c>
      <c r="O1504" s="39">
        <v>42502</v>
      </c>
      <c r="P1504" s="181" t="s">
        <v>1626</v>
      </c>
      <c r="Q1504" s="65">
        <v>5829215.3399999999</v>
      </c>
    </row>
    <row r="1505" spans="1:17" ht="23.25" x14ac:dyDescent="0.25">
      <c r="A1505" s="72">
        <v>1504</v>
      </c>
      <c r="B1505" s="81" t="s">
        <v>495</v>
      </c>
      <c r="C1505" s="73"/>
      <c r="D1505" s="24" t="s">
        <v>415</v>
      </c>
      <c r="E1505" s="24" t="s">
        <v>18</v>
      </c>
      <c r="F1505" s="24" t="s">
        <v>416</v>
      </c>
      <c r="G1505" s="24" t="s">
        <v>20</v>
      </c>
      <c r="H1505" s="24" t="s">
        <v>253</v>
      </c>
      <c r="I1505" s="58" t="s">
        <v>1190</v>
      </c>
      <c r="J1505" s="249" t="str">
        <f t="shared" si="23"/>
        <v>муниципальное образование «город Екатеринбург», г. Екатеринбург, ул. Уральских рабочих, д. 55КОРПУС А</v>
      </c>
      <c r="K1505" s="75">
        <v>1977.1</v>
      </c>
      <c r="L1505" s="75">
        <v>19</v>
      </c>
      <c r="M1505" s="75">
        <v>8</v>
      </c>
      <c r="N1505" s="181" t="s">
        <v>2241</v>
      </c>
      <c r="O1505" s="39">
        <v>42502</v>
      </c>
      <c r="P1505" s="181" t="s">
        <v>1626</v>
      </c>
      <c r="Q1505" s="65">
        <v>9290836.1999999974</v>
      </c>
    </row>
    <row r="1506" spans="1:17" ht="23.25" x14ac:dyDescent="0.25">
      <c r="A1506" s="72">
        <v>1505</v>
      </c>
      <c r="B1506" s="81" t="s">
        <v>495</v>
      </c>
      <c r="C1506" s="73"/>
      <c r="D1506" s="24" t="s">
        <v>415</v>
      </c>
      <c r="E1506" s="24" t="s">
        <v>18</v>
      </c>
      <c r="F1506" s="24" t="s">
        <v>416</v>
      </c>
      <c r="G1506" s="24" t="s">
        <v>20</v>
      </c>
      <c r="H1506" s="24" t="s">
        <v>253</v>
      </c>
      <c r="I1506" s="58" t="s">
        <v>1469</v>
      </c>
      <c r="J1506" s="249" t="str">
        <f t="shared" si="23"/>
        <v>муниципальное образование «город Екатеринбург», г. Екатеринбург, ул. Уральских рабочих, д. 55КОРПУС Б</v>
      </c>
      <c r="K1506" s="75">
        <v>1951.8</v>
      </c>
      <c r="L1506" s="75">
        <v>19</v>
      </c>
      <c r="M1506" s="75">
        <v>4</v>
      </c>
      <c r="N1506" s="181" t="s">
        <v>2241</v>
      </c>
      <c r="O1506" s="39">
        <v>42502</v>
      </c>
      <c r="P1506" s="181" t="s">
        <v>1626</v>
      </c>
      <c r="Q1506" s="65">
        <v>9937497.4400000013</v>
      </c>
    </row>
    <row r="1507" spans="1:17" ht="23.25" x14ac:dyDescent="0.25">
      <c r="A1507" s="72">
        <v>1506</v>
      </c>
      <c r="B1507" s="81" t="s">
        <v>495</v>
      </c>
      <c r="C1507" s="73"/>
      <c r="D1507" s="24" t="s">
        <v>415</v>
      </c>
      <c r="E1507" s="88" t="s">
        <v>18</v>
      </c>
      <c r="F1507" s="88" t="s">
        <v>416</v>
      </c>
      <c r="G1507" s="88" t="s">
        <v>20</v>
      </c>
      <c r="H1507" s="88" t="s">
        <v>253</v>
      </c>
      <c r="I1507" s="84" t="s">
        <v>955</v>
      </c>
      <c r="J1507" s="249" t="str">
        <f t="shared" si="23"/>
        <v>муниципальное образование «город Екатеринбург», г. Екатеринбург, ул. Уральских рабочих, д. 71</v>
      </c>
      <c r="K1507" s="75">
        <v>856.3</v>
      </c>
      <c r="L1507" s="75">
        <v>16</v>
      </c>
      <c r="M1507" s="75">
        <v>6</v>
      </c>
      <c r="N1507" s="181" t="s">
        <v>2918</v>
      </c>
      <c r="O1507" s="39">
        <v>42502</v>
      </c>
      <c r="P1507" s="181" t="s">
        <v>1672</v>
      </c>
      <c r="Q1507" s="65">
        <v>4450193.25</v>
      </c>
    </row>
    <row r="1508" spans="1:17" ht="33.75" x14ac:dyDescent="0.25">
      <c r="A1508" s="72">
        <v>1507</v>
      </c>
      <c r="B1508" s="81" t="s">
        <v>495</v>
      </c>
      <c r="C1508" s="73"/>
      <c r="D1508" s="24" t="s">
        <v>415</v>
      </c>
      <c r="E1508" s="88" t="s">
        <v>18</v>
      </c>
      <c r="F1508" s="88" t="s">
        <v>416</v>
      </c>
      <c r="G1508" s="88" t="s">
        <v>20</v>
      </c>
      <c r="H1508" s="88" t="s">
        <v>253</v>
      </c>
      <c r="I1508" s="84" t="s">
        <v>1035</v>
      </c>
      <c r="J1508" s="249" t="str">
        <f t="shared" si="23"/>
        <v>муниципальное образование «город Екатеринбург», г. Екатеринбург, ул. Уральских рабочих, д. 71КОРПУС А</v>
      </c>
      <c r="K1508" s="75">
        <v>849.9</v>
      </c>
      <c r="L1508" s="75">
        <v>16</v>
      </c>
      <c r="M1508" s="75">
        <v>8</v>
      </c>
      <c r="N1508" s="181" t="s">
        <v>3298</v>
      </c>
      <c r="O1508" s="39" t="s">
        <v>3299</v>
      </c>
      <c r="P1508" s="181" t="s">
        <v>2431</v>
      </c>
      <c r="Q1508" s="65">
        <v>6924619.5800000019</v>
      </c>
    </row>
    <row r="1509" spans="1:17" ht="23.25" x14ac:dyDescent="0.25">
      <c r="A1509" s="72">
        <v>1508</v>
      </c>
      <c r="B1509" s="81" t="s">
        <v>495</v>
      </c>
      <c r="C1509" s="73"/>
      <c r="D1509" s="24" t="s">
        <v>415</v>
      </c>
      <c r="E1509" s="88" t="s">
        <v>18</v>
      </c>
      <c r="F1509" s="88" t="s">
        <v>416</v>
      </c>
      <c r="G1509" s="88" t="s">
        <v>20</v>
      </c>
      <c r="H1509" s="88" t="s">
        <v>253</v>
      </c>
      <c r="I1509" s="84" t="s">
        <v>956</v>
      </c>
      <c r="J1509" s="249" t="str">
        <f t="shared" si="23"/>
        <v>муниципальное образование «город Екатеринбург», г. Екатеринбург, ул. Уральских рабочих, д. 73</v>
      </c>
      <c r="K1509" s="75">
        <v>850.3</v>
      </c>
      <c r="L1509" s="75">
        <v>16</v>
      </c>
      <c r="M1509" s="75">
        <v>6</v>
      </c>
      <c r="N1509" s="181" t="s">
        <v>2918</v>
      </c>
      <c r="O1509" s="39">
        <v>42502</v>
      </c>
      <c r="P1509" s="181" t="s">
        <v>1672</v>
      </c>
      <c r="Q1509" s="65">
        <v>4170355.6300000004</v>
      </c>
    </row>
    <row r="1510" spans="1:17" ht="23.25" x14ac:dyDescent="0.25">
      <c r="A1510" s="72">
        <v>1509</v>
      </c>
      <c r="B1510" s="81" t="s">
        <v>495</v>
      </c>
      <c r="C1510" s="73"/>
      <c r="D1510" s="24" t="s">
        <v>415</v>
      </c>
      <c r="E1510" s="88" t="s">
        <v>18</v>
      </c>
      <c r="F1510" s="88" t="s">
        <v>416</v>
      </c>
      <c r="G1510" s="88" t="s">
        <v>20</v>
      </c>
      <c r="H1510" s="88" t="s">
        <v>253</v>
      </c>
      <c r="I1510" s="84" t="s">
        <v>957</v>
      </c>
      <c r="J1510" s="249" t="str">
        <f t="shared" si="23"/>
        <v>муниципальное образование «город Екатеринбург», г. Екатеринбург, ул. Уральских рабочих, д. 73КОРПУС А</v>
      </c>
      <c r="K1510" s="75">
        <v>848.7</v>
      </c>
      <c r="L1510" s="75">
        <v>16</v>
      </c>
      <c r="M1510" s="75">
        <v>6</v>
      </c>
      <c r="N1510" s="181" t="s">
        <v>2918</v>
      </c>
      <c r="O1510" s="39">
        <v>42502</v>
      </c>
      <c r="P1510" s="181" t="s">
        <v>1672</v>
      </c>
      <c r="Q1510" s="65">
        <v>2657353.11</v>
      </c>
    </row>
    <row r="1511" spans="1:17" ht="23.25" x14ac:dyDescent="0.25">
      <c r="A1511" s="72">
        <v>1510</v>
      </c>
      <c r="B1511" s="81" t="s">
        <v>495</v>
      </c>
      <c r="C1511" s="82"/>
      <c r="D1511" s="24" t="s">
        <v>415</v>
      </c>
      <c r="E1511" s="88" t="s">
        <v>18</v>
      </c>
      <c r="F1511" s="88" t="s">
        <v>416</v>
      </c>
      <c r="G1511" s="88" t="s">
        <v>20</v>
      </c>
      <c r="H1511" s="88" t="s">
        <v>253</v>
      </c>
      <c r="I1511" s="84" t="s">
        <v>958</v>
      </c>
      <c r="J1511" s="249" t="str">
        <f t="shared" si="23"/>
        <v>муниципальное образование «город Екатеринбург», г. Екатеринбург, ул. Уральских рабочих, д. 75</v>
      </c>
      <c r="K1511" s="75">
        <v>849.7</v>
      </c>
      <c r="L1511" s="75">
        <v>16</v>
      </c>
      <c r="M1511" s="75">
        <v>5</v>
      </c>
      <c r="N1511" s="181" t="s">
        <v>2918</v>
      </c>
      <c r="O1511" s="39">
        <v>42502</v>
      </c>
      <c r="P1511" s="181" t="s">
        <v>1672</v>
      </c>
      <c r="Q1511" s="65">
        <v>2499165.8000000003</v>
      </c>
    </row>
    <row r="1512" spans="1:17" ht="23.25" x14ac:dyDescent="0.25">
      <c r="A1512" s="72">
        <v>1511</v>
      </c>
      <c r="B1512" s="81" t="s">
        <v>495</v>
      </c>
      <c r="C1512" s="73"/>
      <c r="D1512" s="24" t="s">
        <v>415</v>
      </c>
      <c r="E1512" s="24" t="s">
        <v>18</v>
      </c>
      <c r="F1512" s="24" t="s">
        <v>416</v>
      </c>
      <c r="G1512" s="24" t="s">
        <v>20</v>
      </c>
      <c r="H1512" s="24" t="s">
        <v>873</v>
      </c>
      <c r="I1512" s="58">
        <v>23</v>
      </c>
      <c r="J1512" s="249" t="str">
        <f t="shared" si="23"/>
        <v>муниципальное образование «город Екатеринбург», г. Екатеринбург, ул. Фестивальная, д. 23</v>
      </c>
      <c r="K1512" s="75">
        <v>1277.9000000000001</v>
      </c>
      <c r="L1512" s="75">
        <v>30</v>
      </c>
      <c r="M1512" s="75">
        <v>2</v>
      </c>
      <c r="N1512" s="38" t="s">
        <v>2113</v>
      </c>
      <c r="O1512" s="39">
        <v>42884</v>
      </c>
      <c r="P1512" s="38" t="s">
        <v>1626</v>
      </c>
      <c r="Q1512" s="65">
        <v>3006828.8</v>
      </c>
    </row>
    <row r="1513" spans="1:17" ht="23.25" x14ac:dyDescent="0.25">
      <c r="A1513" s="72">
        <v>1512</v>
      </c>
      <c r="B1513" s="81" t="s">
        <v>495</v>
      </c>
      <c r="C1513" s="100"/>
      <c r="D1513" s="49" t="s">
        <v>415</v>
      </c>
      <c r="E1513" s="49" t="s">
        <v>18</v>
      </c>
      <c r="F1513" s="49" t="s">
        <v>416</v>
      </c>
      <c r="G1513" s="49" t="s">
        <v>20</v>
      </c>
      <c r="H1513" s="49" t="s">
        <v>475</v>
      </c>
      <c r="I1513" s="67">
        <v>78</v>
      </c>
      <c r="J1513" s="249" t="str">
        <f t="shared" si="23"/>
        <v>муниципальное образование «город Екатеринбург», г. Екатеринбург, ул. Фрезеровщиков, д. 78</v>
      </c>
      <c r="K1513" s="99">
        <v>7793.74</v>
      </c>
      <c r="L1513" s="75">
        <v>142</v>
      </c>
      <c r="M1513" s="99">
        <v>4</v>
      </c>
      <c r="N1513" s="55" t="s">
        <v>1299</v>
      </c>
      <c r="O1513" s="54">
        <v>42598</v>
      </c>
      <c r="P1513" s="55" t="s">
        <v>1598</v>
      </c>
      <c r="Q1513" s="65">
        <v>7255220.4800000004</v>
      </c>
    </row>
    <row r="1514" spans="1:17" ht="23.25" x14ac:dyDescent="0.25">
      <c r="A1514" s="72">
        <v>1513</v>
      </c>
      <c r="B1514" s="81" t="s">
        <v>495</v>
      </c>
      <c r="C1514" s="100"/>
      <c r="D1514" s="49" t="s">
        <v>415</v>
      </c>
      <c r="E1514" s="49" t="s">
        <v>18</v>
      </c>
      <c r="F1514" s="49" t="s">
        <v>416</v>
      </c>
      <c r="G1514" s="49" t="s">
        <v>20</v>
      </c>
      <c r="H1514" s="49" t="s">
        <v>475</v>
      </c>
      <c r="I1514" s="67">
        <v>80</v>
      </c>
      <c r="J1514" s="249" t="str">
        <f t="shared" si="23"/>
        <v>муниципальное образование «город Екатеринбург», г. Екатеринбург, ул. Фрезеровщиков, д. 80</v>
      </c>
      <c r="K1514" s="99">
        <v>7728</v>
      </c>
      <c r="L1514" s="75">
        <v>142</v>
      </c>
      <c r="M1514" s="99">
        <v>4</v>
      </c>
      <c r="N1514" s="55" t="s">
        <v>1299</v>
      </c>
      <c r="O1514" s="54">
        <v>42598</v>
      </c>
      <c r="P1514" s="55" t="s">
        <v>1598</v>
      </c>
      <c r="Q1514" s="65">
        <v>7255220.4800000004</v>
      </c>
    </row>
    <row r="1515" spans="1:17" ht="23.25" x14ac:dyDescent="0.25">
      <c r="A1515" s="72">
        <v>1514</v>
      </c>
      <c r="B1515" s="81" t="s">
        <v>495</v>
      </c>
      <c r="C1515" s="100"/>
      <c r="D1515" s="49" t="s">
        <v>415</v>
      </c>
      <c r="E1515" s="49" t="s">
        <v>18</v>
      </c>
      <c r="F1515" s="49" t="s">
        <v>416</v>
      </c>
      <c r="G1515" s="49" t="s">
        <v>20</v>
      </c>
      <c r="H1515" s="49" t="s">
        <v>162</v>
      </c>
      <c r="I1515" s="67">
        <v>100</v>
      </c>
      <c r="J1515" s="249" t="str">
        <f t="shared" si="23"/>
        <v>муниципальное образование «город Екатеринбург», г. Екатеринбург, ул. Фрунзе, д. 100</v>
      </c>
      <c r="K1515" s="99">
        <v>4462.8999999999996</v>
      </c>
      <c r="L1515" s="75">
        <v>107</v>
      </c>
      <c r="M1515" s="99">
        <v>2</v>
      </c>
      <c r="N1515" s="55" t="s">
        <v>1298</v>
      </c>
      <c r="O1515" s="54">
        <v>42598</v>
      </c>
      <c r="P1515" s="55" t="s">
        <v>1598</v>
      </c>
      <c r="Q1515" s="65">
        <v>3623798.94</v>
      </c>
    </row>
    <row r="1516" spans="1:17" ht="23.25" x14ac:dyDescent="0.25">
      <c r="A1516" s="72">
        <v>1515</v>
      </c>
      <c r="B1516" s="81" t="s">
        <v>495</v>
      </c>
      <c r="C1516" s="100"/>
      <c r="D1516" s="49" t="s">
        <v>415</v>
      </c>
      <c r="E1516" s="49" t="s">
        <v>18</v>
      </c>
      <c r="F1516" s="49" t="s">
        <v>416</v>
      </c>
      <c r="G1516" s="49" t="s">
        <v>20</v>
      </c>
      <c r="H1516" s="49" t="s">
        <v>162</v>
      </c>
      <c r="I1516" s="67" t="s">
        <v>889</v>
      </c>
      <c r="J1516" s="249" t="str">
        <f t="shared" si="23"/>
        <v>муниципальное образование «город Екатеринбург», г. Екатеринбург, ул. Фрунзе, д. 102А</v>
      </c>
      <c r="K1516" s="99">
        <v>1942.4</v>
      </c>
      <c r="L1516" s="75">
        <v>34</v>
      </c>
      <c r="M1516" s="99">
        <v>1</v>
      </c>
      <c r="N1516" s="55" t="s">
        <v>1299</v>
      </c>
      <c r="O1516" s="54">
        <v>42598</v>
      </c>
      <c r="P1516" s="55" t="s">
        <v>1598</v>
      </c>
      <c r="Q1516" s="65">
        <v>1872073.95</v>
      </c>
    </row>
    <row r="1517" spans="1:17" ht="23.25" x14ac:dyDescent="0.25">
      <c r="A1517" s="72">
        <v>1516</v>
      </c>
      <c r="B1517" s="81" t="s">
        <v>495</v>
      </c>
      <c r="C1517" s="24"/>
      <c r="D1517" s="24" t="s">
        <v>415</v>
      </c>
      <c r="E1517" s="24" t="s">
        <v>18</v>
      </c>
      <c r="F1517" s="24" t="s">
        <v>416</v>
      </c>
      <c r="G1517" s="24" t="s">
        <v>20</v>
      </c>
      <c r="H1517" s="24" t="s">
        <v>162</v>
      </c>
      <c r="I1517" s="58" t="s">
        <v>906</v>
      </c>
      <c r="J1517" s="249" t="str">
        <f t="shared" si="23"/>
        <v>муниципальное образование «город Екатеринбург», г. Екатеринбург, ул. Фрунзе, д. 67А</v>
      </c>
      <c r="K1517" s="75">
        <v>678.6</v>
      </c>
      <c r="L1517" s="75">
        <v>12</v>
      </c>
      <c r="M1517" s="75">
        <v>8</v>
      </c>
      <c r="N1517" s="38" t="s">
        <v>3300</v>
      </c>
      <c r="O1517" s="39" t="s">
        <v>3301</v>
      </c>
      <c r="P1517" s="38" t="s">
        <v>3302</v>
      </c>
      <c r="Q1517" s="65">
        <v>3769244.46</v>
      </c>
    </row>
    <row r="1518" spans="1:17" ht="23.25" x14ac:dyDescent="0.25">
      <c r="A1518" s="72">
        <v>1517</v>
      </c>
      <c r="B1518" s="81" t="s">
        <v>495</v>
      </c>
      <c r="C1518" s="73"/>
      <c r="D1518" s="24" t="s">
        <v>415</v>
      </c>
      <c r="E1518" s="24" t="s">
        <v>18</v>
      </c>
      <c r="F1518" s="24" t="s">
        <v>416</v>
      </c>
      <c r="G1518" s="24" t="s">
        <v>20</v>
      </c>
      <c r="H1518" s="24" t="s">
        <v>162</v>
      </c>
      <c r="I1518" s="58" t="s">
        <v>907</v>
      </c>
      <c r="J1518" s="249" t="str">
        <f t="shared" si="23"/>
        <v>муниципальное образование «город Екатеринбург», г. Екатеринбург, ул. Фрунзе, д. 67Б</v>
      </c>
      <c r="K1518" s="75">
        <v>685.7</v>
      </c>
      <c r="L1518" s="75">
        <v>12</v>
      </c>
      <c r="M1518" s="75">
        <v>8</v>
      </c>
      <c r="N1518" s="181" t="s">
        <v>2239</v>
      </c>
      <c r="O1518" s="39">
        <v>42506</v>
      </c>
      <c r="P1518" s="181" t="s">
        <v>1635</v>
      </c>
      <c r="Q1518" s="65">
        <v>4020500.7200000007</v>
      </c>
    </row>
    <row r="1519" spans="1:17" ht="23.25" x14ac:dyDescent="0.25">
      <c r="A1519" s="72">
        <v>1518</v>
      </c>
      <c r="B1519" s="81" t="s">
        <v>495</v>
      </c>
      <c r="C1519" s="82"/>
      <c r="D1519" s="24" t="s">
        <v>415</v>
      </c>
      <c r="E1519" s="24" t="s">
        <v>18</v>
      </c>
      <c r="F1519" s="24" t="s">
        <v>416</v>
      </c>
      <c r="G1519" s="24" t="s">
        <v>20</v>
      </c>
      <c r="H1519" s="24" t="s">
        <v>162</v>
      </c>
      <c r="I1519" s="58" t="s">
        <v>908</v>
      </c>
      <c r="J1519" s="249" t="str">
        <f t="shared" si="23"/>
        <v>муниципальное образование «город Екатеринбург», г. Екатеринбург, ул. Фрунзе, д. 67В</v>
      </c>
      <c r="K1519" s="75">
        <v>1024.9000000000001</v>
      </c>
      <c r="L1519" s="75">
        <v>18</v>
      </c>
      <c r="M1519" s="75">
        <v>6</v>
      </c>
      <c r="N1519" s="181" t="s">
        <v>2239</v>
      </c>
      <c r="O1519" s="39">
        <v>42506</v>
      </c>
      <c r="P1519" s="181" t="s">
        <v>1635</v>
      </c>
      <c r="Q1519" s="65">
        <v>3193036.3400000003</v>
      </c>
    </row>
    <row r="1520" spans="1:17" ht="23.25" x14ac:dyDescent="0.25">
      <c r="A1520" s="72">
        <v>1519</v>
      </c>
      <c r="B1520" s="81" t="s">
        <v>495</v>
      </c>
      <c r="C1520" s="100"/>
      <c r="D1520" s="49" t="s">
        <v>415</v>
      </c>
      <c r="E1520" s="49" t="s">
        <v>18</v>
      </c>
      <c r="F1520" s="49" t="s">
        <v>416</v>
      </c>
      <c r="G1520" s="49" t="s">
        <v>20</v>
      </c>
      <c r="H1520" s="49" t="s">
        <v>348</v>
      </c>
      <c r="I1520" s="67">
        <v>45</v>
      </c>
      <c r="J1520" s="249" t="str">
        <f t="shared" si="23"/>
        <v>муниципальное образование «город Екатеринбург», г. Екатеринбург, ул. Фурманова, д. 45</v>
      </c>
      <c r="K1520" s="99">
        <v>4301.8999999999996</v>
      </c>
      <c r="L1520" s="75">
        <v>74</v>
      </c>
      <c r="M1520" s="99">
        <v>2</v>
      </c>
      <c r="N1520" s="55" t="s">
        <v>1300</v>
      </c>
      <c r="O1520" s="54">
        <v>42598</v>
      </c>
      <c r="P1520" s="55" t="s">
        <v>1598</v>
      </c>
      <c r="Q1520" s="65">
        <v>3667403.78</v>
      </c>
    </row>
    <row r="1521" spans="1:17" ht="23.25" x14ac:dyDescent="0.25">
      <c r="A1521" s="72">
        <v>1520</v>
      </c>
      <c r="B1521" s="81" t="s">
        <v>495</v>
      </c>
      <c r="C1521" s="73"/>
      <c r="D1521" s="24" t="s">
        <v>415</v>
      </c>
      <c r="E1521" s="24" t="s">
        <v>18</v>
      </c>
      <c r="F1521" s="24" t="s">
        <v>416</v>
      </c>
      <c r="G1521" s="24" t="s">
        <v>20</v>
      </c>
      <c r="H1521" s="24" t="s">
        <v>445</v>
      </c>
      <c r="I1521" s="58">
        <v>6</v>
      </c>
      <c r="J1521" s="249" t="str">
        <f t="shared" si="23"/>
        <v>муниципальное образование «город Екатеринбург», г. Екатеринбург, ул. Хомякова, д. 6</v>
      </c>
      <c r="K1521" s="75">
        <v>710</v>
      </c>
      <c r="L1521" s="75">
        <v>10</v>
      </c>
      <c r="M1521" s="75">
        <v>8</v>
      </c>
      <c r="N1521" s="181" t="s">
        <v>1694</v>
      </c>
      <c r="O1521" s="39">
        <v>42219</v>
      </c>
      <c r="P1521" s="181" t="s">
        <v>1658</v>
      </c>
      <c r="Q1521" s="65">
        <v>2324230.6600000006</v>
      </c>
    </row>
    <row r="1522" spans="1:17" ht="23.25" x14ac:dyDescent="0.25">
      <c r="A1522" s="72">
        <v>1521</v>
      </c>
      <c r="B1522" s="81" t="s">
        <v>495</v>
      </c>
      <c r="C1522" s="100"/>
      <c r="D1522" s="49" t="s">
        <v>415</v>
      </c>
      <c r="E1522" s="49" t="s">
        <v>18</v>
      </c>
      <c r="F1522" s="49" t="s">
        <v>416</v>
      </c>
      <c r="G1522" s="49" t="s">
        <v>20</v>
      </c>
      <c r="H1522" s="49" t="s">
        <v>301</v>
      </c>
      <c r="I1522" s="67">
        <v>100</v>
      </c>
      <c r="J1522" s="249" t="str">
        <f t="shared" si="23"/>
        <v>муниципальное образование «город Екатеринбург», г. Екатеринбург, ул. Хохрякова, д. 100</v>
      </c>
      <c r="K1522" s="99">
        <v>4109.8999999999996</v>
      </c>
      <c r="L1522" s="75">
        <v>128</v>
      </c>
      <c r="M1522" s="99">
        <v>3</v>
      </c>
      <c r="N1522" s="55" t="s">
        <v>1299</v>
      </c>
      <c r="O1522" s="54">
        <v>42598</v>
      </c>
      <c r="P1522" s="55" t="s">
        <v>1598</v>
      </c>
      <c r="Q1522" s="65">
        <v>5437460.6500000004</v>
      </c>
    </row>
    <row r="1523" spans="1:17" ht="23.25" x14ac:dyDescent="0.25">
      <c r="A1523" s="72">
        <v>1522</v>
      </c>
      <c r="B1523" s="81" t="s">
        <v>495</v>
      </c>
      <c r="C1523" s="100"/>
      <c r="D1523" s="49" t="s">
        <v>415</v>
      </c>
      <c r="E1523" s="49" t="s">
        <v>18</v>
      </c>
      <c r="F1523" s="49" t="s">
        <v>416</v>
      </c>
      <c r="G1523" s="49" t="s">
        <v>20</v>
      </c>
      <c r="H1523" s="49" t="s">
        <v>301</v>
      </c>
      <c r="I1523" s="67">
        <v>102</v>
      </c>
      <c r="J1523" s="249" t="str">
        <f t="shared" si="23"/>
        <v>муниципальное образование «город Екатеринбург», г. Екатеринбург, ул. Хохрякова, д. 102</v>
      </c>
      <c r="K1523" s="99">
        <v>3786.1</v>
      </c>
      <c r="L1523" s="75">
        <v>34</v>
      </c>
      <c r="M1523" s="99">
        <v>2</v>
      </c>
      <c r="N1523" s="55" t="s">
        <v>1298</v>
      </c>
      <c r="O1523" s="54">
        <v>42598</v>
      </c>
      <c r="P1523" s="55" t="s">
        <v>1598</v>
      </c>
      <c r="Q1523" s="65">
        <v>3624191.6</v>
      </c>
    </row>
    <row r="1524" spans="1:17" ht="23.25" x14ac:dyDescent="0.25">
      <c r="A1524" s="72">
        <v>1523</v>
      </c>
      <c r="B1524" s="81" t="s">
        <v>495</v>
      </c>
      <c r="C1524" s="73"/>
      <c r="D1524" s="24" t="s">
        <v>415</v>
      </c>
      <c r="E1524" s="88" t="s">
        <v>18</v>
      </c>
      <c r="F1524" s="88" t="s">
        <v>416</v>
      </c>
      <c r="G1524" s="88" t="s">
        <v>20</v>
      </c>
      <c r="H1524" s="88" t="s">
        <v>518</v>
      </c>
      <c r="I1524" s="84">
        <v>65</v>
      </c>
      <c r="J1524" s="249" t="str">
        <f t="shared" si="23"/>
        <v>муниципальное образование «город Екатеринбург», г. Екатеринбург, ул. Циолковского, д. 65</v>
      </c>
      <c r="K1524" s="75">
        <v>697</v>
      </c>
      <c r="L1524" s="75">
        <v>12</v>
      </c>
      <c r="M1524" s="75">
        <v>5</v>
      </c>
      <c r="N1524" s="38" t="s">
        <v>3303</v>
      </c>
      <c r="O1524" s="39" t="s">
        <v>3304</v>
      </c>
      <c r="P1524" s="38" t="s">
        <v>2120</v>
      </c>
      <c r="Q1524" s="65">
        <v>3388584.0500000003</v>
      </c>
    </row>
    <row r="1525" spans="1:17" ht="23.25" x14ac:dyDescent="0.25">
      <c r="A1525" s="72">
        <v>1524</v>
      </c>
      <c r="B1525" s="81" t="s">
        <v>495</v>
      </c>
      <c r="C1525" s="73"/>
      <c r="D1525" s="24" t="s">
        <v>415</v>
      </c>
      <c r="E1525" s="88" t="s">
        <v>18</v>
      </c>
      <c r="F1525" s="88" t="s">
        <v>416</v>
      </c>
      <c r="G1525" s="88" t="s">
        <v>20</v>
      </c>
      <c r="H1525" s="88" t="s">
        <v>518</v>
      </c>
      <c r="I1525" s="84">
        <v>67</v>
      </c>
      <c r="J1525" s="249" t="str">
        <f t="shared" si="23"/>
        <v>муниципальное образование «город Екатеринбург», г. Екатеринбург, ул. Циолковского, д. 67</v>
      </c>
      <c r="K1525" s="75">
        <v>692.9</v>
      </c>
      <c r="L1525" s="75">
        <v>12</v>
      </c>
      <c r="M1525" s="75">
        <v>5</v>
      </c>
      <c r="N1525" s="38" t="s">
        <v>3303</v>
      </c>
      <c r="O1525" s="39" t="s">
        <v>3304</v>
      </c>
      <c r="P1525" s="38" t="s">
        <v>2120</v>
      </c>
      <c r="Q1525" s="65">
        <v>3444079.25</v>
      </c>
    </row>
    <row r="1526" spans="1:17" ht="23.25" x14ac:dyDescent="0.25">
      <c r="A1526" s="72">
        <v>1525</v>
      </c>
      <c r="B1526" s="81" t="s">
        <v>495</v>
      </c>
      <c r="C1526" s="73"/>
      <c r="D1526" s="24" t="s">
        <v>415</v>
      </c>
      <c r="E1526" s="88" t="s">
        <v>18</v>
      </c>
      <c r="F1526" s="88" t="s">
        <v>416</v>
      </c>
      <c r="G1526" s="88" t="s">
        <v>20</v>
      </c>
      <c r="H1526" s="88" t="s">
        <v>518</v>
      </c>
      <c r="I1526" s="84">
        <v>69</v>
      </c>
      <c r="J1526" s="249" t="str">
        <f t="shared" si="23"/>
        <v>муниципальное образование «город Екатеринбург», г. Екатеринбург, ул. Циолковского, д. 69</v>
      </c>
      <c r="K1526" s="75">
        <v>1135.5999999999999</v>
      </c>
      <c r="L1526" s="75">
        <v>18</v>
      </c>
      <c r="M1526" s="75">
        <v>3</v>
      </c>
      <c r="N1526" s="181" t="s">
        <v>2416</v>
      </c>
      <c r="O1526" s="39">
        <v>0</v>
      </c>
      <c r="P1526" s="181" t="s">
        <v>2120</v>
      </c>
      <c r="Q1526" s="65">
        <v>1258239.2</v>
      </c>
    </row>
    <row r="1527" spans="1:17" ht="23.25" x14ac:dyDescent="0.25">
      <c r="A1527" s="72">
        <v>1526</v>
      </c>
      <c r="B1527" s="81" t="s">
        <v>495</v>
      </c>
      <c r="C1527" s="73"/>
      <c r="D1527" s="24" t="s">
        <v>415</v>
      </c>
      <c r="E1527" s="24" t="s">
        <v>18</v>
      </c>
      <c r="F1527" s="24" t="s">
        <v>416</v>
      </c>
      <c r="G1527" s="24" t="s">
        <v>20</v>
      </c>
      <c r="H1527" s="24" t="s">
        <v>518</v>
      </c>
      <c r="I1527" s="58">
        <v>71</v>
      </c>
      <c r="J1527" s="249" t="str">
        <f t="shared" si="23"/>
        <v>муниципальное образование «город Екатеринбург», г. Екатеринбург, ул. Циолковского, д. 71</v>
      </c>
      <c r="K1527" s="75">
        <v>611</v>
      </c>
      <c r="L1527" s="75">
        <v>12</v>
      </c>
      <c r="M1527" s="75">
        <v>8</v>
      </c>
      <c r="N1527" s="181" t="s">
        <v>2242</v>
      </c>
      <c r="O1527" s="39">
        <v>42219</v>
      </c>
      <c r="P1527" s="181" t="s">
        <v>1617</v>
      </c>
      <c r="Q1527" s="65">
        <v>3567391.34</v>
      </c>
    </row>
    <row r="1528" spans="1:17" ht="23.25" x14ac:dyDescent="0.25">
      <c r="A1528" s="72">
        <v>1527</v>
      </c>
      <c r="B1528" s="81" t="s">
        <v>495</v>
      </c>
      <c r="C1528" s="73"/>
      <c r="D1528" s="24" t="s">
        <v>415</v>
      </c>
      <c r="E1528" s="24" t="s">
        <v>18</v>
      </c>
      <c r="F1528" s="24" t="s">
        <v>416</v>
      </c>
      <c r="G1528" s="24" t="s">
        <v>20</v>
      </c>
      <c r="H1528" s="24" t="s">
        <v>518</v>
      </c>
      <c r="I1528" s="58" t="s">
        <v>902</v>
      </c>
      <c r="J1528" s="249" t="str">
        <f t="shared" si="23"/>
        <v>муниципальное образование «город Екатеринбург», г. Екатеринбург, ул. Циолковского, д. 76А</v>
      </c>
      <c r="K1528" s="75">
        <v>2045.3</v>
      </c>
      <c r="L1528" s="75">
        <v>26</v>
      </c>
      <c r="M1528" s="75">
        <v>3</v>
      </c>
      <c r="N1528" s="181" t="s">
        <v>2416</v>
      </c>
      <c r="O1528" s="39">
        <v>0</v>
      </c>
      <c r="P1528" s="181" t="s">
        <v>2120</v>
      </c>
      <c r="Q1528" s="65">
        <v>1220346.56</v>
      </c>
    </row>
    <row r="1529" spans="1:17" ht="23.25" x14ac:dyDescent="0.25">
      <c r="A1529" s="72">
        <v>1528</v>
      </c>
      <c r="B1529" s="81" t="s">
        <v>495</v>
      </c>
      <c r="C1529" s="73"/>
      <c r="D1529" s="24" t="s">
        <v>415</v>
      </c>
      <c r="E1529" s="24" t="s">
        <v>18</v>
      </c>
      <c r="F1529" s="24" t="s">
        <v>416</v>
      </c>
      <c r="G1529" s="24" t="s">
        <v>20</v>
      </c>
      <c r="H1529" s="24" t="s">
        <v>518</v>
      </c>
      <c r="I1529" s="58">
        <v>78</v>
      </c>
      <c r="J1529" s="249" t="str">
        <f t="shared" si="23"/>
        <v>муниципальное образование «город Екатеринбург», г. Екатеринбург, ул. Циолковского, д. 78</v>
      </c>
      <c r="K1529" s="75">
        <v>740.9</v>
      </c>
      <c r="L1529" s="75">
        <v>16</v>
      </c>
      <c r="M1529" s="75">
        <v>8</v>
      </c>
      <c r="N1529" s="181" t="s">
        <v>2242</v>
      </c>
      <c r="O1529" s="39">
        <v>42219</v>
      </c>
      <c r="P1529" s="181" t="s">
        <v>1617</v>
      </c>
      <c r="Q1529" s="65">
        <v>4219125.3999999994</v>
      </c>
    </row>
    <row r="1530" spans="1:17" ht="23.25" x14ac:dyDescent="0.25">
      <c r="A1530" s="72">
        <v>1529</v>
      </c>
      <c r="B1530" s="81" t="s">
        <v>495</v>
      </c>
      <c r="C1530" s="101"/>
      <c r="D1530" s="49" t="s">
        <v>415</v>
      </c>
      <c r="E1530" s="49" t="s">
        <v>18</v>
      </c>
      <c r="F1530" s="49" t="s">
        <v>416</v>
      </c>
      <c r="G1530" s="49" t="s">
        <v>20</v>
      </c>
      <c r="H1530" s="49" t="s">
        <v>247</v>
      </c>
      <c r="I1530" s="67">
        <v>10</v>
      </c>
      <c r="J1530" s="249" t="str">
        <f t="shared" si="23"/>
        <v>муниципальное образование «город Екатеринбург», г. Екатеринбург, ул. Чайковского, д. 10</v>
      </c>
      <c r="K1530" s="99">
        <v>3865.7</v>
      </c>
      <c r="L1530" s="75">
        <v>62</v>
      </c>
      <c r="M1530" s="99">
        <v>1</v>
      </c>
      <c r="N1530" s="55" t="s">
        <v>1298</v>
      </c>
      <c r="O1530" s="54">
        <v>42598</v>
      </c>
      <c r="P1530" s="55" t="s">
        <v>1598</v>
      </c>
      <c r="Q1530" s="65">
        <v>1867517.94</v>
      </c>
    </row>
    <row r="1531" spans="1:17" ht="23.25" x14ac:dyDescent="0.25">
      <c r="A1531" s="72">
        <v>1530</v>
      </c>
      <c r="B1531" s="81" t="s">
        <v>495</v>
      </c>
      <c r="C1531" s="24"/>
      <c r="D1531" s="24" t="s">
        <v>415</v>
      </c>
      <c r="E1531" s="88" t="s">
        <v>18</v>
      </c>
      <c r="F1531" s="88" t="s">
        <v>416</v>
      </c>
      <c r="G1531" s="88" t="s">
        <v>20</v>
      </c>
      <c r="H1531" s="88" t="s">
        <v>99</v>
      </c>
      <c r="I1531" s="84" t="s">
        <v>1028</v>
      </c>
      <c r="J1531" s="249" t="str">
        <f t="shared" si="23"/>
        <v>муниципальное образование «город Екатеринбург», г. Екатеринбург, ул. Чапаева, д. 14КОРПУС 3</v>
      </c>
      <c r="K1531" s="75">
        <v>3042</v>
      </c>
      <c r="L1531" s="75">
        <v>37</v>
      </c>
      <c r="M1531" s="75">
        <v>7</v>
      </c>
      <c r="N1531" s="38" t="s">
        <v>2119</v>
      </c>
      <c r="O1531" s="39">
        <v>42865</v>
      </c>
      <c r="P1531" s="38" t="s">
        <v>1964</v>
      </c>
      <c r="Q1531" s="65">
        <v>5342367.4000000004</v>
      </c>
    </row>
    <row r="1532" spans="1:17" ht="23.25" x14ac:dyDescent="0.25">
      <c r="A1532" s="72">
        <v>1531</v>
      </c>
      <c r="B1532" s="81" t="s">
        <v>495</v>
      </c>
      <c r="C1532" s="73"/>
      <c r="D1532" s="24" t="s">
        <v>415</v>
      </c>
      <c r="E1532" s="88" t="s">
        <v>18</v>
      </c>
      <c r="F1532" s="88" t="s">
        <v>416</v>
      </c>
      <c r="G1532" s="88" t="s">
        <v>20</v>
      </c>
      <c r="H1532" s="88" t="s">
        <v>99</v>
      </c>
      <c r="I1532" s="84" t="s">
        <v>959</v>
      </c>
      <c r="J1532" s="249" t="str">
        <f t="shared" si="23"/>
        <v>муниципальное образование «город Екатеринбург», г. Екатеринбург, ул. Чапаева, д. 14КОРПУС 8</v>
      </c>
      <c r="K1532" s="75">
        <v>1606.3</v>
      </c>
      <c r="L1532" s="75">
        <v>24</v>
      </c>
      <c r="M1532" s="75">
        <v>8</v>
      </c>
      <c r="N1532" s="181" t="s">
        <v>1679</v>
      </c>
      <c r="O1532" s="39">
        <v>42247</v>
      </c>
      <c r="P1532" s="181" t="s">
        <v>1647</v>
      </c>
      <c r="Q1532" s="65">
        <v>5134098.0599999996</v>
      </c>
    </row>
    <row r="1533" spans="1:17" ht="23.25" x14ac:dyDescent="0.25">
      <c r="A1533" s="72">
        <v>1532</v>
      </c>
      <c r="B1533" s="81" t="s">
        <v>495</v>
      </c>
      <c r="C1533" s="73"/>
      <c r="D1533" s="24" t="s">
        <v>415</v>
      </c>
      <c r="E1533" s="88" t="s">
        <v>18</v>
      </c>
      <c r="F1533" s="88" t="s">
        <v>416</v>
      </c>
      <c r="G1533" s="88" t="s">
        <v>20</v>
      </c>
      <c r="H1533" s="88" t="s">
        <v>617</v>
      </c>
      <c r="I1533" s="84" t="s">
        <v>960</v>
      </c>
      <c r="J1533" s="249" t="str">
        <f t="shared" si="23"/>
        <v>муниципальное образование «город Екатеринбург», г. Екатеринбург, ул. Челюскинцев, д. 62</v>
      </c>
      <c r="K1533" s="75">
        <v>4987.5</v>
      </c>
      <c r="L1533" s="75">
        <v>71</v>
      </c>
      <c r="M1533" s="75">
        <v>2</v>
      </c>
      <c r="N1533" s="181" t="s">
        <v>2486</v>
      </c>
      <c r="O1533" s="39">
        <v>42618</v>
      </c>
      <c r="P1533" s="181" t="s">
        <v>1716</v>
      </c>
      <c r="Q1533" s="65">
        <v>3093893.9200000004</v>
      </c>
    </row>
    <row r="1534" spans="1:17" ht="33.75" x14ac:dyDescent="0.25">
      <c r="A1534" s="72">
        <v>1533</v>
      </c>
      <c r="B1534" s="81" t="s">
        <v>495</v>
      </c>
      <c r="C1534" s="73"/>
      <c r="D1534" s="44" t="s">
        <v>415</v>
      </c>
      <c r="E1534" s="31" t="s">
        <v>18</v>
      </c>
      <c r="F1534" s="31" t="s">
        <v>416</v>
      </c>
      <c r="G1534" s="31" t="s">
        <v>20</v>
      </c>
      <c r="H1534" s="31" t="s">
        <v>617</v>
      </c>
      <c r="I1534" s="89" t="s">
        <v>961</v>
      </c>
      <c r="J1534" s="249" t="str">
        <f t="shared" si="23"/>
        <v>муниципальное образование «город Екатеринбург», г. Екатеринбург, ул. Челюскинцев, д. 64КОРПУС А</v>
      </c>
      <c r="K1534" s="75">
        <v>6644</v>
      </c>
      <c r="L1534" s="75">
        <v>92</v>
      </c>
      <c r="M1534" s="75">
        <v>2</v>
      </c>
      <c r="N1534" s="181" t="s">
        <v>3306</v>
      </c>
      <c r="O1534" s="39" t="s">
        <v>3308</v>
      </c>
      <c r="P1534" s="181" t="s">
        <v>3307</v>
      </c>
      <c r="Q1534" s="65">
        <v>3491545.6600000006</v>
      </c>
    </row>
    <row r="1535" spans="1:17" ht="23.25" x14ac:dyDescent="0.25">
      <c r="A1535" s="72">
        <v>1534</v>
      </c>
      <c r="B1535" s="81" t="s">
        <v>495</v>
      </c>
      <c r="C1535" s="100"/>
      <c r="D1535" s="49" t="s">
        <v>415</v>
      </c>
      <c r="E1535" s="49" t="s">
        <v>18</v>
      </c>
      <c r="F1535" s="49" t="s">
        <v>416</v>
      </c>
      <c r="G1535" s="49" t="s">
        <v>20</v>
      </c>
      <c r="H1535" s="49" t="s">
        <v>592</v>
      </c>
      <c r="I1535" s="67">
        <v>16</v>
      </c>
      <c r="J1535" s="249" t="str">
        <f t="shared" si="23"/>
        <v>муниципальное образование «город Екатеринбург», г. Екатеринбург, ул. Черепанова, д. 16</v>
      </c>
      <c r="K1535" s="99">
        <v>17772.400000000001</v>
      </c>
      <c r="L1535" s="75">
        <v>293</v>
      </c>
      <c r="M1535" s="99">
        <v>8</v>
      </c>
      <c r="N1535" s="55" t="s">
        <v>1299</v>
      </c>
      <c r="O1535" s="54">
        <v>42598</v>
      </c>
      <c r="P1535" s="55" t="s">
        <v>1598</v>
      </c>
      <c r="Q1535" s="65">
        <v>14595355.9</v>
      </c>
    </row>
    <row r="1536" spans="1:17" ht="23.25" x14ac:dyDescent="0.25">
      <c r="A1536" s="72">
        <v>1535</v>
      </c>
      <c r="B1536" s="81" t="s">
        <v>495</v>
      </c>
      <c r="C1536" s="73"/>
      <c r="D1536" s="24" t="s">
        <v>415</v>
      </c>
      <c r="E1536" s="24" t="s">
        <v>18</v>
      </c>
      <c r="F1536" s="24" t="s">
        <v>416</v>
      </c>
      <c r="G1536" s="24" t="s">
        <v>20</v>
      </c>
      <c r="H1536" s="24" t="s">
        <v>458</v>
      </c>
      <c r="I1536" s="58">
        <v>34</v>
      </c>
      <c r="J1536" s="249" t="str">
        <f t="shared" si="23"/>
        <v>муниципальное образование «город Екатеринбург», г. Екатеринбург, ул. Черняховского, д. 34</v>
      </c>
      <c r="K1536" s="75">
        <v>1721</v>
      </c>
      <c r="L1536" s="75">
        <v>24</v>
      </c>
      <c r="M1536" s="75">
        <v>8</v>
      </c>
      <c r="N1536" s="38" t="s">
        <v>2088</v>
      </c>
      <c r="O1536" s="39">
        <v>42865</v>
      </c>
      <c r="P1536" s="38" t="s">
        <v>1632</v>
      </c>
      <c r="Q1536" s="65">
        <v>9096775.7599999998</v>
      </c>
    </row>
    <row r="1537" spans="1:17" ht="23.25" x14ac:dyDescent="0.25">
      <c r="A1537" s="72">
        <v>1536</v>
      </c>
      <c r="B1537" s="81" t="s">
        <v>495</v>
      </c>
      <c r="C1537" s="73"/>
      <c r="D1537" s="24" t="s">
        <v>415</v>
      </c>
      <c r="E1537" s="88" t="s">
        <v>18</v>
      </c>
      <c r="F1537" s="88" t="s">
        <v>416</v>
      </c>
      <c r="G1537" s="88" t="s">
        <v>20</v>
      </c>
      <c r="H1537" s="88" t="s">
        <v>458</v>
      </c>
      <c r="I1537" s="84">
        <v>35</v>
      </c>
      <c r="J1537" s="249" t="str">
        <f t="shared" si="23"/>
        <v>муниципальное образование «город Екатеринбург», г. Екатеринбург, ул. Черняховского, д. 35</v>
      </c>
      <c r="K1537" s="75">
        <v>881</v>
      </c>
      <c r="L1537" s="75">
        <v>24</v>
      </c>
      <c r="M1537" s="75">
        <v>7</v>
      </c>
      <c r="N1537" s="181" t="s">
        <v>2088</v>
      </c>
      <c r="O1537" s="39">
        <v>42865</v>
      </c>
      <c r="P1537" s="181" t="s">
        <v>1632</v>
      </c>
      <c r="Q1537" s="65">
        <v>3786991.6999999993</v>
      </c>
    </row>
    <row r="1538" spans="1:17" ht="23.25" x14ac:dyDescent="0.25">
      <c r="A1538" s="72">
        <v>1537</v>
      </c>
      <c r="B1538" s="81" t="s">
        <v>495</v>
      </c>
      <c r="C1538" s="73"/>
      <c r="D1538" s="24" t="s">
        <v>415</v>
      </c>
      <c r="E1538" s="24" t="s">
        <v>18</v>
      </c>
      <c r="F1538" s="24" t="s">
        <v>416</v>
      </c>
      <c r="G1538" s="24" t="s">
        <v>20</v>
      </c>
      <c r="H1538" s="24" t="s">
        <v>458</v>
      </c>
      <c r="I1538" s="58">
        <v>41</v>
      </c>
      <c r="J1538" s="249" t="str">
        <f t="shared" si="23"/>
        <v>муниципальное образование «город Екатеринбург», г. Екатеринбург, ул. Черняховского, д. 41</v>
      </c>
      <c r="K1538" s="75">
        <v>998</v>
      </c>
      <c r="L1538" s="75">
        <v>16</v>
      </c>
      <c r="M1538" s="75">
        <v>8</v>
      </c>
      <c r="N1538" s="38" t="s">
        <v>2088</v>
      </c>
      <c r="O1538" s="39">
        <v>42865</v>
      </c>
      <c r="P1538" s="38" t="s">
        <v>1632</v>
      </c>
      <c r="Q1538" s="65">
        <v>7084108.7599999998</v>
      </c>
    </row>
    <row r="1539" spans="1:17" ht="23.25" x14ac:dyDescent="0.25">
      <c r="A1539" s="72">
        <v>1538</v>
      </c>
      <c r="B1539" s="81" t="s">
        <v>495</v>
      </c>
      <c r="C1539" s="73"/>
      <c r="D1539" s="24" t="s">
        <v>415</v>
      </c>
      <c r="E1539" s="24" t="s">
        <v>18</v>
      </c>
      <c r="F1539" s="24" t="s">
        <v>416</v>
      </c>
      <c r="G1539" s="24" t="s">
        <v>20</v>
      </c>
      <c r="H1539" s="24" t="s">
        <v>458</v>
      </c>
      <c r="I1539" s="58">
        <v>45</v>
      </c>
      <c r="J1539" s="249" t="str">
        <f t="shared" ref="J1539:J1602" si="24">C1539&amp;""&amp;D1539&amp;", "&amp;E1539&amp;" "&amp;F1539&amp;", "&amp;G1539&amp;" "&amp;H1539&amp;", д. "&amp;I1539</f>
        <v>муниципальное образование «город Екатеринбург», г. Екатеринбург, ул. Черняховского, д. 45</v>
      </c>
      <c r="K1539" s="75">
        <v>858.2</v>
      </c>
      <c r="L1539" s="75">
        <v>16</v>
      </c>
      <c r="M1539" s="75">
        <v>8</v>
      </c>
      <c r="N1539" s="38" t="s">
        <v>2088</v>
      </c>
      <c r="O1539" s="39">
        <v>42865</v>
      </c>
      <c r="P1539" s="38" t="s">
        <v>1632</v>
      </c>
      <c r="Q1539" s="65">
        <v>5641605.96</v>
      </c>
    </row>
    <row r="1540" spans="1:17" ht="23.25" x14ac:dyDescent="0.25">
      <c r="A1540" s="72">
        <v>1539</v>
      </c>
      <c r="B1540" s="81" t="s">
        <v>495</v>
      </c>
      <c r="C1540" s="24"/>
      <c r="D1540" s="24" t="s">
        <v>415</v>
      </c>
      <c r="E1540" s="88" t="s">
        <v>18</v>
      </c>
      <c r="F1540" s="88" t="s">
        <v>416</v>
      </c>
      <c r="G1540" s="88" t="s">
        <v>20</v>
      </c>
      <c r="H1540" s="88" t="s">
        <v>433</v>
      </c>
      <c r="I1540" s="84" t="s">
        <v>1004</v>
      </c>
      <c r="J1540" s="249" t="str">
        <f t="shared" si="24"/>
        <v>муниципальное образование «город Екатеринбург», г. Екатеринбург, ул. Шефская, д. 10</v>
      </c>
      <c r="K1540" s="75">
        <v>919</v>
      </c>
      <c r="L1540" s="75">
        <v>16</v>
      </c>
      <c r="M1540" s="75">
        <v>6</v>
      </c>
      <c r="N1540" s="181" t="s">
        <v>2457</v>
      </c>
      <c r="O1540" s="39">
        <v>42502</v>
      </c>
      <c r="P1540" s="181" t="s">
        <v>1635</v>
      </c>
      <c r="Q1540" s="65">
        <v>3394449.3600000008</v>
      </c>
    </row>
    <row r="1541" spans="1:17" ht="23.25" x14ac:dyDescent="0.25">
      <c r="A1541" s="72">
        <v>1540</v>
      </c>
      <c r="B1541" s="81" t="s">
        <v>495</v>
      </c>
      <c r="C1541" s="73"/>
      <c r="D1541" s="24" t="s">
        <v>415</v>
      </c>
      <c r="E1541" s="24" t="s">
        <v>18</v>
      </c>
      <c r="F1541" s="24" t="s">
        <v>416</v>
      </c>
      <c r="G1541" s="24" t="s">
        <v>20</v>
      </c>
      <c r="H1541" s="24" t="s">
        <v>433</v>
      </c>
      <c r="I1541" s="58" t="s">
        <v>1047</v>
      </c>
      <c r="J1541" s="249" t="str">
        <f t="shared" si="24"/>
        <v>муниципальное образование «город Екатеринбург», г. Екатеринбург, ул. Шефская, д. 12КОРПУС А</v>
      </c>
      <c r="K1541" s="75">
        <v>472.4</v>
      </c>
      <c r="L1541" s="75">
        <v>8</v>
      </c>
      <c r="M1541" s="75">
        <v>7</v>
      </c>
      <c r="N1541" s="38" t="s">
        <v>2091</v>
      </c>
      <c r="O1541" s="39">
        <v>42668</v>
      </c>
      <c r="P1541" s="38" t="s">
        <v>1847</v>
      </c>
      <c r="Q1541" s="65">
        <v>3811751.29</v>
      </c>
    </row>
    <row r="1542" spans="1:17" ht="23.25" x14ac:dyDescent="0.25">
      <c r="A1542" s="72">
        <v>1541</v>
      </c>
      <c r="B1542" s="81" t="s">
        <v>495</v>
      </c>
      <c r="C1542" s="24"/>
      <c r="D1542" s="24" t="s">
        <v>415</v>
      </c>
      <c r="E1542" s="88" t="s">
        <v>18</v>
      </c>
      <c r="F1542" s="88" t="s">
        <v>416</v>
      </c>
      <c r="G1542" s="88" t="s">
        <v>20</v>
      </c>
      <c r="H1542" s="88" t="s">
        <v>433</v>
      </c>
      <c r="I1542" s="84" t="s">
        <v>999</v>
      </c>
      <c r="J1542" s="249" t="str">
        <f t="shared" si="24"/>
        <v>муниципальное образование «город Екатеринбург», г. Екатеринбург, ул. Шефская, д. 15</v>
      </c>
      <c r="K1542" s="75">
        <v>1392.9</v>
      </c>
      <c r="L1542" s="75">
        <v>66</v>
      </c>
      <c r="M1542" s="75">
        <v>5</v>
      </c>
      <c r="N1542" s="181" t="s">
        <v>2457</v>
      </c>
      <c r="O1542" s="39">
        <v>42502</v>
      </c>
      <c r="P1542" s="181" t="s">
        <v>1635</v>
      </c>
      <c r="Q1542" s="65">
        <v>6774238.3999999994</v>
      </c>
    </row>
    <row r="1543" spans="1:17" ht="23.25" x14ac:dyDescent="0.25">
      <c r="A1543" s="72">
        <v>1542</v>
      </c>
      <c r="B1543" s="81" t="s">
        <v>495</v>
      </c>
      <c r="C1543" s="100"/>
      <c r="D1543" s="49" t="s">
        <v>415</v>
      </c>
      <c r="E1543" s="49" t="s">
        <v>18</v>
      </c>
      <c r="F1543" s="49" t="s">
        <v>416</v>
      </c>
      <c r="G1543" s="49" t="s">
        <v>20</v>
      </c>
      <c r="H1543" s="49" t="s">
        <v>433</v>
      </c>
      <c r="I1543" s="67">
        <v>95</v>
      </c>
      <c r="J1543" s="249" t="str">
        <f t="shared" si="24"/>
        <v>муниципальное образование «город Екатеринбург», г. Екатеринбург, ул. Шефская, д. 95</v>
      </c>
      <c r="K1543" s="99">
        <v>6887.5</v>
      </c>
      <c r="L1543" s="75">
        <v>143</v>
      </c>
      <c r="M1543" s="99">
        <v>4</v>
      </c>
      <c r="N1543" s="55" t="s">
        <v>1299</v>
      </c>
      <c r="O1543" s="54">
        <v>42598</v>
      </c>
      <c r="P1543" s="55" t="s">
        <v>1598</v>
      </c>
      <c r="Q1543" s="65">
        <v>7255955.4000000004</v>
      </c>
    </row>
    <row r="1544" spans="1:17" ht="23.25" x14ac:dyDescent="0.25">
      <c r="A1544" s="72">
        <v>1543</v>
      </c>
      <c r="B1544" s="81" t="s">
        <v>495</v>
      </c>
      <c r="C1544" s="73"/>
      <c r="D1544" s="24" t="s">
        <v>415</v>
      </c>
      <c r="E1544" s="88" t="s">
        <v>18</v>
      </c>
      <c r="F1544" s="88" t="s">
        <v>416</v>
      </c>
      <c r="G1544" s="88" t="s">
        <v>20</v>
      </c>
      <c r="H1544" s="88" t="s">
        <v>842</v>
      </c>
      <c r="I1544" s="84">
        <v>45</v>
      </c>
      <c r="J1544" s="249" t="str">
        <f t="shared" si="24"/>
        <v>муниципальное образование «город Екатеринбург», г. Екатеринбург, ул. Щербакова, д. 45</v>
      </c>
      <c r="K1544" s="75">
        <v>955.5</v>
      </c>
      <c r="L1544" s="75">
        <v>8</v>
      </c>
      <c r="M1544" s="75">
        <v>7</v>
      </c>
      <c r="N1544" s="181" t="s">
        <v>2242</v>
      </c>
      <c r="O1544" s="39">
        <v>42219</v>
      </c>
      <c r="P1544" s="181" t="s">
        <v>1617</v>
      </c>
      <c r="Q1544" s="65">
        <v>3114138</v>
      </c>
    </row>
    <row r="1545" spans="1:17" ht="23.25" x14ac:dyDescent="0.25">
      <c r="A1545" s="72">
        <v>1544</v>
      </c>
      <c r="B1545" s="81" t="s">
        <v>495</v>
      </c>
      <c r="C1545" s="100"/>
      <c r="D1545" s="49" t="s">
        <v>415</v>
      </c>
      <c r="E1545" s="49" t="s">
        <v>18</v>
      </c>
      <c r="F1545" s="49" t="s">
        <v>416</v>
      </c>
      <c r="G1545" s="49" t="s">
        <v>20</v>
      </c>
      <c r="H1545" s="49" t="s">
        <v>479</v>
      </c>
      <c r="I1545" s="67">
        <v>32</v>
      </c>
      <c r="J1545" s="249" t="str">
        <f t="shared" si="24"/>
        <v>муниципальное образование «город Екатеринбург», г. Екатеринбург, ул. Щорса, д. 32</v>
      </c>
      <c r="K1545" s="99">
        <v>8139.5</v>
      </c>
      <c r="L1545" s="75">
        <v>134</v>
      </c>
      <c r="M1545" s="99">
        <v>4</v>
      </c>
      <c r="N1545" s="55" t="s">
        <v>1297</v>
      </c>
      <c r="O1545" s="54">
        <v>42598</v>
      </c>
      <c r="P1545" s="55" t="s">
        <v>1598</v>
      </c>
      <c r="Q1545" s="65">
        <v>7293329.96</v>
      </c>
    </row>
    <row r="1546" spans="1:17" ht="23.25" x14ac:dyDescent="0.25">
      <c r="A1546" s="72">
        <v>1545</v>
      </c>
      <c r="B1546" s="81" t="s">
        <v>495</v>
      </c>
      <c r="C1546" s="73"/>
      <c r="D1546" s="24" t="s">
        <v>415</v>
      </c>
      <c r="E1546" s="88" t="s">
        <v>18</v>
      </c>
      <c r="F1546" s="88" t="s">
        <v>416</v>
      </c>
      <c r="G1546" s="88" t="s">
        <v>20</v>
      </c>
      <c r="H1546" s="88" t="s">
        <v>853</v>
      </c>
      <c r="I1546" s="84" t="s">
        <v>903</v>
      </c>
      <c r="J1546" s="249" t="str">
        <f t="shared" si="24"/>
        <v>муниципальное образование «город Екатеринбург», г. Екатеринбург, ул. Электриков, д. 16КОРПУС А</v>
      </c>
      <c r="K1546" s="75">
        <v>1246.5999999999999</v>
      </c>
      <c r="L1546" s="75">
        <v>24</v>
      </c>
      <c r="M1546" s="75">
        <v>2</v>
      </c>
      <c r="N1546" s="38" t="s">
        <v>2928</v>
      </c>
      <c r="O1546" s="39" t="s">
        <v>3309</v>
      </c>
      <c r="P1546" s="38" t="s">
        <v>3310</v>
      </c>
      <c r="Q1546" s="65">
        <v>1268409.1399999999</v>
      </c>
    </row>
    <row r="1547" spans="1:17" ht="23.25" x14ac:dyDescent="0.25">
      <c r="A1547" s="72">
        <v>1546</v>
      </c>
      <c r="B1547" s="81" t="s">
        <v>495</v>
      </c>
      <c r="C1547" s="73"/>
      <c r="D1547" s="24" t="s">
        <v>415</v>
      </c>
      <c r="E1547" s="24" t="s">
        <v>18</v>
      </c>
      <c r="F1547" s="24" t="s">
        <v>416</v>
      </c>
      <c r="G1547" s="24" t="s">
        <v>20</v>
      </c>
      <c r="H1547" s="24" t="s">
        <v>853</v>
      </c>
      <c r="I1547" s="58">
        <v>20</v>
      </c>
      <c r="J1547" s="249" t="str">
        <f t="shared" si="24"/>
        <v>муниципальное образование «город Екатеринбург», г. Екатеринбург, ул. Электриков, д. 20</v>
      </c>
      <c r="K1547" s="75">
        <v>852.8</v>
      </c>
      <c r="L1547" s="75">
        <v>12</v>
      </c>
      <c r="M1547" s="75">
        <v>7</v>
      </c>
      <c r="N1547" s="38" t="s">
        <v>2087</v>
      </c>
      <c r="O1547" s="39">
        <v>42668</v>
      </c>
      <c r="P1547" s="38" t="s">
        <v>1692</v>
      </c>
      <c r="Q1547" s="65">
        <v>2167982.14</v>
      </c>
    </row>
    <row r="1548" spans="1:17" ht="23.25" x14ac:dyDescent="0.25">
      <c r="A1548" s="72">
        <v>1547</v>
      </c>
      <c r="B1548" s="81" t="s">
        <v>495</v>
      </c>
      <c r="C1548" s="73"/>
      <c r="D1548" s="24" t="s">
        <v>415</v>
      </c>
      <c r="E1548" s="24" t="s">
        <v>18</v>
      </c>
      <c r="F1548" s="24" t="s">
        <v>416</v>
      </c>
      <c r="G1548" s="24" t="s">
        <v>20</v>
      </c>
      <c r="H1548" s="24" t="s">
        <v>853</v>
      </c>
      <c r="I1548" s="58">
        <v>6</v>
      </c>
      <c r="J1548" s="249" t="str">
        <f t="shared" si="24"/>
        <v>муниципальное образование «город Екатеринбург», г. Екатеринбург, ул. Электриков, д. 6</v>
      </c>
      <c r="K1548" s="75">
        <v>473.7</v>
      </c>
      <c r="L1548" s="75">
        <v>31</v>
      </c>
      <c r="M1548" s="75">
        <v>8</v>
      </c>
      <c r="N1548" s="38" t="s">
        <v>2087</v>
      </c>
      <c r="O1548" s="39">
        <v>42668</v>
      </c>
      <c r="P1548" s="38" t="s">
        <v>1692</v>
      </c>
      <c r="Q1548" s="65">
        <v>3766437.28</v>
      </c>
    </row>
    <row r="1549" spans="1:17" ht="23.25" x14ac:dyDescent="0.25">
      <c r="A1549" s="72">
        <v>1548</v>
      </c>
      <c r="B1549" s="81" t="s">
        <v>495</v>
      </c>
      <c r="C1549" s="73"/>
      <c r="D1549" s="24" t="s">
        <v>415</v>
      </c>
      <c r="E1549" s="88" t="s">
        <v>18</v>
      </c>
      <c r="F1549" s="88" t="s">
        <v>416</v>
      </c>
      <c r="G1549" s="88" t="s">
        <v>20</v>
      </c>
      <c r="H1549" s="88" t="s">
        <v>853</v>
      </c>
      <c r="I1549" s="84" t="s">
        <v>992</v>
      </c>
      <c r="J1549" s="249" t="str">
        <f t="shared" si="24"/>
        <v>муниципальное образование «город Екатеринбург», г. Екатеринбург, ул. Электриков, д. 8</v>
      </c>
      <c r="K1549" s="75">
        <v>383.5</v>
      </c>
      <c r="L1549" s="75">
        <v>18</v>
      </c>
      <c r="M1549" s="75">
        <v>6</v>
      </c>
      <c r="N1549" s="38" t="s">
        <v>2928</v>
      </c>
      <c r="O1549" s="39" t="s">
        <v>3309</v>
      </c>
      <c r="P1549" s="38" t="s">
        <v>3310</v>
      </c>
      <c r="Q1549" s="65">
        <v>2022190.78</v>
      </c>
    </row>
    <row r="1550" spans="1:17" ht="23.25" x14ac:dyDescent="0.25">
      <c r="A1550" s="72">
        <v>1549</v>
      </c>
      <c r="B1550" s="81" t="s">
        <v>495</v>
      </c>
      <c r="C1550" s="73"/>
      <c r="D1550" s="24" t="s">
        <v>415</v>
      </c>
      <c r="E1550" s="24" t="s">
        <v>18</v>
      </c>
      <c r="F1550" s="24" t="s">
        <v>416</v>
      </c>
      <c r="G1550" s="24" t="s">
        <v>20</v>
      </c>
      <c r="H1550" s="24" t="s">
        <v>446</v>
      </c>
      <c r="I1550" s="58">
        <v>5</v>
      </c>
      <c r="J1550" s="249" t="str">
        <f t="shared" si="24"/>
        <v>муниципальное образование «город Екатеринбург», г. Екатеринбург, ул. Энергостроителей, д. 5</v>
      </c>
      <c r="K1550" s="75">
        <v>514.20000000000005</v>
      </c>
      <c r="L1550" s="75">
        <v>8</v>
      </c>
      <c r="M1550" s="75">
        <v>8</v>
      </c>
      <c r="N1550" s="38" t="s">
        <v>2099</v>
      </c>
      <c r="O1550" s="39">
        <v>42865</v>
      </c>
      <c r="P1550" s="38" t="s">
        <v>3276</v>
      </c>
      <c r="Q1550" s="65">
        <v>3146760.28</v>
      </c>
    </row>
    <row r="1551" spans="1:17" ht="23.25" x14ac:dyDescent="0.25">
      <c r="A1551" s="72">
        <v>1550</v>
      </c>
      <c r="B1551" s="81" t="s">
        <v>495</v>
      </c>
      <c r="C1551" s="73"/>
      <c r="D1551" s="24" t="s">
        <v>415</v>
      </c>
      <c r="E1551" s="24" t="s">
        <v>18</v>
      </c>
      <c r="F1551" s="24" t="s">
        <v>416</v>
      </c>
      <c r="G1551" s="24" t="s">
        <v>20</v>
      </c>
      <c r="H1551" s="24" t="s">
        <v>434</v>
      </c>
      <c r="I1551" s="58">
        <v>18</v>
      </c>
      <c r="J1551" s="249" t="str">
        <f t="shared" si="24"/>
        <v>муниципальное образование «город Екатеринбург», г. Екатеринбург, ул. Энтузиастов, д. 18</v>
      </c>
      <c r="K1551" s="75">
        <v>805.5</v>
      </c>
      <c r="L1551" s="75">
        <v>16</v>
      </c>
      <c r="M1551" s="75">
        <v>4</v>
      </c>
      <c r="N1551" s="38" t="s">
        <v>2112</v>
      </c>
      <c r="O1551" s="39">
        <v>42668</v>
      </c>
      <c r="P1551" s="38" t="s">
        <v>1692</v>
      </c>
      <c r="Q1551" s="65">
        <v>1322703.3</v>
      </c>
    </row>
    <row r="1552" spans="1:17" ht="23.25" x14ac:dyDescent="0.25">
      <c r="A1552" s="72">
        <v>1551</v>
      </c>
      <c r="B1552" s="81" t="s">
        <v>495</v>
      </c>
      <c r="C1552" s="73"/>
      <c r="D1552" s="24" t="s">
        <v>415</v>
      </c>
      <c r="E1552" s="88" t="s">
        <v>18</v>
      </c>
      <c r="F1552" s="88" t="s">
        <v>416</v>
      </c>
      <c r="G1552" s="88" t="s">
        <v>20</v>
      </c>
      <c r="H1552" s="88" t="s">
        <v>434</v>
      </c>
      <c r="I1552" s="84">
        <v>19</v>
      </c>
      <c r="J1552" s="249" t="str">
        <f t="shared" si="24"/>
        <v>муниципальное образование «город Екатеринбург», г. Екатеринбург, ул. Энтузиастов, д. 19</v>
      </c>
      <c r="K1552" s="75">
        <v>773.3</v>
      </c>
      <c r="L1552" s="75">
        <v>27</v>
      </c>
      <c r="M1552" s="75">
        <v>8</v>
      </c>
      <c r="N1552" s="181" t="s">
        <v>3311</v>
      </c>
      <c r="O1552" s="39" t="s">
        <v>3312</v>
      </c>
      <c r="P1552" s="181" t="s">
        <v>3280</v>
      </c>
      <c r="Q1552" s="65">
        <v>3622339.2199999997</v>
      </c>
    </row>
    <row r="1553" spans="1:17" ht="23.25" x14ac:dyDescent="0.25">
      <c r="A1553" s="72">
        <v>1552</v>
      </c>
      <c r="B1553" s="81" t="s">
        <v>495</v>
      </c>
      <c r="C1553" s="73"/>
      <c r="D1553" s="24" t="s">
        <v>415</v>
      </c>
      <c r="E1553" s="88" t="s">
        <v>18</v>
      </c>
      <c r="F1553" s="88" t="s">
        <v>416</v>
      </c>
      <c r="G1553" s="88" t="s">
        <v>20</v>
      </c>
      <c r="H1553" s="88" t="s">
        <v>434</v>
      </c>
      <c r="I1553" s="84">
        <v>23</v>
      </c>
      <c r="J1553" s="249" t="str">
        <f t="shared" si="24"/>
        <v>муниципальное образование «город Екатеринбург», г. Екатеринбург, ул. Энтузиастов, д. 23</v>
      </c>
      <c r="K1553" s="75">
        <v>695</v>
      </c>
      <c r="L1553" s="75">
        <v>31</v>
      </c>
      <c r="M1553" s="75">
        <v>5</v>
      </c>
      <c r="N1553" s="181" t="s">
        <v>3311</v>
      </c>
      <c r="O1553" s="39" t="s">
        <v>3312</v>
      </c>
      <c r="P1553" s="181" t="s">
        <v>3280</v>
      </c>
      <c r="Q1553" s="65">
        <v>3294401.88</v>
      </c>
    </row>
    <row r="1554" spans="1:17" ht="23.25" x14ac:dyDescent="0.25">
      <c r="A1554" s="72">
        <v>1553</v>
      </c>
      <c r="B1554" s="81" t="s">
        <v>495</v>
      </c>
      <c r="C1554" s="73"/>
      <c r="D1554" s="24" t="s">
        <v>415</v>
      </c>
      <c r="E1554" s="88" t="s">
        <v>18</v>
      </c>
      <c r="F1554" s="88" t="s">
        <v>416</v>
      </c>
      <c r="G1554" s="88" t="s">
        <v>20</v>
      </c>
      <c r="H1554" s="88" t="s">
        <v>434</v>
      </c>
      <c r="I1554" s="84">
        <v>24</v>
      </c>
      <c r="J1554" s="249" t="str">
        <f t="shared" si="24"/>
        <v>муниципальное образование «город Екатеринбург», г. Екатеринбург, ул. Энтузиастов, д. 24</v>
      </c>
      <c r="K1554" s="75">
        <v>1361.4</v>
      </c>
      <c r="L1554" s="75">
        <v>24</v>
      </c>
      <c r="M1554" s="75">
        <v>7</v>
      </c>
      <c r="N1554" s="181" t="s">
        <v>3311</v>
      </c>
      <c r="O1554" s="39" t="s">
        <v>3312</v>
      </c>
      <c r="P1554" s="181" t="s">
        <v>3280</v>
      </c>
      <c r="Q1554" s="65">
        <v>5340117.1400000006</v>
      </c>
    </row>
    <row r="1555" spans="1:17" ht="23.25" x14ac:dyDescent="0.25">
      <c r="A1555" s="72">
        <v>1554</v>
      </c>
      <c r="B1555" s="81" t="s">
        <v>495</v>
      </c>
      <c r="C1555" s="73"/>
      <c r="D1555" s="24" t="s">
        <v>415</v>
      </c>
      <c r="E1555" s="88" t="s">
        <v>18</v>
      </c>
      <c r="F1555" s="88" t="s">
        <v>416</v>
      </c>
      <c r="G1555" s="88" t="s">
        <v>20</v>
      </c>
      <c r="H1555" s="88" t="s">
        <v>434</v>
      </c>
      <c r="I1555" s="84">
        <v>29</v>
      </c>
      <c r="J1555" s="249" t="str">
        <f t="shared" si="24"/>
        <v>муниципальное образование «город Екатеринбург», г. Екатеринбург, ул. Энтузиастов, д. 29</v>
      </c>
      <c r="K1555" s="75">
        <v>368.7</v>
      </c>
      <c r="L1555" s="75">
        <v>8</v>
      </c>
      <c r="M1555" s="75">
        <v>6</v>
      </c>
      <c r="N1555" s="181" t="s">
        <v>3311</v>
      </c>
      <c r="O1555" s="39" t="s">
        <v>3312</v>
      </c>
      <c r="P1555" s="181" t="s">
        <v>3280</v>
      </c>
      <c r="Q1555" s="65">
        <v>1717451.06</v>
      </c>
    </row>
    <row r="1556" spans="1:17" ht="23.25" x14ac:dyDescent="0.25">
      <c r="A1556" s="72">
        <v>1555</v>
      </c>
      <c r="B1556" s="81" t="s">
        <v>495</v>
      </c>
      <c r="C1556" s="73"/>
      <c r="D1556" s="24" t="s">
        <v>415</v>
      </c>
      <c r="E1556" s="88" t="s">
        <v>18</v>
      </c>
      <c r="F1556" s="88" t="s">
        <v>416</v>
      </c>
      <c r="G1556" s="88" t="s">
        <v>20</v>
      </c>
      <c r="H1556" s="88" t="s">
        <v>434</v>
      </c>
      <c r="I1556" s="84" t="s">
        <v>922</v>
      </c>
      <c r="J1556" s="249" t="str">
        <f t="shared" si="24"/>
        <v>муниципальное образование «город Екатеринбург», г. Екатеринбург, ул. Энтузиастов, д. 30КОРПУС Б</v>
      </c>
      <c r="K1556" s="75">
        <v>827.5</v>
      </c>
      <c r="L1556" s="75">
        <v>12</v>
      </c>
      <c r="M1556" s="75">
        <v>4</v>
      </c>
      <c r="N1556" s="181" t="s">
        <v>2928</v>
      </c>
      <c r="O1556" s="39" t="s">
        <v>3309</v>
      </c>
      <c r="P1556" s="181" t="s">
        <v>1918</v>
      </c>
      <c r="Q1556" s="65">
        <v>1416178.18</v>
      </c>
    </row>
    <row r="1557" spans="1:17" ht="23.25" x14ac:dyDescent="0.25">
      <c r="A1557" s="72">
        <v>1556</v>
      </c>
      <c r="B1557" s="81" t="s">
        <v>495</v>
      </c>
      <c r="C1557" s="73"/>
      <c r="D1557" s="24" t="s">
        <v>415</v>
      </c>
      <c r="E1557" s="24" t="s">
        <v>18</v>
      </c>
      <c r="F1557" s="24" t="s">
        <v>416</v>
      </c>
      <c r="G1557" s="24" t="s">
        <v>20</v>
      </c>
      <c r="H1557" s="24" t="s">
        <v>434</v>
      </c>
      <c r="I1557" s="58">
        <v>31</v>
      </c>
      <c r="J1557" s="249" t="str">
        <f t="shared" si="24"/>
        <v>муниципальное образование «город Екатеринбург», г. Екатеринбург, ул. Энтузиастов, д. 31</v>
      </c>
      <c r="K1557" s="75">
        <v>358.1</v>
      </c>
      <c r="L1557" s="75">
        <v>8</v>
      </c>
      <c r="M1557" s="75">
        <v>7</v>
      </c>
      <c r="N1557" s="181" t="s">
        <v>3039</v>
      </c>
      <c r="O1557" s="39">
        <v>42502</v>
      </c>
      <c r="P1557" s="181" t="s">
        <v>2378</v>
      </c>
      <c r="Q1557" s="65">
        <v>2117253.9399999995</v>
      </c>
    </row>
    <row r="1558" spans="1:17" ht="23.25" x14ac:dyDescent="0.25">
      <c r="A1558" s="72">
        <v>1557</v>
      </c>
      <c r="B1558" s="81" t="s">
        <v>495</v>
      </c>
      <c r="C1558" s="73"/>
      <c r="D1558" s="24" t="s">
        <v>415</v>
      </c>
      <c r="E1558" s="88" t="s">
        <v>18</v>
      </c>
      <c r="F1558" s="88" t="s">
        <v>416</v>
      </c>
      <c r="G1558" s="88" t="s">
        <v>20</v>
      </c>
      <c r="H1558" s="88" t="s">
        <v>434</v>
      </c>
      <c r="I1558" s="84">
        <v>32</v>
      </c>
      <c r="J1558" s="249" t="str">
        <f t="shared" si="24"/>
        <v>муниципальное образование «город Екатеринбург», г. Екатеринбург, ул. Энтузиастов, д. 32</v>
      </c>
      <c r="K1558" s="75">
        <v>495.4</v>
      </c>
      <c r="L1558" s="75">
        <v>12</v>
      </c>
      <c r="M1558" s="75">
        <v>5</v>
      </c>
      <c r="N1558" s="181" t="s">
        <v>2458</v>
      </c>
      <c r="O1558" s="39">
        <v>42667</v>
      </c>
      <c r="P1558" s="181" t="s">
        <v>2391</v>
      </c>
      <c r="Q1558" s="65">
        <v>1884605.14</v>
      </c>
    </row>
    <row r="1559" spans="1:17" ht="23.25" x14ac:dyDescent="0.25">
      <c r="A1559" s="72">
        <v>1558</v>
      </c>
      <c r="B1559" s="81" t="s">
        <v>495</v>
      </c>
      <c r="C1559" s="73"/>
      <c r="D1559" s="24" t="s">
        <v>415</v>
      </c>
      <c r="E1559" s="24" t="s">
        <v>18</v>
      </c>
      <c r="F1559" s="24" t="s">
        <v>416</v>
      </c>
      <c r="G1559" s="24" t="s">
        <v>20</v>
      </c>
      <c r="H1559" s="24" t="s">
        <v>434</v>
      </c>
      <c r="I1559" s="58">
        <v>33</v>
      </c>
      <c r="J1559" s="249" t="str">
        <f t="shared" si="24"/>
        <v>муниципальное образование «город Екатеринбург», г. Екатеринбург, ул. Энтузиастов, д. 33</v>
      </c>
      <c r="K1559" s="75">
        <v>355.3</v>
      </c>
      <c r="L1559" s="75">
        <v>8</v>
      </c>
      <c r="M1559" s="75">
        <v>6</v>
      </c>
      <c r="N1559" s="181" t="s">
        <v>3039</v>
      </c>
      <c r="O1559" s="39">
        <v>42502</v>
      </c>
      <c r="P1559" s="181" t="s">
        <v>2378</v>
      </c>
      <c r="Q1559" s="65">
        <v>1837392.1600000004</v>
      </c>
    </row>
    <row r="1560" spans="1:17" ht="23.25" x14ac:dyDescent="0.25">
      <c r="A1560" s="72">
        <v>1559</v>
      </c>
      <c r="B1560" s="81" t="s">
        <v>495</v>
      </c>
      <c r="C1560" s="73"/>
      <c r="D1560" s="24" t="s">
        <v>415</v>
      </c>
      <c r="E1560" s="24" t="s">
        <v>18</v>
      </c>
      <c r="F1560" s="24" t="s">
        <v>416</v>
      </c>
      <c r="G1560" s="24" t="s">
        <v>20</v>
      </c>
      <c r="H1560" s="24" t="s">
        <v>434</v>
      </c>
      <c r="I1560" s="58" t="s">
        <v>1449</v>
      </c>
      <c r="J1560" s="249" t="str">
        <f t="shared" si="24"/>
        <v>муниципальное образование «город Екатеринбург», г. Екатеринбург, ул. Энтузиастов, д. 34КОРПУС А</v>
      </c>
      <c r="K1560" s="75">
        <v>490</v>
      </c>
      <c r="L1560" s="75">
        <v>12</v>
      </c>
      <c r="M1560" s="75">
        <v>8</v>
      </c>
      <c r="N1560" s="181" t="s">
        <v>3313</v>
      </c>
      <c r="O1560" s="39" t="s">
        <v>3312</v>
      </c>
      <c r="P1560" s="181" t="s">
        <v>3314</v>
      </c>
      <c r="Q1560" s="65">
        <v>3056343.9600000009</v>
      </c>
    </row>
    <row r="1561" spans="1:17" ht="23.25" x14ac:dyDescent="0.25">
      <c r="A1561" s="72">
        <v>1560</v>
      </c>
      <c r="B1561" s="81" t="s">
        <v>495</v>
      </c>
      <c r="C1561" s="73"/>
      <c r="D1561" s="24" t="s">
        <v>415</v>
      </c>
      <c r="E1561" s="24" t="s">
        <v>18</v>
      </c>
      <c r="F1561" s="24" t="s">
        <v>416</v>
      </c>
      <c r="G1561" s="24" t="s">
        <v>20</v>
      </c>
      <c r="H1561" s="24" t="s">
        <v>434</v>
      </c>
      <c r="I1561" s="58">
        <v>35</v>
      </c>
      <c r="J1561" s="249" t="str">
        <f t="shared" si="24"/>
        <v>муниципальное образование «город Екатеринбург», г. Екатеринбург, ул. Энтузиастов, д. 35</v>
      </c>
      <c r="K1561" s="75">
        <v>360.9</v>
      </c>
      <c r="L1561" s="75">
        <v>8</v>
      </c>
      <c r="M1561" s="75">
        <v>8</v>
      </c>
      <c r="N1561" s="181" t="s">
        <v>3039</v>
      </c>
      <c r="O1561" s="39">
        <v>42502</v>
      </c>
      <c r="P1561" s="181" t="s">
        <v>2378</v>
      </c>
      <c r="Q1561" s="65">
        <v>2726938.7</v>
      </c>
    </row>
    <row r="1562" spans="1:17" ht="23.25" x14ac:dyDescent="0.25">
      <c r="A1562" s="72">
        <v>1561</v>
      </c>
      <c r="B1562" s="81" t="s">
        <v>495</v>
      </c>
      <c r="C1562" s="73"/>
      <c r="D1562" s="24" t="s">
        <v>415</v>
      </c>
      <c r="E1562" s="24" t="s">
        <v>18</v>
      </c>
      <c r="F1562" s="24" t="s">
        <v>416</v>
      </c>
      <c r="G1562" s="24" t="s">
        <v>20</v>
      </c>
      <c r="H1562" s="24" t="s">
        <v>434</v>
      </c>
      <c r="I1562" s="58">
        <v>37</v>
      </c>
      <c r="J1562" s="249" t="str">
        <f t="shared" si="24"/>
        <v>муниципальное образование «город Екатеринбург», г. Екатеринбург, ул. Энтузиастов, д. 37</v>
      </c>
      <c r="K1562" s="75">
        <v>360.8</v>
      </c>
      <c r="L1562" s="75">
        <v>8</v>
      </c>
      <c r="M1562" s="75">
        <v>7</v>
      </c>
      <c r="N1562" s="181" t="s">
        <v>3039</v>
      </c>
      <c r="O1562" s="39">
        <v>42502</v>
      </c>
      <c r="P1562" s="181" t="s">
        <v>2378</v>
      </c>
      <c r="Q1562" s="65">
        <v>1708071.24</v>
      </c>
    </row>
    <row r="1563" spans="1:17" ht="23.25" x14ac:dyDescent="0.25">
      <c r="A1563" s="72">
        <v>1562</v>
      </c>
      <c r="B1563" s="81" t="s">
        <v>495</v>
      </c>
      <c r="C1563" s="73"/>
      <c r="D1563" s="24" t="s">
        <v>415</v>
      </c>
      <c r="E1563" s="88" t="s">
        <v>18</v>
      </c>
      <c r="F1563" s="88" t="s">
        <v>416</v>
      </c>
      <c r="G1563" s="88" t="s">
        <v>845</v>
      </c>
      <c r="H1563" s="88" t="s">
        <v>846</v>
      </c>
      <c r="I1563" s="84">
        <v>18</v>
      </c>
      <c r="J1563" s="249" t="str">
        <f t="shared" si="24"/>
        <v>муниципальное образование «город Екатеринбург», г. Екатеринбург, ш. Елизаветинское, д. 18</v>
      </c>
      <c r="K1563" s="75">
        <v>1485.2</v>
      </c>
      <c r="L1563" s="75">
        <v>35</v>
      </c>
      <c r="M1563" s="75">
        <v>4</v>
      </c>
      <c r="N1563" s="181" t="s">
        <v>2416</v>
      </c>
      <c r="O1563" s="39">
        <v>0</v>
      </c>
      <c r="P1563" s="181" t="s">
        <v>2120</v>
      </c>
      <c r="Q1563" s="65">
        <v>1163726.6199999999</v>
      </c>
    </row>
    <row r="1564" spans="1:17" ht="23.25" x14ac:dyDescent="0.25">
      <c r="A1564" s="72">
        <v>1563</v>
      </c>
      <c r="B1564" s="81" t="s">
        <v>495</v>
      </c>
      <c r="C1564" s="73"/>
      <c r="D1564" s="24" t="s">
        <v>415</v>
      </c>
      <c r="E1564" s="88" t="s">
        <v>18</v>
      </c>
      <c r="F1564" s="88" t="s">
        <v>416</v>
      </c>
      <c r="G1564" s="88" t="s">
        <v>845</v>
      </c>
      <c r="H1564" s="88" t="s">
        <v>846</v>
      </c>
      <c r="I1564" s="84">
        <v>22</v>
      </c>
      <c r="J1564" s="249" t="str">
        <f t="shared" si="24"/>
        <v>муниципальное образование «город Екатеринбург», г. Екатеринбург, ш. Елизаветинское, д. 22</v>
      </c>
      <c r="K1564" s="75">
        <v>823.2</v>
      </c>
      <c r="L1564" s="75">
        <v>12</v>
      </c>
      <c r="M1564" s="75">
        <v>5</v>
      </c>
      <c r="N1564" s="181" t="s">
        <v>2416</v>
      </c>
      <c r="O1564" s="39">
        <v>0</v>
      </c>
      <c r="P1564" s="181" t="s">
        <v>2120</v>
      </c>
      <c r="Q1564" s="65">
        <v>2667281.4400000009</v>
      </c>
    </row>
    <row r="1565" spans="1:17" ht="23.25" x14ac:dyDescent="0.25">
      <c r="A1565" s="72">
        <v>1564</v>
      </c>
      <c r="B1565" s="81" t="s">
        <v>495</v>
      </c>
      <c r="C1565" s="73"/>
      <c r="D1565" s="24" t="s">
        <v>415</v>
      </c>
      <c r="E1565" s="24" t="s">
        <v>1500</v>
      </c>
      <c r="F1565" s="88" t="s">
        <v>850</v>
      </c>
      <c r="G1565" s="88" t="s">
        <v>20</v>
      </c>
      <c r="H1565" s="88" t="s">
        <v>25</v>
      </c>
      <c r="I1565" s="84">
        <v>8</v>
      </c>
      <c r="J1565" s="249" t="str">
        <f t="shared" si="24"/>
        <v>муниципальное образование «город Екатеринбург», пос. Сысерть (г Екатеринбург), ул. Школьная, д. 8</v>
      </c>
      <c r="K1565" s="75">
        <v>512.70000000000005</v>
      </c>
      <c r="L1565" s="75">
        <v>12</v>
      </c>
      <c r="M1565" s="75">
        <v>7</v>
      </c>
      <c r="N1565" s="181" t="s">
        <v>3041</v>
      </c>
      <c r="O1565" s="39">
        <v>42559</v>
      </c>
      <c r="P1565" s="181" t="s">
        <v>2395</v>
      </c>
      <c r="Q1565" s="65">
        <v>2798418.4999999995</v>
      </c>
    </row>
    <row r="1566" spans="1:17" ht="23.25" x14ac:dyDescent="0.25">
      <c r="A1566" s="72">
        <v>1565</v>
      </c>
      <c r="B1566" s="81" t="s">
        <v>495</v>
      </c>
      <c r="C1566" s="73"/>
      <c r="D1566" s="24" t="s">
        <v>415</v>
      </c>
      <c r="E1566" s="24" t="s">
        <v>1500</v>
      </c>
      <c r="F1566" s="88" t="s">
        <v>452</v>
      </c>
      <c r="G1566" s="88" t="s">
        <v>20</v>
      </c>
      <c r="H1566" s="88" t="s">
        <v>36</v>
      </c>
      <c r="I1566" s="84" t="s">
        <v>962</v>
      </c>
      <c r="J1566" s="249" t="str">
        <f t="shared" si="24"/>
        <v>муниципальное образование «город Екатеринбург», пос. Шабровский (г Екатеринбург), ул. Ленина, д. 12</v>
      </c>
      <c r="K1566" s="75">
        <v>841.5</v>
      </c>
      <c r="L1566" s="75">
        <v>12</v>
      </c>
      <c r="M1566" s="75">
        <v>7</v>
      </c>
      <c r="N1566" s="38" t="s">
        <v>2121</v>
      </c>
      <c r="O1566" s="39">
        <v>42865</v>
      </c>
      <c r="P1566" s="38" t="s">
        <v>2395</v>
      </c>
      <c r="Q1566" s="65">
        <v>3300051.72</v>
      </c>
    </row>
    <row r="1567" spans="1:17" ht="23.25" x14ac:dyDescent="0.25">
      <c r="A1567" s="72">
        <v>1566</v>
      </c>
      <c r="B1567" s="81" t="s">
        <v>495</v>
      </c>
      <c r="C1567" s="73"/>
      <c r="D1567" s="24" t="s">
        <v>415</v>
      </c>
      <c r="E1567" s="24" t="s">
        <v>1500</v>
      </c>
      <c r="F1567" s="88" t="s">
        <v>452</v>
      </c>
      <c r="G1567" s="88" t="s">
        <v>20</v>
      </c>
      <c r="H1567" s="88" t="s">
        <v>36</v>
      </c>
      <c r="I1567" s="84" t="s">
        <v>963</v>
      </c>
      <c r="J1567" s="249" t="str">
        <f t="shared" si="24"/>
        <v>муниципальное образование «город Екатеринбург», пос. Шабровский (г Екатеринбург), ул. Ленина, д. 16</v>
      </c>
      <c r="K1567" s="75">
        <v>650.9</v>
      </c>
      <c r="L1567" s="75">
        <v>12</v>
      </c>
      <c r="M1567" s="75">
        <v>7</v>
      </c>
      <c r="N1567" s="38" t="s">
        <v>2121</v>
      </c>
      <c r="O1567" s="39">
        <v>42865</v>
      </c>
      <c r="P1567" s="38" t="s">
        <v>2395</v>
      </c>
      <c r="Q1567" s="65">
        <v>2701307.92</v>
      </c>
    </row>
    <row r="1568" spans="1:17" ht="23.25" x14ac:dyDescent="0.25">
      <c r="A1568" s="72">
        <v>1567</v>
      </c>
      <c r="B1568" s="81" t="s">
        <v>495</v>
      </c>
      <c r="C1568" s="73"/>
      <c r="D1568" s="24" t="s">
        <v>415</v>
      </c>
      <c r="E1568" s="24" t="s">
        <v>1500</v>
      </c>
      <c r="F1568" s="24" t="s">
        <v>867</v>
      </c>
      <c r="G1568" s="24" t="s">
        <v>20</v>
      </c>
      <c r="H1568" s="24" t="s">
        <v>794</v>
      </c>
      <c r="I1568" s="58">
        <v>17</v>
      </c>
      <c r="J1568" s="249" t="str">
        <f t="shared" si="24"/>
        <v>муниципальное образование «город Екатеринбург», пос. Шувакиш (г Екатеринбург), ул. Привокзальная, д. 17</v>
      </c>
      <c r="K1568" s="75">
        <v>487.7</v>
      </c>
      <c r="L1568" s="75">
        <v>7</v>
      </c>
      <c r="M1568" s="75">
        <v>5</v>
      </c>
      <c r="N1568" s="181" t="s">
        <v>2241</v>
      </c>
      <c r="O1568" s="39">
        <v>42502</v>
      </c>
      <c r="P1568" s="181" t="s">
        <v>1626</v>
      </c>
      <c r="Q1568" s="65">
        <v>2991304.72</v>
      </c>
    </row>
    <row r="1569" spans="1:17" ht="23.25" x14ac:dyDescent="0.25">
      <c r="A1569" s="72">
        <v>1568</v>
      </c>
      <c r="B1569" s="81" t="s">
        <v>8</v>
      </c>
      <c r="C1569" s="73"/>
      <c r="D1569" s="74" t="s">
        <v>9</v>
      </c>
      <c r="E1569" s="24" t="s">
        <v>18</v>
      </c>
      <c r="F1569" s="24" t="s">
        <v>19</v>
      </c>
      <c r="G1569" s="24" t="s">
        <v>20</v>
      </c>
      <c r="H1569" s="24" t="s">
        <v>651</v>
      </c>
      <c r="I1569" s="58">
        <v>6</v>
      </c>
      <c r="J1569" s="249" t="str">
        <f t="shared" si="24"/>
        <v>муниципальное образование город Алапаевск, г. Алапаевск, ул. 19 Партсъезда, д. 6</v>
      </c>
      <c r="K1569" s="75">
        <v>682.2</v>
      </c>
      <c r="L1569" s="75">
        <v>12</v>
      </c>
      <c r="M1569" s="75">
        <v>5</v>
      </c>
      <c r="N1569" s="38" t="s">
        <v>2122</v>
      </c>
      <c r="O1569" s="39">
        <v>42674</v>
      </c>
      <c r="P1569" s="38" t="s">
        <v>1608</v>
      </c>
      <c r="Q1569" s="65">
        <v>1179481.98</v>
      </c>
    </row>
    <row r="1570" spans="1:17" ht="23.25" x14ac:dyDescent="0.25">
      <c r="A1570" s="72">
        <v>1569</v>
      </c>
      <c r="B1570" s="81" t="s">
        <v>8</v>
      </c>
      <c r="C1570" s="82"/>
      <c r="D1570" s="77" t="s">
        <v>9</v>
      </c>
      <c r="E1570" s="44" t="s">
        <v>18</v>
      </c>
      <c r="F1570" s="44" t="s">
        <v>19</v>
      </c>
      <c r="G1570" s="44" t="s">
        <v>20</v>
      </c>
      <c r="H1570" s="44" t="s">
        <v>22</v>
      </c>
      <c r="I1570" s="78">
        <v>2</v>
      </c>
      <c r="J1570" s="249" t="str">
        <f t="shared" si="24"/>
        <v>муниципальное образование город Алапаевск, г. Алапаевск, ул. Горняков, д. 2</v>
      </c>
      <c r="K1570" s="75">
        <v>384.2</v>
      </c>
      <c r="L1570" s="75">
        <v>8</v>
      </c>
      <c r="M1570" s="75">
        <v>7</v>
      </c>
      <c r="N1570" s="38" t="s">
        <v>2122</v>
      </c>
      <c r="O1570" s="39">
        <v>42674</v>
      </c>
      <c r="P1570" s="38" t="s">
        <v>1608</v>
      </c>
      <c r="Q1570" s="65">
        <v>1091581.42</v>
      </c>
    </row>
    <row r="1571" spans="1:17" ht="23.25" x14ac:dyDescent="0.25">
      <c r="A1571" s="72">
        <v>1570</v>
      </c>
      <c r="B1571" s="81" t="s">
        <v>8</v>
      </c>
      <c r="C1571" s="73"/>
      <c r="D1571" s="74" t="s">
        <v>9</v>
      </c>
      <c r="E1571" s="24" t="s">
        <v>18</v>
      </c>
      <c r="F1571" s="24" t="s">
        <v>19</v>
      </c>
      <c r="G1571" s="24" t="s">
        <v>20</v>
      </c>
      <c r="H1571" s="24" t="s">
        <v>199</v>
      </c>
      <c r="I1571" s="58">
        <v>35</v>
      </c>
      <c r="J1571" s="249" t="str">
        <f t="shared" si="24"/>
        <v>муниципальное образование город Алапаевск, г. Алапаевск, ул. Победы, д. 35</v>
      </c>
      <c r="K1571" s="75">
        <v>868.2</v>
      </c>
      <c r="L1571" s="75">
        <v>12</v>
      </c>
      <c r="M1571" s="75">
        <v>7</v>
      </c>
      <c r="N1571" s="38" t="s">
        <v>2122</v>
      </c>
      <c r="O1571" s="39">
        <v>42674</v>
      </c>
      <c r="P1571" s="38" t="s">
        <v>1608</v>
      </c>
      <c r="Q1571" s="65">
        <v>5352487.08</v>
      </c>
    </row>
    <row r="1572" spans="1:17" ht="23.25" x14ac:dyDescent="0.25">
      <c r="A1572" s="72">
        <v>1571</v>
      </c>
      <c r="B1572" s="81" t="s">
        <v>8</v>
      </c>
      <c r="C1572" s="73"/>
      <c r="D1572" s="74" t="s">
        <v>9</v>
      </c>
      <c r="E1572" s="24" t="s">
        <v>18</v>
      </c>
      <c r="F1572" s="24" t="s">
        <v>19</v>
      </c>
      <c r="G1572" s="24" t="s">
        <v>20</v>
      </c>
      <c r="H1572" s="24" t="s">
        <v>199</v>
      </c>
      <c r="I1572" s="58">
        <v>36</v>
      </c>
      <c r="J1572" s="249" t="str">
        <f t="shared" si="24"/>
        <v>муниципальное образование город Алапаевск, г. Алапаевск, ул. Победы, д. 36</v>
      </c>
      <c r="K1572" s="75">
        <v>414.5</v>
      </c>
      <c r="L1572" s="75">
        <v>4</v>
      </c>
      <c r="M1572" s="75">
        <v>4</v>
      </c>
      <c r="N1572" s="38" t="s">
        <v>1998</v>
      </c>
      <c r="O1572" s="39">
        <v>42849</v>
      </c>
      <c r="P1572" s="38" t="s">
        <v>1608</v>
      </c>
      <c r="Q1572" s="65">
        <v>3290728.54</v>
      </c>
    </row>
    <row r="1573" spans="1:17" ht="23.25" x14ac:dyDescent="0.25">
      <c r="A1573" s="72">
        <v>1572</v>
      </c>
      <c r="B1573" s="81" t="s">
        <v>8</v>
      </c>
      <c r="C1573" s="73"/>
      <c r="D1573" s="74" t="s">
        <v>9</v>
      </c>
      <c r="E1573" s="24" t="s">
        <v>18</v>
      </c>
      <c r="F1573" s="24" t="s">
        <v>19</v>
      </c>
      <c r="G1573" s="24" t="s">
        <v>20</v>
      </c>
      <c r="H1573" s="24" t="s">
        <v>471</v>
      </c>
      <c r="I1573" s="58">
        <v>3</v>
      </c>
      <c r="J1573" s="249" t="str">
        <f t="shared" si="24"/>
        <v>муниципальное образование город Алапаевск, г. Алапаевск, ул. Софьи Перовской, д. 3</v>
      </c>
      <c r="K1573" s="75">
        <v>590.6</v>
      </c>
      <c r="L1573" s="75">
        <v>12</v>
      </c>
      <c r="M1573" s="75">
        <v>8</v>
      </c>
      <c r="N1573" s="38" t="s">
        <v>2122</v>
      </c>
      <c r="O1573" s="39">
        <v>42674</v>
      </c>
      <c r="P1573" s="38" t="s">
        <v>1608</v>
      </c>
      <c r="Q1573" s="65">
        <v>3932763</v>
      </c>
    </row>
    <row r="1574" spans="1:17" ht="23.25" x14ac:dyDescent="0.25">
      <c r="A1574" s="72">
        <v>1573</v>
      </c>
      <c r="B1574" s="81" t="s">
        <v>8</v>
      </c>
      <c r="C1574" s="73"/>
      <c r="D1574" s="74" t="s">
        <v>9</v>
      </c>
      <c r="E1574" s="24" t="s">
        <v>18</v>
      </c>
      <c r="F1574" s="24" t="s">
        <v>19</v>
      </c>
      <c r="G1574" s="24" t="s">
        <v>20</v>
      </c>
      <c r="H1574" s="24" t="s">
        <v>471</v>
      </c>
      <c r="I1574" s="58">
        <v>9</v>
      </c>
      <c r="J1574" s="249" t="str">
        <f t="shared" si="24"/>
        <v>муниципальное образование город Алапаевск, г. Алапаевск, ул. Софьи Перовской, д. 9</v>
      </c>
      <c r="K1574" s="75">
        <v>419.5</v>
      </c>
      <c r="L1574" s="75">
        <v>8</v>
      </c>
      <c r="M1574" s="75">
        <v>8</v>
      </c>
      <c r="N1574" s="38" t="s">
        <v>2122</v>
      </c>
      <c r="O1574" s="39">
        <v>42674</v>
      </c>
      <c r="P1574" s="38" t="s">
        <v>1608</v>
      </c>
      <c r="Q1574" s="65">
        <v>3312140.82</v>
      </c>
    </row>
    <row r="1575" spans="1:17" ht="23.25" x14ac:dyDescent="0.25">
      <c r="A1575" s="72">
        <v>1574</v>
      </c>
      <c r="B1575" s="81" t="s">
        <v>8</v>
      </c>
      <c r="C1575" s="73"/>
      <c r="D1575" s="74" t="s">
        <v>9</v>
      </c>
      <c r="E1575" s="24" t="s">
        <v>18</v>
      </c>
      <c r="F1575" s="24" t="s">
        <v>19</v>
      </c>
      <c r="G1575" s="24" t="s">
        <v>20</v>
      </c>
      <c r="H1575" s="24" t="s">
        <v>67</v>
      </c>
      <c r="I1575" s="58">
        <v>38</v>
      </c>
      <c r="J1575" s="249" t="str">
        <f t="shared" si="24"/>
        <v>муниципальное образование город Алапаевск, г. Алапаевск, ул. Урицкого, д. 38</v>
      </c>
      <c r="K1575" s="75">
        <v>412.3</v>
      </c>
      <c r="L1575" s="75">
        <v>8</v>
      </c>
      <c r="M1575" s="75">
        <v>1</v>
      </c>
      <c r="N1575" s="38" t="s">
        <v>2122</v>
      </c>
      <c r="O1575" s="39">
        <v>42674</v>
      </c>
      <c r="P1575" s="38" t="s">
        <v>1608</v>
      </c>
      <c r="Q1575" s="65">
        <v>484253.12</v>
      </c>
    </row>
    <row r="1576" spans="1:17" ht="23.25" x14ac:dyDescent="0.25">
      <c r="A1576" s="72">
        <v>1575</v>
      </c>
      <c r="B1576" s="81" t="s">
        <v>8</v>
      </c>
      <c r="C1576" s="73"/>
      <c r="D1576" s="74" t="s">
        <v>9</v>
      </c>
      <c r="E1576" s="24" t="s">
        <v>18</v>
      </c>
      <c r="F1576" s="24" t="s">
        <v>19</v>
      </c>
      <c r="G1576" s="24" t="s">
        <v>20</v>
      </c>
      <c r="H1576" s="24" t="s">
        <v>67</v>
      </c>
      <c r="I1576" s="58">
        <v>40</v>
      </c>
      <c r="J1576" s="249" t="str">
        <f t="shared" si="24"/>
        <v>муниципальное образование город Алапаевск, г. Алапаевск, ул. Урицкого, д. 40</v>
      </c>
      <c r="K1576" s="75">
        <v>394</v>
      </c>
      <c r="L1576" s="75">
        <v>8</v>
      </c>
      <c r="M1576" s="75">
        <v>4</v>
      </c>
      <c r="N1576" s="38" t="s">
        <v>2122</v>
      </c>
      <c r="O1576" s="39">
        <v>42674</v>
      </c>
      <c r="P1576" s="38" t="s">
        <v>1608</v>
      </c>
      <c r="Q1576" s="65">
        <v>2140339.46</v>
      </c>
    </row>
    <row r="1577" spans="1:17" ht="23.25" x14ac:dyDescent="0.25">
      <c r="A1577" s="72">
        <v>1576</v>
      </c>
      <c r="B1577" s="81" t="s">
        <v>8</v>
      </c>
      <c r="C1577" s="73"/>
      <c r="D1577" s="74" t="s">
        <v>9</v>
      </c>
      <c r="E1577" s="24" t="s">
        <v>18</v>
      </c>
      <c r="F1577" s="24" t="s">
        <v>19</v>
      </c>
      <c r="G1577" s="24" t="s">
        <v>20</v>
      </c>
      <c r="H1577" s="24" t="s">
        <v>650</v>
      </c>
      <c r="I1577" s="58">
        <v>4</v>
      </c>
      <c r="J1577" s="249" t="str">
        <f t="shared" si="24"/>
        <v>муниципальное образование город Алапаевск, г. Алапаевск, ул. Чехова, д. 4</v>
      </c>
      <c r="K1577" s="75">
        <v>570.9</v>
      </c>
      <c r="L1577" s="75">
        <v>20</v>
      </c>
      <c r="M1577" s="75">
        <v>1</v>
      </c>
      <c r="N1577" s="181" t="s">
        <v>2122</v>
      </c>
      <c r="O1577" s="39">
        <v>42674</v>
      </c>
      <c r="P1577" s="181" t="s">
        <v>1608</v>
      </c>
      <c r="Q1577" s="65">
        <v>178956.44</v>
      </c>
    </row>
    <row r="1578" spans="1:17" ht="23.25" x14ac:dyDescent="0.25">
      <c r="A1578" s="72">
        <v>1577</v>
      </c>
      <c r="B1578" s="81" t="s">
        <v>8</v>
      </c>
      <c r="C1578" s="73"/>
      <c r="D1578" s="74" t="s">
        <v>9</v>
      </c>
      <c r="E1578" s="24" t="s">
        <v>1500</v>
      </c>
      <c r="F1578" s="24" t="s">
        <v>655</v>
      </c>
      <c r="G1578" s="24" t="s">
        <v>20</v>
      </c>
      <c r="H1578" s="24" t="s">
        <v>25</v>
      </c>
      <c r="I1578" s="58">
        <v>28</v>
      </c>
      <c r="J1578" s="249" t="str">
        <f t="shared" si="24"/>
        <v>муниципальное образование город Алапаевск, пос. Асбестовский (г Алапаевск), ул. Школьная, д. 28</v>
      </c>
      <c r="K1578" s="75">
        <v>592.6</v>
      </c>
      <c r="L1578" s="75">
        <v>8</v>
      </c>
      <c r="M1578" s="75">
        <v>2</v>
      </c>
      <c r="N1578" s="38" t="s">
        <v>2122</v>
      </c>
      <c r="O1578" s="39">
        <v>42674</v>
      </c>
      <c r="P1578" s="38" t="s">
        <v>1608</v>
      </c>
      <c r="Q1578" s="65">
        <v>292330.84000000003</v>
      </c>
    </row>
    <row r="1579" spans="1:17" ht="23.25" x14ac:dyDescent="0.25">
      <c r="A1579" s="72">
        <v>1578</v>
      </c>
      <c r="B1579" s="81" t="s">
        <v>218</v>
      </c>
      <c r="C1579" s="24" t="s">
        <v>5237</v>
      </c>
      <c r="D1579" s="24" t="s">
        <v>687</v>
      </c>
      <c r="E1579" s="24" t="s">
        <v>637</v>
      </c>
      <c r="F1579" s="24" t="s">
        <v>168</v>
      </c>
      <c r="G1579" s="24" t="s">
        <v>20</v>
      </c>
      <c r="H1579" s="24" t="s">
        <v>505</v>
      </c>
      <c r="I1579" s="58">
        <v>9</v>
      </c>
      <c r="J1579" s="249" t="str">
        <f t="shared" si="24"/>
        <v>Невьянский р-н, городской округ Верх-Нейвинский, п.г.т. Верх-Нейвинский, ул. Рабочей молодежи, д. 9</v>
      </c>
      <c r="K1579" s="75">
        <v>700.16</v>
      </c>
      <c r="L1579" s="75">
        <v>12</v>
      </c>
      <c r="M1579" s="75">
        <v>8</v>
      </c>
      <c r="N1579" s="38" t="s">
        <v>2124</v>
      </c>
      <c r="O1579" s="39">
        <v>42850</v>
      </c>
      <c r="P1579" s="38" t="s">
        <v>1494</v>
      </c>
      <c r="Q1579" s="65">
        <v>3879121.36</v>
      </c>
    </row>
    <row r="1580" spans="1:17" ht="23.25" x14ac:dyDescent="0.25">
      <c r="A1580" s="72">
        <v>1579</v>
      </c>
      <c r="B1580" s="81" t="s">
        <v>218</v>
      </c>
      <c r="C1580" s="24" t="s">
        <v>5237</v>
      </c>
      <c r="D1580" s="24" t="s">
        <v>204</v>
      </c>
      <c r="E1580" s="24" t="s">
        <v>18</v>
      </c>
      <c r="F1580" s="24" t="s">
        <v>205</v>
      </c>
      <c r="G1580" s="24" t="s">
        <v>20</v>
      </c>
      <c r="H1580" s="24" t="s">
        <v>34</v>
      </c>
      <c r="I1580" s="58">
        <v>4</v>
      </c>
      <c r="J1580" s="249" t="str">
        <f t="shared" si="24"/>
        <v>Невьянский р-н, Невьянский городской округ, г. Невьянск, ул. Кирова, д. 4</v>
      </c>
      <c r="K1580" s="75">
        <v>757.9</v>
      </c>
      <c r="L1580" s="75">
        <v>10</v>
      </c>
      <c r="M1580" s="75">
        <v>7</v>
      </c>
      <c r="N1580" s="38" t="s">
        <v>2125</v>
      </c>
      <c r="O1580" s="39">
        <v>42849</v>
      </c>
      <c r="P1580" s="38" t="s">
        <v>2397</v>
      </c>
      <c r="Q1580" s="65">
        <v>5117012.83</v>
      </c>
    </row>
    <row r="1581" spans="1:17" ht="23.25" x14ac:dyDescent="0.25">
      <c r="A1581" s="72">
        <v>1580</v>
      </c>
      <c r="B1581" s="81" t="s">
        <v>218</v>
      </c>
      <c r="C1581" s="24" t="s">
        <v>5237</v>
      </c>
      <c r="D1581" s="24" t="s">
        <v>204</v>
      </c>
      <c r="E1581" s="24" t="s">
        <v>18</v>
      </c>
      <c r="F1581" s="24" t="s">
        <v>205</v>
      </c>
      <c r="G1581" s="24" t="s">
        <v>20</v>
      </c>
      <c r="H1581" s="24" t="s">
        <v>207</v>
      </c>
      <c r="I1581" s="58">
        <v>2</v>
      </c>
      <c r="J1581" s="249" t="str">
        <f t="shared" si="24"/>
        <v>Невьянский р-н, Невьянский городской округ, г. Невьянск, ул. Красноармейская, д. 2</v>
      </c>
      <c r="K1581" s="75">
        <v>2136.6</v>
      </c>
      <c r="L1581" s="75">
        <v>39</v>
      </c>
      <c r="M1581" s="75">
        <v>1</v>
      </c>
      <c r="N1581" s="181" t="s">
        <v>3315</v>
      </c>
      <c r="O1581" s="39" t="s">
        <v>3316</v>
      </c>
      <c r="P1581" s="181" t="s">
        <v>2397</v>
      </c>
      <c r="Q1581" s="65">
        <v>4392123.16</v>
      </c>
    </row>
    <row r="1582" spans="1:17" ht="23.25" x14ac:dyDescent="0.25">
      <c r="A1582" s="72">
        <v>1581</v>
      </c>
      <c r="B1582" s="81" t="s">
        <v>218</v>
      </c>
      <c r="C1582" s="24" t="s">
        <v>5237</v>
      </c>
      <c r="D1582" s="24" t="s">
        <v>204</v>
      </c>
      <c r="E1582" s="24" t="s">
        <v>18</v>
      </c>
      <c r="F1582" s="24" t="s">
        <v>205</v>
      </c>
      <c r="G1582" s="24" t="s">
        <v>20</v>
      </c>
      <c r="H1582" s="24" t="s">
        <v>188</v>
      </c>
      <c r="I1582" s="58">
        <v>20</v>
      </c>
      <c r="J1582" s="249" t="str">
        <f t="shared" si="24"/>
        <v>Невьянский р-н, Невьянский городской округ, г. Невьянск, ул. Малышева, д. 20</v>
      </c>
      <c r="K1582" s="75">
        <v>3825.7</v>
      </c>
      <c r="L1582" s="75">
        <v>194</v>
      </c>
      <c r="M1582" s="75">
        <v>1</v>
      </c>
      <c r="N1582" s="38" t="s">
        <v>2182</v>
      </c>
      <c r="O1582" s="39" t="s">
        <v>2183</v>
      </c>
      <c r="P1582" s="38" t="s">
        <v>2397</v>
      </c>
      <c r="Q1582" s="65">
        <v>4626007.3600000003</v>
      </c>
    </row>
    <row r="1583" spans="1:17" ht="23.25" x14ac:dyDescent="0.25">
      <c r="A1583" s="72">
        <v>1582</v>
      </c>
      <c r="B1583" s="81" t="s">
        <v>218</v>
      </c>
      <c r="C1583" s="24" t="s">
        <v>5237</v>
      </c>
      <c r="D1583" s="24" t="s">
        <v>204</v>
      </c>
      <c r="E1583" s="24" t="s">
        <v>18</v>
      </c>
      <c r="F1583" s="24" t="s">
        <v>205</v>
      </c>
      <c r="G1583" s="24" t="s">
        <v>20</v>
      </c>
      <c r="H1583" s="24" t="s">
        <v>249</v>
      </c>
      <c r="I1583" s="58" t="s">
        <v>1082</v>
      </c>
      <c r="J1583" s="249" t="str">
        <f t="shared" si="24"/>
        <v>Невьянский р-н, Невьянский городской округ, г. Невьянск, ул. Северная, д. 1КОРПУС 1</v>
      </c>
      <c r="K1583" s="75">
        <v>1285.4000000000001</v>
      </c>
      <c r="L1583" s="75">
        <v>24</v>
      </c>
      <c r="M1583" s="75">
        <v>8</v>
      </c>
      <c r="N1583" s="38" t="s">
        <v>2125</v>
      </c>
      <c r="O1583" s="39">
        <v>42849</v>
      </c>
      <c r="P1583" s="38" t="s">
        <v>2397</v>
      </c>
      <c r="Q1583" s="65">
        <v>6778376.2999999998</v>
      </c>
    </row>
    <row r="1584" spans="1:17" ht="23.25" x14ac:dyDescent="0.25">
      <c r="A1584" s="72">
        <v>1583</v>
      </c>
      <c r="B1584" s="81" t="s">
        <v>218</v>
      </c>
      <c r="C1584" s="24" t="s">
        <v>5237</v>
      </c>
      <c r="D1584" s="24" t="s">
        <v>204</v>
      </c>
      <c r="E1584" s="24" t="s">
        <v>1500</v>
      </c>
      <c r="F1584" s="24" t="s">
        <v>211</v>
      </c>
      <c r="G1584" s="24" t="s">
        <v>20</v>
      </c>
      <c r="H1584" s="24" t="s">
        <v>36</v>
      </c>
      <c r="I1584" s="58">
        <v>10</v>
      </c>
      <c r="J1584" s="249" t="str">
        <f t="shared" si="24"/>
        <v>Невьянский р-н, Невьянский городской округ, пос. Калиново, ул. Ленина, д. 10</v>
      </c>
      <c r="K1584" s="75">
        <v>708.4</v>
      </c>
      <c r="L1584" s="75">
        <v>12</v>
      </c>
      <c r="M1584" s="75">
        <v>8</v>
      </c>
      <c r="N1584" s="38" t="s">
        <v>2125</v>
      </c>
      <c r="O1584" s="39">
        <v>42849</v>
      </c>
      <c r="P1584" s="38" t="s">
        <v>2397</v>
      </c>
      <c r="Q1584" s="65">
        <v>5387829.7800000003</v>
      </c>
    </row>
    <row r="1585" spans="1:18" ht="23.25" x14ac:dyDescent="0.25">
      <c r="A1585" s="72">
        <v>1584</v>
      </c>
      <c r="B1585" s="81" t="s">
        <v>218</v>
      </c>
      <c r="C1585" s="24" t="s">
        <v>5237</v>
      </c>
      <c r="D1585" s="44" t="s">
        <v>204</v>
      </c>
      <c r="E1585" s="24" t="s">
        <v>1500</v>
      </c>
      <c r="F1585" s="44" t="s">
        <v>211</v>
      </c>
      <c r="G1585" s="44" t="s">
        <v>20</v>
      </c>
      <c r="H1585" s="44" t="s">
        <v>36</v>
      </c>
      <c r="I1585" s="76">
        <v>11</v>
      </c>
      <c r="J1585" s="249" t="str">
        <f t="shared" si="24"/>
        <v>Невьянский р-н, Невьянский городской округ, пос. Калиново, ул. Ленина, д. 11</v>
      </c>
      <c r="K1585" s="75">
        <v>424.9</v>
      </c>
      <c r="L1585" s="75">
        <v>4</v>
      </c>
      <c r="M1585" s="75">
        <v>3</v>
      </c>
      <c r="N1585" s="181" t="s">
        <v>1813</v>
      </c>
      <c r="O1585" s="39">
        <v>42465</v>
      </c>
      <c r="P1585" s="181" t="s">
        <v>1859</v>
      </c>
      <c r="Q1585" s="65">
        <v>1335534.6300000001</v>
      </c>
    </row>
    <row r="1586" spans="1:18" ht="23.25" x14ac:dyDescent="0.25">
      <c r="A1586" s="72">
        <v>1585</v>
      </c>
      <c r="B1586" s="81" t="s">
        <v>218</v>
      </c>
      <c r="C1586" s="24" t="s">
        <v>5237</v>
      </c>
      <c r="D1586" s="24" t="s">
        <v>204</v>
      </c>
      <c r="E1586" s="24" t="s">
        <v>1500</v>
      </c>
      <c r="F1586" s="24" t="s">
        <v>211</v>
      </c>
      <c r="G1586" s="24" t="s">
        <v>20</v>
      </c>
      <c r="H1586" s="24" t="s">
        <v>84</v>
      </c>
      <c r="I1586" s="58">
        <v>24</v>
      </c>
      <c r="J1586" s="249" t="str">
        <f t="shared" si="24"/>
        <v>Невьянский р-н, Невьянский городской округ, пос. Калиново, ул. Советская, д. 24</v>
      </c>
      <c r="K1586" s="75">
        <v>446.48</v>
      </c>
      <c r="L1586" s="75">
        <v>8</v>
      </c>
      <c r="M1586" s="75">
        <v>8</v>
      </c>
      <c r="N1586" s="38" t="s">
        <v>2125</v>
      </c>
      <c r="O1586" s="39">
        <v>42849</v>
      </c>
      <c r="P1586" s="38" t="s">
        <v>2397</v>
      </c>
      <c r="Q1586" s="65">
        <v>3823558.76</v>
      </c>
    </row>
    <row r="1587" spans="1:18" ht="23.25" x14ac:dyDescent="0.25">
      <c r="A1587" s="72">
        <v>1586</v>
      </c>
      <c r="B1587" s="81" t="s">
        <v>218</v>
      </c>
      <c r="C1587" s="24" t="s">
        <v>5237</v>
      </c>
      <c r="D1587" s="24" t="s">
        <v>204</v>
      </c>
      <c r="E1587" s="24" t="s">
        <v>1500</v>
      </c>
      <c r="F1587" s="24" t="s">
        <v>686</v>
      </c>
      <c r="G1587" s="24" t="s">
        <v>20</v>
      </c>
      <c r="H1587" s="24" t="s">
        <v>692</v>
      </c>
      <c r="I1587" s="58">
        <v>7</v>
      </c>
      <c r="J1587" s="249" t="str">
        <f t="shared" si="24"/>
        <v>Невьянский р-н, Невьянский городской округ, пос. Цементный, ул. Коськович, д. 7</v>
      </c>
      <c r="K1587" s="75">
        <v>1250.22</v>
      </c>
      <c r="L1587" s="75">
        <v>18</v>
      </c>
      <c r="M1587" s="75">
        <v>5</v>
      </c>
      <c r="N1587" s="38" t="s">
        <v>2125</v>
      </c>
      <c r="O1587" s="39">
        <v>42849</v>
      </c>
      <c r="P1587" s="38" t="s">
        <v>2397</v>
      </c>
      <c r="Q1587" s="65">
        <v>5321314.6900000004</v>
      </c>
    </row>
    <row r="1588" spans="1:18" ht="23.25" x14ac:dyDescent="0.25">
      <c r="A1588" s="72">
        <v>1587</v>
      </c>
      <c r="B1588" s="81" t="s">
        <v>218</v>
      </c>
      <c r="C1588" s="24" t="s">
        <v>5237</v>
      </c>
      <c r="D1588" s="24" t="s">
        <v>204</v>
      </c>
      <c r="E1588" s="24" t="s">
        <v>1500</v>
      </c>
      <c r="F1588" s="24" t="s">
        <v>686</v>
      </c>
      <c r="G1588" s="24" t="s">
        <v>20</v>
      </c>
      <c r="H1588" s="24" t="s">
        <v>36</v>
      </c>
      <c r="I1588" s="58">
        <v>46</v>
      </c>
      <c r="J1588" s="249" t="str">
        <f t="shared" si="24"/>
        <v>Невьянский р-н, Невьянский городской округ, пос. Цементный, ул. Ленина, д. 46</v>
      </c>
      <c r="K1588" s="75">
        <v>437.25</v>
      </c>
      <c r="L1588" s="75">
        <v>8</v>
      </c>
      <c r="M1588" s="75">
        <v>8</v>
      </c>
      <c r="N1588" s="38" t="s">
        <v>2125</v>
      </c>
      <c r="O1588" s="39">
        <v>42849</v>
      </c>
      <c r="P1588" s="38" t="s">
        <v>2397</v>
      </c>
      <c r="Q1588" s="65">
        <v>3340746.49</v>
      </c>
    </row>
    <row r="1589" spans="1:18" ht="23.25" x14ac:dyDescent="0.25">
      <c r="A1589" s="72">
        <v>1588</v>
      </c>
      <c r="B1589" s="81" t="s">
        <v>218</v>
      </c>
      <c r="C1589" s="24" t="s">
        <v>5237</v>
      </c>
      <c r="D1589" s="24" t="s">
        <v>204</v>
      </c>
      <c r="E1589" s="24" t="s">
        <v>1500</v>
      </c>
      <c r="F1589" s="24" t="s">
        <v>686</v>
      </c>
      <c r="G1589" s="24" t="s">
        <v>20</v>
      </c>
      <c r="H1589" s="24" t="s">
        <v>36</v>
      </c>
      <c r="I1589" s="58">
        <v>48</v>
      </c>
      <c r="J1589" s="249" t="str">
        <f t="shared" si="24"/>
        <v>Невьянский р-н, Невьянский городской округ, пос. Цементный, ул. Ленина, д. 48</v>
      </c>
      <c r="K1589" s="75">
        <v>423.48</v>
      </c>
      <c r="L1589" s="75">
        <v>8</v>
      </c>
      <c r="M1589" s="75">
        <v>8</v>
      </c>
      <c r="N1589" s="38" t="s">
        <v>2125</v>
      </c>
      <c r="O1589" s="39">
        <v>42849</v>
      </c>
      <c r="P1589" s="38" t="s">
        <v>2397</v>
      </c>
      <c r="Q1589" s="65">
        <v>3461627.5</v>
      </c>
    </row>
    <row r="1590" spans="1:18" ht="23.25" x14ac:dyDescent="0.25">
      <c r="A1590" s="72">
        <v>1589</v>
      </c>
      <c r="B1590" s="81" t="s">
        <v>218</v>
      </c>
      <c r="C1590" s="24" t="s">
        <v>5237</v>
      </c>
      <c r="D1590" s="24" t="s">
        <v>204</v>
      </c>
      <c r="E1590" s="24" t="s">
        <v>1500</v>
      </c>
      <c r="F1590" s="24" t="s">
        <v>686</v>
      </c>
      <c r="G1590" s="24" t="s">
        <v>20</v>
      </c>
      <c r="H1590" s="24" t="s">
        <v>36</v>
      </c>
      <c r="I1590" s="58">
        <v>50</v>
      </c>
      <c r="J1590" s="249" t="str">
        <f t="shared" si="24"/>
        <v>Невьянский р-н, Невьянский городской округ, пос. Цементный, ул. Ленина, д. 50</v>
      </c>
      <c r="K1590" s="75">
        <v>469.9</v>
      </c>
      <c r="L1590" s="75">
        <v>8</v>
      </c>
      <c r="M1590" s="75">
        <v>8</v>
      </c>
      <c r="N1590" s="38" t="s">
        <v>2125</v>
      </c>
      <c r="O1590" s="39">
        <v>42849</v>
      </c>
      <c r="P1590" s="38" t="s">
        <v>2397</v>
      </c>
      <c r="Q1590" s="65">
        <v>3299119.96</v>
      </c>
    </row>
    <row r="1591" spans="1:18" ht="23.25" x14ac:dyDescent="0.25">
      <c r="A1591" s="72">
        <v>1590</v>
      </c>
      <c r="B1591" s="81" t="s">
        <v>218</v>
      </c>
      <c r="C1591" s="24" t="s">
        <v>5237</v>
      </c>
      <c r="D1591" s="24" t="s">
        <v>204</v>
      </c>
      <c r="E1591" s="24" t="s">
        <v>1500</v>
      </c>
      <c r="F1591" s="24" t="s">
        <v>686</v>
      </c>
      <c r="G1591" s="24" t="s">
        <v>20</v>
      </c>
      <c r="H1591" s="24" t="s">
        <v>36</v>
      </c>
      <c r="I1591" s="58">
        <v>52</v>
      </c>
      <c r="J1591" s="249" t="str">
        <f t="shared" si="24"/>
        <v>Невьянский р-н, Невьянский городской округ, пос. Цементный, ул. Ленина, д. 52</v>
      </c>
      <c r="K1591" s="75">
        <v>444.52</v>
      </c>
      <c r="L1591" s="75">
        <v>8</v>
      </c>
      <c r="M1591" s="75">
        <v>8</v>
      </c>
      <c r="N1591" s="38" t="s">
        <v>2125</v>
      </c>
      <c r="O1591" s="39">
        <v>42849</v>
      </c>
      <c r="P1591" s="38" t="s">
        <v>2397</v>
      </c>
      <c r="Q1591" s="65">
        <v>3326707.75</v>
      </c>
    </row>
    <row r="1592" spans="1:18" ht="23.25" x14ac:dyDescent="0.25">
      <c r="A1592" s="72">
        <v>1591</v>
      </c>
      <c r="B1592" s="81" t="s">
        <v>218</v>
      </c>
      <c r="C1592" s="24" t="s">
        <v>5237</v>
      </c>
      <c r="D1592" s="24" t="s">
        <v>204</v>
      </c>
      <c r="E1592" s="24" t="s">
        <v>1500</v>
      </c>
      <c r="F1592" s="24" t="s">
        <v>686</v>
      </c>
      <c r="G1592" s="24" t="s">
        <v>20</v>
      </c>
      <c r="H1592" s="24" t="s">
        <v>36</v>
      </c>
      <c r="I1592" s="58">
        <v>64</v>
      </c>
      <c r="J1592" s="249" t="str">
        <f t="shared" si="24"/>
        <v>Невьянский р-н, Невьянский городской округ, пос. Цементный, ул. Ленина, д. 64</v>
      </c>
      <c r="K1592" s="75">
        <v>4445.3500000000004</v>
      </c>
      <c r="L1592" s="75">
        <v>88</v>
      </c>
      <c r="M1592" s="75">
        <v>1</v>
      </c>
      <c r="N1592" s="38" t="s">
        <v>2182</v>
      </c>
      <c r="O1592" s="39" t="s">
        <v>2183</v>
      </c>
      <c r="P1592" s="38" t="s">
        <v>2397</v>
      </c>
      <c r="Q1592" s="65">
        <v>5896656.5</v>
      </c>
    </row>
    <row r="1593" spans="1:18" ht="23.25" x14ac:dyDescent="0.25">
      <c r="A1593" s="80">
        <v>1592</v>
      </c>
      <c r="B1593" s="81" t="s">
        <v>227</v>
      </c>
      <c r="C1593" s="24" t="s">
        <v>702</v>
      </c>
      <c r="D1593" s="24" t="s">
        <v>238</v>
      </c>
      <c r="E1593" s="24" t="s">
        <v>637</v>
      </c>
      <c r="F1593" s="24" t="s">
        <v>239</v>
      </c>
      <c r="G1593" s="24" t="s">
        <v>20</v>
      </c>
      <c r="H1593" s="24" t="s">
        <v>240</v>
      </c>
      <c r="I1593" s="58">
        <v>14</v>
      </c>
      <c r="J1593" s="249" t="str">
        <f t="shared" si="24"/>
        <v>Нижнесергинский р-н, Бисертский городской округ, п.г.т. Бисерть, ул. 40 лет Октября, д. 14</v>
      </c>
      <c r="K1593" s="75">
        <v>523.20000000000005</v>
      </c>
      <c r="L1593" s="75">
        <v>12</v>
      </c>
      <c r="M1593" s="75">
        <v>4</v>
      </c>
      <c r="N1593" s="38" t="s">
        <v>2126</v>
      </c>
      <c r="O1593" s="39">
        <v>42849</v>
      </c>
      <c r="P1593" s="38" t="s">
        <v>1605</v>
      </c>
      <c r="Q1593" s="65">
        <v>2015775.85</v>
      </c>
    </row>
    <row r="1594" spans="1:18" ht="23.25" x14ac:dyDescent="0.25">
      <c r="A1594" s="80">
        <v>1593</v>
      </c>
      <c r="B1594" s="81" t="s">
        <v>227</v>
      </c>
      <c r="C1594" s="24" t="s">
        <v>702</v>
      </c>
      <c r="D1594" s="24" t="s">
        <v>238</v>
      </c>
      <c r="E1594" s="24" t="s">
        <v>637</v>
      </c>
      <c r="F1594" s="24" t="s">
        <v>239</v>
      </c>
      <c r="G1594" s="24" t="s">
        <v>20</v>
      </c>
      <c r="H1594" s="24" t="s">
        <v>240</v>
      </c>
      <c r="I1594" s="58">
        <v>7</v>
      </c>
      <c r="J1594" s="249" t="str">
        <f t="shared" si="24"/>
        <v>Нижнесергинский р-н, Бисертский городской округ, п.г.т. Бисерть, ул. 40 лет Октября, д. 7</v>
      </c>
      <c r="K1594" s="75">
        <v>379.4</v>
      </c>
      <c r="L1594" s="75">
        <v>8</v>
      </c>
      <c r="M1594" s="75">
        <v>4</v>
      </c>
      <c r="N1594" s="38" t="s">
        <v>2126</v>
      </c>
      <c r="O1594" s="39">
        <v>42849</v>
      </c>
      <c r="P1594" s="38" t="s">
        <v>1605</v>
      </c>
      <c r="Q1594" s="65">
        <v>2137255.56</v>
      </c>
    </row>
    <row r="1595" spans="1:18" ht="23.25" x14ac:dyDescent="0.25">
      <c r="A1595" s="72">
        <v>1594</v>
      </c>
      <c r="B1595" s="81" t="s">
        <v>227</v>
      </c>
      <c r="C1595" s="24" t="s">
        <v>702</v>
      </c>
      <c r="D1595" s="24" t="s">
        <v>238</v>
      </c>
      <c r="E1595" s="24" t="s">
        <v>637</v>
      </c>
      <c r="F1595" s="24" t="s">
        <v>239</v>
      </c>
      <c r="G1595" s="24" t="s">
        <v>20</v>
      </c>
      <c r="H1595" s="24" t="s">
        <v>86</v>
      </c>
      <c r="I1595" s="58">
        <v>17</v>
      </c>
      <c r="J1595" s="249" t="str">
        <f t="shared" si="24"/>
        <v>Нижнесергинский р-н, Бисертский городской округ, п.г.т. Бисерть, ул. Куйбышева, д. 17</v>
      </c>
      <c r="K1595" s="75">
        <v>467.4</v>
      </c>
      <c r="L1595" s="75">
        <v>12</v>
      </c>
      <c r="M1595" s="75">
        <v>7</v>
      </c>
      <c r="N1595" s="38" t="s">
        <v>2126</v>
      </c>
      <c r="O1595" s="39">
        <v>42849</v>
      </c>
      <c r="P1595" s="38" t="s">
        <v>1605</v>
      </c>
      <c r="Q1595" s="65">
        <v>3267810.48</v>
      </c>
    </row>
    <row r="1596" spans="1:18" ht="23.25" x14ac:dyDescent="0.25">
      <c r="A1596" s="72">
        <v>1595</v>
      </c>
      <c r="B1596" s="81" t="s">
        <v>227</v>
      </c>
      <c r="C1596" s="24" t="s">
        <v>702</v>
      </c>
      <c r="D1596" s="24" t="s">
        <v>238</v>
      </c>
      <c r="E1596" s="24" t="s">
        <v>637</v>
      </c>
      <c r="F1596" s="24" t="s">
        <v>239</v>
      </c>
      <c r="G1596" s="24" t="s">
        <v>20</v>
      </c>
      <c r="H1596" s="24" t="s">
        <v>274</v>
      </c>
      <c r="I1596" s="58" t="s">
        <v>621</v>
      </c>
      <c r="J1596" s="249" t="str">
        <f t="shared" si="24"/>
        <v>Нижнесергинский р-н, Бисертский городской округ, п.г.т. Бисерть, ул. Чкалова, д. 35А</v>
      </c>
      <c r="K1596" s="75">
        <v>669</v>
      </c>
      <c r="L1596" s="75">
        <v>11</v>
      </c>
      <c r="M1596" s="75">
        <v>7</v>
      </c>
      <c r="N1596" s="38" t="s">
        <v>2126</v>
      </c>
      <c r="O1596" s="39">
        <v>42849</v>
      </c>
      <c r="P1596" s="38" t="s">
        <v>1605</v>
      </c>
      <c r="Q1596" s="65">
        <v>4674852.75</v>
      </c>
    </row>
    <row r="1597" spans="1:18" ht="34.5" x14ac:dyDescent="0.25">
      <c r="A1597" s="72">
        <v>1596</v>
      </c>
      <c r="B1597" s="81" t="s">
        <v>227</v>
      </c>
      <c r="C1597" s="73" t="s">
        <v>702</v>
      </c>
      <c r="D1597" s="24" t="s">
        <v>2654</v>
      </c>
      <c r="E1597" s="24" t="s">
        <v>637</v>
      </c>
      <c r="F1597" s="24" t="s">
        <v>291</v>
      </c>
      <c r="G1597" s="24" t="s">
        <v>20</v>
      </c>
      <c r="H1597" s="24" t="s">
        <v>112</v>
      </c>
      <c r="I1597" s="58">
        <v>1</v>
      </c>
      <c r="J1597" s="249" t="str">
        <f t="shared" si="24"/>
        <v>Нижнесергинский р-н, Городское поселение Атиг Нижнесергинского муниципального района Свердловской области, п.г.т. Атиг, ул. Заводская, д. 1</v>
      </c>
      <c r="K1597" s="75">
        <v>401.5</v>
      </c>
      <c r="L1597" s="75">
        <v>8</v>
      </c>
      <c r="M1597" s="75">
        <v>1</v>
      </c>
      <c r="N1597" s="38" t="s">
        <v>2131</v>
      </c>
      <c r="O1597" s="39">
        <v>42692</v>
      </c>
      <c r="P1597" s="38" t="s">
        <v>1644</v>
      </c>
      <c r="Q1597" s="65">
        <v>446895.5</v>
      </c>
      <c r="R1597" s="102" t="s">
        <v>2348</v>
      </c>
    </row>
    <row r="1598" spans="1:18" ht="34.5" x14ac:dyDescent="0.25">
      <c r="A1598" s="72">
        <v>1597</v>
      </c>
      <c r="B1598" s="81" t="s">
        <v>227</v>
      </c>
      <c r="C1598" s="73" t="s">
        <v>702</v>
      </c>
      <c r="D1598" s="24" t="s">
        <v>2654</v>
      </c>
      <c r="E1598" s="24" t="s">
        <v>637</v>
      </c>
      <c r="F1598" s="24" t="s">
        <v>291</v>
      </c>
      <c r="G1598" s="24" t="s">
        <v>20</v>
      </c>
      <c r="H1598" s="24" t="s">
        <v>112</v>
      </c>
      <c r="I1598" s="58">
        <v>4</v>
      </c>
      <c r="J1598" s="249" t="str">
        <f t="shared" si="24"/>
        <v>Нижнесергинский р-н, Городское поселение Атиг Нижнесергинского муниципального района Свердловской области, п.г.т. Атиг, ул. Заводская, д. 4</v>
      </c>
      <c r="K1598" s="75">
        <v>396.9</v>
      </c>
      <c r="L1598" s="75">
        <v>8</v>
      </c>
      <c r="M1598" s="75">
        <v>3</v>
      </c>
      <c r="N1598" s="38" t="s">
        <v>2131</v>
      </c>
      <c r="O1598" s="39">
        <v>42692</v>
      </c>
      <c r="P1598" s="38" t="s">
        <v>1614</v>
      </c>
      <c r="Q1598" s="65">
        <v>682654.78</v>
      </c>
    </row>
    <row r="1599" spans="1:18" ht="34.5" x14ac:dyDescent="0.25">
      <c r="A1599" s="72">
        <v>1598</v>
      </c>
      <c r="B1599" s="81" t="s">
        <v>227</v>
      </c>
      <c r="C1599" s="73" t="s">
        <v>702</v>
      </c>
      <c r="D1599" s="24" t="s">
        <v>2654</v>
      </c>
      <c r="E1599" s="24" t="s">
        <v>637</v>
      </c>
      <c r="F1599" s="24" t="s">
        <v>291</v>
      </c>
      <c r="G1599" s="24" t="s">
        <v>20</v>
      </c>
      <c r="H1599" s="24" t="s">
        <v>112</v>
      </c>
      <c r="I1599" s="58">
        <v>5</v>
      </c>
      <c r="J1599" s="249" t="str">
        <f t="shared" si="24"/>
        <v>Нижнесергинский р-н, Городское поселение Атиг Нижнесергинского муниципального района Свердловской области, п.г.т. Атиг, ул. Заводская, д. 5</v>
      </c>
      <c r="K1599" s="75">
        <v>390.8</v>
      </c>
      <c r="L1599" s="75">
        <v>8</v>
      </c>
      <c r="M1599" s="75">
        <v>4</v>
      </c>
      <c r="N1599" s="38" t="s">
        <v>2281</v>
      </c>
      <c r="O1599" s="39" t="s">
        <v>2282</v>
      </c>
      <c r="P1599" s="38" t="s">
        <v>1644</v>
      </c>
      <c r="Q1599" s="65">
        <v>2223124.7199999997</v>
      </c>
      <c r="R1599" s="102" t="s">
        <v>2348</v>
      </c>
    </row>
    <row r="1600" spans="1:18" ht="45.75" x14ac:dyDescent="0.25">
      <c r="A1600" s="80">
        <v>1599</v>
      </c>
      <c r="B1600" s="81" t="s">
        <v>227</v>
      </c>
      <c r="C1600" s="24" t="s">
        <v>702</v>
      </c>
      <c r="D1600" s="24" t="s">
        <v>2645</v>
      </c>
      <c r="E1600" s="24" t="s">
        <v>637</v>
      </c>
      <c r="F1600" s="24" t="s">
        <v>242</v>
      </c>
      <c r="G1600" s="24" t="s">
        <v>20</v>
      </c>
      <c r="H1600" s="24" t="s">
        <v>199</v>
      </c>
      <c r="I1600" s="58">
        <v>3</v>
      </c>
      <c r="J1600" s="249" t="str">
        <f t="shared" si="24"/>
        <v>Нижнесергинский р-н, Городское поселение Верхние Серги Нижнесергинского муниципального района Свердловской области, п.г.т. Верхние Серги, ул. Победы, д. 3</v>
      </c>
      <c r="K1600" s="75">
        <v>644.79999999999995</v>
      </c>
      <c r="L1600" s="75">
        <v>12</v>
      </c>
      <c r="M1600" s="75">
        <v>7</v>
      </c>
      <c r="N1600" s="181" t="s">
        <v>2127</v>
      </c>
      <c r="O1600" s="39">
        <v>42849</v>
      </c>
      <c r="P1600" s="181" t="s">
        <v>3034</v>
      </c>
      <c r="Q1600" s="65">
        <v>4767238.12</v>
      </c>
    </row>
    <row r="1601" spans="1:18" ht="45.75" x14ac:dyDescent="0.25">
      <c r="A1601" s="80">
        <v>1600</v>
      </c>
      <c r="B1601" s="81" t="s">
        <v>227</v>
      </c>
      <c r="C1601" s="24" t="s">
        <v>702</v>
      </c>
      <c r="D1601" s="24" t="s">
        <v>2645</v>
      </c>
      <c r="E1601" s="24" t="s">
        <v>637</v>
      </c>
      <c r="F1601" s="24" t="s">
        <v>242</v>
      </c>
      <c r="G1601" s="24" t="s">
        <v>20</v>
      </c>
      <c r="H1601" s="24" t="s">
        <v>199</v>
      </c>
      <c r="I1601" s="58">
        <v>4</v>
      </c>
      <c r="J1601" s="249" t="str">
        <f t="shared" si="24"/>
        <v>Нижнесергинский р-н, Городское поселение Верхние Серги Нижнесергинского муниципального района Свердловской области, п.г.т. Верхние Серги, ул. Победы, д. 4</v>
      </c>
      <c r="K1601" s="75">
        <v>642.29999999999995</v>
      </c>
      <c r="L1601" s="75">
        <v>12</v>
      </c>
      <c r="M1601" s="75">
        <v>7</v>
      </c>
      <c r="N1601" s="38" t="s">
        <v>2127</v>
      </c>
      <c r="O1601" s="39">
        <v>42849</v>
      </c>
      <c r="P1601" s="38" t="s">
        <v>3034</v>
      </c>
      <c r="Q1601" s="65">
        <v>5282157.28</v>
      </c>
    </row>
    <row r="1602" spans="1:18" ht="45.75" x14ac:dyDescent="0.25">
      <c r="A1602" s="72">
        <v>1601</v>
      </c>
      <c r="B1602" s="81" t="s">
        <v>227</v>
      </c>
      <c r="C1602" s="24" t="s">
        <v>702</v>
      </c>
      <c r="D1602" s="24" t="s">
        <v>2644</v>
      </c>
      <c r="E1602" s="24" t="s">
        <v>18</v>
      </c>
      <c r="F1602" s="24" t="s">
        <v>287</v>
      </c>
      <c r="G1602" s="24" t="s">
        <v>20</v>
      </c>
      <c r="H1602" s="24" t="s">
        <v>132</v>
      </c>
      <c r="I1602" s="58">
        <v>5</v>
      </c>
      <c r="J1602" s="249" t="str">
        <f t="shared" si="24"/>
        <v>Нижнесергинский р-н, Городское поселение Михайловское муниципальное образование Нижнесергинского муниципального района Свердловской области, г. Михайловск, ул. Энгельса, д. 5</v>
      </c>
      <c r="K1602" s="75">
        <v>525.4</v>
      </c>
      <c r="L1602" s="75">
        <v>6</v>
      </c>
      <c r="M1602" s="75">
        <v>6</v>
      </c>
      <c r="N1602" s="38" t="s">
        <v>2130</v>
      </c>
      <c r="O1602" s="39">
        <v>42843</v>
      </c>
      <c r="P1602" s="38" t="s">
        <v>1964</v>
      </c>
      <c r="Q1602" s="65">
        <v>1747097.1</v>
      </c>
    </row>
    <row r="1603" spans="1:18" ht="45.75" x14ac:dyDescent="0.25">
      <c r="A1603" s="72">
        <v>1602</v>
      </c>
      <c r="B1603" s="81" t="s">
        <v>227</v>
      </c>
      <c r="C1603" s="24" t="s">
        <v>702</v>
      </c>
      <c r="D1603" s="24" t="s">
        <v>2644</v>
      </c>
      <c r="E1603" s="24" t="s">
        <v>18</v>
      </c>
      <c r="F1603" s="24" t="s">
        <v>287</v>
      </c>
      <c r="G1603" s="24" t="s">
        <v>20</v>
      </c>
      <c r="H1603" s="24" t="s">
        <v>132</v>
      </c>
      <c r="I1603" s="58">
        <v>7</v>
      </c>
      <c r="J1603" s="249" t="str">
        <f t="shared" ref="J1603:J1666" si="25">C1603&amp;""&amp;D1603&amp;", "&amp;E1603&amp;" "&amp;F1603&amp;", "&amp;G1603&amp;" "&amp;H1603&amp;", д. "&amp;I1603</f>
        <v>Нижнесергинский р-н, Городское поселение Михайловское муниципальное образование Нижнесергинского муниципального района Свердловской области, г. Михайловск, ул. Энгельса, д. 7</v>
      </c>
      <c r="K1603" s="75">
        <v>551.70000000000005</v>
      </c>
      <c r="L1603" s="75">
        <v>8</v>
      </c>
      <c r="M1603" s="75">
        <v>7</v>
      </c>
      <c r="N1603" s="38" t="s">
        <v>2130</v>
      </c>
      <c r="O1603" s="39">
        <v>42843</v>
      </c>
      <c r="P1603" s="38" t="s">
        <v>1964</v>
      </c>
      <c r="Q1603" s="65">
        <v>2118944.4900000002</v>
      </c>
    </row>
    <row r="1604" spans="1:18" ht="45.75" x14ac:dyDescent="0.25">
      <c r="A1604" s="72">
        <v>1603</v>
      </c>
      <c r="B1604" s="81" t="s">
        <v>227</v>
      </c>
      <c r="C1604" s="24" t="s">
        <v>702</v>
      </c>
      <c r="D1604" s="24" t="s">
        <v>2646</v>
      </c>
      <c r="E1604" s="24" t="s">
        <v>637</v>
      </c>
      <c r="F1604" s="24" t="s">
        <v>724</v>
      </c>
      <c r="G1604" s="24" t="s">
        <v>20</v>
      </c>
      <c r="H1604" s="24" t="s">
        <v>489</v>
      </c>
      <c r="I1604" s="58">
        <v>9</v>
      </c>
      <c r="J1604" s="249" t="str">
        <f t="shared" si="25"/>
        <v>Нижнесергинский р-н, Дружининское городское поселение Нижнесергинского муниципального района Свердловской области, п.г.т. Дружинино, ул. Железнодорожников, д. 9</v>
      </c>
      <c r="K1604" s="75">
        <v>681.6</v>
      </c>
      <c r="L1604" s="75">
        <v>12</v>
      </c>
      <c r="M1604" s="75">
        <v>5</v>
      </c>
      <c r="N1604" s="38" t="s">
        <v>2128</v>
      </c>
      <c r="O1604" s="39">
        <v>42884</v>
      </c>
      <c r="P1604" s="38" t="s">
        <v>2098</v>
      </c>
      <c r="Q1604" s="65">
        <v>3267978.58</v>
      </c>
    </row>
    <row r="1605" spans="1:18" ht="34.5" x14ac:dyDescent="0.25">
      <c r="A1605" s="72">
        <v>1604</v>
      </c>
      <c r="B1605" s="81" t="s">
        <v>227</v>
      </c>
      <c r="C1605" s="24" t="s">
        <v>702</v>
      </c>
      <c r="D1605" s="24" t="s">
        <v>3030</v>
      </c>
      <c r="E1605" s="24" t="s">
        <v>1500</v>
      </c>
      <c r="F1605" s="24" t="s">
        <v>723</v>
      </c>
      <c r="G1605" s="24" t="s">
        <v>20</v>
      </c>
      <c r="H1605" s="24" t="s">
        <v>61</v>
      </c>
      <c r="I1605" s="58">
        <v>2</v>
      </c>
      <c r="J1605" s="249" t="str">
        <f t="shared" si="25"/>
        <v>Нижнесергинский р-н, Кленовское сельское поселение Нижнесергинского муниципального района Свердловской области, пос. Ключевая, ул. Октябрьская, д. 2</v>
      </c>
      <c r="K1605" s="75">
        <v>1360.2</v>
      </c>
      <c r="L1605" s="75">
        <v>18</v>
      </c>
      <c r="M1605" s="75">
        <v>7</v>
      </c>
      <c r="N1605" s="38" t="s">
        <v>2129</v>
      </c>
      <c r="O1605" s="39">
        <v>42895</v>
      </c>
      <c r="P1605" s="38" t="s">
        <v>1605</v>
      </c>
      <c r="Q1605" s="65">
        <v>4505697.1399999997</v>
      </c>
    </row>
    <row r="1606" spans="1:18" ht="34.5" x14ac:dyDescent="0.25">
      <c r="A1606" s="72">
        <v>1605</v>
      </c>
      <c r="B1606" s="81" t="s">
        <v>227</v>
      </c>
      <c r="C1606" s="24" t="s">
        <v>702</v>
      </c>
      <c r="D1606" s="24" t="s">
        <v>3030</v>
      </c>
      <c r="E1606" s="24" t="s">
        <v>29</v>
      </c>
      <c r="F1606" s="24" t="s">
        <v>722</v>
      </c>
      <c r="G1606" s="24" t="s">
        <v>20</v>
      </c>
      <c r="H1606" s="24" t="s">
        <v>281</v>
      </c>
      <c r="I1606" s="58">
        <v>1</v>
      </c>
      <c r="J1606" s="249" t="str">
        <f t="shared" si="25"/>
        <v>Нижнесергинский р-н, Кленовское сельское поселение Нижнесергинского муниципального района Свердловской области, с. Кленовское, ул. Азина, д. 1</v>
      </c>
      <c r="K1606" s="75">
        <v>650</v>
      </c>
      <c r="L1606" s="75">
        <v>12</v>
      </c>
      <c r="M1606" s="75">
        <v>5</v>
      </c>
      <c r="N1606" s="38" t="s">
        <v>2007</v>
      </c>
      <c r="O1606" s="39">
        <v>42857</v>
      </c>
      <c r="P1606" s="38" t="s">
        <v>1605</v>
      </c>
      <c r="Q1606" s="65">
        <v>2903064.78</v>
      </c>
    </row>
    <row r="1607" spans="1:18" ht="45.75" x14ac:dyDescent="0.25">
      <c r="A1607" s="72">
        <v>1606</v>
      </c>
      <c r="B1607" s="81" t="s">
        <v>227</v>
      </c>
      <c r="C1607" s="24" t="s">
        <v>702</v>
      </c>
      <c r="D1607" s="24" t="s">
        <v>2647</v>
      </c>
      <c r="E1607" s="24" t="s">
        <v>18</v>
      </c>
      <c r="F1607" s="24" t="s">
        <v>293</v>
      </c>
      <c r="G1607" s="24" t="s">
        <v>20</v>
      </c>
      <c r="H1607" s="24" t="s">
        <v>455</v>
      </c>
      <c r="I1607" s="58">
        <v>1</v>
      </c>
      <c r="J1607" s="249" t="str">
        <f t="shared" si="25"/>
        <v>Нижнесергинский р-н, Нижнесергинское городское поселение Нижнесергинского муниципального района Свердловской области, г. Нижние Серги, ул. Коммунистическая, д. 1</v>
      </c>
      <c r="K1607" s="75">
        <v>3351.71</v>
      </c>
      <c r="L1607" s="75">
        <v>67</v>
      </c>
      <c r="M1607" s="75">
        <v>2</v>
      </c>
      <c r="N1607" s="38" t="s">
        <v>2133</v>
      </c>
      <c r="O1607" s="39">
        <v>42884</v>
      </c>
      <c r="P1607" s="38" t="s">
        <v>1683</v>
      </c>
      <c r="Q1607" s="65">
        <v>2997990.02</v>
      </c>
    </row>
    <row r="1608" spans="1:18" ht="34.5" x14ac:dyDescent="0.25">
      <c r="A1608" s="72">
        <v>1607</v>
      </c>
      <c r="B1608" s="81" t="s">
        <v>227</v>
      </c>
      <c r="C1608" s="24" t="s">
        <v>702</v>
      </c>
      <c r="D1608" s="24" t="s">
        <v>2647</v>
      </c>
      <c r="E1608" s="24" t="s">
        <v>18</v>
      </c>
      <c r="F1608" s="24" t="s">
        <v>293</v>
      </c>
      <c r="G1608" s="24" t="s">
        <v>20</v>
      </c>
      <c r="H1608" s="24" t="s">
        <v>36</v>
      </c>
      <c r="I1608" s="58">
        <v>44</v>
      </c>
      <c r="J1608" s="249" t="str">
        <f t="shared" si="25"/>
        <v>Нижнесергинский р-н, Нижнесергинское городское поселение Нижнесергинского муниципального района Свердловской области, г. Нижние Серги, ул. Ленина, д. 44</v>
      </c>
      <c r="K1608" s="75">
        <v>707.4</v>
      </c>
      <c r="L1608" s="75">
        <v>10</v>
      </c>
      <c r="M1608" s="75">
        <v>1</v>
      </c>
      <c r="N1608" s="181" t="s">
        <v>2133</v>
      </c>
      <c r="O1608" s="39">
        <v>42884</v>
      </c>
      <c r="P1608" s="181" t="s">
        <v>1683</v>
      </c>
      <c r="Q1608" s="65">
        <v>1389624.0999999996</v>
      </c>
    </row>
    <row r="1609" spans="1:18" ht="34.5" x14ac:dyDescent="0.25">
      <c r="A1609" s="72">
        <v>1608</v>
      </c>
      <c r="B1609" s="81" t="s">
        <v>227</v>
      </c>
      <c r="C1609" s="24" t="s">
        <v>702</v>
      </c>
      <c r="D1609" s="24" t="s">
        <v>2647</v>
      </c>
      <c r="E1609" s="24" t="s">
        <v>18</v>
      </c>
      <c r="F1609" s="24" t="s">
        <v>293</v>
      </c>
      <c r="G1609" s="24" t="s">
        <v>20</v>
      </c>
      <c r="H1609" s="24" t="s">
        <v>36</v>
      </c>
      <c r="I1609" s="58">
        <v>46</v>
      </c>
      <c r="J1609" s="249" t="str">
        <f t="shared" si="25"/>
        <v>Нижнесергинский р-н, Нижнесергинское городское поселение Нижнесергинского муниципального района Свердловской области, г. Нижние Серги, ул. Ленина, д. 46</v>
      </c>
      <c r="K1609" s="75">
        <v>757.3</v>
      </c>
      <c r="L1609" s="75">
        <v>7</v>
      </c>
      <c r="M1609" s="75">
        <v>1</v>
      </c>
      <c r="N1609" s="181" t="s">
        <v>2133</v>
      </c>
      <c r="O1609" s="39">
        <v>42884</v>
      </c>
      <c r="P1609" s="181" t="s">
        <v>1683</v>
      </c>
      <c r="Q1609" s="65">
        <v>952414.92000000016</v>
      </c>
    </row>
    <row r="1610" spans="1:18" ht="45.75" x14ac:dyDescent="0.25">
      <c r="A1610" s="72">
        <v>1609</v>
      </c>
      <c r="B1610" s="81" t="s">
        <v>227</v>
      </c>
      <c r="C1610" s="24" t="s">
        <v>702</v>
      </c>
      <c r="D1610" s="24" t="s">
        <v>2647</v>
      </c>
      <c r="E1610" s="24" t="s">
        <v>18</v>
      </c>
      <c r="F1610" s="24" t="s">
        <v>293</v>
      </c>
      <c r="G1610" s="24" t="s">
        <v>20</v>
      </c>
      <c r="H1610" s="24" t="s">
        <v>306</v>
      </c>
      <c r="I1610" s="58">
        <v>86</v>
      </c>
      <c r="J1610" s="249" t="str">
        <f t="shared" si="25"/>
        <v>Нижнесергинский р-н, Нижнесергинское городское поселение Нижнесергинского муниципального района Свердловской области, г. Нижние Серги, ул. Розы Люксембург, д. 86</v>
      </c>
      <c r="K1610" s="75">
        <v>3267.1</v>
      </c>
      <c r="L1610" s="75">
        <v>106</v>
      </c>
      <c r="M1610" s="75">
        <v>1</v>
      </c>
      <c r="N1610" s="181" t="s">
        <v>2133</v>
      </c>
      <c r="O1610" s="39">
        <v>42884</v>
      </c>
      <c r="P1610" s="181" t="s">
        <v>1683</v>
      </c>
      <c r="Q1610" s="65">
        <v>1850702.1199999999</v>
      </c>
    </row>
    <row r="1611" spans="1:18" ht="34.5" x14ac:dyDescent="0.25">
      <c r="A1611" s="72">
        <v>1610</v>
      </c>
      <c r="B1611" s="81" t="s">
        <v>227</v>
      </c>
      <c r="C1611" s="24" t="s">
        <v>702</v>
      </c>
      <c r="D1611" s="24" t="s">
        <v>2647</v>
      </c>
      <c r="E1611" s="24" t="s">
        <v>18</v>
      </c>
      <c r="F1611" s="24" t="s">
        <v>293</v>
      </c>
      <c r="G1611" s="24" t="s">
        <v>20</v>
      </c>
      <c r="H1611" s="24" t="s">
        <v>295</v>
      </c>
      <c r="I1611" s="58">
        <v>64</v>
      </c>
      <c r="J1611" s="249" t="str">
        <f t="shared" si="25"/>
        <v>Нижнесергинский р-н, Нижнесергинское городское поселение Нижнесергинского муниципального района Свердловской области, г. Нижние Серги, ул. Титова, д. 64</v>
      </c>
      <c r="K1611" s="75">
        <v>691.6</v>
      </c>
      <c r="L1611" s="75">
        <v>8</v>
      </c>
      <c r="M1611" s="75">
        <v>1</v>
      </c>
      <c r="N1611" s="38" t="s">
        <v>2133</v>
      </c>
      <c r="O1611" s="39">
        <v>42884</v>
      </c>
      <c r="P1611" s="38" t="s">
        <v>1683</v>
      </c>
      <c r="Q1611" s="65">
        <v>2320648.69</v>
      </c>
      <c r="R1611" s="102" t="s">
        <v>2348</v>
      </c>
    </row>
    <row r="1612" spans="1:18" ht="23.25" x14ac:dyDescent="0.25">
      <c r="A1612" s="72">
        <v>1611</v>
      </c>
      <c r="B1612" s="81" t="s">
        <v>327</v>
      </c>
      <c r="C1612" s="49"/>
      <c r="D1612" s="49" t="s">
        <v>369</v>
      </c>
      <c r="E1612" s="49" t="s">
        <v>18</v>
      </c>
      <c r="F1612" s="49" t="s">
        <v>370</v>
      </c>
      <c r="G1612" s="49" t="s">
        <v>20</v>
      </c>
      <c r="H1612" s="49" t="s">
        <v>240</v>
      </c>
      <c r="I1612" s="67" t="s">
        <v>410</v>
      </c>
      <c r="J1612" s="249" t="str">
        <f t="shared" si="25"/>
        <v>Нижнетуринский городской округ, г. Нижняя Тура, ул. 40 лет Октября, д. 10А</v>
      </c>
      <c r="K1612" s="99">
        <v>4419.5</v>
      </c>
      <c r="L1612" s="75">
        <v>70</v>
      </c>
      <c r="M1612" s="99">
        <v>2</v>
      </c>
      <c r="N1612" s="55" t="s">
        <v>1296</v>
      </c>
      <c r="O1612" s="54">
        <v>42598</v>
      </c>
      <c r="P1612" s="55" t="s">
        <v>1598</v>
      </c>
      <c r="Q1612" s="65">
        <v>3781265.98</v>
      </c>
    </row>
    <row r="1613" spans="1:18" ht="23.25" x14ac:dyDescent="0.25">
      <c r="A1613" s="72">
        <v>1612</v>
      </c>
      <c r="B1613" s="81" t="s">
        <v>327</v>
      </c>
      <c r="C1613" s="73"/>
      <c r="D1613" s="24" t="s">
        <v>369</v>
      </c>
      <c r="E1613" s="24" t="s">
        <v>18</v>
      </c>
      <c r="F1613" s="24" t="s">
        <v>370</v>
      </c>
      <c r="G1613" s="24" t="s">
        <v>20</v>
      </c>
      <c r="H1613" s="24" t="s">
        <v>240</v>
      </c>
      <c r="I1613" s="58">
        <v>13</v>
      </c>
      <c r="J1613" s="249" t="str">
        <f t="shared" si="25"/>
        <v>Нижнетуринский городской округ, г. Нижняя Тура, ул. 40 лет Октября, д. 13</v>
      </c>
      <c r="K1613" s="75">
        <v>1445.9</v>
      </c>
      <c r="L1613" s="75">
        <v>23</v>
      </c>
      <c r="M1613" s="75">
        <v>4</v>
      </c>
      <c r="N1613" s="38" t="s">
        <v>2134</v>
      </c>
      <c r="O1613" s="39">
        <v>42688</v>
      </c>
      <c r="P1613" s="38" t="s">
        <v>1776</v>
      </c>
      <c r="Q1613" s="65">
        <v>5046894.82</v>
      </c>
    </row>
    <row r="1614" spans="1:18" ht="23.25" x14ac:dyDescent="0.25">
      <c r="A1614" s="72">
        <v>1613</v>
      </c>
      <c r="B1614" s="81" t="s">
        <v>327</v>
      </c>
      <c r="C1614" s="73"/>
      <c r="D1614" s="24" t="s">
        <v>369</v>
      </c>
      <c r="E1614" s="24" t="s">
        <v>18</v>
      </c>
      <c r="F1614" s="24" t="s">
        <v>370</v>
      </c>
      <c r="G1614" s="24" t="s">
        <v>20</v>
      </c>
      <c r="H1614" s="24" t="s">
        <v>240</v>
      </c>
      <c r="I1614" s="58">
        <v>17</v>
      </c>
      <c r="J1614" s="249" t="str">
        <f t="shared" si="25"/>
        <v>Нижнетуринский городской округ, г. Нижняя Тура, ул. 40 лет Октября, д. 17</v>
      </c>
      <c r="K1614" s="75">
        <v>577.9</v>
      </c>
      <c r="L1614" s="75">
        <v>8</v>
      </c>
      <c r="M1614" s="75">
        <v>6</v>
      </c>
      <c r="N1614" s="181" t="s">
        <v>1783</v>
      </c>
      <c r="O1614" s="39">
        <v>42471</v>
      </c>
      <c r="P1614" s="181" t="s">
        <v>1776</v>
      </c>
      <c r="Q1614" s="65">
        <v>4125707.9400000004</v>
      </c>
    </row>
    <row r="1615" spans="1:18" ht="23.25" x14ac:dyDescent="0.25">
      <c r="A1615" s="72">
        <v>1614</v>
      </c>
      <c r="B1615" s="81" t="s">
        <v>327</v>
      </c>
      <c r="C1615" s="73"/>
      <c r="D1615" s="24" t="s">
        <v>369</v>
      </c>
      <c r="E1615" s="24" t="s">
        <v>18</v>
      </c>
      <c r="F1615" s="24" t="s">
        <v>370</v>
      </c>
      <c r="G1615" s="24" t="s">
        <v>20</v>
      </c>
      <c r="H1615" s="24" t="s">
        <v>240</v>
      </c>
      <c r="I1615" s="58">
        <v>19</v>
      </c>
      <c r="J1615" s="249" t="str">
        <f t="shared" si="25"/>
        <v>Нижнетуринский городской округ, г. Нижняя Тура, ул. 40 лет Октября, д. 19</v>
      </c>
      <c r="K1615" s="75">
        <v>471.7</v>
      </c>
      <c r="L1615" s="75">
        <v>8</v>
      </c>
      <c r="M1615" s="75">
        <v>4</v>
      </c>
      <c r="N1615" s="38" t="s">
        <v>2134</v>
      </c>
      <c r="O1615" s="39">
        <v>42688</v>
      </c>
      <c r="P1615" s="38" t="s">
        <v>1776</v>
      </c>
      <c r="Q1615" s="65">
        <v>1712251.98</v>
      </c>
    </row>
    <row r="1616" spans="1:18" ht="23.25" x14ac:dyDescent="0.25">
      <c r="A1616" s="72">
        <v>1615</v>
      </c>
      <c r="B1616" s="81" t="s">
        <v>327</v>
      </c>
      <c r="C1616" s="73"/>
      <c r="D1616" s="24" t="s">
        <v>369</v>
      </c>
      <c r="E1616" s="24" t="s">
        <v>18</v>
      </c>
      <c r="F1616" s="24" t="s">
        <v>370</v>
      </c>
      <c r="G1616" s="24" t="s">
        <v>20</v>
      </c>
      <c r="H1616" s="24" t="s">
        <v>240</v>
      </c>
      <c r="I1616" s="58">
        <v>23</v>
      </c>
      <c r="J1616" s="249" t="str">
        <f t="shared" si="25"/>
        <v>Нижнетуринский городской округ, г. Нижняя Тура, ул. 40 лет Октября, д. 23</v>
      </c>
      <c r="K1616" s="75">
        <v>488</v>
      </c>
      <c r="L1616" s="75">
        <v>7</v>
      </c>
      <c r="M1616" s="75">
        <v>4</v>
      </c>
      <c r="N1616" s="38" t="s">
        <v>2134</v>
      </c>
      <c r="O1616" s="39">
        <v>42688</v>
      </c>
      <c r="P1616" s="38" t="s">
        <v>1776</v>
      </c>
      <c r="Q1616" s="65">
        <v>2328061.0099999998</v>
      </c>
    </row>
    <row r="1617" spans="1:18" ht="23.25" x14ac:dyDescent="0.25">
      <c r="A1617" s="72">
        <v>1616</v>
      </c>
      <c r="B1617" s="81" t="s">
        <v>327</v>
      </c>
      <c r="C1617" s="73"/>
      <c r="D1617" s="24" t="s">
        <v>369</v>
      </c>
      <c r="E1617" s="24" t="s">
        <v>18</v>
      </c>
      <c r="F1617" s="24" t="s">
        <v>370</v>
      </c>
      <c r="G1617" s="24" t="s">
        <v>20</v>
      </c>
      <c r="H1617" s="24" t="s">
        <v>240</v>
      </c>
      <c r="I1617" s="58">
        <v>26</v>
      </c>
      <c r="J1617" s="249" t="str">
        <f t="shared" si="25"/>
        <v>Нижнетуринский городской округ, г. Нижняя Тура, ул. 40 лет Октября, д. 26</v>
      </c>
      <c r="K1617" s="75">
        <v>630.70000000000005</v>
      </c>
      <c r="L1617" s="75">
        <v>8</v>
      </c>
      <c r="M1617" s="75">
        <v>4</v>
      </c>
      <c r="N1617" s="38" t="s">
        <v>2134</v>
      </c>
      <c r="O1617" s="39">
        <v>42688</v>
      </c>
      <c r="P1617" s="38" t="s">
        <v>1776</v>
      </c>
      <c r="Q1617" s="65">
        <v>1847843.83</v>
      </c>
    </row>
    <row r="1618" spans="1:18" ht="23.25" x14ac:dyDescent="0.25">
      <c r="A1618" s="80">
        <v>1617</v>
      </c>
      <c r="B1618" s="81" t="s">
        <v>327</v>
      </c>
      <c r="C1618" s="73"/>
      <c r="D1618" s="24" t="s">
        <v>369</v>
      </c>
      <c r="E1618" s="24" t="s">
        <v>18</v>
      </c>
      <c r="F1618" s="24" t="s">
        <v>370</v>
      </c>
      <c r="G1618" s="24" t="s">
        <v>20</v>
      </c>
      <c r="H1618" s="24" t="s">
        <v>240</v>
      </c>
      <c r="I1618" s="58">
        <v>27</v>
      </c>
      <c r="J1618" s="249" t="str">
        <f t="shared" si="25"/>
        <v>Нижнетуринский городской округ, г. Нижняя Тура, ул. 40 лет Октября, д. 27</v>
      </c>
      <c r="K1618" s="75">
        <v>625.4</v>
      </c>
      <c r="L1618" s="75">
        <v>8</v>
      </c>
      <c r="M1618" s="75">
        <v>4</v>
      </c>
      <c r="N1618" s="38" t="s">
        <v>2135</v>
      </c>
      <c r="O1618" s="39">
        <v>42688</v>
      </c>
      <c r="P1618" s="38" t="s">
        <v>3034</v>
      </c>
      <c r="Q1618" s="65">
        <v>1508191.75</v>
      </c>
    </row>
    <row r="1619" spans="1:18" ht="23.25" x14ac:dyDescent="0.25">
      <c r="A1619" s="72">
        <v>1618</v>
      </c>
      <c r="B1619" s="81" t="s">
        <v>327</v>
      </c>
      <c r="C1619" s="73"/>
      <c r="D1619" s="24" t="s">
        <v>369</v>
      </c>
      <c r="E1619" s="24" t="s">
        <v>18</v>
      </c>
      <c r="F1619" s="24" t="s">
        <v>370</v>
      </c>
      <c r="G1619" s="24" t="s">
        <v>20</v>
      </c>
      <c r="H1619" s="24" t="s">
        <v>240</v>
      </c>
      <c r="I1619" s="58">
        <v>31</v>
      </c>
      <c r="J1619" s="249" t="str">
        <f t="shared" si="25"/>
        <v>Нижнетуринский городской округ, г. Нижняя Тура, ул. 40 лет Октября, д. 31</v>
      </c>
      <c r="K1619" s="75">
        <v>666</v>
      </c>
      <c r="L1619" s="75">
        <v>8</v>
      </c>
      <c r="M1619" s="75">
        <v>4</v>
      </c>
      <c r="N1619" s="38" t="s">
        <v>2135</v>
      </c>
      <c r="O1619" s="39">
        <v>42688</v>
      </c>
      <c r="P1619" s="38" t="s">
        <v>3034</v>
      </c>
      <c r="Q1619" s="65">
        <v>2640415.21</v>
      </c>
    </row>
    <row r="1620" spans="1:18" ht="23.25" x14ac:dyDescent="0.25">
      <c r="A1620" s="72">
        <v>1619</v>
      </c>
      <c r="B1620" s="81" t="s">
        <v>327</v>
      </c>
      <c r="C1620" s="24"/>
      <c r="D1620" s="44" t="s">
        <v>369</v>
      </c>
      <c r="E1620" s="44" t="s">
        <v>18</v>
      </c>
      <c r="F1620" s="44" t="s">
        <v>370</v>
      </c>
      <c r="G1620" s="44" t="s">
        <v>20</v>
      </c>
      <c r="H1620" s="44" t="s">
        <v>185</v>
      </c>
      <c r="I1620" s="78">
        <v>10</v>
      </c>
      <c r="J1620" s="249" t="str">
        <f t="shared" si="25"/>
        <v>Нижнетуринский городской округ, г. Нижняя Тура, ул. Декабристов, д. 10</v>
      </c>
      <c r="K1620" s="75">
        <v>584</v>
      </c>
      <c r="L1620" s="75">
        <v>8</v>
      </c>
      <c r="M1620" s="75">
        <v>1</v>
      </c>
      <c r="N1620" s="181" t="s">
        <v>3043</v>
      </c>
      <c r="O1620" s="39">
        <v>42528</v>
      </c>
      <c r="P1620" s="181" t="s">
        <v>1776</v>
      </c>
      <c r="Q1620" s="65">
        <v>2104101.7799999998</v>
      </c>
    </row>
    <row r="1621" spans="1:18" ht="23.25" x14ac:dyDescent="0.25">
      <c r="A1621" s="72">
        <v>1620</v>
      </c>
      <c r="B1621" s="81" t="s">
        <v>327</v>
      </c>
      <c r="C1621" s="49"/>
      <c r="D1621" s="49" t="s">
        <v>369</v>
      </c>
      <c r="E1621" s="49" t="s">
        <v>18</v>
      </c>
      <c r="F1621" s="49" t="s">
        <v>370</v>
      </c>
      <c r="G1621" s="49" t="s">
        <v>20</v>
      </c>
      <c r="H1621" s="49" t="s">
        <v>185</v>
      </c>
      <c r="I1621" s="67" t="s">
        <v>762</v>
      </c>
      <c r="J1621" s="249" t="str">
        <f t="shared" si="25"/>
        <v>Нижнетуринский городской округ, г. Нижняя Тура, ул. Декабристов, д. 1Б</v>
      </c>
      <c r="K1621" s="99">
        <v>1819.2</v>
      </c>
      <c r="L1621" s="75">
        <v>32</v>
      </c>
      <c r="M1621" s="99">
        <v>1</v>
      </c>
      <c r="N1621" s="55" t="s">
        <v>1296</v>
      </c>
      <c r="O1621" s="54">
        <v>42598</v>
      </c>
      <c r="P1621" s="55" t="s">
        <v>1598</v>
      </c>
      <c r="Q1621" s="65">
        <v>1885374.91</v>
      </c>
    </row>
    <row r="1622" spans="1:18" ht="23.25" x14ac:dyDescent="0.25">
      <c r="A1622" s="80">
        <v>1621</v>
      </c>
      <c r="B1622" s="81" t="s">
        <v>327</v>
      </c>
      <c r="C1622" s="73"/>
      <c r="D1622" s="24" t="s">
        <v>369</v>
      </c>
      <c r="E1622" s="24" t="s">
        <v>18</v>
      </c>
      <c r="F1622" s="24" t="s">
        <v>370</v>
      </c>
      <c r="G1622" s="24" t="s">
        <v>20</v>
      </c>
      <c r="H1622" s="24" t="s">
        <v>185</v>
      </c>
      <c r="I1622" s="58">
        <v>8</v>
      </c>
      <c r="J1622" s="249" t="str">
        <f t="shared" si="25"/>
        <v>Нижнетуринский городской округ, г. Нижняя Тура, ул. Декабристов, д. 8</v>
      </c>
      <c r="K1622" s="75">
        <v>567</v>
      </c>
      <c r="L1622" s="75">
        <v>8</v>
      </c>
      <c r="M1622" s="75">
        <v>5</v>
      </c>
      <c r="N1622" s="38" t="s">
        <v>2136</v>
      </c>
      <c r="O1622" s="39">
        <v>42934</v>
      </c>
      <c r="P1622" s="38" t="s">
        <v>1711</v>
      </c>
      <c r="Q1622" s="65">
        <v>367580.35</v>
      </c>
      <c r="R1622" s="102" t="s">
        <v>2348</v>
      </c>
    </row>
    <row r="1623" spans="1:18" ht="23.25" x14ac:dyDescent="0.25">
      <c r="A1623" s="72">
        <v>1622</v>
      </c>
      <c r="B1623" s="81" t="s">
        <v>327</v>
      </c>
      <c r="C1623" s="49"/>
      <c r="D1623" s="49" t="s">
        <v>369</v>
      </c>
      <c r="E1623" s="49" t="s">
        <v>18</v>
      </c>
      <c r="F1623" s="49" t="s">
        <v>370</v>
      </c>
      <c r="G1623" s="49" t="s">
        <v>20</v>
      </c>
      <c r="H1623" s="49" t="s">
        <v>152</v>
      </c>
      <c r="I1623" s="67" t="s">
        <v>498</v>
      </c>
      <c r="J1623" s="249" t="str">
        <f t="shared" si="25"/>
        <v>Нижнетуринский городской округ, г. Нижняя Тура, ул. Ильича, д. 20А</v>
      </c>
      <c r="K1623" s="99">
        <v>14861.7</v>
      </c>
      <c r="L1623" s="75">
        <v>493</v>
      </c>
      <c r="M1623" s="99">
        <v>5</v>
      </c>
      <c r="N1623" s="55" t="s">
        <v>1296</v>
      </c>
      <c r="O1623" s="54">
        <v>42598</v>
      </c>
      <c r="P1623" s="55" t="s">
        <v>1598</v>
      </c>
      <c r="Q1623" s="65">
        <v>9150203.9399999995</v>
      </c>
    </row>
    <row r="1624" spans="1:18" ht="23.25" x14ac:dyDescent="0.25">
      <c r="A1624" s="72">
        <v>1623</v>
      </c>
      <c r="B1624" s="81" t="s">
        <v>327</v>
      </c>
      <c r="C1624" s="49"/>
      <c r="D1624" s="49" t="s">
        <v>369</v>
      </c>
      <c r="E1624" s="49" t="s">
        <v>18</v>
      </c>
      <c r="F1624" s="49" t="s">
        <v>370</v>
      </c>
      <c r="G1624" s="49" t="s">
        <v>20</v>
      </c>
      <c r="H1624" s="49" t="s">
        <v>152</v>
      </c>
      <c r="I1624" s="67" t="s">
        <v>124</v>
      </c>
      <c r="J1624" s="249" t="str">
        <f t="shared" si="25"/>
        <v>Нижнетуринский городской округ, г. Нижняя Тура, ул. Ильича, д. 2А</v>
      </c>
      <c r="K1624" s="99">
        <v>3274.1</v>
      </c>
      <c r="L1624" s="75">
        <v>32</v>
      </c>
      <c r="M1624" s="99">
        <v>1</v>
      </c>
      <c r="N1624" s="55" t="s">
        <v>1296</v>
      </c>
      <c r="O1624" s="54">
        <v>42598</v>
      </c>
      <c r="P1624" s="55" t="s">
        <v>1598</v>
      </c>
      <c r="Q1624" s="65">
        <v>1890316.75</v>
      </c>
    </row>
    <row r="1625" spans="1:18" ht="23.25" x14ac:dyDescent="0.25">
      <c r="A1625" s="72">
        <v>1624</v>
      </c>
      <c r="B1625" s="81" t="s">
        <v>327</v>
      </c>
      <c r="C1625" s="49"/>
      <c r="D1625" s="49" t="s">
        <v>369</v>
      </c>
      <c r="E1625" s="49" t="s">
        <v>18</v>
      </c>
      <c r="F1625" s="49" t="s">
        <v>370</v>
      </c>
      <c r="G1625" s="49" t="s">
        <v>20</v>
      </c>
      <c r="H1625" s="49" t="s">
        <v>176</v>
      </c>
      <c r="I1625" s="67">
        <v>12</v>
      </c>
      <c r="J1625" s="249" t="str">
        <f t="shared" si="25"/>
        <v>Нижнетуринский городской округ, г. Нижняя Тура, ул. Машиностроителей, д. 12</v>
      </c>
      <c r="K1625" s="99">
        <v>10022.5</v>
      </c>
      <c r="L1625" s="75">
        <v>180</v>
      </c>
      <c r="M1625" s="99">
        <v>1</v>
      </c>
      <c r="N1625" s="55" t="s">
        <v>1296</v>
      </c>
      <c r="O1625" s="54">
        <v>42598</v>
      </c>
      <c r="P1625" s="55" t="s">
        <v>1598</v>
      </c>
      <c r="Q1625" s="65">
        <v>1884768.39</v>
      </c>
    </row>
    <row r="1626" spans="1:18" ht="23.25" x14ac:dyDescent="0.25">
      <c r="A1626" s="72">
        <v>1625</v>
      </c>
      <c r="B1626" s="81" t="s">
        <v>327</v>
      </c>
      <c r="C1626" s="49"/>
      <c r="D1626" s="49" t="s">
        <v>369</v>
      </c>
      <c r="E1626" s="49" t="s">
        <v>18</v>
      </c>
      <c r="F1626" s="49" t="s">
        <v>370</v>
      </c>
      <c r="G1626" s="49" t="s">
        <v>20</v>
      </c>
      <c r="H1626" s="49" t="s">
        <v>176</v>
      </c>
      <c r="I1626" s="67">
        <v>16</v>
      </c>
      <c r="J1626" s="249" t="str">
        <f t="shared" si="25"/>
        <v>Нижнетуринский городской округ, г. Нижняя Тура, ул. Машиностроителей, д. 16</v>
      </c>
      <c r="K1626" s="99">
        <v>1983.9</v>
      </c>
      <c r="L1626" s="75">
        <v>45</v>
      </c>
      <c r="M1626" s="99">
        <v>1</v>
      </c>
      <c r="N1626" s="55" t="s">
        <v>1296</v>
      </c>
      <c r="O1626" s="54">
        <v>42598</v>
      </c>
      <c r="P1626" s="55" t="s">
        <v>1598</v>
      </c>
      <c r="Q1626" s="65">
        <v>1884668.09</v>
      </c>
    </row>
    <row r="1627" spans="1:18" ht="23.25" x14ac:dyDescent="0.25">
      <c r="A1627" s="72">
        <v>1626</v>
      </c>
      <c r="B1627" s="81" t="s">
        <v>327</v>
      </c>
      <c r="C1627" s="49"/>
      <c r="D1627" s="49" t="s">
        <v>369</v>
      </c>
      <c r="E1627" s="49" t="s">
        <v>18</v>
      </c>
      <c r="F1627" s="49" t="s">
        <v>370</v>
      </c>
      <c r="G1627" s="49" t="s">
        <v>20</v>
      </c>
      <c r="H1627" s="49" t="s">
        <v>176</v>
      </c>
      <c r="I1627" s="67">
        <v>18</v>
      </c>
      <c r="J1627" s="249" t="str">
        <f t="shared" si="25"/>
        <v>Нижнетуринский городской округ, г. Нижняя Тура, ул. Машиностроителей, д. 18</v>
      </c>
      <c r="K1627" s="99">
        <v>1985.6</v>
      </c>
      <c r="L1627" s="75">
        <v>45</v>
      </c>
      <c r="M1627" s="99">
        <v>1</v>
      </c>
      <c r="N1627" s="55" t="s">
        <v>1296</v>
      </c>
      <c r="O1627" s="54">
        <v>42598</v>
      </c>
      <c r="P1627" s="55" t="s">
        <v>1598</v>
      </c>
      <c r="Q1627" s="65">
        <v>1890872.53</v>
      </c>
    </row>
    <row r="1628" spans="1:18" ht="23.25" x14ac:dyDescent="0.25">
      <c r="A1628" s="72">
        <v>1627</v>
      </c>
      <c r="B1628" s="81" t="s">
        <v>327</v>
      </c>
      <c r="C1628" s="49"/>
      <c r="D1628" s="49" t="s">
        <v>369</v>
      </c>
      <c r="E1628" s="49" t="s">
        <v>18</v>
      </c>
      <c r="F1628" s="49" t="s">
        <v>370</v>
      </c>
      <c r="G1628" s="49" t="s">
        <v>20</v>
      </c>
      <c r="H1628" s="49" t="s">
        <v>176</v>
      </c>
      <c r="I1628" s="67">
        <v>20</v>
      </c>
      <c r="J1628" s="249" t="str">
        <f t="shared" si="25"/>
        <v>Нижнетуринский городской округ, г. Нижняя Тура, ул. Машиностроителей, д. 20</v>
      </c>
      <c r="K1628" s="99">
        <v>1987.2</v>
      </c>
      <c r="L1628" s="75">
        <v>45</v>
      </c>
      <c r="M1628" s="99">
        <v>1</v>
      </c>
      <c r="N1628" s="55" t="s">
        <v>1296</v>
      </c>
      <c r="O1628" s="54">
        <v>42598</v>
      </c>
      <c r="P1628" s="55" t="s">
        <v>1598</v>
      </c>
      <c r="Q1628" s="65">
        <v>1891155.73</v>
      </c>
    </row>
    <row r="1629" spans="1:18" ht="23.25" x14ac:dyDescent="0.25">
      <c r="A1629" s="72">
        <v>1628</v>
      </c>
      <c r="B1629" s="81" t="s">
        <v>327</v>
      </c>
      <c r="C1629" s="49"/>
      <c r="D1629" s="49" t="s">
        <v>369</v>
      </c>
      <c r="E1629" s="49" t="s">
        <v>18</v>
      </c>
      <c r="F1629" s="49" t="s">
        <v>370</v>
      </c>
      <c r="G1629" s="49" t="s">
        <v>20</v>
      </c>
      <c r="H1629" s="49" t="s">
        <v>176</v>
      </c>
      <c r="I1629" s="67">
        <v>26</v>
      </c>
      <c r="J1629" s="249" t="str">
        <f t="shared" si="25"/>
        <v>Нижнетуринский городской округ, г. Нижняя Тура, ул. Машиностроителей, д. 26</v>
      </c>
      <c r="K1629" s="99">
        <v>2699.1</v>
      </c>
      <c r="L1629" s="75">
        <v>36</v>
      </c>
      <c r="M1629" s="99">
        <v>1</v>
      </c>
      <c r="N1629" s="55" t="s">
        <v>1296</v>
      </c>
      <c r="O1629" s="54">
        <v>42598</v>
      </c>
      <c r="P1629" s="55" t="s">
        <v>1598</v>
      </c>
      <c r="Q1629" s="65">
        <v>1885831.57</v>
      </c>
    </row>
    <row r="1630" spans="1:18" ht="23.25" x14ac:dyDescent="0.25">
      <c r="A1630" s="72">
        <v>1629</v>
      </c>
      <c r="B1630" s="81" t="s">
        <v>327</v>
      </c>
      <c r="C1630" s="49"/>
      <c r="D1630" s="49" t="s">
        <v>369</v>
      </c>
      <c r="E1630" s="49" t="s">
        <v>18</v>
      </c>
      <c r="F1630" s="49" t="s">
        <v>370</v>
      </c>
      <c r="G1630" s="49" t="s">
        <v>20</v>
      </c>
      <c r="H1630" s="49" t="s">
        <v>176</v>
      </c>
      <c r="I1630" s="67">
        <v>4</v>
      </c>
      <c r="J1630" s="249" t="str">
        <f t="shared" si="25"/>
        <v>Нижнетуринский городской округ, г. Нижняя Тура, ул. Машиностроителей, д. 4</v>
      </c>
      <c r="K1630" s="99">
        <v>1872.1</v>
      </c>
      <c r="L1630" s="75">
        <v>34</v>
      </c>
      <c r="M1630" s="99">
        <v>1</v>
      </c>
      <c r="N1630" s="55" t="s">
        <v>1296</v>
      </c>
      <c r="O1630" s="54">
        <v>42598</v>
      </c>
      <c r="P1630" s="55" t="s">
        <v>1598</v>
      </c>
      <c r="Q1630" s="65">
        <v>1883072.73</v>
      </c>
    </row>
    <row r="1631" spans="1:18" ht="23.25" x14ac:dyDescent="0.25">
      <c r="A1631" s="72">
        <v>1630</v>
      </c>
      <c r="B1631" s="81" t="s">
        <v>327</v>
      </c>
      <c r="C1631" s="73"/>
      <c r="D1631" s="24" t="s">
        <v>369</v>
      </c>
      <c r="E1631" s="24" t="s">
        <v>18</v>
      </c>
      <c r="F1631" s="24" t="s">
        <v>370</v>
      </c>
      <c r="G1631" s="24" t="s">
        <v>20</v>
      </c>
      <c r="H1631" s="24" t="s">
        <v>480</v>
      </c>
      <c r="I1631" s="58">
        <v>10</v>
      </c>
      <c r="J1631" s="249" t="str">
        <f t="shared" si="25"/>
        <v>Нижнетуринский городской округ, г. Нижняя Тура, ул. Нагорная, д. 10</v>
      </c>
      <c r="K1631" s="75">
        <v>664</v>
      </c>
      <c r="L1631" s="75">
        <v>8</v>
      </c>
      <c r="M1631" s="75">
        <v>4</v>
      </c>
      <c r="N1631" s="38" t="s">
        <v>2135</v>
      </c>
      <c r="O1631" s="39">
        <v>42688</v>
      </c>
      <c r="P1631" s="38" t="s">
        <v>3034</v>
      </c>
      <c r="Q1631" s="65">
        <v>1800581.45</v>
      </c>
    </row>
    <row r="1632" spans="1:18" ht="23.25" x14ac:dyDescent="0.25">
      <c r="A1632" s="80">
        <v>1631</v>
      </c>
      <c r="B1632" s="81" t="s">
        <v>327</v>
      </c>
      <c r="C1632" s="73"/>
      <c r="D1632" s="24" t="s">
        <v>369</v>
      </c>
      <c r="E1632" s="24" t="s">
        <v>18</v>
      </c>
      <c r="F1632" s="24" t="s">
        <v>370</v>
      </c>
      <c r="G1632" s="24" t="s">
        <v>20</v>
      </c>
      <c r="H1632" s="24" t="s">
        <v>480</v>
      </c>
      <c r="I1632" s="58">
        <v>12</v>
      </c>
      <c r="J1632" s="249" t="str">
        <f t="shared" si="25"/>
        <v>Нижнетуринский городской округ, г. Нижняя Тура, ул. Нагорная, д. 12</v>
      </c>
      <c r="K1632" s="75">
        <v>666</v>
      </c>
      <c r="L1632" s="75">
        <v>5</v>
      </c>
      <c r="M1632" s="75">
        <v>4</v>
      </c>
      <c r="N1632" s="38" t="s">
        <v>2135</v>
      </c>
      <c r="O1632" s="39">
        <v>42688</v>
      </c>
      <c r="P1632" s="38" t="s">
        <v>3034</v>
      </c>
      <c r="Q1632" s="65">
        <v>1506532.91</v>
      </c>
    </row>
    <row r="1633" spans="1:18" ht="23.25" x14ac:dyDescent="0.25">
      <c r="A1633" s="80">
        <v>1632</v>
      </c>
      <c r="B1633" s="81" t="s">
        <v>327</v>
      </c>
      <c r="C1633" s="73"/>
      <c r="D1633" s="24" t="s">
        <v>369</v>
      </c>
      <c r="E1633" s="24" t="s">
        <v>18</v>
      </c>
      <c r="F1633" s="24" t="s">
        <v>370</v>
      </c>
      <c r="G1633" s="24" t="s">
        <v>20</v>
      </c>
      <c r="H1633" s="24" t="s">
        <v>480</v>
      </c>
      <c r="I1633" s="58">
        <v>17</v>
      </c>
      <c r="J1633" s="249" t="str">
        <f t="shared" si="25"/>
        <v>Нижнетуринский городской округ, г. Нижняя Тура, ул. Нагорная, д. 17</v>
      </c>
      <c r="K1633" s="75">
        <v>548.5</v>
      </c>
      <c r="L1633" s="75">
        <v>9</v>
      </c>
      <c r="M1633" s="75">
        <v>4</v>
      </c>
      <c r="N1633" s="38" t="s">
        <v>2135</v>
      </c>
      <c r="O1633" s="39">
        <v>42688</v>
      </c>
      <c r="P1633" s="38" t="s">
        <v>3034</v>
      </c>
      <c r="Q1633" s="65">
        <v>1587732.47</v>
      </c>
    </row>
    <row r="1634" spans="1:18" ht="23.25" x14ac:dyDescent="0.25">
      <c r="A1634" s="72">
        <v>1633</v>
      </c>
      <c r="B1634" s="81" t="s">
        <v>327</v>
      </c>
      <c r="C1634" s="73"/>
      <c r="D1634" s="24" t="s">
        <v>369</v>
      </c>
      <c r="E1634" s="24" t="s">
        <v>18</v>
      </c>
      <c r="F1634" s="24" t="s">
        <v>370</v>
      </c>
      <c r="G1634" s="24" t="s">
        <v>20</v>
      </c>
      <c r="H1634" s="24" t="s">
        <v>480</v>
      </c>
      <c r="I1634" s="58">
        <v>20</v>
      </c>
      <c r="J1634" s="249" t="str">
        <f t="shared" si="25"/>
        <v>Нижнетуринский городской округ, г. Нижняя Тура, ул. Нагорная, д. 20</v>
      </c>
      <c r="K1634" s="75">
        <v>418.9</v>
      </c>
      <c r="L1634" s="75">
        <v>8</v>
      </c>
      <c r="M1634" s="75">
        <v>4</v>
      </c>
      <c r="N1634" s="38" t="s">
        <v>2135</v>
      </c>
      <c r="O1634" s="39">
        <v>42688</v>
      </c>
      <c r="P1634" s="38" t="s">
        <v>3034</v>
      </c>
      <c r="Q1634" s="65">
        <v>1522406.17</v>
      </c>
    </row>
    <row r="1635" spans="1:18" ht="23.25" x14ac:dyDescent="0.25">
      <c r="A1635" s="80">
        <v>1634</v>
      </c>
      <c r="B1635" s="81" t="s">
        <v>327</v>
      </c>
      <c r="C1635" s="73"/>
      <c r="D1635" s="24" t="s">
        <v>369</v>
      </c>
      <c r="E1635" s="24" t="s">
        <v>18</v>
      </c>
      <c r="F1635" s="24" t="s">
        <v>370</v>
      </c>
      <c r="G1635" s="24" t="s">
        <v>20</v>
      </c>
      <c r="H1635" s="24" t="s">
        <v>480</v>
      </c>
      <c r="I1635" s="58">
        <v>6</v>
      </c>
      <c r="J1635" s="249" t="str">
        <f t="shared" si="25"/>
        <v>Нижнетуринский городской округ, г. Нижняя Тура, ул. Нагорная, д. 6</v>
      </c>
      <c r="K1635" s="75">
        <v>577.70000000000005</v>
      </c>
      <c r="L1635" s="75">
        <v>8</v>
      </c>
      <c r="M1635" s="75">
        <v>4</v>
      </c>
      <c r="N1635" s="38" t="s">
        <v>2135</v>
      </c>
      <c r="O1635" s="39">
        <v>42688</v>
      </c>
      <c r="P1635" s="38" t="s">
        <v>3034</v>
      </c>
      <c r="Q1635" s="65">
        <v>1682186.7</v>
      </c>
    </row>
    <row r="1636" spans="1:18" ht="23.25" x14ac:dyDescent="0.25">
      <c r="A1636" s="72">
        <v>1635</v>
      </c>
      <c r="B1636" s="81" t="s">
        <v>327</v>
      </c>
      <c r="C1636" s="73"/>
      <c r="D1636" s="24" t="s">
        <v>369</v>
      </c>
      <c r="E1636" s="24" t="s">
        <v>18</v>
      </c>
      <c r="F1636" s="24" t="s">
        <v>370</v>
      </c>
      <c r="G1636" s="24" t="s">
        <v>20</v>
      </c>
      <c r="H1636" s="24" t="s">
        <v>480</v>
      </c>
      <c r="I1636" s="58">
        <v>7</v>
      </c>
      <c r="J1636" s="249" t="str">
        <f t="shared" si="25"/>
        <v>Нижнетуринский городской округ, г. Нижняя Тура, ул. Нагорная, д. 7</v>
      </c>
      <c r="K1636" s="75">
        <v>664</v>
      </c>
      <c r="L1636" s="75">
        <v>8</v>
      </c>
      <c r="M1636" s="75">
        <v>4</v>
      </c>
      <c r="N1636" s="38" t="s">
        <v>2135</v>
      </c>
      <c r="O1636" s="39">
        <v>42688</v>
      </c>
      <c r="P1636" s="38" t="s">
        <v>3034</v>
      </c>
      <c r="Q1636" s="65">
        <v>1703494.44</v>
      </c>
    </row>
    <row r="1637" spans="1:18" ht="23.25" x14ac:dyDescent="0.25">
      <c r="A1637" s="80">
        <v>1636</v>
      </c>
      <c r="B1637" s="81" t="s">
        <v>327</v>
      </c>
      <c r="C1637" s="73"/>
      <c r="D1637" s="24" t="s">
        <v>369</v>
      </c>
      <c r="E1637" s="24" t="s">
        <v>18</v>
      </c>
      <c r="F1637" s="24" t="s">
        <v>370</v>
      </c>
      <c r="G1637" s="24" t="s">
        <v>20</v>
      </c>
      <c r="H1637" s="24" t="s">
        <v>84</v>
      </c>
      <c r="I1637" s="58">
        <v>27</v>
      </c>
      <c r="J1637" s="249" t="str">
        <f t="shared" si="25"/>
        <v>Нижнетуринский городской округ, г. Нижняя Тура, ул. Советская, д. 27</v>
      </c>
      <c r="K1637" s="75">
        <v>783.6</v>
      </c>
      <c r="L1637" s="75">
        <v>12</v>
      </c>
      <c r="M1637" s="75">
        <v>8</v>
      </c>
      <c r="N1637" s="38" t="s">
        <v>2135</v>
      </c>
      <c r="O1637" s="39">
        <v>42688</v>
      </c>
      <c r="P1637" s="38" t="s">
        <v>3034</v>
      </c>
      <c r="Q1637" s="65">
        <v>4596004.09</v>
      </c>
    </row>
    <row r="1638" spans="1:18" ht="23.25" x14ac:dyDescent="0.25">
      <c r="A1638" s="72">
        <v>1637</v>
      </c>
      <c r="B1638" s="81" t="s">
        <v>327</v>
      </c>
      <c r="C1638" s="24"/>
      <c r="D1638" s="24" t="s">
        <v>369</v>
      </c>
      <c r="E1638" s="24" t="s">
        <v>1500</v>
      </c>
      <c r="F1638" s="24" t="s">
        <v>734</v>
      </c>
      <c r="G1638" s="24" t="s">
        <v>20</v>
      </c>
      <c r="H1638" s="24" t="s">
        <v>330</v>
      </c>
      <c r="I1638" s="58">
        <v>1</v>
      </c>
      <c r="J1638" s="249" t="str">
        <f t="shared" si="25"/>
        <v>Нижнетуринский городской округ, пос. Ис (г Нижняя Тура), ул. Пионерская, д. 1</v>
      </c>
      <c r="K1638" s="75">
        <v>3776</v>
      </c>
      <c r="L1638" s="75">
        <v>59</v>
      </c>
      <c r="M1638" s="75">
        <v>1</v>
      </c>
      <c r="N1638" s="38" t="s">
        <v>2135</v>
      </c>
      <c r="O1638" s="39">
        <v>42688</v>
      </c>
      <c r="P1638" s="38" t="s">
        <v>3034</v>
      </c>
      <c r="Q1638" s="65">
        <v>3879667.82</v>
      </c>
    </row>
    <row r="1639" spans="1:18" ht="23.25" x14ac:dyDescent="0.25">
      <c r="A1639" s="72">
        <v>1638</v>
      </c>
      <c r="B1639" s="81" t="s">
        <v>327</v>
      </c>
      <c r="C1639" s="73" t="s">
        <v>743</v>
      </c>
      <c r="D1639" s="24" t="s">
        <v>373</v>
      </c>
      <c r="E1639" s="24" t="s">
        <v>18</v>
      </c>
      <c r="F1639" s="24" t="s">
        <v>374</v>
      </c>
      <c r="G1639" s="24" t="s">
        <v>20</v>
      </c>
      <c r="H1639" s="24" t="s">
        <v>36</v>
      </c>
      <c r="I1639" s="58" t="s">
        <v>767</v>
      </c>
      <c r="J1639" s="249" t="str">
        <f t="shared" si="25"/>
        <v>Новолялинский р-н, Новолялинский городской округ, г. Новая Ляля, ул. Ленина, д. 25А</v>
      </c>
      <c r="K1639" s="75">
        <v>448</v>
      </c>
      <c r="L1639" s="75">
        <v>8</v>
      </c>
      <c r="M1639" s="75">
        <v>4</v>
      </c>
      <c r="N1639" s="38" t="s">
        <v>2185</v>
      </c>
      <c r="O1639" s="39" t="s">
        <v>2184</v>
      </c>
      <c r="P1639" s="38" t="s">
        <v>3034</v>
      </c>
      <c r="Q1639" s="65">
        <v>1254557.1200000001</v>
      </c>
    </row>
    <row r="1640" spans="1:18" ht="23.25" x14ac:dyDescent="0.25">
      <c r="A1640" s="72">
        <v>1639</v>
      </c>
      <c r="B1640" s="81" t="s">
        <v>327</v>
      </c>
      <c r="C1640" s="73" t="s">
        <v>743</v>
      </c>
      <c r="D1640" s="24" t="s">
        <v>373</v>
      </c>
      <c r="E1640" s="24" t="s">
        <v>18</v>
      </c>
      <c r="F1640" s="24" t="s">
        <v>374</v>
      </c>
      <c r="G1640" s="24" t="s">
        <v>20</v>
      </c>
      <c r="H1640" s="24" t="s">
        <v>490</v>
      </c>
      <c r="I1640" s="58">
        <v>2</v>
      </c>
      <c r="J1640" s="249" t="str">
        <f t="shared" si="25"/>
        <v>Новолялинский р-н, Новолялинский городской округ, г. Новая Ляля, ул. Лермонтова, д. 2</v>
      </c>
      <c r="K1640" s="75">
        <v>335.6</v>
      </c>
      <c r="L1640" s="75">
        <v>8</v>
      </c>
      <c r="M1640" s="75">
        <v>4</v>
      </c>
      <c r="N1640" s="38" t="s">
        <v>2185</v>
      </c>
      <c r="O1640" s="39" t="s">
        <v>2184</v>
      </c>
      <c r="P1640" s="38" t="s">
        <v>3034</v>
      </c>
      <c r="Q1640" s="65">
        <v>1279708.82</v>
      </c>
    </row>
    <row r="1641" spans="1:18" ht="45" x14ac:dyDescent="0.25">
      <c r="A1641" s="72">
        <v>1640</v>
      </c>
      <c r="B1641" s="81" t="s">
        <v>327</v>
      </c>
      <c r="C1641" s="73" t="s">
        <v>743</v>
      </c>
      <c r="D1641" s="24" t="s">
        <v>373</v>
      </c>
      <c r="E1641" s="24" t="s">
        <v>18</v>
      </c>
      <c r="F1641" s="24" t="s">
        <v>374</v>
      </c>
      <c r="G1641" s="24" t="s">
        <v>20</v>
      </c>
      <c r="H1641" s="24" t="s">
        <v>306</v>
      </c>
      <c r="I1641" s="58">
        <v>72</v>
      </c>
      <c r="J1641" s="249" t="str">
        <f t="shared" si="25"/>
        <v>Новолялинский р-н, Новолялинский городской округ, г. Новая Ляля, ул. Розы Люксембург, д. 72</v>
      </c>
      <c r="K1641" s="75">
        <v>432</v>
      </c>
      <c r="L1641" s="75">
        <v>8</v>
      </c>
      <c r="M1641" s="75">
        <v>5</v>
      </c>
      <c r="N1641" s="38" t="s">
        <v>3320</v>
      </c>
      <c r="O1641" s="39" t="s">
        <v>3321</v>
      </c>
      <c r="P1641" s="38" t="s">
        <v>3319</v>
      </c>
      <c r="Q1641" s="65">
        <v>1960960.58</v>
      </c>
    </row>
    <row r="1642" spans="1:18" ht="33.75" x14ac:dyDescent="0.25">
      <c r="A1642" s="72">
        <v>1641</v>
      </c>
      <c r="B1642" s="81" t="s">
        <v>327</v>
      </c>
      <c r="C1642" s="73" t="s">
        <v>743</v>
      </c>
      <c r="D1642" s="24" t="s">
        <v>373</v>
      </c>
      <c r="E1642" s="24" t="s">
        <v>18</v>
      </c>
      <c r="F1642" s="24" t="s">
        <v>374</v>
      </c>
      <c r="G1642" s="24" t="s">
        <v>20</v>
      </c>
      <c r="H1642" s="24" t="s">
        <v>306</v>
      </c>
      <c r="I1642" s="58" t="s">
        <v>769</v>
      </c>
      <c r="J1642" s="249" t="str">
        <f t="shared" si="25"/>
        <v>Новолялинский р-н, Новолялинский городской округ, г. Новая Ляля, ул. Розы Люксембург, д. 72А</v>
      </c>
      <c r="K1642" s="75">
        <v>728.1</v>
      </c>
      <c r="L1642" s="75">
        <v>12</v>
      </c>
      <c r="M1642" s="75">
        <v>5</v>
      </c>
      <c r="N1642" s="38" t="s">
        <v>2186</v>
      </c>
      <c r="O1642" s="39" t="s">
        <v>2187</v>
      </c>
      <c r="P1642" s="38" t="s">
        <v>3034</v>
      </c>
      <c r="Q1642" s="65">
        <v>3321107.64</v>
      </c>
    </row>
    <row r="1643" spans="1:18" ht="33.75" x14ac:dyDescent="0.25">
      <c r="A1643" s="72">
        <v>1642</v>
      </c>
      <c r="B1643" s="81" t="s">
        <v>327</v>
      </c>
      <c r="C1643" s="73" t="s">
        <v>743</v>
      </c>
      <c r="D1643" s="24" t="s">
        <v>373</v>
      </c>
      <c r="E1643" s="24" t="s">
        <v>18</v>
      </c>
      <c r="F1643" s="24" t="s">
        <v>374</v>
      </c>
      <c r="G1643" s="24" t="s">
        <v>20</v>
      </c>
      <c r="H1643" s="24" t="s">
        <v>306</v>
      </c>
      <c r="I1643" s="58">
        <v>74</v>
      </c>
      <c r="J1643" s="249" t="str">
        <f t="shared" si="25"/>
        <v>Новолялинский р-н, Новолялинский городской округ, г. Новая Ляля, ул. Розы Люксембург, д. 74</v>
      </c>
      <c r="K1643" s="75">
        <v>735.8</v>
      </c>
      <c r="L1643" s="75">
        <v>12</v>
      </c>
      <c r="M1643" s="75">
        <v>7</v>
      </c>
      <c r="N1643" s="38" t="s">
        <v>3317</v>
      </c>
      <c r="O1643" s="39" t="s">
        <v>3318</v>
      </c>
      <c r="P1643" s="38" t="s">
        <v>3319</v>
      </c>
      <c r="Q1643" s="65">
        <v>2199532.2400000002</v>
      </c>
    </row>
    <row r="1644" spans="1:18" ht="45" x14ac:dyDescent="0.25">
      <c r="A1644" s="72">
        <v>1643</v>
      </c>
      <c r="B1644" s="81" t="s">
        <v>327</v>
      </c>
      <c r="C1644" s="73" t="s">
        <v>743</v>
      </c>
      <c r="D1644" s="24" t="s">
        <v>373</v>
      </c>
      <c r="E1644" s="24" t="s">
        <v>18</v>
      </c>
      <c r="F1644" s="24" t="s">
        <v>374</v>
      </c>
      <c r="G1644" s="24" t="s">
        <v>20</v>
      </c>
      <c r="H1644" s="24" t="s">
        <v>306</v>
      </c>
      <c r="I1644" s="58">
        <v>76</v>
      </c>
      <c r="J1644" s="249" t="str">
        <f t="shared" si="25"/>
        <v>Новолялинский р-н, Новолялинский городской округ, г. Новая Ляля, ул. Розы Люксембург, д. 76</v>
      </c>
      <c r="K1644" s="75">
        <v>378.7</v>
      </c>
      <c r="L1644" s="75">
        <v>8</v>
      </c>
      <c r="M1644" s="75">
        <v>6</v>
      </c>
      <c r="N1644" s="38" t="s">
        <v>3320</v>
      </c>
      <c r="O1644" s="39" t="s">
        <v>3321</v>
      </c>
      <c r="P1644" s="38" t="s">
        <v>3319</v>
      </c>
      <c r="Q1644" s="65">
        <v>1949950.5</v>
      </c>
    </row>
    <row r="1645" spans="1:18" ht="23.25" x14ac:dyDescent="0.25">
      <c r="A1645" s="72">
        <v>1644</v>
      </c>
      <c r="B1645" s="81" t="s">
        <v>327</v>
      </c>
      <c r="C1645" s="73" t="s">
        <v>743</v>
      </c>
      <c r="D1645" s="24" t="s">
        <v>373</v>
      </c>
      <c r="E1645" s="24" t="s">
        <v>18</v>
      </c>
      <c r="F1645" s="24" t="s">
        <v>374</v>
      </c>
      <c r="G1645" s="24" t="s">
        <v>20</v>
      </c>
      <c r="H1645" s="24" t="s">
        <v>84</v>
      </c>
      <c r="I1645" s="58">
        <v>13</v>
      </c>
      <c r="J1645" s="249" t="str">
        <f t="shared" si="25"/>
        <v>Новолялинский р-н, Новолялинский городской округ, г. Новая Ляля, ул. Советская, д. 13</v>
      </c>
      <c r="K1645" s="75">
        <v>650.5</v>
      </c>
      <c r="L1645" s="75">
        <v>19</v>
      </c>
      <c r="M1645" s="75">
        <v>4</v>
      </c>
      <c r="N1645" s="38" t="s">
        <v>2185</v>
      </c>
      <c r="O1645" s="39" t="s">
        <v>2184</v>
      </c>
      <c r="P1645" s="38" t="s">
        <v>3034</v>
      </c>
      <c r="Q1645" s="65">
        <v>3183619.94</v>
      </c>
    </row>
    <row r="1646" spans="1:18" ht="23.25" x14ac:dyDescent="0.25">
      <c r="A1646" s="72">
        <v>1645</v>
      </c>
      <c r="B1646" s="81" t="s">
        <v>327</v>
      </c>
      <c r="C1646" s="73" t="s">
        <v>743</v>
      </c>
      <c r="D1646" s="24" t="s">
        <v>373</v>
      </c>
      <c r="E1646" s="24" t="s">
        <v>1500</v>
      </c>
      <c r="F1646" s="24" t="s">
        <v>375</v>
      </c>
      <c r="G1646" s="24" t="s">
        <v>20</v>
      </c>
      <c r="H1646" s="24" t="s">
        <v>36</v>
      </c>
      <c r="I1646" s="58">
        <v>47</v>
      </c>
      <c r="J1646" s="249" t="str">
        <f t="shared" si="25"/>
        <v>Новолялинский р-н, Новолялинский городской округ, пос. Лобва, ул. Ленина, д. 47</v>
      </c>
      <c r="K1646" s="75">
        <v>755</v>
      </c>
      <c r="L1646" s="75">
        <v>12</v>
      </c>
      <c r="M1646" s="75">
        <v>3</v>
      </c>
      <c r="N1646" s="38" t="s">
        <v>2185</v>
      </c>
      <c r="O1646" s="39" t="s">
        <v>2184</v>
      </c>
      <c r="P1646" s="38" t="s">
        <v>3034</v>
      </c>
      <c r="Q1646" s="65">
        <v>2373877.9800000004</v>
      </c>
    </row>
    <row r="1647" spans="1:18" ht="23.25" x14ac:dyDescent="0.25">
      <c r="A1647" s="72">
        <v>1646</v>
      </c>
      <c r="B1647" s="81" t="s">
        <v>327</v>
      </c>
      <c r="C1647" s="73" t="s">
        <v>743</v>
      </c>
      <c r="D1647" s="24" t="s">
        <v>373</v>
      </c>
      <c r="E1647" s="24" t="s">
        <v>1500</v>
      </c>
      <c r="F1647" s="24" t="s">
        <v>375</v>
      </c>
      <c r="G1647" s="24" t="s">
        <v>20</v>
      </c>
      <c r="H1647" s="24" t="s">
        <v>36</v>
      </c>
      <c r="I1647" s="58">
        <v>49</v>
      </c>
      <c r="J1647" s="249" t="str">
        <f t="shared" si="25"/>
        <v>Новолялинский р-н, Новолялинский городской округ, пос. Лобва, ул. Ленина, д. 49</v>
      </c>
      <c r="K1647" s="75">
        <v>679.5</v>
      </c>
      <c r="L1647" s="75">
        <v>12</v>
      </c>
      <c r="M1647" s="75">
        <v>3</v>
      </c>
      <c r="N1647" s="38" t="s">
        <v>2185</v>
      </c>
      <c r="O1647" s="39" t="s">
        <v>2184</v>
      </c>
      <c r="P1647" s="38" t="s">
        <v>3034</v>
      </c>
      <c r="Q1647" s="65">
        <v>2419505.04</v>
      </c>
    </row>
    <row r="1648" spans="1:18" ht="23.25" x14ac:dyDescent="0.25">
      <c r="A1648" s="72">
        <v>1647</v>
      </c>
      <c r="B1648" s="81" t="s">
        <v>327</v>
      </c>
      <c r="C1648" s="73" t="s">
        <v>743</v>
      </c>
      <c r="D1648" s="24" t="s">
        <v>373</v>
      </c>
      <c r="E1648" s="24" t="s">
        <v>1500</v>
      </c>
      <c r="F1648" s="24" t="s">
        <v>375</v>
      </c>
      <c r="G1648" s="24" t="s">
        <v>20</v>
      </c>
      <c r="H1648" s="24" t="s">
        <v>36</v>
      </c>
      <c r="I1648" s="58">
        <v>51</v>
      </c>
      <c r="J1648" s="249" t="str">
        <f t="shared" si="25"/>
        <v>Новолялинский р-н, Новолялинский городской округ, пос. Лобва, ул. Ленина, д. 51</v>
      </c>
      <c r="K1648" s="75">
        <v>417.3</v>
      </c>
      <c r="L1648" s="75">
        <v>8</v>
      </c>
      <c r="M1648" s="75">
        <v>2</v>
      </c>
      <c r="N1648" s="38" t="s">
        <v>2185</v>
      </c>
      <c r="O1648" s="39" t="s">
        <v>2184</v>
      </c>
      <c r="P1648" s="38" t="s">
        <v>3034</v>
      </c>
      <c r="Q1648" s="65">
        <v>831308.82</v>
      </c>
      <c r="R1648" s="102" t="s">
        <v>2348</v>
      </c>
    </row>
    <row r="1649" spans="1:18" ht="23.25" x14ac:dyDescent="0.25">
      <c r="A1649" s="72">
        <v>1648</v>
      </c>
      <c r="B1649" s="81" t="s">
        <v>327</v>
      </c>
      <c r="C1649" s="73" t="s">
        <v>743</v>
      </c>
      <c r="D1649" s="24" t="s">
        <v>373</v>
      </c>
      <c r="E1649" s="24" t="s">
        <v>1500</v>
      </c>
      <c r="F1649" s="24" t="s">
        <v>375</v>
      </c>
      <c r="G1649" s="24" t="s">
        <v>20</v>
      </c>
      <c r="H1649" s="24" t="s">
        <v>36</v>
      </c>
      <c r="I1649" s="58">
        <v>53</v>
      </c>
      <c r="J1649" s="249" t="str">
        <f t="shared" si="25"/>
        <v>Новолялинский р-н, Новолялинский городской округ, пос. Лобва, ул. Ленина, д. 53</v>
      </c>
      <c r="K1649" s="75">
        <v>420</v>
      </c>
      <c r="L1649" s="75">
        <v>8</v>
      </c>
      <c r="M1649" s="75">
        <v>2</v>
      </c>
      <c r="N1649" s="38" t="s">
        <v>2185</v>
      </c>
      <c r="O1649" s="39" t="s">
        <v>2184</v>
      </c>
      <c r="P1649" s="38" t="s">
        <v>3034</v>
      </c>
      <c r="Q1649" s="65">
        <v>694195.18</v>
      </c>
      <c r="R1649" s="102" t="s">
        <v>2348</v>
      </c>
    </row>
    <row r="1650" spans="1:18" ht="23.25" x14ac:dyDescent="0.25">
      <c r="A1650" s="72">
        <v>1649</v>
      </c>
      <c r="B1650" s="81" t="s">
        <v>218</v>
      </c>
      <c r="C1650" s="49"/>
      <c r="D1650" s="49" t="s">
        <v>2511</v>
      </c>
      <c r="E1650" s="49" t="s">
        <v>18</v>
      </c>
      <c r="F1650" s="49" t="s">
        <v>213</v>
      </c>
      <c r="G1650" s="49" t="s">
        <v>569</v>
      </c>
      <c r="H1650" s="49" t="s">
        <v>570</v>
      </c>
      <c r="I1650" s="67">
        <v>2</v>
      </c>
      <c r="J1650" s="249" t="str">
        <f t="shared" si="25"/>
        <v>Новоуральский городской округ Свердловской области, г. Новоуральск, проезд Красногвардейский, д. 2</v>
      </c>
      <c r="K1650" s="99">
        <v>5303.5</v>
      </c>
      <c r="L1650" s="75">
        <v>71</v>
      </c>
      <c r="M1650" s="99">
        <v>2</v>
      </c>
      <c r="N1650" s="55" t="s">
        <v>1294</v>
      </c>
      <c r="O1650" s="54">
        <v>42598</v>
      </c>
      <c r="P1650" s="55" t="s">
        <v>1598</v>
      </c>
      <c r="Q1650" s="65">
        <v>3723166.72</v>
      </c>
    </row>
    <row r="1651" spans="1:18" ht="23.25" x14ac:dyDescent="0.25">
      <c r="A1651" s="72">
        <v>1650</v>
      </c>
      <c r="B1651" s="81" t="s">
        <v>218</v>
      </c>
      <c r="C1651" s="49"/>
      <c r="D1651" s="49" t="s">
        <v>2511</v>
      </c>
      <c r="E1651" s="49" t="s">
        <v>18</v>
      </c>
      <c r="F1651" s="49" t="s">
        <v>213</v>
      </c>
      <c r="G1651" s="49" t="s">
        <v>569</v>
      </c>
      <c r="H1651" s="49" t="s">
        <v>570</v>
      </c>
      <c r="I1651" s="67">
        <v>4</v>
      </c>
      <c r="J1651" s="249" t="str">
        <f t="shared" si="25"/>
        <v>Новоуральский городской округ Свердловской области, г. Новоуральск, проезд Красногвардейский, д. 4</v>
      </c>
      <c r="K1651" s="99">
        <v>13790.3</v>
      </c>
      <c r="L1651" s="75">
        <v>180</v>
      </c>
      <c r="M1651" s="99">
        <v>5</v>
      </c>
      <c r="N1651" s="55" t="s">
        <v>1294</v>
      </c>
      <c r="O1651" s="54">
        <v>42598</v>
      </c>
      <c r="P1651" s="55" t="s">
        <v>1598</v>
      </c>
      <c r="Q1651" s="65">
        <v>9308142.1799999997</v>
      </c>
    </row>
    <row r="1652" spans="1:18" ht="23.25" x14ac:dyDescent="0.25">
      <c r="A1652" s="72">
        <v>1651</v>
      </c>
      <c r="B1652" s="81" t="s">
        <v>218</v>
      </c>
      <c r="C1652" s="49"/>
      <c r="D1652" s="49" t="s">
        <v>2511</v>
      </c>
      <c r="E1652" s="49" t="s">
        <v>18</v>
      </c>
      <c r="F1652" s="49" t="s">
        <v>213</v>
      </c>
      <c r="G1652" s="49" t="s">
        <v>569</v>
      </c>
      <c r="H1652" s="49" t="s">
        <v>570</v>
      </c>
      <c r="I1652" s="67">
        <v>5</v>
      </c>
      <c r="J1652" s="249" t="str">
        <f t="shared" si="25"/>
        <v>Новоуральский городской округ Свердловской области, г. Новоуральск, проезд Красногвардейский, д. 5</v>
      </c>
      <c r="K1652" s="99">
        <v>13865.7</v>
      </c>
      <c r="L1652" s="75">
        <v>180</v>
      </c>
      <c r="M1652" s="99">
        <v>5</v>
      </c>
      <c r="N1652" s="55" t="s">
        <v>1294</v>
      </c>
      <c r="O1652" s="54">
        <v>42598</v>
      </c>
      <c r="P1652" s="55" t="s">
        <v>1598</v>
      </c>
      <c r="Q1652" s="65">
        <v>9308838.3800000008</v>
      </c>
    </row>
    <row r="1653" spans="1:18" ht="23.25" x14ac:dyDescent="0.25">
      <c r="A1653" s="72">
        <v>1652</v>
      </c>
      <c r="B1653" s="81" t="s">
        <v>218</v>
      </c>
      <c r="C1653" s="24"/>
      <c r="D1653" s="24" t="s">
        <v>2511</v>
      </c>
      <c r="E1653" s="24" t="s">
        <v>18</v>
      </c>
      <c r="F1653" s="24" t="s">
        <v>213</v>
      </c>
      <c r="G1653" s="24" t="s">
        <v>20</v>
      </c>
      <c r="H1653" s="24" t="s">
        <v>378</v>
      </c>
      <c r="I1653" s="58">
        <v>10</v>
      </c>
      <c r="J1653" s="249" t="str">
        <f t="shared" si="25"/>
        <v>Новоуральский городской округ Свердловской области, г. Новоуральск, ул. Белинского, д. 10</v>
      </c>
      <c r="K1653" s="75">
        <v>562.20000000000005</v>
      </c>
      <c r="L1653" s="75">
        <v>8</v>
      </c>
      <c r="M1653" s="75">
        <v>7</v>
      </c>
      <c r="N1653" s="38" t="s">
        <v>2137</v>
      </c>
      <c r="O1653" s="39">
        <v>42865</v>
      </c>
      <c r="P1653" s="38" t="s">
        <v>1786</v>
      </c>
      <c r="Q1653" s="65">
        <v>3474086.73</v>
      </c>
    </row>
    <row r="1654" spans="1:18" ht="23.25" x14ac:dyDescent="0.25">
      <c r="A1654" s="72">
        <v>1653</v>
      </c>
      <c r="B1654" s="81" t="s">
        <v>218</v>
      </c>
      <c r="C1654" s="24"/>
      <c r="D1654" s="24" t="s">
        <v>2511</v>
      </c>
      <c r="E1654" s="24" t="s">
        <v>18</v>
      </c>
      <c r="F1654" s="24" t="s">
        <v>213</v>
      </c>
      <c r="G1654" s="24" t="s">
        <v>20</v>
      </c>
      <c r="H1654" s="24" t="s">
        <v>378</v>
      </c>
      <c r="I1654" s="58">
        <v>5</v>
      </c>
      <c r="J1654" s="249" t="str">
        <f t="shared" si="25"/>
        <v>Новоуральский городской округ Свердловской области, г. Новоуральск, ул. Белинского, д. 5</v>
      </c>
      <c r="K1654" s="75">
        <v>563</v>
      </c>
      <c r="L1654" s="75">
        <v>8</v>
      </c>
      <c r="M1654" s="75">
        <v>1</v>
      </c>
      <c r="N1654" s="38" t="s">
        <v>2137</v>
      </c>
      <c r="O1654" s="39">
        <v>42865</v>
      </c>
      <c r="P1654" s="38" t="s">
        <v>1786</v>
      </c>
      <c r="Q1654" s="65">
        <v>374283.97</v>
      </c>
    </row>
    <row r="1655" spans="1:18" ht="23.25" x14ac:dyDescent="0.25">
      <c r="A1655" s="72">
        <v>1654</v>
      </c>
      <c r="B1655" s="81" t="s">
        <v>218</v>
      </c>
      <c r="C1655" s="24"/>
      <c r="D1655" s="24" t="s">
        <v>2511</v>
      </c>
      <c r="E1655" s="24" t="s">
        <v>18</v>
      </c>
      <c r="F1655" s="24" t="s">
        <v>213</v>
      </c>
      <c r="G1655" s="24" t="s">
        <v>20</v>
      </c>
      <c r="H1655" s="24" t="s">
        <v>378</v>
      </c>
      <c r="I1655" s="58">
        <v>7</v>
      </c>
      <c r="J1655" s="249" t="str">
        <f t="shared" si="25"/>
        <v>Новоуральский городской округ Свердловской области, г. Новоуральск, ул. Белинского, д. 7</v>
      </c>
      <c r="K1655" s="75">
        <v>559.70000000000005</v>
      </c>
      <c r="L1655" s="75">
        <v>8</v>
      </c>
      <c r="M1655" s="75">
        <v>6</v>
      </c>
      <c r="N1655" s="38" t="s">
        <v>2137</v>
      </c>
      <c r="O1655" s="39">
        <v>42865</v>
      </c>
      <c r="P1655" s="38" t="s">
        <v>1786</v>
      </c>
      <c r="Q1655" s="65">
        <v>3300052.53</v>
      </c>
    </row>
    <row r="1656" spans="1:18" ht="23.25" x14ac:dyDescent="0.25">
      <c r="A1656" s="72">
        <v>1655</v>
      </c>
      <c r="B1656" s="81" t="s">
        <v>218</v>
      </c>
      <c r="C1656" s="24"/>
      <c r="D1656" s="24" t="s">
        <v>2511</v>
      </c>
      <c r="E1656" s="24" t="s">
        <v>18</v>
      </c>
      <c r="F1656" s="24" t="s">
        <v>213</v>
      </c>
      <c r="G1656" s="24" t="s">
        <v>20</v>
      </c>
      <c r="H1656" s="24" t="s">
        <v>378</v>
      </c>
      <c r="I1656" s="58">
        <v>8</v>
      </c>
      <c r="J1656" s="249" t="str">
        <f t="shared" si="25"/>
        <v>Новоуральский городской округ Свердловской области, г. Новоуральск, ул. Белинского, д. 8</v>
      </c>
      <c r="K1656" s="75">
        <v>558.6</v>
      </c>
      <c r="L1656" s="75">
        <v>8</v>
      </c>
      <c r="M1656" s="75">
        <v>1</v>
      </c>
      <c r="N1656" s="38" t="s">
        <v>2137</v>
      </c>
      <c r="O1656" s="39">
        <v>42865</v>
      </c>
      <c r="P1656" s="38" t="s">
        <v>1786</v>
      </c>
      <c r="Q1656" s="65">
        <v>354404.86</v>
      </c>
    </row>
    <row r="1657" spans="1:18" ht="23.25" x14ac:dyDescent="0.25">
      <c r="A1657" s="72">
        <v>1656</v>
      </c>
      <c r="B1657" s="81" t="s">
        <v>218</v>
      </c>
      <c r="C1657" s="24"/>
      <c r="D1657" s="24" t="s">
        <v>2511</v>
      </c>
      <c r="E1657" s="24" t="s">
        <v>18</v>
      </c>
      <c r="F1657" s="24" t="s">
        <v>213</v>
      </c>
      <c r="G1657" s="24" t="s">
        <v>20</v>
      </c>
      <c r="H1657" s="24" t="s">
        <v>74</v>
      </c>
      <c r="I1657" s="58">
        <v>8</v>
      </c>
      <c r="J1657" s="249" t="str">
        <f t="shared" si="25"/>
        <v>Новоуральский городской округ Свердловской области, г. Новоуральск, ул. Гагарина, д. 8</v>
      </c>
      <c r="K1657" s="75">
        <v>593.29999999999995</v>
      </c>
      <c r="L1657" s="75">
        <v>10</v>
      </c>
      <c r="M1657" s="75">
        <v>8</v>
      </c>
      <c r="N1657" s="38" t="s">
        <v>2137</v>
      </c>
      <c r="O1657" s="39">
        <v>42865</v>
      </c>
      <c r="P1657" s="38" t="s">
        <v>1786</v>
      </c>
      <c r="Q1657" s="65">
        <v>4708408.26</v>
      </c>
    </row>
    <row r="1658" spans="1:18" ht="23.25" x14ac:dyDescent="0.25">
      <c r="A1658" s="72">
        <v>1657</v>
      </c>
      <c r="B1658" s="81" t="s">
        <v>218</v>
      </c>
      <c r="C1658" s="49"/>
      <c r="D1658" s="49" t="s">
        <v>2511</v>
      </c>
      <c r="E1658" s="49" t="s">
        <v>18</v>
      </c>
      <c r="F1658" s="49" t="s">
        <v>213</v>
      </c>
      <c r="G1658" s="49" t="s">
        <v>20</v>
      </c>
      <c r="H1658" s="49" t="s">
        <v>149</v>
      </c>
      <c r="I1658" s="67">
        <v>1</v>
      </c>
      <c r="J1658" s="249" t="str">
        <f t="shared" si="25"/>
        <v>Новоуральский городской округ Свердловской области, г. Новоуральск, ул. Гастелло, д. 1</v>
      </c>
      <c r="K1658" s="99">
        <v>6622.6</v>
      </c>
      <c r="L1658" s="75">
        <v>108</v>
      </c>
      <c r="M1658" s="99">
        <v>3</v>
      </c>
      <c r="N1658" s="55" t="s">
        <v>1294</v>
      </c>
      <c r="O1658" s="54">
        <v>42598</v>
      </c>
      <c r="P1658" s="55" t="s">
        <v>1598</v>
      </c>
      <c r="Q1658" s="65">
        <v>5286870.12</v>
      </c>
    </row>
    <row r="1659" spans="1:18" ht="23.25" x14ac:dyDescent="0.25">
      <c r="A1659" s="72">
        <v>1658</v>
      </c>
      <c r="B1659" s="81" t="s">
        <v>218</v>
      </c>
      <c r="C1659" s="24"/>
      <c r="D1659" s="24" t="s">
        <v>2511</v>
      </c>
      <c r="E1659" s="24" t="s">
        <v>18</v>
      </c>
      <c r="F1659" s="24" t="s">
        <v>213</v>
      </c>
      <c r="G1659" s="24" t="s">
        <v>20</v>
      </c>
      <c r="H1659" s="24" t="s">
        <v>271</v>
      </c>
      <c r="I1659" s="58">
        <v>12</v>
      </c>
      <c r="J1659" s="249" t="str">
        <f t="shared" si="25"/>
        <v>Новоуральский городской округ Свердловской области, г. Новоуральск, ул. Герцена, д. 12</v>
      </c>
      <c r="K1659" s="75">
        <v>971.2</v>
      </c>
      <c r="L1659" s="75">
        <v>12</v>
      </c>
      <c r="M1659" s="75">
        <v>8</v>
      </c>
      <c r="N1659" s="38" t="s">
        <v>2138</v>
      </c>
      <c r="O1659" s="39">
        <v>42865</v>
      </c>
      <c r="P1659" s="38" t="s">
        <v>3284</v>
      </c>
      <c r="Q1659" s="65">
        <v>5699525.0999999996</v>
      </c>
    </row>
    <row r="1660" spans="1:18" ht="23.25" x14ac:dyDescent="0.25">
      <c r="A1660" s="72">
        <v>1659</v>
      </c>
      <c r="B1660" s="81" t="s">
        <v>218</v>
      </c>
      <c r="C1660" s="24"/>
      <c r="D1660" s="24" t="s">
        <v>2511</v>
      </c>
      <c r="E1660" s="24" t="s">
        <v>18</v>
      </c>
      <c r="F1660" s="24" t="s">
        <v>213</v>
      </c>
      <c r="G1660" s="24" t="s">
        <v>20</v>
      </c>
      <c r="H1660" s="24" t="s">
        <v>271</v>
      </c>
      <c r="I1660" s="58">
        <v>15</v>
      </c>
      <c r="J1660" s="249" t="str">
        <f t="shared" si="25"/>
        <v>Новоуральский городской округ Свердловской области, г. Новоуральск, ул. Герцена, д. 15</v>
      </c>
      <c r="K1660" s="75">
        <v>2186.1</v>
      </c>
      <c r="L1660" s="75">
        <v>10</v>
      </c>
      <c r="M1660" s="75">
        <v>2</v>
      </c>
      <c r="N1660" s="38" t="s">
        <v>2137</v>
      </c>
      <c r="O1660" s="39">
        <v>42865</v>
      </c>
      <c r="P1660" s="38" t="s">
        <v>1786</v>
      </c>
      <c r="Q1660" s="65">
        <v>746317.02</v>
      </c>
    </row>
    <row r="1661" spans="1:18" ht="23.25" x14ac:dyDescent="0.25">
      <c r="A1661" s="72">
        <v>1660</v>
      </c>
      <c r="B1661" s="81" t="s">
        <v>218</v>
      </c>
      <c r="C1661" s="24"/>
      <c r="D1661" s="24" t="s">
        <v>2511</v>
      </c>
      <c r="E1661" s="24" t="s">
        <v>18</v>
      </c>
      <c r="F1661" s="24" t="s">
        <v>213</v>
      </c>
      <c r="G1661" s="24" t="s">
        <v>20</v>
      </c>
      <c r="H1661" s="24" t="s">
        <v>271</v>
      </c>
      <c r="I1661" s="58">
        <v>5</v>
      </c>
      <c r="J1661" s="249" t="str">
        <f t="shared" si="25"/>
        <v>Новоуральский городской округ Свердловской области, г. Новоуральск, ул. Герцена, д. 5</v>
      </c>
      <c r="K1661" s="75">
        <v>1103</v>
      </c>
      <c r="L1661" s="75">
        <v>10</v>
      </c>
      <c r="M1661" s="75">
        <v>1</v>
      </c>
      <c r="N1661" s="38" t="s">
        <v>2138</v>
      </c>
      <c r="O1661" s="39">
        <v>42865</v>
      </c>
      <c r="P1661" s="38" t="s">
        <v>3284</v>
      </c>
      <c r="Q1661" s="65">
        <v>382518.15</v>
      </c>
    </row>
    <row r="1662" spans="1:18" ht="23.25" x14ac:dyDescent="0.25">
      <c r="A1662" s="72">
        <v>1661</v>
      </c>
      <c r="B1662" s="81" t="s">
        <v>218</v>
      </c>
      <c r="C1662" s="24"/>
      <c r="D1662" s="24" t="s">
        <v>2511</v>
      </c>
      <c r="E1662" s="24" t="s">
        <v>18</v>
      </c>
      <c r="F1662" s="24" t="s">
        <v>213</v>
      </c>
      <c r="G1662" s="24" t="s">
        <v>20</v>
      </c>
      <c r="H1662" s="24" t="s">
        <v>271</v>
      </c>
      <c r="I1662" s="58">
        <v>7</v>
      </c>
      <c r="J1662" s="249" t="str">
        <f t="shared" si="25"/>
        <v>Новоуральский городской округ Свердловской области, г. Новоуральск, ул. Герцена, д. 7</v>
      </c>
      <c r="K1662" s="75">
        <v>1092.4000000000001</v>
      </c>
      <c r="L1662" s="75">
        <v>13</v>
      </c>
      <c r="M1662" s="75">
        <v>8</v>
      </c>
      <c r="N1662" s="38" t="s">
        <v>2138</v>
      </c>
      <c r="O1662" s="39">
        <v>42865</v>
      </c>
      <c r="P1662" s="38" t="s">
        <v>3284</v>
      </c>
      <c r="Q1662" s="65">
        <v>5874063.8799999999</v>
      </c>
    </row>
    <row r="1663" spans="1:18" ht="23.25" x14ac:dyDescent="0.25">
      <c r="A1663" s="80">
        <v>1662</v>
      </c>
      <c r="B1663" s="81" t="s">
        <v>218</v>
      </c>
      <c r="C1663" s="24"/>
      <c r="D1663" s="24" t="s">
        <v>2511</v>
      </c>
      <c r="E1663" s="24" t="s">
        <v>18</v>
      </c>
      <c r="F1663" s="24" t="s">
        <v>213</v>
      </c>
      <c r="G1663" s="24" t="s">
        <v>20</v>
      </c>
      <c r="H1663" s="24" t="s">
        <v>214</v>
      </c>
      <c r="I1663" s="58">
        <v>2</v>
      </c>
      <c r="J1663" s="249" t="str">
        <f t="shared" si="25"/>
        <v>Новоуральский городской округ Свердловской области, г. Новоуральск, ул. Гоголя, д. 2</v>
      </c>
      <c r="K1663" s="75">
        <v>1132.7</v>
      </c>
      <c r="L1663" s="75">
        <v>13</v>
      </c>
      <c r="M1663" s="75">
        <v>8</v>
      </c>
      <c r="N1663" s="38" t="s">
        <v>2138</v>
      </c>
      <c r="O1663" s="39">
        <v>42865</v>
      </c>
      <c r="P1663" s="38" t="s">
        <v>3284</v>
      </c>
      <c r="Q1663" s="65">
        <v>5786723.4400000004</v>
      </c>
    </row>
    <row r="1664" spans="1:18" ht="23.25" x14ac:dyDescent="0.25">
      <c r="A1664" s="72">
        <v>1663</v>
      </c>
      <c r="B1664" s="81" t="s">
        <v>218</v>
      </c>
      <c r="C1664" s="24"/>
      <c r="D1664" s="24" t="s">
        <v>2511</v>
      </c>
      <c r="E1664" s="24" t="s">
        <v>18</v>
      </c>
      <c r="F1664" s="24" t="s">
        <v>213</v>
      </c>
      <c r="G1664" s="24" t="s">
        <v>20</v>
      </c>
      <c r="H1664" s="24" t="s">
        <v>216</v>
      </c>
      <c r="I1664" s="58">
        <v>4</v>
      </c>
      <c r="J1664" s="249" t="str">
        <f t="shared" si="25"/>
        <v>Новоуральский городской округ Свердловской области, г. Новоуральск, ул. Заречная, д. 4</v>
      </c>
      <c r="K1664" s="75">
        <v>2809</v>
      </c>
      <c r="L1664" s="75">
        <v>24</v>
      </c>
      <c r="M1664" s="75">
        <v>1</v>
      </c>
      <c r="N1664" s="38" t="s">
        <v>986</v>
      </c>
      <c r="O1664" s="39">
        <v>42416</v>
      </c>
      <c r="P1664" s="38" t="s">
        <v>3285</v>
      </c>
      <c r="Q1664" s="65">
        <v>5143076.42</v>
      </c>
      <c r="R1664" s="102" t="s">
        <v>2348</v>
      </c>
    </row>
    <row r="1665" spans="1:17" ht="23.25" x14ac:dyDescent="0.25">
      <c r="A1665" s="72">
        <v>1664</v>
      </c>
      <c r="B1665" s="81" t="s">
        <v>218</v>
      </c>
      <c r="C1665" s="24"/>
      <c r="D1665" s="24" t="s">
        <v>2511</v>
      </c>
      <c r="E1665" s="24" t="s">
        <v>18</v>
      </c>
      <c r="F1665" s="24" t="s">
        <v>213</v>
      </c>
      <c r="G1665" s="24" t="s">
        <v>20</v>
      </c>
      <c r="H1665" s="24" t="s">
        <v>53</v>
      </c>
      <c r="I1665" s="58">
        <v>11</v>
      </c>
      <c r="J1665" s="249" t="str">
        <f t="shared" si="25"/>
        <v>Новоуральский городской округ Свердловской области, г. Новоуральск, ул. Комсомольская, д. 11</v>
      </c>
      <c r="K1665" s="75">
        <v>4595.6000000000004</v>
      </c>
      <c r="L1665" s="75">
        <v>60</v>
      </c>
      <c r="M1665" s="75">
        <v>1</v>
      </c>
      <c r="N1665" s="38" t="s">
        <v>2139</v>
      </c>
      <c r="O1665" s="39">
        <v>42865</v>
      </c>
      <c r="P1665" s="38" t="s">
        <v>1786</v>
      </c>
      <c r="Q1665" s="65">
        <v>6994280.3200000003</v>
      </c>
    </row>
    <row r="1666" spans="1:17" ht="23.25" x14ac:dyDescent="0.25">
      <c r="A1666" s="72">
        <v>1665</v>
      </c>
      <c r="B1666" s="81" t="s">
        <v>218</v>
      </c>
      <c r="C1666" s="73"/>
      <c r="D1666" s="24" t="s">
        <v>2511</v>
      </c>
      <c r="E1666" s="24" t="s">
        <v>18</v>
      </c>
      <c r="F1666" s="24" t="s">
        <v>213</v>
      </c>
      <c r="G1666" s="24" t="s">
        <v>20</v>
      </c>
      <c r="H1666" s="24" t="s">
        <v>53</v>
      </c>
      <c r="I1666" s="58">
        <v>7</v>
      </c>
      <c r="J1666" s="249" t="str">
        <f t="shared" si="25"/>
        <v>Новоуральский городской округ Свердловской области, г. Новоуральск, ул. Комсомольская, д. 7</v>
      </c>
      <c r="K1666" s="75">
        <v>2980.1</v>
      </c>
      <c r="L1666" s="75">
        <v>60</v>
      </c>
      <c r="M1666" s="75">
        <v>1</v>
      </c>
      <c r="N1666" s="38" t="s">
        <v>2139</v>
      </c>
      <c r="O1666" s="39">
        <v>42865</v>
      </c>
      <c r="P1666" s="38" t="s">
        <v>1786</v>
      </c>
      <c r="Q1666" s="65">
        <v>4484930.2699999996</v>
      </c>
    </row>
    <row r="1667" spans="1:17" ht="23.25" x14ac:dyDescent="0.25">
      <c r="A1667" s="72">
        <v>1666</v>
      </c>
      <c r="B1667" s="81" t="s">
        <v>218</v>
      </c>
      <c r="C1667" s="24"/>
      <c r="D1667" s="24" t="s">
        <v>2511</v>
      </c>
      <c r="E1667" s="24" t="s">
        <v>18</v>
      </c>
      <c r="F1667" s="24" t="s">
        <v>213</v>
      </c>
      <c r="G1667" s="24" t="s">
        <v>20</v>
      </c>
      <c r="H1667" s="24" t="s">
        <v>36</v>
      </c>
      <c r="I1667" s="58">
        <v>122</v>
      </c>
      <c r="J1667" s="249" t="str">
        <f t="shared" ref="J1667:J1730" si="26">C1667&amp;""&amp;D1667&amp;", "&amp;E1667&amp;" "&amp;F1667&amp;", "&amp;G1667&amp;" "&amp;H1667&amp;", д. "&amp;I1667</f>
        <v>Новоуральский городской округ Свердловской области, г. Новоуральск, ул. Ленина, д. 122</v>
      </c>
      <c r="K1667" s="75">
        <v>3718.7</v>
      </c>
      <c r="L1667" s="75">
        <v>70</v>
      </c>
      <c r="M1667" s="75">
        <v>1</v>
      </c>
      <c r="N1667" s="38" t="s">
        <v>2139</v>
      </c>
      <c r="O1667" s="39">
        <v>42865</v>
      </c>
      <c r="P1667" s="38" t="s">
        <v>1786</v>
      </c>
      <c r="Q1667" s="65">
        <v>5698885.8799999999</v>
      </c>
    </row>
    <row r="1668" spans="1:17" ht="23.25" x14ac:dyDescent="0.25">
      <c r="A1668" s="72">
        <v>1667</v>
      </c>
      <c r="B1668" s="81" t="s">
        <v>218</v>
      </c>
      <c r="C1668" s="24"/>
      <c r="D1668" s="24" t="s">
        <v>2511</v>
      </c>
      <c r="E1668" s="24" t="s">
        <v>18</v>
      </c>
      <c r="F1668" s="24" t="s">
        <v>213</v>
      </c>
      <c r="G1668" s="24" t="s">
        <v>20</v>
      </c>
      <c r="H1668" s="24" t="s">
        <v>172</v>
      </c>
      <c r="I1668" s="58">
        <v>11</v>
      </c>
      <c r="J1668" s="249" t="str">
        <f t="shared" si="26"/>
        <v>Новоуральский городской округ Свердловской области, г. Новоуральск, ул. Маяковского, д. 11</v>
      </c>
      <c r="K1668" s="75">
        <v>944.2</v>
      </c>
      <c r="L1668" s="75">
        <v>15</v>
      </c>
      <c r="M1668" s="75">
        <v>8</v>
      </c>
      <c r="N1668" s="38" t="s">
        <v>2139</v>
      </c>
      <c r="O1668" s="39">
        <v>42865</v>
      </c>
      <c r="P1668" s="38" t="s">
        <v>1786</v>
      </c>
      <c r="Q1668" s="65">
        <v>6076447.2999999998</v>
      </c>
    </row>
    <row r="1669" spans="1:17" ht="23.25" x14ac:dyDescent="0.25">
      <c r="A1669" s="72">
        <v>1668</v>
      </c>
      <c r="B1669" s="81" t="s">
        <v>218</v>
      </c>
      <c r="C1669" s="24"/>
      <c r="D1669" s="24" t="s">
        <v>2511</v>
      </c>
      <c r="E1669" s="24" t="s">
        <v>18</v>
      </c>
      <c r="F1669" s="24" t="s">
        <v>213</v>
      </c>
      <c r="G1669" s="24" t="s">
        <v>20</v>
      </c>
      <c r="H1669" s="24" t="s">
        <v>172</v>
      </c>
      <c r="I1669" s="58">
        <v>12</v>
      </c>
      <c r="J1669" s="249" t="str">
        <f t="shared" si="26"/>
        <v>Новоуральский городской округ Свердловской области, г. Новоуральск, ул. Маяковского, д. 12</v>
      </c>
      <c r="K1669" s="75">
        <v>952.6</v>
      </c>
      <c r="L1669" s="75">
        <v>15</v>
      </c>
      <c r="M1669" s="75">
        <v>8</v>
      </c>
      <c r="N1669" s="38" t="s">
        <v>2139</v>
      </c>
      <c r="O1669" s="39">
        <v>42865</v>
      </c>
      <c r="P1669" s="38" t="s">
        <v>1786</v>
      </c>
      <c r="Q1669" s="65">
        <v>6445362.1900000004</v>
      </c>
    </row>
    <row r="1670" spans="1:17" ht="23.25" x14ac:dyDescent="0.25">
      <c r="A1670" s="72">
        <v>1669</v>
      </c>
      <c r="B1670" s="81" t="s">
        <v>218</v>
      </c>
      <c r="C1670" s="24"/>
      <c r="D1670" s="24" t="s">
        <v>2511</v>
      </c>
      <c r="E1670" s="24" t="s">
        <v>18</v>
      </c>
      <c r="F1670" s="24" t="s">
        <v>213</v>
      </c>
      <c r="G1670" s="24" t="s">
        <v>20</v>
      </c>
      <c r="H1670" s="24" t="s">
        <v>172</v>
      </c>
      <c r="I1670" s="58">
        <v>15</v>
      </c>
      <c r="J1670" s="249" t="str">
        <f t="shared" si="26"/>
        <v>Новоуральский городской округ Свердловской области, г. Новоуральск, ул. Маяковского, д. 15</v>
      </c>
      <c r="K1670" s="75">
        <v>949.7</v>
      </c>
      <c r="L1670" s="75">
        <v>15</v>
      </c>
      <c r="M1670" s="75">
        <v>8</v>
      </c>
      <c r="N1670" s="38" t="s">
        <v>2139</v>
      </c>
      <c r="O1670" s="39">
        <v>42865</v>
      </c>
      <c r="P1670" s="38" t="s">
        <v>1786</v>
      </c>
      <c r="Q1670" s="65">
        <v>6048232.0300000003</v>
      </c>
    </row>
    <row r="1671" spans="1:17" ht="23.25" x14ac:dyDescent="0.25">
      <c r="A1671" s="80">
        <v>1670</v>
      </c>
      <c r="B1671" s="81" t="s">
        <v>218</v>
      </c>
      <c r="C1671" s="24"/>
      <c r="D1671" s="24" t="s">
        <v>2511</v>
      </c>
      <c r="E1671" s="24" t="s">
        <v>18</v>
      </c>
      <c r="F1671" s="24" t="s">
        <v>213</v>
      </c>
      <c r="G1671" s="24" t="s">
        <v>20</v>
      </c>
      <c r="H1671" s="24" t="s">
        <v>172</v>
      </c>
      <c r="I1671" s="58">
        <v>22</v>
      </c>
      <c r="J1671" s="249" t="str">
        <f t="shared" si="26"/>
        <v>Новоуральский городской округ Свердловской области, г. Новоуральск, ул. Маяковского, д. 22</v>
      </c>
      <c r="K1671" s="75">
        <v>913.4</v>
      </c>
      <c r="L1671" s="75">
        <v>14</v>
      </c>
      <c r="M1671" s="75">
        <v>8</v>
      </c>
      <c r="N1671" s="38" t="s">
        <v>2139</v>
      </c>
      <c r="O1671" s="39">
        <v>42865</v>
      </c>
      <c r="P1671" s="38" t="s">
        <v>1786</v>
      </c>
      <c r="Q1671" s="65">
        <v>6116333.6100000003</v>
      </c>
    </row>
    <row r="1672" spans="1:17" ht="23.25" x14ac:dyDescent="0.25">
      <c r="A1672" s="72">
        <v>1671</v>
      </c>
      <c r="B1672" s="81" t="s">
        <v>218</v>
      </c>
      <c r="C1672" s="24"/>
      <c r="D1672" s="24" t="s">
        <v>2511</v>
      </c>
      <c r="E1672" s="24" t="s">
        <v>18</v>
      </c>
      <c r="F1672" s="24" t="s">
        <v>213</v>
      </c>
      <c r="G1672" s="24" t="s">
        <v>20</v>
      </c>
      <c r="H1672" s="24" t="s">
        <v>172</v>
      </c>
      <c r="I1672" s="58">
        <v>9</v>
      </c>
      <c r="J1672" s="249" t="str">
        <f t="shared" si="26"/>
        <v>Новоуральский городской округ Свердловской области, г. Новоуральск, ул. Маяковского, д. 9</v>
      </c>
      <c r="K1672" s="75">
        <v>1121.9000000000001</v>
      </c>
      <c r="L1672" s="75">
        <v>12</v>
      </c>
      <c r="M1672" s="75">
        <v>8</v>
      </c>
      <c r="N1672" s="38" t="s">
        <v>2137</v>
      </c>
      <c r="O1672" s="39">
        <v>42865</v>
      </c>
      <c r="P1672" s="38" t="s">
        <v>1786</v>
      </c>
      <c r="Q1672" s="65">
        <v>5616798.2999999998</v>
      </c>
    </row>
    <row r="1673" spans="1:17" ht="23.25" x14ac:dyDescent="0.25">
      <c r="A1673" s="72">
        <v>1672</v>
      </c>
      <c r="B1673" s="81" t="s">
        <v>218</v>
      </c>
      <c r="C1673" s="49"/>
      <c r="D1673" s="49" t="s">
        <v>2511</v>
      </c>
      <c r="E1673" s="49" t="s">
        <v>18</v>
      </c>
      <c r="F1673" s="49" t="s">
        <v>213</v>
      </c>
      <c r="G1673" s="49" t="s">
        <v>20</v>
      </c>
      <c r="H1673" s="49" t="s">
        <v>217</v>
      </c>
      <c r="I1673" s="67">
        <v>1</v>
      </c>
      <c r="J1673" s="249" t="str">
        <f t="shared" si="26"/>
        <v>Новоуральский городской округ Свердловской области, г. Новоуральск, ул. Мичурина, д. 1</v>
      </c>
      <c r="K1673" s="99">
        <v>5078.5</v>
      </c>
      <c r="L1673" s="75">
        <v>72</v>
      </c>
      <c r="M1673" s="99">
        <v>2</v>
      </c>
      <c r="N1673" s="55" t="s">
        <v>1294</v>
      </c>
      <c r="O1673" s="54">
        <v>42598</v>
      </c>
      <c r="P1673" s="55" t="s">
        <v>1598</v>
      </c>
      <c r="Q1673" s="65">
        <v>3679814.1</v>
      </c>
    </row>
    <row r="1674" spans="1:17" ht="23.25" x14ac:dyDescent="0.25">
      <c r="A1674" s="72">
        <v>1673</v>
      </c>
      <c r="B1674" s="81" t="s">
        <v>218</v>
      </c>
      <c r="C1674" s="49"/>
      <c r="D1674" s="49" t="s">
        <v>2511</v>
      </c>
      <c r="E1674" s="49" t="s">
        <v>18</v>
      </c>
      <c r="F1674" s="49" t="s">
        <v>213</v>
      </c>
      <c r="G1674" s="49" t="s">
        <v>20</v>
      </c>
      <c r="H1674" s="49" t="s">
        <v>217</v>
      </c>
      <c r="I1674" s="67">
        <v>11</v>
      </c>
      <c r="J1674" s="249" t="str">
        <f t="shared" si="26"/>
        <v>Новоуральский городской округ Свердловской области, г. Новоуральск, ул. Мичурина, д. 11</v>
      </c>
      <c r="K1674" s="99">
        <v>11472.6</v>
      </c>
      <c r="L1674" s="75">
        <v>144</v>
      </c>
      <c r="M1674" s="99">
        <v>4</v>
      </c>
      <c r="N1674" s="55" t="s">
        <v>1294</v>
      </c>
      <c r="O1674" s="54">
        <v>42598</v>
      </c>
      <c r="P1674" s="55" t="s">
        <v>1598</v>
      </c>
      <c r="Q1674" s="65">
        <v>7448684</v>
      </c>
    </row>
    <row r="1675" spans="1:17" ht="23.25" x14ac:dyDescent="0.25">
      <c r="A1675" s="72">
        <v>1674</v>
      </c>
      <c r="B1675" s="81" t="s">
        <v>218</v>
      </c>
      <c r="C1675" s="24"/>
      <c r="D1675" s="24" t="s">
        <v>2511</v>
      </c>
      <c r="E1675" s="24" t="s">
        <v>18</v>
      </c>
      <c r="F1675" s="24" t="s">
        <v>213</v>
      </c>
      <c r="G1675" s="24" t="s">
        <v>20</v>
      </c>
      <c r="H1675" s="24" t="s">
        <v>217</v>
      </c>
      <c r="I1675" s="58">
        <v>38</v>
      </c>
      <c r="J1675" s="249" t="str">
        <f t="shared" si="26"/>
        <v>Новоуральский городской округ Свердловской области, г. Новоуральск, ул. Мичурина, д. 38</v>
      </c>
      <c r="K1675" s="75">
        <v>774.6</v>
      </c>
      <c r="L1675" s="75">
        <v>12</v>
      </c>
      <c r="M1675" s="75">
        <v>2</v>
      </c>
      <c r="N1675" s="38" t="s">
        <v>2138</v>
      </c>
      <c r="O1675" s="39">
        <v>42865</v>
      </c>
      <c r="P1675" s="38" t="s">
        <v>3284</v>
      </c>
      <c r="Q1675" s="65">
        <v>720587.19</v>
      </c>
    </row>
    <row r="1676" spans="1:17" ht="23.25" x14ac:dyDescent="0.25">
      <c r="A1676" s="72">
        <v>1675</v>
      </c>
      <c r="B1676" s="81" t="s">
        <v>218</v>
      </c>
      <c r="C1676" s="49"/>
      <c r="D1676" s="49" t="s">
        <v>2511</v>
      </c>
      <c r="E1676" s="49" t="s">
        <v>18</v>
      </c>
      <c r="F1676" s="49" t="s">
        <v>213</v>
      </c>
      <c r="G1676" s="49" t="s">
        <v>20</v>
      </c>
      <c r="H1676" s="49" t="s">
        <v>217</v>
      </c>
      <c r="I1676" s="67">
        <v>4</v>
      </c>
      <c r="J1676" s="249" t="str">
        <f t="shared" si="26"/>
        <v>Новоуральский городской округ Свердловской области, г. Новоуральск, ул. Мичурина, д. 4</v>
      </c>
      <c r="K1676" s="99">
        <v>15283.7</v>
      </c>
      <c r="L1676" s="75">
        <v>192</v>
      </c>
      <c r="M1676" s="99">
        <v>2</v>
      </c>
      <c r="N1676" s="55" t="s">
        <v>1294</v>
      </c>
      <c r="O1676" s="54">
        <v>42598</v>
      </c>
      <c r="P1676" s="55" t="s">
        <v>1598</v>
      </c>
      <c r="Q1676" s="65">
        <v>3746523.48</v>
      </c>
    </row>
    <row r="1677" spans="1:17" ht="23.25" x14ac:dyDescent="0.25">
      <c r="A1677" s="72">
        <v>1676</v>
      </c>
      <c r="B1677" s="81" t="s">
        <v>218</v>
      </c>
      <c r="C1677" s="49"/>
      <c r="D1677" s="49" t="s">
        <v>2511</v>
      </c>
      <c r="E1677" s="49" t="s">
        <v>18</v>
      </c>
      <c r="F1677" s="49" t="s">
        <v>213</v>
      </c>
      <c r="G1677" s="49" t="s">
        <v>20</v>
      </c>
      <c r="H1677" s="49" t="s">
        <v>217</v>
      </c>
      <c r="I1677" s="67">
        <v>8</v>
      </c>
      <c r="J1677" s="249" t="str">
        <f t="shared" si="26"/>
        <v>Новоуральский городской округ Свердловской области, г. Новоуральск, ул. Мичурина, д. 8</v>
      </c>
      <c r="K1677" s="99">
        <v>15699</v>
      </c>
      <c r="L1677" s="75">
        <v>180</v>
      </c>
      <c r="M1677" s="99">
        <v>5</v>
      </c>
      <c r="N1677" s="55" t="s">
        <v>1294</v>
      </c>
      <c r="O1677" s="54">
        <v>42598</v>
      </c>
      <c r="P1677" s="55" t="s">
        <v>1598</v>
      </c>
      <c r="Q1677" s="65">
        <v>9366308.6999999993</v>
      </c>
    </row>
    <row r="1678" spans="1:17" ht="23.25" x14ac:dyDescent="0.25">
      <c r="A1678" s="72">
        <v>1677</v>
      </c>
      <c r="B1678" s="81" t="s">
        <v>218</v>
      </c>
      <c r="C1678" s="49"/>
      <c r="D1678" s="49" t="s">
        <v>2511</v>
      </c>
      <c r="E1678" s="49" t="s">
        <v>18</v>
      </c>
      <c r="F1678" s="49" t="s">
        <v>213</v>
      </c>
      <c r="G1678" s="49" t="s">
        <v>20</v>
      </c>
      <c r="H1678" s="49" t="s">
        <v>217</v>
      </c>
      <c r="I1678" s="67">
        <v>9</v>
      </c>
      <c r="J1678" s="249" t="str">
        <f t="shared" si="26"/>
        <v>Новоуральский городской округ Свердловской области, г. Новоуральск, ул. Мичурина, д. 9</v>
      </c>
      <c r="K1678" s="99">
        <v>11562.8</v>
      </c>
      <c r="L1678" s="75">
        <v>144</v>
      </c>
      <c r="M1678" s="99">
        <v>4</v>
      </c>
      <c r="N1678" s="55" t="s">
        <v>1294</v>
      </c>
      <c r="O1678" s="54">
        <v>42598</v>
      </c>
      <c r="P1678" s="55" t="s">
        <v>1598</v>
      </c>
      <c r="Q1678" s="65">
        <v>7448184.8600000003</v>
      </c>
    </row>
    <row r="1679" spans="1:17" ht="23.25" x14ac:dyDescent="0.25">
      <c r="A1679" s="72">
        <v>1678</v>
      </c>
      <c r="B1679" s="81" t="s">
        <v>218</v>
      </c>
      <c r="C1679" s="49"/>
      <c r="D1679" s="49" t="s">
        <v>2511</v>
      </c>
      <c r="E1679" s="49" t="s">
        <v>18</v>
      </c>
      <c r="F1679" s="49" t="s">
        <v>213</v>
      </c>
      <c r="G1679" s="49" t="s">
        <v>20</v>
      </c>
      <c r="H1679" s="49" t="s">
        <v>61</v>
      </c>
      <c r="I1679" s="67">
        <v>2</v>
      </c>
      <c r="J1679" s="249" t="str">
        <f t="shared" si="26"/>
        <v>Новоуральский городской округ Свердловской области, г. Новоуральск, ул. Октябрьская, д. 2</v>
      </c>
      <c r="K1679" s="99">
        <v>5211.2</v>
      </c>
      <c r="L1679" s="75">
        <v>72</v>
      </c>
      <c r="M1679" s="99">
        <v>1</v>
      </c>
      <c r="N1679" s="55" t="s">
        <v>1294</v>
      </c>
      <c r="O1679" s="54">
        <v>42598</v>
      </c>
      <c r="P1679" s="55" t="s">
        <v>1598</v>
      </c>
      <c r="Q1679" s="65">
        <v>1873685.36</v>
      </c>
    </row>
    <row r="1680" spans="1:17" ht="23.25" x14ac:dyDescent="0.25">
      <c r="A1680" s="72">
        <v>1679</v>
      </c>
      <c r="B1680" s="81" t="s">
        <v>218</v>
      </c>
      <c r="C1680" s="49"/>
      <c r="D1680" s="49" t="s">
        <v>2511</v>
      </c>
      <c r="E1680" s="49" t="s">
        <v>18</v>
      </c>
      <c r="F1680" s="49" t="s">
        <v>213</v>
      </c>
      <c r="G1680" s="49" t="s">
        <v>20</v>
      </c>
      <c r="H1680" s="49" t="s">
        <v>61</v>
      </c>
      <c r="I1680" s="67">
        <v>8</v>
      </c>
      <c r="J1680" s="249" t="str">
        <f t="shared" si="26"/>
        <v>Новоуральский городской округ Свердловской области, г. Новоуральск, ул. Октябрьская, д. 8</v>
      </c>
      <c r="K1680" s="99">
        <v>4787</v>
      </c>
      <c r="L1680" s="75">
        <v>84</v>
      </c>
      <c r="M1680" s="99">
        <v>2</v>
      </c>
      <c r="N1680" s="55" t="s">
        <v>1294</v>
      </c>
      <c r="O1680" s="54">
        <v>42598</v>
      </c>
      <c r="P1680" s="55" t="s">
        <v>1598</v>
      </c>
      <c r="Q1680" s="65">
        <v>3634695.97</v>
      </c>
    </row>
    <row r="1681" spans="1:17" ht="23.25" x14ac:dyDescent="0.25">
      <c r="A1681" s="72">
        <v>1680</v>
      </c>
      <c r="B1681" s="81" t="s">
        <v>218</v>
      </c>
      <c r="C1681" s="24"/>
      <c r="D1681" s="24" t="s">
        <v>2511</v>
      </c>
      <c r="E1681" s="24" t="s">
        <v>18</v>
      </c>
      <c r="F1681" s="24" t="s">
        <v>213</v>
      </c>
      <c r="G1681" s="24" t="s">
        <v>20</v>
      </c>
      <c r="H1681" s="24" t="s">
        <v>56</v>
      </c>
      <c r="I1681" s="58">
        <v>105</v>
      </c>
      <c r="J1681" s="249" t="str">
        <f t="shared" si="26"/>
        <v>Новоуральский городской округ Свердловской области, г. Новоуральск, ул. Первомайская, д. 105</v>
      </c>
      <c r="K1681" s="75">
        <v>1259.8</v>
      </c>
      <c r="L1681" s="75">
        <v>12</v>
      </c>
      <c r="M1681" s="75">
        <v>5</v>
      </c>
      <c r="N1681" s="38" t="s">
        <v>2140</v>
      </c>
      <c r="O1681" s="39">
        <v>42865</v>
      </c>
      <c r="P1681" s="38" t="s">
        <v>1786</v>
      </c>
      <c r="Q1681" s="65">
        <v>3247452.41</v>
      </c>
    </row>
    <row r="1682" spans="1:17" ht="23.25" x14ac:dyDescent="0.25">
      <c r="A1682" s="72">
        <v>1681</v>
      </c>
      <c r="B1682" s="81" t="s">
        <v>218</v>
      </c>
      <c r="C1682" s="24"/>
      <c r="D1682" s="24" t="s">
        <v>2511</v>
      </c>
      <c r="E1682" s="24" t="s">
        <v>18</v>
      </c>
      <c r="F1682" s="24" t="s">
        <v>213</v>
      </c>
      <c r="G1682" s="24" t="s">
        <v>20</v>
      </c>
      <c r="H1682" s="24" t="s">
        <v>56</v>
      </c>
      <c r="I1682" s="58">
        <v>80</v>
      </c>
      <c r="J1682" s="249" t="str">
        <f t="shared" si="26"/>
        <v>Новоуральский городской округ Свердловской области, г. Новоуральск, ул. Первомайская, д. 80</v>
      </c>
      <c r="K1682" s="75">
        <v>1657.9</v>
      </c>
      <c r="L1682" s="75">
        <v>18</v>
      </c>
      <c r="M1682" s="75">
        <v>7</v>
      </c>
      <c r="N1682" s="38" t="s">
        <v>2140</v>
      </c>
      <c r="O1682" s="39">
        <v>42865</v>
      </c>
      <c r="P1682" s="38" t="s">
        <v>1786</v>
      </c>
      <c r="Q1682" s="65">
        <v>5879292.8899999997</v>
      </c>
    </row>
    <row r="1683" spans="1:17" ht="23.25" x14ac:dyDescent="0.25">
      <c r="A1683" s="72">
        <v>1682</v>
      </c>
      <c r="B1683" s="81" t="s">
        <v>218</v>
      </c>
      <c r="C1683" s="24"/>
      <c r="D1683" s="24" t="s">
        <v>2511</v>
      </c>
      <c r="E1683" s="24" t="s">
        <v>18</v>
      </c>
      <c r="F1683" s="24" t="s">
        <v>213</v>
      </c>
      <c r="G1683" s="24" t="s">
        <v>20</v>
      </c>
      <c r="H1683" s="24" t="s">
        <v>199</v>
      </c>
      <c r="I1683" s="58">
        <v>22</v>
      </c>
      <c r="J1683" s="249" t="str">
        <f t="shared" si="26"/>
        <v>Новоуральский городской округ Свердловской области, г. Новоуральск, ул. Победы, д. 22</v>
      </c>
      <c r="K1683" s="75">
        <v>3197.8</v>
      </c>
      <c r="L1683" s="75">
        <v>48</v>
      </c>
      <c r="M1683" s="75">
        <v>1</v>
      </c>
      <c r="N1683" s="38" t="s">
        <v>2140</v>
      </c>
      <c r="O1683" s="39">
        <v>42865</v>
      </c>
      <c r="P1683" s="38" t="s">
        <v>1786</v>
      </c>
      <c r="Q1683" s="65">
        <v>3768098.44</v>
      </c>
    </row>
    <row r="1684" spans="1:17" ht="23.25" x14ac:dyDescent="0.25">
      <c r="A1684" s="72">
        <v>1683</v>
      </c>
      <c r="B1684" s="81" t="s">
        <v>218</v>
      </c>
      <c r="C1684" s="49"/>
      <c r="D1684" s="49" t="s">
        <v>2511</v>
      </c>
      <c r="E1684" s="49" t="s">
        <v>18</v>
      </c>
      <c r="F1684" s="49" t="s">
        <v>213</v>
      </c>
      <c r="G1684" s="49" t="s">
        <v>20</v>
      </c>
      <c r="H1684" s="49" t="s">
        <v>199</v>
      </c>
      <c r="I1684" s="67" t="s">
        <v>573</v>
      </c>
      <c r="J1684" s="249" t="str">
        <f t="shared" si="26"/>
        <v>Новоуральский городской округ Свердловской области, г. Новоуральск, ул. Победы, д. 26А</v>
      </c>
      <c r="K1684" s="99">
        <v>9005.4</v>
      </c>
      <c r="L1684" s="75">
        <v>144</v>
      </c>
      <c r="M1684" s="99">
        <v>4</v>
      </c>
      <c r="N1684" s="55" t="s">
        <v>1294</v>
      </c>
      <c r="O1684" s="54">
        <v>42598</v>
      </c>
      <c r="P1684" s="55" t="s">
        <v>1598</v>
      </c>
      <c r="Q1684" s="65">
        <v>7492348.4000000004</v>
      </c>
    </row>
    <row r="1685" spans="1:17" ht="23.25" x14ac:dyDescent="0.25">
      <c r="A1685" s="72">
        <v>1684</v>
      </c>
      <c r="B1685" s="81" t="s">
        <v>218</v>
      </c>
      <c r="C1685" s="24"/>
      <c r="D1685" s="24" t="s">
        <v>2511</v>
      </c>
      <c r="E1685" s="24" t="s">
        <v>18</v>
      </c>
      <c r="F1685" s="24" t="s">
        <v>213</v>
      </c>
      <c r="G1685" s="24" t="s">
        <v>20</v>
      </c>
      <c r="H1685" s="24" t="s">
        <v>41</v>
      </c>
      <c r="I1685" s="58">
        <v>11</v>
      </c>
      <c r="J1685" s="249" t="str">
        <f t="shared" si="26"/>
        <v>Новоуральский городской округ Свердловской области, г. Новоуральск, ул. Садовая, д. 11</v>
      </c>
      <c r="K1685" s="75">
        <v>3160.8</v>
      </c>
      <c r="L1685" s="75">
        <v>24</v>
      </c>
      <c r="M1685" s="75">
        <v>6</v>
      </c>
      <c r="N1685" s="181" t="s">
        <v>1002</v>
      </c>
      <c r="O1685" s="39">
        <v>42416</v>
      </c>
      <c r="P1685" s="181" t="s">
        <v>1786</v>
      </c>
      <c r="Q1685" s="65">
        <v>10673269.049999999</v>
      </c>
    </row>
    <row r="1686" spans="1:17" ht="23.25" x14ac:dyDescent="0.25">
      <c r="A1686" s="72">
        <v>1685</v>
      </c>
      <c r="B1686" s="81" t="s">
        <v>218</v>
      </c>
      <c r="C1686" s="24"/>
      <c r="D1686" s="24" t="s">
        <v>2511</v>
      </c>
      <c r="E1686" s="24" t="s">
        <v>18</v>
      </c>
      <c r="F1686" s="24" t="s">
        <v>213</v>
      </c>
      <c r="G1686" s="24" t="s">
        <v>20</v>
      </c>
      <c r="H1686" s="24" t="s">
        <v>41</v>
      </c>
      <c r="I1686" s="58">
        <v>13</v>
      </c>
      <c r="J1686" s="249" t="str">
        <f t="shared" si="26"/>
        <v>Новоуральский городской округ Свердловской области, г. Новоуральск, ул. Садовая, д. 13</v>
      </c>
      <c r="K1686" s="75">
        <v>1178.3</v>
      </c>
      <c r="L1686" s="75">
        <v>18</v>
      </c>
      <c r="M1686" s="75">
        <v>2</v>
      </c>
      <c r="N1686" s="38" t="s">
        <v>2140</v>
      </c>
      <c r="O1686" s="39">
        <v>42865</v>
      </c>
      <c r="P1686" s="38" t="s">
        <v>1786</v>
      </c>
      <c r="Q1686" s="65">
        <v>741444.75</v>
      </c>
    </row>
    <row r="1687" spans="1:17" ht="23.25" x14ac:dyDescent="0.25">
      <c r="A1687" s="72">
        <v>1686</v>
      </c>
      <c r="B1687" s="81" t="s">
        <v>218</v>
      </c>
      <c r="C1687" s="24"/>
      <c r="D1687" s="24" t="s">
        <v>2511</v>
      </c>
      <c r="E1687" s="24" t="s">
        <v>18</v>
      </c>
      <c r="F1687" s="24" t="s">
        <v>213</v>
      </c>
      <c r="G1687" s="24" t="s">
        <v>20</v>
      </c>
      <c r="H1687" s="24" t="s">
        <v>41</v>
      </c>
      <c r="I1687" s="58">
        <v>15</v>
      </c>
      <c r="J1687" s="249" t="str">
        <f t="shared" si="26"/>
        <v>Новоуральский городской округ Свердловской области, г. Новоуральск, ул. Садовая, д. 15</v>
      </c>
      <c r="K1687" s="75">
        <v>2001.7</v>
      </c>
      <c r="L1687" s="75">
        <v>24</v>
      </c>
      <c r="M1687" s="75">
        <v>2</v>
      </c>
      <c r="N1687" s="38" t="s">
        <v>2140</v>
      </c>
      <c r="O1687" s="39">
        <v>42865</v>
      </c>
      <c r="P1687" s="38" t="s">
        <v>1786</v>
      </c>
      <c r="Q1687" s="65">
        <v>838727.24</v>
      </c>
    </row>
    <row r="1688" spans="1:17" ht="23.25" x14ac:dyDescent="0.25">
      <c r="A1688" s="72">
        <v>1687</v>
      </c>
      <c r="B1688" s="81" t="s">
        <v>218</v>
      </c>
      <c r="C1688" s="24"/>
      <c r="D1688" s="24" t="s">
        <v>2511</v>
      </c>
      <c r="E1688" s="24" t="s">
        <v>18</v>
      </c>
      <c r="F1688" s="24" t="s">
        <v>213</v>
      </c>
      <c r="G1688" s="24" t="s">
        <v>20</v>
      </c>
      <c r="H1688" s="24" t="s">
        <v>41</v>
      </c>
      <c r="I1688" s="58">
        <v>9</v>
      </c>
      <c r="J1688" s="249" t="str">
        <f t="shared" si="26"/>
        <v>Новоуральский городской округ Свердловской области, г. Новоуральск, ул. Садовая, д. 9</v>
      </c>
      <c r="K1688" s="75">
        <v>3148.6</v>
      </c>
      <c r="L1688" s="75">
        <v>24</v>
      </c>
      <c r="M1688" s="75">
        <v>7</v>
      </c>
      <c r="N1688" s="181" t="s">
        <v>1002</v>
      </c>
      <c r="O1688" s="39">
        <v>42416</v>
      </c>
      <c r="P1688" s="181" t="s">
        <v>1786</v>
      </c>
      <c r="Q1688" s="65">
        <v>12715578.609999998</v>
      </c>
    </row>
    <row r="1689" spans="1:17" ht="23.25" x14ac:dyDescent="0.25">
      <c r="A1689" s="72">
        <v>1688</v>
      </c>
      <c r="B1689" s="81" t="s">
        <v>218</v>
      </c>
      <c r="C1689" s="49"/>
      <c r="D1689" s="49" t="s">
        <v>2511</v>
      </c>
      <c r="E1689" s="49" t="s">
        <v>18</v>
      </c>
      <c r="F1689" s="49" t="s">
        <v>213</v>
      </c>
      <c r="G1689" s="49" t="s">
        <v>20</v>
      </c>
      <c r="H1689" s="49" t="s">
        <v>84</v>
      </c>
      <c r="I1689" s="67">
        <v>18</v>
      </c>
      <c r="J1689" s="249" t="str">
        <f t="shared" si="26"/>
        <v>Новоуральский городской округ Свердловской области, г. Новоуральск, ул. Советская, д. 18</v>
      </c>
      <c r="K1689" s="99">
        <v>26748.400000000001</v>
      </c>
      <c r="L1689" s="75">
        <v>360</v>
      </c>
      <c r="M1689" s="99">
        <v>9</v>
      </c>
      <c r="N1689" s="55" t="s">
        <v>1294</v>
      </c>
      <c r="O1689" s="54">
        <v>42598</v>
      </c>
      <c r="P1689" s="55" t="s">
        <v>1598</v>
      </c>
      <c r="Q1689" s="65">
        <v>16623928.4</v>
      </c>
    </row>
    <row r="1690" spans="1:17" ht="23.25" x14ac:dyDescent="0.25">
      <c r="A1690" s="72">
        <v>1689</v>
      </c>
      <c r="B1690" s="81" t="s">
        <v>218</v>
      </c>
      <c r="C1690" s="49"/>
      <c r="D1690" s="49" t="s">
        <v>2511</v>
      </c>
      <c r="E1690" s="49" t="s">
        <v>18</v>
      </c>
      <c r="F1690" s="49" t="s">
        <v>213</v>
      </c>
      <c r="G1690" s="49" t="s">
        <v>20</v>
      </c>
      <c r="H1690" s="49" t="s">
        <v>84</v>
      </c>
      <c r="I1690" s="67">
        <v>20</v>
      </c>
      <c r="J1690" s="249" t="str">
        <f t="shared" si="26"/>
        <v>Новоуральский городской округ Свердловской области, г. Новоуральск, ул. Советская, д. 20</v>
      </c>
      <c r="K1690" s="99">
        <v>6581.3</v>
      </c>
      <c r="L1690" s="75">
        <v>144</v>
      </c>
      <c r="M1690" s="99">
        <v>2</v>
      </c>
      <c r="N1690" s="55" t="s">
        <v>1294</v>
      </c>
      <c r="O1690" s="54">
        <v>42598</v>
      </c>
      <c r="P1690" s="55" t="s">
        <v>1598</v>
      </c>
      <c r="Q1690" s="65">
        <v>3633582.36</v>
      </c>
    </row>
    <row r="1691" spans="1:17" ht="23.25" x14ac:dyDescent="0.25">
      <c r="A1691" s="72">
        <v>1690</v>
      </c>
      <c r="B1691" s="81" t="s">
        <v>218</v>
      </c>
      <c r="C1691" s="49"/>
      <c r="D1691" s="49" t="s">
        <v>2511</v>
      </c>
      <c r="E1691" s="49" t="s">
        <v>18</v>
      </c>
      <c r="F1691" s="49" t="s">
        <v>213</v>
      </c>
      <c r="G1691" s="49" t="s">
        <v>20</v>
      </c>
      <c r="H1691" s="49" t="s">
        <v>84</v>
      </c>
      <c r="I1691" s="67">
        <v>21</v>
      </c>
      <c r="J1691" s="249" t="str">
        <f t="shared" si="26"/>
        <v>Новоуральский городской округ Свердловской области, г. Новоуральск, ул. Советская, д. 21</v>
      </c>
      <c r="K1691" s="99">
        <v>16337.7</v>
      </c>
      <c r="L1691" s="75">
        <v>216</v>
      </c>
      <c r="M1691" s="99">
        <v>6</v>
      </c>
      <c r="N1691" s="55" t="s">
        <v>1294</v>
      </c>
      <c r="O1691" s="54">
        <v>42598</v>
      </c>
      <c r="P1691" s="55" t="s">
        <v>1598</v>
      </c>
      <c r="Q1691" s="65">
        <v>11013980.529999999</v>
      </c>
    </row>
    <row r="1692" spans="1:17" ht="23.25" x14ac:dyDescent="0.25">
      <c r="A1692" s="72">
        <v>1691</v>
      </c>
      <c r="B1692" s="81" t="s">
        <v>218</v>
      </c>
      <c r="C1692" s="49"/>
      <c r="D1692" s="49" t="s">
        <v>2511</v>
      </c>
      <c r="E1692" s="49" t="s">
        <v>18</v>
      </c>
      <c r="F1692" s="49" t="s">
        <v>213</v>
      </c>
      <c r="G1692" s="49" t="s">
        <v>20</v>
      </c>
      <c r="H1692" s="49" t="s">
        <v>84</v>
      </c>
      <c r="I1692" s="67">
        <v>23</v>
      </c>
      <c r="J1692" s="249" t="str">
        <f t="shared" si="26"/>
        <v>Новоуральский городской округ Свердловской области, г. Новоуральск, ул. Советская, д. 23</v>
      </c>
      <c r="K1692" s="99">
        <v>12577.4</v>
      </c>
      <c r="L1692" s="75">
        <v>200</v>
      </c>
      <c r="M1692" s="99">
        <v>4</v>
      </c>
      <c r="N1692" s="55" t="s">
        <v>1294</v>
      </c>
      <c r="O1692" s="54">
        <v>42598</v>
      </c>
      <c r="P1692" s="55" t="s">
        <v>1598</v>
      </c>
      <c r="Q1692" s="65">
        <v>7368136.79</v>
      </c>
    </row>
    <row r="1693" spans="1:17" ht="23.25" x14ac:dyDescent="0.25">
      <c r="A1693" s="72">
        <v>1692</v>
      </c>
      <c r="B1693" s="81" t="s">
        <v>218</v>
      </c>
      <c r="C1693" s="24"/>
      <c r="D1693" s="24" t="s">
        <v>2511</v>
      </c>
      <c r="E1693" s="24" t="s">
        <v>18</v>
      </c>
      <c r="F1693" s="24" t="s">
        <v>213</v>
      </c>
      <c r="G1693" s="24" t="s">
        <v>20</v>
      </c>
      <c r="H1693" s="24" t="s">
        <v>87</v>
      </c>
      <c r="I1693" s="58">
        <v>1</v>
      </c>
      <c r="J1693" s="249" t="str">
        <f t="shared" si="26"/>
        <v>Новоуральский городской округ Свердловской области, г. Новоуральск, ул. Строителей, д. 1</v>
      </c>
      <c r="K1693" s="75">
        <v>2096.6</v>
      </c>
      <c r="L1693" s="75">
        <v>15</v>
      </c>
      <c r="M1693" s="75">
        <v>8</v>
      </c>
      <c r="N1693" s="38" t="s">
        <v>2140</v>
      </c>
      <c r="O1693" s="39">
        <v>42865</v>
      </c>
      <c r="P1693" s="38" t="s">
        <v>1786</v>
      </c>
      <c r="Q1693" s="65">
        <v>10430018.050000001</v>
      </c>
    </row>
    <row r="1694" spans="1:17" ht="23.25" x14ac:dyDescent="0.25">
      <c r="A1694" s="72">
        <v>1693</v>
      </c>
      <c r="B1694" s="81" t="s">
        <v>218</v>
      </c>
      <c r="C1694" s="24"/>
      <c r="D1694" s="24" t="s">
        <v>2511</v>
      </c>
      <c r="E1694" s="24" t="s">
        <v>18</v>
      </c>
      <c r="F1694" s="24" t="s">
        <v>213</v>
      </c>
      <c r="G1694" s="24" t="s">
        <v>20</v>
      </c>
      <c r="H1694" s="24" t="s">
        <v>87</v>
      </c>
      <c r="I1694" s="58">
        <v>20</v>
      </c>
      <c r="J1694" s="249" t="str">
        <f t="shared" si="26"/>
        <v>Новоуральский городской округ Свердловской области, г. Новоуральск, ул. Строителей, д. 20</v>
      </c>
      <c r="K1694" s="75">
        <v>944.7</v>
      </c>
      <c r="L1694" s="75">
        <v>15</v>
      </c>
      <c r="M1694" s="75">
        <v>7</v>
      </c>
      <c r="N1694" s="38" t="s">
        <v>2138</v>
      </c>
      <c r="O1694" s="39">
        <v>42865</v>
      </c>
      <c r="P1694" s="38" t="s">
        <v>3284</v>
      </c>
      <c r="Q1694" s="65">
        <v>5873411.4800000004</v>
      </c>
    </row>
    <row r="1695" spans="1:17" ht="23.25" x14ac:dyDescent="0.25">
      <c r="A1695" s="72">
        <v>1694</v>
      </c>
      <c r="B1695" s="81" t="s">
        <v>218</v>
      </c>
      <c r="C1695" s="24"/>
      <c r="D1695" s="24" t="s">
        <v>2511</v>
      </c>
      <c r="E1695" s="24" t="s">
        <v>18</v>
      </c>
      <c r="F1695" s="24" t="s">
        <v>213</v>
      </c>
      <c r="G1695" s="24" t="s">
        <v>20</v>
      </c>
      <c r="H1695" s="24" t="s">
        <v>87</v>
      </c>
      <c r="I1695" s="58">
        <v>22</v>
      </c>
      <c r="J1695" s="249" t="str">
        <f t="shared" si="26"/>
        <v>Новоуральский городской округ Свердловской области, г. Новоуральск, ул. Строителей, д. 22</v>
      </c>
      <c r="K1695" s="75">
        <v>800.6</v>
      </c>
      <c r="L1695" s="75">
        <v>12</v>
      </c>
      <c r="M1695" s="75">
        <v>7</v>
      </c>
      <c r="N1695" s="38" t="s">
        <v>2138</v>
      </c>
      <c r="O1695" s="39">
        <v>42865</v>
      </c>
      <c r="P1695" s="38" t="s">
        <v>3284</v>
      </c>
      <c r="Q1695" s="65">
        <v>5361817.22</v>
      </c>
    </row>
    <row r="1696" spans="1:17" ht="23.25" x14ac:dyDescent="0.25">
      <c r="A1696" s="72">
        <v>1695</v>
      </c>
      <c r="B1696" s="81" t="s">
        <v>218</v>
      </c>
      <c r="C1696" s="24"/>
      <c r="D1696" s="24" t="s">
        <v>2511</v>
      </c>
      <c r="E1696" s="24" t="s">
        <v>18</v>
      </c>
      <c r="F1696" s="24" t="s">
        <v>213</v>
      </c>
      <c r="G1696" s="24" t="s">
        <v>20</v>
      </c>
      <c r="H1696" s="24" t="s">
        <v>87</v>
      </c>
      <c r="I1696" s="58">
        <v>27</v>
      </c>
      <c r="J1696" s="249" t="str">
        <f t="shared" si="26"/>
        <v>Новоуральский городской округ Свердловской области, г. Новоуральск, ул. Строителей, д. 27</v>
      </c>
      <c r="K1696" s="75">
        <v>929.7</v>
      </c>
      <c r="L1696" s="75">
        <v>15</v>
      </c>
      <c r="M1696" s="75">
        <v>3</v>
      </c>
      <c r="N1696" s="38" t="s">
        <v>2140</v>
      </c>
      <c r="O1696" s="39">
        <v>42865</v>
      </c>
      <c r="P1696" s="38" t="s">
        <v>1786</v>
      </c>
      <c r="Q1696" s="65">
        <v>852009.42</v>
      </c>
    </row>
    <row r="1697" spans="1:17" ht="23.25" x14ac:dyDescent="0.25">
      <c r="A1697" s="72">
        <v>1696</v>
      </c>
      <c r="B1697" s="81" t="s">
        <v>218</v>
      </c>
      <c r="C1697" s="24"/>
      <c r="D1697" s="24" t="s">
        <v>2511</v>
      </c>
      <c r="E1697" s="24" t="s">
        <v>18</v>
      </c>
      <c r="F1697" s="24" t="s">
        <v>213</v>
      </c>
      <c r="G1697" s="24" t="s">
        <v>20</v>
      </c>
      <c r="H1697" s="24" t="s">
        <v>87</v>
      </c>
      <c r="I1697" s="58">
        <v>3</v>
      </c>
      <c r="J1697" s="249" t="str">
        <f t="shared" si="26"/>
        <v>Новоуральский городской округ Свердловской области, г. Новоуральск, ул. Строителей, д. 3</v>
      </c>
      <c r="K1697" s="75">
        <v>714.7</v>
      </c>
      <c r="L1697" s="75">
        <v>12</v>
      </c>
      <c r="M1697" s="75">
        <v>8</v>
      </c>
      <c r="N1697" s="38" t="s">
        <v>2140</v>
      </c>
      <c r="O1697" s="39">
        <v>42865</v>
      </c>
      <c r="P1697" s="38" t="s">
        <v>1786</v>
      </c>
      <c r="Q1697" s="65">
        <v>5361301.21</v>
      </c>
    </row>
    <row r="1698" spans="1:17" ht="23.25" x14ac:dyDescent="0.25">
      <c r="A1698" s="72">
        <v>1697</v>
      </c>
      <c r="B1698" s="81" t="s">
        <v>218</v>
      </c>
      <c r="C1698" s="24"/>
      <c r="D1698" s="24" t="s">
        <v>2511</v>
      </c>
      <c r="E1698" s="24" t="s">
        <v>18</v>
      </c>
      <c r="F1698" s="24" t="s">
        <v>213</v>
      </c>
      <c r="G1698" s="24" t="s">
        <v>20</v>
      </c>
      <c r="H1698" s="24" t="s">
        <v>215</v>
      </c>
      <c r="I1698" s="58">
        <v>10</v>
      </c>
      <c r="J1698" s="249" t="str">
        <f t="shared" si="26"/>
        <v>Новоуральский городской округ Свердловской области, г. Новоуральск, ул. Уральская, д. 10</v>
      </c>
      <c r="K1698" s="75">
        <v>1674.5</v>
      </c>
      <c r="L1698" s="75">
        <v>18</v>
      </c>
      <c r="M1698" s="75">
        <v>7</v>
      </c>
      <c r="N1698" s="181" t="s">
        <v>991</v>
      </c>
      <c r="O1698" s="39">
        <v>42416</v>
      </c>
      <c r="P1698" s="181" t="s">
        <v>3286</v>
      </c>
      <c r="Q1698" s="65">
        <v>7683613.4700000016</v>
      </c>
    </row>
    <row r="1699" spans="1:17" ht="23.25" x14ac:dyDescent="0.25">
      <c r="A1699" s="72">
        <v>1698</v>
      </c>
      <c r="B1699" s="81" t="s">
        <v>218</v>
      </c>
      <c r="C1699" s="24"/>
      <c r="D1699" s="24" t="s">
        <v>2511</v>
      </c>
      <c r="E1699" s="24" t="s">
        <v>18</v>
      </c>
      <c r="F1699" s="24" t="s">
        <v>213</v>
      </c>
      <c r="G1699" s="24" t="s">
        <v>20</v>
      </c>
      <c r="H1699" s="24" t="s">
        <v>215</v>
      </c>
      <c r="I1699" s="58">
        <v>6</v>
      </c>
      <c r="J1699" s="249" t="str">
        <f t="shared" si="26"/>
        <v>Новоуральский городской округ Свердловской области, г. Новоуральск, ул. Уральская, д. 6</v>
      </c>
      <c r="K1699" s="75">
        <v>1693.2</v>
      </c>
      <c r="L1699" s="75">
        <v>18</v>
      </c>
      <c r="M1699" s="75">
        <v>7</v>
      </c>
      <c r="N1699" s="181" t="s">
        <v>991</v>
      </c>
      <c r="O1699" s="39">
        <v>42416</v>
      </c>
      <c r="P1699" s="181" t="s">
        <v>3286</v>
      </c>
      <c r="Q1699" s="65">
        <v>8221985.9699999988</v>
      </c>
    </row>
    <row r="1700" spans="1:17" ht="23.25" x14ac:dyDescent="0.25">
      <c r="A1700" s="72">
        <v>1699</v>
      </c>
      <c r="B1700" s="81" t="s">
        <v>218</v>
      </c>
      <c r="C1700" s="24"/>
      <c r="D1700" s="24" t="s">
        <v>2511</v>
      </c>
      <c r="E1700" s="24" t="s">
        <v>18</v>
      </c>
      <c r="F1700" s="24" t="s">
        <v>213</v>
      </c>
      <c r="G1700" s="24" t="s">
        <v>20</v>
      </c>
      <c r="H1700" s="24" t="s">
        <v>274</v>
      </c>
      <c r="I1700" s="58">
        <v>10</v>
      </c>
      <c r="J1700" s="249" t="str">
        <f t="shared" si="26"/>
        <v>Новоуральский городской округ Свердловской области, г. Новоуральск, ул. Чкалова, д. 10</v>
      </c>
      <c r="K1700" s="75">
        <v>971.7</v>
      </c>
      <c r="L1700" s="75">
        <v>12</v>
      </c>
      <c r="M1700" s="75">
        <v>2</v>
      </c>
      <c r="N1700" s="38" t="s">
        <v>2137</v>
      </c>
      <c r="O1700" s="39">
        <v>42865</v>
      </c>
      <c r="P1700" s="38" t="s">
        <v>1786</v>
      </c>
      <c r="Q1700" s="65">
        <v>680161.63</v>
      </c>
    </row>
    <row r="1701" spans="1:17" ht="23.25" x14ac:dyDescent="0.25">
      <c r="A1701" s="72">
        <v>1700</v>
      </c>
      <c r="B1701" s="81" t="s">
        <v>218</v>
      </c>
      <c r="C1701" s="24"/>
      <c r="D1701" s="24" t="s">
        <v>2511</v>
      </c>
      <c r="E1701" s="24" t="s">
        <v>18</v>
      </c>
      <c r="F1701" s="24" t="s">
        <v>213</v>
      </c>
      <c r="G1701" s="24" t="s">
        <v>20</v>
      </c>
      <c r="H1701" s="24" t="s">
        <v>274</v>
      </c>
      <c r="I1701" s="58">
        <v>14</v>
      </c>
      <c r="J1701" s="249" t="str">
        <f t="shared" si="26"/>
        <v>Новоуральский городской округ Свердловской области, г. Новоуральск, ул. Чкалова, д. 14</v>
      </c>
      <c r="K1701" s="75">
        <v>1549.8</v>
      </c>
      <c r="L1701" s="75">
        <v>18</v>
      </c>
      <c r="M1701" s="75">
        <v>6</v>
      </c>
      <c r="N1701" s="38" t="s">
        <v>2137</v>
      </c>
      <c r="O1701" s="39">
        <v>42865</v>
      </c>
      <c r="P1701" s="38" t="s">
        <v>1786</v>
      </c>
      <c r="Q1701" s="65">
        <v>9535345.3699999992</v>
      </c>
    </row>
    <row r="1702" spans="1:17" ht="23.25" x14ac:dyDescent="0.25">
      <c r="A1702" s="72">
        <v>1701</v>
      </c>
      <c r="B1702" s="81" t="s">
        <v>218</v>
      </c>
      <c r="C1702" s="49"/>
      <c r="D1702" s="49" t="s">
        <v>2511</v>
      </c>
      <c r="E1702" s="49" t="s">
        <v>18</v>
      </c>
      <c r="F1702" s="49" t="s">
        <v>213</v>
      </c>
      <c r="G1702" s="49" t="s">
        <v>20</v>
      </c>
      <c r="H1702" s="49" t="s">
        <v>568</v>
      </c>
      <c r="I1702" s="67">
        <v>1</v>
      </c>
      <c r="J1702" s="249" t="str">
        <f t="shared" si="26"/>
        <v>Новоуральский городской округ Свердловской области, г. Новоуральск, ул. Чурина, д. 1</v>
      </c>
      <c r="K1702" s="99">
        <v>5093</v>
      </c>
      <c r="L1702" s="75">
        <v>72</v>
      </c>
      <c r="M1702" s="99">
        <v>2</v>
      </c>
      <c r="N1702" s="55" t="s">
        <v>1294</v>
      </c>
      <c r="O1702" s="54">
        <v>42598</v>
      </c>
      <c r="P1702" s="55" t="s">
        <v>1598</v>
      </c>
      <c r="Q1702" s="65">
        <v>3663096.03</v>
      </c>
    </row>
    <row r="1703" spans="1:17" ht="23.25" x14ac:dyDescent="0.25">
      <c r="A1703" s="72">
        <v>1702</v>
      </c>
      <c r="B1703" s="81" t="s">
        <v>218</v>
      </c>
      <c r="C1703" s="49"/>
      <c r="D1703" s="49" t="s">
        <v>2511</v>
      </c>
      <c r="E1703" s="49" t="s">
        <v>18</v>
      </c>
      <c r="F1703" s="49" t="s">
        <v>213</v>
      </c>
      <c r="G1703" s="49" t="s">
        <v>20</v>
      </c>
      <c r="H1703" s="49" t="s">
        <v>568</v>
      </c>
      <c r="I1703" s="67">
        <v>2</v>
      </c>
      <c r="J1703" s="249" t="str">
        <f t="shared" si="26"/>
        <v>Новоуральский городской округ Свердловской области, г. Новоуральск, ул. Чурина, д. 2</v>
      </c>
      <c r="K1703" s="99">
        <v>5102.8</v>
      </c>
      <c r="L1703" s="75">
        <v>72</v>
      </c>
      <c r="M1703" s="99">
        <v>2</v>
      </c>
      <c r="N1703" s="55" t="s">
        <v>1294</v>
      </c>
      <c r="O1703" s="54">
        <v>42598</v>
      </c>
      <c r="P1703" s="55" t="s">
        <v>1598</v>
      </c>
      <c r="Q1703" s="65">
        <v>3665112.65</v>
      </c>
    </row>
    <row r="1704" spans="1:17" ht="23.25" x14ac:dyDescent="0.25">
      <c r="A1704" s="72">
        <v>1703</v>
      </c>
      <c r="B1704" s="81" t="s">
        <v>218</v>
      </c>
      <c r="C1704" s="49"/>
      <c r="D1704" s="49" t="s">
        <v>2511</v>
      </c>
      <c r="E1704" s="49" t="s">
        <v>18</v>
      </c>
      <c r="F1704" s="49" t="s">
        <v>213</v>
      </c>
      <c r="G1704" s="49" t="s">
        <v>20</v>
      </c>
      <c r="H1704" s="49" t="s">
        <v>568</v>
      </c>
      <c r="I1704" s="67">
        <v>4</v>
      </c>
      <c r="J1704" s="249" t="str">
        <f t="shared" si="26"/>
        <v>Новоуральский городской округ Свердловской области, г. Новоуральск, ул. Чурина, д. 4</v>
      </c>
      <c r="K1704" s="99">
        <v>4916.3999999999996</v>
      </c>
      <c r="L1704" s="75">
        <v>72</v>
      </c>
      <c r="M1704" s="99">
        <v>2</v>
      </c>
      <c r="N1704" s="55" t="s">
        <v>1294</v>
      </c>
      <c r="O1704" s="54">
        <v>42598</v>
      </c>
      <c r="P1704" s="55" t="s">
        <v>1598</v>
      </c>
      <c r="Q1704" s="65">
        <v>3724363.24</v>
      </c>
    </row>
    <row r="1705" spans="1:17" ht="23.25" x14ac:dyDescent="0.25">
      <c r="A1705" s="72">
        <v>1704</v>
      </c>
      <c r="B1705" s="81" t="s">
        <v>218</v>
      </c>
      <c r="C1705" s="49"/>
      <c r="D1705" s="49" t="s">
        <v>2511</v>
      </c>
      <c r="E1705" s="49" t="s">
        <v>18</v>
      </c>
      <c r="F1705" s="49" t="s">
        <v>213</v>
      </c>
      <c r="G1705" s="49" t="s">
        <v>20</v>
      </c>
      <c r="H1705" s="49" t="s">
        <v>568</v>
      </c>
      <c r="I1705" s="67" t="s">
        <v>1108</v>
      </c>
      <c r="J1705" s="249" t="str">
        <f t="shared" si="26"/>
        <v>Новоуральский городской округ Свердловской области, г. Новоуральск, ул. Чурина, д. 5/1</v>
      </c>
      <c r="K1705" s="99">
        <v>7940.6</v>
      </c>
      <c r="L1705" s="75">
        <v>108</v>
      </c>
      <c r="M1705" s="99">
        <v>3</v>
      </c>
      <c r="N1705" s="55" t="s">
        <v>1294</v>
      </c>
      <c r="O1705" s="54">
        <v>42598</v>
      </c>
      <c r="P1705" s="55" t="s">
        <v>1598</v>
      </c>
      <c r="Q1705" s="65">
        <v>5587538.4199999999</v>
      </c>
    </row>
    <row r="1706" spans="1:17" ht="23.25" x14ac:dyDescent="0.25">
      <c r="A1706" s="72">
        <v>1705</v>
      </c>
      <c r="B1706" s="81" t="s">
        <v>218</v>
      </c>
      <c r="C1706" s="49"/>
      <c r="D1706" s="49" t="s">
        <v>2511</v>
      </c>
      <c r="E1706" s="49" t="s">
        <v>18</v>
      </c>
      <c r="F1706" s="49" t="s">
        <v>213</v>
      </c>
      <c r="G1706" s="49" t="s">
        <v>20</v>
      </c>
      <c r="H1706" s="49" t="s">
        <v>568</v>
      </c>
      <c r="I1706" s="67" t="s">
        <v>1109</v>
      </c>
      <c r="J1706" s="249" t="str">
        <f t="shared" si="26"/>
        <v>Новоуральский городской округ Свердловской области, г. Новоуральск, ул. Чурина, д. 5/2</v>
      </c>
      <c r="K1706" s="99">
        <v>14050.9</v>
      </c>
      <c r="L1706" s="75">
        <v>180</v>
      </c>
      <c r="M1706" s="99">
        <v>5</v>
      </c>
      <c r="N1706" s="55" t="s">
        <v>1294</v>
      </c>
      <c r="O1706" s="54">
        <v>42598</v>
      </c>
      <c r="P1706" s="55" t="s">
        <v>1598</v>
      </c>
      <c r="Q1706" s="65">
        <v>9312190.7599999998</v>
      </c>
    </row>
    <row r="1707" spans="1:17" ht="23.25" x14ac:dyDescent="0.25">
      <c r="A1707" s="72">
        <v>1706</v>
      </c>
      <c r="B1707" s="81" t="s">
        <v>218</v>
      </c>
      <c r="C1707" s="49"/>
      <c r="D1707" s="49" t="s">
        <v>2511</v>
      </c>
      <c r="E1707" s="49" t="s">
        <v>18</v>
      </c>
      <c r="F1707" s="49" t="s">
        <v>213</v>
      </c>
      <c r="G1707" s="49" t="s">
        <v>20</v>
      </c>
      <c r="H1707" s="49" t="s">
        <v>568</v>
      </c>
      <c r="I1707" s="67">
        <v>6</v>
      </c>
      <c r="J1707" s="249" t="str">
        <f t="shared" si="26"/>
        <v>Новоуральский городской округ Свердловской области, г. Новоуральск, ул. Чурина, д. 6</v>
      </c>
      <c r="K1707" s="99">
        <v>5319.1</v>
      </c>
      <c r="L1707" s="75">
        <v>72</v>
      </c>
      <c r="M1707" s="99">
        <v>2</v>
      </c>
      <c r="N1707" s="55" t="s">
        <v>1294</v>
      </c>
      <c r="O1707" s="54">
        <v>42598</v>
      </c>
      <c r="P1707" s="55" t="s">
        <v>1598</v>
      </c>
      <c r="Q1707" s="65">
        <v>3724228.72</v>
      </c>
    </row>
    <row r="1708" spans="1:17" ht="23.25" x14ac:dyDescent="0.25">
      <c r="A1708" s="72">
        <v>1707</v>
      </c>
      <c r="B1708" s="81" t="s">
        <v>218</v>
      </c>
      <c r="C1708" s="49"/>
      <c r="D1708" s="49" t="s">
        <v>2511</v>
      </c>
      <c r="E1708" s="49" t="s">
        <v>18</v>
      </c>
      <c r="F1708" s="49" t="s">
        <v>213</v>
      </c>
      <c r="G1708" s="49" t="s">
        <v>20</v>
      </c>
      <c r="H1708" s="49" t="s">
        <v>568</v>
      </c>
      <c r="I1708" s="67" t="s">
        <v>1110</v>
      </c>
      <c r="J1708" s="249" t="str">
        <f t="shared" si="26"/>
        <v>Новоуральский городской округ Свердловской области, г. Новоуральск, ул. Чурина, д. 7/2</v>
      </c>
      <c r="K1708" s="99">
        <v>11308.7</v>
      </c>
      <c r="L1708" s="75">
        <v>144</v>
      </c>
      <c r="M1708" s="99">
        <v>4</v>
      </c>
      <c r="N1708" s="55" t="s">
        <v>1294</v>
      </c>
      <c r="O1708" s="54">
        <v>42598</v>
      </c>
      <c r="P1708" s="55" t="s">
        <v>1598</v>
      </c>
      <c r="Q1708" s="65">
        <v>7448123.5</v>
      </c>
    </row>
    <row r="1709" spans="1:17" ht="23.25" x14ac:dyDescent="0.25">
      <c r="A1709" s="72">
        <v>1708</v>
      </c>
      <c r="B1709" s="81" t="s">
        <v>218</v>
      </c>
      <c r="C1709" s="24"/>
      <c r="D1709" s="24" t="s">
        <v>2511</v>
      </c>
      <c r="E1709" s="24" t="s">
        <v>1535</v>
      </c>
      <c r="F1709" s="24" t="s">
        <v>671</v>
      </c>
      <c r="G1709" s="24" t="s">
        <v>20</v>
      </c>
      <c r="H1709" s="24" t="s">
        <v>36</v>
      </c>
      <c r="I1709" s="58">
        <v>28</v>
      </c>
      <c r="J1709" s="249" t="str">
        <f t="shared" si="26"/>
        <v>Новоуральский городской округ Свердловской области, дер. Починок (г Новоуральск), ул. Ленина, д. 28</v>
      </c>
      <c r="K1709" s="75">
        <v>1426.5</v>
      </c>
      <c r="L1709" s="75">
        <v>24</v>
      </c>
      <c r="M1709" s="75">
        <v>1</v>
      </c>
      <c r="N1709" s="181" t="s">
        <v>2137</v>
      </c>
      <c r="O1709" s="39">
        <v>42865</v>
      </c>
      <c r="P1709" s="181" t="s">
        <v>1786</v>
      </c>
      <c r="Q1709" s="65">
        <v>2657388.02</v>
      </c>
    </row>
    <row r="1710" spans="1:17" ht="23.25" x14ac:dyDescent="0.25">
      <c r="A1710" s="72">
        <v>1709</v>
      </c>
      <c r="B1710" s="81" t="s">
        <v>218</v>
      </c>
      <c r="C1710" s="24"/>
      <c r="D1710" s="24" t="s">
        <v>2511</v>
      </c>
      <c r="E1710" s="24" t="s">
        <v>29</v>
      </c>
      <c r="F1710" s="24" t="s">
        <v>672</v>
      </c>
      <c r="G1710" s="24" t="s">
        <v>20</v>
      </c>
      <c r="H1710" s="24" t="s">
        <v>84</v>
      </c>
      <c r="I1710" s="58">
        <v>12</v>
      </c>
      <c r="J1710" s="249" t="str">
        <f t="shared" si="26"/>
        <v>Новоуральский городской округ Свердловской области, с. Тарасково (г Новоуральск), ул. Советская, д. 12</v>
      </c>
      <c r="K1710" s="75">
        <v>1447.1</v>
      </c>
      <c r="L1710" s="75">
        <v>24</v>
      </c>
      <c r="M1710" s="75">
        <v>5</v>
      </c>
      <c r="N1710" s="181" t="s">
        <v>2137</v>
      </c>
      <c r="O1710" s="39">
        <v>42865</v>
      </c>
      <c r="P1710" s="181" t="s">
        <v>1786</v>
      </c>
      <c r="Q1710" s="65">
        <v>2771254.5199999996</v>
      </c>
    </row>
    <row r="1711" spans="1:17" x14ac:dyDescent="0.25">
      <c r="A1711" s="72">
        <v>1710</v>
      </c>
      <c r="B1711" s="81" t="s">
        <v>227</v>
      </c>
      <c r="C1711" s="49"/>
      <c r="D1711" s="49" t="s">
        <v>297</v>
      </c>
      <c r="E1711" s="49" t="s">
        <v>18</v>
      </c>
      <c r="F1711" s="49" t="s">
        <v>298</v>
      </c>
      <c r="G1711" s="49" t="s">
        <v>362</v>
      </c>
      <c r="H1711" s="49" t="s">
        <v>363</v>
      </c>
      <c r="I1711" s="67">
        <v>12</v>
      </c>
      <c r="J1711" s="249" t="str">
        <f t="shared" si="26"/>
        <v>Полевской городской округ, г. Полевской, мкр. 2-й, д. 12</v>
      </c>
      <c r="K1711" s="99">
        <v>2283.1999999999998</v>
      </c>
      <c r="L1711" s="75">
        <v>36</v>
      </c>
      <c r="M1711" s="99">
        <v>1</v>
      </c>
      <c r="N1711" s="55" t="s">
        <v>1296</v>
      </c>
      <c r="O1711" s="54">
        <v>42598</v>
      </c>
      <c r="P1711" s="55" t="s">
        <v>1598</v>
      </c>
      <c r="Q1711" s="65">
        <v>1881221.31</v>
      </c>
    </row>
    <row r="1712" spans="1:17" x14ac:dyDescent="0.25">
      <c r="A1712" s="72">
        <v>1711</v>
      </c>
      <c r="B1712" s="81" t="s">
        <v>227</v>
      </c>
      <c r="C1712" s="49"/>
      <c r="D1712" s="49" t="s">
        <v>297</v>
      </c>
      <c r="E1712" s="49" t="s">
        <v>18</v>
      </c>
      <c r="F1712" s="49" t="s">
        <v>298</v>
      </c>
      <c r="G1712" s="49" t="s">
        <v>362</v>
      </c>
      <c r="H1712" s="49" t="s">
        <v>363</v>
      </c>
      <c r="I1712" s="67">
        <v>9</v>
      </c>
      <c r="J1712" s="249" t="str">
        <f t="shared" si="26"/>
        <v>Полевской городской округ, г. Полевской, мкр. 2-й, д. 9</v>
      </c>
      <c r="K1712" s="99">
        <v>2977.2</v>
      </c>
      <c r="L1712" s="75">
        <v>36</v>
      </c>
      <c r="M1712" s="99">
        <v>1</v>
      </c>
      <c r="N1712" s="55" t="s">
        <v>1296</v>
      </c>
      <c r="O1712" s="54">
        <v>42598</v>
      </c>
      <c r="P1712" s="55" t="s">
        <v>1598</v>
      </c>
      <c r="Q1712" s="65">
        <v>1882774.19</v>
      </c>
    </row>
    <row r="1713" spans="1:18" ht="23.25" x14ac:dyDescent="0.25">
      <c r="A1713" s="72">
        <v>1712</v>
      </c>
      <c r="B1713" s="81" t="s">
        <v>227</v>
      </c>
      <c r="C1713" s="49"/>
      <c r="D1713" s="49" t="s">
        <v>297</v>
      </c>
      <c r="E1713" s="49" t="s">
        <v>18</v>
      </c>
      <c r="F1713" s="49" t="s">
        <v>298</v>
      </c>
      <c r="G1713" s="49" t="s">
        <v>362</v>
      </c>
      <c r="H1713" s="49" t="s">
        <v>579</v>
      </c>
      <c r="I1713" s="67">
        <v>9</v>
      </c>
      <c r="J1713" s="249" t="str">
        <f t="shared" si="26"/>
        <v>Полевской городской округ, г. Полевской, мкр. Зеленый Бор-1, д. 9</v>
      </c>
      <c r="K1713" s="99">
        <v>3783.2</v>
      </c>
      <c r="L1713" s="75">
        <v>36</v>
      </c>
      <c r="M1713" s="99">
        <v>1</v>
      </c>
      <c r="N1713" s="55" t="s">
        <v>1296</v>
      </c>
      <c r="O1713" s="54">
        <v>42598</v>
      </c>
      <c r="P1713" s="55" t="s">
        <v>1598</v>
      </c>
      <c r="Q1713" s="65">
        <v>1885134.19</v>
      </c>
    </row>
    <row r="1714" spans="1:18" ht="22.5" x14ac:dyDescent="0.25">
      <c r="A1714" s="72">
        <v>1713</v>
      </c>
      <c r="B1714" s="81" t="s">
        <v>227</v>
      </c>
      <c r="C1714" s="73"/>
      <c r="D1714" s="74" t="s">
        <v>297</v>
      </c>
      <c r="E1714" s="83" t="s">
        <v>18</v>
      </c>
      <c r="F1714" s="83" t="s">
        <v>298</v>
      </c>
      <c r="G1714" s="83" t="s">
        <v>20</v>
      </c>
      <c r="H1714" s="24" t="s">
        <v>92</v>
      </c>
      <c r="I1714" s="58">
        <v>8</v>
      </c>
      <c r="J1714" s="249" t="str">
        <f t="shared" si="26"/>
        <v>Полевской городской округ, г. Полевской, ул. Бажова, д. 8</v>
      </c>
      <c r="K1714" s="75">
        <v>6280.8</v>
      </c>
      <c r="L1714" s="75">
        <v>129</v>
      </c>
      <c r="M1714" s="75">
        <v>1</v>
      </c>
      <c r="N1714" s="38" t="s">
        <v>3322</v>
      </c>
      <c r="O1714" s="39" t="s">
        <v>3323</v>
      </c>
      <c r="P1714" s="38" t="s">
        <v>3034</v>
      </c>
      <c r="Q1714" s="65">
        <v>5505635.4300000006</v>
      </c>
    </row>
    <row r="1715" spans="1:18" ht="23.25" x14ac:dyDescent="0.25">
      <c r="A1715" s="72">
        <v>1714</v>
      </c>
      <c r="B1715" s="81" t="s">
        <v>227</v>
      </c>
      <c r="C1715" s="24"/>
      <c r="D1715" s="24" t="s">
        <v>297</v>
      </c>
      <c r="E1715" s="24" t="s">
        <v>18</v>
      </c>
      <c r="F1715" s="24" t="s">
        <v>298</v>
      </c>
      <c r="G1715" s="24" t="s">
        <v>20</v>
      </c>
      <c r="H1715" s="24" t="s">
        <v>303</v>
      </c>
      <c r="I1715" s="58">
        <v>11</v>
      </c>
      <c r="J1715" s="249" t="str">
        <f t="shared" si="26"/>
        <v>Полевской городской округ, г. Полевской, ул. Вершинина, д. 11</v>
      </c>
      <c r="K1715" s="75">
        <v>748</v>
      </c>
      <c r="L1715" s="75">
        <v>12</v>
      </c>
      <c r="M1715" s="75">
        <v>8</v>
      </c>
      <c r="N1715" s="38" t="s">
        <v>2025</v>
      </c>
      <c r="O1715" s="39">
        <v>42699</v>
      </c>
      <c r="P1715" s="38" t="s">
        <v>1644</v>
      </c>
      <c r="Q1715" s="65">
        <v>4609750.63</v>
      </c>
    </row>
    <row r="1716" spans="1:18" ht="23.25" x14ac:dyDescent="0.25">
      <c r="A1716" s="72">
        <v>1715</v>
      </c>
      <c r="B1716" s="81" t="s">
        <v>227</v>
      </c>
      <c r="C1716" s="24"/>
      <c r="D1716" s="24" t="s">
        <v>297</v>
      </c>
      <c r="E1716" s="24" t="s">
        <v>18</v>
      </c>
      <c r="F1716" s="24" t="s">
        <v>298</v>
      </c>
      <c r="G1716" s="24" t="s">
        <v>20</v>
      </c>
      <c r="H1716" s="24" t="s">
        <v>303</v>
      </c>
      <c r="I1716" s="58">
        <v>15</v>
      </c>
      <c r="J1716" s="249" t="str">
        <f t="shared" si="26"/>
        <v>Полевской городской округ, г. Полевской, ул. Вершинина, д. 15</v>
      </c>
      <c r="K1716" s="75">
        <v>2118.9</v>
      </c>
      <c r="L1716" s="75">
        <v>20</v>
      </c>
      <c r="M1716" s="75">
        <v>7</v>
      </c>
      <c r="N1716" s="38" t="s">
        <v>2025</v>
      </c>
      <c r="O1716" s="39">
        <v>42699</v>
      </c>
      <c r="P1716" s="38" t="s">
        <v>1644</v>
      </c>
      <c r="Q1716" s="65">
        <v>5016742.72</v>
      </c>
    </row>
    <row r="1717" spans="1:18" ht="23.25" x14ac:dyDescent="0.25">
      <c r="A1717" s="72">
        <v>1716</v>
      </c>
      <c r="B1717" s="81" t="s">
        <v>227</v>
      </c>
      <c r="C1717" s="49"/>
      <c r="D1717" s="49" t="s">
        <v>297</v>
      </c>
      <c r="E1717" s="49" t="s">
        <v>18</v>
      </c>
      <c r="F1717" s="49" t="s">
        <v>298</v>
      </c>
      <c r="G1717" s="49" t="s">
        <v>20</v>
      </c>
      <c r="H1717" s="49" t="s">
        <v>303</v>
      </c>
      <c r="I1717" s="67" t="s">
        <v>582</v>
      </c>
      <c r="J1717" s="249" t="str">
        <f t="shared" si="26"/>
        <v>Полевской городской округ, г. Полевской, ул. Вершинина, д. 33А</v>
      </c>
      <c r="K1717" s="99">
        <v>2262.1999999999998</v>
      </c>
      <c r="L1717" s="75">
        <v>36</v>
      </c>
      <c r="M1717" s="99">
        <v>1</v>
      </c>
      <c r="N1717" s="55" t="s">
        <v>1296</v>
      </c>
      <c r="O1717" s="54">
        <v>42598</v>
      </c>
      <c r="P1717" s="55" t="s">
        <v>1598</v>
      </c>
      <c r="Q1717" s="65">
        <v>1882782.45</v>
      </c>
    </row>
    <row r="1718" spans="1:18" ht="23.25" x14ac:dyDescent="0.25">
      <c r="A1718" s="72">
        <v>1717</v>
      </c>
      <c r="B1718" s="81" t="s">
        <v>227</v>
      </c>
      <c r="C1718" s="49"/>
      <c r="D1718" s="49" t="s">
        <v>297</v>
      </c>
      <c r="E1718" s="49" t="s">
        <v>18</v>
      </c>
      <c r="F1718" s="49" t="s">
        <v>298</v>
      </c>
      <c r="G1718" s="49" t="s">
        <v>20</v>
      </c>
      <c r="H1718" s="49" t="s">
        <v>81</v>
      </c>
      <c r="I1718" s="67">
        <v>13</v>
      </c>
      <c r="J1718" s="249" t="str">
        <f t="shared" si="26"/>
        <v>Полевской городской округ, г. Полевской, ул. Володарского, д. 13</v>
      </c>
      <c r="K1718" s="99">
        <v>3776.8</v>
      </c>
      <c r="L1718" s="75">
        <v>62</v>
      </c>
      <c r="M1718" s="99">
        <v>1</v>
      </c>
      <c r="N1718" s="55" t="s">
        <v>1296</v>
      </c>
      <c r="O1718" s="54">
        <v>42598</v>
      </c>
      <c r="P1718" s="55" t="s">
        <v>1598</v>
      </c>
      <c r="Q1718" s="65">
        <v>1881404.21</v>
      </c>
    </row>
    <row r="1719" spans="1:18" ht="23.25" x14ac:dyDescent="0.25">
      <c r="A1719" s="72">
        <v>1718</v>
      </c>
      <c r="B1719" s="81" t="s">
        <v>227</v>
      </c>
      <c r="C1719" s="49"/>
      <c r="D1719" s="49" t="s">
        <v>297</v>
      </c>
      <c r="E1719" s="49" t="s">
        <v>18</v>
      </c>
      <c r="F1719" s="49" t="s">
        <v>298</v>
      </c>
      <c r="G1719" s="49" t="s">
        <v>20</v>
      </c>
      <c r="H1719" s="49" t="s">
        <v>185</v>
      </c>
      <c r="I1719" s="67">
        <v>14</v>
      </c>
      <c r="J1719" s="249" t="str">
        <f t="shared" si="26"/>
        <v>Полевской городской округ, г. Полевской, ул. Декабристов, д. 14</v>
      </c>
      <c r="K1719" s="99">
        <v>2901.7</v>
      </c>
      <c r="L1719" s="75">
        <v>36</v>
      </c>
      <c r="M1719" s="99">
        <v>1</v>
      </c>
      <c r="N1719" s="55" t="s">
        <v>1296</v>
      </c>
      <c r="O1719" s="54">
        <v>42598</v>
      </c>
      <c r="P1719" s="55" t="s">
        <v>1598</v>
      </c>
      <c r="Q1719" s="65">
        <v>1879286.11</v>
      </c>
    </row>
    <row r="1720" spans="1:18" ht="23.25" x14ac:dyDescent="0.25">
      <c r="A1720" s="72">
        <v>1719</v>
      </c>
      <c r="B1720" s="81" t="s">
        <v>227</v>
      </c>
      <c r="C1720" s="49"/>
      <c r="D1720" s="49" t="s">
        <v>297</v>
      </c>
      <c r="E1720" s="49" t="s">
        <v>18</v>
      </c>
      <c r="F1720" s="49" t="s">
        <v>298</v>
      </c>
      <c r="G1720" s="49" t="s">
        <v>20</v>
      </c>
      <c r="H1720" s="49" t="s">
        <v>185</v>
      </c>
      <c r="I1720" s="67">
        <v>16</v>
      </c>
      <c r="J1720" s="249" t="str">
        <f t="shared" si="26"/>
        <v>Полевской городской округ, г. Полевской, ул. Декабристов, д. 16</v>
      </c>
      <c r="K1720" s="99">
        <v>2947.1</v>
      </c>
      <c r="L1720" s="75">
        <v>36</v>
      </c>
      <c r="M1720" s="99">
        <v>1</v>
      </c>
      <c r="N1720" s="55" t="s">
        <v>1296</v>
      </c>
      <c r="O1720" s="54">
        <v>42598</v>
      </c>
      <c r="P1720" s="55" t="s">
        <v>1598</v>
      </c>
      <c r="Q1720" s="65">
        <v>1878364.53</v>
      </c>
    </row>
    <row r="1721" spans="1:18" ht="23.25" x14ac:dyDescent="0.25">
      <c r="A1721" s="72">
        <v>1720</v>
      </c>
      <c r="B1721" s="81" t="s">
        <v>227</v>
      </c>
      <c r="C1721" s="49"/>
      <c r="D1721" s="49" t="s">
        <v>297</v>
      </c>
      <c r="E1721" s="49" t="s">
        <v>18</v>
      </c>
      <c r="F1721" s="49" t="s">
        <v>298</v>
      </c>
      <c r="G1721" s="49" t="s">
        <v>20</v>
      </c>
      <c r="H1721" s="49" t="s">
        <v>185</v>
      </c>
      <c r="I1721" s="67">
        <v>18</v>
      </c>
      <c r="J1721" s="249" t="str">
        <f t="shared" si="26"/>
        <v>Полевской городской округ, г. Полевской, ул. Декабристов, д. 18</v>
      </c>
      <c r="K1721" s="99">
        <v>2903.6</v>
      </c>
      <c r="L1721" s="75">
        <v>36</v>
      </c>
      <c r="M1721" s="99">
        <v>1</v>
      </c>
      <c r="N1721" s="55" t="s">
        <v>1296</v>
      </c>
      <c r="O1721" s="54">
        <v>42598</v>
      </c>
      <c r="P1721" s="55" t="s">
        <v>1598</v>
      </c>
      <c r="Q1721" s="65">
        <v>1880805.95</v>
      </c>
    </row>
    <row r="1722" spans="1:18" ht="23.25" x14ac:dyDescent="0.25">
      <c r="A1722" s="72">
        <v>1721</v>
      </c>
      <c r="B1722" s="81" t="s">
        <v>227</v>
      </c>
      <c r="C1722" s="49"/>
      <c r="D1722" s="49" t="s">
        <v>297</v>
      </c>
      <c r="E1722" s="49" t="s">
        <v>18</v>
      </c>
      <c r="F1722" s="49" t="s">
        <v>298</v>
      </c>
      <c r="G1722" s="49" t="s">
        <v>20</v>
      </c>
      <c r="H1722" s="49" t="s">
        <v>185</v>
      </c>
      <c r="I1722" s="67">
        <v>20</v>
      </c>
      <c r="J1722" s="249" t="str">
        <f t="shared" si="26"/>
        <v>Полевской городской округ, г. Полевской, ул. Декабристов, д. 20</v>
      </c>
      <c r="K1722" s="99">
        <v>2787.1</v>
      </c>
      <c r="L1722" s="75">
        <v>36</v>
      </c>
      <c r="M1722" s="99">
        <v>1</v>
      </c>
      <c r="N1722" s="55" t="s">
        <v>1296</v>
      </c>
      <c r="O1722" s="54">
        <v>42598</v>
      </c>
      <c r="P1722" s="55" t="s">
        <v>1598</v>
      </c>
      <c r="Q1722" s="65">
        <v>1883878.67</v>
      </c>
    </row>
    <row r="1723" spans="1:18" ht="23.25" x14ac:dyDescent="0.25">
      <c r="A1723" s="72">
        <v>1722</v>
      </c>
      <c r="B1723" s="81" t="s">
        <v>227</v>
      </c>
      <c r="C1723" s="49"/>
      <c r="D1723" s="49" t="s">
        <v>297</v>
      </c>
      <c r="E1723" s="49" t="s">
        <v>18</v>
      </c>
      <c r="F1723" s="49" t="s">
        <v>298</v>
      </c>
      <c r="G1723" s="49" t="s">
        <v>20</v>
      </c>
      <c r="H1723" s="49" t="s">
        <v>185</v>
      </c>
      <c r="I1723" s="67">
        <v>22</v>
      </c>
      <c r="J1723" s="249" t="str">
        <f t="shared" si="26"/>
        <v>Полевской городской округ, г. Полевской, ул. Декабристов, д. 22</v>
      </c>
      <c r="K1723" s="99">
        <v>8652.4</v>
      </c>
      <c r="L1723" s="75">
        <v>162</v>
      </c>
      <c r="M1723" s="99">
        <v>1</v>
      </c>
      <c r="N1723" s="55" t="s">
        <v>1296</v>
      </c>
      <c r="O1723" s="54">
        <v>42598</v>
      </c>
      <c r="P1723" s="55" t="s">
        <v>1598</v>
      </c>
      <c r="Q1723" s="65">
        <v>1885233.31</v>
      </c>
      <c r="R1723" s="102" t="s">
        <v>2348</v>
      </c>
    </row>
    <row r="1724" spans="1:18" ht="23.25" x14ac:dyDescent="0.25">
      <c r="A1724" s="72">
        <v>1723</v>
      </c>
      <c r="B1724" s="81" t="s">
        <v>227</v>
      </c>
      <c r="C1724" s="24"/>
      <c r="D1724" s="24" t="s">
        <v>297</v>
      </c>
      <c r="E1724" s="24" t="s">
        <v>18</v>
      </c>
      <c r="F1724" s="24" t="s">
        <v>298</v>
      </c>
      <c r="G1724" s="24" t="s">
        <v>20</v>
      </c>
      <c r="H1724" s="24" t="s">
        <v>36</v>
      </c>
      <c r="I1724" s="58">
        <v>15</v>
      </c>
      <c r="J1724" s="249" t="str">
        <f t="shared" si="26"/>
        <v>Полевской городской округ, г. Полевской, ул. Ленина, д. 15</v>
      </c>
      <c r="K1724" s="75">
        <v>1767.5</v>
      </c>
      <c r="L1724" s="75">
        <v>25</v>
      </c>
      <c r="M1724" s="75">
        <v>8</v>
      </c>
      <c r="N1724" s="181" t="s">
        <v>3042</v>
      </c>
      <c r="O1724" s="39">
        <v>42471</v>
      </c>
      <c r="P1724" s="181" t="s">
        <v>1644</v>
      </c>
      <c r="Q1724" s="65">
        <v>10259211.579999996</v>
      </c>
    </row>
    <row r="1725" spans="1:18" ht="23.25" x14ac:dyDescent="0.25">
      <c r="A1725" s="72">
        <v>1724</v>
      </c>
      <c r="B1725" s="81" t="s">
        <v>227</v>
      </c>
      <c r="C1725" s="24"/>
      <c r="D1725" s="44" t="s">
        <v>297</v>
      </c>
      <c r="E1725" s="44" t="s">
        <v>18</v>
      </c>
      <c r="F1725" s="44" t="s">
        <v>298</v>
      </c>
      <c r="G1725" s="44" t="s">
        <v>20</v>
      </c>
      <c r="H1725" s="44" t="s">
        <v>36</v>
      </c>
      <c r="I1725" s="76">
        <v>17</v>
      </c>
      <c r="J1725" s="249" t="str">
        <f t="shared" si="26"/>
        <v>Полевской городской округ, г. Полевской, ул. Ленина, д. 17</v>
      </c>
      <c r="K1725" s="75">
        <v>1177.5999999999999</v>
      </c>
      <c r="L1725" s="75">
        <v>24</v>
      </c>
      <c r="M1725" s="75">
        <v>8</v>
      </c>
      <c r="N1725" s="181" t="s">
        <v>3042</v>
      </c>
      <c r="O1725" s="39">
        <v>42471</v>
      </c>
      <c r="P1725" s="181" t="s">
        <v>1644</v>
      </c>
      <c r="Q1725" s="65">
        <v>7578635.7899999991</v>
      </c>
    </row>
    <row r="1726" spans="1:18" ht="23.25" x14ac:dyDescent="0.25">
      <c r="A1726" s="72">
        <v>1725</v>
      </c>
      <c r="B1726" s="81" t="s">
        <v>227</v>
      </c>
      <c r="C1726" s="24"/>
      <c r="D1726" s="24" t="s">
        <v>297</v>
      </c>
      <c r="E1726" s="24" t="s">
        <v>18</v>
      </c>
      <c r="F1726" s="24" t="s">
        <v>298</v>
      </c>
      <c r="G1726" s="24" t="s">
        <v>20</v>
      </c>
      <c r="H1726" s="24" t="s">
        <v>36</v>
      </c>
      <c r="I1726" s="58">
        <v>18</v>
      </c>
      <c r="J1726" s="249" t="str">
        <f t="shared" si="26"/>
        <v>Полевской городской округ, г. Полевской, ул. Ленина, д. 18</v>
      </c>
      <c r="K1726" s="75">
        <v>1687.1</v>
      </c>
      <c r="L1726" s="75">
        <v>25</v>
      </c>
      <c r="M1726" s="75">
        <v>8</v>
      </c>
      <c r="N1726" s="181" t="s">
        <v>3042</v>
      </c>
      <c r="O1726" s="39">
        <v>42471</v>
      </c>
      <c r="P1726" s="181" t="s">
        <v>1644</v>
      </c>
      <c r="Q1726" s="65">
        <v>9104280.7000000011</v>
      </c>
    </row>
    <row r="1727" spans="1:18" ht="23.25" x14ac:dyDescent="0.25">
      <c r="A1727" s="72">
        <v>1726</v>
      </c>
      <c r="B1727" s="81" t="s">
        <v>227</v>
      </c>
      <c r="C1727" s="24"/>
      <c r="D1727" s="24" t="s">
        <v>297</v>
      </c>
      <c r="E1727" s="24" t="s">
        <v>18</v>
      </c>
      <c r="F1727" s="24" t="s">
        <v>298</v>
      </c>
      <c r="G1727" s="24" t="s">
        <v>20</v>
      </c>
      <c r="H1727" s="24" t="s">
        <v>36</v>
      </c>
      <c r="I1727" s="58">
        <v>20</v>
      </c>
      <c r="J1727" s="249" t="str">
        <f t="shared" si="26"/>
        <v>Полевской городской округ, г. Полевской, ул. Ленина, д. 20</v>
      </c>
      <c r="K1727" s="75">
        <v>1210.0999999999999</v>
      </c>
      <c r="L1727" s="75">
        <v>24</v>
      </c>
      <c r="M1727" s="75">
        <v>8</v>
      </c>
      <c r="N1727" s="38" t="s">
        <v>2141</v>
      </c>
      <c r="O1727" s="39">
        <v>42865</v>
      </c>
      <c r="P1727" s="38" t="s">
        <v>3034</v>
      </c>
      <c r="Q1727" s="65">
        <v>6757319.96</v>
      </c>
    </row>
    <row r="1728" spans="1:18" ht="23.25" x14ac:dyDescent="0.25">
      <c r="A1728" s="72">
        <v>1727</v>
      </c>
      <c r="B1728" s="81" t="s">
        <v>227</v>
      </c>
      <c r="C1728" s="24"/>
      <c r="D1728" s="24" t="s">
        <v>297</v>
      </c>
      <c r="E1728" s="24" t="s">
        <v>18</v>
      </c>
      <c r="F1728" s="24" t="s">
        <v>298</v>
      </c>
      <c r="G1728" s="24" t="s">
        <v>20</v>
      </c>
      <c r="H1728" s="24" t="s">
        <v>36</v>
      </c>
      <c r="I1728" s="58">
        <v>22</v>
      </c>
      <c r="J1728" s="249" t="str">
        <f t="shared" si="26"/>
        <v>Полевской городской округ, г. Полевской, ул. Ленина, д. 22</v>
      </c>
      <c r="K1728" s="75">
        <v>819.4</v>
      </c>
      <c r="L1728" s="75">
        <v>12</v>
      </c>
      <c r="M1728" s="75">
        <v>8</v>
      </c>
      <c r="N1728" s="38" t="s">
        <v>2142</v>
      </c>
      <c r="O1728" s="39">
        <v>42699</v>
      </c>
      <c r="P1728" s="38" t="s">
        <v>3034</v>
      </c>
      <c r="Q1728" s="65">
        <v>5272792.66</v>
      </c>
    </row>
    <row r="1729" spans="1:17" ht="23.25" x14ac:dyDescent="0.25">
      <c r="A1729" s="72">
        <v>1728</v>
      </c>
      <c r="B1729" s="81" t="s">
        <v>227</v>
      </c>
      <c r="C1729" s="24"/>
      <c r="D1729" s="44" t="s">
        <v>297</v>
      </c>
      <c r="E1729" s="44" t="s">
        <v>18</v>
      </c>
      <c r="F1729" s="44" t="s">
        <v>298</v>
      </c>
      <c r="G1729" s="44" t="s">
        <v>20</v>
      </c>
      <c r="H1729" s="44" t="s">
        <v>36</v>
      </c>
      <c r="I1729" s="78">
        <v>26</v>
      </c>
      <c r="J1729" s="249" t="str">
        <f t="shared" si="26"/>
        <v>Полевской городской округ, г. Полевской, ул. Ленина, д. 26</v>
      </c>
      <c r="K1729" s="75">
        <v>804.2</v>
      </c>
      <c r="L1729" s="75">
        <v>12</v>
      </c>
      <c r="M1729" s="75">
        <v>8</v>
      </c>
      <c r="N1729" s="181" t="s">
        <v>1756</v>
      </c>
      <c r="O1729" s="39">
        <v>42471</v>
      </c>
      <c r="P1729" s="181" t="s">
        <v>1610</v>
      </c>
      <c r="Q1729" s="65">
        <v>6509395.6600000011</v>
      </c>
    </row>
    <row r="1730" spans="1:17" ht="23.25" x14ac:dyDescent="0.25">
      <c r="A1730" s="72">
        <v>1729</v>
      </c>
      <c r="B1730" s="81" t="s">
        <v>227</v>
      </c>
      <c r="C1730" s="24"/>
      <c r="D1730" s="24" t="s">
        <v>297</v>
      </c>
      <c r="E1730" s="24" t="s">
        <v>18</v>
      </c>
      <c r="F1730" s="24" t="s">
        <v>298</v>
      </c>
      <c r="G1730" s="24" t="s">
        <v>20</v>
      </c>
      <c r="H1730" s="24" t="s">
        <v>36</v>
      </c>
      <c r="I1730" s="58">
        <v>27</v>
      </c>
      <c r="J1730" s="249" t="str">
        <f t="shared" si="26"/>
        <v>Полевской городской округ, г. Полевской, ул. Ленина, д. 27</v>
      </c>
      <c r="K1730" s="75">
        <v>508.9</v>
      </c>
      <c r="L1730" s="75">
        <v>8</v>
      </c>
      <c r="M1730" s="75">
        <v>8</v>
      </c>
      <c r="N1730" s="38" t="s">
        <v>2142</v>
      </c>
      <c r="O1730" s="39">
        <v>42699</v>
      </c>
      <c r="P1730" s="38" t="s">
        <v>3034</v>
      </c>
      <c r="Q1730" s="65">
        <v>3338804.43</v>
      </c>
    </row>
    <row r="1731" spans="1:17" ht="23.25" x14ac:dyDescent="0.25">
      <c r="A1731" s="72">
        <v>1730</v>
      </c>
      <c r="B1731" s="81" t="s">
        <v>227</v>
      </c>
      <c r="C1731" s="24"/>
      <c r="D1731" s="24" t="s">
        <v>297</v>
      </c>
      <c r="E1731" s="24" t="s">
        <v>18</v>
      </c>
      <c r="F1731" s="24" t="s">
        <v>298</v>
      </c>
      <c r="G1731" s="24" t="s">
        <v>20</v>
      </c>
      <c r="H1731" s="24" t="s">
        <v>36</v>
      </c>
      <c r="I1731" s="58">
        <v>29</v>
      </c>
      <c r="J1731" s="249" t="str">
        <f t="shared" ref="J1731:J1794" si="27">C1731&amp;""&amp;D1731&amp;", "&amp;E1731&amp;" "&amp;F1731&amp;", "&amp;G1731&amp;" "&amp;H1731&amp;", д. "&amp;I1731</f>
        <v>Полевской городской округ, г. Полевской, ул. Ленина, д. 29</v>
      </c>
      <c r="K1731" s="75">
        <v>864.7</v>
      </c>
      <c r="L1731" s="75">
        <v>12</v>
      </c>
      <c r="M1731" s="75">
        <v>8</v>
      </c>
      <c r="N1731" s="38" t="s">
        <v>2142</v>
      </c>
      <c r="O1731" s="39">
        <v>42699</v>
      </c>
      <c r="P1731" s="38" t="s">
        <v>3034</v>
      </c>
      <c r="Q1731" s="65">
        <v>5529245.4900000002</v>
      </c>
    </row>
    <row r="1732" spans="1:17" ht="23.25" x14ac:dyDescent="0.25">
      <c r="A1732" s="72">
        <v>1731</v>
      </c>
      <c r="B1732" s="81" t="s">
        <v>227</v>
      </c>
      <c r="C1732" s="24"/>
      <c r="D1732" s="24" t="s">
        <v>297</v>
      </c>
      <c r="E1732" s="24" t="s">
        <v>18</v>
      </c>
      <c r="F1732" s="24" t="s">
        <v>298</v>
      </c>
      <c r="G1732" s="24" t="s">
        <v>20</v>
      </c>
      <c r="H1732" s="24" t="s">
        <v>36</v>
      </c>
      <c r="I1732" s="58">
        <v>30</v>
      </c>
      <c r="J1732" s="249" t="str">
        <f t="shared" si="27"/>
        <v>Полевской городской округ, г. Полевской, ул. Ленина, д. 30</v>
      </c>
      <c r="K1732" s="75">
        <v>475.7</v>
      </c>
      <c r="L1732" s="75">
        <v>8</v>
      </c>
      <c r="M1732" s="75">
        <v>8</v>
      </c>
      <c r="N1732" s="38" t="s">
        <v>2143</v>
      </c>
      <c r="O1732" s="39">
        <v>42699</v>
      </c>
      <c r="P1732" s="38" t="s">
        <v>3034</v>
      </c>
      <c r="Q1732" s="65">
        <v>3701346.27</v>
      </c>
    </row>
    <row r="1733" spans="1:17" ht="23.25" x14ac:dyDescent="0.25">
      <c r="A1733" s="72">
        <v>1732</v>
      </c>
      <c r="B1733" s="81" t="s">
        <v>227</v>
      </c>
      <c r="C1733" s="24"/>
      <c r="D1733" s="24" t="s">
        <v>297</v>
      </c>
      <c r="E1733" s="24" t="s">
        <v>18</v>
      </c>
      <c r="F1733" s="24" t="s">
        <v>298</v>
      </c>
      <c r="G1733" s="24" t="s">
        <v>20</v>
      </c>
      <c r="H1733" s="24" t="s">
        <v>36</v>
      </c>
      <c r="I1733" s="58">
        <v>31</v>
      </c>
      <c r="J1733" s="249" t="str">
        <f t="shared" si="27"/>
        <v>Полевской городской округ, г. Полевской, ул. Ленина, д. 31</v>
      </c>
      <c r="K1733" s="75">
        <v>506.6</v>
      </c>
      <c r="L1733" s="75">
        <v>8</v>
      </c>
      <c r="M1733" s="75">
        <v>8</v>
      </c>
      <c r="N1733" s="38" t="s">
        <v>2143</v>
      </c>
      <c r="O1733" s="39">
        <v>42699</v>
      </c>
      <c r="P1733" s="38" t="s">
        <v>3034</v>
      </c>
      <c r="Q1733" s="65">
        <v>3657869.84</v>
      </c>
    </row>
    <row r="1734" spans="1:17" ht="23.25" x14ac:dyDescent="0.25">
      <c r="A1734" s="72">
        <v>1733</v>
      </c>
      <c r="B1734" s="81" t="s">
        <v>227</v>
      </c>
      <c r="C1734" s="24"/>
      <c r="D1734" s="24" t="s">
        <v>297</v>
      </c>
      <c r="E1734" s="24" t="s">
        <v>18</v>
      </c>
      <c r="F1734" s="24" t="s">
        <v>298</v>
      </c>
      <c r="G1734" s="24" t="s">
        <v>20</v>
      </c>
      <c r="H1734" s="24" t="s">
        <v>36</v>
      </c>
      <c r="I1734" s="58">
        <v>32</v>
      </c>
      <c r="J1734" s="249" t="str">
        <f t="shared" si="27"/>
        <v>Полевской городской округ, г. Полевской, ул. Ленина, д. 32</v>
      </c>
      <c r="K1734" s="75">
        <v>864.7</v>
      </c>
      <c r="L1734" s="75">
        <v>12</v>
      </c>
      <c r="M1734" s="75">
        <v>8</v>
      </c>
      <c r="N1734" s="38" t="s">
        <v>2143</v>
      </c>
      <c r="O1734" s="39">
        <v>42699</v>
      </c>
      <c r="P1734" s="38" t="s">
        <v>3034</v>
      </c>
      <c r="Q1734" s="65">
        <v>5718684.6799999997</v>
      </c>
    </row>
    <row r="1735" spans="1:17" ht="23.25" x14ac:dyDescent="0.25">
      <c r="A1735" s="72">
        <v>1734</v>
      </c>
      <c r="B1735" s="81" t="s">
        <v>227</v>
      </c>
      <c r="C1735" s="24"/>
      <c r="D1735" s="44" t="s">
        <v>297</v>
      </c>
      <c r="E1735" s="44" t="s">
        <v>18</v>
      </c>
      <c r="F1735" s="44" t="s">
        <v>298</v>
      </c>
      <c r="G1735" s="44" t="s">
        <v>20</v>
      </c>
      <c r="H1735" s="44" t="s">
        <v>36</v>
      </c>
      <c r="I1735" s="78">
        <v>33</v>
      </c>
      <c r="J1735" s="249" t="str">
        <f t="shared" si="27"/>
        <v>Полевской городской округ, г. Полевской, ул. Ленина, д. 33</v>
      </c>
      <c r="K1735" s="75">
        <v>476.8</v>
      </c>
      <c r="L1735" s="75">
        <v>8</v>
      </c>
      <c r="M1735" s="75">
        <v>8</v>
      </c>
      <c r="N1735" s="38" t="s">
        <v>2143</v>
      </c>
      <c r="O1735" s="39">
        <v>42699</v>
      </c>
      <c r="P1735" s="38" t="s">
        <v>3034</v>
      </c>
      <c r="Q1735" s="65">
        <v>3359883.28</v>
      </c>
    </row>
    <row r="1736" spans="1:17" ht="23.25" x14ac:dyDescent="0.25">
      <c r="A1736" s="72">
        <v>1735</v>
      </c>
      <c r="B1736" s="81" t="s">
        <v>227</v>
      </c>
      <c r="C1736" s="24"/>
      <c r="D1736" s="24" t="s">
        <v>297</v>
      </c>
      <c r="E1736" s="24" t="s">
        <v>18</v>
      </c>
      <c r="F1736" s="24" t="s">
        <v>298</v>
      </c>
      <c r="G1736" s="24" t="s">
        <v>20</v>
      </c>
      <c r="H1736" s="24" t="s">
        <v>36</v>
      </c>
      <c r="I1736" s="58">
        <v>34</v>
      </c>
      <c r="J1736" s="249" t="str">
        <f t="shared" si="27"/>
        <v>Полевской городской округ, г. Полевской, ул. Ленина, д. 34</v>
      </c>
      <c r="K1736" s="75">
        <v>495</v>
      </c>
      <c r="L1736" s="75">
        <v>8</v>
      </c>
      <c r="M1736" s="75">
        <v>8</v>
      </c>
      <c r="N1736" s="38" t="s">
        <v>2143</v>
      </c>
      <c r="O1736" s="39">
        <v>42699</v>
      </c>
      <c r="P1736" s="38" t="s">
        <v>3034</v>
      </c>
      <c r="Q1736" s="65">
        <v>3676315.83</v>
      </c>
    </row>
    <row r="1737" spans="1:17" ht="23.25" x14ac:dyDescent="0.25">
      <c r="A1737" s="72">
        <v>1736</v>
      </c>
      <c r="B1737" s="81" t="s">
        <v>227</v>
      </c>
      <c r="C1737" s="24"/>
      <c r="D1737" s="44" t="s">
        <v>297</v>
      </c>
      <c r="E1737" s="44" t="s">
        <v>18</v>
      </c>
      <c r="F1737" s="44" t="s">
        <v>298</v>
      </c>
      <c r="G1737" s="44" t="s">
        <v>20</v>
      </c>
      <c r="H1737" s="44" t="s">
        <v>36</v>
      </c>
      <c r="I1737" s="78">
        <v>38</v>
      </c>
      <c r="J1737" s="249" t="str">
        <f t="shared" si="27"/>
        <v>Полевской городской округ, г. Полевской, ул. Ленина, д. 38</v>
      </c>
      <c r="K1737" s="75">
        <v>957.1</v>
      </c>
      <c r="L1737" s="75">
        <v>16</v>
      </c>
      <c r="M1737" s="75">
        <v>8</v>
      </c>
      <c r="N1737" s="38" t="s">
        <v>2143</v>
      </c>
      <c r="O1737" s="39">
        <v>42699</v>
      </c>
      <c r="P1737" s="38" t="s">
        <v>3034</v>
      </c>
      <c r="Q1737" s="65">
        <v>6698363.1600000001</v>
      </c>
    </row>
    <row r="1738" spans="1:17" ht="23.25" x14ac:dyDescent="0.25">
      <c r="A1738" s="72">
        <v>1737</v>
      </c>
      <c r="B1738" s="81" t="s">
        <v>227</v>
      </c>
      <c r="C1738" s="24"/>
      <c r="D1738" s="24" t="s">
        <v>297</v>
      </c>
      <c r="E1738" s="24" t="s">
        <v>18</v>
      </c>
      <c r="F1738" s="24" t="s">
        <v>298</v>
      </c>
      <c r="G1738" s="24" t="s">
        <v>20</v>
      </c>
      <c r="H1738" s="24" t="s">
        <v>703</v>
      </c>
      <c r="I1738" s="58">
        <v>2</v>
      </c>
      <c r="J1738" s="249" t="str">
        <f t="shared" si="27"/>
        <v>Полевской городской округ, г. Полевской, ул. М.Горького, д. 2</v>
      </c>
      <c r="K1738" s="75">
        <v>810</v>
      </c>
      <c r="L1738" s="75">
        <v>12</v>
      </c>
      <c r="M1738" s="75">
        <v>8</v>
      </c>
      <c r="N1738" s="38" t="s">
        <v>2142</v>
      </c>
      <c r="O1738" s="39">
        <v>42699</v>
      </c>
      <c r="P1738" s="38" t="s">
        <v>3034</v>
      </c>
      <c r="Q1738" s="65">
        <v>4787794.25</v>
      </c>
    </row>
    <row r="1739" spans="1:17" ht="23.25" x14ac:dyDescent="0.25">
      <c r="A1739" s="72">
        <v>1738</v>
      </c>
      <c r="B1739" s="81" t="s">
        <v>227</v>
      </c>
      <c r="C1739" s="24"/>
      <c r="D1739" s="24" t="s">
        <v>297</v>
      </c>
      <c r="E1739" s="24" t="s">
        <v>18</v>
      </c>
      <c r="F1739" s="24" t="s">
        <v>298</v>
      </c>
      <c r="G1739" s="24" t="s">
        <v>20</v>
      </c>
      <c r="H1739" s="24" t="s">
        <v>703</v>
      </c>
      <c r="I1739" s="58">
        <v>4</v>
      </c>
      <c r="J1739" s="249" t="str">
        <f t="shared" si="27"/>
        <v>Полевской городской округ, г. Полевской, ул. М.Горького, д. 4</v>
      </c>
      <c r="K1739" s="75">
        <v>480</v>
      </c>
      <c r="L1739" s="75">
        <v>8</v>
      </c>
      <c r="M1739" s="75">
        <v>8</v>
      </c>
      <c r="N1739" s="38" t="s">
        <v>2142</v>
      </c>
      <c r="O1739" s="39">
        <v>42699</v>
      </c>
      <c r="P1739" s="38" t="s">
        <v>3034</v>
      </c>
      <c r="Q1739" s="65">
        <v>3560137.12</v>
      </c>
    </row>
    <row r="1740" spans="1:17" ht="23.25" x14ac:dyDescent="0.25">
      <c r="A1740" s="72">
        <v>1739</v>
      </c>
      <c r="B1740" s="81" t="s">
        <v>227</v>
      </c>
      <c r="C1740" s="24"/>
      <c r="D1740" s="24" t="s">
        <v>297</v>
      </c>
      <c r="E1740" s="24" t="s">
        <v>18</v>
      </c>
      <c r="F1740" s="24" t="s">
        <v>298</v>
      </c>
      <c r="G1740" s="24" t="s">
        <v>20</v>
      </c>
      <c r="H1740" s="24" t="s">
        <v>703</v>
      </c>
      <c r="I1740" s="58">
        <v>6</v>
      </c>
      <c r="J1740" s="249" t="str">
        <f t="shared" si="27"/>
        <v>Полевской городской округ, г. Полевской, ул. М.Горького, д. 6</v>
      </c>
      <c r="K1740" s="75">
        <v>486.5</v>
      </c>
      <c r="L1740" s="75">
        <v>8</v>
      </c>
      <c r="M1740" s="75">
        <v>8</v>
      </c>
      <c r="N1740" s="181" t="s">
        <v>1753</v>
      </c>
      <c r="O1740" s="39">
        <v>42471</v>
      </c>
      <c r="P1740" s="181" t="s">
        <v>1610</v>
      </c>
      <c r="Q1740" s="65">
        <v>3998176.3000000003</v>
      </c>
    </row>
    <row r="1741" spans="1:17" ht="23.25" x14ac:dyDescent="0.25">
      <c r="A1741" s="72">
        <v>1740</v>
      </c>
      <c r="B1741" s="81" t="s">
        <v>227</v>
      </c>
      <c r="C1741" s="24"/>
      <c r="D1741" s="24" t="s">
        <v>297</v>
      </c>
      <c r="E1741" s="24" t="s">
        <v>18</v>
      </c>
      <c r="F1741" s="24" t="s">
        <v>298</v>
      </c>
      <c r="G1741" s="24" t="s">
        <v>20</v>
      </c>
      <c r="H1741" s="24" t="s">
        <v>703</v>
      </c>
      <c r="I1741" s="58">
        <v>8</v>
      </c>
      <c r="J1741" s="249" t="str">
        <f t="shared" si="27"/>
        <v>Полевской городской округ, г. Полевской, ул. М.Горького, д. 8</v>
      </c>
      <c r="K1741" s="75">
        <v>495.1</v>
      </c>
      <c r="L1741" s="75">
        <v>8</v>
      </c>
      <c r="M1741" s="75">
        <v>8</v>
      </c>
      <c r="N1741" s="38" t="s">
        <v>2142</v>
      </c>
      <c r="O1741" s="39">
        <v>42699</v>
      </c>
      <c r="P1741" s="38" t="s">
        <v>3034</v>
      </c>
      <c r="Q1741" s="65">
        <v>3557863.83</v>
      </c>
    </row>
    <row r="1742" spans="1:17" ht="23.25" x14ac:dyDescent="0.25">
      <c r="A1742" s="72">
        <v>1741</v>
      </c>
      <c r="B1742" s="81" t="s">
        <v>227</v>
      </c>
      <c r="C1742" s="24"/>
      <c r="D1742" s="24" t="s">
        <v>297</v>
      </c>
      <c r="E1742" s="24" t="s">
        <v>18</v>
      </c>
      <c r="F1742" s="24" t="s">
        <v>298</v>
      </c>
      <c r="G1742" s="24" t="s">
        <v>20</v>
      </c>
      <c r="H1742" s="24" t="s">
        <v>96</v>
      </c>
      <c r="I1742" s="58">
        <v>6</v>
      </c>
      <c r="J1742" s="249" t="str">
        <f t="shared" si="27"/>
        <v>Полевской городской округ, г. Полевской, ул. Металлургов, д. 6</v>
      </c>
      <c r="K1742" s="75">
        <v>299.10000000000002</v>
      </c>
      <c r="L1742" s="75">
        <v>8</v>
      </c>
      <c r="M1742" s="75">
        <v>8</v>
      </c>
      <c r="N1742" s="38" t="s">
        <v>2141</v>
      </c>
      <c r="O1742" s="39">
        <v>42865</v>
      </c>
      <c r="P1742" s="38" t="s">
        <v>3034</v>
      </c>
      <c r="Q1742" s="65">
        <v>2421961.59</v>
      </c>
    </row>
    <row r="1743" spans="1:17" ht="23.25" x14ac:dyDescent="0.25">
      <c r="A1743" s="72">
        <v>1742</v>
      </c>
      <c r="B1743" s="81" t="s">
        <v>227</v>
      </c>
      <c r="C1743" s="24"/>
      <c r="D1743" s="24" t="s">
        <v>297</v>
      </c>
      <c r="E1743" s="24" t="s">
        <v>18</v>
      </c>
      <c r="F1743" s="24" t="s">
        <v>298</v>
      </c>
      <c r="G1743" s="24" t="s">
        <v>20</v>
      </c>
      <c r="H1743" s="24" t="s">
        <v>77</v>
      </c>
      <c r="I1743" s="58">
        <v>21</v>
      </c>
      <c r="J1743" s="249" t="str">
        <f t="shared" si="27"/>
        <v>Полевской городской округ, г. Полевской, ул. Свердлова, д. 21</v>
      </c>
      <c r="K1743" s="75">
        <v>485.9</v>
      </c>
      <c r="L1743" s="75">
        <v>8</v>
      </c>
      <c r="M1743" s="75">
        <v>8</v>
      </c>
      <c r="N1743" s="38" t="s">
        <v>2025</v>
      </c>
      <c r="O1743" s="39">
        <v>42699</v>
      </c>
      <c r="P1743" s="38" t="s">
        <v>1644</v>
      </c>
      <c r="Q1743" s="65">
        <v>3053483.74</v>
      </c>
    </row>
    <row r="1744" spans="1:17" ht="23.25" x14ac:dyDescent="0.25">
      <c r="A1744" s="72">
        <v>1743</v>
      </c>
      <c r="B1744" s="81" t="s">
        <v>227</v>
      </c>
      <c r="C1744" s="24"/>
      <c r="D1744" s="44" t="s">
        <v>297</v>
      </c>
      <c r="E1744" s="44" t="s">
        <v>18</v>
      </c>
      <c r="F1744" s="44" t="s">
        <v>298</v>
      </c>
      <c r="G1744" s="44" t="s">
        <v>20</v>
      </c>
      <c r="H1744" s="44" t="s">
        <v>77</v>
      </c>
      <c r="I1744" s="78">
        <v>23</v>
      </c>
      <c r="J1744" s="249" t="str">
        <f t="shared" si="27"/>
        <v>Полевской городской округ, г. Полевской, ул. Свердлова, д. 23</v>
      </c>
      <c r="K1744" s="75">
        <v>793</v>
      </c>
      <c r="L1744" s="75">
        <v>12</v>
      </c>
      <c r="M1744" s="75">
        <v>8</v>
      </c>
      <c r="N1744" s="181" t="s">
        <v>1756</v>
      </c>
      <c r="O1744" s="39">
        <v>42471</v>
      </c>
      <c r="P1744" s="181" t="s">
        <v>1610</v>
      </c>
      <c r="Q1744" s="65">
        <v>7149838.9000000013</v>
      </c>
    </row>
    <row r="1745" spans="1:17" ht="23.25" x14ac:dyDescent="0.25">
      <c r="A1745" s="72">
        <v>1744</v>
      </c>
      <c r="B1745" s="81" t="s">
        <v>227</v>
      </c>
      <c r="C1745" s="24"/>
      <c r="D1745" s="44" t="s">
        <v>297</v>
      </c>
      <c r="E1745" s="44" t="s">
        <v>18</v>
      </c>
      <c r="F1745" s="44" t="s">
        <v>298</v>
      </c>
      <c r="G1745" s="44" t="s">
        <v>20</v>
      </c>
      <c r="H1745" s="44" t="s">
        <v>77</v>
      </c>
      <c r="I1745" s="78">
        <v>25</v>
      </c>
      <c r="J1745" s="249" t="str">
        <f t="shared" si="27"/>
        <v>Полевской городской округ, г. Полевской, ул. Свердлова, д. 25</v>
      </c>
      <c r="K1745" s="75">
        <v>514.79999999999995</v>
      </c>
      <c r="L1745" s="75">
        <v>8</v>
      </c>
      <c r="M1745" s="75">
        <v>8</v>
      </c>
      <c r="N1745" s="38" t="s">
        <v>2025</v>
      </c>
      <c r="O1745" s="39">
        <v>42699</v>
      </c>
      <c r="P1745" s="38" t="s">
        <v>1644</v>
      </c>
      <c r="Q1745" s="65">
        <v>2800067.4</v>
      </c>
    </row>
    <row r="1746" spans="1:17" ht="23.25" x14ac:dyDescent="0.25">
      <c r="A1746" s="72">
        <v>1745</v>
      </c>
      <c r="B1746" s="81" t="s">
        <v>227</v>
      </c>
      <c r="C1746" s="24"/>
      <c r="D1746" s="44" t="s">
        <v>297</v>
      </c>
      <c r="E1746" s="44" t="s">
        <v>18</v>
      </c>
      <c r="F1746" s="44" t="s">
        <v>298</v>
      </c>
      <c r="G1746" s="44" t="s">
        <v>20</v>
      </c>
      <c r="H1746" s="44" t="s">
        <v>77</v>
      </c>
      <c r="I1746" s="78">
        <v>27</v>
      </c>
      <c r="J1746" s="249" t="str">
        <f t="shared" si="27"/>
        <v>Полевской городской округ, г. Полевской, ул. Свердлова, д. 27</v>
      </c>
      <c r="K1746" s="75">
        <v>497</v>
      </c>
      <c r="L1746" s="75">
        <v>8</v>
      </c>
      <c r="M1746" s="75">
        <v>8</v>
      </c>
      <c r="N1746" s="38" t="s">
        <v>2025</v>
      </c>
      <c r="O1746" s="39">
        <v>42699</v>
      </c>
      <c r="P1746" s="38" t="s">
        <v>1644</v>
      </c>
      <c r="Q1746" s="65">
        <v>3163330.87</v>
      </c>
    </row>
    <row r="1747" spans="1:17" ht="23.25" x14ac:dyDescent="0.25">
      <c r="A1747" s="72">
        <v>1746</v>
      </c>
      <c r="B1747" s="81" t="s">
        <v>227</v>
      </c>
      <c r="C1747" s="24"/>
      <c r="D1747" s="44" t="s">
        <v>297</v>
      </c>
      <c r="E1747" s="44" t="s">
        <v>18</v>
      </c>
      <c r="F1747" s="44" t="s">
        <v>298</v>
      </c>
      <c r="G1747" s="44" t="s">
        <v>20</v>
      </c>
      <c r="H1747" s="44" t="s">
        <v>77</v>
      </c>
      <c r="I1747" s="76">
        <v>35</v>
      </c>
      <c r="J1747" s="249" t="str">
        <f t="shared" si="27"/>
        <v>Полевской городской округ, г. Полевской, ул. Свердлова, д. 35</v>
      </c>
      <c r="K1747" s="75">
        <v>625.20000000000005</v>
      </c>
      <c r="L1747" s="75">
        <v>12</v>
      </c>
      <c r="M1747" s="75">
        <v>8</v>
      </c>
      <c r="N1747" s="181" t="s">
        <v>1756</v>
      </c>
      <c r="O1747" s="39">
        <v>42471</v>
      </c>
      <c r="P1747" s="181" t="s">
        <v>1610</v>
      </c>
      <c r="Q1747" s="65">
        <v>5090494.040000001</v>
      </c>
    </row>
    <row r="1748" spans="1:17" ht="23.25" x14ac:dyDescent="0.25">
      <c r="A1748" s="72">
        <v>1747</v>
      </c>
      <c r="B1748" s="81" t="s">
        <v>227</v>
      </c>
      <c r="C1748" s="24"/>
      <c r="D1748" s="44" t="s">
        <v>297</v>
      </c>
      <c r="E1748" s="44" t="s">
        <v>18</v>
      </c>
      <c r="F1748" s="44" t="s">
        <v>298</v>
      </c>
      <c r="G1748" s="44" t="s">
        <v>20</v>
      </c>
      <c r="H1748" s="44" t="s">
        <v>77</v>
      </c>
      <c r="I1748" s="76">
        <v>37</v>
      </c>
      <c r="J1748" s="249" t="str">
        <f t="shared" si="27"/>
        <v>Полевской городской округ, г. Полевской, ул. Свердлова, д. 37</v>
      </c>
      <c r="K1748" s="75">
        <v>629.79999999999995</v>
      </c>
      <c r="L1748" s="75">
        <v>12</v>
      </c>
      <c r="M1748" s="75">
        <v>8</v>
      </c>
      <c r="N1748" s="181" t="s">
        <v>1756</v>
      </c>
      <c r="O1748" s="39">
        <v>42471</v>
      </c>
      <c r="P1748" s="181" t="s">
        <v>1610</v>
      </c>
      <c r="Q1748" s="65">
        <v>5123700.4200000009</v>
      </c>
    </row>
    <row r="1749" spans="1:17" x14ac:dyDescent="0.25">
      <c r="A1749" s="72">
        <v>1748</v>
      </c>
      <c r="B1749" s="81" t="s">
        <v>227</v>
      </c>
      <c r="C1749" s="24"/>
      <c r="D1749" s="44" t="s">
        <v>297</v>
      </c>
      <c r="E1749" s="44" t="s">
        <v>18</v>
      </c>
      <c r="F1749" s="44" t="s">
        <v>298</v>
      </c>
      <c r="G1749" s="44" t="s">
        <v>20</v>
      </c>
      <c r="H1749" s="44" t="s">
        <v>300</v>
      </c>
      <c r="I1749" s="78">
        <v>3</v>
      </c>
      <c r="J1749" s="249" t="str">
        <f t="shared" si="27"/>
        <v>Полевской городской округ, г. Полевской, ул. Трояна, д. 3</v>
      </c>
      <c r="K1749" s="75">
        <v>1052.8</v>
      </c>
      <c r="L1749" s="75">
        <v>30</v>
      </c>
      <c r="M1749" s="75">
        <v>8</v>
      </c>
      <c r="N1749" s="181" t="s">
        <v>1638</v>
      </c>
      <c r="O1749" s="39">
        <v>42191</v>
      </c>
      <c r="P1749" s="181" t="s">
        <v>1610</v>
      </c>
      <c r="Q1749" s="65">
        <v>4951194.540000001</v>
      </c>
    </row>
    <row r="1750" spans="1:17" x14ac:dyDescent="0.25">
      <c r="A1750" s="72">
        <v>1749</v>
      </c>
      <c r="B1750" s="81" t="s">
        <v>227</v>
      </c>
      <c r="C1750" s="24"/>
      <c r="D1750" s="44" t="s">
        <v>297</v>
      </c>
      <c r="E1750" s="44" t="s">
        <v>18</v>
      </c>
      <c r="F1750" s="44" t="s">
        <v>298</v>
      </c>
      <c r="G1750" s="44" t="s">
        <v>20</v>
      </c>
      <c r="H1750" s="44" t="s">
        <v>300</v>
      </c>
      <c r="I1750" s="78">
        <v>6</v>
      </c>
      <c r="J1750" s="249" t="str">
        <f t="shared" si="27"/>
        <v>Полевской городской округ, г. Полевской, ул. Трояна, д. 6</v>
      </c>
      <c r="K1750" s="75">
        <v>570.6</v>
      </c>
      <c r="L1750" s="75">
        <v>8</v>
      </c>
      <c r="M1750" s="75">
        <v>8</v>
      </c>
      <c r="N1750" s="38" t="s">
        <v>2141</v>
      </c>
      <c r="O1750" s="39">
        <v>42865</v>
      </c>
      <c r="P1750" s="38" t="s">
        <v>3034</v>
      </c>
      <c r="Q1750" s="65">
        <v>4563251.12</v>
      </c>
    </row>
    <row r="1751" spans="1:17" ht="23.25" x14ac:dyDescent="0.25">
      <c r="A1751" s="80">
        <v>1750</v>
      </c>
      <c r="B1751" s="81" t="s">
        <v>227</v>
      </c>
      <c r="C1751" s="24"/>
      <c r="D1751" s="24" t="s">
        <v>297</v>
      </c>
      <c r="E1751" s="24" t="s">
        <v>18</v>
      </c>
      <c r="F1751" s="24" t="s">
        <v>298</v>
      </c>
      <c r="G1751" s="24" t="s">
        <v>20</v>
      </c>
      <c r="H1751" s="24" t="s">
        <v>617</v>
      </c>
      <c r="I1751" s="58">
        <v>5</v>
      </c>
      <c r="J1751" s="249" t="str">
        <f t="shared" si="27"/>
        <v>Полевской городской округ, г. Полевской, ул. Челюскинцев, д. 5</v>
      </c>
      <c r="K1751" s="75">
        <v>4498.5</v>
      </c>
      <c r="L1751" s="75">
        <v>98</v>
      </c>
      <c r="M1751" s="75">
        <v>1</v>
      </c>
      <c r="N1751" s="38" t="s">
        <v>2141</v>
      </c>
      <c r="O1751" s="39">
        <v>42865</v>
      </c>
      <c r="P1751" s="38" t="s">
        <v>3034</v>
      </c>
      <c r="Q1751" s="65">
        <v>3172296.15</v>
      </c>
    </row>
    <row r="1752" spans="1:17" ht="23.25" x14ac:dyDescent="0.25">
      <c r="A1752" s="72">
        <v>1751</v>
      </c>
      <c r="B1752" s="81" t="s">
        <v>227</v>
      </c>
      <c r="C1752" s="24"/>
      <c r="D1752" s="44" t="s">
        <v>297</v>
      </c>
      <c r="E1752" s="24" t="s">
        <v>1500</v>
      </c>
      <c r="F1752" s="44" t="s">
        <v>965</v>
      </c>
      <c r="G1752" s="44" t="s">
        <v>20</v>
      </c>
      <c r="H1752" s="44" t="s">
        <v>703</v>
      </c>
      <c r="I1752" s="78">
        <v>2</v>
      </c>
      <c r="J1752" s="249" t="str">
        <f t="shared" si="27"/>
        <v>Полевской городской округ, пос. Зюзельский (г Полевской), ул. М.Горького, д. 2</v>
      </c>
      <c r="K1752" s="75">
        <v>610.6</v>
      </c>
      <c r="L1752" s="75">
        <v>8</v>
      </c>
      <c r="M1752" s="75">
        <v>6</v>
      </c>
      <c r="N1752" s="181" t="s">
        <v>1638</v>
      </c>
      <c r="O1752" s="39">
        <v>42191</v>
      </c>
      <c r="P1752" s="181" t="s">
        <v>1610</v>
      </c>
      <c r="Q1752" s="65">
        <v>1916848.38</v>
      </c>
    </row>
    <row r="1753" spans="1:17" ht="23.25" x14ac:dyDescent="0.25">
      <c r="A1753" s="72">
        <v>1752</v>
      </c>
      <c r="B1753" s="81" t="s">
        <v>218</v>
      </c>
      <c r="C1753" s="24" t="s">
        <v>680</v>
      </c>
      <c r="D1753" s="24" t="s">
        <v>133</v>
      </c>
      <c r="E1753" s="24" t="s">
        <v>29</v>
      </c>
      <c r="F1753" s="24" t="s">
        <v>681</v>
      </c>
      <c r="G1753" s="24" t="s">
        <v>20</v>
      </c>
      <c r="H1753" s="24" t="s">
        <v>682</v>
      </c>
      <c r="I1753" s="58">
        <v>21</v>
      </c>
      <c r="J1753" s="249" t="str">
        <f t="shared" si="27"/>
        <v>Пригородный р-н, Горноуральский городской округ, с. Бродово, ул. Новая, д. 21</v>
      </c>
      <c r="K1753" s="75">
        <v>545</v>
      </c>
      <c r="L1753" s="75">
        <v>12</v>
      </c>
      <c r="M1753" s="75">
        <v>5</v>
      </c>
      <c r="N1753" s="38" t="s">
        <v>2144</v>
      </c>
      <c r="O1753" s="39">
        <v>42668</v>
      </c>
      <c r="P1753" s="38" t="s">
        <v>1619</v>
      </c>
      <c r="Q1753" s="65">
        <v>2852552.06</v>
      </c>
    </row>
    <row r="1754" spans="1:17" ht="23.25" x14ac:dyDescent="0.25">
      <c r="A1754" s="72">
        <v>1753</v>
      </c>
      <c r="B1754" s="81" t="s">
        <v>218</v>
      </c>
      <c r="C1754" s="24" t="s">
        <v>680</v>
      </c>
      <c r="D1754" s="24" t="s">
        <v>133</v>
      </c>
      <c r="E1754" s="24" t="s">
        <v>29</v>
      </c>
      <c r="F1754" s="24" t="s">
        <v>138</v>
      </c>
      <c r="G1754" s="24" t="s">
        <v>20</v>
      </c>
      <c r="H1754" s="24" t="s">
        <v>139</v>
      </c>
      <c r="I1754" s="58">
        <v>8</v>
      </c>
      <c r="J1754" s="249" t="str">
        <f t="shared" si="27"/>
        <v>Пригородный р-н, Горноуральский городской округ, с. Николо-Павловское, ул. Поповича, д. 8</v>
      </c>
      <c r="K1754" s="75">
        <v>665.8</v>
      </c>
      <c r="L1754" s="75">
        <v>16</v>
      </c>
      <c r="M1754" s="75">
        <v>7</v>
      </c>
      <c r="N1754" s="38" t="s">
        <v>2145</v>
      </c>
      <c r="O1754" s="39">
        <v>42881</v>
      </c>
      <c r="P1754" s="38" t="s">
        <v>1619</v>
      </c>
      <c r="Q1754" s="65">
        <v>4953604.5999999996</v>
      </c>
    </row>
    <row r="1755" spans="1:17" ht="23.25" x14ac:dyDescent="0.25">
      <c r="A1755" s="72">
        <v>1754</v>
      </c>
      <c r="B1755" s="81" t="s">
        <v>218</v>
      </c>
      <c r="C1755" s="24"/>
      <c r="D1755" s="24" t="s">
        <v>140</v>
      </c>
      <c r="E1755" s="24" t="s">
        <v>1500</v>
      </c>
      <c r="F1755" s="24" t="s">
        <v>5548</v>
      </c>
      <c r="G1755" s="24" t="s">
        <v>20</v>
      </c>
      <c r="H1755" s="24" t="s">
        <v>36</v>
      </c>
      <c r="I1755" s="58">
        <v>64</v>
      </c>
      <c r="J1755" s="249" t="str">
        <f t="shared" si="27"/>
        <v>город Нижний Тагил, пос. Уралец (г Нижний Тагил), ул. Ленина, д. 64</v>
      </c>
      <c r="K1755" s="75">
        <v>723.66</v>
      </c>
      <c r="L1755" s="75">
        <v>12</v>
      </c>
      <c r="M1755" s="75">
        <v>1</v>
      </c>
      <c r="N1755" s="38" t="s">
        <v>2028</v>
      </c>
      <c r="O1755" s="39">
        <v>42674</v>
      </c>
      <c r="P1755" s="38" t="s">
        <v>1619</v>
      </c>
      <c r="Q1755" s="65">
        <v>2503201.2599999998</v>
      </c>
    </row>
    <row r="1756" spans="1:17" ht="23.25" x14ac:dyDescent="0.25">
      <c r="A1756" s="72">
        <v>1755</v>
      </c>
      <c r="B1756" s="81" t="s">
        <v>8</v>
      </c>
      <c r="C1756" s="73" t="s">
        <v>632</v>
      </c>
      <c r="D1756" s="74" t="s">
        <v>12</v>
      </c>
      <c r="E1756" s="24" t="s">
        <v>637</v>
      </c>
      <c r="F1756" s="24" t="s">
        <v>85</v>
      </c>
      <c r="G1756" s="24" t="s">
        <v>20</v>
      </c>
      <c r="H1756" s="24" t="s">
        <v>34</v>
      </c>
      <c r="I1756" s="58">
        <v>76</v>
      </c>
      <c r="J1756" s="249" t="str">
        <f t="shared" si="27"/>
        <v>Пышминский р-н, Пышминский городской округ, п.г.т. Пышма, ул. Кирова, д. 76</v>
      </c>
      <c r="K1756" s="75">
        <v>522.70000000000005</v>
      </c>
      <c r="L1756" s="75">
        <v>12</v>
      </c>
      <c r="M1756" s="75">
        <v>5</v>
      </c>
      <c r="N1756" s="38" t="s">
        <v>2146</v>
      </c>
      <c r="O1756" s="39">
        <v>42804</v>
      </c>
      <c r="P1756" s="38" t="s">
        <v>1630</v>
      </c>
      <c r="Q1756" s="65">
        <v>1227903.28</v>
      </c>
    </row>
    <row r="1757" spans="1:17" ht="23.25" x14ac:dyDescent="0.25">
      <c r="A1757" s="72">
        <v>1756</v>
      </c>
      <c r="B1757" s="81" t="s">
        <v>8</v>
      </c>
      <c r="C1757" s="73" t="s">
        <v>632</v>
      </c>
      <c r="D1757" s="74" t="s">
        <v>12</v>
      </c>
      <c r="E1757" s="24" t="s">
        <v>637</v>
      </c>
      <c r="F1757" s="24" t="s">
        <v>85</v>
      </c>
      <c r="G1757" s="24" t="s">
        <v>20</v>
      </c>
      <c r="H1757" s="24" t="s">
        <v>79</v>
      </c>
      <c r="I1757" s="58">
        <v>26</v>
      </c>
      <c r="J1757" s="249" t="str">
        <f t="shared" si="27"/>
        <v>Пышминский р-н, Пышминский городской округ, п.г.т. Пышма, ул. Комарова, д. 26</v>
      </c>
      <c r="K1757" s="75">
        <v>412.1</v>
      </c>
      <c r="L1757" s="75">
        <v>8</v>
      </c>
      <c r="M1757" s="75">
        <v>5</v>
      </c>
      <c r="N1757" s="38" t="s">
        <v>2146</v>
      </c>
      <c r="O1757" s="39">
        <v>42804</v>
      </c>
      <c r="P1757" s="38" t="s">
        <v>1630</v>
      </c>
      <c r="Q1757" s="65">
        <v>907309.08</v>
      </c>
    </row>
    <row r="1758" spans="1:17" ht="23.25" x14ac:dyDescent="0.25">
      <c r="A1758" s="72">
        <v>1757</v>
      </c>
      <c r="B1758" s="81" t="s">
        <v>8</v>
      </c>
      <c r="C1758" s="73" t="s">
        <v>632</v>
      </c>
      <c r="D1758" s="74" t="s">
        <v>12</v>
      </c>
      <c r="E1758" s="24" t="s">
        <v>637</v>
      </c>
      <c r="F1758" s="24" t="s">
        <v>85</v>
      </c>
      <c r="G1758" s="24" t="s">
        <v>20</v>
      </c>
      <c r="H1758" s="24" t="s">
        <v>53</v>
      </c>
      <c r="I1758" s="58">
        <v>9</v>
      </c>
      <c r="J1758" s="249" t="str">
        <f t="shared" si="27"/>
        <v>Пышминский р-н, Пышминский городской округ, п.г.т. Пышма, ул. Комсомольская, д. 9</v>
      </c>
      <c r="K1758" s="75">
        <v>508.8</v>
      </c>
      <c r="L1758" s="75">
        <v>12</v>
      </c>
      <c r="M1758" s="75">
        <v>3</v>
      </c>
      <c r="N1758" s="38" t="s">
        <v>2146</v>
      </c>
      <c r="O1758" s="39">
        <v>42804</v>
      </c>
      <c r="P1758" s="38" t="s">
        <v>1630</v>
      </c>
      <c r="Q1758" s="65">
        <v>627099.19999999995</v>
      </c>
    </row>
    <row r="1759" spans="1:17" ht="23.25" x14ac:dyDescent="0.25">
      <c r="A1759" s="72">
        <v>1758</v>
      </c>
      <c r="B1759" s="81" t="s">
        <v>8</v>
      </c>
      <c r="C1759" s="73" t="s">
        <v>631</v>
      </c>
      <c r="D1759" s="74" t="s">
        <v>13</v>
      </c>
      <c r="E1759" s="24" t="s">
        <v>18</v>
      </c>
      <c r="F1759" s="24" t="s">
        <v>91</v>
      </c>
      <c r="G1759" s="24" t="s">
        <v>64</v>
      </c>
      <c r="H1759" s="24" t="s">
        <v>645</v>
      </c>
      <c r="I1759" s="58">
        <v>46</v>
      </c>
      <c r="J1759" s="249" t="str">
        <f t="shared" si="27"/>
        <v>Режевской р-н, Режевской городской округ, г. Реж, пер. Советский, д. 46</v>
      </c>
      <c r="K1759" s="75">
        <v>696.6</v>
      </c>
      <c r="L1759" s="75">
        <v>14</v>
      </c>
      <c r="M1759" s="75">
        <v>8</v>
      </c>
      <c r="N1759" s="38" t="s">
        <v>2147</v>
      </c>
      <c r="O1759" s="39">
        <v>42786</v>
      </c>
      <c r="P1759" s="38" t="s">
        <v>3034</v>
      </c>
      <c r="Q1759" s="65">
        <v>4618132.91</v>
      </c>
    </row>
    <row r="1760" spans="1:17" ht="23.25" x14ac:dyDescent="0.25">
      <c r="A1760" s="72">
        <v>1759</v>
      </c>
      <c r="B1760" s="81" t="s">
        <v>8</v>
      </c>
      <c r="C1760" s="73" t="s">
        <v>631</v>
      </c>
      <c r="D1760" s="74" t="s">
        <v>13</v>
      </c>
      <c r="E1760" s="24" t="s">
        <v>18</v>
      </c>
      <c r="F1760" s="24" t="s">
        <v>91</v>
      </c>
      <c r="G1760" s="24" t="s">
        <v>20</v>
      </c>
      <c r="H1760" s="24" t="s">
        <v>28</v>
      </c>
      <c r="I1760" s="58">
        <v>16</v>
      </c>
      <c r="J1760" s="249" t="str">
        <f t="shared" si="27"/>
        <v>Режевской р-н, Режевской городской округ, г. Реж, ул. Калинина, д. 16</v>
      </c>
      <c r="K1760" s="75">
        <v>619.79999999999995</v>
      </c>
      <c r="L1760" s="75">
        <v>11</v>
      </c>
      <c r="M1760" s="75">
        <v>8</v>
      </c>
      <c r="N1760" s="38" t="s">
        <v>2188</v>
      </c>
      <c r="O1760" s="39" t="s">
        <v>2189</v>
      </c>
      <c r="P1760" s="38" t="s">
        <v>3034</v>
      </c>
      <c r="Q1760" s="65">
        <v>4208779.2699999996</v>
      </c>
    </row>
    <row r="1761" spans="1:18" ht="23.25" x14ac:dyDescent="0.25">
      <c r="A1761" s="72">
        <v>1760</v>
      </c>
      <c r="B1761" s="81" t="s">
        <v>8</v>
      </c>
      <c r="C1761" s="73" t="s">
        <v>631</v>
      </c>
      <c r="D1761" s="74" t="s">
        <v>13</v>
      </c>
      <c r="E1761" s="24" t="s">
        <v>18</v>
      </c>
      <c r="F1761" s="24" t="s">
        <v>91</v>
      </c>
      <c r="G1761" s="24" t="s">
        <v>20</v>
      </c>
      <c r="H1761" s="24" t="s">
        <v>28</v>
      </c>
      <c r="I1761" s="58">
        <v>18</v>
      </c>
      <c r="J1761" s="249" t="str">
        <f t="shared" si="27"/>
        <v>Режевской р-н, Режевской городской округ, г. Реж, ул. Калинина, д. 18</v>
      </c>
      <c r="K1761" s="75">
        <v>480.8</v>
      </c>
      <c r="L1761" s="75">
        <v>8</v>
      </c>
      <c r="M1761" s="75">
        <v>8</v>
      </c>
      <c r="N1761" s="38" t="s">
        <v>2147</v>
      </c>
      <c r="O1761" s="39">
        <v>42786</v>
      </c>
      <c r="P1761" s="38" t="s">
        <v>3034</v>
      </c>
      <c r="Q1761" s="65">
        <v>2962968.76</v>
      </c>
      <c r="R1761" s="102" t="s">
        <v>2229</v>
      </c>
    </row>
    <row r="1762" spans="1:18" ht="23.25" x14ac:dyDescent="0.25">
      <c r="A1762" s="72">
        <v>1761</v>
      </c>
      <c r="B1762" s="81" t="s">
        <v>8</v>
      </c>
      <c r="C1762" s="73" t="s">
        <v>631</v>
      </c>
      <c r="D1762" s="74" t="s">
        <v>13</v>
      </c>
      <c r="E1762" s="24" t="s">
        <v>18</v>
      </c>
      <c r="F1762" s="24" t="s">
        <v>91</v>
      </c>
      <c r="G1762" s="24" t="s">
        <v>20</v>
      </c>
      <c r="H1762" s="24" t="s">
        <v>28</v>
      </c>
      <c r="I1762" s="58">
        <v>24</v>
      </c>
      <c r="J1762" s="249" t="str">
        <f t="shared" si="27"/>
        <v>Режевской р-н, Режевской городской округ, г. Реж, ул. Калинина, д. 24</v>
      </c>
      <c r="K1762" s="75">
        <v>1608.5</v>
      </c>
      <c r="L1762" s="75">
        <v>30</v>
      </c>
      <c r="M1762" s="75">
        <v>5</v>
      </c>
      <c r="N1762" s="181" t="s">
        <v>1824</v>
      </c>
      <c r="O1762" s="39">
        <v>42496</v>
      </c>
      <c r="P1762" s="181" t="s">
        <v>1644</v>
      </c>
      <c r="Q1762" s="65">
        <v>7413264.5200000005</v>
      </c>
    </row>
    <row r="1763" spans="1:18" ht="23.25" x14ac:dyDescent="0.25">
      <c r="A1763" s="72">
        <v>1762</v>
      </c>
      <c r="B1763" s="81" t="s">
        <v>8</v>
      </c>
      <c r="C1763" s="73" t="s">
        <v>631</v>
      </c>
      <c r="D1763" s="74" t="s">
        <v>13</v>
      </c>
      <c r="E1763" s="24" t="s">
        <v>18</v>
      </c>
      <c r="F1763" s="24" t="s">
        <v>91</v>
      </c>
      <c r="G1763" s="24" t="s">
        <v>20</v>
      </c>
      <c r="H1763" s="24" t="s">
        <v>28</v>
      </c>
      <c r="I1763" s="58">
        <v>29</v>
      </c>
      <c r="J1763" s="249" t="str">
        <f t="shared" si="27"/>
        <v>Режевской р-н, Режевской городской округ, г. Реж, ул. Калинина, д. 29</v>
      </c>
      <c r="K1763" s="75">
        <v>1000.4</v>
      </c>
      <c r="L1763" s="75">
        <v>16</v>
      </c>
      <c r="M1763" s="75">
        <v>8</v>
      </c>
      <c r="N1763" s="38" t="s">
        <v>2147</v>
      </c>
      <c r="O1763" s="39">
        <v>42786</v>
      </c>
      <c r="P1763" s="38" t="s">
        <v>3034</v>
      </c>
      <c r="Q1763" s="65">
        <v>6413871.25</v>
      </c>
    </row>
    <row r="1764" spans="1:18" ht="23.25" x14ac:dyDescent="0.25">
      <c r="A1764" s="80">
        <v>1763</v>
      </c>
      <c r="B1764" s="80" t="s">
        <v>8</v>
      </c>
      <c r="C1764" s="30" t="s">
        <v>631</v>
      </c>
      <c r="D1764" s="30" t="s">
        <v>13</v>
      </c>
      <c r="E1764" s="30" t="s">
        <v>18</v>
      </c>
      <c r="F1764" s="30" t="s">
        <v>91</v>
      </c>
      <c r="G1764" s="30" t="s">
        <v>20</v>
      </c>
      <c r="H1764" s="30" t="s">
        <v>28</v>
      </c>
      <c r="I1764" s="91">
        <v>31</v>
      </c>
      <c r="J1764" s="249" t="str">
        <f t="shared" si="27"/>
        <v>Режевской р-н, Режевской городской округ, г. Реж, ул. Калинина, д. 31</v>
      </c>
      <c r="K1764" s="75">
        <v>980.3</v>
      </c>
      <c r="L1764" s="75">
        <v>16</v>
      </c>
      <c r="M1764" s="75">
        <v>8</v>
      </c>
      <c r="N1764" s="38" t="s">
        <v>2147</v>
      </c>
      <c r="O1764" s="39">
        <v>42786</v>
      </c>
      <c r="P1764" s="38" t="s">
        <v>3034</v>
      </c>
      <c r="Q1764" s="65">
        <v>7372530.04</v>
      </c>
    </row>
    <row r="1765" spans="1:18" ht="23.25" x14ac:dyDescent="0.25">
      <c r="A1765" s="72">
        <v>1764</v>
      </c>
      <c r="B1765" s="81" t="s">
        <v>8</v>
      </c>
      <c r="C1765" s="73" t="s">
        <v>631</v>
      </c>
      <c r="D1765" s="74" t="s">
        <v>13</v>
      </c>
      <c r="E1765" s="24" t="s">
        <v>18</v>
      </c>
      <c r="F1765" s="24" t="s">
        <v>91</v>
      </c>
      <c r="G1765" s="24" t="s">
        <v>20</v>
      </c>
      <c r="H1765" s="24" t="s">
        <v>28</v>
      </c>
      <c r="I1765" s="58">
        <v>37</v>
      </c>
      <c r="J1765" s="249" t="str">
        <f t="shared" si="27"/>
        <v>Режевской р-н, Режевской городской округ, г. Реж, ул. Калинина, д. 37</v>
      </c>
      <c r="K1765" s="75">
        <v>1643.9</v>
      </c>
      <c r="L1765" s="75">
        <v>30</v>
      </c>
      <c r="M1765" s="75">
        <v>8</v>
      </c>
      <c r="N1765" s="181" t="s">
        <v>1824</v>
      </c>
      <c r="O1765" s="39">
        <v>42496</v>
      </c>
      <c r="P1765" s="181" t="s">
        <v>1644</v>
      </c>
      <c r="Q1765" s="65">
        <v>7335900.7000000002</v>
      </c>
    </row>
    <row r="1766" spans="1:18" ht="23.25" x14ac:dyDescent="0.25">
      <c r="A1766" s="72">
        <v>1765</v>
      </c>
      <c r="B1766" s="81" t="s">
        <v>8</v>
      </c>
      <c r="C1766" s="73" t="s">
        <v>631</v>
      </c>
      <c r="D1766" s="74" t="s">
        <v>13</v>
      </c>
      <c r="E1766" s="24" t="s">
        <v>18</v>
      </c>
      <c r="F1766" s="24" t="s">
        <v>91</v>
      </c>
      <c r="G1766" s="24" t="s">
        <v>20</v>
      </c>
      <c r="H1766" s="24" t="s">
        <v>96</v>
      </c>
      <c r="I1766" s="58">
        <v>2</v>
      </c>
      <c r="J1766" s="249" t="str">
        <f t="shared" si="27"/>
        <v>Режевской р-н, Режевской городской округ, г. Реж, ул. Металлургов, д. 2</v>
      </c>
      <c r="K1766" s="75">
        <v>519</v>
      </c>
      <c r="L1766" s="75">
        <v>11</v>
      </c>
      <c r="M1766" s="75">
        <v>5</v>
      </c>
      <c r="N1766" s="38" t="s">
        <v>2147</v>
      </c>
      <c r="O1766" s="39">
        <v>42786</v>
      </c>
      <c r="P1766" s="38" t="s">
        <v>3034</v>
      </c>
      <c r="Q1766" s="65">
        <v>2716538.11</v>
      </c>
    </row>
    <row r="1767" spans="1:18" ht="23.25" x14ac:dyDescent="0.25">
      <c r="A1767" s="80">
        <v>1766</v>
      </c>
      <c r="B1767" s="81" t="s">
        <v>8</v>
      </c>
      <c r="C1767" s="73" t="s">
        <v>631</v>
      </c>
      <c r="D1767" s="74" t="s">
        <v>13</v>
      </c>
      <c r="E1767" s="24" t="s">
        <v>18</v>
      </c>
      <c r="F1767" s="24" t="s">
        <v>91</v>
      </c>
      <c r="G1767" s="24" t="s">
        <v>20</v>
      </c>
      <c r="H1767" s="24" t="s">
        <v>644</v>
      </c>
      <c r="I1767" s="58">
        <v>2</v>
      </c>
      <c r="J1767" s="249" t="str">
        <f t="shared" si="27"/>
        <v>Режевской р-н, Режевской городской округ, г. Реж, ул. Пятилетки, д. 2</v>
      </c>
      <c r="K1767" s="75">
        <v>483.4</v>
      </c>
      <c r="L1767" s="75">
        <v>8</v>
      </c>
      <c r="M1767" s="75">
        <v>4</v>
      </c>
      <c r="N1767" s="38" t="s">
        <v>2147</v>
      </c>
      <c r="O1767" s="39">
        <v>42786</v>
      </c>
      <c r="P1767" s="38" t="s">
        <v>3034</v>
      </c>
      <c r="Q1767" s="65">
        <v>2228941.9700000002</v>
      </c>
    </row>
    <row r="1768" spans="1:18" ht="23.25" x14ac:dyDescent="0.25">
      <c r="A1768" s="80">
        <v>1767</v>
      </c>
      <c r="B1768" s="81" t="s">
        <v>8</v>
      </c>
      <c r="C1768" s="73" t="s">
        <v>631</v>
      </c>
      <c r="D1768" s="74" t="s">
        <v>13</v>
      </c>
      <c r="E1768" s="24" t="s">
        <v>18</v>
      </c>
      <c r="F1768" s="24" t="s">
        <v>91</v>
      </c>
      <c r="G1768" s="24" t="s">
        <v>20</v>
      </c>
      <c r="H1768" s="24" t="s">
        <v>360</v>
      </c>
      <c r="I1768" s="58">
        <v>30</v>
      </c>
      <c r="J1768" s="249" t="str">
        <f t="shared" si="27"/>
        <v>Режевской р-н, Режевской городской округ, г. Реж, ул. Трудовая, д. 30</v>
      </c>
      <c r="K1768" s="75">
        <v>822.8</v>
      </c>
      <c r="L1768" s="75">
        <v>12</v>
      </c>
      <c r="M1768" s="75">
        <v>7</v>
      </c>
      <c r="N1768" s="38" t="s">
        <v>2148</v>
      </c>
      <c r="O1768" s="39">
        <v>42899</v>
      </c>
      <c r="P1768" s="38" t="s">
        <v>2389</v>
      </c>
      <c r="Q1768" s="65">
        <v>4542237.95</v>
      </c>
    </row>
    <row r="1769" spans="1:18" ht="23.25" x14ac:dyDescent="0.25">
      <c r="A1769" s="72">
        <v>1768</v>
      </c>
      <c r="B1769" s="81" t="s">
        <v>327</v>
      </c>
      <c r="C1769" s="73"/>
      <c r="D1769" s="24" t="s">
        <v>376</v>
      </c>
      <c r="E1769" s="24" t="s">
        <v>18</v>
      </c>
      <c r="F1769" s="24" t="s">
        <v>377</v>
      </c>
      <c r="G1769" s="24" t="s">
        <v>20</v>
      </c>
      <c r="H1769" s="24" t="s">
        <v>379</v>
      </c>
      <c r="I1769" s="58">
        <v>33</v>
      </c>
      <c r="J1769" s="249" t="str">
        <f t="shared" si="27"/>
        <v>Североуральский городской округ, г. Североуральск, ул. Каржавина, д. 33</v>
      </c>
      <c r="K1769" s="75">
        <v>757.2</v>
      </c>
      <c r="L1769" s="75">
        <v>12</v>
      </c>
      <c r="M1769" s="75">
        <v>8</v>
      </c>
      <c r="N1769" s="38" t="s">
        <v>2149</v>
      </c>
      <c r="O1769" s="39">
        <v>42865</v>
      </c>
      <c r="P1769" s="38" t="s">
        <v>2283</v>
      </c>
      <c r="Q1769" s="65">
        <v>5393755.2199999997</v>
      </c>
    </row>
    <row r="1770" spans="1:18" ht="23.25" x14ac:dyDescent="0.25">
      <c r="A1770" s="72">
        <v>1769</v>
      </c>
      <c r="B1770" s="81" t="s">
        <v>327</v>
      </c>
      <c r="C1770" s="73"/>
      <c r="D1770" s="24" t="s">
        <v>376</v>
      </c>
      <c r="E1770" s="24" t="s">
        <v>18</v>
      </c>
      <c r="F1770" s="24" t="s">
        <v>377</v>
      </c>
      <c r="G1770" s="24" t="s">
        <v>20</v>
      </c>
      <c r="H1770" s="24" t="s">
        <v>379</v>
      </c>
      <c r="I1770" s="58">
        <v>35</v>
      </c>
      <c r="J1770" s="249" t="str">
        <f t="shared" si="27"/>
        <v>Североуральский городской округ, г. Североуральск, ул. Каржавина, д. 35</v>
      </c>
      <c r="K1770" s="75">
        <v>381.7</v>
      </c>
      <c r="L1770" s="75">
        <v>6</v>
      </c>
      <c r="M1770" s="75">
        <v>5</v>
      </c>
      <c r="N1770" s="181" t="s">
        <v>2149</v>
      </c>
      <c r="O1770" s="39">
        <v>42865</v>
      </c>
      <c r="P1770" s="181" t="s">
        <v>2283</v>
      </c>
      <c r="Q1770" s="65">
        <v>864424.34</v>
      </c>
    </row>
    <row r="1771" spans="1:18" ht="23.25" x14ac:dyDescent="0.25">
      <c r="A1771" s="72">
        <v>1770</v>
      </c>
      <c r="B1771" s="81" t="s">
        <v>327</v>
      </c>
      <c r="C1771" s="73"/>
      <c r="D1771" s="24" t="s">
        <v>376</v>
      </c>
      <c r="E1771" s="24" t="s">
        <v>18</v>
      </c>
      <c r="F1771" s="24" t="s">
        <v>377</v>
      </c>
      <c r="G1771" s="24" t="s">
        <v>20</v>
      </c>
      <c r="H1771" s="24" t="s">
        <v>379</v>
      </c>
      <c r="I1771" s="58">
        <v>37</v>
      </c>
      <c r="J1771" s="249" t="str">
        <f t="shared" si="27"/>
        <v>Североуральский городской округ, г. Североуральск, ул. Каржавина, д. 37</v>
      </c>
      <c r="K1771" s="75">
        <v>738.4</v>
      </c>
      <c r="L1771" s="75">
        <v>12</v>
      </c>
      <c r="M1771" s="75">
        <v>8</v>
      </c>
      <c r="N1771" s="38" t="s">
        <v>2149</v>
      </c>
      <c r="O1771" s="39">
        <v>42865</v>
      </c>
      <c r="P1771" s="38" t="s">
        <v>2283</v>
      </c>
      <c r="Q1771" s="65">
        <v>5488489.1600000001</v>
      </c>
    </row>
    <row r="1772" spans="1:18" ht="23.25" x14ac:dyDescent="0.25">
      <c r="A1772" s="72">
        <v>1771</v>
      </c>
      <c r="B1772" s="81" t="s">
        <v>327</v>
      </c>
      <c r="C1772" s="73"/>
      <c r="D1772" s="24" t="s">
        <v>376</v>
      </c>
      <c r="E1772" s="24" t="s">
        <v>18</v>
      </c>
      <c r="F1772" s="24" t="s">
        <v>377</v>
      </c>
      <c r="G1772" s="24" t="s">
        <v>20</v>
      </c>
      <c r="H1772" s="24" t="s">
        <v>53</v>
      </c>
      <c r="I1772" s="58">
        <v>20</v>
      </c>
      <c r="J1772" s="249" t="str">
        <f t="shared" si="27"/>
        <v>Североуральский городской округ, г. Североуральск, ул. Комсомольская, д. 20</v>
      </c>
      <c r="K1772" s="75">
        <v>555.79999999999995</v>
      </c>
      <c r="L1772" s="75">
        <v>12</v>
      </c>
      <c r="M1772" s="75">
        <v>8</v>
      </c>
      <c r="N1772" s="38" t="s">
        <v>2149</v>
      </c>
      <c r="O1772" s="39">
        <v>42865</v>
      </c>
      <c r="P1772" s="38" t="s">
        <v>2283</v>
      </c>
      <c r="Q1772" s="65">
        <v>4553750.9800000004</v>
      </c>
    </row>
    <row r="1773" spans="1:18" ht="23.25" x14ac:dyDescent="0.25">
      <c r="A1773" s="72">
        <v>1772</v>
      </c>
      <c r="B1773" s="81" t="s">
        <v>327</v>
      </c>
      <c r="C1773" s="73"/>
      <c r="D1773" s="24" t="s">
        <v>376</v>
      </c>
      <c r="E1773" s="24" t="s">
        <v>18</v>
      </c>
      <c r="F1773" s="24" t="s">
        <v>377</v>
      </c>
      <c r="G1773" s="24" t="s">
        <v>20</v>
      </c>
      <c r="H1773" s="24" t="s">
        <v>36</v>
      </c>
      <c r="I1773" s="58">
        <v>15</v>
      </c>
      <c r="J1773" s="249" t="str">
        <f t="shared" si="27"/>
        <v>Североуральский городской округ, г. Североуральск, ул. Ленина, д. 15</v>
      </c>
      <c r="K1773" s="75">
        <v>940.2</v>
      </c>
      <c r="L1773" s="75">
        <v>8</v>
      </c>
      <c r="M1773" s="75">
        <v>5</v>
      </c>
      <c r="N1773" s="181" t="s">
        <v>2149</v>
      </c>
      <c r="O1773" s="39">
        <v>42865</v>
      </c>
      <c r="P1773" s="181" t="s">
        <v>2283</v>
      </c>
      <c r="Q1773" s="65">
        <v>1096963.3999999999</v>
      </c>
    </row>
    <row r="1774" spans="1:18" ht="23.25" x14ac:dyDescent="0.25">
      <c r="A1774" s="72">
        <v>1773</v>
      </c>
      <c r="B1774" s="81" t="s">
        <v>327</v>
      </c>
      <c r="C1774" s="73"/>
      <c r="D1774" s="24" t="s">
        <v>376</v>
      </c>
      <c r="E1774" s="24" t="s">
        <v>18</v>
      </c>
      <c r="F1774" s="24" t="s">
        <v>377</v>
      </c>
      <c r="G1774" s="24" t="s">
        <v>20</v>
      </c>
      <c r="H1774" s="24" t="s">
        <v>36</v>
      </c>
      <c r="I1774" s="58">
        <v>17</v>
      </c>
      <c r="J1774" s="249" t="str">
        <f t="shared" si="27"/>
        <v>Североуральский городской округ, г. Североуральск, ул. Ленина, д. 17</v>
      </c>
      <c r="K1774" s="75">
        <v>961.9</v>
      </c>
      <c r="L1774" s="75">
        <v>7</v>
      </c>
      <c r="M1774" s="75">
        <v>7</v>
      </c>
      <c r="N1774" s="38" t="s">
        <v>2150</v>
      </c>
      <c r="O1774" s="39">
        <v>42923</v>
      </c>
      <c r="P1774" s="38" t="s">
        <v>2283</v>
      </c>
      <c r="Q1774" s="65">
        <v>1551112.41</v>
      </c>
    </row>
    <row r="1775" spans="1:18" ht="23.25" x14ac:dyDescent="0.25">
      <c r="A1775" s="72">
        <v>1774</v>
      </c>
      <c r="B1775" s="81" t="s">
        <v>327</v>
      </c>
      <c r="C1775" s="49"/>
      <c r="D1775" s="49" t="s">
        <v>376</v>
      </c>
      <c r="E1775" s="49" t="s">
        <v>18</v>
      </c>
      <c r="F1775" s="49" t="s">
        <v>377</v>
      </c>
      <c r="G1775" s="49" t="s">
        <v>20</v>
      </c>
      <c r="H1775" s="49" t="s">
        <v>36</v>
      </c>
      <c r="I1775" s="67" t="s">
        <v>1292</v>
      </c>
      <c r="J1775" s="249" t="str">
        <f t="shared" si="27"/>
        <v>Североуральский городской округ, г. Североуральск, ул. Ленина, д. 19/1</v>
      </c>
      <c r="K1775" s="99">
        <v>7484.5</v>
      </c>
      <c r="L1775" s="75">
        <v>108</v>
      </c>
      <c r="M1775" s="99">
        <v>1</v>
      </c>
      <c r="N1775" s="55" t="s">
        <v>1487</v>
      </c>
      <c r="O1775" s="54">
        <v>43060</v>
      </c>
      <c r="P1775" s="55" t="s">
        <v>1494</v>
      </c>
      <c r="Q1775" s="65">
        <v>1978278.96</v>
      </c>
      <c r="R1775" s="102" t="s">
        <v>2348</v>
      </c>
    </row>
    <row r="1776" spans="1:18" ht="23.25" x14ac:dyDescent="0.25">
      <c r="A1776" s="72">
        <v>1775</v>
      </c>
      <c r="B1776" s="81" t="s">
        <v>327</v>
      </c>
      <c r="C1776" s="73"/>
      <c r="D1776" s="24" t="s">
        <v>376</v>
      </c>
      <c r="E1776" s="24" t="s">
        <v>18</v>
      </c>
      <c r="F1776" s="24" t="s">
        <v>377</v>
      </c>
      <c r="G1776" s="24" t="s">
        <v>20</v>
      </c>
      <c r="H1776" s="24" t="s">
        <v>36</v>
      </c>
      <c r="I1776" s="58">
        <v>30</v>
      </c>
      <c r="J1776" s="249" t="str">
        <f t="shared" si="27"/>
        <v>Североуральский городской округ, г. Североуральск, ул. Ленина, д. 30</v>
      </c>
      <c r="K1776" s="75">
        <v>1545.1</v>
      </c>
      <c r="L1776" s="75">
        <v>7</v>
      </c>
      <c r="M1776" s="75">
        <v>1</v>
      </c>
      <c r="N1776" s="38" t="s">
        <v>2151</v>
      </c>
      <c r="O1776" s="39">
        <v>42865</v>
      </c>
      <c r="P1776" s="38" t="s">
        <v>2283</v>
      </c>
      <c r="Q1776" s="65">
        <v>2837367.82</v>
      </c>
      <c r="R1776" s="102" t="s">
        <v>2348</v>
      </c>
    </row>
    <row r="1777" spans="1:18" ht="23.25" x14ac:dyDescent="0.25">
      <c r="A1777" s="72">
        <v>1776</v>
      </c>
      <c r="B1777" s="81" t="s">
        <v>327</v>
      </c>
      <c r="C1777" s="73"/>
      <c r="D1777" s="24" t="s">
        <v>376</v>
      </c>
      <c r="E1777" s="24" t="s">
        <v>18</v>
      </c>
      <c r="F1777" s="24" t="s">
        <v>377</v>
      </c>
      <c r="G1777" s="24" t="s">
        <v>20</v>
      </c>
      <c r="H1777" s="24" t="s">
        <v>36</v>
      </c>
      <c r="I1777" s="58" t="s">
        <v>407</v>
      </c>
      <c r="J1777" s="249" t="str">
        <f t="shared" si="27"/>
        <v>Североуральский городской округ, г. Североуральск, ул. Ленина, д. 30А</v>
      </c>
      <c r="K1777" s="75">
        <v>865.9</v>
      </c>
      <c r="L1777" s="75">
        <v>8</v>
      </c>
      <c r="M1777" s="75">
        <v>2</v>
      </c>
      <c r="N1777" s="38" t="s">
        <v>2151</v>
      </c>
      <c r="O1777" s="39">
        <v>42865</v>
      </c>
      <c r="P1777" s="38" t="s">
        <v>2283</v>
      </c>
      <c r="Q1777" s="65">
        <v>2748450.1</v>
      </c>
      <c r="R1777" s="102" t="s">
        <v>2348</v>
      </c>
    </row>
    <row r="1778" spans="1:18" ht="23.25" x14ac:dyDescent="0.25">
      <c r="A1778" s="80">
        <v>1777</v>
      </c>
      <c r="B1778" s="81" t="s">
        <v>327</v>
      </c>
      <c r="C1778" s="73"/>
      <c r="D1778" s="24" t="s">
        <v>376</v>
      </c>
      <c r="E1778" s="24" t="s">
        <v>18</v>
      </c>
      <c r="F1778" s="24" t="s">
        <v>377</v>
      </c>
      <c r="G1778" s="24" t="s">
        <v>20</v>
      </c>
      <c r="H1778" s="24" t="s">
        <v>36</v>
      </c>
      <c r="I1778" s="58" t="s">
        <v>764</v>
      </c>
      <c r="J1778" s="249" t="str">
        <f t="shared" si="27"/>
        <v>Североуральский городской округ, г. Североуральск, ул. Ленина, д. 32А</v>
      </c>
      <c r="K1778" s="75">
        <v>866.2</v>
      </c>
      <c r="L1778" s="75">
        <v>8</v>
      </c>
      <c r="M1778" s="75">
        <v>5</v>
      </c>
      <c r="N1778" s="181" t="s">
        <v>2149</v>
      </c>
      <c r="O1778" s="39">
        <v>42865</v>
      </c>
      <c r="P1778" s="181" t="s">
        <v>2283</v>
      </c>
      <c r="Q1778" s="65">
        <v>1664897.3999999997</v>
      </c>
    </row>
    <row r="1779" spans="1:18" ht="23.25" x14ac:dyDescent="0.25">
      <c r="A1779" s="72">
        <v>1778</v>
      </c>
      <c r="B1779" s="81" t="s">
        <v>327</v>
      </c>
      <c r="C1779" s="73"/>
      <c r="D1779" s="24" t="s">
        <v>376</v>
      </c>
      <c r="E1779" s="24" t="s">
        <v>18</v>
      </c>
      <c r="F1779" s="24" t="s">
        <v>377</v>
      </c>
      <c r="G1779" s="24" t="s">
        <v>20</v>
      </c>
      <c r="H1779" s="24" t="s">
        <v>36</v>
      </c>
      <c r="I1779" s="58">
        <v>34</v>
      </c>
      <c r="J1779" s="249" t="str">
        <f t="shared" si="27"/>
        <v>Североуральский городской округ, г. Североуральск, ул. Ленина, д. 34</v>
      </c>
      <c r="K1779" s="75">
        <v>1419.9</v>
      </c>
      <c r="L1779" s="75">
        <v>6</v>
      </c>
      <c r="M1779" s="75">
        <v>1</v>
      </c>
      <c r="N1779" s="38" t="s">
        <v>2151</v>
      </c>
      <c r="O1779" s="39">
        <v>42865</v>
      </c>
      <c r="P1779" s="38" t="s">
        <v>2283</v>
      </c>
      <c r="Q1779" s="65">
        <v>2992480</v>
      </c>
      <c r="R1779" s="102" t="s">
        <v>2348</v>
      </c>
    </row>
    <row r="1780" spans="1:18" ht="23.25" x14ac:dyDescent="0.25">
      <c r="A1780" s="72">
        <v>1779</v>
      </c>
      <c r="B1780" s="81" t="s">
        <v>327</v>
      </c>
      <c r="C1780" s="73"/>
      <c r="D1780" s="24" t="s">
        <v>376</v>
      </c>
      <c r="E1780" s="24" t="s">
        <v>18</v>
      </c>
      <c r="F1780" s="24" t="s">
        <v>377</v>
      </c>
      <c r="G1780" s="24" t="s">
        <v>20</v>
      </c>
      <c r="H1780" s="24" t="s">
        <v>36</v>
      </c>
      <c r="I1780" s="58">
        <v>36</v>
      </c>
      <c r="J1780" s="249" t="str">
        <f t="shared" si="27"/>
        <v>Североуральский городской округ, г. Североуральск, ул. Ленина, д. 36</v>
      </c>
      <c r="K1780" s="75">
        <v>862.7</v>
      </c>
      <c r="L1780" s="75">
        <v>12</v>
      </c>
      <c r="M1780" s="75">
        <v>8</v>
      </c>
      <c r="N1780" s="38" t="s">
        <v>2149</v>
      </c>
      <c r="O1780" s="39">
        <v>42865</v>
      </c>
      <c r="P1780" s="38" t="s">
        <v>2283</v>
      </c>
      <c r="Q1780" s="65">
        <v>5535186.4800000004</v>
      </c>
    </row>
    <row r="1781" spans="1:18" ht="23.25" x14ac:dyDescent="0.25">
      <c r="A1781" s="72">
        <v>1780</v>
      </c>
      <c r="B1781" s="81" t="s">
        <v>327</v>
      </c>
      <c r="C1781" s="73"/>
      <c r="D1781" s="24" t="s">
        <v>376</v>
      </c>
      <c r="E1781" s="24" t="s">
        <v>18</v>
      </c>
      <c r="F1781" s="24" t="s">
        <v>377</v>
      </c>
      <c r="G1781" s="24" t="s">
        <v>20</v>
      </c>
      <c r="H1781" s="24" t="s">
        <v>36</v>
      </c>
      <c r="I1781" s="58">
        <v>40</v>
      </c>
      <c r="J1781" s="249" t="str">
        <f t="shared" si="27"/>
        <v>Североуральский городской округ, г. Североуральск, ул. Ленина, д. 40</v>
      </c>
      <c r="K1781" s="75">
        <v>855.6</v>
      </c>
      <c r="L1781" s="75">
        <v>12</v>
      </c>
      <c r="M1781" s="75">
        <v>8</v>
      </c>
      <c r="N1781" s="38" t="s">
        <v>2149</v>
      </c>
      <c r="O1781" s="39">
        <v>42865</v>
      </c>
      <c r="P1781" s="38" t="s">
        <v>2283</v>
      </c>
      <c r="Q1781" s="65">
        <v>5939442.6799999997</v>
      </c>
    </row>
    <row r="1782" spans="1:18" ht="23.25" x14ac:dyDescent="0.25">
      <c r="A1782" s="72">
        <v>1781</v>
      </c>
      <c r="B1782" s="81" t="s">
        <v>327</v>
      </c>
      <c r="C1782" s="73"/>
      <c r="D1782" s="24" t="s">
        <v>376</v>
      </c>
      <c r="E1782" s="24" t="s">
        <v>18</v>
      </c>
      <c r="F1782" s="24" t="s">
        <v>377</v>
      </c>
      <c r="G1782" s="24" t="s">
        <v>20</v>
      </c>
      <c r="H1782" s="24" t="s">
        <v>172</v>
      </c>
      <c r="I1782" s="58">
        <v>7</v>
      </c>
      <c r="J1782" s="249" t="str">
        <f t="shared" si="27"/>
        <v>Североуральский городской округ, г. Североуральск, ул. Маяковского, д. 7</v>
      </c>
      <c r="K1782" s="75">
        <v>734.3</v>
      </c>
      <c r="L1782" s="75">
        <v>12</v>
      </c>
      <c r="M1782" s="75">
        <v>8</v>
      </c>
      <c r="N1782" s="38" t="s">
        <v>2152</v>
      </c>
      <c r="O1782" s="39">
        <v>42865</v>
      </c>
      <c r="P1782" s="38" t="s">
        <v>2046</v>
      </c>
      <c r="Q1782" s="65">
        <v>5308036.08</v>
      </c>
    </row>
    <row r="1783" spans="1:18" ht="23.25" x14ac:dyDescent="0.25">
      <c r="A1783" s="80">
        <v>1782</v>
      </c>
      <c r="B1783" s="81" t="s">
        <v>327</v>
      </c>
      <c r="C1783" s="73"/>
      <c r="D1783" s="24" t="s">
        <v>376</v>
      </c>
      <c r="E1783" s="24" t="s">
        <v>18</v>
      </c>
      <c r="F1783" s="24" t="s">
        <v>377</v>
      </c>
      <c r="G1783" s="24" t="s">
        <v>20</v>
      </c>
      <c r="H1783" s="24" t="s">
        <v>380</v>
      </c>
      <c r="I1783" s="58">
        <v>12</v>
      </c>
      <c r="J1783" s="249" t="str">
        <f t="shared" si="27"/>
        <v>Североуральский городской округ, г. Североуральск, ул. Молодежная, д. 12</v>
      </c>
      <c r="K1783" s="75">
        <v>864.3</v>
      </c>
      <c r="L1783" s="75">
        <v>8</v>
      </c>
      <c r="M1783" s="75">
        <v>5</v>
      </c>
      <c r="N1783" s="181" t="s">
        <v>2152</v>
      </c>
      <c r="O1783" s="39">
        <v>42865</v>
      </c>
      <c r="P1783" s="181" t="s">
        <v>2046</v>
      </c>
      <c r="Q1783" s="65">
        <v>743564.09000000008</v>
      </c>
    </row>
    <row r="1784" spans="1:18" ht="23.25" x14ac:dyDescent="0.25">
      <c r="A1784" s="80">
        <v>1783</v>
      </c>
      <c r="B1784" s="81" t="s">
        <v>327</v>
      </c>
      <c r="C1784" s="73"/>
      <c r="D1784" s="24" t="s">
        <v>376</v>
      </c>
      <c r="E1784" s="24" t="s">
        <v>18</v>
      </c>
      <c r="F1784" s="24" t="s">
        <v>377</v>
      </c>
      <c r="G1784" s="24" t="s">
        <v>20</v>
      </c>
      <c r="H1784" s="24" t="s">
        <v>380</v>
      </c>
      <c r="I1784" s="58">
        <v>17</v>
      </c>
      <c r="J1784" s="249" t="str">
        <f t="shared" si="27"/>
        <v>Североуральский городской округ, г. Североуральск, ул. Молодежная, д. 17</v>
      </c>
      <c r="K1784" s="75">
        <v>962.3</v>
      </c>
      <c r="L1784" s="75">
        <v>12</v>
      </c>
      <c r="M1784" s="75">
        <v>7</v>
      </c>
      <c r="N1784" s="38" t="s">
        <v>2152</v>
      </c>
      <c r="O1784" s="39">
        <v>42865</v>
      </c>
      <c r="P1784" s="38" t="s">
        <v>2046</v>
      </c>
      <c r="Q1784" s="65">
        <v>1980642.6</v>
      </c>
    </row>
    <row r="1785" spans="1:18" ht="23.25" x14ac:dyDescent="0.25">
      <c r="A1785" s="80">
        <v>1784</v>
      </c>
      <c r="B1785" s="81" t="s">
        <v>327</v>
      </c>
      <c r="C1785" s="73"/>
      <c r="D1785" s="24" t="s">
        <v>376</v>
      </c>
      <c r="E1785" s="24" t="s">
        <v>18</v>
      </c>
      <c r="F1785" s="24" t="s">
        <v>377</v>
      </c>
      <c r="G1785" s="24" t="s">
        <v>20</v>
      </c>
      <c r="H1785" s="24" t="s">
        <v>380</v>
      </c>
      <c r="I1785" s="58" t="s">
        <v>412</v>
      </c>
      <c r="J1785" s="249" t="str">
        <f t="shared" si="27"/>
        <v>Североуральский городской округ, г. Североуральск, ул. Молодежная, д. 17А</v>
      </c>
      <c r="K1785" s="75">
        <v>519.4</v>
      </c>
      <c r="L1785" s="75">
        <v>8</v>
      </c>
      <c r="M1785" s="75">
        <v>8</v>
      </c>
      <c r="N1785" s="38" t="s">
        <v>2152</v>
      </c>
      <c r="O1785" s="39">
        <v>42865</v>
      </c>
      <c r="P1785" s="38" t="s">
        <v>2046</v>
      </c>
      <c r="Q1785" s="65">
        <v>3602128.07</v>
      </c>
    </row>
    <row r="1786" spans="1:18" ht="23.25" x14ac:dyDescent="0.25">
      <c r="A1786" s="80">
        <v>1785</v>
      </c>
      <c r="B1786" s="81" t="s">
        <v>327</v>
      </c>
      <c r="C1786" s="73"/>
      <c r="D1786" s="24" t="s">
        <v>376</v>
      </c>
      <c r="E1786" s="24" t="s">
        <v>18</v>
      </c>
      <c r="F1786" s="24" t="s">
        <v>377</v>
      </c>
      <c r="G1786" s="24" t="s">
        <v>20</v>
      </c>
      <c r="H1786" s="24" t="s">
        <v>380</v>
      </c>
      <c r="I1786" s="58">
        <v>21</v>
      </c>
      <c r="J1786" s="249" t="str">
        <f t="shared" si="27"/>
        <v>Североуральский городской округ, г. Североуральск, ул. Молодежная, д. 21</v>
      </c>
      <c r="K1786" s="75">
        <v>875.8</v>
      </c>
      <c r="L1786" s="75">
        <v>12</v>
      </c>
      <c r="M1786" s="75">
        <v>8</v>
      </c>
      <c r="N1786" s="38" t="s">
        <v>2152</v>
      </c>
      <c r="O1786" s="39">
        <v>42865</v>
      </c>
      <c r="P1786" s="38" t="s">
        <v>2046</v>
      </c>
      <c r="Q1786" s="65">
        <v>5636725.3700000001</v>
      </c>
    </row>
    <row r="1787" spans="1:18" ht="23.25" x14ac:dyDescent="0.25">
      <c r="A1787" s="72">
        <v>1786</v>
      </c>
      <c r="B1787" s="81" t="s">
        <v>327</v>
      </c>
      <c r="C1787" s="73"/>
      <c r="D1787" s="24" t="s">
        <v>376</v>
      </c>
      <c r="E1787" s="24" t="s">
        <v>18</v>
      </c>
      <c r="F1787" s="24" t="s">
        <v>377</v>
      </c>
      <c r="G1787" s="24" t="s">
        <v>20</v>
      </c>
      <c r="H1787" s="24" t="s">
        <v>208</v>
      </c>
      <c r="I1787" s="58">
        <v>30</v>
      </c>
      <c r="J1787" s="249" t="str">
        <f t="shared" si="27"/>
        <v>Североуральский городской округ, г. Североуральск, ул. Осипенко, д. 30</v>
      </c>
      <c r="K1787" s="75">
        <v>1339.8</v>
      </c>
      <c r="L1787" s="75">
        <v>12</v>
      </c>
      <c r="M1787" s="75">
        <v>8</v>
      </c>
      <c r="N1787" s="181" t="s">
        <v>1788</v>
      </c>
      <c r="O1787" s="39">
        <v>42522</v>
      </c>
      <c r="P1787" s="181" t="s">
        <v>2283</v>
      </c>
      <c r="Q1787" s="65">
        <v>4360384.38</v>
      </c>
    </row>
    <row r="1788" spans="1:18" ht="23.25" x14ac:dyDescent="0.25">
      <c r="A1788" s="80">
        <v>1787</v>
      </c>
      <c r="B1788" s="81" t="s">
        <v>327</v>
      </c>
      <c r="C1788" s="73"/>
      <c r="D1788" s="24" t="s">
        <v>376</v>
      </c>
      <c r="E1788" s="24" t="s">
        <v>18</v>
      </c>
      <c r="F1788" s="24" t="s">
        <v>377</v>
      </c>
      <c r="G1788" s="24" t="s">
        <v>20</v>
      </c>
      <c r="H1788" s="24" t="s">
        <v>518</v>
      </c>
      <c r="I1788" s="58">
        <v>19</v>
      </c>
      <c r="J1788" s="249" t="str">
        <f t="shared" si="27"/>
        <v>Североуральский городской округ, г. Североуральск, ул. Циолковского, д. 19</v>
      </c>
      <c r="K1788" s="75">
        <v>902.6</v>
      </c>
      <c r="L1788" s="75">
        <v>12</v>
      </c>
      <c r="M1788" s="75">
        <v>5</v>
      </c>
      <c r="N1788" s="181" t="s">
        <v>2152</v>
      </c>
      <c r="O1788" s="39">
        <v>42865</v>
      </c>
      <c r="P1788" s="181" t="s">
        <v>2046</v>
      </c>
      <c r="Q1788" s="65">
        <v>1082708.31</v>
      </c>
    </row>
    <row r="1789" spans="1:18" ht="23.25" x14ac:dyDescent="0.25">
      <c r="A1789" s="80">
        <v>1788</v>
      </c>
      <c r="B1789" s="81" t="s">
        <v>327</v>
      </c>
      <c r="C1789" s="73"/>
      <c r="D1789" s="24" t="s">
        <v>376</v>
      </c>
      <c r="E1789" s="24" t="s">
        <v>18</v>
      </c>
      <c r="F1789" s="24" t="s">
        <v>377</v>
      </c>
      <c r="G1789" s="24" t="s">
        <v>20</v>
      </c>
      <c r="H1789" s="24" t="s">
        <v>247</v>
      </c>
      <c r="I1789" s="58">
        <v>11</v>
      </c>
      <c r="J1789" s="249" t="str">
        <f t="shared" si="27"/>
        <v>Североуральский городской округ, г. Североуральск, ул. Чайковского, д. 11</v>
      </c>
      <c r="K1789" s="75">
        <v>706.9</v>
      </c>
      <c r="L1789" s="75">
        <v>12</v>
      </c>
      <c r="M1789" s="75">
        <v>8</v>
      </c>
      <c r="N1789" s="38" t="s">
        <v>2152</v>
      </c>
      <c r="O1789" s="39">
        <v>42865</v>
      </c>
      <c r="P1789" s="38" t="s">
        <v>2046</v>
      </c>
      <c r="Q1789" s="65">
        <v>5533583.2699999996</v>
      </c>
    </row>
    <row r="1790" spans="1:18" ht="23.25" x14ac:dyDescent="0.25">
      <c r="A1790" s="72">
        <v>1789</v>
      </c>
      <c r="B1790" s="81" t="s">
        <v>327</v>
      </c>
      <c r="C1790" s="73"/>
      <c r="D1790" s="24" t="s">
        <v>376</v>
      </c>
      <c r="E1790" s="24" t="s">
        <v>18</v>
      </c>
      <c r="F1790" s="24" t="s">
        <v>377</v>
      </c>
      <c r="G1790" s="24" t="s">
        <v>20</v>
      </c>
      <c r="H1790" s="24" t="s">
        <v>247</v>
      </c>
      <c r="I1790" s="58">
        <v>12</v>
      </c>
      <c r="J1790" s="249" t="str">
        <f t="shared" si="27"/>
        <v>Североуральский городской округ, г. Североуральск, ул. Чайковского, д. 12</v>
      </c>
      <c r="K1790" s="75">
        <v>1445.2</v>
      </c>
      <c r="L1790" s="75">
        <v>12</v>
      </c>
      <c r="M1790" s="75">
        <v>7</v>
      </c>
      <c r="N1790" s="38" t="s">
        <v>2150</v>
      </c>
      <c r="O1790" s="39">
        <v>42923</v>
      </c>
      <c r="P1790" s="38" t="s">
        <v>2283</v>
      </c>
      <c r="Q1790" s="65">
        <v>2702687.34</v>
      </c>
    </row>
    <row r="1791" spans="1:18" ht="23.25" x14ac:dyDescent="0.25">
      <c r="A1791" s="72">
        <v>1790</v>
      </c>
      <c r="B1791" s="81" t="s">
        <v>327</v>
      </c>
      <c r="C1791" s="73"/>
      <c r="D1791" s="24" t="s">
        <v>376</v>
      </c>
      <c r="E1791" s="24" t="s">
        <v>18</v>
      </c>
      <c r="F1791" s="24" t="s">
        <v>377</v>
      </c>
      <c r="G1791" s="24" t="s">
        <v>20</v>
      </c>
      <c r="H1791" s="24" t="s">
        <v>247</v>
      </c>
      <c r="I1791" s="58">
        <v>13</v>
      </c>
      <c r="J1791" s="249" t="str">
        <f t="shared" si="27"/>
        <v>Североуральский городской округ, г. Североуральск, ул. Чайковского, д. 13</v>
      </c>
      <c r="K1791" s="75">
        <v>702.1</v>
      </c>
      <c r="L1791" s="75">
        <v>12</v>
      </c>
      <c r="M1791" s="75">
        <v>8</v>
      </c>
      <c r="N1791" s="38" t="s">
        <v>2152</v>
      </c>
      <c r="O1791" s="39">
        <v>42865</v>
      </c>
      <c r="P1791" s="38" t="s">
        <v>2046</v>
      </c>
      <c r="Q1791" s="65">
        <v>5453062.8799999999</v>
      </c>
    </row>
    <row r="1792" spans="1:18" ht="23.25" x14ac:dyDescent="0.25">
      <c r="A1792" s="80">
        <v>1791</v>
      </c>
      <c r="B1792" s="81" t="s">
        <v>327</v>
      </c>
      <c r="C1792" s="73"/>
      <c r="D1792" s="24" t="s">
        <v>376</v>
      </c>
      <c r="E1792" s="24" t="s">
        <v>18</v>
      </c>
      <c r="F1792" s="24" t="s">
        <v>377</v>
      </c>
      <c r="G1792" s="24" t="s">
        <v>20</v>
      </c>
      <c r="H1792" s="24" t="s">
        <v>247</v>
      </c>
      <c r="I1792" s="58">
        <v>9</v>
      </c>
      <c r="J1792" s="249" t="str">
        <f t="shared" si="27"/>
        <v>Североуральский городской округ, г. Североуральск, ул. Чайковского, д. 9</v>
      </c>
      <c r="K1792" s="75">
        <v>699</v>
      </c>
      <c r="L1792" s="75">
        <v>12</v>
      </c>
      <c r="M1792" s="75">
        <v>8</v>
      </c>
      <c r="N1792" s="38" t="s">
        <v>2152</v>
      </c>
      <c r="O1792" s="39">
        <v>42865</v>
      </c>
      <c r="P1792" s="38" t="s">
        <v>2046</v>
      </c>
      <c r="Q1792" s="65">
        <v>5176726.0599999996</v>
      </c>
    </row>
    <row r="1793" spans="1:17" ht="23.25" x14ac:dyDescent="0.25">
      <c r="A1793" s="80">
        <v>1792</v>
      </c>
      <c r="B1793" s="81" t="s">
        <v>327</v>
      </c>
      <c r="C1793" s="73"/>
      <c r="D1793" s="24" t="s">
        <v>376</v>
      </c>
      <c r="E1793" s="24" t="s">
        <v>1500</v>
      </c>
      <c r="F1793" s="24" t="s">
        <v>746</v>
      </c>
      <c r="G1793" s="24" t="s">
        <v>20</v>
      </c>
      <c r="H1793" s="24" t="s">
        <v>309</v>
      </c>
      <c r="I1793" s="58">
        <v>27</v>
      </c>
      <c r="J1793" s="249" t="str">
        <f t="shared" si="27"/>
        <v>Североуральский городской округ, пос. Калья (г Североуральск), ул. Клубная, д. 27</v>
      </c>
      <c r="K1793" s="75">
        <v>242.2</v>
      </c>
      <c r="L1793" s="75">
        <v>8</v>
      </c>
      <c r="M1793" s="75">
        <v>7</v>
      </c>
      <c r="N1793" s="38" t="s">
        <v>2151</v>
      </c>
      <c r="O1793" s="39">
        <v>42865</v>
      </c>
      <c r="P1793" s="38" t="s">
        <v>2283</v>
      </c>
      <c r="Q1793" s="65">
        <v>2410883.13</v>
      </c>
    </row>
    <row r="1794" spans="1:17" ht="23.25" x14ac:dyDescent="0.25">
      <c r="A1794" s="72">
        <v>1793</v>
      </c>
      <c r="B1794" s="81" t="s">
        <v>327</v>
      </c>
      <c r="C1794" s="24"/>
      <c r="D1794" s="24" t="s">
        <v>376</v>
      </c>
      <c r="E1794" s="24" t="s">
        <v>1500</v>
      </c>
      <c r="F1794" s="24" t="s">
        <v>381</v>
      </c>
      <c r="G1794" s="24" t="s">
        <v>64</v>
      </c>
      <c r="H1794" s="24" t="s">
        <v>735</v>
      </c>
      <c r="I1794" s="58">
        <v>2</v>
      </c>
      <c r="J1794" s="249" t="str">
        <f t="shared" si="27"/>
        <v>Североуральский городской округ, пос. Покровск-Уральский (г Североуральск), пер. Клубный, д. 2</v>
      </c>
      <c r="K1794" s="75">
        <v>373.9</v>
      </c>
      <c r="L1794" s="75">
        <v>8</v>
      </c>
      <c r="M1794" s="75">
        <v>3</v>
      </c>
      <c r="N1794" s="181" t="s">
        <v>1789</v>
      </c>
      <c r="O1794" s="39">
        <v>0</v>
      </c>
      <c r="P1794" s="181" t="s">
        <v>2283</v>
      </c>
      <c r="Q1794" s="65">
        <v>1266621.4400000002</v>
      </c>
    </row>
    <row r="1795" spans="1:17" ht="23.25" x14ac:dyDescent="0.25">
      <c r="A1795" s="80">
        <v>1794</v>
      </c>
      <c r="B1795" s="81" t="s">
        <v>327</v>
      </c>
      <c r="C1795" s="73"/>
      <c r="D1795" s="24" t="s">
        <v>376</v>
      </c>
      <c r="E1795" s="24" t="s">
        <v>1500</v>
      </c>
      <c r="F1795" s="24" t="s">
        <v>381</v>
      </c>
      <c r="G1795" s="24" t="s">
        <v>20</v>
      </c>
      <c r="H1795" s="24" t="s">
        <v>36</v>
      </c>
      <c r="I1795" s="58">
        <v>21</v>
      </c>
      <c r="J1795" s="249" t="str">
        <f t="shared" ref="J1795:J1858" si="28">C1795&amp;""&amp;D1795&amp;", "&amp;E1795&amp;" "&amp;F1795&amp;", "&amp;G1795&amp;" "&amp;H1795&amp;", д. "&amp;I1795</f>
        <v>Североуральский городской округ, пос. Покровск-Уральский (г Североуральск), ул. Ленина, д. 21</v>
      </c>
      <c r="K1795" s="75">
        <v>363.1</v>
      </c>
      <c r="L1795" s="75">
        <v>8</v>
      </c>
      <c r="M1795" s="75">
        <v>4</v>
      </c>
      <c r="N1795" s="38" t="s">
        <v>2151</v>
      </c>
      <c r="O1795" s="39">
        <v>42865</v>
      </c>
      <c r="P1795" s="38" t="s">
        <v>2283</v>
      </c>
      <c r="Q1795" s="65">
        <v>2041630.18</v>
      </c>
    </row>
    <row r="1796" spans="1:17" ht="23.25" x14ac:dyDescent="0.25">
      <c r="A1796" s="80">
        <v>1795</v>
      </c>
      <c r="B1796" s="81" t="s">
        <v>327</v>
      </c>
      <c r="C1796" s="73"/>
      <c r="D1796" s="24" t="s">
        <v>376</v>
      </c>
      <c r="E1796" s="24" t="s">
        <v>1500</v>
      </c>
      <c r="F1796" s="24" t="s">
        <v>381</v>
      </c>
      <c r="G1796" s="24" t="s">
        <v>20</v>
      </c>
      <c r="H1796" s="24" t="s">
        <v>36</v>
      </c>
      <c r="I1796" s="58">
        <v>23</v>
      </c>
      <c r="J1796" s="249" t="str">
        <f t="shared" si="28"/>
        <v>Североуральский городской округ, пос. Покровск-Уральский (г Североуральск), ул. Ленина, д. 23</v>
      </c>
      <c r="K1796" s="75">
        <v>354</v>
      </c>
      <c r="L1796" s="75">
        <v>8</v>
      </c>
      <c r="M1796" s="75">
        <v>4</v>
      </c>
      <c r="N1796" s="38" t="s">
        <v>2151</v>
      </c>
      <c r="O1796" s="39">
        <v>42865</v>
      </c>
      <c r="P1796" s="38" t="s">
        <v>2283</v>
      </c>
      <c r="Q1796" s="65">
        <v>2078878.68</v>
      </c>
    </row>
    <row r="1797" spans="1:17" ht="23.25" x14ac:dyDescent="0.25">
      <c r="A1797" s="72">
        <v>1796</v>
      </c>
      <c r="B1797" s="81" t="s">
        <v>327</v>
      </c>
      <c r="C1797" s="24"/>
      <c r="D1797" s="24" t="s">
        <v>376</v>
      </c>
      <c r="E1797" s="24" t="s">
        <v>1500</v>
      </c>
      <c r="F1797" s="24" t="s">
        <v>381</v>
      </c>
      <c r="G1797" s="24" t="s">
        <v>20</v>
      </c>
      <c r="H1797" s="24" t="s">
        <v>99</v>
      </c>
      <c r="I1797" s="58">
        <v>2</v>
      </c>
      <c r="J1797" s="249" t="str">
        <f t="shared" si="28"/>
        <v>Североуральский городской округ, пос. Покровск-Уральский (г Североуральск), ул. Чапаева, д. 2</v>
      </c>
      <c r="K1797" s="75">
        <v>350</v>
      </c>
      <c r="L1797" s="75">
        <v>8</v>
      </c>
      <c r="M1797" s="75">
        <v>3</v>
      </c>
      <c r="N1797" s="181" t="s">
        <v>1789</v>
      </c>
      <c r="O1797" s="39">
        <v>0</v>
      </c>
      <c r="P1797" s="181" t="s">
        <v>2283</v>
      </c>
      <c r="Q1797" s="65">
        <v>1100187.1599999999</v>
      </c>
    </row>
    <row r="1798" spans="1:17" ht="23.25" x14ac:dyDescent="0.25">
      <c r="A1798" s="72">
        <v>1797</v>
      </c>
      <c r="B1798" s="81" t="s">
        <v>327</v>
      </c>
      <c r="C1798" s="24"/>
      <c r="D1798" s="24" t="s">
        <v>376</v>
      </c>
      <c r="E1798" s="24" t="s">
        <v>1500</v>
      </c>
      <c r="F1798" s="24" t="s">
        <v>381</v>
      </c>
      <c r="G1798" s="24" t="s">
        <v>20</v>
      </c>
      <c r="H1798" s="24" t="s">
        <v>99</v>
      </c>
      <c r="I1798" s="58">
        <v>3</v>
      </c>
      <c r="J1798" s="249" t="str">
        <f t="shared" si="28"/>
        <v>Североуральский городской округ, пос. Покровск-Уральский (г Североуральск), ул. Чапаева, д. 3</v>
      </c>
      <c r="K1798" s="75">
        <v>350</v>
      </c>
      <c r="L1798" s="75">
        <v>8</v>
      </c>
      <c r="M1798" s="75">
        <v>3</v>
      </c>
      <c r="N1798" s="181" t="s">
        <v>1789</v>
      </c>
      <c r="O1798" s="39">
        <v>0</v>
      </c>
      <c r="P1798" s="181" t="s">
        <v>2283</v>
      </c>
      <c r="Q1798" s="65">
        <v>1220579.02</v>
      </c>
    </row>
    <row r="1799" spans="1:17" ht="23.25" x14ac:dyDescent="0.25">
      <c r="A1799" s="72">
        <v>1798</v>
      </c>
      <c r="B1799" s="81" t="s">
        <v>327</v>
      </c>
      <c r="C1799" s="24"/>
      <c r="D1799" s="24" t="s">
        <v>376</v>
      </c>
      <c r="E1799" s="24" t="s">
        <v>1500</v>
      </c>
      <c r="F1799" s="24" t="s">
        <v>381</v>
      </c>
      <c r="G1799" s="24" t="s">
        <v>20</v>
      </c>
      <c r="H1799" s="24" t="s">
        <v>99</v>
      </c>
      <c r="I1799" s="58">
        <v>4</v>
      </c>
      <c r="J1799" s="249" t="str">
        <f t="shared" si="28"/>
        <v>Североуральский городской округ, пос. Покровск-Уральский (г Североуральск), ул. Чапаева, д. 4</v>
      </c>
      <c r="K1799" s="75">
        <v>351.8</v>
      </c>
      <c r="L1799" s="75">
        <v>8</v>
      </c>
      <c r="M1799" s="75">
        <v>4</v>
      </c>
      <c r="N1799" s="38" t="s">
        <v>2151</v>
      </c>
      <c r="O1799" s="39">
        <v>42865</v>
      </c>
      <c r="P1799" s="38" t="s">
        <v>2283</v>
      </c>
      <c r="Q1799" s="65">
        <v>2079430.22</v>
      </c>
    </row>
    <row r="1800" spans="1:17" ht="23.25" x14ac:dyDescent="0.25">
      <c r="A1800" s="72">
        <v>1799</v>
      </c>
      <c r="B1800" s="81" t="s">
        <v>327</v>
      </c>
      <c r="C1800" s="24"/>
      <c r="D1800" s="24" t="s">
        <v>376</v>
      </c>
      <c r="E1800" s="24" t="s">
        <v>1500</v>
      </c>
      <c r="F1800" s="24" t="s">
        <v>381</v>
      </c>
      <c r="G1800" s="24" t="s">
        <v>20</v>
      </c>
      <c r="H1800" s="24" t="s">
        <v>99</v>
      </c>
      <c r="I1800" s="58">
        <v>5</v>
      </c>
      <c r="J1800" s="249" t="str">
        <f t="shared" si="28"/>
        <v>Североуральский городской округ, пос. Покровск-Уральский (г Североуральск), ул. Чапаева, д. 5</v>
      </c>
      <c r="K1800" s="75">
        <v>382.6</v>
      </c>
      <c r="L1800" s="75">
        <v>8</v>
      </c>
      <c r="M1800" s="75">
        <v>2</v>
      </c>
      <c r="N1800" s="181" t="s">
        <v>1789</v>
      </c>
      <c r="O1800" s="39">
        <v>0</v>
      </c>
      <c r="P1800" s="181" t="s">
        <v>2283</v>
      </c>
      <c r="Q1800" s="65">
        <v>322360.65999999997</v>
      </c>
    </row>
    <row r="1801" spans="1:17" ht="23.25" x14ac:dyDescent="0.25">
      <c r="A1801" s="72">
        <v>1800</v>
      </c>
      <c r="B1801" s="81" t="s">
        <v>327</v>
      </c>
      <c r="C1801" s="24"/>
      <c r="D1801" s="24" t="s">
        <v>376</v>
      </c>
      <c r="E1801" s="24" t="s">
        <v>1500</v>
      </c>
      <c r="F1801" s="24" t="s">
        <v>381</v>
      </c>
      <c r="G1801" s="24" t="s">
        <v>20</v>
      </c>
      <c r="H1801" s="24" t="s">
        <v>99</v>
      </c>
      <c r="I1801" s="58">
        <v>6</v>
      </c>
      <c r="J1801" s="249" t="str">
        <f t="shared" si="28"/>
        <v>Североуральский городской округ, пос. Покровск-Уральский (г Североуральск), ул. Чапаева, д. 6</v>
      </c>
      <c r="K1801" s="75">
        <v>349.1</v>
      </c>
      <c r="L1801" s="75">
        <v>8</v>
      </c>
      <c r="M1801" s="75">
        <v>3</v>
      </c>
      <c r="N1801" s="181" t="s">
        <v>1789</v>
      </c>
      <c r="O1801" s="39">
        <v>0</v>
      </c>
      <c r="P1801" s="181" t="s">
        <v>2283</v>
      </c>
      <c r="Q1801" s="65">
        <v>1124098.68</v>
      </c>
    </row>
    <row r="1802" spans="1:17" ht="23.25" x14ac:dyDescent="0.25">
      <c r="A1802" s="72">
        <v>1801</v>
      </c>
      <c r="B1802" s="81" t="s">
        <v>327</v>
      </c>
      <c r="C1802" s="24"/>
      <c r="D1802" s="24" t="s">
        <v>376</v>
      </c>
      <c r="E1802" s="24" t="s">
        <v>1500</v>
      </c>
      <c r="F1802" s="24" t="s">
        <v>736</v>
      </c>
      <c r="G1802" s="24" t="s">
        <v>20</v>
      </c>
      <c r="H1802" s="24" t="s">
        <v>737</v>
      </c>
      <c r="I1802" s="58">
        <v>10</v>
      </c>
      <c r="J1802" s="249" t="str">
        <f t="shared" si="28"/>
        <v>Североуральский городской округ, пос. Третий Северный (г Североуральск), ул. Кедровая, д. 10</v>
      </c>
      <c r="K1802" s="75">
        <v>1046.3</v>
      </c>
      <c r="L1802" s="75">
        <v>12</v>
      </c>
      <c r="M1802" s="75">
        <v>6</v>
      </c>
      <c r="N1802" s="181" t="s">
        <v>1789</v>
      </c>
      <c r="O1802" s="39">
        <v>0</v>
      </c>
      <c r="P1802" s="181" t="s">
        <v>2283</v>
      </c>
      <c r="Q1802" s="65">
        <v>2637998.5599999991</v>
      </c>
    </row>
    <row r="1803" spans="1:17" ht="23.25" x14ac:dyDescent="0.25">
      <c r="A1803" s="72">
        <v>1802</v>
      </c>
      <c r="B1803" s="81" t="s">
        <v>327</v>
      </c>
      <c r="C1803" s="24"/>
      <c r="D1803" s="24" t="s">
        <v>376</v>
      </c>
      <c r="E1803" s="24" t="s">
        <v>1500</v>
      </c>
      <c r="F1803" s="24" t="s">
        <v>736</v>
      </c>
      <c r="G1803" s="24" t="s">
        <v>20</v>
      </c>
      <c r="H1803" s="24" t="s">
        <v>737</v>
      </c>
      <c r="I1803" s="58">
        <v>3</v>
      </c>
      <c r="J1803" s="249" t="str">
        <f t="shared" si="28"/>
        <v>Североуральский городской округ, пос. Третий Северный (г Североуральск), ул. Кедровая, д. 3</v>
      </c>
      <c r="K1803" s="75">
        <v>588.70000000000005</v>
      </c>
      <c r="L1803" s="75">
        <v>8</v>
      </c>
      <c r="M1803" s="75">
        <v>6</v>
      </c>
      <c r="N1803" s="181" t="s">
        <v>1789</v>
      </c>
      <c r="O1803" s="39">
        <v>0</v>
      </c>
      <c r="P1803" s="181" t="s">
        <v>2283</v>
      </c>
      <c r="Q1803" s="65">
        <v>1575366.08</v>
      </c>
    </row>
    <row r="1804" spans="1:17" x14ac:dyDescent="0.25">
      <c r="A1804" s="72">
        <v>1803</v>
      </c>
      <c r="B1804" s="81" t="s">
        <v>327</v>
      </c>
      <c r="C1804" s="73"/>
      <c r="D1804" s="24" t="s">
        <v>382</v>
      </c>
      <c r="E1804" s="24" t="s">
        <v>18</v>
      </c>
      <c r="F1804" s="24" t="s">
        <v>383</v>
      </c>
      <c r="G1804" s="24" t="s">
        <v>143</v>
      </c>
      <c r="H1804" s="24" t="s">
        <v>347</v>
      </c>
      <c r="I1804" s="58">
        <v>6</v>
      </c>
      <c r="J1804" s="249" t="str">
        <f t="shared" si="28"/>
        <v>Серовский городской округ, г. Серов, пр-кт Серова, д. 6</v>
      </c>
      <c r="K1804" s="75">
        <v>671.3</v>
      </c>
      <c r="L1804" s="75">
        <v>12</v>
      </c>
      <c r="M1804" s="75">
        <v>5</v>
      </c>
      <c r="N1804" s="38" t="s">
        <v>2153</v>
      </c>
      <c r="O1804" s="39">
        <v>42832</v>
      </c>
      <c r="P1804" s="38" t="s">
        <v>3034</v>
      </c>
      <c r="Q1804" s="65">
        <v>1400994.91</v>
      </c>
    </row>
    <row r="1805" spans="1:17" ht="23.25" x14ac:dyDescent="0.25">
      <c r="A1805" s="72">
        <v>1804</v>
      </c>
      <c r="B1805" s="81" t="s">
        <v>327</v>
      </c>
      <c r="C1805" s="24"/>
      <c r="D1805" s="24" t="s">
        <v>382</v>
      </c>
      <c r="E1805" s="24" t="s">
        <v>18</v>
      </c>
      <c r="F1805" s="24" t="s">
        <v>383</v>
      </c>
      <c r="G1805" s="24" t="s">
        <v>20</v>
      </c>
      <c r="H1805" s="24" t="s">
        <v>738</v>
      </c>
      <c r="I1805" s="58">
        <v>38</v>
      </c>
      <c r="J1805" s="249" t="str">
        <f t="shared" si="28"/>
        <v>Серовский городской округ, г. Серов, ул. 4 Пятилетки, д. 38</v>
      </c>
      <c r="K1805" s="75">
        <v>3616.9</v>
      </c>
      <c r="L1805" s="75">
        <v>71</v>
      </c>
      <c r="M1805" s="75">
        <v>1</v>
      </c>
      <c r="N1805" s="38" t="s">
        <v>2154</v>
      </c>
      <c r="O1805" s="39">
        <v>42905</v>
      </c>
      <c r="P1805" s="38" t="s">
        <v>1711</v>
      </c>
      <c r="Q1805" s="65">
        <v>1768074.78</v>
      </c>
    </row>
    <row r="1806" spans="1:17" ht="23.25" x14ac:dyDescent="0.25">
      <c r="A1806" s="72">
        <v>1805</v>
      </c>
      <c r="B1806" s="81" t="s">
        <v>327</v>
      </c>
      <c r="C1806" s="73"/>
      <c r="D1806" s="24" t="s">
        <v>382</v>
      </c>
      <c r="E1806" s="24" t="s">
        <v>18</v>
      </c>
      <c r="F1806" s="24" t="s">
        <v>383</v>
      </c>
      <c r="G1806" s="24" t="s">
        <v>20</v>
      </c>
      <c r="H1806" s="24" t="s">
        <v>393</v>
      </c>
      <c r="I1806" s="58">
        <v>11</v>
      </c>
      <c r="J1806" s="249" t="str">
        <f t="shared" si="28"/>
        <v>Серовский городской округ, г. Серов, ул. Автодорожная, д. 11</v>
      </c>
      <c r="K1806" s="75">
        <v>613.20000000000005</v>
      </c>
      <c r="L1806" s="75">
        <v>8</v>
      </c>
      <c r="M1806" s="75">
        <v>2</v>
      </c>
      <c r="N1806" s="38" t="s">
        <v>2153</v>
      </c>
      <c r="O1806" s="39">
        <v>42832</v>
      </c>
      <c r="P1806" s="38" t="s">
        <v>3034</v>
      </c>
      <c r="Q1806" s="65">
        <v>1454557.84</v>
      </c>
    </row>
    <row r="1807" spans="1:17" ht="23.25" x14ac:dyDescent="0.25">
      <c r="A1807" s="72">
        <v>1806</v>
      </c>
      <c r="B1807" s="81" t="s">
        <v>327</v>
      </c>
      <c r="C1807" s="73"/>
      <c r="D1807" s="24" t="s">
        <v>382</v>
      </c>
      <c r="E1807" s="24" t="s">
        <v>18</v>
      </c>
      <c r="F1807" s="24" t="s">
        <v>383</v>
      </c>
      <c r="G1807" s="24" t="s">
        <v>20</v>
      </c>
      <c r="H1807" s="24" t="s">
        <v>393</v>
      </c>
      <c r="I1807" s="58">
        <v>7</v>
      </c>
      <c r="J1807" s="249" t="str">
        <f t="shared" si="28"/>
        <v>Серовский городской округ, г. Серов, ул. Автодорожная, д. 7</v>
      </c>
      <c r="K1807" s="75">
        <v>954.7</v>
      </c>
      <c r="L1807" s="75">
        <v>12</v>
      </c>
      <c r="M1807" s="75">
        <v>3</v>
      </c>
      <c r="N1807" s="38" t="s">
        <v>2153</v>
      </c>
      <c r="O1807" s="39">
        <v>42832</v>
      </c>
      <c r="P1807" s="38" t="s">
        <v>3034</v>
      </c>
      <c r="Q1807" s="65">
        <v>2483672.79</v>
      </c>
    </row>
    <row r="1808" spans="1:17" ht="23.25" x14ac:dyDescent="0.25">
      <c r="A1808" s="72">
        <v>1807</v>
      </c>
      <c r="B1808" s="81" t="s">
        <v>327</v>
      </c>
      <c r="C1808" s="73"/>
      <c r="D1808" s="24" t="s">
        <v>382</v>
      </c>
      <c r="E1808" s="24" t="s">
        <v>18</v>
      </c>
      <c r="F1808" s="24" t="s">
        <v>383</v>
      </c>
      <c r="G1808" s="24" t="s">
        <v>20</v>
      </c>
      <c r="H1808" s="24" t="s">
        <v>393</v>
      </c>
      <c r="I1808" s="58">
        <v>9</v>
      </c>
      <c r="J1808" s="249" t="str">
        <f t="shared" si="28"/>
        <v>Серовский городской округ, г. Серов, ул. Автодорожная, д. 9</v>
      </c>
      <c r="K1808" s="75">
        <v>985.9</v>
      </c>
      <c r="L1808" s="75">
        <v>12</v>
      </c>
      <c r="M1808" s="75">
        <v>2</v>
      </c>
      <c r="N1808" s="38" t="s">
        <v>2153</v>
      </c>
      <c r="O1808" s="39">
        <v>42832</v>
      </c>
      <c r="P1808" s="38" t="s">
        <v>3034</v>
      </c>
      <c r="Q1808" s="65">
        <v>2588910.36</v>
      </c>
    </row>
    <row r="1809" spans="1:18" ht="23.25" x14ac:dyDescent="0.25">
      <c r="A1809" s="72">
        <v>1808</v>
      </c>
      <c r="B1809" s="81" t="s">
        <v>327</v>
      </c>
      <c r="C1809" s="24"/>
      <c r="D1809" s="24" t="s">
        <v>382</v>
      </c>
      <c r="E1809" s="24" t="s">
        <v>18</v>
      </c>
      <c r="F1809" s="24" t="s">
        <v>383</v>
      </c>
      <c r="G1809" s="24" t="s">
        <v>20</v>
      </c>
      <c r="H1809" s="24" t="s">
        <v>739</v>
      </c>
      <c r="I1809" s="58" t="s">
        <v>414</v>
      </c>
      <c r="J1809" s="249" t="str">
        <f t="shared" si="28"/>
        <v>Серовский городской округ, г. Серов, ул. Братьев Горшковых, д. 5А</v>
      </c>
      <c r="K1809" s="75">
        <v>1914.1</v>
      </c>
      <c r="L1809" s="75">
        <v>14</v>
      </c>
      <c r="M1809" s="75">
        <v>5</v>
      </c>
      <c r="N1809" s="181" t="s">
        <v>1764</v>
      </c>
      <c r="O1809" s="39">
        <v>42522</v>
      </c>
      <c r="P1809" s="181" t="s">
        <v>1762</v>
      </c>
      <c r="Q1809" s="65">
        <v>2545582.14</v>
      </c>
    </row>
    <row r="1810" spans="1:18" x14ac:dyDescent="0.25">
      <c r="A1810" s="72">
        <v>1809</v>
      </c>
      <c r="B1810" s="81" t="s">
        <v>327</v>
      </c>
      <c r="C1810" s="73"/>
      <c r="D1810" s="24" t="s">
        <v>382</v>
      </c>
      <c r="E1810" s="24" t="s">
        <v>18</v>
      </c>
      <c r="F1810" s="24" t="s">
        <v>383</v>
      </c>
      <c r="G1810" s="24" t="s">
        <v>20</v>
      </c>
      <c r="H1810" s="24" t="s">
        <v>750</v>
      </c>
      <c r="I1810" s="58">
        <v>3</v>
      </c>
      <c r="J1810" s="249" t="str">
        <f t="shared" si="28"/>
        <v>Серовский городской округ, г. Серов, ул. Визе, д. 3</v>
      </c>
      <c r="K1810" s="75">
        <v>480.7</v>
      </c>
      <c r="L1810" s="75">
        <v>8</v>
      </c>
      <c r="M1810" s="75">
        <v>2</v>
      </c>
      <c r="N1810" s="38" t="s">
        <v>2153</v>
      </c>
      <c r="O1810" s="39">
        <v>42832</v>
      </c>
      <c r="P1810" s="38" t="s">
        <v>3034</v>
      </c>
      <c r="Q1810" s="65">
        <v>858970.61</v>
      </c>
    </row>
    <row r="1811" spans="1:18" ht="22.5" x14ac:dyDescent="0.25">
      <c r="A1811" s="72">
        <v>1810</v>
      </c>
      <c r="B1811" s="81" t="s">
        <v>327</v>
      </c>
      <c r="C1811" s="24"/>
      <c r="D1811" s="24" t="s">
        <v>382</v>
      </c>
      <c r="E1811" s="24" t="s">
        <v>18</v>
      </c>
      <c r="F1811" s="24" t="s">
        <v>383</v>
      </c>
      <c r="G1811" s="24" t="s">
        <v>20</v>
      </c>
      <c r="H1811" s="24" t="s">
        <v>74</v>
      </c>
      <c r="I1811" s="58" t="s">
        <v>118</v>
      </c>
      <c r="J1811" s="249" t="str">
        <f t="shared" si="28"/>
        <v>Серовский городской округ, г. Серов, ул. Гагарина, д. 14А</v>
      </c>
      <c r="K1811" s="75">
        <v>508.3</v>
      </c>
      <c r="L1811" s="75">
        <v>8</v>
      </c>
      <c r="M1811" s="75">
        <v>3</v>
      </c>
      <c r="N1811" s="38" t="s">
        <v>3324</v>
      </c>
      <c r="O1811" s="39" t="s">
        <v>3325</v>
      </c>
      <c r="P1811" s="38" t="s">
        <v>1716</v>
      </c>
      <c r="Q1811" s="65">
        <v>1712146.76</v>
      </c>
    </row>
    <row r="1812" spans="1:18" ht="22.5" x14ac:dyDescent="0.25">
      <c r="A1812" s="72">
        <v>1811</v>
      </c>
      <c r="B1812" s="81" t="s">
        <v>327</v>
      </c>
      <c r="C1812" s="24"/>
      <c r="D1812" s="24" t="s">
        <v>382</v>
      </c>
      <c r="E1812" s="24" t="s">
        <v>18</v>
      </c>
      <c r="F1812" s="24" t="s">
        <v>383</v>
      </c>
      <c r="G1812" s="24" t="s">
        <v>20</v>
      </c>
      <c r="H1812" s="24" t="s">
        <v>74</v>
      </c>
      <c r="I1812" s="58">
        <v>15</v>
      </c>
      <c r="J1812" s="249" t="str">
        <f t="shared" si="28"/>
        <v>Серовский городской округ, г. Серов, ул. Гагарина, д. 15</v>
      </c>
      <c r="K1812" s="75">
        <v>880.8</v>
      </c>
      <c r="L1812" s="75">
        <v>12</v>
      </c>
      <c r="M1812" s="75">
        <v>2</v>
      </c>
      <c r="N1812" s="38" t="s">
        <v>2155</v>
      </c>
      <c r="O1812" s="39">
        <v>42832</v>
      </c>
      <c r="P1812" s="38" t="s">
        <v>1716</v>
      </c>
      <c r="Q1812" s="65">
        <v>1602597.42</v>
      </c>
    </row>
    <row r="1813" spans="1:18" ht="22.5" x14ac:dyDescent="0.25">
      <c r="A1813" s="72">
        <v>1812</v>
      </c>
      <c r="B1813" s="81" t="s">
        <v>327</v>
      </c>
      <c r="C1813" s="24"/>
      <c r="D1813" s="24" t="s">
        <v>382</v>
      </c>
      <c r="E1813" s="24" t="s">
        <v>18</v>
      </c>
      <c r="F1813" s="24" t="s">
        <v>383</v>
      </c>
      <c r="G1813" s="24" t="s">
        <v>20</v>
      </c>
      <c r="H1813" s="24" t="s">
        <v>74</v>
      </c>
      <c r="I1813" s="58">
        <v>16</v>
      </c>
      <c r="J1813" s="249" t="str">
        <f t="shared" si="28"/>
        <v>Серовский городской округ, г. Серов, ул. Гагарина, д. 16</v>
      </c>
      <c r="K1813" s="75">
        <v>883.3</v>
      </c>
      <c r="L1813" s="75">
        <v>12</v>
      </c>
      <c r="M1813" s="75">
        <v>3</v>
      </c>
      <c r="N1813" s="38" t="s">
        <v>3326</v>
      </c>
      <c r="O1813" s="39" t="s">
        <v>3327</v>
      </c>
      <c r="P1813" s="38" t="s">
        <v>1716</v>
      </c>
      <c r="Q1813" s="65">
        <v>1516661.02</v>
      </c>
    </row>
    <row r="1814" spans="1:18" ht="22.5" x14ac:dyDescent="0.25">
      <c r="A1814" s="72">
        <v>1813</v>
      </c>
      <c r="B1814" s="81" t="s">
        <v>327</v>
      </c>
      <c r="C1814" s="24"/>
      <c r="D1814" s="24" t="s">
        <v>382</v>
      </c>
      <c r="E1814" s="24" t="s">
        <v>18</v>
      </c>
      <c r="F1814" s="24" t="s">
        <v>383</v>
      </c>
      <c r="G1814" s="24" t="s">
        <v>20</v>
      </c>
      <c r="H1814" s="24" t="s">
        <v>74</v>
      </c>
      <c r="I1814" s="58">
        <v>8</v>
      </c>
      <c r="J1814" s="249" t="str">
        <f t="shared" si="28"/>
        <v>Серовский городской округ, г. Серов, ул. Гагарина, д. 8</v>
      </c>
      <c r="K1814" s="75">
        <v>1141.9000000000001</v>
      </c>
      <c r="L1814" s="75">
        <v>16</v>
      </c>
      <c r="M1814" s="75">
        <v>3</v>
      </c>
      <c r="N1814" s="38" t="s">
        <v>2155</v>
      </c>
      <c r="O1814" s="39">
        <v>42832</v>
      </c>
      <c r="P1814" s="38" t="s">
        <v>1716</v>
      </c>
      <c r="Q1814" s="65">
        <v>2447904.06</v>
      </c>
    </row>
    <row r="1815" spans="1:18" ht="23.25" x14ac:dyDescent="0.25">
      <c r="A1815" s="72">
        <v>1814</v>
      </c>
      <c r="B1815" s="81" t="s">
        <v>327</v>
      </c>
      <c r="C1815" s="24"/>
      <c r="D1815" s="24" t="s">
        <v>382</v>
      </c>
      <c r="E1815" s="24" t="s">
        <v>18</v>
      </c>
      <c r="F1815" s="24" t="s">
        <v>383</v>
      </c>
      <c r="G1815" s="24" t="s">
        <v>20</v>
      </c>
      <c r="H1815" s="24" t="s">
        <v>489</v>
      </c>
      <c r="I1815" s="58">
        <v>16</v>
      </c>
      <c r="J1815" s="249" t="str">
        <f t="shared" si="28"/>
        <v>Серовский городской округ, г. Серов, ул. Железнодорожников, д. 16</v>
      </c>
      <c r="K1815" s="75">
        <v>874.9</v>
      </c>
      <c r="L1815" s="75">
        <v>12</v>
      </c>
      <c r="M1815" s="75">
        <v>2</v>
      </c>
      <c r="N1815" s="38" t="s">
        <v>2153</v>
      </c>
      <c r="O1815" s="39">
        <v>42832</v>
      </c>
      <c r="P1815" s="38" t="s">
        <v>3034</v>
      </c>
      <c r="Q1815" s="65">
        <v>1379157.17</v>
      </c>
    </row>
    <row r="1816" spans="1:18" ht="23.25" x14ac:dyDescent="0.25">
      <c r="A1816" s="72">
        <v>1815</v>
      </c>
      <c r="B1816" s="81" t="s">
        <v>327</v>
      </c>
      <c r="C1816" s="73"/>
      <c r="D1816" s="24" t="s">
        <v>382</v>
      </c>
      <c r="E1816" s="24" t="s">
        <v>18</v>
      </c>
      <c r="F1816" s="24" t="s">
        <v>383</v>
      </c>
      <c r="G1816" s="24" t="s">
        <v>20</v>
      </c>
      <c r="H1816" s="24" t="s">
        <v>489</v>
      </c>
      <c r="I1816" s="58">
        <v>28</v>
      </c>
      <c r="J1816" s="249" t="str">
        <f t="shared" si="28"/>
        <v>Серовский городской округ, г. Серов, ул. Железнодорожников, д. 28</v>
      </c>
      <c r="K1816" s="75">
        <v>3058.8</v>
      </c>
      <c r="L1816" s="75">
        <v>40</v>
      </c>
      <c r="M1816" s="75">
        <v>2</v>
      </c>
      <c r="N1816" s="181" t="s">
        <v>2153</v>
      </c>
      <c r="O1816" s="39">
        <v>42832</v>
      </c>
      <c r="P1816" s="181" t="s">
        <v>3034</v>
      </c>
      <c r="Q1816" s="65">
        <v>3847718.06</v>
      </c>
    </row>
    <row r="1817" spans="1:18" ht="23.25" x14ac:dyDescent="0.25">
      <c r="A1817" s="72">
        <v>1816</v>
      </c>
      <c r="B1817" s="81" t="s">
        <v>327</v>
      </c>
      <c r="C1817" s="24"/>
      <c r="D1817" s="24" t="s">
        <v>382</v>
      </c>
      <c r="E1817" s="24" t="s">
        <v>18</v>
      </c>
      <c r="F1817" s="24" t="s">
        <v>383</v>
      </c>
      <c r="G1817" s="24" t="s">
        <v>20</v>
      </c>
      <c r="H1817" s="24" t="s">
        <v>396</v>
      </c>
      <c r="I1817" s="58">
        <v>16</v>
      </c>
      <c r="J1817" s="249" t="str">
        <f t="shared" si="28"/>
        <v>Серовский городской округ, г. Серов, ул. Заславского, д. 16</v>
      </c>
      <c r="K1817" s="75">
        <v>9307.4</v>
      </c>
      <c r="L1817" s="75">
        <v>152</v>
      </c>
      <c r="M1817" s="75">
        <v>1</v>
      </c>
      <c r="N1817" s="38" t="s">
        <v>2154</v>
      </c>
      <c r="O1817" s="39">
        <v>42905</v>
      </c>
      <c r="P1817" s="38" t="s">
        <v>1711</v>
      </c>
      <c r="Q1817" s="65">
        <v>4468884.49</v>
      </c>
    </row>
    <row r="1818" spans="1:18" x14ac:dyDescent="0.25">
      <c r="A1818" s="72">
        <v>1817</v>
      </c>
      <c r="B1818" s="81" t="s">
        <v>327</v>
      </c>
      <c r="C1818" s="24"/>
      <c r="D1818" s="24" t="s">
        <v>382</v>
      </c>
      <c r="E1818" s="24" t="s">
        <v>18</v>
      </c>
      <c r="F1818" s="24" t="s">
        <v>383</v>
      </c>
      <c r="G1818" s="24" t="s">
        <v>20</v>
      </c>
      <c r="H1818" s="24" t="s">
        <v>352</v>
      </c>
      <c r="I1818" s="58">
        <v>51</v>
      </c>
      <c r="J1818" s="249" t="str">
        <f t="shared" si="28"/>
        <v>Серовский городской округ, г. Серов, ул. Каляева, д. 51</v>
      </c>
      <c r="K1818" s="75">
        <v>5282</v>
      </c>
      <c r="L1818" s="75">
        <v>80</v>
      </c>
      <c r="M1818" s="75">
        <v>1</v>
      </c>
      <c r="N1818" s="38" t="s">
        <v>2154</v>
      </c>
      <c r="O1818" s="39">
        <v>42905</v>
      </c>
      <c r="P1818" s="38" t="s">
        <v>1711</v>
      </c>
      <c r="Q1818" s="65">
        <v>4996864.8</v>
      </c>
    </row>
    <row r="1819" spans="1:18" x14ac:dyDescent="0.25">
      <c r="A1819" s="72">
        <v>1818</v>
      </c>
      <c r="B1819" s="81" t="s">
        <v>327</v>
      </c>
      <c r="C1819" s="24"/>
      <c r="D1819" s="24" t="s">
        <v>382</v>
      </c>
      <c r="E1819" s="24" t="s">
        <v>18</v>
      </c>
      <c r="F1819" s="24" t="s">
        <v>383</v>
      </c>
      <c r="G1819" s="24" t="s">
        <v>20</v>
      </c>
      <c r="H1819" s="24" t="s">
        <v>352</v>
      </c>
      <c r="I1819" s="58">
        <v>55</v>
      </c>
      <c r="J1819" s="249" t="str">
        <f t="shared" si="28"/>
        <v>Серовский городской округ, г. Серов, ул. Каляева, д. 55</v>
      </c>
      <c r="K1819" s="75">
        <v>5956.4</v>
      </c>
      <c r="L1819" s="75">
        <v>60</v>
      </c>
      <c r="M1819" s="75">
        <v>1</v>
      </c>
      <c r="N1819" s="38" t="s">
        <v>2154</v>
      </c>
      <c r="O1819" s="39">
        <v>42905</v>
      </c>
      <c r="P1819" s="38" t="s">
        <v>1711</v>
      </c>
      <c r="Q1819" s="65">
        <v>2048201.28</v>
      </c>
    </row>
    <row r="1820" spans="1:18" ht="23.25" x14ac:dyDescent="0.25">
      <c r="A1820" s="72">
        <v>1819</v>
      </c>
      <c r="B1820" s="81" t="s">
        <v>327</v>
      </c>
      <c r="C1820" s="44"/>
      <c r="D1820" s="44" t="s">
        <v>382</v>
      </c>
      <c r="E1820" s="44" t="s">
        <v>18</v>
      </c>
      <c r="F1820" s="44" t="s">
        <v>383</v>
      </c>
      <c r="G1820" s="44" t="s">
        <v>20</v>
      </c>
      <c r="H1820" s="44" t="s">
        <v>75</v>
      </c>
      <c r="I1820" s="78" t="s">
        <v>763</v>
      </c>
      <c r="J1820" s="249" t="str">
        <f t="shared" si="28"/>
        <v>Серовский городской округ, г. Серов, ул. Карла Маркса, д. 42А</v>
      </c>
      <c r="K1820" s="75">
        <v>3942.3</v>
      </c>
      <c r="L1820" s="75">
        <v>70</v>
      </c>
      <c r="M1820" s="75">
        <v>1</v>
      </c>
      <c r="N1820" s="38" t="s">
        <v>2154</v>
      </c>
      <c r="O1820" s="39">
        <v>42905</v>
      </c>
      <c r="P1820" s="38" t="s">
        <v>1711</v>
      </c>
      <c r="Q1820" s="65">
        <v>1769524.22</v>
      </c>
    </row>
    <row r="1821" spans="1:18" ht="23.25" x14ac:dyDescent="0.25">
      <c r="A1821" s="72">
        <v>1820</v>
      </c>
      <c r="B1821" s="81" t="s">
        <v>327</v>
      </c>
      <c r="C1821" s="24"/>
      <c r="D1821" s="24" t="s">
        <v>382</v>
      </c>
      <c r="E1821" s="24" t="s">
        <v>18</v>
      </c>
      <c r="F1821" s="24" t="s">
        <v>383</v>
      </c>
      <c r="G1821" s="24" t="s">
        <v>20</v>
      </c>
      <c r="H1821" s="24" t="s">
        <v>331</v>
      </c>
      <c r="I1821" s="58" t="s">
        <v>115</v>
      </c>
      <c r="J1821" s="249" t="str">
        <f t="shared" si="28"/>
        <v>Серовский городской округ, г. Серов, ул. Карпинского, д. 1А</v>
      </c>
      <c r="K1821" s="75">
        <v>377.9</v>
      </c>
      <c r="L1821" s="75">
        <v>8</v>
      </c>
      <c r="M1821" s="75">
        <v>1</v>
      </c>
      <c r="N1821" s="38" t="s">
        <v>2284</v>
      </c>
      <c r="O1821" s="39">
        <v>42786</v>
      </c>
      <c r="P1821" s="38" t="s">
        <v>1716</v>
      </c>
      <c r="Q1821" s="65">
        <v>29757.24</v>
      </c>
      <c r="R1821" s="102" t="s">
        <v>2348</v>
      </c>
    </row>
    <row r="1822" spans="1:18" ht="22.5" x14ac:dyDescent="0.25">
      <c r="A1822" s="72">
        <v>1821</v>
      </c>
      <c r="B1822" s="81" t="s">
        <v>327</v>
      </c>
      <c r="C1822" s="24"/>
      <c r="D1822" s="24" t="s">
        <v>382</v>
      </c>
      <c r="E1822" s="24" t="s">
        <v>18</v>
      </c>
      <c r="F1822" s="24" t="s">
        <v>383</v>
      </c>
      <c r="G1822" s="24" t="s">
        <v>20</v>
      </c>
      <c r="H1822" s="24" t="s">
        <v>740</v>
      </c>
      <c r="I1822" s="58">
        <v>1</v>
      </c>
      <c r="J1822" s="249" t="str">
        <f t="shared" si="28"/>
        <v>Серовский городской округ, г. Серов, ул. Касаткина, д. 1</v>
      </c>
      <c r="K1822" s="75">
        <v>600.1</v>
      </c>
      <c r="L1822" s="75">
        <v>15</v>
      </c>
      <c r="M1822" s="75">
        <v>3</v>
      </c>
      <c r="N1822" s="38" t="s">
        <v>2155</v>
      </c>
      <c r="O1822" s="39">
        <v>42832</v>
      </c>
      <c r="P1822" s="38" t="s">
        <v>1716</v>
      </c>
      <c r="Q1822" s="65">
        <v>1221812.44</v>
      </c>
    </row>
    <row r="1823" spans="1:18" ht="22.5" x14ac:dyDescent="0.25">
      <c r="A1823" s="72">
        <v>1822</v>
      </c>
      <c r="B1823" s="81" t="s">
        <v>327</v>
      </c>
      <c r="C1823" s="24"/>
      <c r="D1823" s="44" t="s">
        <v>382</v>
      </c>
      <c r="E1823" s="44" t="s">
        <v>18</v>
      </c>
      <c r="F1823" s="44" t="s">
        <v>383</v>
      </c>
      <c r="G1823" s="44" t="s">
        <v>20</v>
      </c>
      <c r="H1823" s="44" t="s">
        <v>740</v>
      </c>
      <c r="I1823" s="78">
        <v>10</v>
      </c>
      <c r="J1823" s="249" t="str">
        <f t="shared" si="28"/>
        <v>Серовский городской округ, г. Серов, ул. Касаткина, д. 10</v>
      </c>
      <c r="K1823" s="75">
        <v>620.6</v>
      </c>
      <c r="L1823" s="75">
        <v>14</v>
      </c>
      <c r="M1823" s="75">
        <v>3</v>
      </c>
      <c r="N1823" s="181" t="s">
        <v>1764</v>
      </c>
      <c r="O1823" s="39">
        <v>42522</v>
      </c>
      <c r="P1823" s="181" t="s">
        <v>1762</v>
      </c>
      <c r="Q1823" s="65">
        <v>1129327.26</v>
      </c>
    </row>
    <row r="1824" spans="1:18" ht="22.5" x14ac:dyDescent="0.25">
      <c r="A1824" s="72">
        <v>1823</v>
      </c>
      <c r="B1824" s="81" t="s">
        <v>327</v>
      </c>
      <c r="C1824" s="24"/>
      <c r="D1824" s="24" t="s">
        <v>382</v>
      </c>
      <c r="E1824" s="24" t="s">
        <v>18</v>
      </c>
      <c r="F1824" s="24" t="s">
        <v>383</v>
      </c>
      <c r="G1824" s="24" t="s">
        <v>20</v>
      </c>
      <c r="H1824" s="24" t="s">
        <v>740</v>
      </c>
      <c r="I1824" s="58">
        <v>2</v>
      </c>
      <c r="J1824" s="249" t="str">
        <f t="shared" si="28"/>
        <v>Серовский городской округ, г. Серов, ул. Касаткина, д. 2</v>
      </c>
      <c r="K1824" s="75">
        <v>610.1</v>
      </c>
      <c r="L1824" s="75">
        <v>10</v>
      </c>
      <c r="M1824" s="75">
        <v>3</v>
      </c>
      <c r="N1824" s="38" t="s">
        <v>2155</v>
      </c>
      <c r="O1824" s="39">
        <v>42832</v>
      </c>
      <c r="P1824" s="38" t="s">
        <v>1716</v>
      </c>
      <c r="Q1824" s="65">
        <v>1111602.45</v>
      </c>
    </row>
    <row r="1825" spans="1:17" ht="22.5" x14ac:dyDescent="0.25">
      <c r="A1825" s="72">
        <v>1824</v>
      </c>
      <c r="B1825" s="81" t="s">
        <v>327</v>
      </c>
      <c r="C1825" s="73"/>
      <c r="D1825" s="24" t="s">
        <v>382</v>
      </c>
      <c r="E1825" s="24" t="s">
        <v>18</v>
      </c>
      <c r="F1825" s="24" t="s">
        <v>383</v>
      </c>
      <c r="G1825" s="24" t="s">
        <v>20</v>
      </c>
      <c r="H1825" s="24" t="s">
        <v>740</v>
      </c>
      <c r="I1825" s="58">
        <v>3</v>
      </c>
      <c r="J1825" s="249" t="str">
        <f t="shared" si="28"/>
        <v>Серовский городской округ, г. Серов, ул. Касаткина, д. 3</v>
      </c>
      <c r="K1825" s="75">
        <v>606.6</v>
      </c>
      <c r="L1825" s="75">
        <v>15</v>
      </c>
      <c r="M1825" s="75">
        <v>3</v>
      </c>
      <c r="N1825" s="181" t="s">
        <v>1764</v>
      </c>
      <c r="O1825" s="39">
        <v>42522</v>
      </c>
      <c r="P1825" s="181" t="s">
        <v>1762</v>
      </c>
      <c r="Q1825" s="65">
        <v>898004.77999999991</v>
      </c>
    </row>
    <row r="1826" spans="1:17" ht="22.5" x14ac:dyDescent="0.25">
      <c r="A1826" s="72">
        <v>1825</v>
      </c>
      <c r="B1826" s="81" t="s">
        <v>327</v>
      </c>
      <c r="C1826" s="24"/>
      <c r="D1826" s="24" t="s">
        <v>382</v>
      </c>
      <c r="E1826" s="24" t="s">
        <v>18</v>
      </c>
      <c r="F1826" s="24" t="s">
        <v>383</v>
      </c>
      <c r="G1826" s="24" t="s">
        <v>20</v>
      </c>
      <c r="H1826" s="24" t="s">
        <v>740</v>
      </c>
      <c r="I1826" s="58">
        <v>4</v>
      </c>
      <c r="J1826" s="249" t="str">
        <f t="shared" si="28"/>
        <v>Серовский городской округ, г. Серов, ул. Касаткина, д. 4</v>
      </c>
      <c r="K1826" s="75">
        <v>615.1</v>
      </c>
      <c r="L1826" s="75">
        <v>14</v>
      </c>
      <c r="M1826" s="75">
        <v>3</v>
      </c>
      <c r="N1826" s="38" t="s">
        <v>2155</v>
      </c>
      <c r="O1826" s="39">
        <v>42832</v>
      </c>
      <c r="P1826" s="38" t="s">
        <v>1716</v>
      </c>
      <c r="Q1826" s="65">
        <v>1145595.17</v>
      </c>
    </row>
    <row r="1827" spans="1:17" ht="22.5" x14ac:dyDescent="0.25">
      <c r="A1827" s="72">
        <v>1826</v>
      </c>
      <c r="B1827" s="81" t="s">
        <v>327</v>
      </c>
      <c r="C1827" s="24"/>
      <c r="D1827" s="24" t="s">
        <v>382</v>
      </c>
      <c r="E1827" s="24" t="s">
        <v>18</v>
      </c>
      <c r="F1827" s="24" t="s">
        <v>383</v>
      </c>
      <c r="G1827" s="24" t="s">
        <v>20</v>
      </c>
      <c r="H1827" s="24" t="s">
        <v>740</v>
      </c>
      <c r="I1827" s="58">
        <v>5</v>
      </c>
      <c r="J1827" s="249" t="str">
        <f t="shared" si="28"/>
        <v>Серовский городской округ, г. Серов, ул. Касаткина, д. 5</v>
      </c>
      <c r="K1827" s="75">
        <v>641.4</v>
      </c>
      <c r="L1827" s="75">
        <v>14</v>
      </c>
      <c r="M1827" s="75">
        <v>3</v>
      </c>
      <c r="N1827" s="38" t="s">
        <v>2155</v>
      </c>
      <c r="O1827" s="39">
        <v>42832</v>
      </c>
      <c r="P1827" s="38" t="s">
        <v>1716</v>
      </c>
      <c r="Q1827" s="65">
        <v>1322699.95</v>
      </c>
    </row>
    <row r="1828" spans="1:17" ht="22.5" x14ac:dyDescent="0.25">
      <c r="A1828" s="72">
        <v>1827</v>
      </c>
      <c r="B1828" s="81" t="s">
        <v>327</v>
      </c>
      <c r="C1828" s="73"/>
      <c r="D1828" s="24" t="s">
        <v>382</v>
      </c>
      <c r="E1828" s="24" t="s">
        <v>18</v>
      </c>
      <c r="F1828" s="24" t="s">
        <v>383</v>
      </c>
      <c r="G1828" s="24" t="s">
        <v>20</v>
      </c>
      <c r="H1828" s="24" t="s">
        <v>740</v>
      </c>
      <c r="I1828" s="58">
        <v>7</v>
      </c>
      <c r="J1828" s="249" t="str">
        <f t="shared" si="28"/>
        <v>Серовский городской округ, г. Серов, ул. Касаткина, д. 7</v>
      </c>
      <c r="K1828" s="75">
        <v>660.3</v>
      </c>
      <c r="L1828" s="75">
        <v>12</v>
      </c>
      <c r="M1828" s="75">
        <v>3</v>
      </c>
      <c r="N1828" s="181" t="s">
        <v>1764</v>
      </c>
      <c r="O1828" s="39">
        <v>42522</v>
      </c>
      <c r="P1828" s="181" t="s">
        <v>1762</v>
      </c>
      <c r="Q1828" s="65">
        <v>1417863.22</v>
      </c>
    </row>
    <row r="1829" spans="1:17" ht="22.5" x14ac:dyDescent="0.25">
      <c r="A1829" s="72">
        <v>1828</v>
      </c>
      <c r="B1829" s="81" t="s">
        <v>327</v>
      </c>
      <c r="C1829" s="24"/>
      <c r="D1829" s="24" t="s">
        <v>382</v>
      </c>
      <c r="E1829" s="24" t="s">
        <v>18</v>
      </c>
      <c r="F1829" s="24" t="s">
        <v>383</v>
      </c>
      <c r="G1829" s="24" t="s">
        <v>20</v>
      </c>
      <c r="H1829" s="24" t="s">
        <v>740</v>
      </c>
      <c r="I1829" s="58">
        <v>9</v>
      </c>
      <c r="J1829" s="249" t="str">
        <f t="shared" si="28"/>
        <v>Серовский городской округ, г. Серов, ул. Касаткина, д. 9</v>
      </c>
      <c r="K1829" s="75">
        <v>612.6</v>
      </c>
      <c r="L1829" s="75">
        <v>16</v>
      </c>
      <c r="M1829" s="75">
        <v>3</v>
      </c>
      <c r="N1829" s="38" t="s">
        <v>2155</v>
      </c>
      <c r="O1829" s="39">
        <v>42832</v>
      </c>
      <c r="P1829" s="38" t="s">
        <v>1716</v>
      </c>
      <c r="Q1829" s="65">
        <v>1250324.27</v>
      </c>
    </row>
    <row r="1830" spans="1:17" ht="33.75" x14ac:dyDescent="0.25">
      <c r="A1830" s="80">
        <v>1829</v>
      </c>
      <c r="B1830" s="81" t="s">
        <v>327</v>
      </c>
      <c r="C1830" s="24"/>
      <c r="D1830" s="24" t="s">
        <v>382</v>
      </c>
      <c r="E1830" s="24" t="s">
        <v>18</v>
      </c>
      <c r="F1830" s="24" t="s">
        <v>383</v>
      </c>
      <c r="G1830" s="24" t="s">
        <v>20</v>
      </c>
      <c r="H1830" s="24" t="s">
        <v>34</v>
      </c>
      <c r="I1830" s="58">
        <v>7</v>
      </c>
      <c r="J1830" s="249" t="str">
        <f t="shared" si="28"/>
        <v>Серовский городской округ, г. Серов, ул. Кирова, д. 7</v>
      </c>
      <c r="K1830" s="75">
        <v>2018.4</v>
      </c>
      <c r="L1830" s="75">
        <v>22</v>
      </c>
      <c r="M1830" s="75">
        <v>6</v>
      </c>
      <c r="N1830" s="181" t="s">
        <v>3328</v>
      </c>
      <c r="O1830" s="39" t="s">
        <v>3329</v>
      </c>
      <c r="P1830" s="181" t="s">
        <v>3330</v>
      </c>
      <c r="Q1830" s="65">
        <v>2943391.4299999992</v>
      </c>
    </row>
    <row r="1831" spans="1:17" ht="22.5" x14ac:dyDescent="0.25">
      <c r="A1831" s="72">
        <v>1830</v>
      </c>
      <c r="B1831" s="81" t="s">
        <v>327</v>
      </c>
      <c r="C1831" s="73"/>
      <c r="D1831" s="24" t="s">
        <v>382</v>
      </c>
      <c r="E1831" s="24" t="s">
        <v>18</v>
      </c>
      <c r="F1831" s="24" t="s">
        <v>383</v>
      </c>
      <c r="G1831" s="24" t="s">
        <v>20</v>
      </c>
      <c r="H1831" s="24" t="s">
        <v>34</v>
      </c>
      <c r="I1831" s="58" t="s">
        <v>120</v>
      </c>
      <c r="J1831" s="249" t="str">
        <f t="shared" si="28"/>
        <v>Серовский городской округ, г. Серов, ул. Кирова, д. 7А</v>
      </c>
      <c r="K1831" s="75">
        <v>1207</v>
      </c>
      <c r="L1831" s="75">
        <v>12</v>
      </c>
      <c r="M1831" s="75">
        <v>5</v>
      </c>
      <c r="N1831" s="181" t="s">
        <v>1764</v>
      </c>
      <c r="O1831" s="39">
        <v>42522</v>
      </c>
      <c r="P1831" s="181" t="s">
        <v>1762</v>
      </c>
      <c r="Q1831" s="65">
        <v>1452923.3800000001</v>
      </c>
    </row>
    <row r="1832" spans="1:17" ht="23.25" x14ac:dyDescent="0.25">
      <c r="A1832" s="72">
        <v>1831</v>
      </c>
      <c r="B1832" s="81" t="s">
        <v>327</v>
      </c>
      <c r="C1832" s="24"/>
      <c r="D1832" s="44" t="s">
        <v>382</v>
      </c>
      <c r="E1832" s="44" t="s">
        <v>18</v>
      </c>
      <c r="F1832" s="44" t="s">
        <v>383</v>
      </c>
      <c r="G1832" s="44" t="s">
        <v>20</v>
      </c>
      <c r="H1832" s="44" t="s">
        <v>49</v>
      </c>
      <c r="I1832" s="78">
        <v>17</v>
      </c>
      <c r="J1832" s="249" t="str">
        <f t="shared" si="28"/>
        <v>Серовский городской округ, г. Серов, ул. Коммунальная, д. 17</v>
      </c>
      <c r="K1832" s="75">
        <v>531.29999999999995</v>
      </c>
      <c r="L1832" s="75">
        <v>15</v>
      </c>
      <c r="M1832" s="75">
        <v>4</v>
      </c>
      <c r="N1832" s="181" t="s">
        <v>1767</v>
      </c>
      <c r="O1832" s="39">
        <v>42314</v>
      </c>
      <c r="P1832" s="181" t="s">
        <v>1716</v>
      </c>
      <c r="Q1832" s="65">
        <v>1136010.78</v>
      </c>
    </row>
    <row r="1833" spans="1:17" x14ac:dyDescent="0.25">
      <c r="A1833" s="72">
        <v>1832</v>
      </c>
      <c r="B1833" s="81" t="s">
        <v>327</v>
      </c>
      <c r="C1833" s="24"/>
      <c r="D1833" s="24" t="s">
        <v>382</v>
      </c>
      <c r="E1833" s="24" t="s">
        <v>18</v>
      </c>
      <c r="F1833" s="24" t="s">
        <v>383</v>
      </c>
      <c r="G1833" s="24" t="s">
        <v>20</v>
      </c>
      <c r="H1833" s="24" t="s">
        <v>751</v>
      </c>
      <c r="I1833" s="58">
        <v>23</v>
      </c>
      <c r="J1833" s="249" t="str">
        <f t="shared" si="28"/>
        <v>Серовский городской округ, г. Серов, ул. Короленко, д. 23</v>
      </c>
      <c r="K1833" s="75">
        <v>3252.4</v>
      </c>
      <c r="L1833" s="75">
        <v>60</v>
      </c>
      <c r="M1833" s="75">
        <v>1</v>
      </c>
      <c r="N1833" s="38" t="s">
        <v>2154</v>
      </c>
      <c r="O1833" s="39">
        <v>42905</v>
      </c>
      <c r="P1833" s="38" t="s">
        <v>1711</v>
      </c>
      <c r="Q1833" s="65">
        <v>3441944.14</v>
      </c>
    </row>
    <row r="1834" spans="1:17" ht="22.5" x14ac:dyDescent="0.25">
      <c r="A1834" s="72">
        <v>1833</v>
      </c>
      <c r="B1834" s="81" t="s">
        <v>327</v>
      </c>
      <c r="C1834" s="73"/>
      <c r="D1834" s="24" t="s">
        <v>382</v>
      </c>
      <c r="E1834" s="24" t="s">
        <v>18</v>
      </c>
      <c r="F1834" s="24" t="s">
        <v>383</v>
      </c>
      <c r="G1834" s="24" t="s">
        <v>20</v>
      </c>
      <c r="H1834" s="24" t="s">
        <v>69</v>
      </c>
      <c r="I1834" s="58">
        <v>19</v>
      </c>
      <c r="J1834" s="249" t="str">
        <f t="shared" si="28"/>
        <v>Серовский городской округ, г. Серов, ул. Мира, д. 19</v>
      </c>
      <c r="K1834" s="75">
        <v>547.21</v>
      </c>
      <c r="L1834" s="75">
        <v>8</v>
      </c>
      <c r="M1834" s="75">
        <v>3</v>
      </c>
      <c r="N1834" s="38" t="s">
        <v>2190</v>
      </c>
      <c r="O1834" s="39" t="s">
        <v>2191</v>
      </c>
      <c r="P1834" s="38" t="s">
        <v>3034</v>
      </c>
      <c r="Q1834" s="65">
        <v>1654113.84</v>
      </c>
    </row>
    <row r="1835" spans="1:17" ht="22.5" x14ac:dyDescent="0.25">
      <c r="A1835" s="72">
        <v>1834</v>
      </c>
      <c r="B1835" s="81" t="s">
        <v>327</v>
      </c>
      <c r="C1835" s="73"/>
      <c r="D1835" s="24" t="s">
        <v>382</v>
      </c>
      <c r="E1835" s="24" t="s">
        <v>18</v>
      </c>
      <c r="F1835" s="24" t="s">
        <v>383</v>
      </c>
      <c r="G1835" s="24" t="s">
        <v>20</v>
      </c>
      <c r="H1835" s="24" t="s">
        <v>69</v>
      </c>
      <c r="I1835" s="58">
        <v>21</v>
      </c>
      <c r="J1835" s="249" t="str">
        <f t="shared" si="28"/>
        <v>Серовский городской округ, г. Серов, ул. Мира, д. 21</v>
      </c>
      <c r="K1835" s="75">
        <v>558.5</v>
      </c>
      <c r="L1835" s="75">
        <v>8</v>
      </c>
      <c r="M1835" s="75">
        <v>4</v>
      </c>
      <c r="N1835" s="38" t="s">
        <v>2190</v>
      </c>
      <c r="O1835" s="39" t="s">
        <v>2191</v>
      </c>
      <c r="P1835" s="38" t="s">
        <v>3034</v>
      </c>
      <c r="Q1835" s="65">
        <v>1646323.15</v>
      </c>
    </row>
    <row r="1836" spans="1:17" x14ac:dyDescent="0.25">
      <c r="A1836" s="80">
        <v>1835</v>
      </c>
      <c r="B1836" s="81" t="s">
        <v>327</v>
      </c>
      <c r="C1836" s="44"/>
      <c r="D1836" s="44" t="s">
        <v>382</v>
      </c>
      <c r="E1836" s="44" t="s">
        <v>18</v>
      </c>
      <c r="F1836" s="44" t="s">
        <v>383</v>
      </c>
      <c r="G1836" s="44" t="s">
        <v>20</v>
      </c>
      <c r="H1836" s="44" t="s">
        <v>387</v>
      </c>
      <c r="I1836" s="78">
        <v>42</v>
      </c>
      <c r="J1836" s="249" t="str">
        <f t="shared" si="28"/>
        <v>Серовский городской округ, г. Серов, ул. Народная, д. 42</v>
      </c>
      <c r="K1836" s="75">
        <v>808.5</v>
      </c>
      <c r="L1836" s="75">
        <v>6</v>
      </c>
      <c r="M1836" s="75">
        <v>1</v>
      </c>
      <c r="N1836" s="38" t="s">
        <v>2156</v>
      </c>
      <c r="O1836" s="39">
        <v>42899</v>
      </c>
      <c r="P1836" s="38" t="s">
        <v>2032</v>
      </c>
      <c r="Q1836" s="65">
        <v>858680.56</v>
      </c>
    </row>
    <row r="1837" spans="1:17" x14ac:dyDescent="0.25">
      <c r="A1837" s="72">
        <v>1836</v>
      </c>
      <c r="B1837" s="81" t="s">
        <v>327</v>
      </c>
      <c r="C1837" s="44"/>
      <c r="D1837" s="44" t="s">
        <v>382</v>
      </c>
      <c r="E1837" s="44" t="s">
        <v>18</v>
      </c>
      <c r="F1837" s="44" t="s">
        <v>383</v>
      </c>
      <c r="G1837" s="44" t="s">
        <v>20</v>
      </c>
      <c r="H1837" s="44" t="s">
        <v>387</v>
      </c>
      <c r="I1837" s="78">
        <v>44</v>
      </c>
      <c r="J1837" s="249" t="str">
        <f t="shared" si="28"/>
        <v>Серовский городской округ, г. Серов, ул. Народная, д. 44</v>
      </c>
      <c r="K1837" s="75">
        <v>759.8</v>
      </c>
      <c r="L1837" s="75">
        <v>12</v>
      </c>
      <c r="M1837" s="75">
        <v>2</v>
      </c>
      <c r="N1837" s="38" t="s">
        <v>2156</v>
      </c>
      <c r="O1837" s="39">
        <v>42899</v>
      </c>
      <c r="P1837" s="38" t="s">
        <v>2032</v>
      </c>
      <c r="Q1837" s="65">
        <v>1406585.93</v>
      </c>
    </row>
    <row r="1838" spans="1:17" ht="23.25" x14ac:dyDescent="0.25">
      <c r="A1838" s="72">
        <v>1837</v>
      </c>
      <c r="B1838" s="81" t="s">
        <v>327</v>
      </c>
      <c r="C1838" s="24"/>
      <c r="D1838" s="24" t="s">
        <v>382</v>
      </c>
      <c r="E1838" s="24" t="s">
        <v>18</v>
      </c>
      <c r="F1838" s="24" t="s">
        <v>383</v>
      </c>
      <c r="G1838" s="24" t="s">
        <v>20</v>
      </c>
      <c r="H1838" s="24" t="s">
        <v>576</v>
      </c>
      <c r="I1838" s="58">
        <v>12</v>
      </c>
      <c r="J1838" s="249" t="str">
        <f t="shared" si="28"/>
        <v>Серовский городской округ, г. Серов, ул. Олега Кошевого, д. 12</v>
      </c>
      <c r="K1838" s="75">
        <v>433</v>
      </c>
      <c r="L1838" s="75">
        <v>8</v>
      </c>
      <c r="M1838" s="75">
        <v>1</v>
      </c>
      <c r="N1838" s="38" t="s">
        <v>2153</v>
      </c>
      <c r="O1838" s="39">
        <v>42832</v>
      </c>
      <c r="P1838" s="38" t="s">
        <v>3034</v>
      </c>
      <c r="Q1838" s="65">
        <v>734589.7</v>
      </c>
    </row>
    <row r="1839" spans="1:17" ht="23.25" x14ac:dyDescent="0.25">
      <c r="A1839" s="72">
        <v>1838</v>
      </c>
      <c r="B1839" s="81" t="s">
        <v>327</v>
      </c>
      <c r="C1839" s="24"/>
      <c r="D1839" s="24" t="s">
        <v>382</v>
      </c>
      <c r="E1839" s="24" t="s">
        <v>18</v>
      </c>
      <c r="F1839" s="24" t="s">
        <v>383</v>
      </c>
      <c r="G1839" s="24" t="s">
        <v>20</v>
      </c>
      <c r="H1839" s="24" t="s">
        <v>576</v>
      </c>
      <c r="I1839" s="58">
        <v>8</v>
      </c>
      <c r="J1839" s="249" t="str">
        <f t="shared" si="28"/>
        <v>Серовский городской округ, г. Серов, ул. Олега Кошевого, д. 8</v>
      </c>
      <c r="K1839" s="75">
        <v>429.3</v>
      </c>
      <c r="L1839" s="75">
        <v>8</v>
      </c>
      <c r="M1839" s="75">
        <v>1</v>
      </c>
      <c r="N1839" s="38" t="s">
        <v>2153</v>
      </c>
      <c r="O1839" s="39">
        <v>42832</v>
      </c>
      <c r="P1839" s="38" t="s">
        <v>3034</v>
      </c>
      <c r="Q1839" s="65">
        <v>756895.25</v>
      </c>
    </row>
    <row r="1840" spans="1:17" ht="22.5" x14ac:dyDescent="0.25">
      <c r="A1840" s="72">
        <v>1839</v>
      </c>
      <c r="B1840" s="81" t="s">
        <v>327</v>
      </c>
      <c r="C1840" s="24"/>
      <c r="D1840" s="24" t="s">
        <v>382</v>
      </c>
      <c r="E1840" s="24" t="s">
        <v>18</v>
      </c>
      <c r="F1840" s="24" t="s">
        <v>383</v>
      </c>
      <c r="G1840" s="24" t="s">
        <v>20</v>
      </c>
      <c r="H1840" s="24" t="s">
        <v>187</v>
      </c>
      <c r="I1840" s="58">
        <v>20</v>
      </c>
      <c r="J1840" s="249" t="str">
        <f t="shared" si="28"/>
        <v>Серовский городской округ, г. Серов, ул. Парковая, д. 20</v>
      </c>
      <c r="K1840" s="75">
        <v>431</v>
      </c>
      <c r="L1840" s="75">
        <v>18</v>
      </c>
      <c r="M1840" s="75">
        <v>5</v>
      </c>
      <c r="N1840" s="181" t="s">
        <v>1764</v>
      </c>
      <c r="O1840" s="39">
        <v>42522</v>
      </c>
      <c r="P1840" s="181" t="s">
        <v>1762</v>
      </c>
      <c r="Q1840" s="65">
        <v>699607.84000000008</v>
      </c>
    </row>
    <row r="1841" spans="1:18" ht="23.25" x14ac:dyDescent="0.25">
      <c r="A1841" s="72">
        <v>1840</v>
      </c>
      <c r="B1841" s="81" t="s">
        <v>327</v>
      </c>
      <c r="C1841" s="24"/>
      <c r="D1841" s="24" t="s">
        <v>382</v>
      </c>
      <c r="E1841" s="24" t="s">
        <v>18</v>
      </c>
      <c r="F1841" s="24" t="s">
        <v>383</v>
      </c>
      <c r="G1841" s="24" t="s">
        <v>20</v>
      </c>
      <c r="H1841" s="24" t="s">
        <v>741</v>
      </c>
      <c r="I1841" s="58">
        <v>14</v>
      </c>
      <c r="J1841" s="249" t="str">
        <f t="shared" si="28"/>
        <v>Серовский городской округ, г. Серов, ул. Паровозников, д. 14</v>
      </c>
      <c r="K1841" s="75">
        <v>842.5</v>
      </c>
      <c r="L1841" s="75">
        <v>12</v>
      </c>
      <c r="M1841" s="75">
        <v>2</v>
      </c>
      <c r="N1841" s="38" t="s">
        <v>2155</v>
      </c>
      <c r="O1841" s="39">
        <v>42832</v>
      </c>
      <c r="P1841" s="38" t="s">
        <v>1716</v>
      </c>
      <c r="Q1841" s="65">
        <v>1591229.5</v>
      </c>
    </row>
    <row r="1842" spans="1:18" ht="23.25" x14ac:dyDescent="0.25">
      <c r="A1842" s="72">
        <v>1841</v>
      </c>
      <c r="B1842" s="81" t="s">
        <v>327</v>
      </c>
      <c r="C1842" s="24"/>
      <c r="D1842" s="24" t="s">
        <v>382</v>
      </c>
      <c r="E1842" s="24" t="s">
        <v>18</v>
      </c>
      <c r="F1842" s="24" t="s">
        <v>383</v>
      </c>
      <c r="G1842" s="24" t="s">
        <v>20</v>
      </c>
      <c r="H1842" s="24" t="s">
        <v>741</v>
      </c>
      <c r="I1842" s="58">
        <v>22</v>
      </c>
      <c r="J1842" s="249" t="str">
        <f t="shared" si="28"/>
        <v>Серовский городской округ, г. Серов, ул. Паровозников, д. 22</v>
      </c>
      <c r="K1842" s="75">
        <v>587.4</v>
      </c>
      <c r="L1842" s="75">
        <v>8</v>
      </c>
      <c r="M1842" s="75">
        <v>2</v>
      </c>
      <c r="N1842" s="38" t="s">
        <v>2155</v>
      </c>
      <c r="O1842" s="39">
        <v>42832</v>
      </c>
      <c r="P1842" s="38" t="s">
        <v>1716</v>
      </c>
      <c r="Q1842" s="65">
        <v>903747.38</v>
      </c>
    </row>
    <row r="1843" spans="1:18" ht="23.25" x14ac:dyDescent="0.25">
      <c r="A1843" s="72">
        <v>1842</v>
      </c>
      <c r="B1843" s="81" t="s">
        <v>327</v>
      </c>
      <c r="C1843" s="24"/>
      <c r="D1843" s="24" t="s">
        <v>382</v>
      </c>
      <c r="E1843" s="24" t="s">
        <v>18</v>
      </c>
      <c r="F1843" s="24" t="s">
        <v>383</v>
      </c>
      <c r="G1843" s="24" t="s">
        <v>20</v>
      </c>
      <c r="H1843" s="24" t="s">
        <v>741</v>
      </c>
      <c r="I1843" s="58">
        <v>26</v>
      </c>
      <c r="J1843" s="249" t="str">
        <f t="shared" si="28"/>
        <v>Серовский городской округ, г. Серов, ул. Паровозников, д. 26</v>
      </c>
      <c r="K1843" s="75">
        <v>500.5</v>
      </c>
      <c r="L1843" s="75">
        <v>8</v>
      </c>
      <c r="M1843" s="75">
        <v>2</v>
      </c>
      <c r="N1843" s="38" t="s">
        <v>2155</v>
      </c>
      <c r="O1843" s="39">
        <v>42832</v>
      </c>
      <c r="P1843" s="38" t="s">
        <v>1716</v>
      </c>
      <c r="Q1843" s="65">
        <v>930403.93</v>
      </c>
    </row>
    <row r="1844" spans="1:18" ht="23.25" x14ac:dyDescent="0.25">
      <c r="A1844" s="72">
        <v>1843</v>
      </c>
      <c r="B1844" s="81" t="s">
        <v>327</v>
      </c>
      <c r="C1844" s="24"/>
      <c r="D1844" s="24" t="s">
        <v>382</v>
      </c>
      <c r="E1844" s="24" t="s">
        <v>18</v>
      </c>
      <c r="F1844" s="24" t="s">
        <v>383</v>
      </c>
      <c r="G1844" s="24" t="s">
        <v>20</v>
      </c>
      <c r="H1844" s="24" t="s">
        <v>741</v>
      </c>
      <c r="I1844" s="58">
        <v>28</v>
      </c>
      <c r="J1844" s="249" t="str">
        <f t="shared" si="28"/>
        <v>Серовский городской округ, г. Серов, ул. Паровозников, д. 28</v>
      </c>
      <c r="K1844" s="75">
        <v>533.9</v>
      </c>
      <c r="L1844" s="75">
        <v>8</v>
      </c>
      <c r="M1844" s="75">
        <v>2</v>
      </c>
      <c r="N1844" s="38" t="s">
        <v>2155</v>
      </c>
      <c r="O1844" s="39">
        <v>42832</v>
      </c>
      <c r="P1844" s="38" t="s">
        <v>1716</v>
      </c>
      <c r="Q1844" s="65">
        <v>844934.98</v>
      </c>
    </row>
    <row r="1845" spans="1:18" x14ac:dyDescent="0.25">
      <c r="A1845" s="72">
        <v>1844</v>
      </c>
      <c r="B1845" s="81" t="s">
        <v>327</v>
      </c>
      <c r="C1845" s="24"/>
      <c r="D1845" s="24" t="s">
        <v>382</v>
      </c>
      <c r="E1845" s="24" t="s">
        <v>18</v>
      </c>
      <c r="F1845" s="24" t="s">
        <v>383</v>
      </c>
      <c r="G1845" s="24" t="s">
        <v>20</v>
      </c>
      <c r="H1845" s="24" t="s">
        <v>199</v>
      </c>
      <c r="I1845" s="58">
        <v>14</v>
      </c>
      <c r="J1845" s="249" t="str">
        <f t="shared" si="28"/>
        <v>Серовский городской округ, г. Серов, ул. Победы, д. 14</v>
      </c>
      <c r="K1845" s="75">
        <v>7017.4</v>
      </c>
      <c r="L1845" s="75">
        <v>160</v>
      </c>
      <c r="M1845" s="75">
        <v>1</v>
      </c>
      <c r="N1845" s="38" t="s">
        <v>2154</v>
      </c>
      <c r="O1845" s="39">
        <v>42905</v>
      </c>
      <c r="P1845" s="38" t="s">
        <v>1711</v>
      </c>
      <c r="Q1845" s="65">
        <v>3365494.22</v>
      </c>
    </row>
    <row r="1846" spans="1:18" x14ac:dyDescent="0.25">
      <c r="A1846" s="72">
        <v>1845</v>
      </c>
      <c r="B1846" s="81" t="s">
        <v>327</v>
      </c>
      <c r="C1846" s="24"/>
      <c r="D1846" s="24" t="s">
        <v>382</v>
      </c>
      <c r="E1846" s="24" t="s">
        <v>18</v>
      </c>
      <c r="F1846" s="24" t="s">
        <v>383</v>
      </c>
      <c r="G1846" s="24" t="s">
        <v>20</v>
      </c>
      <c r="H1846" s="24" t="s">
        <v>199</v>
      </c>
      <c r="I1846" s="58">
        <v>32</v>
      </c>
      <c r="J1846" s="249" t="str">
        <f t="shared" si="28"/>
        <v>Серовский городской округ, г. Серов, ул. Победы, д. 32</v>
      </c>
      <c r="K1846" s="75">
        <v>4396.5</v>
      </c>
      <c r="L1846" s="75">
        <v>56</v>
      </c>
      <c r="M1846" s="75">
        <v>1</v>
      </c>
      <c r="N1846" s="38" t="s">
        <v>2154</v>
      </c>
      <c r="O1846" s="39">
        <v>42905</v>
      </c>
      <c r="P1846" s="38" t="s">
        <v>1711</v>
      </c>
      <c r="Q1846" s="65">
        <v>1665708.67</v>
      </c>
    </row>
    <row r="1847" spans="1:18" x14ac:dyDescent="0.25">
      <c r="A1847" s="80">
        <v>1846</v>
      </c>
      <c r="B1847" s="81" t="s">
        <v>327</v>
      </c>
      <c r="C1847" s="24"/>
      <c r="D1847" s="24" t="s">
        <v>382</v>
      </c>
      <c r="E1847" s="24" t="s">
        <v>18</v>
      </c>
      <c r="F1847" s="24" t="s">
        <v>383</v>
      </c>
      <c r="G1847" s="24" t="s">
        <v>20</v>
      </c>
      <c r="H1847" s="24" t="s">
        <v>157</v>
      </c>
      <c r="I1847" s="58">
        <v>13</v>
      </c>
      <c r="J1847" s="249" t="str">
        <f t="shared" si="28"/>
        <v>Серовский городской округ, г. Серов, ул. Попова, д. 13</v>
      </c>
      <c r="K1847" s="75">
        <v>5451.9</v>
      </c>
      <c r="L1847" s="75">
        <v>89</v>
      </c>
      <c r="M1847" s="75">
        <v>1</v>
      </c>
      <c r="N1847" s="38" t="s">
        <v>2157</v>
      </c>
      <c r="O1847" s="39">
        <v>42891</v>
      </c>
      <c r="P1847" s="38" t="s">
        <v>1711</v>
      </c>
      <c r="Q1847" s="65">
        <v>5207922.37</v>
      </c>
    </row>
    <row r="1848" spans="1:18" x14ac:dyDescent="0.25">
      <c r="A1848" s="72">
        <v>1847</v>
      </c>
      <c r="B1848" s="81" t="s">
        <v>327</v>
      </c>
      <c r="C1848" s="73"/>
      <c r="D1848" s="24" t="s">
        <v>382</v>
      </c>
      <c r="E1848" s="24" t="s">
        <v>18</v>
      </c>
      <c r="F1848" s="24" t="s">
        <v>383</v>
      </c>
      <c r="G1848" s="24" t="s">
        <v>20</v>
      </c>
      <c r="H1848" s="24" t="s">
        <v>157</v>
      </c>
      <c r="I1848" s="58" t="s">
        <v>117</v>
      </c>
      <c r="J1848" s="249" t="str">
        <f t="shared" si="28"/>
        <v>Серовский городской округ, г. Серов, ул. Попова, д. 13А</v>
      </c>
      <c r="K1848" s="75">
        <v>5526.8</v>
      </c>
      <c r="L1848" s="75">
        <v>90</v>
      </c>
      <c r="M1848" s="75">
        <v>1</v>
      </c>
      <c r="N1848" s="38" t="s">
        <v>2157</v>
      </c>
      <c r="O1848" s="39">
        <v>42891</v>
      </c>
      <c r="P1848" s="38" t="s">
        <v>1711</v>
      </c>
      <c r="Q1848" s="65">
        <v>5181864.17</v>
      </c>
    </row>
    <row r="1849" spans="1:18" ht="23.25" x14ac:dyDescent="0.25">
      <c r="A1849" s="80">
        <v>1848</v>
      </c>
      <c r="B1849" s="81" t="s">
        <v>327</v>
      </c>
      <c r="C1849" s="73"/>
      <c r="D1849" s="24" t="s">
        <v>382</v>
      </c>
      <c r="E1849" s="24" t="s">
        <v>18</v>
      </c>
      <c r="F1849" s="24" t="s">
        <v>383</v>
      </c>
      <c r="G1849" s="24" t="s">
        <v>20</v>
      </c>
      <c r="H1849" s="24" t="s">
        <v>761</v>
      </c>
      <c r="I1849" s="58">
        <v>35</v>
      </c>
      <c r="J1849" s="249" t="str">
        <f t="shared" si="28"/>
        <v>Серовский городской округ, г. Серов, ул. Пржевальского, д. 35</v>
      </c>
      <c r="K1849" s="75">
        <v>818</v>
      </c>
      <c r="L1849" s="75">
        <v>16</v>
      </c>
      <c r="M1849" s="75">
        <v>5</v>
      </c>
      <c r="N1849" s="181" t="s">
        <v>2153</v>
      </c>
      <c r="O1849" s="39">
        <v>42832</v>
      </c>
      <c r="P1849" s="181" t="s">
        <v>3034</v>
      </c>
      <c r="Q1849" s="65">
        <v>1629061.6400000001</v>
      </c>
    </row>
    <row r="1850" spans="1:18" ht="22.5" x14ac:dyDescent="0.25">
      <c r="A1850" s="80">
        <v>1849</v>
      </c>
      <c r="B1850" s="81" t="s">
        <v>327</v>
      </c>
      <c r="C1850" s="24"/>
      <c r="D1850" s="24" t="s">
        <v>382</v>
      </c>
      <c r="E1850" s="24" t="s">
        <v>18</v>
      </c>
      <c r="F1850" s="24" t="s">
        <v>383</v>
      </c>
      <c r="G1850" s="24" t="s">
        <v>20</v>
      </c>
      <c r="H1850" s="24" t="s">
        <v>742</v>
      </c>
      <c r="I1850" s="58">
        <v>7</v>
      </c>
      <c r="J1850" s="249" t="str">
        <f t="shared" si="28"/>
        <v>Серовский городской округ, г. Серов, ул. Углежогов, д. 7</v>
      </c>
      <c r="K1850" s="75">
        <v>238.1</v>
      </c>
      <c r="L1850" s="75">
        <v>8</v>
      </c>
      <c r="M1850" s="75">
        <v>1</v>
      </c>
      <c r="N1850" s="38" t="s">
        <v>2155</v>
      </c>
      <c r="O1850" s="39">
        <v>42832</v>
      </c>
      <c r="P1850" s="38" t="s">
        <v>1716</v>
      </c>
      <c r="Q1850" s="65">
        <v>657462.84</v>
      </c>
    </row>
    <row r="1851" spans="1:18" ht="23.25" x14ac:dyDescent="0.25">
      <c r="A1851" s="72">
        <v>1850</v>
      </c>
      <c r="B1851" s="81" t="s">
        <v>327</v>
      </c>
      <c r="C1851" s="73"/>
      <c r="D1851" s="24" t="s">
        <v>382</v>
      </c>
      <c r="E1851" s="24" t="s">
        <v>18</v>
      </c>
      <c r="F1851" s="24" t="s">
        <v>383</v>
      </c>
      <c r="G1851" s="24" t="s">
        <v>20</v>
      </c>
      <c r="H1851" s="24" t="s">
        <v>749</v>
      </c>
      <c r="I1851" s="58">
        <v>4</v>
      </c>
      <c r="J1851" s="249" t="str">
        <f t="shared" si="28"/>
        <v>Серовский городской округ, г. Серов, ул. Февральской революции, д. 4</v>
      </c>
      <c r="K1851" s="75">
        <v>2392.8000000000002</v>
      </c>
      <c r="L1851" s="75">
        <v>30</v>
      </c>
      <c r="M1851" s="75">
        <v>1</v>
      </c>
      <c r="N1851" s="38" t="s">
        <v>2157</v>
      </c>
      <c r="O1851" s="39">
        <v>42891</v>
      </c>
      <c r="P1851" s="38" t="s">
        <v>1711</v>
      </c>
      <c r="Q1851" s="65">
        <v>3530523.92</v>
      </c>
      <c r="R1851" s="102" t="s">
        <v>2348</v>
      </c>
    </row>
    <row r="1852" spans="1:18" ht="23.25" x14ac:dyDescent="0.25">
      <c r="A1852" s="72">
        <v>1851</v>
      </c>
      <c r="B1852" s="81" t="s">
        <v>327</v>
      </c>
      <c r="C1852" s="24" t="s">
        <v>752</v>
      </c>
      <c r="D1852" s="24" t="s">
        <v>397</v>
      </c>
      <c r="E1852" s="24" t="s">
        <v>637</v>
      </c>
      <c r="F1852" s="24" t="s">
        <v>398</v>
      </c>
      <c r="G1852" s="24" t="s">
        <v>20</v>
      </c>
      <c r="H1852" s="24" t="s">
        <v>36</v>
      </c>
      <c r="I1852" s="58">
        <v>35</v>
      </c>
      <c r="J1852" s="249" t="str">
        <f t="shared" si="28"/>
        <v>Серовский р-н, Сосьвинский городской округ, п.г.т. Сосьва, ул. Ленина, д. 35</v>
      </c>
      <c r="K1852" s="75">
        <v>607.1</v>
      </c>
      <c r="L1852" s="75">
        <v>12</v>
      </c>
      <c r="M1852" s="75">
        <v>6</v>
      </c>
      <c r="N1852" s="38" t="s">
        <v>2158</v>
      </c>
      <c r="O1852" s="39">
        <v>42891</v>
      </c>
      <c r="P1852" s="38" t="s">
        <v>1711</v>
      </c>
      <c r="Q1852" s="65">
        <v>4626287.09</v>
      </c>
    </row>
    <row r="1853" spans="1:18" ht="34.5" x14ac:dyDescent="0.25">
      <c r="A1853" s="72">
        <v>1852</v>
      </c>
      <c r="B1853" s="81" t="s">
        <v>8</v>
      </c>
      <c r="C1853" s="73" t="s">
        <v>633</v>
      </c>
      <c r="D1853" s="74" t="s">
        <v>3031</v>
      </c>
      <c r="E1853" s="24" t="s">
        <v>29</v>
      </c>
      <c r="F1853" s="24" t="s">
        <v>663</v>
      </c>
      <c r="G1853" s="24" t="s">
        <v>20</v>
      </c>
      <c r="H1853" s="24" t="s">
        <v>84</v>
      </c>
      <c r="I1853" s="58">
        <v>28</v>
      </c>
      <c r="J1853" s="249" t="str">
        <f t="shared" si="28"/>
        <v>Слободо-Туринский р-н, Ницинское сельское поселение Слободо-Туринского муниципального района Свердловской области, с. Ницинское, ул. Советская, д. 28</v>
      </c>
      <c r="K1853" s="75">
        <v>394.2</v>
      </c>
      <c r="L1853" s="75">
        <v>8</v>
      </c>
      <c r="M1853" s="75">
        <v>4</v>
      </c>
      <c r="N1853" s="38" t="s">
        <v>2159</v>
      </c>
      <c r="O1853" s="39">
        <v>42870</v>
      </c>
      <c r="P1853" s="38" t="s">
        <v>1630</v>
      </c>
      <c r="Q1853" s="65">
        <v>1099736.78</v>
      </c>
    </row>
    <row r="1854" spans="1:18" ht="45.75" x14ac:dyDescent="0.25">
      <c r="A1854" s="72">
        <v>1853</v>
      </c>
      <c r="B1854" s="81" t="s">
        <v>8</v>
      </c>
      <c r="C1854" s="73" t="s">
        <v>633</v>
      </c>
      <c r="D1854" s="74" t="s">
        <v>2619</v>
      </c>
      <c r="E1854" s="24" t="s">
        <v>29</v>
      </c>
      <c r="F1854" s="24" t="s">
        <v>100</v>
      </c>
      <c r="G1854" s="24" t="s">
        <v>20</v>
      </c>
      <c r="H1854" s="24" t="s">
        <v>101</v>
      </c>
      <c r="I1854" s="58">
        <v>2</v>
      </c>
      <c r="J1854" s="249" t="str">
        <f t="shared" si="28"/>
        <v>Слободо-Туринский р-н, Слободо-Туринское сельское поселение Слободо-Туринского муниципального района Свердловской области, с. Туринская Слобода, ул. Колхозная, д. 2</v>
      </c>
      <c r="K1854" s="75">
        <v>403.8</v>
      </c>
      <c r="L1854" s="75">
        <v>8</v>
      </c>
      <c r="M1854" s="75">
        <v>1</v>
      </c>
      <c r="N1854" s="38" t="s">
        <v>2160</v>
      </c>
      <c r="O1854" s="39">
        <v>42895</v>
      </c>
      <c r="P1854" s="38" t="s">
        <v>1630</v>
      </c>
      <c r="Q1854" s="65">
        <v>1171150</v>
      </c>
    </row>
    <row r="1855" spans="1:18" ht="45.75" x14ac:dyDescent="0.25">
      <c r="A1855" s="72">
        <v>1854</v>
      </c>
      <c r="B1855" s="81" t="s">
        <v>8</v>
      </c>
      <c r="C1855" s="73" t="s">
        <v>633</v>
      </c>
      <c r="D1855" s="74" t="s">
        <v>2619</v>
      </c>
      <c r="E1855" s="24" t="s">
        <v>29</v>
      </c>
      <c r="F1855" s="24" t="s">
        <v>100</v>
      </c>
      <c r="G1855" s="24" t="s">
        <v>20</v>
      </c>
      <c r="H1855" s="24" t="s">
        <v>36</v>
      </c>
      <c r="I1855" s="58">
        <v>17</v>
      </c>
      <c r="J1855" s="249" t="str">
        <f t="shared" si="28"/>
        <v>Слободо-Туринский р-н, Слободо-Туринское сельское поселение Слободо-Туринского муниципального района Свердловской области, с. Туринская Слобода, ул. Ленина, д. 17</v>
      </c>
      <c r="K1855" s="75">
        <v>383.3</v>
      </c>
      <c r="L1855" s="75">
        <v>8</v>
      </c>
      <c r="M1855" s="75">
        <v>4</v>
      </c>
      <c r="N1855" s="38" t="s">
        <v>2160</v>
      </c>
      <c r="O1855" s="39">
        <v>42895</v>
      </c>
      <c r="P1855" s="38" t="s">
        <v>1630</v>
      </c>
      <c r="Q1855" s="65">
        <v>1973364.74</v>
      </c>
    </row>
    <row r="1856" spans="1:18" ht="45.75" x14ac:dyDescent="0.25">
      <c r="A1856" s="72">
        <v>1855</v>
      </c>
      <c r="B1856" s="81" t="s">
        <v>8</v>
      </c>
      <c r="C1856" s="73" t="s">
        <v>633</v>
      </c>
      <c r="D1856" s="74" t="s">
        <v>2619</v>
      </c>
      <c r="E1856" s="24" t="s">
        <v>29</v>
      </c>
      <c r="F1856" s="24" t="s">
        <v>100</v>
      </c>
      <c r="G1856" s="24" t="s">
        <v>20</v>
      </c>
      <c r="H1856" s="24" t="s">
        <v>36</v>
      </c>
      <c r="I1856" s="58">
        <v>9</v>
      </c>
      <c r="J1856" s="249" t="str">
        <f t="shared" si="28"/>
        <v>Слободо-Туринский р-н, Слободо-Туринское сельское поселение Слободо-Туринского муниципального района Свердловской области, с. Туринская Слобода, ул. Ленина, д. 9</v>
      </c>
      <c r="K1856" s="75">
        <v>332.2</v>
      </c>
      <c r="L1856" s="75">
        <v>8</v>
      </c>
      <c r="M1856" s="75">
        <v>5</v>
      </c>
      <c r="N1856" s="38" t="s">
        <v>2160</v>
      </c>
      <c r="O1856" s="39">
        <v>42895</v>
      </c>
      <c r="P1856" s="38" t="s">
        <v>1630</v>
      </c>
      <c r="Q1856" s="65">
        <v>1450838.77</v>
      </c>
    </row>
    <row r="1857" spans="1:18" ht="45.75" x14ac:dyDescent="0.25">
      <c r="A1857" s="72">
        <v>1856</v>
      </c>
      <c r="B1857" s="81" t="s">
        <v>8</v>
      </c>
      <c r="C1857" s="73" t="s">
        <v>633</v>
      </c>
      <c r="D1857" s="74" t="s">
        <v>2619</v>
      </c>
      <c r="E1857" s="24" t="s">
        <v>29</v>
      </c>
      <c r="F1857" s="24" t="s">
        <v>100</v>
      </c>
      <c r="G1857" s="24" t="s">
        <v>20</v>
      </c>
      <c r="H1857" s="24" t="s">
        <v>84</v>
      </c>
      <c r="I1857" s="58">
        <v>83</v>
      </c>
      <c r="J1857" s="249" t="str">
        <f t="shared" si="28"/>
        <v>Слободо-Туринский р-н, Слободо-Туринское сельское поселение Слободо-Туринского муниципального района Свердловской области, с. Туринская Слобода, ул. Советская, д. 83</v>
      </c>
      <c r="K1857" s="75">
        <v>392.4</v>
      </c>
      <c r="L1857" s="75">
        <v>8</v>
      </c>
      <c r="M1857" s="75">
        <v>6</v>
      </c>
      <c r="N1857" s="38" t="s">
        <v>2160</v>
      </c>
      <c r="O1857" s="39">
        <v>42895</v>
      </c>
      <c r="P1857" s="38" t="s">
        <v>1630</v>
      </c>
      <c r="Q1857" s="65">
        <v>2177253.4</v>
      </c>
    </row>
    <row r="1858" spans="1:18" ht="45.75" x14ac:dyDescent="0.25">
      <c r="A1858" s="72">
        <v>1857</v>
      </c>
      <c r="B1858" s="81" t="s">
        <v>8</v>
      </c>
      <c r="C1858" s="73" t="s">
        <v>633</v>
      </c>
      <c r="D1858" s="74" t="s">
        <v>2619</v>
      </c>
      <c r="E1858" s="24" t="s">
        <v>29</v>
      </c>
      <c r="F1858" s="24" t="s">
        <v>100</v>
      </c>
      <c r="G1858" s="24" t="s">
        <v>20</v>
      </c>
      <c r="H1858" s="24" t="s">
        <v>84</v>
      </c>
      <c r="I1858" s="58">
        <v>87</v>
      </c>
      <c r="J1858" s="249" t="str">
        <f t="shared" si="28"/>
        <v>Слободо-Туринский р-н, Слободо-Туринское сельское поселение Слободо-Туринского муниципального района Свердловской области, с. Туринская Слобода, ул. Советская, д. 87</v>
      </c>
      <c r="K1858" s="75">
        <v>774.8</v>
      </c>
      <c r="L1858" s="75">
        <v>16</v>
      </c>
      <c r="M1858" s="75">
        <v>2</v>
      </c>
      <c r="N1858" s="38" t="s">
        <v>2160</v>
      </c>
      <c r="O1858" s="39">
        <v>42895</v>
      </c>
      <c r="P1858" s="38" t="s">
        <v>1630</v>
      </c>
      <c r="Q1858" s="65">
        <v>560570.80000000005</v>
      </c>
      <c r="R1858" s="102" t="s">
        <v>2348</v>
      </c>
    </row>
    <row r="1859" spans="1:18" ht="45.75" x14ac:dyDescent="0.25">
      <c r="A1859" s="72">
        <v>1858</v>
      </c>
      <c r="B1859" s="81" t="s">
        <v>8</v>
      </c>
      <c r="C1859" s="73" t="s">
        <v>633</v>
      </c>
      <c r="D1859" s="74" t="s">
        <v>3032</v>
      </c>
      <c r="E1859" s="24" t="s">
        <v>29</v>
      </c>
      <c r="F1859" s="24" t="s">
        <v>664</v>
      </c>
      <c r="G1859" s="24" t="s">
        <v>20</v>
      </c>
      <c r="H1859" s="24" t="s">
        <v>665</v>
      </c>
      <c r="I1859" s="58">
        <v>27</v>
      </c>
      <c r="J1859" s="249" t="str">
        <f t="shared" ref="J1859:J1922" si="29">C1859&amp;""&amp;D1859&amp;", "&amp;E1859&amp;" "&amp;F1859&amp;", "&amp;G1859&amp;" "&amp;H1859&amp;", д. "&amp;I1859</f>
        <v>Слободо-Туринский р-н, Усть-Ницинское сельское поселение Слободо-Туринского муниципального района Свердловской области, с. Усть-Ницинское, ул. Шанаурина, д. 27</v>
      </c>
      <c r="K1859" s="75">
        <v>1048.5</v>
      </c>
      <c r="L1859" s="75">
        <v>24</v>
      </c>
      <c r="M1859" s="75">
        <v>7</v>
      </c>
      <c r="N1859" s="38" t="s">
        <v>2159</v>
      </c>
      <c r="O1859" s="39">
        <v>42870</v>
      </c>
      <c r="P1859" s="38" t="s">
        <v>1630</v>
      </c>
      <c r="Q1859" s="65">
        <v>4189449.62</v>
      </c>
    </row>
    <row r="1860" spans="1:18" ht="23.25" x14ac:dyDescent="0.25">
      <c r="A1860" s="72">
        <v>1859</v>
      </c>
      <c r="B1860" s="81" t="s">
        <v>499</v>
      </c>
      <c r="C1860" s="24" t="s">
        <v>787</v>
      </c>
      <c r="D1860" s="24" t="s">
        <v>552</v>
      </c>
      <c r="E1860" s="24" t="s">
        <v>18</v>
      </c>
      <c r="F1860" s="24" t="s">
        <v>553</v>
      </c>
      <c r="G1860" s="24" t="s">
        <v>64</v>
      </c>
      <c r="H1860" s="24" t="s">
        <v>554</v>
      </c>
      <c r="I1860" s="58">
        <v>8</v>
      </c>
      <c r="J1860" s="249" t="str">
        <f t="shared" si="29"/>
        <v>Сухоложский р-н, городской округ Сухой Лог, г. Сухой Лог, пер. Садовый, д. 8</v>
      </c>
      <c r="K1860" s="75">
        <v>469.1</v>
      </c>
      <c r="L1860" s="75">
        <v>8</v>
      </c>
      <c r="M1860" s="75">
        <v>7</v>
      </c>
      <c r="N1860" s="38" t="s">
        <v>2161</v>
      </c>
      <c r="O1860" s="39">
        <v>42660</v>
      </c>
      <c r="P1860" s="38" t="s">
        <v>1608</v>
      </c>
      <c r="Q1860" s="65">
        <v>3044114.44</v>
      </c>
    </row>
    <row r="1861" spans="1:18" ht="23.25" x14ac:dyDescent="0.25">
      <c r="A1861" s="72">
        <v>1860</v>
      </c>
      <c r="B1861" s="81" t="s">
        <v>499</v>
      </c>
      <c r="C1861" s="24" t="s">
        <v>787</v>
      </c>
      <c r="D1861" s="24" t="s">
        <v>552</v>
      </c>
      <c r="E1861" s="24" t="s">
        <v>18</v>
      </c>
      <c r="F1861" s="24" t="s">
        <v>553</v>
      </c>
      <c r="G1861" s="24" t="s">
        <v>527</v>
      </c>
      <c r="H1861" s="24" t="s">
        <v>798</v>
      </c>
      <c r="I1861" s="58">
        <v>3</v>
      </c>
      <c r="J1861" s="249" t="str">
        <f t="shared" si="29"/>
        <v>Сухоложский р-н, городской округ Сухой Лог, г. Сухой Лог, ст. Кунара, д. 3</v>
      </c>
      <c r="K1861" s="75">
        <v>450.6</v>
      </c>
      <c r="L1861" s="75">
        <v>8</v>
      </c>
      <c r="M1861" s="75">
        <v>7</v>
      </c>
      <c r="N1861" s="38" t="s">
        <v>2161</v>
      </c>
      <c r="O1861" s="39">
        <v>42660</v>
      </c>
      <c r="P1861" s="38" t="s">
        <v>1608</v>
      </c>
      <c r="Q1861" s="65">
        <v>2343018.62</v>
      </c>
    </row>
    <row r="1862" spans="1:18" ht="23.25" x14ac:dyDescent="0.25">
      <c r="A1862" s="72">
        <v>1861</v>
      </c>
      <c r="B1862" s="81" t="s">
        <v>499</v>
      </c>
      <c r="C1862" s="24" t="s">
        <v>787</v>
      </c>
      <c r="D1862" s="24" t="s">
        <v>552</v>
      </c>
      <c r="E1862" s="24" t="s">
        <v>18</v>
      </c>
      <c r="F1862" s="24" t="s">
        <v>553</v>
      </c>
      <c r="G1862" s="24" t="s">
        <v>20</v>
      </c>
      <c r="H1862" s="24" t="s">
        <v>74</v>
      </c>
      <c r="I1862" s="58">
        <v>4</v>
      </c>
      <c r="J1862" s="249" t="str">
        <f t="shared" si="29"/>
        <v>Сухоложский р-н, городской округ Сухой Лог, г. Сухой Лог, ул. Гагарина, д. 4</v>
      </c>
      <c r="K1862" s="75">
        <v>1433.6</v>
      </c>
      <c r="L1862" s="75">
        <v>27</v>
      </c>
      <c r="M1862" s="75">
        <v>5</v>
      </c>
      <c r="N1862" s="181" t="s">
        <v>2162</v>
      </c>
      <c r="O1862" s="39">
        <v>42829</v>
      </c>
      <c r="P1862" s="181" t="s">
        <v>1608</v>
      </c>
      <c r="Q1862" s="65">
        <v>2745398.62</v>
      </c>
    </row>
    <row r="1863" spans="1:18" ht="23.25" x14ac:dyDescent="0.25">
      <c r="A1863" s="72">
        <v>1862</v>
      </c>
      <c r="B1863" s="81" t="s">
        <v>499</v>
      </c>
      <c r="C1863" s="24" t="s">
        <v>787</v>
      </c>
      <c r="D1863" s="24" t="s">
        <v>552</v>
      </c>
      <c r="E1863" s="24" t="s">
        <v>18</v>
      </c>
      <c r="F1863" s="24" t="s">
        <v>553</v>
      </c>
      <c r="G1863" s="24" t="s">
        <v>20</v>
      </c>
      <c r="H1863" s="24" t="s">
        <v>34</v>
      </c>
      <c r="I1863" s="58">
        <v>26</v>
      </c>
      <c r="J1863" s="249" t="str">
        <f t="shared" si="29"/>
        <v>Сухоложский р-н, городской округ Сухой Лог, г. Сухой Лог, ул. Кирова, д. 26</v>
      </c>
      <c r="K1863" s="75">
        <v>2274.6</v>
      </c>
      <c r="L1863" s="75">
        <v>33</v>
      </c>
      <c r="M1863" s="75">
        <v>7</v>
      </c>
      <c r="N1863" s="38" t="s">
        <v>2161</v>
      </c>
      <c r="O1863" s="39">
        <v>42660</v>
      </c>
      <c r="P1863" s="38" t="s">
        <v>1608</v>
      </c>
      <c r="Q1863" s="65">
        <v>8431325.3800000008</v>
      </c>
    </row>
    <row r="1864" spans="1:18" ht="23.25" x14ac:dyDescent="0.25">
      <c r="A1864" s="72">
        <v>1863</v>
      </c>
      <c r="B1864" s="81" t="s">
        <v>499</v>
      </c>
      <c r="C1864" s="24" t="s">
        <v>787</v>
      </c>
      <c r="D1864" s="24" t="s">
        <v>552</v>
      </c>
      <c r="E1864" s="24" t="s">
        <v>18</v>
      </c>
      <c r="F1864" s="24" t="s">
        <v>553</v>
      </c>
      <c r="G1864" s="24" t="s">
        <v>20</v>
      </c>
      <c r="H1864" s="24" t="s">
        <v>34</v>
      </c>
      <c r="I1864" s="58">
        <v>5</v>
      </c>
      <c r="J1864" s="249" t="str">
        <f t="shared" si="29"/>
        <v>Сухоложский р-н, городской округ Сухой Лог, г. Сухой Лог, ул. Кирова, д. 5</v>
      </c>
      <c r="K1864" s="75">
        <v>4812.1000000000004</v>
      </c>
      <c r="L1864" s="75">
        <v>62</v>
      </c>
      <c r="M1864" s="75">
        <v>7</v>
      </c>
      <c r="N1864" s="38" t="s">
        <v>2161</v>
      </c>
      <c r="O1864" s="39">
        <v>42660</v>
      </c>
      <c r="P1864" s="38" t="s">
        <v>1608</v>
      </c>
      <c r="Q1864" s="65">
        <v>16400311.42</v>
      </c>
    </row>
    <row r="1865" spans="1:18" ht="23.25" x14ac:dyDescent="0.25">
      <c r="A1865" s="72">
        <v>1864</v>
      </c>
      <c r="B1865" s="81" t="s">
        <v>499</v>
      </c>
      <c r="C1865" s="24" t="s">
        <v>787</v>
      </c>
      <c r="D1865" s="24" t="s">
        <v>552</v>
      </c>
      <c r="E1865" s="24" t="s">
        <v>18</v>
      </c>
      <c r="F1865" s="24" t="s">
        <v>553</v>
      </c>
      <c r="G1865" s="24" t="s">
        <v>20</v>
      </c>
      <c r="H1865" s="24" t="s">
        <v>788</v>
      </c>
      <c r="I1865" s="58">
        <v>13</v>
      </c>
      <c r="J1865" s="249" t="str">
        <f t="shared" si="29"/>
        <v>Сухоложский р-н, городской округ Сухой Лог, г. Сухой Лог, ул. Пушкинская, д. 13</v>
      </c>
      <c r="K1865" s="75">
        <v>1790.1</v>
      </c>
      <c r="L1865" s="75">
        <v>27</v>
      </c>
      <c r="M1865" s="75">
        <v>8</v>
      </c>
      <c r="N1865" s="38" t="s">
        <v>2161</v>
      </c>
      <c r="O1865" s="39">
        <v>42660</v>
      </c>
      <c r="P1865" s="38" t="s">
        <v>1608</v>
      </c>
      <c r="Q1865" s="65">
        <v>11092915.68</v>
      </c>
    </row>
    <row r="1866" spans="1:18" ht="23.25" x14ac:dyDescent="0.25">
      <c r="A1866" s="72">
        <v>1865</v>
      </c>
      <c r="B1866" s="81" t="s">
        <v>499</v>
      </c>
      <c r="C1866" s="24" t="s">
        <v>787</v>
      </c>
      <c r="D1866" s="24" t="s">
        <v>552</v>
      </c>
      <c r="E1866" s="24" t="s">
        <v>18</v>
      </c>
      <c r="F1866" s="24" t="s">
        <v>553</v>
      </c>
      <c r="G1866" s="24" t="s">
        <v>20</v>
      </c>
      <c r="H1866" s="24" t="s">
        <v>788</v>
      </c>
      <c r="I1866" s="58">
        <v>15</v>
      </c>
      <c r="J1866" s="249" t="str">
        <f t="shared" si="29"/>
        <v>Сухоложский р-н, городской округ Сухой Лог, г. Сухой Лог, ул. Пушкинская, д. 15</v>
      </c>
      <c r="K1866" s="75">
        <v>1555.4</v>
      </c>
      <c r="L1866" s="75">
        <v>28</v>
      </c>
      <c r="M1866" s="75">
        <v>7</v>
      </c>
      <c r="N1866" s="38" t="s">
        <v>2161</v>
      </c>
      <c r="O1866" s="39">
        <v>42660</v>
      </c>
      <c r="P1866" s="38" t="s">
        <v>1608</v>
      </c>
      <c r="Q1866" s="65">
        <v>7469129.7800000003</v>
      </c>
    </row>
    <row r="1867" spans="1:18" ht="23.25" x14ac:dyDescent="0.25">
      <c r="A1867" s="72">
        <v>1866</v>
      </c>
      <c r="B1867" s="81" t="s">
        <v>499</v>
      </c>
      <c r="C1867" s="24" t="s">
        <v>787</v>
      </c>
      <c r="D1867" s="24" t="s">
        <v>552</v>
      </c>
      <c r="E1867" s="24" t="s">
        <v>18</v>
      </c>
      <c r="F1867" s="24" t="s">
        <v>553</v>
      </c>
      <c r="G1867" s="24" t="s">
        <v>20</v>
      </c>
      <c r="H1867" s="24" t="s">
        <v>555</v>
      </c>
      <c r="I1867" s="58">
        <v>13</v>
      </c>
      <c r="J1867" s="249" t="str">
        <f t="shared" si="29"/>
        <v>Сухоложский р-н, городской округ Сухой Лог, г. Сухой Лог, ул. Фучика, д. 13</v>
      </c>
      <c r="K1867" s="75">
        <v>660.5</v>
      </c>
      <c r="L1867" s="75">
        <v>16</v>
      </c>
      <c r="M1867" s="75">
        <v>7</v>
      </c>
      <c r="N1867" s="38" t="s">
        <v>2162</v>
      </c>
      <c r="O1867" s="39">
        <v>42829</v>
      </c>
      <c r="P1867" s="38" t="s">
        <v>1608</v>
      </c>
      <c r="Q1867" s="65">
        <v>4347154.22</v>
      </c>
    </row>
    <row r="1868" spans="1:18" ht="23.25" x14ac:dyDescent="0.25">
      <c r="A1868" s="72">
        <v>1867</v>
      </c>
      <c r="B1868" s="81" t="s">
        <v>499</v>
      </c>
      <c r="C1868" s="24" t="s">
        <v>787</v>
      </c>
      <c r="D1868" s="24" t="s">
        <v>552</v>
      </c>
      <c r="E1868" s="24" t="s">
        <v>18</v>
      </c>
      <c r="F1868" s="24" t="s">
        <v>553</v>
      </c>
      <c r="G1868" s="24" t="s">
        <v>20</v>
      </c>
      <c r="H1868" s="24" t="s">
        <v>70</v>
      </c>
      <c r="I1868" s="58">
        <v>1</v>
      </c>
      <c r="J1868" s="249" t="str">
        <f t="shared" si="29"/>
        <v>Сухоложский р-н, городской округ Сухой Лог, г. Сухой Лог, ул. Юбилейная, д. 1</v>
      </c>
      <c r="K1868" s="75">
        <v>2919.1</v>
      </c>
      <c r="L1868" s="75">
        <v>52</v>
      </c>
      <c r="M1868" s="75">
        <v>6</v>
      </c>
      <c r="N1868" s="38" t="s">
        <v>2161</v>
      </c>
      <c r="O1868" s="39">
        <v>42660</v>
      </c>
      <c r="P1868" s="38" t="s">
        <v>1608</v>
      </c>
      <c r="Q1868" s="65">
        <v>9892362.4399999995</v>
      </c>
    </row>
    <row r="1869" spans="1:18" ht="23.25" x14ac:dyDescent="0.25">
      <c r="A1869" s="72">
        <v>1868</v>
      </c>
      <c r="B1869" s="81" t="s">
        <v>499</v>
      </c>
      <c r="C1869" s="24" t="s">
        <v>787</v>
      </c>
      <c r="D1869" s="24" t="s">
        <v>552</v>
      </c>
      <c r="E1869" s="24" t="s">
        <v>18</v>
      </c>
      <c r="F1869" s="24" t="s">
        <v>553</v>
      </c>
      <c r="G1869" s="24" t="s">
        <v>20</v>
      </c>
      <c r="H1869" s="24" t="s">
        <v>70</v>
      </c>
      <c r="I1869" s="58">
        <v>3</v>
      </c>
      <c r="J1869" s="249" t="str">
        <f t="shared" si="29"/>
        <v>Сухоложский р-н, городской округ Сухой Лог, г. Сухой Лог, ул. Юбилейная, д. 3</v>
      </c>
      <c r="K1869" s="75">
        <v>1597.4</v>
      </c>
      <c r="L1869" s="75">
        <v>25</v>
      </c>
      <c r="M1869" s="75">
        <v>6</v>
      </c>
      <c r="N1869" s="38" t="s">
        <v>2161</v>
      </c>
      <c r="O1869" s="39">
        <v>42660</v>
      </c>
      <c r="P1869" s="38" t="s">
        <v>1608</v>
      </c>
      <c r="Q1869" s="65">
        <v>5827780.46</v>
      </c>
    </row>
    <row r="1870" spans="1:18" ht="23.25" x14ac:dyDescent="0.25">
      <c r="A1870" s="72">
        <v>1869</v>
      </c>
      <c r="B1870" s="81" t="s">
        <v>499</v>
      </c>
      <c r="C1870" s="24" t="s">
        <v>787</v>
      </c>
      <c r="D1870" s="24" t="s">
        <v>552</v>
      </c>
      <c r="E1870" s="24" t="s">
        <v>18</v>
      </c>
      <c r="F1870" s="24" t="s">
        <v>553</v>
      </c>
      <c r="G1870" s="24" t="s">
        <v>20</v>
      </c>
      <c r="H1870" s="24" t="s">
        <v>70</v>
      </c>
      <c r="I1870" s="58">
        <v>5</v>
      </c>
      <c r="J1870" s="249" t="str">
        <f t="shared" si="29"/>
        <v>Сухоложский р-н, городской округ Сухой Лог, г. Сухой Лог, ул. Юбилейная, д. 5</v>
      </c>
      <c r="K1870" s="75">
        <v>2837.6</v>
      </c>
      <c r="L1870" s="75">
        <v>57</v>
      </c>
      <c r="M1870" s="75">
        <v>7</v>
      </c>
      <c r="N1870" s="38" t="s">
        <v>2161</v>
      </c>
      <c r="O1870" s="39">
        <v>42660</v>
      </c>
      <c r="P1870" s="38" t="s">
        <v>1608</v>
      </c>
      <c r="Q1870" s="65">
        <v>9421763.0999999996</v>
      </c>
    </row>
    <row r="1871" spans="1:18" ht="23.25" x14ac:dyDescent="0.25">
      <c r="A1871" s="72">
        <v>1870</v>
      </c>
      <c r="B1871" s="81" t="s">
        <v>499</v>
      </c>
      <c r="C1871" s="24" t="s">
        <v>787</v>
      </c>
      <c r="D1871" s="24" t="s">
        <v>552</v>
      </c>
      <c r="E1871" s="24" t="s">
        <v>18</v>
      </c>
      <c r="F1871" s="24" t="s">
        <v>553</v>
      </c>
      <c r="G1871" s="24" t="s">
        <v>20</v>
      </c>
      <c r="H1871" s="24" t="s">
        <v>70</v>
      </c>
      <c r="I1871" s="58">
        <v>7</v>
      </c>
      <c r="J1871" s="249" t="str">
        <f t="shared" si="29"/>
        <v>Сухоложский р-н, городской округ Сухой Лог, г. Сухой Лог, ул. Юбилейная, д. 7</v>
      </c>
      <c r="K1871" s="75">
        <v>2907.6</v>
      </c>
      <c r="L1871" s="75">
        <v>57</v>
      </c>
      <c r="M1871" s="75">
        <v>7</v>
      </c>
      <c r="N1871" s="38" t="s">
        <v>2162</v>
      </c>
      <c r="O1871" s="39">
        <v>42829</v>
      </c>
      <c r="P1871" s="38" t="s">
        <v>1608</v>
      </c>
      <c r="Q1871" s="65">
        <v>10559883.720000001</v>
      </c>
    </row>
    <row r="1872" spans="1:18" ht="23.25" x14ac:dyDescent="0.25">
      <c r="A1872" s="72">
        <v>1871</v>
      </c>
      <c r="B1872" s="81" t="s">
        <v>499</v>
      </c>
      <c r="C1872" s="49" t="s">
        <v>772</v>
      </c>
      <c r="D1872" s="49" t="s">
        <v>304</v>
      </c>
      <c r="E1872" s="49" t="s">
        <v>18</v>
      </c>
      <c r="F1872" s="49" t="s">
        <v>305</v>
      </c>
      <c r="G1872" s="49" t="s">
        <v>20</v>
      </c>
      <c r="H1872" s="49" t="s">
        <v>131</v>
      </c>
      <c r="I1872" s="67">
        <v>72</v>
      </c>
      <c r="J1872" s="249" t="str">
        <f t="shared" si="29"/>
        <v>Сысертский р-н, Сысертский городской округ, г. Сысерть, ул. Карла Либкнехта, д. 72</v>
      </c>
      <c r="K1872" s="99">
        <v>4093.4</v>
      </c>
      <c r="L1872" s="75">
        <v>71</v>
      </c>
      <c r="M1872" s="99">
        <v>2</v>
      </c>
      <c r="N1872" s="55" t="s">
        <v>1295</v>
      </c>
      <c r="O1872" s="54">
        <v>42598</v>
      </c>
      <c r="P1872" s="55" t="s">
        <v>1598</v>
      </c>
      <c r="Q1872" s="65">
        <v>3642230.4</v>
      </c>
    </row>
    <row r="1873" spans="1:17" ht="23.25" x14ac:dyDescent="0.25">
      <c r="A1873" s="72">
        <v>1872</v>
      </c>
      <c r="B1873" s="81" t="s">
        <v>499</v>
      </c>
      <c r="C1873" s="24" t="s">
        <v>772</v>
      </c>
      <c r="D1873" s="24" t="s">
        <v>304</v>
      </c>
      <c r="E1873" s="24" t="s">
        <v>18</v>
      </c>
      <c r="F1873" s="24" t="s">
        <v>305</v>
      </c>
      <c r="G1873" s="24" t="s">
        <v>20</v>
      </c>
      <c r="H1873" s="24" t="s">
        <v>75</v>
      </c>
      <c r="I1873" s="58">
        <v>87</v>
      </c>
      <c r="J1873" s="249" t="str">
        <f t="shared" si="29"/>
        <v>Сысертский р-н, Сысертский городской округ, г. Сысерть, ул. Карла Маркса, д. 87</v>
      </c>
      <c r="K1873" s="75">
        <v>5687.9</v>
      </c>
      <c r="L1873" s="75">
        <v>99</v>
      </c>
      <c r="M1873" s="75">
        <v>1</v>
      </c>
      <c r="N1873" s="38" t="s">
        <v>2163</v>
      </c>
      <c r="O1873" s="39">
        <v>42825</v>
      </c>
      <c r="P1873" s="38" t="s">
        <v>1683</v>
      </c>
      <c r="Q1873" s="65">
        <v>3161377.95</v>
      </c>
    </row>
    <row r="1874" spans="1:17" ht="23.25" x14ac:dyDescent="0.25">
      <c r="A1874" s="72">
        <v>1873</v>
      </c>
      <c r="B1874" s="81" t="s">
        <v>499</v>
      </c>
      <c r="C1874" s="49" t="s">
        <v>772</v>
      </c>
      <c r="D1874" s="49" t="s">
        <v>304</v>
      </c>
      <c r="E1874" s="49" t="s">
        <v>18</v>
      </c>
      <c r="F1874" s="49" t="s">
        <v>305</v>
      </c>
      <c r="G1874" s="49" t="s">
        <v>20</v>
      </c>
      <c r="H1874" s="49" t="s">
        <v>578</v>
      </c>
      <c r="I1874" s="67">
        <v>39</v>
      </c>
      <c r="J1874" s="249" t="str">
        <f t="shared" si="29"/>
        <v>Сысертский р-н, Сысертский городской округ, г. Сысерть, ул. Коммуны, д. 39</v>
      </c>
      <c r="K1874" s="99">
        <v>12306.5</v>
      </c>
      <c r="L1874" s="75">
        <v>181</v>
      </c>
      <c r="M1874" s="99">
        <v>6</v>
      </c>
      <c r="N1874" s="55" t="s">
        <v>1295</v>
      </c>
      <c r="O1874" s="54">
        <v>42598</v>
      </c>
      <c r="P1874" s="55" t="s">
        <v>1598</v>
      </c>
      <c r="Q1874" s="65">
        <v>10934660.92</v>
      </c>
    </row>
    <row r="1875" spans="1:17" ht="23.25" x14ac:dyDescent="0.25">
      <c r="A1875" s="72">
        <v>1874</v>
      </c>
      <c r="B1875" s="81" t="s">
        <v>499</v>
      </c>
      <c r="C1875" s="73" t="s">
        <v>772</v>
      </c>
      <c r="D1875" s="24" t="s">
        <v>304</v>
      </c>
      <c r="E1875" s="24" t="s">
        <v>18</v>
      </c>
      <c r="F1875" s="24" t="s">
        <v>305</v>
      </c>
      <c r="G1875" s="24" t="s">
        <v>20</v>
      </c>
      <c r="H1875" s="24" t="s">
        <v>82</v>
      </c>
      <c r="I1875" s="58">
        <v>31</v>
      </c>
      <c r="J1875" s="249" t="str">
        <f t="shared" si="29"/>
        <v>Сысертский р-н, Сысертский городской округ, г. Сысерть, ул. Орджоникидзе, д. 31</v>
      </c>
      <c r="K1875" s="75">
        <v>4005.1</v>
      </c>
      <c r="L1875" s="75">
        <v>71</v>
      </c>
      <c r="M1875" s="75">
        <v>1</v>
      </c>
      <c r="N1875" s="38" t="s">
        <v>2164</v>
      </c>
      <c r="O1875" s="39">
        <v>42930</v>
      </c>
      <c r="P1875" s="38" t="s">
        <v>1683</v>
      </c>
      <c r="Q1875" s="65">
        <v>2669961.2200000002</v>
      </c>
    </row>
    <row r="1876" spans="1:17" ht="23.25" x14ac:dyDescent="0.25">
      <c r="A1876" s="72">
        <v>1875</v>
      </c>
      <c r="B1876" s="81" t="s">
        <v>499</v>
      </c>
      <c r="C1876" s="49" t="s">
        <v>772</v>
      </c>
      <c r="D1876" s="49" t="s">
        <v>304</v>
      </c>
      <c r="E1876" s="49" t="s">
        <v>18</v>
      </c>
      <c r="F1876" s="49" t="s">
        <v>305</v>
      </c>
      <c r="G1876" s="49" t="s">
        <v>20</v>
      </c>
      <c r="H1876" s="49" t="s">
        <v>82</v>
      </c>
      <c r="I1876" s="67">
        <v>41</v>
      </c>
      <c r="J1876" s="249" t="str">
        <f t="shared" si="29"/>
        <v>Сысертский р-н, Сысертский городской округ, г. Сысерть, ул. Орджоникидзе, д. 41</v>
      </c>
      <c r="K1876" s="99">
        <v>4423.3</v>
      </c>
      <c r="L1876" s="75">
        <v>71</v>
      </c>
      <c r="M1876" s="99">
        <v>2</v>
      </c>
      <c r="N1876" s="55" t="s">
        <v>1295</v>
      </c>
      <c r="O1876" s="54">
        <v>42598</v>
      </c>
      <c r="P1876" s="55" t="s">
        <v>1598</v>
      </c>
      <c r="Q1876" s="65">
        <v>3643627.52</v>
      </c>
    </row>
    <row r="1877" spans="1:17" ht="23.25" x14ac:dyDescent="0.25">
      <c r="A1877" s="72">
        <v>1876</v>
      </c>
      <c r="B1877" s="81" t="s">
        <v>499</v>
      </c>
      <c r="C1877" s="73" t="s">
        <v>772</v>
      </c>
      <c r="D1877" s="24" t="s">
        <v>304</v>
      </c>
      <c r="E1877" s="24" t="s">
        <v>18</v>
      </c>
      <c r="F1877" s="24" t="s">
        <v>305</v>
      </c>
      <c r="G1877" s="24" t="s">
        <v>20</v>
      </c>
      <c r="H1877" s="24" t="s">
        <v>82</v>
      </c>
      <c r="I1877" s="58">
        <v>8</v>
      </c>
      <c r="J1877" s="249" t="str">
        <f t="shared" si="29"/>
        <v>Сысертский р-н, Сысертский городской округ, г. Сысерть, ул. Орджоникидзе, д. 8</v>
      </c>
      <c r="K1877" s="75">
        <v>1222.8</v>
      </c>
      <c r="L1877" s="75">
        <v>18</v>
      </c>
      <c r="M1877" s="75">
        <v>6</v>
      </c>
      <c r="N1877" s="38" t="s">
        <v>2163</v>
      </c>
      <c r="O1877" s="39">
        <v>42825</v>
      </c>
      <c r="P1877" s="38" t="s">
        <v>1683</v>
      </c>
      <c r="Q1877" s="65">
        <v>3834132.38</v>
      </c>
    </row>
    <row r="1878" spans="1:17" ht="23.25" x14ac:dyDescent="0.25">
      <c r="A1878" s="72">
        <v>1877</v>
      </c>
      <c r="B1878" s="81" t="s">
        <v>499</v>
      </c>
      <c r="C1878" s="24" t="s">
        <v>772</v>
      </c>
      <c r="D1878" s="24" t="s">
        <v>304</v>
      </c>
      <c r="E1878" s="24" t="s">
        <v>18</v>
      </c>
      <c r="F1878" s="24" t="s">
        <v>305</v>
      </c>
      <c r="G1878" s="24" t="s">
        <v>20</v>
      </c>
      <c r="H1878" s="24" t="s">
        <v>199</v>
      </c>
      <c r="I1878" s="58">
        <v>11</v>
      </c>
      <c r="J1878" s="249" t="str">
        <f t="shared" si="29"/>
        <v>Сысертский р-н, Сысертский городской округ, г. Сысерть, ул. Победы, д. 11</v>
      </c>
      <c r="K1878" s="75">
        <v>595.29999999999995</v>
      </c>
      <c r="L1878" s="75">
        <v>18</v>
      </c>
      <c r="M1878" s="75">
        <v>1</v>
      </c>
      <c r="N1878" s="38" t="s">
        <v>2163</v>
      </c>
      <c r="O1878" s="39">
        <v>42825</v>
      </c>
      <c r="P1878" s="38" t="s">
        <v>1683</v>
      </c>
      <c r="Q1878" s="65">
        <v>3909757.27</v>
      </c>
    </row>
    <row r="1879" spans="1:17" ht="23.25" x14ac:dyDescent="0.25">
      <c r="A1879" s="72">
        <v>1878</v>
      </c>
      <c r="B1879" s="81" t="s">
        <v>499</v>
      </c>
      <c r="C1879" s="73" t="s">
        <v>772</v>
      </c>
      <c r="D1879" s="24" t="s">
        <v>304</v>
      </c>
      <c r="E1879" s="24" t="s">
        <v>18</v>
      </c>
      <c r="F1879" s="24" t="s">
        <v>305</v>
      </c>
      <c r="G1879" s="24" t="s">
        <v>20</v>
      </c>
      <c r="H1879" s="24" t="s">
        <v>306</v>
      </c>
      <c r="I1879" s="58">
        <v>15</v>
      </c>
      <c r="J1879" s="249" t="str">
        <f t="shared" si="29"/>
        <v>Сысертский р-н, Сысертский городской округ, г. Сысерть, ул. Розы Люксембург, д. 15</v>
      </c>
      <c r="K1879" s="75">
        <v>847.8</v>
      </c>
      <c r="L1879" s="75">
        <v>12</v>
      </c>
      <c r="M1879" s="75">
        <v>7</v>
      </c>
      <c r="N1879" s="38" t="s">
        <v>2163</v>
      </c>
      <c r="O1879" s="39">
        <v>42825</v>
      </c>
      <c r="P1879" s="38" t="s">
        <v>1683</v>
      </c>
      <c r="Q1879" s="65">
        <v>5378124.3300000001</v>
      </c>
    </row>
    <row r="1880" spans="1:17" ht="23.25" x14ac:dyDescent="0.25">
      <c r="A1880" s="72">
        <v>1879</v>
      </c>
      <c r="B1880" s="81" t="s">
        <v>499</v>
      </c>
      <c r="C1880" s="73" t="s">
        <v>772</v>
      </c>
      <c r="D1880" s="24" t="s">
        <v>304</v>
      </c>
      <c r="E1880" s="24" t="s">
        <v>18</v>
      </c>
      <c r="F1880" s="24" t="s">
        <v>305</v>
      </c>
      <c r="G1880" s="24" t="s">
        <v>20</v>
      </c>
      <c r="H1880" s="24" t="s">
        <v>306</v>
      </c>
      <c r="I1880" s="58">
        <v>19</v>
      </c>
      <c r="J1880" s="249" t="str">
        <f t="shared" si="29"/>
        <v>Сысертский р-н, Сысертский городской округ, г. Сысерть, ул. Розы Люксембург, д. 19</v>
      </c>
      <c r="K1880" s="75">
        <v>817.3</v>
      </c>
      <c r="L1880" s="75">
        <v>30</v>
      </c>
      <c r="M1880" s="75">
        <v>6</v>
      </c>
      <c r="N1880" s="38" t="s">
        <v>2163</v>
      </c>
      <c r="O1880" s="39">
        <v>42825</v>
      </c>
      <c r="P1880" s="38" t="s">
        <v>1683</v>
      </c>
      <c r="Q1880" s="65">
        <v>3792466.79</v>
      </c>
    </row>
    <row r="1881" spans="1:17" ht="23.25" x14ac:dyDescent="0.25">
      <c r="A1881" s="72">
        <v>1880</v>
      </c>
      <c r="B1881" s="81" t="s">
        <v>499</v>
      </c>
      <c r="C1881" s="73" t="s">
        <v>772</v>
      </c>
      <c r="D1881" s="24" t="s">
        <v>304</v>
      </c>
      <c r="E1881" s="24" t="s">
        <v>18</v>
      </c>
      <c r="F1881" s="24" t="s">
        <v>305</v>
      </c>
      <c r="G1881" s="24" t="s">
        <v>20</v>
      </c>
      <c r="H1881" s="24" t="s">
        <v>307</v>
      </c>
      <c r="I1881" s="58">
        <v>13</v>
      </c>
      <c r="J1881" s="249" t="str">
        <f t="shared" si="29"/>
        <v>Сысертский р-н, Сысертский городской округ, г. Сысерть, ул. Трактовая, д. 13</v>
      </c>
      <c r="K1881" s="75">
        <v>837.7</v>
      </c>
      <c r="L1881" s="75">
        <v>12</v>
      </c>
      <c r="M1881" s="75">
        <v>6</v>
      </c>
      <c r="N1881" s="38" t="s">
        <v>2163</v>
      </c>
      <c r="O1881" s="39">
        <v>42825</v>
      </c>
      <c r="P1881" s="38" t="s">
        <v>1683</v>
      </c>
      <c r="Q1881" s="65">
        <v>4644453.0199999996</v>
      </c>
    </row>
    <row r="1882" spans="1:17" ht="23.25" x14ac:dyDescent="0.25">
      <c r="A1882" s="72">
        <v>1881</v>
      </c>
      <c r="B1882" s="81" t="s">
        <v>499</v>
      </c>
      <c r="C1882" s="24" t="s">
        <v>772</v>
      </c>
      <c r="D1882" s="90" t="s">
        <v>304</v>
      </c>
      <c r="E1882" s="24" t="s">
        <v>1500</v>
      </c>
      <c r="F1882" s="24" t="s">
        <v>785</v>
      </c>
      <c r="G1882" s="24" t="s">
        <v>20</v>
      </c>
      <c r="H1882" s="24" t="s">
        <v>786</v>
      </c>
      <c r="I1882" s="58">
        <v>1</v>
      </c>
      <c r="J1882" s="249" t="str">
        <f t="shared" si="29"/>
        <v>Сысертский р-н, Сысертский городской округ, пос. Бобровский, ул. Демина, д. 1</v>
      </c>
      <c r="K1882" s="75">
        <v>837.9</v>
      </c>
      <c r="L1882" s="75">
        <v>27</v>
      </c>
      <c r="M1882" s="75">
        <v>1</v>
      </c>
      <c r="N1882" s="38" t="s">
        <v>2163</v>
      </c>
      <c r="O1882" s="39">
        <v>42825</v>
      </c>
      <c r="P1882" s="38" t="s">
        <v>1683</v>
      </c>
      <c r="Q1882" s="65">
        <v>476192.65</v>
      </c>
    </row>
    <row r="1883" spans="1:17" ht="23.25" x14ac:dyDescent="0.25">
      <c r="A1883" s="72">
        <v>1882</v>
      </c>
      <c r="B1883" s="81" t="s">
        <v>499</v>
      </c>
      <c r="C1883" s="24" t="s">
        <v>772</v>
      </c>
      <c r="D1883" s="90" t="s">
        <v>304</v>
      </c>
      <c r="E1883" s="24" t="s">
        <v>1500</v>
      </c>
      <c r="F1883" s="24" t="s">
        <v>785</v>
      </c>
      <c r="G1883" s="24" t="s">
        <v>20</v>
      </c>
      <c r="H1883" s="24" t="s">
        <v>786</v>
      </c>
      <c r="I1883" s="58">
        <v>15</v>
      </c>
      <c r="J1883" s="249" t="str">
        <f t="shared" si="29"/>
        <v>Сысертский р-н, Сысертский городской округ, пос. Бобровский, ул. Демина, д. 15</v>
      </c>
      <c r="K1883" s="75">
        <v>881.6</v>
      </c>
      <c r="L1883" s="75">
        <v>8</v>
      </c>
      <c r="M1883" s="75">
        <v>2</v>
      </c>
      <c r="N1883" s="181" t="s">
        <v>2163</v>
      </c>
      <c r="O1883" s="39">
        <v>42825</v>
      </c>
      <c r="P1883" s="181" t="s">
        <v>1683</v>
      </c>
      <c r="Q1883" s="65">
        <v>327956.65999999997</v>
      </c>
    </row>
    <row r="1884" spans="1:17" ht="23.25" x14ac:dyDescent="0.25">
      <c r="A1884" s="72">
        <v>1883</v>
      </c>
      <c r="B1884" s="81" t="s">
        <v>499</v>
      </c>
      <c r="C1884" s="24" t="s">
        <v>772</v>
      </c>
      <c r="D1884" s="90" t="s">
        <v>304</v>
      </c>
      <c r="E1884" s="24" t="s">
        <v>1500</v>
      </c>
      <c r="F1884" s="24" t="s">
        <v>785</v>
      </c>
      <c r="G1884" s="24" t="s">
        <v>20</v>
      </c>
      <c r="H1884" s="24" t="s">
        <v>786</v>
      </c>
      <c r="I1884" s="58">
        <v>17</v>
      </c>
      <c r="J1884" s="249" t="str">
        <f t="shared" si="29"/>
        <v>Сысертский р-н, Сысертский городской округ, пос. Бобровский, ул. Демина, д. 17</v>
      </c>
      <c r="K1884" s="75">
        <v>432.8</v>
      </c>
      <c r="L1884" s="75">
        <v>6</v>
      </c>
      <c r="M1884" s="75">
        <v>2</v>
      </c>
      <c r="N1884" s="38" t="s">
        <v>2163</v>
      </c>
      <c r="O1884" s="39">
        <v>42825</v>
      </c>
      <c r="P1884" s="38" t="s">
        <v>1683</v>
      </c>
      <c r="Q1884" s="65">
        <v>292190.62</v>
      </c>
    </row>
    <row r="1885" spans="1:17" ht="23.25" x14ac:dyDescent="0.25">
      <c r="A1885" s="72">
        <v>1884</v>
      </c>
      <c r="B1885" s="81" t="s">
        <v>499</v>
      </c>
      <c r="C1885" s="24" t="s">
        <v>772</v>
      </c>
      <c r="D1885" s="24" t="s">
        <v>304</v>
      </c>
      <c r="E1885" s="24" t="s">
        <v>1500</v>
      </c>
      <c r="F1885" s="24" t="s">
        <v>785</v>
      </c>
      <c r="G1885" s="24" t="s">
        <v>20</v>
      </c>
      <c r="H1885" s="24" t="s">
        <v>786</v>
      </c>
      <c r="I1885" s="58">
        <v>19</v>
      </c>
      <c r="J1885" s="249" t="str">
        <f t="shared" si="29"/>
        <v>Сысертский р-н, Сысертский городской округ, пос. Бобровский, ул. Демина, д. 19</v>
      </c>
      <c r="K1885" s="75">
        <v>735.4</v>
      </c>
      <c r="L1885" s="75">
        <v>12</v>
      </c>
      <c r="M1885" s="75">
        <v>3</v>
      </c>
      <c r="N1885" s="38" t="s">
        <v>2163</v>
      </c>
      <c r="O1885" s="39">
        <v>42825</v>
      </c>
      <c r="P1885" s="38" t="s">
        <v>1683</v>
      </c>
      <c r="Q1885" s="65">
        <v>563558.59</v>
      </c>
    </row>
    <row r="1886" spans="1:17" ht="23.25" x14ac:dyDescent="0.25">
      <c r="A1886" s="72">
        <v>1885</v>
      </c>
      <c r="B1886" s="81" t="s">
        <v>499</v>
      </c>
      <c r="C1886" s="24" t="s">
        <v>772</v>
      </c>
      <c r="D1886" s="24" t="s">
        <v>304</v>
      </c>
      <c r="E1886" s="24" t="s">
        <v>1500</v>
      </c>
      <c r="F1886" s="24" t="s">
        <v>785</v>
      </c>
      <c r="G1886" s="24" t="s">
        <v>20</v>
      </c>
      <c r="H1886" s="24" t="s">
        <v>786</v>
      </c>
      <c r="I1886" s="58">
        <v>23</v>
      </c>
      <c r="J1886" s="249" t="str">
        <f t="shared" si="29"/>
        <v>Сысертский р-н, Сысертский городской округ, пос. Бобровский, ул. Демина, д. 23</v>
      </c>
      <c r="K1886" s="75">
        <v>725.3</v>
      </c>
      <c r="L1886" s="75">
        <v>12</v>
      </c>
      <c r="M1886" s="75">
        <v>3</v>
      </c>
      <c r="N1886" s="38" t="s">
        <v>2163</v>
      </c>
      <c r="O1886" s="39">
        <v>42825</v>
      </c>
      <c r="P1886" s="38" t="s">
        <v>1683</v>
      </c>
      <c r="Q1886" s="65">
        <v>597600.48</v>
      </c>
    </row>
    <row r="1887" spans="1:17" ht="23.25" x14ac:dyDescent="0.25">
      <c r="A1887" s="72">
        <v>1886</v>
      </c>
      <c r="B1887" s="81" t="s">
        <v>499</v>
      </c>
      <c r="C1887" s="24" t="s">
        <v>772</v>
      </c>
      <c r="D1887" s="90" t="s">
        <v>304</v>
      </c>
      <c r="E1887" s="24" t="s">
        <v>1500</v>
      </c>
      <c r="F1887" s="24" t="s">
        <v>785</v>
      </c>
      <c r="G1887" s="24" t="s">
        <v>20</v>
      </c>
      <c r="H1887" s="24" t="s">
        <v>786</v>
      </c>
      <c r="I1887" s="58">
        <v>25</v>
      </c>
      <c r="J1887" s="249" t="str">
        <f t="shared" si="29"/>
        <v>Сысертский р-н, Сысертский городской округ, пос. Бобровский, ул. Демина, д. 25</v>
      </c>
      <c r="K1887" s="75">
        <v>378.8</v>
      </c>
      <c r="L1887" s="75">
        <v>6</v>
      </c>
      <c r="M1887" s="75">
        <v>2</v>
      </c>
      <c r="N1887" s="38" t="s">
        <v>2163</v>
      </c>
      <c r="O1887" s="39">
        <v>42825</v>
      </c>
      <c r="P1887" s="38" t="s">
        <v>1683</v>
      </c>
      <c r="Q1887" s="65">
        <v>309970.62</v>
      </c>
    </row>
    <row r="1888" spans="1:17" ht="23.25" x14ac:dyDescent="0.25">
      <c r="A1888" s="72">
        <v>1887</v>
      </c>
      <c r="B1888" s="81" t="s">
        <v>499</v>
      </c>
      <c r="C1888" s="24" t="s">
        <v>772</v>
      </c>
      <c r="D1888" s="90" t="s">
        <v>304</v>
      </c>
      <c r="E1888" s="24" t="s">
        <v>1500</v>
      </c>
      <c r="F1888" s="24" t="s">
        <v>785</v>
      </c>
      <c r="G1888" s="24" t="s">
        <v>20</v>
      </c>
      <c r="H1888" s="24" t="s">
        <v>786</v>
      </c>
      <c r="I1888" s="58">
        <v>27</v>
      </c>
      <c r="J1888" s="249" t="str">
        <f t="shared" si="29"/>
        <v>Сысертский р-н, Сысертский городской округ, пос. Бобровский, ул. Демина, д. 27</v>
      </c>
      <c r="K1888" s="75">
        <v>751.8</v>
      </c>
      <c r="L1888" s="75">
        <v>12</v>
      </c>
      <c r="M1888" s="75">
        <v>2</v>
      </c>
      <c r="N1888" s="38" t="s">
        <v>2163</v>
      </c>
      <c r="O1888" s="39">
        <v>42825</v>
      </c>
      <c r="P1888" s="38" t="s">
        <v>1683</v>
      </c>
      <c r="Q1888" s="65">
        <v>518622.26</v>
      </c>
    </row>
    <row r="1889" spans="1:18" ht="23.25" x14ac:dyDescent="0.25">
      <c r="A1889" s="72">
        <v>1888</v>
      </c>
      <c r="B1889" s="81" t="s">
        <v>499</v>
      </c>
      <c r="C1889" s="24" t="s">
        <v>772</v>
      </c>
      <c r="D1889" s="90" t="s">
        <v>304</v>
      </c>
      <c r="E1889" s="24" t="s">
        <v>1500</v>
      </c>
      <c r="F1889" s="24" t="s">
        <v>310</v>
      </c>
      <c r="G1889" s="24" t="s">
        <v>20</v>
      </c>
      <c r="H1889" s="24" t="s">
        <v>36</v>
      </c>
      <c r="I1889" s="58">
        <v>147</v>
      </c>
      <c r="J1889" s="249" t="str">
        <f t="shared" si="29"/>
        <v>Сысертский р-н, Сысертский городской округ, пос. Большой Исток, ул. Ленина, д. 147</v>
      </c>
      <c r="K1889" s="75">
        <v>279.10000000000002</v>
      </c>
      <c r="L1889" s="75">
        <v>8</v>
      </c>
      <c r="M1889" s="75">
        <v>5</v>
      </c>
      <c r="N1889" s="181" t="s">
        <v>2163</v>
      </c>
      <c r="O1889" s="39">
        <v>42825</v>
      </c>
      <c r="P1889" s="181" t="s">
        <v>1683</v>
      </c>
      <c r="Q1889" s="65">
        <v>1417192.7000000002</v>
      </c>
    </row>
    <row r="1890" spans="1:18" ht="23.25" x14ac:dyDescent="0.25">
      <c r="A1890" s="72">
        <v>1889</v>
      </c>
      <c r="B1890" s="81" t="s">
        <v>227</v>
      </c>
      <c r="C1890" s="24" t="s">
        <v>772</v>
      </c>
      <c r="D1890" s="44" t="s">
        <v>304</v>
      </c>
      <c r="E1890" s="24" t="s">
        <v>1500</v>
      </c>
      <c r="F1890" s="44" t="s">
        <v>308</v>
      </c>
      <c r="G1890" s="44" t="s">
        <v>20</v>
      </c>
      <c r="H1890" s="44" t="s">
        <v>309</v>
      </c>
      <c r="I1890" s="78">
        <v>7</v>
      </c>
      <c r="J1890" s="249" t="str">
        <f t="shared" si="29"/>
        <v>Сысертский р-н, Сысертский городской округ, пос. Двуреченск, ул. Клубная, д. 7</v>
      </c>
      <c r="K1890" s="75">
        <v>439.3</v>
      </c>
      <c r="L1890" s="75">
        <v>8</v>
      </c>
      <c r="M1890" s="75">
        <v>1</v>
      </c>
      <c r="N1890" s="181" t="s">
        <v>1832</v>
      </c>
      <c r="O1890" s="39">
        <v>42458</v>
      </c>
      <c r="P1890" s="181" t="s">
        <v>1626</v>
      </c>
      <c r="Q1890" s="65">
        <v>127259.46</v>
      </c>
    </row>
    <row r="1891" spans="1:18" ht="34.5" x14ac:dyDescent="0.25">
      <c r="A1891" s="72">
        <v>1890</v>
      </c>
      <c r="B1891" s="81" t="s">
        <v>8</v>
      </c>
      <c r="C1891" s="73" t="s">
        <v>636</v>
      </c>
      <c r="D1891" s="74" t="s">
        <v>3033</v>
      </c>
      <c r="E1891" s="24" t="s">
        <v>29</v>
      </c>
      <c r="F1891" s="24" t="s">
        <v>666</v>
      </c>
      <c r="G1891" s="24" t="s">
        <v>20</v>
      </c>
      <c r="H1891" s="24" t="s">
        <v>61</v>
      </c>
      <c r="I1891" s="58" t="s">
        <v>498</v>
      </c>
      <c r="J1891" s="249" t="str">
        <f t="shared" si="29"/>
        <v>Таборинский р-н, Таборинское сельское поселение Таборинского муниципального района Свердловской области, с. Таборы, ул. Октябрьская, д. 20А</v>
      </c>
      <c r="K1891" s="75">
        <v>869.8</v>
      </c>
      <c r="L1891" s="75">
        <v>16</v>
      </c>
      <c r="M1891" s="75">
        <v>4</v>
      </c>
      <c r="N1891" s="38" t="s">
        <v>2165</v>
      </c>
      <c r="O1891" s="39">
        <v>42870</v>
      </c>
      <c r="P1891" s="38" t="s">
        <v>1630</v>
      </c>
      <c r="Q1891" s="65">
        <v>3966446.1</v>
      </c>
    </row>
    <row r="1892" spans="1:18" ht="23.25" x14ac:dyDescent="0.25">
      <c r="A1892" s="72">
        <v>1891</v>
      </c>
      <c r="B1892" s="81" t="s">
        <v>8</v>
      </c>
      <c r="C1892" s="24" t="s">
        <v>5549</v>
      </c>
      <c r="D1892" s="74" t="s">
        <v>14</v>
      </c>
      <c r="E1892" s="24" t="s">
        <v>18</v>
      </c>
      <c r="F1892" s="24" t="s">
        <v>102</v>
      </c>
      <c r="G1892" s="24" t="s">
        <v>20</v>
      </c>
      <c r="H1892" s="24" t="s">
        <v>47</v>
      </c>
      <c r="I1892" s="58">
        <v>15</v>
      </c>
      <c r="J1892" s="249" t="str">
        <f t="shared" si="29"/>
        <v>Тавдинский р-н, Тавдинский городской округ, г. Тавда, ул. Максима Горького, д. 15</v>
      </c>
      <c r="K1892" s="75">
        <v>514.6</v>
      </c>
      <c r="L1892" s="75">
        <v>12</v>
      </c>
      <c r="M1892" s="75">
        <v>4</v>
      </c>
      <c r="N1892" s="38" t="s">
        <v>2166</v>
      </c>
      <c r="O1892" s="39">
        <v>42660</v>
      </c>
      <c r="P1892" s="38" t="s">
        <v>1630</v>
      </c>
      <c r="Q1892" s="65">
        <v>1835953.28</v>
      </c>
    </row>
    <row r="1893" spans="1:18" ht="23.25" x14ac:dyDescent="0.25">
      <c r="A1893" s="72">
        <v>1892</v>
      </c>
      <c r="B1893" s="81" t="s">
        <v>8</v>
      </c>
      <c r="C1893" s="24" t="s">
        <v>5549</v>
      </c>
      <c r="D1893" s="74" t="s">
        <v>14</v>
      </c>
      <c r="E1893" s="24" t="s">
        <v>18</v>
      </c>
      <c r="F1893" s="24" t="s">
        <v>102</v>
      </c>
      <c r="G1893" s="24" t="s">
        <v>20</v>
      </c>
      <c r="H1893" s="24" t="s">
        <v>47</v>
      </c>
      <c r="I1893" s="58">
        <v>19</v>
      </c>
      <c r="J1893" s="249" t="str">
        <f t="shared" si="29"/>
        <v>Тавдинский р-н, Тавдинский городской округ, г. Тавда, ул. Максима Горького, д. 19</v>
      </c>
      <c r="K1893" s="75">
        <v>537.6</v>
      </c>
      <c r="L1893" s="75">
        <v>12</v>
      </c>
      <c r="M1893" s="75">
        <v>5</v>
      </c>
      <c r="N1893" s="38" t="s">
        <v>2166</v>
      </c>
      <c r="O1893" s="39">
        <v>42660</v>
      </c>
      <c r="P1893" s="38" t="s">
        <v>1630</v>
      </c>
      <c r="Q1893" s="65">
        <v>1847857.58</v>
      </c>
    </row>
    <row r="1894" spans="1:18" ht="23.25" x14ac:dyDescent="0.25">
      <c r="A1894" s="72">
        <v>1893</v>
      </c>
      <c r="B1894" s="81" t="s">
        <v>8</v>
      </c>
      <c r="C1894" s="24" t="s">
        <v>5549</v>
      </c>
      <c r="D1894" s="74" t="s">
        <v>14</v>
      </c>
      <c r="E1894" s="24" t="s">
        <v>18</v>
      </c>
      <c r="F1894" s="24" t="s">
        <v>102</v>
      </c>
      <c r="G1894" s="24" t="s">
        <v>20</v>
      </c>
      <c r="H1894" s="24" t="s">
        <v>47</v>
      </c>
      <c r="I1894" s="58">
        <v>21</v>
      </c>
      <c r="J1894" s="249" t="str">
        <f t="shared" si="29"/>
        <v>Тавдинский р-н, Тавдинский городской округ, г. Тавда, ул. Максима Горького, д. 21</v>
      </c>
      <c r="K1894" s="75">
        <v>802.9</v>
      </c>
      <c r="L1894" s="75">
        <v>12</v>
      </c>
      <c r="M1894" s="75">
        <v>5</v>
      </c>
      <c r="N1894" s="38" t="s">
        <v>2166</v>
      </c>
      <c r="O1894" s="39">
        <v>42660</v>
      </c>
      <c r="P1894" s="38" t="s">
        <v>1630</v>
      </c>
      <c r="Q1894" s="65">
        <v>3323095.94</v>
      </c>
    </row>
    <row r="1895" spans="1:18" ht="23.25" x14ac:dyDescent="0.25">
      <c r="A1895" s="72">
        <v>1894</v>
      </c>
      <c r="B1895" s="81" t="s">
        <v>8</v>
      </c>
      <c r="C1895" s="24" t="s">
        <v>5549</v>
      </c>
      <c r="D1895" s="74" t="s">
        <v>14</v>
      </c>
      <c r="E1895" s="24" t="s">
        <v>18</v>
      </c>
      <c r="F1895" s="24" t="s">
        <v>102</v>
      </c>
      <c r="G1895" s="24" t="s">
        <v>20</v>
      </c>
      <c r="H1895" s="24" t="s">
        <v>47</v>
      </c>
      <c r="I1895" s="58">
        <v>23</v>
      </c>
      <c r="J1895" s="249" t="str">
        <f t="shared" si="29"/>
        <v>Тавдинский р-н, Тавдинский городской округ, г. Тавда, ул. Максима Горького, д. 23</v>
      </c>
      <c r="K1895" s="75">
        <v>451.2</v>
      </c>
      <c r="L1895" s="75">
        <v>8</v>
      </c>
      <c r="M1895" s="75">
        <v>6</v>
      </c>
      <c r="N1895" s="38" t="s">
        <v>2166</v>
      </c>
      <c r="O1895" s="39">
        <v>42660</v>
      </c>
      <c r="P1895" s="38" t="s">
        <v>1630</v>
      </c>
      <c r="Q1895" s="65">
        <v>2106392.04</v>
      </c>
    </row>
    <row r="1896" spans="1:18" ht="23.25" x14ac:dyDescent="0.25">
      <c r="A1896" s="72">
        <v>1895</v>
      </c>
      <c r="B1896" s="81" t="s">
        <v>8</v>
      </c>
      <c r="C1896" s="24" t="s">
        <v>5549</v>
      </c>
      <c r="D1896" s="74" t="s">
        <v>14</v>
      </c>
      <c r="E1896" s="24" t="s">
        <v>18</v>
      </c>
      <c r="F1896" s="24" t="s">
        <v>102</v>
      </c>
      <c r="G1896" s="24" t="s">
        <v>20</v>
      </c>
      <c r="H1896" s="24" t="s">
        <v>47</v>
      </c>
      <c r="I1896" s="58">
        <v>27</v>
      </c>
      <c r="J1896" s="249" t="str">
        <f t="shared" si="29"/>
        <v>Тавдинский р-н, Тавдинский городской округ, г. Тавда, ул. Максима Горького, д. 27</v>
      </c>
      <c r="K1896" s="75">
        <v>781.6</v>
      </c>
      <c r="L1896" s="75">
        <v>12</v>
      </c>
      <c r="M1896" s="75">
        <v>6</v>
      </c>
      <c r="N1896" s="38" t="s">
        <v>2166</v>
      </c>
      <c r="O1896" s="39">
        <v>42660</v>
      </c>
      <c r="P1896" s="38" t="s">
        <v>1630</v>
      </c>
      <c r="Q1896" s="65">
        <v>3329819.58</v>
      </c>
    </row>
    <row r="1897" spans="1:18" ht="23.25" x14ac:dyDescent="0.25">
      <c r="A1897" s="80">
        <v>1896</v>
      </c>
      <c r="B1897" s="81" t="s">
        <v>8</v>
      </c>
      <c r="C1897" s="24" t="s">
        <v>5549</v>
      </c>
      <c r="D1897" s="74" t="s">
        <v>14</v>
      </c>
      <c r="E1897" s="24" t="s">
        <v>18</v>
      </c>
      <c r="F1897" s="24" t="s">
        <v>102</v>
      </c>
      <c r="G1897" s="24" t="s">
        <v>20</v>
      </c>
      <c r="H1897" s="24" t="s">
        <v>47</v>
      </c>
      <c r="I1897" s="58">
        <v>29</v>
      </c>
      <c r="J1897" s="249" t="str">
        <f t="shared" si="29"/>
        <v>Тавдинский р-н, Тавдинский городской округ, г. Тавда, ул. Максима Горького, д. 29</v>
      </c>
      <c r="K1897" s="75">
        <v>788.8</v>
      </c>
      <c r="L1897" s="75">
        <v>12</v>
      </c>
      <c r="M1897" s="75">
        <v>4</v>
      </c>
      <c r="N1897" s="38" t="s">
        <v>2166</v>
      </c>
      <c r="O1897" s="39">
        <v>42660</v>
      </c>
      <c r="P1897" s="38" t="s">
        <v>1630</v>
      </c>
      <c r="Q1897" s="65">
        <v>2550108.62</v>
      </c>
    </row>
    <row r="1898" spans="1:18" ht="23.25" x14ac:dyDescent="0.25">
      <c r="A1898" s="80">
        <v>1897</v>
      </c>
      <c r="B1898" s="81" t="s">
        <v>8</v>
      </c>
      <c r="C1898" s="24" t="s">
        <v>5549</v>
      </c>
      <c r="D1898" s="74" t="s">
        <v>14</v>
      </c>
      <c r="E1898" s="24" t="s">
        <v>18</v>
      </c>
      <c r="F1898" s="24" t="s">
        <v>102</v>
      </c>
      <c r="G1898" s="24" t="s">
        <v>20</v>
      </c>
      <c r="H1898" s="24" t="s">
        <v>47</v>
      </c>
      <c r="I1898" s="58">
        <v>31</v>
      </c>
      <c r="J1898" s="249" t="str">
        <f t="shared" si="29"/>
        <v>Тавдинский р-н, Тавдинский городской округ, г. Тавда, ул. Максима Горького, д. 31</v>
      </c>
      <c r="K1898" s="75">
        <v>498.4</v>
      </c>
      <c r="L1898" s="75">
        <v>12</v>
      </c>
      <c r="M1898" s="75">
        <v>6</v>
      </c>
      <c r="N1898" s="38" t="s">
        <v>2166</v>
      </c>
      <c r="O1898" s="39">
        <v>42660</v>
      </c>
      <c r="P1898" s="38" t="s">
        <v>1630</v>
      </c>
      <c r="Q1898" s="65">
        <v>2387224.96</v>
      </c>
    </row>
    <row r="1899" spans="1:18" ht="23.25" x14ac:dyDescent="0.25">
      <c r="A1899" s="72">
        <v>1898</v>
      </c>
      <c r="B1899" s="81" t="s">
        <v>8</v>
      </c>
      <c r="C1899" s="24" t="s">
        <v>5549</v>
      </c>
      <c r="D1899" s="74" t="s">
        <v>14</v>
      </c>
      <c r="E1899" s="24" t="s">
        <v>18</v>
      </c>
      <c r="F1899" s="24" t="s">
        <v>102</v>
      </c>
      <c r="G1899" s="24" t="s">
        <v>20</v>
      </c>
      <c r="H1899" s="24" t="s">
        <v>47</v>
      </c>
      <c r="I1899" s="58">
        <v>33</v>
      </c>
      <c r="J1899" s="249" t="str">
        <f t="shared" si="29"/>
        <v>Тавдинский р-н, Тавдинский городской округ, г. Тавда, ул. Максима Горького, д. 33</v>
      </c>
      <c r="K1899" s="75">
        <v>498.6</v>
      </c>
      <c r="L1899" s="75">
        <v>12</v>
      </c>
      <c r="M1899" s="75">
        <v>6</v>
      </c>
      <c r="N1899" s="38" t="s">
        <v>2166</v>
      </c>
      <c r="O1899" s="39">
        <v>42660</v>
      </c>
      <c r="P1899" s="38" t="s">
        <v>1630</v>
      </c>
      <c r="Q1899" s="65">
        <v>2542425.02</v>
      </c>
    </row>
    <row r="1900" spans="1:18" ht="23.25" x14ac:dyDescent="0.25">
      <c r="A1900" s="72">
        <v>1899</v>
      </c>
      <c r="B1900" s="81" t="s">
        <v>8</v>
      </c>
      <c r="C1900" s="24" t="s">
        <v>5549</v>
      </c>
      <c r="D1900" s="74" t="s">
        <v>14</v>
      </c>
      <c r="E1900" s="24" t="s">
        <v>18</v>
      </c>
      <c r="F1900" s="24" t="s">
        <v>102</v>
      </c>
      <c r="G1900" s="24" t="s">
        <v>20</v>
      </c>
      <c r="H1900" s="24" t="s">
        <v>652</v>
      </c>
      <c r="I1900" s="58" t="s">
        <v>668</v>
      </c>
      <c r="J1900" s="249" t="str">
        <f t="shared" si="29"/>
        <v>Тавдинский р-н, Тавдинский городской округ, г. Тавда, ул. Шоссейная, д. 1В</v>
      </c>
      <c r="K1900" s="75">
        <v>499.8</v>
      </c>
      <c r="L1900" s="75">
        <v>12</v>
      </c>
      <c r="M1900" s="75">
        <v>5</v>
      </c>
      <c r="N1900" s="38" t="s">
        <v>2166</v>
      </c>
      <c r="O1900" s="39">
        <v>42660</v>
      </c>
      <c r="P1900" s="38" t="s">
        <v>1630</v>
      </c>
      <c r="Q1900" s="65">
        <v>1773078.62</v>
      </c>
    </row>
    <row r="1901" spans="1:18" ht="23.25" x14ac:dyDescent="0.25">
      <c r="A1901" s="72">
        <v>1900</v>
      </c>
      <c r="B1901" s="81" t="s">
        <v>8</v>
      </c>
      <c r="C1901" s="73" t="s">
        <v>635</v>
      </c>
      <c r="D1901" s="74" t="s">
        <v>15</v>
      </c>
      <c r="E1901" s="24" t="s">
        <v>18</v>
      </c>
      <c r="F1901" s="24" t="s">
        <v>104</v>
      </c>
      <c r="G1901" s="24" t="s">
        <v>20</v>
      </c>
      <c r="H1901" s="24" t="s">
        <v>105</v>
      </c>
      <c r="I1901" s="58">
        <v>59</v>
      </c>
      <c r="J1901" s="249" t="str">
        <f t="shared" si="29"/>
        <v>Талицкий р-н, Талицкий городской округ, г. Талица, ул. 70 лет Октября, д. 59</v>
      </c>
      <c r="K1901" s="75">
        <v>331.5</v>
      </c>
      <c r="L1901" s="75">
        <v>10</v>
      </c>
      <c r="M1901" s="75">
        <v>1</v>
      </c>
      <c r="N1901" s="38" t="s">
        <v>1998</v>
      </c>
      <c r="O1901" s="39">
        <v>42849</v>
      </c>
      <c r="P1901" s="38" t="s">
        <v>1608</v>
      </c>
      <c r="Q1901" s="65">
        <v>1199802.76</v>
      </c>
      <c r="R1901" s="102" t="s">
        <v>2229</v>
      </c>
    </row>
    <row r="1902" spans="1:18" ht="23.25" x14ac:dyDescent="0.25">
      <c r="A1902" s="72">
        <v>1901</v>
      </c>
      <c r="B1902" s="81" t="s">
        <v>8</v>
      </c>
      <c r="C1902" s="73" t="s">
        <v>635</v>
      </c>
      <c r="D1902" s="74" t="s">
        <v>15</v>
      </c>
      <c r="E1902" s="24" t="s">
        <v>18</v>
      </c>
      <c r="F1902" s="24" t="s">
        <v>104</v>
      </c>
      <c r="G1902" s="24" t="s">
        <v>20</v>
      </c>
      <c r="H1902" s="24" t="s">
        <v>36</v>
      </c>
      <c r="I1902" s="58">
        <v>26</v>
      </c>
      <c r="J1902" s="249" t="str">
        <f t="shared" si="29"/>
        <v>Талицкий р-н, Талицкий городской округ, г. Талица, ул. Ленина, д. 26</v>
      </c>
      <c r="K1902" s="75">
        <v>428.8</v>
      </c>
      <c r="L1902" s="75">
        <v>8</v>
      </c>
      <c r="M1902" s="75">
        <v>1</v>
      </c>
      <c r="N1902" s="38" t="s">
        <v>1998</v>
      </c>
      <c r="O1902" s="39">
        <v>42849</v>
      </c>
      <c r="P1902" s="38" t="s">
        <v>1608</v>
      </c>
      <c r="Q1902" s="65">
        <v>1420357.74</v>
      </c>
      <c r="R1902" s="102" t="s">
        <v>2229</v>
      </c>
    </row>
    <row r="1903" spans="1:18" ht="23.25" x14ac:dyDescent="0.25">
      <c r="A1903" s="72">
        <v>1902</v>
      </c>
      <c r="B1903" s="81" t="s">
        <v>8</v>
      </c>
      <c r="C1903" s="73" t="s">
        <v>635</v>
      </c>
      <c r="D1903" s="74" t="s">
        <v>15</v>
      </c>
      <c r="E1903" s="24" t="s">
        <v>18</v>
      </c>
      <c r="F1903" s="24" t="s">
        <v>104</v>
      </c>
      <c r="G1903" s="24" t="s">
        <v>20</v>
      </c>
      <c r="H1903" s="24" t="s">
        <v>36</v>
      </c>
      <c r="I1903" s="58" t="s">
        <v>669</v>
      </c>
      <c r="J1903" s="249" t="str">
        <f t="shared" si="29"/>
        <v>Талицкий р-н, Талицкий городской округ, г. Талица, ул. Ленина, д. 40А</v>
      </c>
      <c r="K1903" s="75">
        <v>1684</v>
      </c>
      <c r="L1903" s="75">
        <v>32</v>
      </c>
      <c r="M1903" s="75">
        <v>8</v>
      </c>
      <c r="N1903" s="38" t="s">
        <v>2167</v>
      </c>
      <c r="O1903" s="39">
        <v>42818</v>
      </c>
      <c r="P1903" s="38" t="s">
        <v>1608</v>
      </c>
      <c r="Q1903" s="65">
        <v>6872683.4400000004</v>
      </c>
    </row>
    <row r="1904" spans="1:18" ht="23.25" x14ac:dyDescent="0.25">
      <c r="A1904" s="72">
        <v>1903</v>
      </c>
      <c r="B1904" s="81" t="s">
        <v>8</v>
      </c>
      <c r="C1904" s="73" t="s">
        <v>635</v>
      </c>
      <c r="D1904" s="74" t="s">
        <v>15</v>
      </c>
      <c r="E1904" s="24" t="s">
        <v>18</v>
      </c>
      <c r="F1904" s="24" t="s">
        <v>104</v>
      </c>
      <c r="G1904" s="24" t="s">
        <v>20</v>
      </c>
      <c r="H1904" s="24" t="s">
        <v>108</v>
      </c>
      <c r="I1904" s="58" t="s">
        <v>124</v>
      </c>
      <c r="J1904" s="249" t="str">
        <f t="shared" si="29"/>
        <v>Талицкий р-н, Талицкий городской округ, г. Талица, ул. Пушкина, д. 2А</v>
      </c>
      <c r="K1904" s="75">
        <v>662.6</v>
      </c>
      <c r="L1904" s="75">
        <v>16</v>
      </c>
      <c r="M1904" s="75">
        <v>1</v>
      </c>
      <c r="N1904" s="38" t="s">
        <v>1998</v>
      </c>
      <c r="O1904" s="39">
        <v>42849</v>
      </c>
      <c r="P1904" s="38" t="s">
        <v>1608</v>
      </c>
      <c r="Q1904" s="65">
        <v>2288875.5</v>
      </c>
      <c r="R1904" s="102" t="s">
        <v>2348</v>
      </c>
    </row>
    <row r="1905" spans="1:18" ht="23.25" x14ac:dyDescent="0.25">
      <c r="A1905" s="72">
        <v>1904</v>
      </c>
      <c r="B1905" s="81" t="s">
        <v>8</v>
      </c>
      <c r="C1905" s="73" t="s">
        <v>635</v>
      </c>
      <c r="D1905" s="74" t="s">
        <v>15</v>
      </c>
      <c r="E1905" s="24" t="s">
        <v>18</v>
      </c>
      <c r="F1905" s="24" t="s">
        <v>104</v>
      </c>
      <c r="G1905" s="24" t="s">
        <v>20</v>
      </c>
      <c r="H1905" s="24" t="s">
        <v>109</v>
      </c>
      <c r="I1905" s="58">
        <v>13</v>
      </c>
      <c r="J1905" s="249" t="str">
        <f t="shared" si="29"/>
        <v>Талицкий р-н, Талицкий городской округ, г. Талица, ул. Циховского, д. 13</v>
      </c>
      <c r="K1905" s="75">
        <v>530</v>
      </c>
      <c r="L1905" s="75">
        <v>12</v>
      </c>
      <c r="M1905" s="75">
        <v>3</v>
      </c>
      <c r="N1905" s="38" t="s">
        <v>1998</v>
      </c>
      <c r="O1905" s="39">
        <v>42849</v>
      </c>
      <c r="P1905" s="38" t="s">
        <v>1608</v>
      </c>
      <c r="Q1905" s="65">
        <v>3104828.98</v>
      </c>
      <c r="R1905" s="102" t="s">
        <v>2348</v>
      </c>
    </row>
    <row r="1906" spans="1:18" ht="23.25" x14ac:dyDescent="0.25">
      <c r="A1906" s="72">
        <v>1905</v>
      </c>
      <c r="B1906" s="81" t="s">
        <v>8</v>
      </c>
      <c r="C1906" s="73" t="s">
        <v>635</v>
      </c>
      <c r="D1906" s="74" t="s">
        <v>15</v>
      </c>
      <c r="E1906" s="24" t="s">
        <v>18</v>
      </c>
      <c r="F1906" s="24" t="s">
        <v>104</v>
      </c>
      <c r="G1906" s="24" t="s">
        <v>20</v>
      </c>
      <c r="H1906" s="24" t="s">
        <v>109</v>
      </c>
      <c r="I1906" s="58">
        <v>15</v>
      </c>
      <c r="J1906" s="249" t="str">
        <f t="shared" si="29"/>
        <v>Талицкий р-н, Талицкий городской округ, г. Талица, ул. Циховского, д. 15</v>
      </c>
      <c r="K1906" s="75">
        <v>547.20000000000005</v>
      </c>
      <c r="L1906" s="75">
        <v>12</v>
      </c>
      <c r="M1906" s="75">
        <v>1</v>
      </c>
      <c r="N1906" s="38" t="s">
        <v>1998</v>
      </c>
      <c r="O1906" s="39">
        <v>42849</v>
      </c>
      <c r="P1906" s="38" t="s">
        <v>1608</v>
      </c>
      <c r="Q1906" s="65">
        <v>769128.72</v>
      </c>
      <c r="R1906" s="102" t="s">
        <v>2348</v>
      </c>
    </row>
    <row r="1907" spans="1:18" ht="23.25" x14ac:dyDescent="0.25">
      <c r="A1907" s="72">
        <v>1906</v>
      </c>
      <c r="B1907" s="81" t="s">
        <v>8</v>
      </c>
      <c r="C1907" s="73" t="s">
        <v>635</v>
      </c>
      <c r="D1907" s="74" t="s">
        <v>15</v>
      </c>
      <c r="E1907" s="24" t="s">
        <v>18</v>
      </c>
      <c r="F1907" s="24" t="s">
        <v>104</v>
      </c>
      <c r="G1907" s="24" t="s">
        <v>20</v>
      </c>
      <c r="H1907" s="24" t="s">
        <v>109</v>
      </c>
      <c r="I1907" s="58">
        <v>23</v>
      </c>
      <c r="J1907" s="249" t="str">
        <f t="shared" si="29"/>
        <v>Талицкий р-н, Талицкий городской округ, г. Талица, ул. Циховского, д. 23</v>
      </c>
      <c r="K1907" s="75">
        <v>494.1</v>
      </c>
      <c r="L1907" s="75">
        <v>12</v>
      </c>
      <c r="M1907" s="75">
        <v>1</v>
      </c>
      <c r="N1907" s="38" t="s">
        <v>2168</v>
      </c>
      <c r="O1907" s="39">
        <v>42947</v>
      </c>
      <c r="P1907" s="38" t="s">
        <v>1608</v>
      </c>
      <c r="Q1907" s="65">
        <v>2300179.9</v>
      </c>
      <c r="R1907" s="102" t="s">
        <v>2348</v>
      </c>
    </row>
    <row r="1908" spans="1:18" ht="23.25" x14ac:dyDescent="0.25">
      <c r="A1908" s="72">
        <v>1907</v>
      </c>
      <c r="B1908" s="81" t="s">
        <v>8</v>
      </c>
      <c r="C1908" s="73" t="s">
        <v>635</v>
      </c>
      <c r="D1908" s="74" t="s">
        <v>15</v>
      </c>
      <c r="E1908" s="24" t="s">
        <v>18</v>
      </c>
      <c r="F1908" s="24" t="s">
        <v>104</v>
      </c>
      <c r="G1908" s="24" t="s">
        <v>20</v>
      </c>
      <c r="H1908" s="24" t="s">
        <v>107</v>
      </c>
      <c r="I1908" s="58">
        <v>6</v>
      </c>
      <c r="J1908" s="249" t="str">
        <f t="shared" si="29"/>
        <v>Талицкий р-н, Талицкий городской округ, г. Талица, ул. Щукина, д. 6</v>
      </c>
      <c r="K1908" s="75">
        <v>321</v>
      </c>
      <c r="L1908" s="75">
        <v>10</v>
      </c>
      <c r="M1908" s="75">
        <v>1</v>
      </c>
      <c r="N1908" s="38" t="s">
        <v>1998</v>
      </c>
      <c r="O1908" s="39">
        <v>42849</v>
      </c>
      <c r="P1908" s="38" t="s">
        <v>1608</v>
      </c>
      <c r="Q1908" s="65">
        <v>1168093.8</v>
      </c>
      <c r="R1908" s="102" t="s">
        <v>2229</v>
      </c>
    </row>
    <row r="1909" spans="1:18" ht="23.25" x14ac:dyDescent="0.25">
      <c r="A1909" s="72">
        <v>1908</v>
      </c>
      <c r="B1909" s="81" t="s">
        <v>8</v>
      </c>
      <c r="C1909" s="73" t="s">
        <v>635</v>
      </c>
      <c r="D1909" s="74" t="s">
        <v>15</v>
      </c>
      <c r="E1909" s="24" t="s">
        <v>1500</v>
      </c>
      <c r="F1909" s="24" t="s">
        <v>68</v>
      </c>
      <c r="G1909" s="24" t="s">
        <v>20</v>
      </c>
      <c r="H1909" s="24" t="s">
        <v>25</v>
      </c>
      <c r="I1909" s="58">
        <v>10</v>
      </c>
      <c r="J1909" s="249" t="str">
        <f t="shared" si="29"/>
        <v>Талицкий р-н, Талицкий городской округ, пос. Пионерский, ул. Школьная, д. 10</v>
      </c>
      <c r="K1909" s="75">
        <v>213.8</v>
      </c>
      <c r="L1909" s="75">
        <v>4</v>
      </c>
      <c r="M1909" s="75">
        <v>7</v>
      </c>
      <c r="N1909" s="38" t="s">
        <v>3331</v>
      </c>
      <c r="O1909" s="39" t="s">
        <v>3332</v>
      </c>
      <c r="P1909" s="38" t="s">
        <v>1608</v>
      </c>
      <c r="Q1909" s="65">
        <v>1508798.29</v>
      </c>
    </row>
    <row r="1910" spans="1:18" ht="23.25" x14ac:dyDescent="0.25">
      <c r="A1910" s="72">
        <v>1909</v>
      </c>
      <c r="B1910" s="81" t="s">
        <v>8</v>
      </c>
      <c r="C1910" s="73" t="s">
        <v>635</v>
      </c>
      <c r="D1910" s="74" t="s">
        <v>15</v>
      </c>
      <c r="E1910" s="24" t="s">
        <v>1500</v>
      </c>
      <c r="F1910" s="24" t="s">
        <v>68</v>
      </c>
      <c r="G1910" s="24" t="s">
        <v>20</v>
      </c>
      <c r="H1910" s="24" t="s">
        <v>25</v>
      </c>
      <c r="I1910" s="58">
        <v>12</v>
      </c>
      <c r="J1910" s="249" t="str">
        <f t="shared" si="29"/>
        <v>Талицкий р-н, Талицкий городской округ, пос. Пионерский, ул. Школьная, д. 12</v>
      </c>
      <c r="K1910" s="75">
        <v>214.1</v>
      </c>
      <c r="L1910" s="75">
        <v>4</v>
      </c>
      <c r="M1910" s="75">
        <v>7</v>
      </c>
      <c r="N1910" s="38" t="s">
        <v>3331</v>
      </c>
      <c r="O1910" s="39" t="s">
        <v>3332</v>
      </c>
      <c r="P1910" s="38" t="s">
        <v>1608</v>
      </c>
      <c r="Q1910" s="65">
        <v>1507661.53</v>
      </c>
    </row>
    <row r="1911" spans="1:18" ht="23.25" x14ac:dyDescent="0.25">
      <c r="A1911" s="72">
        <v>1910</v>
      </c>
      <c r="B1911" s="81" t="s">
        <v>8</v>
      </c>
      <c r="C1911" s="73" t="s">
        <v>635</v>
      </c>
      <c r="D1911" s="74" t="s">
        <v>15</v>
      </c>
      <c r="E1911" s="24" t="s">
        <v>1500</v>
      </c>
      <c r="F1911" s="24" t="s">
        <v>68</v>
      </c>
      <c r="G1911" s="24" t="s">
        <v>20</v>
      </c>
      <c r="H1911" s="24" t="s">
        <v>25</v>
      </c>
      <c r="I1911" s="58">
        <v>4</v>
      </c>
      <c r="J1911" s="249" t="str">
        <f t="shared" si="29"/>
        <v>Талицкий р-н, Талицкий городской округ, пос. Пионерский, ул. Школьная, д. 4</v>
      </c>
      <c r="K1911" s="75">
        <v>208</v>
      </c>
      <c r="L1911" s="75">
        <v>4</v>
      </c>
      <c r="M1911" s="75">
        <v>7</v>
      </c>
      <c r="N1911" s="38" t="s">
        <v>3331</v>
      </c>
      <c r="O1911" s="39" t="s">
        <v>3332</v>
      </c>
      <c r="P1911" s="38" t="s">
        <v>1608</v>
      </c>
      <c r="Q1911" s="65">
        <v>1437068.8199999998</v>
      </c>
    </row>
    <row r="1912" spans="1:18" ht="23.25" x14ac:dyDescent="0.25">
      <c r="A1912" s="72">
        <v>1911</v>
      </c>
      <c r="B1912" s="81" t="s">
        <v>8</v>
      </c>
      <c r="C1912" s="73" t="s">
        <v>635</v>
      </c>
      <c r="D1912" s="74" t="s">
        <v>15</v>
      </c>
      <c r="E1912" s="24" t="s">
        <v>1500</v>
      </c>
      <c r="F1912" s="24" t="s">
        <v>68</v>
      </c>
      <c r="G1912" s="24" t="s">
        <v>20</v>
      </c>
      <c r="H1912" s="24" t="s">
        <v>25</v>
      </c>
      <c r="I1912" s="58">
        <v>6</v>
      </c>
      <c r="J1912" s="249" t="str">
        <f t="shared" si="29"/>
        <v>Талицкий р-н, Талицкий городской округ, пос. Пионерский, ул. Школьная, д. 6</v>
      </c>
      <c r="K1912" s="75">
        <v>213.8</v>
      </c>
      <c r="L1912" s="75">
        <v>4</v>
      </c>
      <c r="M1912" s="75">
        <v>7</v>
      </c>
      <c r="N1912" s="38" t="s">
        <v>2168</v>
      </c>
      <c r="O1912" s="39">
        <v>42947</v>
      </c>
      <c r="P1912" s="38" t="s">
        <v>1608</v>
      </c>
      <c r="Q1912" s="65">
        <v>1771071.97</v>
      </c>
    </row>
    <row r="1913" spans="1:18" ht="23.25" x14ac:dyDescent="0.25">
      <c r="A1913" s="72">
        <v>1912</v>
      </c>
      <c r="B1913" s="81" t="s">
        <v>8</v>
      </c>
      <c r="C1913" s="73" t="s">
        <v>635</v>
      </c>
      <c r="D1913" s="74" t="s">
        <v>15</v>
      </c>
      <c r="E1913" s="24" t="s">
        <v>1500</v>
      </c>
      <c r="F1913" s="24" t="s">
        <v>68</v>
      </c>
      <c r="G1913" s="24" t="s">
        <v>20</v>
      </c>
      <c r="H1913" s="24" t="s">
        <v>25</v>
      </c>
      <c r="I1913" s="58">
        <v>7</v>
      </c>
      <c r="J1913" s="249" t="str">
        <f t="shared" si="29"/>
        <v>Талицкий р-н, Талицкий городской округ, пос. Пионерский, ул. Школьная, д. 7</v>
      </c>
      <c r="K1913" s="75">
        <v>433.7</v>
      </c>
      <c r="L1913" s="75">
        <v>8</v>
      </c>
      <c r="M1913" s="75">
        <v>4</v>
      </c>
      <c r="N1913" s="38" t="s">
        <v>3331</v>
      </c>
      <c r="O1913" s="39" t="s">
        <v>3332</v>
      </c>
      <c r="P1913" s="38" t="s">
        <v>1608</v>
      </c>
      <c r="Q1913" s="65">
        <v>2287685.1799999997</v>
      </c>
    </row>
    <row r="1914" spans="1:18" ht="23.25" x14ac:dyDescent="0.25">
      <c r="A1914" s="72">
        <v>1913</v>
      </c>
      <c r="B1914" s="81" t="s">
        <v>8</v>
      </c>
      <c r="C1914" s="73" t="s">
        <v>635</v>
      </c>
      <c r="D1914" s="74" t="s">
        <v>15</v>
      </c>
      <c r="E1914" s="24" t="s">
        <v>1500</v>
      </c>
      <c r="F1914" s="24" t="s">
        <v>68</v>
      </c>
      <c r="G1914" s="24" t="s">
        <v>20</v>
      </c>
      <c r="H1914" s="24" t="s">
        <v>25</v>
      </c>
      <c r="I1914" s="58">
        <v>8</v>
      </c>
      <c r="J1914" s="249" t="str">
        <f t="shared" si="29"/>
        <v>Талицкий р-н, Талицкий городской округ, пос. Пионерский, ул. Школьная, д. 8</v>
      </c>
      <c r="K1914" s="75">
        <v>270</v>
      </c>
      <c r="L1914" s="75">
        <v>4</v>
      </c>
      <c r="M1914" s="75">
        <v>6</v>
      </c>
      <c r="N1914" s="38" t="s">
        <v>2168</v>
      </c>
      <c r="O1914" s="39">
        <v>42947</v>
      </c>
      <c r="P1914" s="38" t="s">
        <v>1608</v>
      </c>
      <c r="Q1914" s="65">
        <v>1437570.99</v>
      </c>
    </row>
    <row r="1915" spans="1:18" ht="23.25" x14ac:dyDescent="0.25">
      <c r="A1915" s="72">
        <v>1914</v>
      </c>
      <c r="B1915" s="81" t="s">
        <v>8</v>
      </c>
      <c r="C1915" s="73" t="s">
        <v>635</v>
      </c>
      <c r="D1915" s="74" t="s">
        <v>15</v>
      </c>
      <c r="E1915" s="24" t="s">
        <v>1500</v>
      </c>
      <c r="F1915" s="24" t="s">
        <v>110</v>
      </c>
      <c r="G1915" s="24" t="s">
        <v>20</v>
      </c>
      <c r="H1915" s="24" t="s">
        <v>609</v>
      </c>
      <c r="I1915" s="58">
        <v>144</v>
      </c>
      <c r="J1915" s="249" t="str">
        <f t="shared" si="29"/>
        <v>Талицкий р-н, Талицкий городской округ, пос. Троицкий, ул. Суворова, д. 144</v>
      </c>
      <c r="K1915" s="75">
        <v>475.6</v>
      </c>
      <c r="L1915" s="75">
        <v>12</v>
      </c>
      <c r="M1915" s="75">
        <v>6</v>
      </c>
      <c r="N1915" s="38" t="s">
        <v>2169</v>
      </c>
      <c r="O1915" s="39">
        <v>42804</v>
      </c>
      <c r="P1915" s="38" t="s">
        <v>1608</v>
      </c>
      <c r="Q1915" s="65">
        <v>3936673.52</v>
      </c>
    </row>
    <row r="1916" spans="1:18" ht="23.25" x14ac:dyDescent="0.25">
      <c r="A1916" s="72">
        <v>1915</v>
      </c>
      <c r="B1916" s="81" t="s">
        <v>8</v>
      </c>
      <c r="C1916" s="73" t="s">
        <v>635</v>
      </c>
      <c r="D1916" s="74" t="s">
        <v>15</v>
      </c>
      <c r="E1916" s="24" t="s">
        <v>1500</v>
      </c>
      <c r="F1916" s="24" t="s">
        <v>110</v>
      </c>
      <c r="G1916" s="24" t="s">
        <v>20</v>
      </c>
      <c r="H1916" s="24" t="s">
        <v>609</v>
      </c>
      <c r="I1916" s="58">
        <v>146</v>
      </c>
      <c r="J1916" s="249" t="str">
        <f t="shared" si="29"/>
        <v>Талицкий р-н, Талицкий городской округ, пос. Троицкий, ул. Суворова, д. 146</v>
      </c>
      <c r="K1916" s="75">
        <v>499.8</v>
      </c>
      <c r="L1916" s="75">
        <v>12</v>
      </c>
      <c r="M1916" s="75">
        <v>5</v>
      </c>
      <c r="N1916" s="181" t="s">
        <v>2169</v>
      </c>
      <c r="O1916" s="39">
        <v>42804</v>
      </c>
      <c r="P1916" s="181" t="s">
        <v>1608</v>
      </c>
      <c r="Q1916" s="65">
        <v>3046553.4999999995</v>
      </c>
    </row>
    <row r="1917" spans="1:18" ht="23.25" x14ac:dyDescent="0.25">
      <c r="A1917" s="72">
        <v>1916</v>
      </c>
      <c r="B1917" s="81" t="s">
        <v>8</v>
      </c>
      <c r="C1917" s="73" t="s">
        <v>635</v>
      </c>
      <c r="D1917" s="74" t="s">
        <v>15</v>
      </c>
      <c r="E1917" s="24" t="s">
        <v>29</v>
      </c>
      <c r="F1917" s="24" t="s">
        <v>660</v>
      </c>
      <c r="G1917" s="24" t="s">
        <v>20</v>
      </c>
      <c r="H1917" s="24" t="s">
        <v>114</v>
      </c>
      <c r="I1917" s="58">
        <v>5</v>
      </c>
      <c r="J1917" s="249" t="str">
        <f t="shared" si="29"/>
        <v>Талицкий р-н, Талицкий городской округ, с. Бутка, ул. Крылова, д. 5</v>
      </c>
      <c r="K1917" s="75">
        <v>362</v>
      </c>
      <c r="L1917" s="75">
        <v>8</v>
      </c>
      <c r="M1917" s="75">
        <v>6</v>
      </c>
      <c r="N1917" s="38" t="s">
        <v>2169</v>
      </c>
      <c r="O1917" s="39">
        <v>42804</v>
      </c>
      <c r="P1917" s="38" t="s">
        <v>1608</v>
      </c>
      <c r="Q1917" s="65">
        <v>2744873.52</v>
      </c>
    </row>
    <row r="1918" spans="1:18" ht="23.25" x14ac:dyDescent="0.25">
      <c r="A1918" s="72">
        <v>1917</v>
      </c>
      <c r="B1918" s="81" t="s">
        <v>8</v>
      </c>
      <c r="C1918" s="73" t="s">
        <v>635</v>
      </c>
      <c r="D1918" s="74" t="s">
        <v>15</v>
      </c>
      <c r="E1918" s="24" t="s">
        <v>29</v>
      </c>
      <c r="F1918" s="24" t="s">
        <v>661</v>
      </c>
      <c r="G1918" s="24" t="s">
        <v>64</v>
      </c>
      <c r="H1918" s="24" t="s">
        <v>662</v>
      </c>
      <c r="I1918" s="58">
        <v>2</v>
      </c>
      <c r="J1918" s="249" t="str">
        <f t="shared" si="29"/>
        <v>Талицкий р-н, Талицкий городской округ, с. Елань, пер. Школьный, д. 2</v>
      </c>
      <c r="K1918" s="75">
        <v>793.9</v>
      </c>
      <c r="L1918" s="75">
        <v>16</v>
      </c>
      <c r="M1918" s="75">
        <v>7</v>
      </c>
      <c r="N1918" s="38" t="s">
        <v>2169</v>
      </c>
      <c r="O1918" s="39">
        <v>42804</v>
      </c>
      <c r="P1918" s="38" t="s">
        <v>1608</v>
      </c>
      <c r="Q1918" s="65">
        <v>5144676.0999999996</v>
      </c>
    </row>
    <row r="1919" spans="1:18" ht="23.25" x14ac:dyDescent="0.25">
      <c r="A1919" s="72">
        <v>1918</v>
      </c>
      <c r="B1919" s="81" t="s">
        <v>8</v>
      </c>
      <c r="C1919" s="73" t="s">
        <v>630</v>
      </c>
      <c r="D1919" s="74" t="s">
        <v>16</v>
      </c>
      <c r="E1919" s="24" t="s">
        <v>1500</v>
      </c>
      <c r="F1919" s="24" t="s">
        <v>111</v>
      </c>
      <c r="G1919" s="24" t="s">
        <v>20</v>
      </c>
      <c r="H1919" s="24" t="s">
        <v>92</v>
      </c>
      <c r="I1919" s="58">
        <v>3</v>
      </c>
      <c r="J1919" s="249" t="str">
        <f t="shared" si="29"/>
        <v>Тугулымский р-н, Тугулымский городской округ, пос. Юшала, ул. Бажова, д. 3</v>
      </c>
      <c r="K1919" s="75">
        <v>424</v>
      </c>
      <c r="L1919" s="75">
        <v>8</v>
      </c>
      <c r="M1919" s="75">
        <v>1</v>
      </c>
      <c r="N1919" s="38" t="s">
        <v>2170</v>
      </c>
      <c r="O1919" s="39">
        <v>42828</v>
      </c>
      <c r="P1919" s="38" t="s">
        <v>1630</v>
      </c>
      <c r="Q1919" s="65">
        <v>211347.44</v>
      </c>
      <c r="R1919" s="102" t="s">
        <v>2348</v>
      </c>
    </row>
    <row r="1920" spans="1:18" ht="23.25" x14ac:dyDescent="0.25">
      <c r="A1920" s="72">
        <v>1919</v>
      </c>
      <c r="B1920" s="81" t="s">
        <v>8</v>
      </c>
      <c r="C1920" s="73" t="s">
        <v>630</v>
      </c>
      <c r="D1920" s="74" t="s">
        <v>16</v>
      </c>
      <c r="E1920" s="24" t="s">
        <v>1500</v>
      </c>
      <c r="F1920" s="92" t="s">
        <v>111</v>
      </c>
      <c r="G1920" s="24" t="s">
        <v>20</v>
      </c>
      <c r="H1920" s="92" t="s">
        <v>112</v>
      </c>
      <c r="I1920" s="58" t="s">
        <v>115</v>
      </c>
      <c r="J1920" s="249" t="str">
        <f t="shared" si="29"/>
        <v>Тугулымский р-н, Тугулымский городской округ, пос. Юшала, ул. Заводская, д. 1А</v>
      </c>
      <c r="K1920" s="75">
        <v>1236.4000000000001</v>
      </c>
      <c r="L1920" s="75">
        <v>24</v>
      </c>
      <c r="M1920" s="75">
        <v>1</v>
      </c>
      <c r="N1920" s="38" t="s">
        <v>2170</v>
      </c>
      <c r="O1920" s="39">
        <v>42828</v>
      </c>
      <c r="P1920" s="38" t="s">
        <v>1630</v>
      </c>
      <c r="Q1920" s="65">
        <v>1712745.22</v>
      </c>
    </row>
    <row r="1921" spans="1:18" ht="23.25" x14ac:dyDescent="0.25">
      <c r="A1921" s="72">
        <v>1920</v>
      </c>
      <c r="B1921" s="81" t="s">
        <v>8</v>
      </c>
      <c r="C1921" s="73" t="s">
        <v>630</v>
      </c>
      <c r="D1921" s="74" t="s">
        <v>16</v>
      </c>
      <c r="E1921" s="24" t="s">
        <v>1500</v>
      </c>
      <c r="F1921" s="24" t="s">
        <v>111</v>
      </c>
      <c r="G1921" s="24" t="s">
        <v>20</v>
      </c>
      <c r="H1921" s="24" t="s">
        <v>112</v>
      </c>
      <c r="I1921" s="58">
        <v>2</v>
      </c>
      <c r="J1921" s="249" t="str">
        <f t="shared" si="29"/>
        <v>Тугулымский р-н, Тугулымский городской округ, пос. Юшала, ул. Заводская, д. 2</v>
      </c>
      <c r="K1921" s="75">
        <v>413.6</v>
      </c>
      <c r="L1921" s="75">
        <v>8</v>
      </c>
      <c r="M1921" s="75">
        <v>7</v>
      </c>
      <c r="N1921" s="38" t="s">
        <v>3333</v>
      </c>
      <c r="O1921" s="39" t="s">
        <v>3334</v>
      </c>
      <c r="P1921" s="38" t="s">
        <v>1630</v>
      </c>
      <c r="Q1921" s="65">
        <v>1397298.1800000002</v>
      </c>
    </row>
    <row r="1922" spans="1:18" ht="23.25" x14ac:dyDescent="0.25">
      <c r="A1922" s="72">
        <v>1921</v>
      </c>
      <c r="B1922" s="81" t="s">
        <v>8</v>
      </c>
      <c r="C1922" s="73" t="s">
        <v>630</v>
      </c>
      <c r="D1922" s="74" t="s">
        <v>16</v>
      </c>
      <c r="E1922" s="24" t="s">
        <v>1500</v>
      </c>
      <c r="F1922" s="24" t="s">
        <v>111</v>
      </c>
      <c r="G1922" s="24" t="s">
        <v>20</v>
      </c>
      <c r="H1922" s="24" t="s">
        <v>77</v>
      </c>
      <c r="I1922" s="58">
        <v>2</v>
      </c>
      <c r="J1922" s="249" t="str">
        <f t="shared" si="29"/>
        <v>Тугулымский р-н, Тугулымский городской округ, пос. Юшала, ул. Свердлова, д. 2</v>
      </c>
      <c r="K1922" s="75">
        <v>422.2</v>
      </c>
      <c r="L1922" s="75">
        <v>8</v>
      </c>
      <c r="M1922" s="75">
        <v>1</v>
      </c>
      <c r="N1922" s="38" t="s">
        <v>2170</v>
      </c>
      <c r="O1922" s="39">
        <v>42828</v>
      </c>
      <c r="P1922" s="38" t="s">
        <v>1630</v>
      </c>
      <c r="Q1922" s="65">
        <v>202010.1</v>
      </c>
      <c r="R1922" s="102" t="s">
        <v>2348</v>
      </c>
    </row>
    <row r="1923" spans="1:18" ht="23.25" x14ac:dyDescent="0.25">
      <c r="A1923" s="72">
        <v>1922</v>
      </c>
      <c r="B1923" s="81" t="s">
        <v>8</v>
      </c>
      <c r="C1923" s="73" t="s">
        <v>630</v>
      </c>
      <c r="D1923" s="74" t="s">
        <v>16</v>
      </c>
      <c r="E1923" s="24" t="s">
        <v>1500</v>
      </c>
      <c r="F1923" s="24" t="s">
        <v>111</v>
      </c>
      <c r="G1923" s="24" t="s">
        <v>20</v>
      </c>
      <c r="H1923" s="24" t="s">
        <v>25</v>
      </c>
      <c r="I1923" s="58">
        <v>1</v>
      </c>
      <c r="J1923" s="249" t="str">
        <f t="shared" ref="J1923:J1939" si="30">C1923&amp;""&amp;D1923&amp;", "&amp;E1923&amp;" "&amp;F1923&amp;", "&amp;G1923&amp;" "&amp;H1923&amp;", д. "&amp;I1923</f>
        <v>Тугулымский р-н, Тугулымский городской округ, пос. Юшала, ул. Школьная, д. 1</v>
      </c>
      <c r="K1923" s="75">
        <v>436.7</v>
      </c>
      <c r="L1923" s="75">
        <v>8</v>
      </c>
      <c r="M1923" s="75">
        <v>1</v>
      </c>
      <c r="N1923" s="38" t="s">
        <v>2170</v>
      </c>
      <c r="O1923" s="39">
        <v>42828</v>
      </c>
      <c r="P1923" s="38" t="s">
        <v>1630</v>
      </c>
      <c r="Q1923" s="65">
        <v>220960.9</v>
      </c>
      <c r="R1923" s="102" t="s">
        <v>2348</v>
      </c>
    </row>
    <row r="1924" spans="1:18" ht="23.25" x14ac:dyDescent="0.25">
      <c r="A1924" s="72">
        <v>1923</v>
      </c>
      <c r="B1924" s="81" t="s">
        <v>8</v>
      </c>
      <c r="C1924" s="73" t="s">
        <v>630</v>
      </c>
      <c r="D1924" s="74" t="s">
        <v>16</v>
      </c>
      <c r="E1924" s="24" t="s">
        <v>1500</v>
      </c>
      <c r="F1924" s="24" t="s">
        <v>111</v>
      </c>
      <c r="G1924" s="24" t="s">
        <v>20</v>
      </c>
      <c r="H1924" s="24" t="s">
        <v>25</v>
      </c>
      <c r="I1924" s="58">
        <v>2</v>
      </c>
      <c r="J1924" s="249" t="str">
        <f t="shared" si="30"/>
        <v>Тугулымский р-н, Тугулымский городской округ, пос. Юшала, ул. Школьная, д. 2</v>
      </c>
      <c r="K1924" s="75">
        <v>427.1</v>
      </c>
      <c r="L1924" s="75">
        <v>8</v>
      </c>
      <c r="M1924" s="75">
        <v>7</v>
      </c>
      <c r="N1924" s="38" t="s">
        <v>2171</v>
      </c>
      <c r="O1924" s="39">
        <v>42877</v>
      </c>
      <c r="P1924" s="38" t="s">
        <v>1630</v>
      </c>
      <c r="Q1924" s="65">
        <v>1493505.94</v>
      </c>
    </row>
    <row r="1925" spans="1:18" ht="23.25" x14ac:dyDescent="0.25">
      <c r="A1925" s="72">
        <v>1924</v>
      </c>
      <c r="B1925" s="81" t="s">
        <v>8</v>
      </c>
      <c r="C1925" s="73" t="s">
        <v>626</v>
      </c>
      <c r="D1925" s="74" t="s">
        <v>17</v>
      </c>
      <c r="E1925" s="24" t="s">
        <v>18</v>
      </c>
      <c r="F1925" s="24" t="s">
        <v>113</v>
      </c>
      <c r="G1925" s="24" t="s">
        <v>20</v>
      </c>
      <c r="H1925" s="24" t="s">
        <v>656</v>
      </c>
      <c r="I1925" s="58">
        <v>54</v>
      </c>
      <c r="J1925" s="249" t="str">
        <f t="shared" si="30"/>
        <v>Туринский р-н, Туринский городской округ, г. Туринск, ул. Горького, д. 54</v>
      </c>
      <c r="K1925" s="75">
        <v>6805</v>
      </c>
      <c r="L1925" s="75">
        <v>125</v>
      </c>
      <c r="M1925" s="75">
        <v>1</v>
      </c>
      <c r="N1925" s="38" t="s">
        <v>2172</v>
      </c>
      <c r="O1925" s="39">
        <v>42797</v>
      </c>
      <c r="P1925" s="38" t="s">
        <v>1630</v>
      </c>
      <c r="Q1925" s="65">
        <v>4824491.3600000003</v>
      </c>
    </row>
    <row r="1926" spans="1:18" ht="23.25" x14ac:dyDescent="0.25">
      <c r="A1926" s="72">
        <v>1925</v>
      </c>
      <c r="B1926" s="81" t="s">
        <v>8</v>
      </c>
      <c r="C1926" s="73" t="s">
        <v>626</v>
      </c>
      <c r="D1926" s="74" t="s">
        <v>17</v>
      </c>
      <c r="E1926" s="24" t="s">
        <v>18</v>
      </c>
      <c r="F1926" s="24" t="s">
        <v>113</v>
      </c>
      <c r="G1926" s="24" t="s">
        <v>20</v>
      </c>
      <c r="H1926" s="24" t="s">
        <v>656</v>
      </c>
      <c r="I1926" s="58">
        <v>59</v>
      </c>
      <c r="J1926" s="249" t="str">
        <f t="shared" si="30"/>
        <v>Туринский р-н, Туринский городской округ, г. Туринск, ул. Горького, д. 59</v>
      </c>
      <c r="K1926" s="75">
        <v>6330.2</v>
      </c>
      <c r="L1926" s="75">
        <v>119</v>
      </c>
      <c r="M1926" s="75">
        <v>3</v>
      </c>
      <c r="N1926" s="38" t="s">
        <v>3335</v>
      </c>
      <c r="O1926" s="39" t="s">
        <v>3336</v>
      </c>
      <c r="P1926" s="38" t="s">
        <v>1630</v>
      </c>
      <c r="Q1926" s="65">
        <v>6620191.7599999998</v>
      </c>
    </row>
    <row r="1927" spans="1:18" ht="23.25" x14ac:dyDescent="0.25">
      <c r="A1927" s="72">
        <v>1926</v>
      </c>
      <c r="B1927" s="81" t="s">
        <v>8</v>
      </c>
      <c r="C1927" s="73" t="s">
        <v>626</v>
      </c>
      <c r="D1927" s="74" t="s">
        <v>17</v>
      </c>
      <c r="E1927" s="24" t="s">
        <v>18</v>
      </c>
      <c r="F1927" s="24" t="s">
        <v>113</v>
      </c>
      <c r="G1927" s="24" t="s">
        <v>20</v>
      </c>
      <c r="H1927" s="24" t="s">
        <v>36</v>
      </c>
      <c r="I1927" s="58">
        <v>29</v>
      </c>
      <c r="J1927" s="249" t="str">
        <f t="shared" si="30"/>
        <v>Туринский р-н, Туринский городской округ, г. Туринск, ул. Ленина, д. 29</v>
      </c>
      <c r="K1927" s="75">
        <v>8878.2000000000007</v>
      </c>
      <c r="L1927" s="75">
        <v>160</v>
      </c>
      <c r="M1927" s="75">
        <v>1</v>
      </c>
      <c r="N1927" s="38" t="s">
        <v>3335</v>
      </c>
      <c r="O1927" s="39" t="s">
        <v>3336</v>
      </c>
      <c r="P1927" s="38" t="s">
        <v>1630</v>
      </c>
      <c r="Q1927" s="65">
        <v>7145617.4399999995</v>
      </c>
    </row>
    <row r="1928" spans="1:18" ht="23.25" x14ac:dyDescent="0.25">
      <c r="A1928" s="72">
        <v>1927</v>
      </c>
      <c r="B1928" s="81" t="s">
        <v>8</v>
      </c>
      <c r="C1928" s="73" t="s">
        <v>626</v>
      </c>
      <c r="D1928" s="74" t="s">
        <v>17</v>
      </c>
      <c r="E1928" s="24" t="s">
        <v>18</v>
      </c>
      <c r="F1928" s="24" t="s">
        <v>113</v>
      </c>
      <c r="G1928" s="24" t="s">
        <v>20</v>
      </c>
      <c r="H1928" s="24" t="s">
        <v>36</v>
      </c>
      <c r="I1928" s="58">
        <v>47</v>
      </c>
      <c r="J1928" s="249" t="str">
        <f t="shared" si="30"/>
        <v>Туринский р-н, Туринский городской округ, г. Туринск, ул. Ленина, д. 47</v>
      </c>
      <c r="K1928" s="75">
        <v>7015.2</v>
      </c>
      <c r="L1928" s="75">
        <v>122</v>
      </c>
      <c r="M1928" s="75">
        <v>1</v>
      </c>
      <c r="N1928" s="38" t="s">
        <v>3335</v>
      </c>
      <c r="O1928" s="39" t="s">
        <v>3336</v>
      </c>
      <c r="P1928" s="38" t="s">
        <v>1630</v>
      </c>
      <c r="Q1928" s="65">
        <v>6058692.2999999998</v>
      </c>
    </row>
    <row r="1929" spans="1:18" ht="23.25" x14ac:dyDescent="0.25">
      <c r="A1929" s="72">
        <v>1928</v>
      </c>
      <c r="B1929" s="81" t="s">
        <v>8</v>
      </c>
      <c r="C1929" s="24" t="s">
        <v>626</v>
      </c>
      <c r="D1929" s="74" t="s">
        <v>17</v>
      </c>
      <c r="E1929" s="24" t="s">
        <v>18</v>
      </c>
      <c r="F1929" s="24" t="s">
        <v>113</v>
      </c>
      <c r="G1929" s="24" t="s">
        <v>20</v>
      </c>
      <c r="H1929" s="24" t="s">
        <v>36</v>
      </c>
      <c r="I1929" s="58">
        <v>54</v>
      </c>
      <c r="J1929" s="249" t="str">
        <f t="shared" si="30"/>
        <v>Туринский р-н, Туринский городской округ, г. Туринск, ул. Ленина, д. 54</v>
      </c>
      <c r="K1929" s="75">
        <v>3604.5</v>
      </c>
      <c r="L1929" s="75">
        <v>69</v>
      </c>
      <c r="M1929" s="75">
        <v>1</v>
      </c>
      <c r="N1929" s="38" t="s">
        <v>3335</v>
      </c>
      <c r="O1929" s="39" t="s">
        <v>3336</v>
      </c>
      <c r="P1929" s="38" t="s">
        <v>1630</v>
      </c>
      <c r="Q1929" s="65">
        <v>2141157.1999999997</v>
      </c>
    </row>
    <row r="1930" spans="1:18" ht="23.25" x14ac:dyDescent="0.25">
      <c r="A1930" s="72">
        <v>1929</v>
      </c>
      <c r="B1930" s="81" t="s">
        <v>8</v>
      </c>
      <c r="C1930" s="73" t="s">
        <v>626</v>
      </c>
      <c r="D1930" s="74" t="s">
        <v>17</v>
      </c>
      <c r="E1930" s="24" t="s">
        <v>18</v>
      </c>
      <c r="F1930" s="24" t="s">
        <v>113</v>
      </c>
      <c r="G1930" s="24" t="s">
        <v>20</v>
      </c>
      <c r="H1930" s="24" t="s">
        <v>657</v>
      </c>
      <c r="I1930" s="58">
        <v>95</v>
      </c>
      <c r="J1930" s="249" t="str">
        <f t="shared" si="30"/>
        <v>Туринский р-н, Туринский городской округ, г. Туринск, ул. Социалистическая, д. 95</v>
      </c>
      <c r="K1930" s="75">
        <v>4388.3</v>
      </c>
      <c r="L1930" s="75">
        <v>90</v>
      </c>
      <c r="M1930" s="75">
        <v>1</v>
      </c>
      <c r="N1930" s="38" t="s">
        <v>3335</v>
      </c>
      <c r="O1930" s="39" t="s">
        <v>3336</v>
      </c>
      <c r="P1930" s="38" t="s">
        <v>1630</v>
      </c>
      <c r="Q1930" s="65">
        <v>2619286.12</v>
      </c>
    </row>
    <row r="1931" spans="1:18" ht="23.25" x14ac:dyDescent="0.25">
      <c r="A1931" s="72">
        <v>1930</v>
      </c>
      <c r="B1931" s="81" t="s">
        <v>8</v>
      </c>
      <c r="C1931" s="73" t="s">
        <v>626</v>
      </c>
      <c r="D1931" s="74" t="s">
        <v>17</v>
      </c>
      <c r="E1931" s="24" t="s">
        <v>18</v>
      </c>
      <c r="F1931" s="24" t="s">
        <v>113</v>
      </c>
      <c r="G1931" s="24" t="s">
        <v>20</v>
      </c>
      <c r="H1931" s="24" t="s">
        <v>657</v>
      </c>
      <c r="I1931" s="58">
        <v>97</v>
      </c>
      <c r="J1931" s="249" t="str">
        <f t="shared" si="30"/>
        <v>Туринский р-н, Туринский городской округ, г. Туринск, ул. Социалистическая, д. 97</v>
      </c>
      <c r="K1931" s="75">
        <v>4371.8</v>
      </c>
      <c r="L1931" s="75">
        <v>90</v>
      </c>
      <c r="M1931" s="75">
        <v>1</v>
      </c>
      <c r="N1931" s="38" t="s">
        <v>3335</v>
      </c>
      <c r="O1931" s="39" t="s">
        <v>3336</v>
      </c>
      <c r="P1931" s="38" t="s">
        <v>1630</v>
      </c>
      <c r="Q1931" s="65">
        <v>2629946.2400000002</v>
      </c>
    </row>
    <row r="1932" spans="1:18" ht="23.25" x14ac:dyDescent="0.25">
      <c r="A1932" s="72">
        <v>1931</v>
      </c>
      <c r="B1932" s="81" t="s">
        <v>8</v>
      </c>
      <c r="C1932" s="73" t="s">
        <v>626</v>
      </c>
      <c r="D1932" s="74" t="s">
        <v>17</v>
      </c>
      <c r="E1932" s="24" t="s">
        <v>18</v>
      </c>
      <c r="F1932" s="24" t="s">
        <v>113</v>
      </c>
      <c r="G1932" s="24" t="s">
        <v>20</v>
      </c>
      <c r="H1932" s="24" t="s">
        <v>657</v>
      </c>
      <c r="I1932" s="58" t="s">
        <v>670</v>
      </c>
      <c r="J1932" s="249" t="str">
        <f t="shared" si="30"/>
        <v>Туринский р-н, Туринский городской округ, г. Туринск, ул. Социалистическая, д. 97А</v>
      </c>
      <c r="K1932" s="75">
        <v>4388</v>
      </c>
      <c r="L1932" s="75">
        <v>90</v>
      </c>
      <c r="M1932" s="75">
        <v>1</v>
      </c>
      <c r="N1932" s="38" t="s">
        <v>3335</v>
      </c>
      <c r="O1932" s="39" t="s">
        <v>3336</v>
      </c>
      <c r="P1932" s="38" t="s">
        <v>1630</v>
      </c>
      <c r="Q1932" s="65">
        <v>2791420.98</v>
      </c>
    </row>
    <row r="1933" spans="1:18" ht="23.25" x14ac:dyDescent="0.25">
      <c r="A1933" s="72">
        <v>1932</v>
      </c>
      <c r="B1933" s="81" t="s">
        <v>8</v>
      </c>
      <c r="C1933" s="73" t="s">
        <v>626</v>
      </c>
      <c r="D1933" s="74" t="s">
        <v>17</v>
      </c>
      <c r="E1933" s="24" t="s">
        <v>18</v>
      </c>
      <c r="F1933" s="24" t="s">
        <v>113</v>
      </c>
      <c r="G1933" s="24" t="s">
        <v>20</v>
      </c>
      <c r="H1933" s="24" t="s">
        <v>274</v>
      </c>
      <c r="I1933" s="58">
        <v>64</v>
      </c>
      <c r="J1933" s="249" t="str">
        <f t="shared" si="30"/>
        <v>Туринский р-н, Туринский городской округ, г. Туринск, ул. Чкалова, д. 64</v>
      </c>
      <c r="K1933" s="75">
        <v>6381.6</v>
      </c>
      <c r="L1933" s="75">
        <v>119</v>
      </c>
      <c r="M1933" s="75">
        <v>3</v>
      </c>
      <c r="N1933" s="38" t="s">
        <v>2172</v>
      </c>
      <c r="O1933" s="39">
        <v>42797</v>
      </c>
      <c r="P1933" s="38" t="s">
        <v>1630</v>
      </c>
      <c r="Q1933" s="65">
        <v>5997300.4400000004</v>
      </c>
    </row>
    <row r="1934" spans="1:18" ht="23.25" x14ac:dyDescent="0.25">
      <c r="A1934" s="72">
        <v>1933</v>
      </c>
      <c r="B1934" s="81" t="s">
        <v>227</v>
      </c>
      <c r="C1934" s="24" t="s">
        <v>700</v>
      </c>
      <c r="D1934" s="24" t="s">
        <v>1276</v>
      </c>
      <c r="E1934" s="24" t="s">
        <v>637</v>
      </c>
      <c r="F1934" s="24" t="s">
        <v>701</v>
      </c>
      <c r="G1934" s="24" t="s">
        <v>20</v>
      </c>
      <c r="H1934" s="24" t="s">
        <v>704</v>
      </c>
      <c r="I1934" s="58">
        <v>2</v>
      </c>
      <c r="J1934" s="249" t="str">
        <f t="shared" si="30"/>
        <v>Шалинский р-н, городской округ Староуткинск, п.г.т. Староуткинск, ул. 1 Мая, д. 2</v>
      </c>
      <c r="K1934" s="75">
        <v>1080.5</v>
      </c>
      <c r="L1934" s="75">
        <v>22</v>
      </c>
      <c r="M1934" s="75">
        <v>1</v>
      </c>
      <c r="N1934" s="38" t="s">
        <v>2173</v>
      </c>
      <c r="O1934" s="39">
        <v>42891</v>
      </c>
      <c r="P1934" s="38" t="s">
        <v>1964</v>
      </c>
      <c r="Q1934" s="65">
        <v>2881221.34</v>
      </c>
    </row>
    <row r="1935" spans="1:18" ht="23.25" x14ac:dyDescent="0.25">
      <c r="A1935" s="72">
        <v>1934</v>
      </c>
      <c r="B1935" s="81" t="s">
        <v>227</v>
      </c>
      <c r="C1935" s="24" t="s">
        <v>700</v>
      </c>
      <c r="D1935" s="24" t="s">
        <v>1276</v>
      </c>
      <c r="E1935" s="24" t="s">
        <v>637</v>
      </c>
      <c r="F1935" s="24" t="s">
        <v>701</v>
      </c>
      <c r="G1935" s="24" t="s">
        <v>20</v>
      </c>
      <c r="H1935" s="24" t="s">
        <v>704</v>
      </c>
      <c r="I1935" s="58">
        <v>7</v>
      </c>
      <c r="J1935" s="249" t="str">
        <f t="shared" si="30"/>
        <v>Шалинский р-н, городской округ Староуткинск, п.г.т. Староуткинск, ул. 1 Мая, д. 7</v>
      </c>
      <c r="K1935" s="75">
        <v>807.7</v>
      </c>
      <c r="L1935" s="75">
        <v>16</v>
      </c>
      <c r="M1935" s="75">
        <v>1</v>
      </c>
      <c r="N1935" s="38" t="s">
        <v>2192</v>
      </c>
      <c r="O1935" s="39" t="s">
        <v>2193</v>
      </c>
      <c r="P1935" s="38" t="s">
        <v>1964</v>
      </c>
      <c r="Q1935" s="65">
        <v>2836286.94</v>
      </c>
    </row>
    <row r="1936" spans="1:18" ht="23.25" x14ac:dyDescent="0.25">
      <c r="A1936" s="72">
        <v>1935</v>
      </c>
      <c r="B1936" s="81" t="s">
        <v>227</v>
      </c>
      <c r="C1936" s="24" t="s">
        <v>700</v>
      </c>
      <c r="D1936" s="24" t="s">
        <v>1276</v>
      </c>
      <c r="E1936" s="24" t="s">
        <v>637</v>
      </c>
      <c r="F1936" s="24" t="s">
        <v>701</v>
      </c>
      <c r="G1936" s="24" t="s">
        <v>20</v>
      </c>
      <c r="H1936" s="24" t="s">
        <v>34</v>
      </c>
      <c r="I1936" s="58">
        <v>1</v>
      </c>
      <c r="J1936" s="249" t="str">
        <f t="shared" si="30"/>
        <v>Шалинский р-н, городской округ Староуткинск, п.г.т. Староуткинск, ул. Кирова, д. 1</v>
      </c>
      <c r="K1936" s="75">
        <v>723.8</v>
      </c>
      <c r="L1936" s="75">
        <v>12</v>
      </c>
      <c r="M1936" s="75">
        <v>1</v>
      </c>
      <c r="N1936" s="38" t="s">
        <v>2173</v>
      </c>
      <c r="O1936" s="39">
        <v>42891</v>
      </c>
      <c r="P1936" s="38" t="s">
        <v>1964</v>
      </c>
      <c r="Q1936" s="65">
        <v>1259045.8400000001</v>
      </c>
    </row>
    <row r="1937" spans="1:17" ht="23.25" x14ac:dyDescent="0.25">
      <c r="A1937" s="72">
        <v>1936</v>
      </c>
      <c r="B1937" s="81" t="s">
        <v>227</v>
      </c>
      <c r="C1937" s="24" t="s">
        <v>700</v>
      </c>
      <c r="D1937" s="24" t="s">
        <v>1276</v>
      </c>
      <c r="E1937" s="24" t="s">
        <v>637</v>
      </c>
      <c r="F1937" s="24" t="s">
        <v>701</v>
      </c>
      <c r="G1937" s="24" t="s">
        <v>20</v>
      </c>
      <c r="H1937" s="24" t="s">
        <v>162</v>
      </c>
      <c r="I1937" s="58">
        <v>8</v>
      </c>
      <c r="J1937" s="249" t="str">
        <f t="shared" si="30"/>
        <v>Шалинский р-н, городской округ Староуткинск, п.г.т. Староуткинск, ул. Фрунзе, д. 8</v>
      </c>
      <c r="K1937" s="75">
        <v>259.7</v>
      </c>
      <c r="L1937" s="75">
        <v>7</v>
      </c>
      <c r="M1937" s="75">
        <v>4</v>
      </c>
      <c r="N1937" s="38" t="s">
        <v>2174</v>
      </c>
      <c r="O1937" s="39">
        <v>42846</v>
      </c>
      <c r="P1937" s="38" t="s">
        <v>3034</v>
      </c>
      <c r="Q1937" s="65">
        <v>1303356.6499999999</v>
      </c>
    </row>
    <row r="1938" spans="1:17" ht="23.25" x14ac:dyDescent="0.25">
      <c r="A1938" s="72">
        <v>1937</v>
      </c>
      <c r="B1938" s="81" t="s">
        <v>227</v>
      </c>
      <c r="C1938" s="24" t="s">
        <v>700</v>
      </c>
      <c r="D1938" s="24" t="s">
        <v>312</v>
      </c>
      <c r="E1938" s="24" t="s">
        <v>637</v>
      </c>
      <c r="F1938" s="24" t="s">
        <v>313</v>
      </c>
      <c r="G1938" s="24" t="s">
        <v>20</v>
      </c>
      <c r="H1938" s="24" t="s">
        <v>36</v>
      </c>
      <c r="I1938" s="58">
        <v>37</v>
      </c>
      <c r="J1938" s="249" t="str">
        <f t="shared" si="30"/>
        <v>Шалинский р-н, Шалинский городской округ, п.г.т. Шаля, ул. Ленина, д. 37</v>
      </c>
      <c r="K1938" s="75">
        <v>691.4</v>
      </c>
      <c r="L1938" s="75">
        <v>12</v>
      </c>
      <c r="M1938" s="75">
        <v>6</v>
      </c>
      <c r="N1938" s="38" t="s">
        <v>2175</v>
      </c>
      <c r="O1938" s="39">
        <v>42850</v>
      </c>
      <c r="P1938" s="38" t="s">
        <v>3034</v>
      </c>
      <c r="Q1938" s="65">
        <v>1874232.24</v>
      </c>
    </row>
    <row r="1939" spans="1:17" ht="23.25" x14ac:dyDescent="0.25">
      <c r="A1939" s="72">
        <v>1938</v>
      </c>
      <c r="B1939" s="81" t="s">
        <v>227</v>
      </c>
      <c r="C1939" s="24" t="s">
        <v>700</v>
      </c>
      <c r="D1939" s="24" t="s">
        <v>312</v>
      </c>
      <c r="E1939" s="24" t="s">
        <v>637</v>
      </c>
      <c r="F1939" s="24" t="s">
        <v>313</v>
      </c>
      <c r="G1939" s="24" t="s">
        <v>20</v>
      </c>
      <c r="H1939" s="24" t="s">
        <v>77</v>
      </c>
      <c r="I1939" s="58">
        <v>34</v>
      </c>
      <c r="J1939" s="249" t="str">
        <f t="shared" si="30"/>
        <v>Шалинский р-н, Шалинский городской округ, п.г.т. Шаля, ул. Свердлова, д. 34</v>
      </c>
      <c r="K1939" s="75">
        <v>563.1</v>
      </c>
      <c r="L1939" s="75">
        <v>8</v>
      </c>
      <c r="M1939" s="75">
        <v>7</v>
      </c>
      <c r="N1939" s="38" t="s">
        <v>2175</v>
      </c>
      <c r="O1939" s="39">
        <v>42850</v>
      </c>
      <c r="P1939" s="38" t="s">
        <v>3034</v>
      </c>
      <c r="Q1939" s="65">
        <v>2677207.42</v>
      </c>
    </row>
    <row r="1940" spans="1:17" x14ac:dyDescent="0.25">
      <c r="L1940" s="23">
        <f>SUM(L2:L1939)</f>
        <v>81454</v>
      </c>
    </row>
    <row r="1941" spans="1:17" x14ac:dyDescent="0.25">
      <c r="K1941" s="23">
        <f>SUM(K2:K1940)</f>
        <v>4922533.3999999929</v>
      </c>
      <c r="M1941" s="23">
        <f>SUM(M2:M1940)</f>
        <v>9309</v>
      </c>
      <c r="Q1941" s="23">
        <f>SUM(Q2:Q1940)</f>
        <v>8293601843.1799822</v>
      </c>
    </row>
  </sheetData>
  <autoFilter ref="A1:U1941"/>
  <sortState ref="T290:U1931">
    <sortCondition ref="T290"/>
  </sortState>
  <conditionalFormatting sqref="J1:J1048576 S1 S71:S1048576">
    <cfRule type="duplicateValues" dxfId="21" priority="13"/>
    <cfRule type="duplicateValues" dxfId="20" priority="14"/>
  </conditionalFormatting>
  <conditionalFormatting sqref="S30:S70">
    <cfRule type="duplicateValues" dxfId="19" priority="12"/>
  </conditionalFormatting>
  <conditionalFormatting sqref="J1:J1048576 S1 S30:S1048576">
    <cfRule type="duplicateValues" dxfId="18" priority="11"/>
  </conditionalFormatting>
  <conditionalFormatting sqref="S2:S29">
    <cfRule type="duplicateValues" dxfId="17" priority="2"/>
  </conditionalFormatting>
  <conditionalFormatting sqref="J1:J1048576 S1:S1048576">
    <cfRule type="duplicateValues" dxfId="16" priority="1"/>
  </conditionalFormatting>
  <pageMargins left="0.70866141732283472" right="0.70866141732283472" top="0.27559055118110237" bottom="0.27559055118110237" header="0.31496062992125984" footer="0.31496062992125984"/>
  <pageSetup paperSize="9" scale="75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796"/>
  <sheetViews>
    <sheetView workbookViewId="0">
      <selection activeCell="J19" sqref="J19"/>
    </sheetView>
  </sheetViews>
  <sheetFormatPr defaultRowHeight="15" x14ac:dyDescent="0.25"/>
  <cols>
    <col min="1" max="1" width="5" customWidth="1"/>
    <col min="2" max="2" width="5" bestFit="1" customWidth="1"/>
    <col min="3" max="3" width="5.7109375" style="13" customWidth="1"/>
    <col min="4" max="4" width="9.28515625" style="10" customWidth="1"/>
    <col min="5" max="5" width="6.42578125" style="10" customWidth="1"/>
    <col min="6" max="6" width="17.140625" style="10" customWidth="1"/>
    <col min="7" max="7" width="6.42578125" style="10" customWidth="1"/>
    <col min="8" max="8" width="15.7109375" style="10" customWidth="1"/>
    <col min="9" max="9" width="10" style="11" customWidth="1"/>
    <col min="10" max="10" width="42.85546875" style="22" customWidth="1"/>
    <col min="11" max="12" width="11.42578125" style="11" customWidth="1"/>
    <col min="13" max="13" width="9.28515625" style="11" customWidth="1"/>
    <col min="14" max="14" width="11.42578125" style="8" customWidth="1"/>
    <col min="15" max="15" width="12.85546875" customWidth="1"/>
    <col min="16" max="16" width="22.85546875" style="48" customWidth="1"/>
    <col min="17" max="17" width="13.42578125" style="45" customWidth="1"/>
    <col min="18" max="18" width="9.140625" style="45"/>
    <col min="19" max="19" width="9" customWidth="1"/>
    <col min="20" max="20" width="11" customWidth="1"/>
  </cols>
  <sheetData>
    <row r="1" spans="1:19" ht="33.75" x14ac:dyDescent="0.25">
      <c r="A1" s="93" t="s">
        <v>0</v>
      </c>
      <c r="B1" s="93" t="s">
        <v>1</v>
      </c>
      <c r="C1" s="94"/>
      <c r="D1" s="95" t="s">
        <v>2</v>
      </c>
      <c r="E1" s="95" t="s">
        <v>3</v>
      </c>
      <c r="F1" s="95" t="s">
        <v>4</v>
      </c>
      <c r="G1" s="95" t="s">
        <v>5</v>
      </c>
      <c r="H1" s="95" t="s">
        <v>6</v>
      </c>
      <c r="I1" s="97" t="s">
        <v>7</v>
      </c>
      <c r="J1" s="93" t="s">
        <v>1601</v>
      </c>
      <c r="K1" s="93" t="s">
        <v>1272</v>
      </c>
      <c r="L1" s="93" t="s">
        <v>4063</v>
      </c>
      <c r="M1" s="93" t="s">
        <v>1430</v>
      </c>
      <c r="N1" s="93" t="s">
        <v>1602</v>
      </c>
      <c r="O1" s="93" t="s">
        <v>1603</v>
      </c>
      <c r="P1" s="93" t="s">
        <v>1604</v>
      </c>
      <c r="Q1" s="93" t="s">
        <v>1600</v>
      </c>
    </row>
    <row r="2" spans="1:19" ht="23.25" x14ac:dyDescent="0.25">
      <c r="A2" s="1">
        <v>1</v>
      </c>
      <c r="B2" s="2" t="s">
        <v>8</v>
      </c>
      <c r="C2" s="24" t="s">
        <v>629</v>
      </c>
      <c r="D2" s="29" t="s">
        <v>624</v>
      </c>
      <c r="E2" s="29" t="s">
        <v>637</v>
      </c>
      <c r="F2" s="29" t="s">
        <v>32</v>
      </c>
      <c r="G2" s="29" t="s">
        <v>20</v>
      </c>
      <c r="H2" s="29" t="s">
        <v>24</v>
      </c>
      <c r="I2" s="42">
        <v>2</v>
      </c>
      <c r="J2" s="33" t="str">
        <f t="shared" ref="J2:J65" si="0">C2&amp;""&amp;D2&amp;", "&amp;E2&amp;" "&amp;F2&amp;", "&amp;G2&amp;" "&amp;H2&amp;", д. "&amp;I2</f>
        <v>Алапаевский р-н, муниципальное образование Алапаевское, п.г.т. Верхняя Синячиха, ул. Береговая, д. 2</v>
      </c>
      <c r="K2" s="42">
        <v>419.3</v>
      </c>
      <c r="L2" s="42">
        <v>8</v>
      </c>
      <c r="M2" s="42">
        <v>1</v>
      </c>
      <c r="N2" s="47" t="s">
        <v>1790</v>
      </c>
      <c r="O2" s="39">
        <v>42506</v>
      </c>
      <c r="P2" s="38" t="s">
        <v>1608</v>
      </c>
      <c r="Q2" s="65">
        <v>844387.94</v>
      </c>
      <c r="S2" t="s">
        <v>4858</v>
      </c>
    </row>
    <row r="3" spans="1:19" ht="23.25" x14ac:dyDescent="0.25">
      <c r="A3" s="1">
        <v>2</v>
      </c>
      <c r="B3" s="2" t="s">
        <v>8</v>
      </c>
      <c r="C3" s="24" t="s">
        <v>629</v>
      </c>
      <c r="D3" s="29" t="s">
        <v>624</v>
      </c>
      <c r="E3" s="29" t="s">
        <v>1500</v>
      </c>
      <c r="F3" s="29" t="s">
        <v>40</v>
      </c>
      <c r="G3" s="29" t="s">
        <v>20</v>
      </c>
      <c r="H3" s="29" t="s">
        <v>41</v>
      </c>
      <c r="I3" s="42" t="s">
        <v>115</v>
      </c>
      <c r="J3" s="33" t="str">
        <f t="shared" si="0"/>
        <v>Алапаевский р-н, муниципальное образование Алапаевское, пос. Каменский, ул. Садовая, д. 1А</v>
      </c>
      <c r="K3" s="42">
        <v>386.3</v>
      </c>
      <c r="L3" s="42">
        <v>8</v>
      </c>
      <c r="M3" s="42">
        <v>4</v>
      </c>
      <c r="N3" s="47" t="s">
        <v>1853</v>
      </c>
      <c r="O3" s="39" t="s">
        <v>1844</v>
      </c>
      <c r="P3" s="38" t="s">
        <v>1845</v>
      </c>
      <c r="Q3" s="65">
        <v>1045059.92</v>
      </c>
      <c r="S3" t="s">
        <v>4859</v>
      </c>
    </row>
    <row r="4" spans="1:19" ht="23.25" x14ac:dyDescent="0.25">
      <c r="A4" s="1">
        <v>3</v>
      </c>
      <c r="B4" s="2" t="s">
        <v>8</v>
      </c>
      <c r="C4" s="24" t="s">
        <v>629</v>
      </c>
      <c r="D4" s="29" t="s">
        <v>624</v>
      </c>
      <c r="E4" s="29" t="s">
        <v>1500</v>
      </c>
      <c r="F4" s="29" t="s">
        <v>38</v>
      </c>
      <c r="G4" s="29" t="s">
        <v>20</v>
      </c>
      <c r="H4" s="29" t="s">
        <v>39</v>
      </c>
      <c r="I4" s="42">
        <v>1</v>
      </c>
      <c r="J4" s="33" t="str">
        <f t="shared" si="0"/>
        <v>Алапаевский р-н, муниципальное образование Алапаевское, пос. Курорт-Самоцвет, ул. Центральная, д. 1</v>
      </c>
      <c r="K4" s="42">
        <v>1738.1</v>
      </c>
      <c r="L4" s="42">
        <v>36</v>
      </c>
      <c r="M4" s="42">
        <v>8</v>
      </c>
      <c r="N4" s="47" t="s">
        <v>1791</v>
      </c>
      <c r="O4" s="39">
        <v>42465</v>
      </c>
      <c r="P4" s="38" t="s">
        <v>1608</v>
      </c>
      <c r="Q4" s="65">
        <v>10043076.76</v>
      </c>
      <c r="S4" t="s">
        <v>4860</v>
      </c>
    </row>
    <row r="5" spans="1:19" ht="23.25" x14ac:dyDescent="0.25">
      <c r="A5" s="1">
        <v>4</v>
      </c>
      <c r="B5" s="2" t="s">
        <v>8</v>
      </c>
      <c r="C5" s="24" t="s">
        <v>629</v>
      </c>
      <c r="D5" s="29" t="s">
        <v>624</v>
      </c>
      <c r="E5" s="29" t="s">
        <v>29</v>
      </c>
      <c r="F5" s="29" t="s">
        <v>30</v>
      </c>
      <c r="G5" s="29" t="s">
        <v>20</v>
      </c>
      <c r="H5" s="29" t="s">
        <v>31</v>
      </c>
      <c r="I5" s="42">
        <v>16</v>
      </c>
      <c r="J5" s="33" t="str">
        <f t="shared" si="0"/>
        <v>Алапаевский р-н, муниципальное образование Алапаевское, с. Арамашево, ул. Пушкарева, д. 16</v>
      </c>
      <c r="K5" s="42">
        <v>602.70000000000005</v>
      </c>
      <c r="L5" s="42">
        <v>12</v>
      </c>
      <c r="M5" s="42">
        <v>7</v>
      </c>
      <c r="N5" s="47" t="s">
        <v>1853</v>
      </c>
      <c r="O5" s="39" t="s">
        <v>1844</v>
      </c>
      <c r="P5" s="38" t="s">
        <v>1845</v>
      </c>
      <c r="Q5" s="65">
        <v>3173176.9399999995</v>
      </c>
      <c r="S5" t="s">
        <v>4861</v>
      </c>
    </row>
    <row r="6" spans="1:19" ht="23.25" x14ac:dyDescent="0.25">
      <c r="A6" s="1">
        <v>5</v>
      </c>
      <c r="B6" s="2" t="s">
        <v>8</v>
      </c>
      <c r="C6" s="24" t="s">
        <v>629</v>
      </c>
      <c r="D6" s="29" t="s">
        <v>624</v>
      </c>
      <c r="E6" s="29" t="s">
        <v>29</v>
      </c>
      <c r="F6" s="29" t="s">
        <v>33</v>
      </c>
      <c r="G6" s="29" t="s">
        <v>20</v>
      </c>
      <c r="H6" s="29" t="s">
        <v>34</v>
      </c>
      <c r="I6" s="42">
        <v>32</v>
      </c>
      <c r="J6" s="33" t="str">
        <f t="shared" si="0"/>
        <v>Алапаевский р-н, муниципальное образование Алапаевское, с. Коптелово, ул. Кирова, д. 32</v>
      </c>
      <c r="K6" s="42">
        <v>424.2</v>
      </c>
      <c r="L6" s="42">
        <v>8</v>
      </c>
      <c r="M6" s="42">
        <v>4</v>
      </c>
      <c r="N6" s="47" t="s">
        <v>1853</v>
      </c>
      <c r="O6" s="39" t="s">
        <v>1844</v>
      </c>
      <c r="P6" s="38" t="s">
        <v>1845</v>
      </c>
      <c r="Q6" s="65">
        <v>1258695.3799999999</v>
      </c>
      <c r="S6" t="s">
        <v>4862</v>
      </c>
    </row>
    <row r="7" spans="1:19" ht="23.25" x14ac:dyDescent="0.25">
      <c r="A7" s="1">
        <v>6</v>
      </c>
      <c r="B7" s="2" t="s">
        <v>8</v>
      </c>
      <c r="C7" s="24"/>
      <c r="D7" s="29" t="s">
        <v>2625</v>
      </c>
      <c r="E7" s="29" t="s">
        <v>29</v>
      </c>
      <c r="F7" s="29" t="s">
        <v>35</v>
      </c>
      <c r="G7" s="29" t="s">
        <v>20</v>
      </c>
      <c r="H7" s="29" t="s">
        <v>36</v>
      </c>
      <c r="I7" s="42">
        <v>53</v>
      </c>
      <c r="J7" s="33" t="str">
        <f t="shared" si="0"/>
        <v>Муниципальное образование Алапаевское, с. Невьянское, ул. Ленина, д. 53</v>
      </c>
      <c r="K7" s="42">
        <v>462</v>
      </c>
      <c r="L7" s="42">
        <v>8</v>
      </c>
      <c r="M7" s="42">
        <v>4</v>
      </c>
      <c r="N7" s="47" t="s">
        <v>1853</v>
      </c>
      <c r="O7" s="39" t="s">
        <v>1844</v>
      </c>
      <c r="P7" s="38" t="s">
        <v>1845</v>
      </c>
      <c r="Q7" s="65">
        <v>1436257.06</v>
      </c>
      <c r="S7" t="s">
        <v>4863</v>
      </c>
    </row>
    <row r="8" spans="1:19" ht="23.25" x14ac:dyDescent="0.25">
      <c r="A8" s="1">
        <v>7</v>
      </c>
      <c r="B8" s="2" t="s">
        <v>8</v>
      </c>
      <c r="C8" s="24"/>
      <c r="D8" s="29" t="s">
        <v>2625</v>
      </c>
      <c r="E8" s="29" t="s">
        <v>29</v>
      </c>
      <c r="F8" s="29" t="s">
        <v>35</v>
      </c>
      <c r="G8" s="29" t="s">
        <v>20</v>
      </c>
      <c r="H8" s="29" t="s">
        <v>36</v>
      </c>
      <c r="I8" s="42">
        <v>54</v>
      </c>
      <c r="J8" s="33" t="str">
        <f t="shared" si="0"/>
        <v>Муниципальное образование Алапаевское, с. Невьянское, ул. Ленина, д. 54</v>
      </c>
      <c r="K8" s="42">
        <v>571.29999999999995</v>
      </c>
      <c r="L8" s="42">
        <v>12</v>
      </c>
      <c r="M8" s="42">
        <v>4</v>
      </c>
      <c r="N8" s="47" t="s">
        <v>1656</v>
      </c>
      <c r="O8" s="39">
        <v>42321</v>
      </c>
      <c r="P8" s="38" t="s">
        <v>1608</v>
      </c>
      <c r="Q8" s="65">
        <v>1421692.86</v>
      </c>
      <c r="S8" t="s">
        <v>4856</v>
      </c>
    </row>
    <row r="9" spans="1:19" ht="23.25" x14ac:dyDescent="0.25">
      <c r="A9" s="1">
        <v>8</v>
      </c>
      <c r="B9" s="15" t="s">
        <v>499</v>
      </c>
      <c r="C9" s="29"/>
      <c r="D9" s="29" t="s">
        <v>3017</v>
      </c>
      <c r="E9" s="29" t="s">
        <v>18</v>
      </c>
      <c r="F9" s="29" t="s">
        <v>500</v>
      </c>
      <c r="G9" s="29" t="s">
        <v>20</v>
      </c>
      <c r="H9" s="29" t="s">
        <v>185</v>
      </c>
      <c r="I9" s="42">
        <v>24</v>
      </c>
      <c r="J9" s="33" t="str">
        <f t="shared" si="0"/>
        <v>Арамильский городской округ Свердловской области, г. Арамиль, ул. Декабристов, д. 24</v>
      </c>
      <c r="K9" s="42">
        <v>371.1</v>
      </c>
      <c r="L9" s="42">
        <v>8</v>
      </c>
      <c r="M9" s="42">
        <v>7</v>
      </c>
      <c r="N9" s="47" t="s">
        <v>1645</v>
      </c>
      <c r="O9" s="39">
        <v>42458</v>
      </c>
      <c r="P9" s="38" t="s">
        <v>1626</v>
      </c>
      <c r="Q9" s="65">
        <v>2861066.94</v>
      </c>
      <c r="S9" t="s">
        <v>4857</v>
      </c>
    </row>
    <row r="10" spans="1:19" ht="23.25" x14ac:dyDescent="0.25">
      <c r="A10" s="1">
        <v>9</v>
      </c>
      <c r="B10" s="15" t="s">
        <v>499</v>
      </c>
      <c r="C10" s="29"/>
      <c r="D10" s="29" t="s">
        <v>3017</v>
      </c>
      <c r="E10" s="29" t="s">
        <v>18</v>
      </c>
      <c r="F10" s="29" t="s">
        <v>500</v>
      </c>
      <c r="G10" s="29" t="s">
        <v>20</v>
      </c>
      <c r="H10" s="29" t="s">
        <v>185</v>
      </c>
      <c r="I10" s="42">
        <v>26</v>
      </c>
      <c r="J10" s="33" t="str">
        <f t="shared" si="0"/>
        <v>Арамильский городской округ Свердловской области, г. Арамиль, ул. Декабристов, д. 26</v>
      </c>
      <c r="K10" s="42">
        <v>702.9</v>
      </c>
      <c r="L10" s="42">
        <v>16</v>
      </c>
      <c r="M10" s="42">
        <v>7</v>
      </c>
      <c r="N10" s="47" t="s">
        <v>1645</v>
      </c>
      <c r="O10" s="39">
        <v>42458</v>
      </c>
      <c r="P10" s="38" t="s">
        <v>1626</v>
      </c>
      <c r="Q10" s="65">
        <v>4180124.04</v>
      </c>
      <c r="S10" t="s">
        <v>4864</v>
      </c>
    </row>
    <row r="11" spans="1:19" ht="23.25" x14ac:dyDescent="0.25">
      <c r="A11" s="1">
        <v>10</v>
      </c>
      <c r="B11" s="15" t="s">
        <v>499</v>
      </c>
      <c r="C11" s="29"/>
      <c r="D11" s="29" t="s">
        <v>3017</v>
      </c>
      <c r="E11" s="29" t="s">
        <v>18</v>
      </c>
      <c r="F11" s="29" t="s">
        <v>500</v>
      </c>
      <c r="G11" s="29" t="s">
        <v>20</v>
      </c>
      <c r="H11" s="29" t="s">
        <v>185</v>
      </c>
      <c r="I11" s="42">
        <v>28</v>
      </c>
      <c r="J11" s="33" t="str">
        <f t="shared" si="0"/>
        <v>Арамильский городской округ Свердловской области, г. Арамиль, ул. Декабристов, д. 28</v>
      </c>
      <c r="K11" s="42">
        <v>403.4</v>
      </c>
      <c r="L11" s="42">
        <v>16</v>
      </c>
      <c r="M11" s="42">
        <v>4</v>
      </c>
      <c r="N11" s="47" t="s">
        <v>1645</v>
      </c>
      <c r="O11" s="39">
        <v>42458</v>
      </c>
      <c r="P11" s="38" t="s">
        <v>1626</v>
      </c>
      <c r="Q11" s="65">
        <v>1962893.42</v>
      </c>
      <c r="S11" t="s">
        <v>4865</v>
      </c>
    </row>
    <row r="12" spans="1:19" ht="33.75" x14ac:dyDescent="0.25">
      <c r="A12" s="1">
        <v>11</v>
      </c>
      <c r="B12" s="2" t="s">
        <v>8</v>
      </c>
      <c r="C12" s="24" t="s">
        <v>625</v>
      </c>
      <c r="D12" s="29" t="s">
        <v>10</v>
      </c>
      <c r="E12" s="29" t="s">
        <v>18</v>
      </c>
      <c r="F12" s="29" t="s">
        <v>50</v>
      </c>
      <c r="G12" s="29" t="s">
        <v>20</v>
      </c>
      <c r="H12" s="29" t="s">
        <v>51</v>
      </c>
      <c r="I12" s="42">
        <v>1</v>
      </c>
      <c r="J12" s="33" t="str">
        <f t="shared" si="0"/>
        <v>Артемовский р-н, Артемовский городской округ, г. Артемовский, ул. Достоевского, д. 1</v>
      </c>
      <c r="K12" s="42">
        <v>507.7</v>
      </c>
      <c r="L12" s="42">
        <v>8</v>
      </c>
      <c r="M12" s="42">
        <v>6</v>
      </c>
      <c r="N12" s="47" t="s">
        <v>1838</v>
      </c>
      <c r="O12" s="39" t="s">
        <v>1839</v>
      </c>
      <c r="P12" s="38" t="s">
        <v>1840</v>
      </c>
      <c r="Q12" s="65">
        <v>2179378.6800000002</v>
      </c>
      <c r="S12" t="s">
        <v>4866</v>
      </c>
    </row>
    <row r="13" spans="1:19" ht="23.25" x14ac:dyDescent="0.25">
      <c r="A13" s="1">
        <v>12</v>
      </c>
      <c r="B13" s="2" t="s">
        <v>8</v>
      </c>
      <c r="C13" s="24" t="s">
        <v>625</v>
      </c>
      <c r="D13" s="29" t="s">
        <v>10</v>
      </c>
      <c r="E13" s="29" t="s">
        <v>18</v>
      </c>
      <c r="F13" s="29" t="s">
        <v>50</v>
      </c>
      <c r="G13" s="29" t="s">
        <v>20</v>
      </c>
      <c r="H13" s="29" t="s">
        <v>53</v>
      </c>
      <c r="I13" s="42">
        <v>16</v>
      </c>
      <c r="J13" s="33" t="str">
        <f t="shared" si="0"/>
        <v>Артемовский р-н, Артемовский городской округ, г. Артемовский, ул. Комсомольская, д. 16</v>
      </c>
      <c r="K13" s="42">
        <v>486.6</v>
      </c>
      <c r="L13" s="42">
        <v>8</v>
      </c>
      <c r="M13" s="42">
        <v>5</v>
      </c>
      <c r="N13" s="47" t="s">
        <v>1792</v>
      </c>
      <c r="O13" s="39">
        <v>42465</v>
      </c>
      <c r="P13" s="38" t="s">
        <v>1846</v>
      </c>
      <c r="Q13" s="65">
        <v>2514123.94</v>
      </c>
    </row>
    <row r="14" spans="1:19" ht="23.25" x14ac:dyDescent="0.25">
      <c r="A14" s="1">
        <v>13</v>
      </c>
      <c r="B14" s="2" t="s">
        <v>8</v>
      </c>
      <c r="C14" s="24" t="s">
        <v>625</v>
      </c>
      <c r="D14" s="29" t="s">
        <v>10</v>
      </c>
      <c r="E14" s="29" t="s">
        <v>18</v>
      </c>
      <c r="F14" s="29" t="s">
        <v>50</v>
      </c>
      <c r="G14" s="29" t="s">
        <v>20</v>
      </c>
      <c r="H14" s="29" t="s">
        <v>53</v>
      </c>
      <c r="I14" s="42">
        <v>3</v>
      </c>
      <c r="J14" s="33" t="str">
        <f t="shared" si="0"/>
        <v>Артемовский р-н, Артемовский городской округ, г. Артемовский, ул. Комсомольская, д. 3</v>
      </c>
      <c r="K14" s="42">
        <v>1232.3</v>
      </c>
      <c r="L14" s="42">
        <v>18</v>
      </c>
      <c r="M14" s="42">
        <v>7</v>
      </c>
      <c r="N14" s="47" t="s">
        <v>1792</v>
      </c>
      <c r="O14" s="39">
        <v>42465</v>
      </c>
      <c r="P14" s="38" t="s">
        <v>1846</v>
      </c>
      <c r="Q14" s="65">
        <v>3481332.6</v>
      </c>
    </row>
    <row r="15" spans="1:19" ht="23.25" x14ac:dyDescent="0.25">
      <c r="A15" s="1">
        <v>14</v>
      </c>
      <c r="B15" s="2" t="s">
        <v>8</v>
      </c>
      <c r="C15" s="24" t="s">
        <v>625</v>
      </c>
      <c r="D15" s="29" t="s">
        <v>10</v>
      </c>
      <c r="E15" s="29" t="s">
        <v>18</v>
      </c>
      <c r="F15" s="29" t="s">
        <v>50</v>
      </c>
      <c r="G15" s="29" t="s">
        <v>20</v>
      </c>
      <c r="H15" s="29" t="s">
        <v>36</v>
      </c>
      <c r="I15" s="42">
        <v>12</v>
      </c>
      <c r="J15" s="33" t="str">
        <f t="shared" si="0"/>
        <v>Артемовский р-н, Артемовский городской округ, г. Артемовский, ул. Ленина, д. 12</v>
      </c>
      <c r="K15" s="42">
        <v>1624.9</v>
      </c>
      <c r="L15" s="42">
        <v>32</v>
      </c>
      <c r="M15" s="42">
        <v>7</v>
      </c>
      <c r="N15" s="47" t="s">
        <v>1792</v>
      </c>
      <c r="O15" s="39">
        <v>42465</v>
      </c>
      <c r="P15" s="38" t="s">
        <v>1846</v>
      </c>
      <c r="Q15" s="65">
        <v>5611308.5099999998</v>
      </c>
    </row>
    <row r="16" spans="1:19" ht="33.75" x14ac:dyDescent="0.25">
      <c r="A16" s="1">
        <v>15</v>
      </c>
      <c r="B16" s="2" t="s">
        <v>8</v>
      </c>
      <c r="C16" s="24" t="s">
        <v>625</v>
      </c>
      <c r="D16" s="29" t="s">
        <v>10</v>
      </c>
      <c r="E16" s="29" t="s">
        <v>18</v>
      </c>
      <c r="F16" s="29" t="s">
        <v>50</v>
      </c>
      <c r="G16" s="29" t="s">
        <v>20</v>
      </c>
      <c r="H16" s="29" t="s">
        <v>36</v>
      </c>
      <c r="I16" s="42">
        <v>9</v>
      </c>
      <c r="J16" s="33" t="str">
        <f t="shared" si="0"/>
        <v>Артемовский р-н, Артемовский городской округ, г. Артемовский, ул. Ленина, д. 9</v>
      </c>
      <c r="K16" s="42">
        <v>409.9</v>
      </c>
      <c r="L16" s="42">
        <v>8</v>
      </c>
      <c r="M16" s="42">
        <v>4</v>
      </c>
      <c r="N16" s="47" t="s">
        <v>1838</v>
      </c>
      <c r="O16" s="39" t="s">
        <v>1839</v>
      </c>
      <c r="P16" s="38" t="s">
        <v>1840</v>
      </c>
      <c r="Q16" s="65">
        <v>1748081.5</v>
      </c>
    </row>
    <row r="17" spans="1:17" ht="23.25" x14ac:dyDescent="0.25">
      <c r="A17" s="1">
        <v>16</v>
      </c>
      <c r="B17" s="2" t="s">
        <v>8</v>
      </c>
      <c r="C17" s="24" t="s">
        <v>625</v>
      </c>
      <c r="D17" s="29" t="s">
        <v>10</v>
      </c>
      <c r="E17" s="29" t="s">
        <v>18</v>
      </c>
      <c r="F17" s="29" t="s">
        <v>50</v>
      </c>
      <c r="G17" s="29" t="s">
        <v>20</v>
      </c>
      <c r="H17" s="29" t="s">
        <v>54</v>
      </c>
      <c r="I17" s="42">
        <v>5</v>
      </c>
      <c r="J17" s="33" t="str">
        <f t="shared" si="0"/>
        <v>Артемовский р-н, Артемовский городской округ, г. Артемовский, ул. Почтовая, д. 5</v>
      </c>
      <c r="K17" s="42">
        <v>547.29999999999995</v>
      </c>
      <c r="L17" s="42">
        <v>12</v>
      </c>
      <c r="M17" s="42">
        <v>6</v>
      </c>
      <c r="N17" s="47" t="s">
        <v>1792</v>
      </c>
      <c r="O17" s="39">
        <v>42465</v>
      </c>
      <c r="P17" s="38" t="s">
        <v>1846</v>
      </c>
      <c r="Q17" s="65">
        <v>2622227.1800000002</v>
      </c>
    </row>
    <row r="18" spans="1:17" ht="23.25" x14ac:dyDescent="0.25">
      <c r="A18" s="1">
        <v>17</v>
      </c>
      <c r="B18" s="2" t="s">
        <v>8</v>
      </c>
      <c r="C18" s="24" t="s">
        <v>625</v>
      </c>
      <c r="D18" s="29" t="s">
        <v>10</v>
      </c>
      <c r="E18" s="29" t="s">
        <v>18</v>
      </c>
      <c r="F18" s="29" t="s">
        <v>50</v>
      </c>
      <c r="G18" s="29" t="s">
        <v>20</v>
      </c>
      <c r="H18" s="29" t="s">
        <v>52</v>
      </c>
      <c r="I18" s="42">
        <v>25</v>
      </c>
      <c r="J18" s="33" t="str">
        <f t="shared" si="0"/>
        <v>Артемовский р-н, Артемовский городской округ, г. Артемовский, ул. Свободы, д. 25</v>
      </c>
      <c r="K18" s="42">
        <v>576</v>
      </c>
      <c r="L18" s="42">
        <v>8</v>
      </c>
      <c r="M18" s="42">
        <v>3</v>
      </c>
      <c r="N18" s="47" t="s">
        <v>1794</v>
      </c>
      <c r="O18" s="39">
        <v>42566</v>
      </c>
      <c r="P18" s="38" t="s">
        <v>1726</v>
      </c>
      <c r="Q18" s="65">
        <v>2006593.54</v>
      </c>
    </row>
    <row r="19" spans="1:17" ht="33.75" x14ac:dyDescent="0.25">
      <c r="A19" s="1">
        <v>18</v>
      </c>
      <c r="B19" s="2" t="s">
        <v>8</v>
      </c>
      <c r="C19" s="24" t="s">
        <v>625</v>
      </c>
      <c r="D19" s="29" t="s">
        <v>10</v>
      </c>
      <c r="E19" s="29" t="s">
        <v>18</v>
      </c>
      <c r="F19" s="29" t="s">
        <v>50</v>
      </c>
      <c r="G19" s="29" t="s">
        <v>20</v>
      </c>
      <c r="H19" s="29" t="s">
        <v>52</v>
      </c>
      <c r="I19" s="42">
        <v>47</v>
      </c>
      <c r="J19" s="33" t="str">
        <f t="shared" si="0"/>
        <v>Артемовский р-н, Артемовский городской округ, г. Артемовский, ул. Свободы, д. 47</v>
      </c>
      <c r="K19" s="42">
        <v>707.6</v>
      </c>
      <c r="L19" s="42">
        <v>12</v>
      </c>
      <c r="M19" s="42">
        <v>4</v>
      </c>
      <c r="N19" s="47" t="s">
        <v>1838</v>
      </c>
      <c r="O19" s="39" t="s">
        <v>1839</v>
      </c>
      <c r="P19" s="38" t="s">
        <v>1840</v>
      </c>
      <c r="Q19" s="65">
        <v>1215660.78</v>
      </c>
    </row>
    <row r="20" spans="1:17" ht="23.25" x14ac:dyDescent="0.25">
      <c r="A20" s="1">
        <v>19</v>
      </c>
      <c r="B20" s="2" t="s">
        <v>8</v>
      </c>
      <c r="C20" s="49" t="s">
        <v>625</v>
      </c>
      <c r="D20" s="50" t="s">
        <v>10</v>
      </c>
      <c r="E20" s="50" t="s">
        <v>1500</v>
      </c>
      <c r="F20" s="50" t="s">
        <v>42</v>
      </c>
      <c r="G20" s="50" t="s">
        <v>20</v>
      </c>
      <c r="H20" s="50" t="s">
        <v>44</v>
      </c>
      <c r="I20" s="51">
        <v>2</v>
      </c>
      <c r="J20" s="52" t="str">
        <f t="shared" si="0"/>
        <v>Артемовский р-н, Артемовский городской округ, пос. Буланаш, ул. Александра Невского, д. 2</v>
      </c>
      <c r="K20" s="51">
        <v>3297.5</v>
      </c>
      <c r="L20" s="51">
        <v>71</v>
      </c>
      <c r="M20" s="51">
        <v>1</v>
      </c>
      <c r="N20" s="53" t="s">
        <v>1473</v>
      </c>
      <c r="O20" s="54">
        <v>42570</v>
      </c>
      <c r="P20" s="55" t="s">
        <v>1494</v>
      </c>
      <c r="Q20" s="65">
        <v>2037088.41</v>
      </c>
    </row>
    <row r="21" spans="1:17" ht="33.75" x14ac:dyDescent="0.25">
      <c r="A21" s="1">
        <v>20</v>
      </c>
      <c r="B21" s="2" t="s">
        <v>8</v>
      </c>
      <c r="C21" s="24" t="s">
        <v>625</v>
      </c>
      <c r="D21" s="29" t="s">
        <v>10</v>
      </c>
      <c r="E21" s="29" t="s">
        <v>1500</v>
      </c>
      <c r="F21" s="29" t="s">
        <v>42</v>
      </c>
      <c r="G21" s="29" t="s">
        <v>20</v>
      </c>
      <c r="H21" s="29" t="s">
        <v>43</v>
      </c>
      <c r="I21" s="42">
        <v>3</v>
      </c>
      <c r="J21" s="33" t="str">
        <f t="shared" si="0"/>
        <v>Артемовский р-н, Артемовский городской округ, пос. Буланаш, ул. Вахрушева, д. 3</v>
      </c>
      <c r="K21" s="42">
        <v>522.4</v>
      </c>
      <c r="L21" s="42">
        <v>8</v>
      </c>
      <c r="M21" s="42">
        <v>5</v>
      </c>
      <c r="N21" s="47" t="s">
        <v>1838</v>
      </c>
      <c r="O21" s="39" t="s">
        <v>1839</v>
      </c>
      <c r="P21" s="38" t="s">
        <v>1840</v>
      </c>
      <c r="Q21" s="65">
        <v>1085972.8800000001</v>
      </c>
    </row>
    <row r="22" spans="1:17" ht="23.25" x14ac:dyDescent="0.25">
      <c r="A22" s="1">
        <v>21</v>
      </c>
      <c r="B22" s="2" t="s">
        <v>8</v>
      </c>
      <c r="C22" s="24" t="s">
        <v>625</v>
      </c>
      <c r="D22" s="29" t="s">
        <v>10</v>
      </c>
      <c r="E22" s="29" t="s">
        <v>1500</v>
      </c>
      <c r="F22" s="29" t="s">
        <v>42</v>
      </c>
      <c r="G22" s="29" t="s">
        <v>20</v>
      </c>
      <c r="H22" s="29" t="s">
        <v>43</v>
      </c>
      <c r="I22" s="42">
        <v>5</v>
      </c>
      <c r="J22" s="33" t="str">
        <f t="shared" si="0"/>
        <v>Артемовский р-н, Артемовский городской округ, пос. Буланаш, ул. Вахрушева, д. 5</v>
      </c>
      <c r="K22" s="42">
        <v>528.9</v>
      </c>
      <c r="L22" s="42">
        <v>8</v>
      </c>
      <c r="M22" s="42">
        <v>3</v>
      </c>
      <c r="N22" s="47" t="s">
        <v>1793</v>
      </c>
      <c r="O22" s="39">
        <v>42220</v>
      </c>
      <c r="P22" s="38" t="s">
        <v>1723</v>
      </c>
      <c r="Q22" s="65">
        <v>588877.81999999995</v>
      </c>
    </row>
    <row r="23" spans="1:17" ht="33.75" x14ac:dyDescent="0.25">
      <c r="A23" s="1">
        <v>22</v>
      </c>
      <c r="B23" s="2" t="s">
        <v>8</v>
      </c>
      <c r="C23" s="24" t="s">
        <v>625</v>
      </c>
      <c r="D23" s="29" t="s">
        <v>10</v>
      </c>
      <c r="E23" s="29" t="s">
        <v>1500</v>
      </c>
      <c r="F23" s="29" t="s">
        <v>42</v>
      </c>
      <c r="G23" s="29" t="s">
        <v>20</v>
      </c>
      <c r="H23" s="29" t="s">
        <v>43</v>
      </c>
      <c r="I23" s="42">
        <v>9</v>
      </c>
      <c r="J23" s="33" t="str">
        <f t="shared" si="0"/>
        <v>Артемовский р-н, Артемовский городской округ, пос. Буланаш, ул. Вахрушева, д. 9</v>
      </c>
      <c r="K23" s="42">
        <v>481.8</v>
      </c>
      <c r="L23" s="42">
        <v>8</v>
      </c>
      <c r="M23" s="42">
        <v>5</v>
      </c>
      <c r="N23" s="47" t="s">
        <v>1838</v>
      </c>
      <c r="O23" s="39" t="s">
        <v>1839</v>
      </c>
      <c r="P23" s="38" t="s">
        <v>1840</v>
      </c>
      <c r="Q23" s="65">
        <v>1201329.68</v>
      </c>
    </row>
    <row r="24" spans="1:17" ht="23.25" x14ac:dyDescent="0.25">
      <c r="A24" s="1">
        <v>23</v>
      </c>
      <c r="B24" s="2" t="s">
        <v>8</v>
      </c>
      <c r="C24" s="24" t="s">
        <v>625</v>
      </c>
      <c r="D24" s="29" t="s">
        <v>10</v>
      </c>
      <c r="E24" s="29" t="s">
        <v>1500</v>
      </c>
      <c r="F24" s="29" t="s">
        <v>42</v>
      </c>
      <c r="G24" s="29" t="s">
        <v>20</v>
      </c>
      <c r="H24" s="29" t="s">
        <v>45</v>
      </c>
      <c r="I24" s="42">
        <v>2</v>
      </c>
      <c r="J24" s="33" t="str">
        <f t="shared" si="0"/>
        <v>Артемовский р-н, Артемовский городской округ, пос. Буланаш, ул. Грибоедова, д. 2</v>
      </c>
      <c r="K24" s="42">
        <v>520.70000000000005</v>
      </c>
      <c r="L24" s="42">
        <v>8</v>
      </c>
      <c r="M24" s="42">
        <v>6</v>
      </c>
      <c r="N24" s="47" t="s">
        <v>1793</v>
      </c>
      <c r="O24" s="39">
        <v>42220</v>
      </c>
      <c r="P24" s="38" t="s">
        <v>1723</v>
      </c>
      <c r="Q24" s="65">
        <v>1810929.48</v>
      </c>
    </row>
    <row r="25" spans="1:17" ht="33.75" x14ac:dyDescent="0.25">
      <c r="A25" s="1">
        <v>24</v>
      </c>
      <c r="B25" s="2" t="s">
        <v>8</v>
      </c>
      <c r="C25" s="24" t="s">
        <v>625</v>
      </c>
      <c r="D25" s="29" t="s">
        <v>10</v>
      </c>
      <c r="E25" s="29" t="s">
        <v>1500</v>
      </c>
      <c r="F25" s="29" t="s">
        <v>42</v>
      </c>
      <c r="G25" s="29" t="s">
        <v>20</v>
      </c>
      <c r="H25" s="29" t="s">
        <v>49</v>
      </c>
      <c r="I25" s="42">
        <v>6</v>
      </c>
      <c r="J25" s="33" t="str">
        <f t="shared" si="0"/>
        <v>Артемовский р-н, Артемовский городской округ, пос. Буланаш, ул. Коммунальная, д. 6</v>
      </c>
      <c r="K25" s="42">
        <v>1013.1</v>
      </c>
      <c r="L25" s="42">
        <v>18</v>
      </c>
      <c r="M25" s="42">
        <v>7</v>
      </c>
      <c r="N25" s="47" t="s">
        <v>1838</v>
      </c>
      <c r="O25" s="39" t="s">
        <v>1839</v>
      </c>
      <c r="P25" s="38" t="s">
        <v>1840</v>
      </c>
      <c r="Q25" s="65">
        <v>3626554.18</v>
      </c>
    </row>
    <row r="26" spans="1:17" ht="33.75" x14ac:dyDescent="0.25">
      <c r="A26" s="1">
        <v>25</v>
      </c>
      <c r="B26" s="2" t="s">
        <v>8</v>
      </c>
      <c r="C26" s="24" t="s">
        <v>625</v>
      </c>
      <c r="D26" s="29" t="s">
        <v>10</v>
      </c>
      <c r="E26" s="29" t="s">
        <v>1500</v>
      </c>
      <c r="F26" s="29" t="s">
        <v>42</v>
      </c>
      <c r="G26" s="29" t="s">
        <v>20</v>
      </c>
      <c r="H26" s="29" t="s">
        <v>48</v>
      </c>
      <c r="I26" s="42">
        <v>12</v>
      </c>
      <c r="J26" s="33" t="str">
        <f t="shared" si="0"/>
        <v>Артемовский р-н, Артемовский городской округ, пос. Буланаш, ул. Кутузова, д. 12</v>
      </c>
      <c r="K26" s="42">
        <v>509.58</v>
      </c>
      <c r="L26" s="42">
        <v>8</v>
      </c>
      <c r="M26" s="42">
        <v>2</v>
      </c>
      <c r="N26" s="47" t="s">
        <v>1838</v>
      </c>
      <c r="O26" s="39" t="s">
        <v>1839</v>
      </c>
      <c r="P26" s="38" t="s">
        <v>1840</v>
      </c>
      <c r="Q26" s="65">
        <v>175873.1</v>
      </c>
    </row>
    <row r="27" spans="1:17" ht="23.25" x14ac:dyDescent="0.25">
      <c r="A27" s="1">
        <v>26</v>
      </c>
      <c r="B27" s="272" t="s">
        <v>8</v>
      </c>
      <c r="C27" s="24" t="s">
        <v>625</v>
      </c>
      <c r="D27" s="29" t="s">
        <v>10</v>
      </c>
      <c r="E27" s="29" t="s">
        <v>1500</v>
      </c>
      <c r="F27" s="29" t="s">
        <v>42</v>
      </c>
      <c r="G27" s="29" t="s">
        <v>20</v>
      </c>
      <c r="H27" s="29" t="s">
        <v>48</v>
      </c>
      <c r="I27" s="42">
        <v>20</v>
      </c>
      <c r="J27" s="33" t="str">
        <f t="shared" si="0"/>
        <v>Артемовский р-н, Артемовский городской округ, пос. Буланаш, ул. Кутузова, д. 20</v>
      </c>
      <c r="K27" s="42">
        <v>377.3</v>
      </c>
      <c r="L27" s="42">
        <v>8</v>
      </c>
      <c r="M27" s="42">
        <v>5</v>
      </c>
      <c r="N27" s="47" t="s">
        <v>1792</v>
      </c>
      <c r="O27" s="39">
        <v>42465</v>
      </c>
      <c r="P27" s="38" t="s">
        <v>1846</v>
      </c>
      <c r="Q27" s="65">
        <v>1700702.71</v>
      </c>
    </row>
    <row r="28" spans="1:17" ht="23.25" x14ac:dyDescent="0.25">
      <c r="A28" s="1">
        <v>27</v>
      </c>
      <c r="B28" s="2" t="s">
        <v>8</v>
      </c>
      <c r="C28" s="24" t="s">
        <v>625</v>
      </c>
      <c r="D28" s="29" t="s">
        <v>10</v>
      </c>
      <c r="E28" s="29" t="s">
        <v>1500</v>
      </c>
      <c r="F28" s="29" t="s">
        <v>42</v>
      </c>
      <c r="G28" s="29" t="s">
        <v>20</v>
      </c>
      <c r="H28" s="29" t="s">
        <v>48</v>
      </c>
      <c r="I28" s="42">
        <v>24</v>
      </c>
      <c r="J28" s="33" t="str">
        <f t="shared" si="0"/>
        <v>Артемовский р-н, Артемовский городской округ, пос. Буланаш, ул. Кутузова, д. 24</v>
      </c>
      <c r="K28" s="42">
        <v>381</v>
      </c>
      <c r="L28" s="42">
        <v>8</v>
      </c>
      <c r="M28" s="42">
        <v>8</v>
      </c>
      <c r="N28" s="47" t="s">
        <v>1792</v>
      </c>
      <c r="O28" s="39">
        <v>42465</v>
      </c>
      <c r="P28" s="38" t="s">
        <v>1846</v>
      </c>
      <c r="Q28" s="65">
        <v>1957772.47</v>
      </c>
    </row>
    <row r="29" spans="1:17" ht="23.25" x14ac:dyDescent="0.25">
      <c r="A29" s="1">
        <v>28</v>
      </c>
      <c r="B29" s="2" t="s">
        <v>8</v>
      </c>
      <c r="C29" s="24" t="s">
        <v>625</v>
      </c>
      <c r="D29" s="29" t="s">
        <v>10</v>
      </c>
      <c r="E29" s="29" t="s">
        <v>1500</v>
      </c>
      <c r="F29" s="29" t="s">
        <v>42</v>
      </c>
      <c r="G29" s="29" t="s">
        <v>20</v>
      </c>
      <c r="H29" s="29" t="s">
        <v>47</v>
      </c>
      <c r="I29" s="42">
        <v>1</v>
      </c>
      <c r="J29" s="33" t="str">
        <f t="shared" si="0"/>
        <v>Артемовский р-н, Артемовский городской округ, пос. Буланаш, ул. Максима Горького, д. 1</v>
      </c>
      <c r="K29" s="42">
        <v>505.4</v>
      </c>
      <c r="L29" s="42">
        <v>8</v>
      </c>
      <c r="M29" s="42">
        <v>8</v>
      </c>
      <c r="N29" s="47" t="s">
        <v>1792</v>
      </c>
      <c r="O29" s="39">
        <v>42465</v>
      </c>
      <c r="P29" s="38" t="s">
        <v>1846</v>
      </c>
      <c r="Q29" s="65">
        <v>2321844.42</v>
      </c>
    </row>
    <row r="30" spans="1:17" ht="23.25" x14ac:dyDescent="0.25">
      <c r="A30" s="1">
        <v>29</v>
      </c>
      <c r="B30" s="2" t="s">
        <v>8</v>
      </c>
      <c r="C30" s="24" t="s">
        <v>625</v>
      </c>
      <c r="D30" s="29" t="s">
        <v>10</v>
      </c>
      <c r="E30" s="29" t="s">
        <v>1500</v>
      </c>
      <c r="F30" s="29" t="s">
        <v>42</v>
      </c>
      <c r="G30" s="29" t="s">
        <v>20</v>
      </c>
      <c r="H30" s="29" t="s">
        <v>47</v>
      </c>
      <c r="I30" s="42">
        <v>2</v>
      </c>
      <c r="J30" s="33" t="str">
        <f t="shared" si="0"/>
        <v>Артемовский р-н, Артемовский городской округ, пос. Буланаш, ул. Максима Горького, д. 2</v>
      </c>
      <c r="K30" s="42">
        <v>490</v>
      </c>
      <c r="L30" s="42">
        <v>8</v>
      </c>
      <c r="M30" s="42">
        <v>6</v>
      </c>
      <c r="N30" s="47" t="s">
        <v>1793</v>
      </c>
      <c r="O30" s="39">
        <v>42220</v>
      </c>
      <c r="P30" s="38" t="s">
        <v>1723</v>
      </c>
      <c r="Q30" s="65">
        <v>1684583.34</v>
      </c>
    </row>
    <row r="31" spans="1:17" ht="23.25" x14ac:dyDescent="0.25">
      <c r="A31" s="1">
        <v>30</v>
      </c>
      <c r="B31" s="2" t="s">
        <v>8</v>
      </c>
      <c r="C31" s="24" t="s">
        <v>625</v>
      </c>
      <c r="D31" s="29" t="s">
        <v>10</v>
      </c>
      <c r="E31" s="29" t="s">
        <v>1500</v>
      </c>
      <c r="F31" s="29" t="s">
        <v>42</v>
      </c>
      <c r="G31" s="29" t="s">
        <v>20</v>
      </c>
      <c r="H31" s="29" t="s">
        <v>55</v>
      </c>
      <c r="I31" s="42">
        <v>1</v>
      </c>
      <c r="J31" s="33" t="str">
        <f t="shared" si="0"/>
        <v>Артемовский р-н, Артемовский городской округ, пос. Буланаш, ул. Механическая, д. 1</v>
      </c>
      <c r="K31" s="42">
        <v>586</v>
      </c>
      <c r="L31" s="42">
        <v>12</v>
      </c>
      <c r="M31" s="42">
        <v>6</v>
      </c>
      <c r="N31" s="47" t="s">
        <v>1792</v>
      </c>
      <c r="O31" s="39">
        <v>42465</v>
      </c>
      <c r="P31" s="38" t="s">
        <v>1846</v>
      </c>
      <c r="Q31" s="65">
        <v>2823507.16</v>
      </c>
    </row>
    <row r="32" spans="1:17" ht="23.25" x14ac:dyDescent="0.25">
      <c r="A32" s="1">
        <v>31</v>
      </c>
      <c r="B32" s="2" t="s">
        <v>8</v>
      </c>
      <c r="C32" s="24" t="s">
        <v>625</v>
      </c>
      <c r="D32" s="29" t="s">
        <v>10</v>
      </c>
      <c r="E32" s="29" t="s">
        <v>1500</v>
      </c>
      <c r="F32" s="29" t="s">
        <v>42</v>
      </c>
      <c r="G32" s="29" t="s">
        <v>20</v>
      </c>
      <c r="H32" s="29" t="s">
        <v>55</v>
      </c>
      <c r="I32" s="42">
        <v>5</v>
      </c>
      <c r="J32" s="33" t="str">
        <f t="shared" si="0"/>
        <v>Артемовский р-н, Артемовский городской округ, пос. Буланаш, ул. Механическая, д. 5</v>
      </c>
      <c r="K32" s="42">
        <v>759.5</v>
      </c>
      <c r="L32" s="42">
        <v>16</v>
      </c>
      <c r="M32" s="42">
        <v>6</v>
      </c>
      <c r="N32" s="47" t="s">
        <v>1792</v>
      </c>
      <c r="O32" s="39">
        <v>42465</v>
      </c>
      <c r="P32" s="38" t="s">
        <v>1846</v>
      </c>
      <c r="Q32" s="65">
        <v>3377489.55</v>
      </c>
    </row>
    <row r="33" spans="1:17" ht="23.25" x14ac:dyDescent="0.25">
      <c r="A33" s="1">
        <v>32</v>
      </c>
      <c r="B33" s="2" t="s">
        <v>8</v>
      </c>
      <c r="C33" s="24" t="s">
        <v>625</v>
      </c>
      <c r="D33" s="29" t="s">
        <v>10</v>
      </c>
      <c r="E33" s="29" t="s">
        <v>1500</v>
      </c>
      <c r="F33" s="29" t="s">
        <v>42</v>
      </c>
      <c r="G33" s="29" t="s">
        <v>20</v>
      </c>
      <c r="H33" s="29" t="s">
        <v>55</v>
      </c>
      <c r="I33" s="42">
        <v>6</v>
      </c>
      <c r="J33" s="33" t="str">
        <f t="shared" si="0"/>
        <v>Артемовский р-н, Артемовский городской округ, пос. Буланаш, ул. Механическая, д. 6</v>
      </c>
      <c r="K33" s="42">
        <v>447.7</v>
      </c>
      <c r="L33" s="42">
        <v>8</v>
      </c>
      <c r="M33" s="42">
        <v>5</v>
      </c>
      <c r="N33" s="47" t="s">
        <v>1792</v>
      </c>
      <c r="O33" s="39">
        <v>42465</v>
      </c>
      <c r="P33" s="38" t="s">
        <v>1846</v>
      </c>
      <c r="Q33" s="65">
        <v>1975673.57</v>
      </c>
    </row>
    <row r="34" spans="1:17" ht="23.25" x14ac:dyDescent="0.25">
      <c r="A34" s="1">
        <v>33</v>
      </c>
      <c r="B34" s="2" t="s">
        <v>8</v>
      </c>
      <c r="C34" s="24" t="s">
        <v>625</v>
      </c>
      <c r="D34" s="29" t="s">
        <v>10</v>
      </c>
      <c r="E34" s="29" t="s">
        <v>1500</v>
      </c>
      <c r="F34" s="29" t="s">
        <v>42</v>
      </c>
      <c r="G34" s="29" t="s">
        <v>20</v>
      </c>
      <c r="H34" s="29" t="s">
        <v>56</v>
      </c>
      <c r="I34" s="42">
        <v>3</v>
      </c>
      <c r="J34" s="33" t="str">
        <f t="shared" si="0"/>
        <v>Артемовский р-н, Артемовский городской округ, пос. Буланаш, ул. Первомайская, д. 3</v>
      </c>
      <c r="K34" s="42">
        <v>496.4</v>
      </c>
      <c r="L34" s="42">
        <v>8</v>
      </c>
      <c r="M34" s="42">
        <v>8</v>
      </c>
      <c r="N34" s="47" t="s">
        <v>1792</v>
      </c>
      <c r="O34" s="39">
        <v>42465</v>
      </c>
      <c r="P34" s="38" t="s">
        <v>1846</v>
      </c>
      <c r="Q34" s="65">
        <v>2231420.25</v>
      </c>
    </row>
    <row r="35" spans="1:17" ht="33.75" x14ac:dyDescent="0.25">
      <c r="A35" s="1">
        <v>34</v>
      </c>
      <c r="B35" s="2" t="s">
        <v>8</v>
      </c>
      <c r="C35" s="24" t="s">
        <v>625</v>
      </c>
      <c r="D35" s="29" t="s">
        <v>10</v>
      </c>
      <c r="E35" s="29" t="s">
        <v>1500</v>
      </c>
      <c r="F35" s="29" t="s">
        <v>42</v>
      </c>
      <c r="G35" s="29" t="s">
        <v>20</v>
      </c>
      <c r="H35" s="29" t="s">
        <v>46</v>
      </c>
      <c r="I35" s="42">
        <v>13</v>
      </c>
      <c r="J35" s="33" t="str">
        <f t="shared" si="0"/>
        <v>Артемовский р-н, Артемовский городской округ, пос. Буланаш, ул. Театральная, д. 13</v>
      </c>
      <c r="K35" s="42">
        <v>763.1</v>
      </c>
      <c r="L35" s="42">
        <v>14</v>
      </c>
      <c r="M35" s="42">
        <v>6</v>
      </c>
      <c r="N35" s="47" t="s">
        <v>1838</v>
      </c>
      <c r="O35" s="39" t="s">
        <v>1839</v>
      </c>
      <c r="P35" s="38" t="s">
        <v>1840</v>
      </c>
      <c r="Q35" s="65">
        <v>2497113.64</v>
      </c>
    </row>
    <row r="36" spans="1:17" ht="33.75" x14ac:dyDescent="0.25">
      <c r="A36" s="1">
        <v>35</v>
      </c>
      <c r="B36" s="2" t="s">
        <v>8</v>
      </c>
      <c r="C36" s="24" t="s">
        <v>625</v>
      </c>
      <c r="D36" s="29" t="s">
        <v>10</v>
      </c>
      <c r="E36" s="29" t="s">
        <v>1500</v>
      </c>
      <c r="F36" s="29" t="s">
        <v>42</v>
      </c>
      <c r="G36" s="29" t="s">
        <v>20</v>
      </c>
      <c r="H36" s="29" t="s">
        <v>46</v>
      </c>
      <c r="I36" s="42">
        <v>14</v>
      </c>
      <c r="J36" s="33" t="str">
        <f t="shared" si="0"/>
        <v>Артемовский р-н, Артемовский городской округ, пос. Буланаш, ул. Театральная, д. 14</v>
      </c>
      <c r="K36" s="42">
        <v>797.2</v>
      </c>
      <c r="L36" s="42">
        <v>7</v>
      </c>
      <c r="M36" s="42">
        <v>5</v>
      </c>
      <c r="N36" s="47" t="s">
        <v>1838</v>
      </c>
      <c r="O36" s="39" t="s">
        <v>1839</v>
      </c>
      <c r="P36" s="38" t="s">
        <v>1840</v>
      </c>
      <c r="Q36" s="65">
        <v>1462607.64</v>
      </c>
    </row>
    <row r="37" spans="1:17" ht="33.75" x14ac:dyDescent="0.25">
      <c r="A37" s="1">
        <v>36</v>
      </c>
      <c r="B37" s="2" t="s">
        <v>8</v>
      </c>
      <c r="C37" s="24" t="s">
        <v>625</v>
      </c>
      <c r="D37" s="29" t="s">
        <v>10</v>
      </c>
      <c r="E37" s="29" t="s">
        <v>1500</v>
      </c>
      <c r="F37" s="29" t="s">
        <v>42</v>
      </c>
      <c r="G37" s="29" t="s">
        <v>20</v>
      </c>
      <c r="H37" s="29" t="s">
        <v>46</v>
      </c>
      <c r="I37" s="42">
        <v>16</v>
      </c>
      <c r="J37" s="33" t="str">
        <f t="shared" si="0"/>
        <v>Артемовский р-н, Артемовский городской округ, пос. Буланаш, ул. Театральная, д. 16</v>
      </c>
      <c r="K37" s="42">
        <v>471.5</v>
      </c>
      <c r="L37" s="42">
        <v>8</v>
      </c>
      <c r="M37" s="42">
        <v>7</v>
      </c>
      <c r="N37" s="47" t="s">
        <v>1838</v>
      </c>
      <c r="O37" s="39" t="s">
        <v>1839</v>
      </c>
      <c r="P37" s="38" t="s">
        <v>1840</v>
      </c>
      <c r="Q37" s="65">
        <v>1749891.62</v>
      </c>
    </row>
    <row r="38" spans="1:17" ht="33.75" x14ac:dyDescent="0.25">
      <c r="A38" s="1">
        <v>37</v>
      </c>
      <c r="B38" s="2" t="s">
        <v>8</v>
      </c>
      <c r="C38" s="24" t="s">
        <v>625</v>
      </c>
      <c r="D38" s="29" t="s">
        <v>10</v>
      </c>
      <c r="E38" s="29" t="s">
        <v>1500</v>
      </c>
      <c r="F38" s="29" t="s">
        <v>42</v>
      </c>
      <c r="G38" s="29" t="s">
        <v>20</v>
      </c>
      <c r="H38" s="29" t="s">
        <v>46</v>
      </c>
      <c r="I38" s="42">
        <v>25</v>
      </c>
      <c r="J38" s="33" t="str">
        <f t="shared" si="0"/>
        <v>Артемовский р-н, Артемовский городской округ, пос. Буланаш, ул. Театральная, д. 25</v>
      </c>
      <c r="K38" s="42">
        <v>517.4</v>
      </c>
      <c r="L38" s="42">
        <v>8</v>
      </c>
      <c r="M38" s="42">
        <v>7</v>
      </c>
      <c r="N38" s="47" t="s">
        <v>1838</v>
      </c>
      <c r="O38" s="39" t="s">
        <v>1839</v>
      </c>
      <c r="P38" s="38" t="s">
        <v>1840</v>
      </c>
      <c r="Q38" s="65">
        <v>1418219.5799999998</v>
      </c>
    </row>
    <row r="39" spans="1:17" ht="33.75" x14ac:dyDescent="0.25">
      <c r="A39" s="1">
        <v>38</v>
      </c>
      <c r="B39" s="2" t="s">
        <v>8</v>
      </c>
      <c r="C39" s="24" t="s">
        <v>625</v>
      </c>
      <c r="D39" s="29" t="s">
        <v>10</v>
      </c>
      <c r="E39" s="29" t="s">
        <v>1500</v>
      </c>
      <c r="F39" s="29" t="s">
        <v>42</v>
      </c>
      <c r="G39" s="29" t="s">
        <v>20</v>
      </c>
      <c r="H39" s="29" t="s">
        <v>46</v>
      </c>
      <c r="I39" s="42">
        <v>26</v>
      </c>
      <c r="J39" s="33" t="str">
        <f t="shared" si="0"/>
        <v>Артемовский р-н, Артемовский городской округ, пос. Буланаш, ул. Театральная, д. 26</v>
      </c>
      <c r="K39" s="42">
        <v>838</v>
      </c>
      <c r="L39" s="42">
        <v>15</v>
      </c>
      <c r="M39" s="42">
        <v>7</v>
      </c>
      <c r="N39" s="47" t="s">
        <v>1838</v>
      </c>
      <c r="O39" s="39" t="s">
        <v>1839</v>
      </c>
      <c r="P39" s="38" t="s">
        <v>1840</v>
      </c>
      <c r="Q39" s="65">
        <v>3353440.78</v>
      </c>
    </row>
    <row r="40" spans="1:17" ht="23.25" x14ac:dyDescent="0.25">
      <c r="A40" s="1">
        <v>39</v>
      </c>
      <c r="B40" s="14" t="s">
        <v>227</v>
      </c>
      <c r="C40" s="40" t="s">
        <v>715</v>
      </c>
      <c r="D40" s="29" t="s">
        <v>228</v>
      </c>
      <c r="E40" s="29" t="s">
        <v>637</v>
      </c>
      <c r="F40" s="29" t="s">
        <v>229</v>
      </c>
      <c r="G40" s="29" t="s">
        <v>20</v>
      </c>
      <c r="H40" s="29" t="s">
        <v>230</v>
      </c>
      <c r="I40" s="42">
        <v>9</v>
      </c>
      <c r="J40" s="33" t="str">
        <f t="shared" si="0"/>
        <v>Артинский р-н, Артинский городской округ, п.г.т. Арти, ул. Грязнова, д. 9</v>
      </c>
      <c r="K40" s="42">
        <v>517.1</v>
      </c>
      <c r="L40" s="42">
        <v>8</v>
      </c>
      <c r="M40" s="42">
        <v>7</v>
      </c>
      <c r="N40" s="47" t="s">
        <v>1796</v>
      </c>
      <c r="O40" s="39">
        <v>42244</v>
      </c>
      <c r="P40" s="38" t="s">
        <v>1797</v>
      </c>
      <c r="Q40" s="65">
        <v>3768095.18</v>
      </c>
    </row>
    <row r="41" spans="1:17" ht="23.25" x14ac:dyDescent="0.25">
      <c r="A41" s="1">
        <v>40</v>
      </c>
      <c r="B41" s="14" t="s">
        <v>227</v>
      </c>
      <c r="C41" s="40" t="s">
        <v>715</v>
      </c>
      <c r="D41" s="29" t="s">
        <v>228</v>
      </c>
      <c r="E41" s="29" t="s">
        <v>637</v>
      </c>
      <c r="F41" s="29" t="s">
        <v>229</v>
      </c>
      <c r="G41" s="29" t="s">
        <v>20</v>
      </c>
      <c r="H41" s="29" t="s">
        <v>231</v>
      </c>
      <c r="I41" s="42">
        <v>26</v>
      </c>
      <c r="J41" s="33" t="str">
        <f t="shared" si="0"/>
        <v>Артинский р-н, Артинский городской округ, п.г.т. Арти, ул. Дерябина, д. 26</v>
      </c>
      <c r="K41" s="42">
        <v>579.20000000000005</v>
      </c>
      <c r="L41" s="42">
        <v>12</v>
      </c>
      <c r="M41" s="42">
        <v>5</v>
      </c>
      <c r="N41" s="47" t="s">
        <v>1795</v>
      </c>
      <c r="O41" s="39">
        <v>42501</v>
      </c>
      <c r="P41" s="38" t="s">
        <v>1605</v>
      </c>
      <c r="Q41" s="65">
        <v>1954173.38</v>
      </c>
    </row>
    <row r="42" spans="1:17" ht="23.25" x14ac:dyDescent="0.25">
      <c r="A42" s="1">
        <v>41</v>
      </c>
      <c r="B42" s="14" t="s">
        <v>227</v>
      </c>
      <c r="C42" s="40" t="s">
        <v>715</v>
      </c>
      <c r="D42" s="29" t="s">
        <v>228</v>
      </c>
      <c r="E42" s="29" t="s">
        <v>637</v>
      </c>
      <c r="F42" s="29" t="s">
        <v>229</v>
      </c>
      <c r="G42" s="29" t="s">
        <v>20</v>
      </c>
      <c r="H42" s="29" t="s">
        <v>232</v>
      </c>
      <c r="I42" s="42">
        <v>34</v>
      </c>
      <c r="J42" s="33" t="str">
        <f t="shared" si="0"/>
        <v>Артинский р-н, Артинский городской округ, п.г.т. Арти, ул. Королева, д. 34</v>
      </c>
      <c r="K42" s="42">
        <v>346.8</v>
      </c>
      <c r="L42" s="42">
        <v>8</v>
      </c>
      <c r="M42" s="42">
        <v>6</v>
      </c>
      <c r="N42" s="47" t="s">
        <v>1796</v>
      </c>
      <c r="O42" s="39">
        <v>42244</v>
      </c>
      <c r="P42" s="38" t="s">
        <v>1797</v>
      </c>
      <c r="Q42" s="65">
        <v>3130752.4</v>
      </c>
    </row>
    <row r="43" spans="1:17" ht="23.25" x14ac:dyDescent="0.25">
      <c r="A43" s="1">
        <v>42</v>
      </c>
      <c r="B43" s="14" t="s">
        <v>227</v>
      </c>
      <c r="C43" s="40" t="s">
        <v>715</v>
      </c>
      <c r="D43" s="29" t="s">
        <v>228</v>
      </c>
      <c r="E43" s="29" t="s">
        <v>29</v>
      </c>
      <c r="F43" s="29" t="s">
        <v>233</v>
      </c>
      <c r="G43" s="29" t="s">
        <v>20</v>
      </c>
      <c r="H43" s="29" t="s">
        <v>52</v>
      </c>
      <c r="I43" s="42">
        <v>22</v>
      </c>
      <c r="J43" s="33" t="str">
        <f t="shared" si="0"/>
        <v>Артинский р-н, Артинский городской округ, с. Сажино, ул. Свободы, д. 22</v>
      </c>
      <c r="K43" s="42">
        <v>420.2</v>
      </c>
      <c r="L43" s="42">
        <v>8</v>
      </c>
      <c r="M43" s="42">
        <v>4</v>
      </c>
      <c r="N43" s="47" t="s">
        <v>1795</v>
      </c>
      <c r="O43" s="39">
        <v>42501</v>
      </c>
      <c r="P43" s="38" t="s">
        <v>1605</v>
      </c>
      <c r="Q43" s="65">
        <v>1819097.99</v>
      </c>
    </row>
    <row r="44" spans="1:17" ht="23.25" x14ac:dyDescent="0.25">
      <c r="A44" s="1">
        <v>43</v>
      </c>
      <c r="B44" s="14" t="s">
        <v>227</v>
      </c>
      <c r="C44" s="40" t="s">
        <v>715</v>
      </c>
      <c r="D44" s="29" t="s">
        <v>228</v>
      </c>
      <c r="E44" s="29" t="s">
        <v>29</v>
      </c>
      <c r="F44" s="29" t="s">
        <v>234</v>
      </c>
      <c r="G44" s="29" t="s">
        <v>20</v>
      </c>
      <c r="H44" s="29" t="s">
        <v>36</v>
      </c>
      <c r="I44" s="42">
        <v>160</v>
      </c>
      <c r="J44" s="33" t="str">
        <f t="shared" si="0"/>
        <v>Артинский р-н, Артинский городской округ, с. Старые Арти, ул. Ленина, д. 160</v>
      </c>
      <c r="K44" s="42">
        <v>540</v>
      </c>
      <c r="L44" s="42">
        <v>12</v>
      </c>
      <c r="M44" s="42">
        <v>5</v>
      </c>
      <c r="N44" s="47" t="s">
        <v>1795</v>
      </c>
      <c r="O44" s="39">
        <v>42501</v>
      </c>
      <c r="P44" s="38" t="s">
        <v>1605</v>
      </c>
      <c r="Q44" s="65">
        <v>2145876.63</v>
      </c>
    </row>
    <row r="45" spans="1:17" ht="23.25" x14ac:dyDescent="0.25">
      <c r="A45" s="1">
        <v>44</v>
      </c>
      <c r="B45" s="15" t="s">
        <v>499</v>
      </c>
      <c r="C45" s="29"/>
      <c r="D45" s="29" t="s">
        <v>502</v>
      </c>
      <c r="E45" s="29" t="s">
        <v>18</v>
      </c>
      <c r="F45" s="29" t="s">
        <v>503</v>
      </c>
      <c r="G45" s="29" t="s">
        <v>20</v>
      </c>
      <c r="H45" s="29" t="s">
        <v>648</v>
      </c>
      <c r="I45" s="42" t="s">
        <v>564</v>
      </c>
      <c r="J45" s="33" t="str">
        <f t="shared" si="0"/>
        <v>Асбестовский городской округ, г. Асбест, ул. 8 Марта, д. 16А</v>
      </c>
      <c r="K45" s="42">
        <v>581.9</v>
      </c>
      <c r="L45" s="42">
        <v>12</v>
      </c>
      <c r="M45" s="42">
        <v>8</v>
      </c>
      <c r="N45" s="47" t="s">
        <v>1646</v>
      </c>
      <c r="O45" s="39">
        <v>42198</v>
      </c>
      <c r="P45" s="38" t="s">
        <v>1647</v>
      </c>
      <c r="Q45" s="65">
        <v>3222033.66</v>
      </c>
    </row>
    <row r="46" spans="1:17" ht="23.25" x14ac:dyDescent="0.25">
      <c r="A46" s="1">
        <v>45</v>
      </c>
      <c r="B46" s="15" t="s">
        <v>499</v>
      </c>
      <c r="C46" s="29"/>
      <c r="D46" s="29" t="s">
        <v>502</v>
      </c>
      <c r="E46" s="29" t="s">
        <v>18</v>
      </c>
      <c r="F46" s="29" t="s">
        <v>503</v>
      </c>
      <c r="G46" s="29" t="s">
        <v>20</v>
      </c>
      <c r="H46" s="29" t="s">
        <v>648</v>
      </c>
      <c r="I46" s="42" t="s">
        <v>317</v>
      </c>
      <c r="J46" s="33" t="str">
        <f t="shared" si="0"/>
        <v>Асбестовский городской округ, г. Асбест, ул. 8 Марта, д. 6А</v>
      </c>
      <c r="K46" s="42">
        <v>599.9</v>
      </c>
      <c r="L46" s="42">
        <v>12</v>
      </c>
      <c r="M46" s="42">
        <v>8</v>
      </c>
      <c r="N46" s="47" t="s">
        <v>1646</v>
      </c>
      <c r="O46" s="39">
        <v>42198</v>
      </c>
      <c r="P46" s="38" t="s">
        <v>1647</v>
      </c>
      <c r="Q46" s="65">
        <v>3099153.18</v>
      </c>
    </row>
    <row r="47" spans="1:17" ht="23.25" x14ac:dyDescent="0.25">
      <c r="A47" s="1">
        <v>46</v>
      </c>
      <c r="B47" s="15" t="s">
        <v>499</v>
      </c>
      <c r="C47" s="29"/>
      <c r="D47" s="29" t="s">
        <v>502</v>
      </c>
      <c r="E47" s="29" t="s">
        <v>18</v>
      </c>
      <c r="F47" s="29" t="s">
        <v>503</v>
      </c>
      <c r="G47" s="29" t="s">
        <v>20</v>
      </c>
      <c r="H47" s="29" t="s">
        <v>22</v>
      </c>
      <c r="I47" s="42">
        <v>27</v>
      </c>
      <c r="J47" s="33" t="str">
        <f t="shared" si="0"/>
        <v>Асбестовский городской округ, г. Асбест, ул. Горняков, д. 27</v>
      </c>
      <c r="K47" s="42">
        <v>382.5</v>
      </c>
      <c r="L47" s="42">
        <v>8</v>
      </c>
      <c r="M47" s="42">
        <v>8</v>
      </c>
      <c r="N47" s="47" t="s">
        <v>1646</v>
      </c>
      <c r="O47" s="39">
        <v>42198</v>
      </c>
      <c r="P47" s="38" t="s">
        <v>1647</v>
      </c>
      <c r="Q47" s="65">
        <v>2115645.6</v>
      </c>
    </row>
    <row r="48" spans="1:17" ht="23.25" x14ac:dyDescent="0.25">
      <c r="A48" s="1">
        <v>47</v>
      </c>
      <c r="B48" s="15" t="s">
        <v>499</v>
      </c>
      <c r="C48" s="29"/>
      <c r="D48" s="29" t="s">
        <v>502</v>
      </c>
      <c r="E48" s="29" t="s">
        <v>18</v>
      </c>
      <c r="F48" s="29" t="s">
        <v>503</v>
      </c>
      <c r="G48" s="29" t="s">
        <v>20</v>
      </c>
      <c r="H48" s="29" t="s">
        <v>504</v>
      </c>
      <c r="I48" s="42">
        <v>11</v>
      </c>
      <c r="J48" s="33" t="str">
        <f t="shared" si="0"/>
        <v>Асбестовский городской округ, г. Асбест, ул. Ильина, д. 11</v>
      </c>
      <c r="K48" s="42">
        <v>652.6</v>
      </c>
      <c r="L48" s="42">
        <v>12</v>
      </c>
      <c r="M48" s="42">
        <v>4</v>
      </c>
      <c r="N48" s="47" t="s">
        <v>1646</v>
      </c>
      <c r="O48" s="39">
        <v>42198</v>
      </c>
      <c r="P48" s="38" t="s">
        <v>1647</v>
      </c>
      <c r="Q48" s="65">
        <v>852334.06</v>
      </c>
    </row>
    <row r="49" spans="1:17" x14ac:dyDescent="0.25">
      <c r="A49" s="1">
        <v>48</v>
      </c>
      <c r="B49" s="15" t="s">
        <v>499</v>
      </c>
      <c r="C49" s="29"/>
      <c r="D49" s="29" t="s">
        <v>502</v>
      </c>
      <c r="E49" s="29" t="s">
        <v>18</v>
      </c>
      <c r="F49" s="29" t="s">
        <v>503</v>
      </c>
      <c r="G49" s="29" t="s">
        <v>20</v>
      </c>
      <c r="H49" s="29" t="s">
        <v>504</v>
      </c>
      <c r="I49" s="42">
        <v>7</v>
      </c>
      <c r="J49" s="33" t="str">
        <f t="shared" si="0"/>
        <v>Асбестовский городской округ, г. Асбест, ул. Ильина, д. 7</v>
      </c>
      <c r="K49" s="42">
        <v>642.1</v>
      </c>
      <c r="L49" s="42">
        <v>12</v>
      </c>
      <c r="M49" s="42">
        <v>8</v>
      </c>
      <c r="N49" s="47" t="s">
        <v>1646</v>
      </c>
      <c r="O49" s="39">
        <v>42198</v>
      </c>
      <c r="P49" s="38" t="s">
        <v>1647</v>
      </c>
      <c r="Q49" s="65">
        <v>2824228.52</v>
      </c>
    </row>
    <row r="50" spans="1:17" x14ac:dyDescent="0.25">
      <c r="A50" s="1">
        <v>49</v>
      </c>
      <c r="B50" s="15" t="s">
        <v>499</v>
      </c>
      <c r="C50" s="29"/>
      <c r="D50" s="29" t="s">
        <v>502</v>
      </c>
      <c r="E50" s="29" t="s">
        <v>18</v>
      </c>
      <c r="F50" s="29" t="s">
        <v>503</v>
      </c>
      <c r="G50" s="29" t="s">
        <v>20</v>
      </c>
      <c r="H50" s="29" t="s">
        <v>504</v>
      </c>
      <c r="I50" s="42">
        <v>9</v>
      </c>
      <c r="J50" s="33" t="str">
        <f t="shared" si="0"/>
        <v>Асбестовский городской округ, г. Асбест, ул. Ильина, д. 9</v>
      </c>
      <c r="K50" s="42">
        <v>645.9</v>
      </c>
      <c r="L50" s="42">
        <v>12</v>
      </c>
      <c r="M50" s="42">
        <v>6</v>
      </c>
      <c r="N50" s="47" t="s">
        <v>1646</v>
      </c>
      <c r="O50" s="39">
        <v>42198</v>
      </c>
      <c r="P50" s="38" t="s">
        <v>1647</v>
      </c>
      <c r="Q50" s="65">
        <v>1704666.94</v>
      </c>
    </row>
    <row r="51" spans="1:17" ht="23.25" x14ac:dyDescent="0.25">
      <c r="A51" s="1">
        <v>50</v>
      </c>
      <c r="B51" s="15" t="s">
        <v>499</v>
      </c>
      <c r="C51" s="29"/>
      <c r="D51" s="29" t="s">
        <v>502</v>
      </c>
      <c r="E51" s="29" t="s">
        <v>18</v>
      </c>
      <c r="F51" s="29" t="s">
        <v>503</v>
      </c>
      <c r="G51" s="29" t="s">
        <v>20</v>
      </c>
      <c r="H51" s="29" t="s">
        <v>801</v>
      </c>
      <c r="I51" s="42">
        <v>1</v>
      </c>
      <c r="J51" s="33" t="str">
        <f t="shared" si="0"/>
        <v>Асбестовский городской округ, г. Асбест, ул. имени Александра Королева, д. 1</v>
      </c>
      <c r="K51" s="42">
        <v>860</v>
      </c>
      <c r="L51" s="42">
        <v>12</v>
      </c>
      <c r="M51" s="42">
        <v>8</v>
      </c>
      <c r="N51" s="47" t="s">
        <v>1648</v>
      </c>
      <c r="O51" s="39">
        <v>42478</v>
      </c>
      <c r="P51" s="38" t="s">
        <v>1608</v>
      </c>
      <c r="Q51" s="65">
        <v>4980509.33</v>
      </c>
    </row>
    <row r="52" spans="1:17" ht="23.25" x14ac:dyDescent="0.25">
      <c r="A52" s="1">
        <v>51</v>
      </c>
      <c r="B52" s="15" t="s">
        <v>499</v>
      </c>
      <c r="C52" s="29"/>
      <c r="D52" s="29" t="s">
        <v>502</v>
      </c>
      <c r="E52" s="29" t="s">
        <v>18</v>
      </c>
      <c r="F52" s="29" t="s">
        <v>503</v>
      </c>
      <c r="G52" s="29" t="s">
        <v>20</v>
      </c>
      <c r="H52" s="29" t="s">
        <v>801</v>
      </c>
      <c r="I52" s="42">
        <v>11</v>
      </c>
      <c r="J52" s="33" t="str">
        <f t="shared" si="0"/>
        <v>Асбестовский городской округ, г. Асбест, ул. имени Александра Королева, д. 11</v>
      </c>
      <c r="K52" s="42">
        <v>838.6</v>
      </c>
      <c r="L52" s="42">
        <v>12</v>
      </c>
      <c r="M52" s="42">
        <v>8</v>
      </c>
      <c r="N52" s="47" t="s">
        <v>1854</v>
      </c>
      <c r="O52" s="39" t="s">
        <v>1855</v>
      </c>
      <c r="P52" s="38" t="s">
        <v>1608</v>
      </c>
      <c r="Q52" s="65">
        <v>5095063.1500000004</v>
      </c>
    </row>
    <row r="53" spans="1:17" ht="23.25" x14ac:dyDescent="0.25">
      <c r="A53" s="1">
        <v>52</v>
      </c>
      <c r="B53" s="15" t="s">
        <v>499</v>
      </c>
      <c r="C53" s="29"/>
      <c r="D53" s="29" t="s">
        <v>502</v>
      </c>
      <c r="E53" s="29" t="s">
        <v>18</v>
      </c>
      <c r="F53" s="29" t="s">
        <v>503</v>
      </c>
      <c r="G53" s="29" t="s">
        <v>20</v>
      </c>
      <c r="H53" s="29" t="s">
        <v>801</v>
      </c>
      <c r="I53" s="42">
        <v>13</v>
      </c>
      <c r="J53" s="33" t="str">
        <f t="shared" si="0"/>
        <v>Асбестовский городской округ, г. Асбест, ул. имени Александра Королева, д. 13</v>
      </c>
      <c r="K53" s="42">
        <v>849.2</v>
      </c>
      <c r="L53" s="42">
        <v>12</v>
      </c>
      <c r="M53" s="42">
        <v>8</v>
      </c>
      <c r="N53" s="47" t="s">
        <v>1854</v>
      </c>
      <c r="O53" s="39" t="s">
        <v>1855</v>
      </c>
      <c r="P53" s="38" t="s">
        <v>1608</v>
      </c>
      <c r="Q53" s="65">
        <v>4913399.79</v>
      </c>
    </row>
    <row r="54" spans="1:17" ht="23.25" x14ac:dyDescent="0.25">
      <c r="A54" s="1">
        <v>53</v>
      </c>
      <c r="B54" s="15" t="s">
        <v>499</v>
      </c>
      <c r="C54" s="29"/>
      <c r="D54" s="29" t="s">
        <v>502</v>
      </c>
      <c r="E54" s="29" t="s">
        <v>18</v>
      </c>
      <c r="F54" s="29" t="s">
        <v>503</v>
      </c>
      <c r="G54" s="29" t="s">
        <v>20</v>
      </c>
      <c r="H54" s="29" t="s">
        <v>801</v>
      </c>
      <c r="I54" s="42">
        <v>15</v>
      </c>
      <c r="J54" s="33" t="str">
        <f t="shared" si="0"/>
        <v>Асбестовский городской округ, г. Асбест, ул. имени Александра Королева, д. 15</v>
      </c>
      <c r="K54" s="42">
        <v>406</v>
      </c>
      <c r="L54" s="42">
        <v>6</v>
      </c>
      <c r="M54" s="42">
        <v>8</v>
      </c>
      <c r="N54" s="47" t="s">
        <v>1854</v>
      </c>
      <c r="O54" s="39" t="s">
        <v>1855</v>
      </c>
      <c r="P54" s="38" t="s">
        <v>1608</v>
      </c>
      <c r="Q54" s="65">
        <v>2571415.88</v>
      </c>
    </row>
    <row r="55" spans="1:17" ht="23.25" x14ac:dyDescent="0.25">
      <c r="A55" s="1">
        <v>54</v>
      </c>
      <c r="B55" s="15" t="s">
        <v>499</v>
      </c>
      <c r="C55" s="29"/>
      <c r="D55" s="29" t="s">
        <v>502</v>
      </c>
      <c r="E55" s="29" t="s">
        <v>18</v>
      </c>
      <c r="F55" s="29" t="s">
        <v>503</v>
      </c>
      <c r="G55" s="29" t="s">
        <v>20</v>
      </c>
      <c r="H55" s="29" t="s">
        <v>801</v>
      </c>
      <c r="I55" s="42">
        <v>17</v>
      </c>
      <c r="J55" s="33" t="str">
        <f t="shared" si="0"/>
        <v>Асбестовский городской округ, г. Асбест, ул. имени Александра Королева, д. 17</v>
      </c>
      <c r="K55" s="42">
        <v>735.9</v>
      </c>
      <c r="L55" s="42">
        <v>12</v>
      </c>
      <c r="M55" s="42">
        <v>8</v>
      </c>
      <c r="N55" s="47" t="s">
        <v>1854</v>
      </c>
      <c r="O55" s="39" t="s">
        <v>1855</v>
      </c>
      <c r="P55" s="38" t="s">
        <v>1608</v>
      </c>
      <c r="Q55" s="65">
        <v>4330378.16</v>
      </c>
    </row>
    <row r="56" spans="1:17" ht="23.25" x14ac:dyDescent="0.25">
      <c r="A56" s="1">
        <v>55</v>
      </c>
      <c r="B56" s="15" t="s">
        <v>499</v>
      </c>
      <c r="C56" s="29"/>
      <c r="D56" s="29" t="s">
        <v>502</v>
      </c>
      <c r="E56" s="29" t="s">
        <v>18</v>
      </c>
      <c r="F56" s="29" t="s">
        <v>503</v>
      </c>
      <c r="G56" s="29" t="s">
        <v>20</v>
      </c>
      <c r="H56" s="29" t="s">
        <v>801</v>
      </c>
      <c r="I56" s="42">
        <v>19</v>
      </c>
      <c r="J56" s="33" t="str">
        <f t="shared" si="0"/>
        <v>Асбестовский городской округ, г. Асбест, ул. имени Александра Королева, д. 19</v>
      </c>
      <c r="K56" s="42">
        <v>393.6</v>
      </c>
      <c r="L56" s="42">
        <v>6</v>
      </c>
      <c r="M56" s="42">
        <v>7</v>
      </c>
      <c r="N56" s="47" t="s">
        <v>1648</v>
      </c>
      <c r="O56" s="39">
        <v>42478</v>
      </c>
      <c r="P56" s="38" t="s">
        <v>1608</v>
      </c>
      <c r="Q56" s="65">
        <v>1429390.64</v>
      </c>
    </row>
    <row r="57" spans="1:17" ht="23.25" x14ac:dyDescent="0.25">
      <c r="A57" s="1">
        <v>56</v>
      </c>
      <c r="B57" s="15" t="s">
        <v>499</v>
      </c>
      <c r="C57" s="29"/>
      <c r="D57" s="29" t="s">
        <v>502</v>
      </c>
      <c r="E57" s="29" t="s">
        <v>18</v>
      </c>
      <c r="F57" s="29" t="s">
        <v>503</v>
      </c>
      <c r="G57" s="29" t="s">
        <v>20</v>
      </c>
      <c r="H57" s="29" t="s">
        <v>801</v>
      </c>
      <c r="I57" s="42">
        <v>21</v>
      </c>
      <c r="J57" s="33" t="str">
        <f t="shared" si="0"/>
        <v>Асбестовский городской округ, г. Асбест, ул. имени Александра Королева, д. 21</v>
      </c>
      <c r="K57" s="42">
        <v>849</v>
      </c>
      <c r="L57" s="42">
        <v>12</v>
      </c>
      <c r="M57" s="42">
        <v>6</v>
      </c>
      <c r="N57" s="47" t="s">
        <v>1648</v>
      </c>
      <c r="O57" s="39">
        <v>42478</v>
      </c>
      <c r="P57" s="38" t="s">
        <v>1608</v>
      </c>
      <c r="Q57" s="65">
        <v>1637617.21</v>
      </c>
    </row>
    <row r="58" spans="1:17" ht="23.25" x14ac:dyDescent="0.25">
      <c r="A58" s="1">
        <v>57</v>
      </c>
      <c r="B58" s="15" t="s">
        <v>499</v>
      </c>
      <c r="C58" s="29"/>
      <c r="D58" s="29" t="s">
        <v>502</v>
      </c>
      <c r="E58" s="29" t="s">
        <v>18</v>
      </c>
      <c r="F58" s="29" t="s">
        <v>503</v>
      </c>
      <c r="G58" s="29" t="s">
        <v>20</v>
      </c>
      <c r="H58" s="29" t="s">
        <v>801</v>
      </c>
      <c r="I58" s="42">
        <v>3</v>
      </c>
      <c r="J58" s="33" t="str">
        <f t="shared" si="0"/>
        <v>Асбестовский городской округ, г. Асбест, ул. имени Александра Королева, д. 3</v>
      </c>
      <c r="K58" s="42">
        <v>403</v>
      </c>
      <c r="L58" s="42">
        <v>6</v>
      </c>
      <c r="M58" s="42">
        <v>8</v>
      </c>
      <c r="N58" s="47" t="s">
        <v>1648</v>
      </c>
      <c r="O58" s="39">
        <v>42478</v>
      </c>
      <c r="P58" s="38" t="s">
        <v>1608</v>
      </c>
      <c r="Q58" s="65">
        <v>2736863.68</v>
      </c>
    </row>
    <row r="59" spans="1:17" ht="23.25" x14ac:dyDescent="0.25">
      <c r="A59" s="1">
        <v>58</v>
      </c>
      <c r="B59" s="15" t="s">
        <v>499</v>
      </c>
      <c r="C59" s="29"/>
      <c r="D59" s="29" t="s">
        <v>502</v>
      </c>
      <c r="E59" s="29" t="s">
        <v>18</v>
      </c>
      <c r="F59" s="29" t="s">
        <v>503</v>
      </c>
      <c r="G59" s="29" t="s">
        <v>20</v>
      </c>
      <c r="H59" s="29" t="s">
        <v>801</v>
      </c>
      <c r="I59" s="42">
        <v>5</v>
      </c>
      <c r="J59" s="33" t="str">
        <f t="shared" si="0"/>
        <v>Асбестовский городской округ, г. Асбест, ул. имени Александра Королева, д. 5</v>
      </c>
      <c r="K59" s="42">
        <v>725.1</v>
      </c>
      <c r="L59" s="42">
        <v>12</v>
      </c>
      <c r="M59" s="42">
        <v>8</v>
      </c>
      <c r="N59" s="47" t="s">
        <v>1854</v>
      </c>
      <c r="O59" s="39" t="s">
        <v>1855</v>
      </c>
      <c r="P59" s="38" t="s">
        <v>1608</v>
      </c>
      <c r="Q59" s="65">
        <v>4118008.84</v>
      </c>
    </row>
    <row r="60" spans="1:17" ht="23.25" x14ac:dyDescent="0.25">
      <c r="A60" s="1">
        <v>59</v>
      </c>
      <c r="B60" s="15" t="s">
        <v>499</v>
      </c>
      <c r="C60" s="29"/>
      <c r="D60" s="29" t="s">
        <v>502</v>
      </c>
      <c r="E60" s="29" t="s">
        <v>18</v>
      </c>
      <c r="F60" s="29" t="s">
        <v>503</v>
      </c>
      <c r="G60" s="29" t="s">
        <v>20</v>
      </c>
      <c r="H60" s="29" t="s">
        <v>801</v>
      </c>
      <c r="I60" s="42">
        <v>7</v>
      </c>
      <c r="J60" s="33" t="str">
        <f t="shared" si="0"/>
        <v>Асбестовский городской округ, г. Асбест, ул. имени Александра Королева, д. 7</v>
      </c>
      <c r="K60" s="42">
        <v>745.6</v>
      </c>
      <c r="L60" s="42">
        <v>12</v>
      </c>
      <c r="M60" s="42">
        <v>8</v>
      </c>
      <c r="N60" s="47" t="s">
        <v>1854</v>
      </c>
      <c r="O60" s="39" t="s">
        <v>1855</v>
      </c>
      <c r="P60" s="38" t="s">
        <v>1608</v>
      </c>
      <c r="Q60" s="65">
        <v>4388080.16</v>
      </c>
    </row>
    <row r="61" spans="1:17" ht="23.25" x14ac:dyDescent="0.25">
      <c r="A61" s="1">
        <v>60</v>
      </c>
      <c r="B61" s="15" t="s">
        <v>499</v>
      </c>
      <c r="C61" s="29"/>
      <c r="D61" s="29" t="s">
        <v>502</v>
      </c>
      <c r="E61" s="29" t="s">
        <v>18</v>
      </c>
      <c r="F61" s="29" t="s">
        <v>503</v>
      </c>
      <c r="G61" s="29" t="s">
        <v>20</v>
      </c>
      <c r="H61" s="29" t="s">
        <v>801</v>
      </c>
      <c r="I61" s="42">
        <v>9</v>
      </c>
      <c r="J61" s="33" t="str">
        <f t="shared" si="0"/>
        <v>Асбестовский городской округ, г. Асбест, ул. имени Александра Королева, д. 9</v>
      </c>
      <c r="K61" s="42">
        <v>397</v>
      </c>
      <c r="L61" s="42">
        <v>6</v>
      </c>
      <c r="M61" s="42">
        <v>8</v>
      </c>
      <c r="N61" s="47" t="s">
        <v>1854</v>
      </c>
      <c r="O61" s="39" t="s">
        <v>1855</v>
      </c>
      <c r="P61" s="38" t="s">
        <v>1608</v>
      </c>
      <c r="Q61" s="65">
        <v>2563587.7599999998</v>
      </c>
    </row>
    <row r="62" spans="1:17" ht="23.25" x14ac:dyDescent="0.25">
      <c r="A62" s="1">
        <v>61</v>
      </c>
      <c r="B62" s="15" t="s">
        <v>499</v>
      </c>
      <c r="C62" s="29"/>
      <c r="D62" s="29" t="s">
        <v>502</v>
      </c>
      <c r="E62" s="29" t="s">
        <v>18</v>
      </c>
      <c r="F62" s="29" t="s">
        <v>503</v>
      </c>
      <c r="G62" s="29" t="s">
        <v>20</v>
      </c>
      <c r="H62" s="29" t="s">
        <v>53</v>
      </c>
      <c r="I62" s="42">
        <v>11</v>
      </c>
      <c r="J62" s="33" t="str">
        <f t="shared" si="0"/>
        <v>Асбестовский городской округ, г. Асбест, ул. Комсомольская, д. 11</v>
      </c>
      <c r="K62" s="42">
        <v>588.5</v>
      </c>
      <c r="L62" s="42">
        <v>12</v>
      </c>
      <c r="M62" s="42">
        <v>8</v>
      </c>
      <c r="N62" s="47" t="s">
        <v>1856</v>
      </c>
      <c r="O62" s="39" t="s">
        <v>1855</v>
      </c>
      <c r="P62" s="38" t="s">
        <v>1608</v>
      </c>
      <c r="Q62" s="65">
        <v>4890118.29</v>
      </c>
    </row>
    <row r="63" spans="1:17" ht="23.25" x14ac:dyDescent="0.25">
      <c r="A63" s="1">
        <v>62</v>
      </c>
      <c r="B63" s="15" t="s">
        <v>499</v>
      </c>
      <c r="C63" s="29"/>
      <c r="D63" s="29" t="s">
        <v>502</v>
      </c>
      <c r="E63" s="29" t="s">
        <v>18</v>
      </c>
      <c r="F63" s="29" t="s">
        <v>503</v>
      </c>
      <c r="G63" s="29" t="s">
        <v>20</v>
      </c>
      <c r="H63" s="29" t="s">
        <v>53</v>
      </c>
      <c r="I63" s="42">
        <v>13</v>
      </c>
      <c r="J63" s="33" t="str">
        <f t="shared" si="0"/>
        <v>Асбестовский городской округ, г. Асбест, ул. Комсомольская, д. 13</v>
      </c>
      <c r="K63" s="42">
        <v>576.9</v>
      </c>
      <c r="L63" s="42">
        <v>12</v>
      </c>
      <c r="M63" s="42">
        <v>8</v>
      </c>
      <c r="N63" s="47" t="s">
        <v>1856</v>
      </c>
      <c r="O63" s="39" t="s">
        <v>1855</v>
      </c>
      <c r="P63" s="38" t="s">
        <v>1608</v>
      </c>
      <c r="Q63" s="65">
        <v>4734562.87</v>
      </c>
    </row>
    <row r="64" spans="1:17" ht="23.25" x14ac:dyDescent="0.25">
      <c r="A64" s="1">
        <v>63</v>
      </c>
      <c r="B64" s="15" t="s">
        <v>499</v>
      </c>
      <c r="C64" s="29"/>
      <c r="D64" s="29" t="s">
        <v>502</v>
      </c>
      <c r="E64" s="29" t="s">
        <v>18</v>
      </c>
      <c r="F64" s="29" t="s">
        <v>503</v>
      </c>
      <c r="G64" s="29" t="s">
        <v>20</v>
      </c>
      <c r="H64" s="29" t="s">
        <v>53</v>
      </c>
      <c r="I64" s="42">
        <v>9</v>
      </c>
      <c r="J64" s="33" t="str">
        <f t="shared" si="0"/>
        <v>Асбестовский городской округ, г. Асбест, ул. Комсомольская, д. 9</v>
      </c>
      <c r="K64" s="42">
        <v>1828.4</v>
      </c>
      <c r="L64" s="42">
        <v>24</v>
      </c>
      <c r="M64" s="42">
        <v>8</v>
      </c>
      <c r="N64" s="47" t="s">
        <v>1646</v>
      </c>
      <c r="O64" s="39">
        <v>42198</v>
      </c>
      <c r="P64" s="38" t="s">
        <v>1647</v>
      </c>
      <c r="Q64" s="65">
        <v>7964172.8200000003</v>
      </c>
    </row>
    <row r="65" spans="1:17" ht="23.25" x14ac:dyDescent="0.25">
      <c r="A65" s="1">
        <v>64</v>
      </c>
      <c r="B65" s="15" t="s">
        <v>499</v>
      </c>
      <c r="C65" s="29"/>
      <c r="D65" s="29" t="s">
        <v>502</v>
      </c>
      <c r="E65" s="29" t="s">
        <v>18</v>
      </c>
      <c r="F65" s="29" t="s">
        <v>503</v>
      </c>
      <c r="G65" s="29" t="s">
        <v>20</v>
      </c>
      <c r="H65" s="29" t="s">
        <v>490</v>
      </c>
      <c r="I65" s="42">
        <v>1</v>
      </c>
      <c r="J65" s="33" t="str">
        <f t="shared" si="0"/>
        <v>Асбестовский городской округ, г. Асбест, ул. Лермонтова, д. 1</v>
      </c>
      <c r="K65" s="42">
        <v>340.8</v>
      </c>
      <c r="L65" s="42">
        <v>8</v>
      </c>
      <c r="M65" s="42">
        <v>8</v>
      </c>
      <c r="N65" s="47" t="s">
        <v>1646</v>
      </c>
      <c r="O65" s="39">
        <v>42198</v>
      </c>
      <c r="P65" s="38" t="s">
        <v>1647</v>
      </c>
      <c r="Q65" s="65">
        <v>1981043</v>
      </c>
    </row>
    <row r="66" spans="1:17" ht="23.25" x14ac:dyDescent="0.25">
      <c r="A66" s="1">
        <v>65</v>
      </c>
      <c r="B66" s="15" t="s">
        <v>499</v>
      </c>
      <c r="C66" s="29"/>
      <c r="D66" s="29" t="s">
        <v>502</v>
      </c>
      <c r="E66" s="29" t="s">
        <v>18</v>
      </c>
      <c r="F66" s="29" t="s">
        <v>503</v>
      </c>
      <c r="G66" s="29" t="s">
        <v>20</v>
      </c>
      <c r="H66" s="29" t="s">
        <v>490</v>
      </c>
      <c r="I66" s="42">
        <v>19</v>
      </c>
      <c r="J66" s="33" t="str">
        <f t="shared" ref="J66:J129" si="1">C66&amp;""&amp;D66&amp;", "&amp;E66&amp;" "&amp;F66&amp;", "&amp;G66&amp;" "&amp;H66&amp;", д. "&amp;I66</f>
        <v>Асбестовский городской округ, г. Асбест, ул. Лермонтова, д. 19</v>
      </c>
      <c r="K66" s="42">
        <v>744.5</v>
      </c>
      <c r="L66" s="42">
        <v>12</v>
      </c>
      <c r="M66" s="42">
        <v>8</v>
      </c>
      <c r="N66" s="47" t="s">
        <v>1649</v>
      </c>
      <c r="O66" s="39">
        <v>42478</v>
      </c>
      <c r="P66" s="38" t="s">
        <v>1608</v>
      </c>
      <c r="Q66" s="65">
        <v>4685567.5999999996</v>
      </c>
    </row>
    <row r="67" spans="1:17" ht="23.25" x14ac:dyDescent="0.25">
      <c r="A67" s="1">
        <v>66</v>
      </c>
      <c r="B67" s="15" t="s">
        <v>499</v>
      </c>
      <c r="C67" s="29"/>
      <c r="D67" s="29" t="s">
        <v>502</v>
      </c>
      <c r="E67" s="29" t="s">
        <v>18</v>
      </c>
      <c r="F67" s="29" t="s">
        <v>503</v>
      </c>
      <c r="G67" s="29" t="s">
        <v>20</v>
      </c>
      <c r="H67" s="29" t="s">
        <v>490</v>
      </c>
      <c r="I67" s="42">
        <v>3</v>
      </c>
      <c r="J67" s="33" t="str">
        <f t="shared" si="1"/>
        <v>Асбестовский городской округ, г. Асбест, ул. Лермонтова, д. 3</v>
      </c>
      <c r="K67" s="42">
        <v>348.6</v>
      </c>
      <c r="L67" s="42">
        <v>8</v>
      </c>
      <c r="M67" s="42">
        <v>8</v>
      </c>
      <c r="N67" s="47" t="s">
        <v>1646</v>
      </c>
      <c r="O67" s="39">
        <v>42198</v>
      </c>
      <c r="P67" s="38" t="s">
        <v>1647</v>
      </c>
      <c r="Q67" s="65">
        <v>2085076.52</v>
      </c>
    </row>
    <row r="68" spans="1:17" ht="23.25" x14ac:dyDescent="0.25">
      <c r="A68" s="1">
        <v>67</v>
      </c>
      <c r="B68" s="15" t="s">
        <v>499</v>
      </c>
      <c r="C68" s="29"/>
      <c r="D68" s="29" t="s">
        <v>502</v>
      </c>
      <c r="E68" s="29" t="s">
        <v>18</v>
      </c>
      <c r="F68" s="29" t="s">
        <v>503</v>
      </c>
      <c r="G68" s="29" t="s">
        <v>20</v>
      </c>
      <c r="H68" s="29" t="s">
        <v>468</v>
      </c>
      <c r="I68" s="42">
        <v>14</v>
      </c>
      <c r="J68" s="33" t="str">
        <f t="shared" si="1"/>
        <v>Асбестовский городской округ, г. Асбест, ул. Московская, д. 14</v>
      </c>
      <c r="K68" s="42">
        <v>848.3</v>
      </c>
      <c r="L68" s="42">
        <v>12</v>
      </c>
      <c r="M68" s="42">
        <v>7</v>
      </c>
      <c r="N68" s="47" t="s">
        <v>1649</v>
      </c>
      <c r="O68" s="39">
        <v>42478</v>
      </c>
      <c r="P68" s="38" t="s">
        <v>1608</v>
      </c>
      <c r="Q68" s="65">
        <v>2996484.22</v>
      </c>
    </row>
    <row r="69" spans="1:17" ht="23.25" x14ac:dyDescent="0.25">
      <c r="A69" s="1">
        <v>68</v>
      </c>
      <c r="B69" s="15" t="s">
        <v>499</v>
      </c>
      <c r="C69" s="29"/>
      <c r="D69" s="29" t="s">
        <v>502</v>
      </c>
      <c r="E69" s="29" t="s">
        <v>18</v>
      </c>
      <c r="F69" s="29" t="s">
        <v>503</v>
      </c>
      <c r="G69" s="29" t="s">
        <v>20</v>
      </c>
      <c r="H69" s="29" t="s">
        <v>468</v>
      </c>
      <c r="I69" s="42">
        <v>16</v>
      </c>
      <c r="J69" s="33" t="str">
        <f t="shared" si="1"/>
        <v>Асбестовский городской округ, г. Асбест, ул. Московская, д. 16</v>
      </c>
      <c r="K69" s="42">
        <v>846.8</v>
      </c>
      <c r="L69" s="42">
        <v>12</v>
      </c>
      <c r="M69" s="42">
        <v>7</v>
      </c>
      <c r="N69" s="47" t="s">
        <v>1649</v>
      </c>
      <c r="O69" s="39">
        <v>42478</v>
      </c>
      <c r="P69" s="38" t="s">
        <v>1608</v>
      </c>
      <c r="Q69" s="65">
        <v>3191613.74</v>
      </c>
    </row>
    <row r="70" spans="1:17" ht="23.25" x14ac:dyDescent="0.25">
      <c r="A70" s="1">
        <v>69</v>
      </c>
      <c r="B70" s="15" t="s">
        <v>499</v>
      </c>
      <c r="C70" s="29"/>
      <c r="D70" s="29" t="s">
        <v>502</v>
      </c>
      <c r="E70" s="29" t="s">
        <v>18</v>
      </c>
      <c r="F70" s="29" t="s">
        <v>503</v>
      </c>
      <c r="G70" s="29" t="s">
        <v>20</v>
      </c>
      <c r="H70" s="29" t="s">
        <v>468</v>
      </c>
      <c r="I70" s="42">
        <v>2</v>
      </c>
      <c r="J70" s="33" t="str">
        <f t="shared" si="1"/>
        <v>Асбестовский городской округ, г. Асбест, ул. Московская, д. 2</v>
      </c>
      <c r="K70" s="42">
        <v>837.3</v>
      </c>
      <c r="L70" s="42">
        <v>12</v>
      </c>
      <c r="M70" s="42">
        <v>8</v>
      </c>
      <c r="N70" s="47" t="s">
        <v>1649</v>
      </c>
      <c r="O70" s="39">
        <v>42478</v>
      </c>
      <c r="P70" s="38" t="s">
        <v>1608</v>
      </c>
      <c r="Q70" s="65">
        <v>4983941.6900000004</v>
      </c>
    </row>
    <row r="71" spans="1:17" ht="23.25" x14ac:dyDescent="0.25">
      <c r="A71" s="1">
        <v>70</v>
      </c>
      <c r="B71" s="15" t="s">
        <v>499</v>
      </c>
      <c r="C71" s="29"/>
      <c r="D71" s="29" t="s">
        <v>502</v>
      </c>
      <c r="E71" s="29" t="s">
        <v>18</v>
      </c>
      <c r="F71" s="29" t="s">
        <v>503</v>
      </c>
      <c r="G71" s="29" t="s">
        <v>20</v>
      </c>
      <c r="H71" s="29" t="s">
        <v>468</v>
      </c>
      <c r="I71" s="42">
        <v>24</v>
      </c>
      <c r="J71" s="33" t="str">
        <f t="shared" si="1"/>
        <v>Асбестовский городской округ, г. Асбест, ул. Московская, д. 24</v>
      </c>
      <c r="K71" s="42">
        <v>851.6</v>
      </c>
      <c r="L71" s="42">
        <v>12</v>
      </c>
      <c r="M71" s="42">
        <v>8</v>
      </c>
      <c r="N71" s="47" t="s">
        <v>1649</v>
      </c>
      <c r="O71" s="39">
        <v>42478</v>
      </c>
      <c r="P71" s="38" t="s">
        <v>1608</v>
      </c>
      <c r="Q71" s="65">
        <v>5291375.3600000003</v>
      </c>
    </row>
    <row r="72" spans="1:17" ht="23.25" x14ac:dyDescent="0.25">
      <c r="A72" s="1">
        <v>71</v>
      </c>
      <c r="B72" s="15" t="s">
        <v>499</v>
      </c>
      <c r="C72" s="29"/>
      <c r="D72" s="29" t="s">
        <v>502</v>
      </c>
      <c r="E72" s="29" t="s">
        <v>18</v>
      </c>
      <c r="F72" s="29" t="s">
        <v>503</v>
      </c>
      <c r="G72" s="29" t="s">
        <v>20</v>
      </c>
      <c r="H72" s="29" t="s">
        <v>189</v>
      </c>
      <c r="I72" s="42">
        <v>27</v>
      </c>
      <c r="J72" s="33" t="str">
        <f t="shared" si="1"/>
        <v>Асбестовский городской округ, г. Асбест, ул. Некрасова, д. 27</v>
      </c>
      <c r="K72" s="42">
        <v>398.7</v>
      </c>
      <c r="L72" s="42">
        <v>6</v>
      </c>
      <c r="M72" s="42">
        <v>8</v>
      </c>
      <c r="N72" s="47" t="s">
        <v>1649</v>
      </c>
      <c r="O72" s="39">
        <v>42478</v>
      </c>
      <c r="P72" s="38" t="s">
        <v>1608</v>
      </c>
      <c r="Q72" s="65">
        <v>2572567.56</v>
      </c>
    </row>
    <row r="73" spans="1:17" ht="23.25" x14ac:dyDescent="0.25">
      <c r="A73" s="1">
        <v>72</v>
      </c>
      <c r="B73" s="15" t="s">
        <v>499</v>
      </c>
      <c r="C73" s="29"/>
      <c r="D73" s="29" t="s">
        <v>502</v>
      </c>
      <c r="E73" s="29" t="s">
        <v>18</v>
      </c>
      <c r="F73" s="29" t="s">
        <v>503</v>
      </c>
      <c r="G73" s="29" t="s">
        <v>20</v>
      </c>
      <c r="H73" s="29" t="s">
        <v>189</v>
      </c>
      <c r="I73" s="42">
        <v>38</v>
      </c>
      <c r="J73" s="33" t="str">
        <f t="shared" si="1"/>
        <v>Асбестовский городской округ, г. Асбест, ул. Некрасова, д. 38</v>
      </c>
      <c r="K73" s="42">
        <v>485.1</v>
      </c>
      <c r="L73" s="42">
        <v>8</v>
      </c>
      <c r="M73" s="42">
        <v>8</v>
      </c>
      <c r="N73" s="47" t="s">
        <v>1646</v>
      </c>
      <c r="O73" s="39">
        <v>42198</v>
      </c>
      <c r="P73" s="38" t="s">
        <v>1647</v>
      </c>
      <c r="Q73" s="65">
        <v>2602608</v>
      </c>
    </row>
    <row r="74" spans="1:17" ht="23.25" x14ac:dyDescent="0.25">
      <c r="A74" s="1">
        <v>73</v>
      </c>
      <c r="B74" s="15" t="s">
        <v>499</v>
      </c>
      <c r="C74" s="29"/>
      <c r="D74" s="29" t="s">
        <v>502</v>
      </c>
      <c r="E74" s="29" t="s">
        <v>18</v>
      </c>
      <c r="F74" s="29" t="s">
        <v>503</v>
      </c>
      <c r="G74" s="29" t="s">
        <v>20</v>
      </c>
      <c r="H74" s="29" t="s">
        <v>189</v>
      </c>
      <c r="I74" s="42">
        <v>40</v>
      </c>
      <c r="J74" s="33" t="str">
        <f t="shared" si="1"/>
        <v>Асбестовский городской округ, г. Асбест, ул. Некрасова, д. 40</v>
      </c>
      <c r="K74" s="42">
        <v>350.7</v>
      </c>
      <c r="L74" s="42">
        <v>8</v>
      </c>
      <c r="M74" s="42">
        <v>7</v>
      </c>
      <c r="N74" s="47" t="s">
        <v>1646</v>
      </c>
      <c r="O74" s="39">
        <v>42198</v>
      </c>
      <c r="P74" s="38" t="s">
        <v>1647</v>
      </c>
      <c r="Q74" s="65">
        <v>1305006.8400000001</v>
      </c>
    </row>
    <row r="75" spans="1:17" ht="23.25" x14ac:dyDescent="0.25">
      <c r="A75" s="1">
        <v>74</v>
      </c>
      <c r="B75" s="15" t="s">
        <v>499</v>
      </c>
      <c r="C75" s="29"/>
      <c r="D75" s="29" t="s">
        <v>502</v>
      </c>
      <c r="E75" s="29" t="s">
        <v>18</v>
      </c>
      <c r="F75" s="29" t="s">
        <v>503</v>
      </c>
      <c r="G75" s="29" t="s">
        <v>20</v>
      </c>
      <c r="H75" s="29" t="s">
        <v>189</v>
      </c>
      <c r="I75" s="42">
        <v>64</v>
      </c>
      <c r="J75" s="33" t="str">
        <f t="shared" si="1"/>
        <v>Асбестовский городской округ, г. Асбест, ул. Некрасова, д. 64</v>
      </c>
      <c r="K75" s="42">
        <v>394.5</v>
      </c>
      <c r="L75" s="42">
        <v>6</v>
      </c>
      <c r="M75" s="42">
        <v>8</v>
      </c>
      <c r="N75" s="47" t="s">
        <v>1649</v>
      </c>
      <c r="O75" s="39">
        <v>42478</v>
      </c>
      <c r="P75" s="38" t="s">
        <v>1608</v>
      </c>
      <c r="Q75" s="65">
        <v>2889760.41</v>
      </c>
    </row>
    <row r="76" spans="1:17" ht="23.25" x14ac:dyDescent="0.25">
      <c r="A76" s="1">
        <v>75</v>
      </c>
      <c r="B76" s="15" t="s">
        <v>499</v>
      </c>
      <c r="C76" s="29"/>
      <c r="D76" s="29" t="s">
        <v>502</v>
      </c>
      <c r="E76" s="29" t="s">
        <v>18</v>
      </c>
      <c r="F76" s="29" t="s">
        <v>503</v>
      </c>
      <c r="G76" s="29" t="s">
        <v>20</v>
      </c>
      <c r="H76" s="29" t="s">
        <v>189</v>
      </c>
      <c r="I76" s="42">
        <v>9</v>
      </c>
      <c r="J76" s="33" t="str">
        <f t="shared" si="1"/>
        <v>Асбестовский городской округ, г. Асбест, ул. Некрасова, д. 9</v>
      </c>
      <c r="K76" s="42">
        <v>341.6</v>
      </c>
      <c r="L76" s="42">
        <v>8</v>
      </c>
      <c r="M76" s="42">
        <v>8</v>
      </c>
      <c r="N76" s="47" t="s">
        <v>1646</v>
      </c>
      <c r="O76" s="39">
        <v>42198</v>
      </c>
      <c r="P76" s="38" t="s">
        <v>1647</v>
      </c>
      <c r="Q76" s="65">
        <v>1684579.8</v>
      </c>
    </row>
    <row r="77" spans="1:17" ht="23.25" x14ac:dyDescent="0.25">
      <c r="A77" s="1">
        <v>76</v>
      </c>
      <c r="B77" s="15" t="s">
        <v>499</v>
      </c>
      <c r="C77" s="29"/>
      <c r="D77" s="29" t="s">
        <v>502</v>
      </c>
      <c r="E77" s="29" t="s">
        <v>18</v>
      </c>
      <c r="F77" s="29" t="s">
        <v>503</v>
      </c>
      <c r="G77" s="29" t="s">
        <v>20</v>
      </c>
      <c r="H77" s="29" t="s">
        <v>330</v>
      </c>
      <c r="I77" s="42">
        <v>11</v>
      </c>
      <c r="J77" s="33" t="str">
        <f t="shared" si="1"/>
        <v>Асбестовский городской округ, г. Асбест, ул. Пионерская, д. 11</v>
      </c>
      <c r="K77" s="42">
        <v>640.79999999999995</v>
      </c>
      <c r="L77" s="42">
        <v>12</v>
      </c>
      <c r="M77" s="42">
        <v>7</v>
      </c>
      <c r="N77" s="47" t="s">
        <v>1646</v>
      </c>
      <c r="O77" s="39">
        <v>42198</v>
      </c>
      <c r="P77" s="38" t="s">
        <v>1647</v>
      </c>
      <c r="Q77" s="65">
        <v>1651604.7</v>
      </c>
    </row>
    <row r="78" spans="1:17" ht="23.25" x14ac:dyDescent="0.25">
      <c r="A78" s="1">
        <v>77</v>
      </c>
      <c r="B78" s="15" t="s">
        <v>499</v>
      </c>
      <c r="C78" s="29"/>
      <c r="D78" s="29" t="s">
        <v>502</v>
      </c>
      <c r="E78" s="29" t="s">
        <v>18</v>
      </c>
      <c r="F78" s="29" t="s">
        <v>503</v>
      </c>
      <c r="G78" s="29" t="s">
        <v>20</v>
      </c>
      <c r="H78" s="29" t="s">
        <v>330</v>
      </c>
      <c r="I78" s="42">
        <v>13</v>
      </c>
      <c r="J78" s="33" t="str">
        <f t="shared" si="1"/>
        <v>Асбестовский городской округ, г. Асбест, ул. Пионерская, д. 13</v>
      </c>
      <c r="K78" s="42">
        <v>640.6</v>
      </c>
      <c r="L78" s="42">
        <v>12</v>
      </c>
      <c r="M78" s="42">
        <v>8</v>
      </c>
      <c r="N78" s="47" t="s">
        <v>1646</v>
      </c>
      <c r="O78" s="39">
        <v>42198</v>
      </c>
      <c r="P78" s="38" t="s">
        <v>1647</v>
      </c>
      <c r="Q78" s="65">
        <v>3230287.6</v>
      </c>
    </row>
    <row r="79" spans="1:17" ht="23.25" x14ac:dyDescent="0.25">
      <c r="A79" s="1">
        <v>78</v>
      </c>
      <c r="B79" s="273" t="s">
        <v>499</v>
      </c>
      <c r="C79" s="29"/>
      <c r="D79" s="29" t="s">
        <v>502</v>
      </c>
      <c r="E79" s="29" t="s">
        <v>18</v>
      </c>
      <c r="F79" s="29" t="s">
        <v>503</v>
      </c>
      <c r="G79" s="29" t="s">
        <v>20</v>
      </c>
      <c r="H79" s="29" t="s">
        <v>330</v>
      </c>
      <c r="I79" s="42">
        <v>6</v>
      </c>
      <c r="J79" s="33" t="str">
        <f t="shared" si="1"/>
        <v>Асбестовский городской округ, г. Асбест, ул. Пионерская, д. 6</v>
      </c>
      <c r="K79" s="42">
        <v>644.6</v>
      </c>
      <c r="L79" s="42">
        <v>12</v>
      </c>
      <c r="M79" s="42">
        <v>8</v>
      </c>
      <c r="N79" s="47" t="s">
        <v>1646</v>
      </c>
      <c r="O79" s="39">
        <v>42198</v>
      </c>
      <c r="P79" s="38" t="s">
        <v>1647</v>
      </c>
      <c r="Q79" s="65">
        <v>3104082.04</v>
      </c>
    </row>
    <row r="80" spans="1:17" ht="23.25" x14ac:dyDescent="0.25">
      <c r="A80" s="1">
        <v>79</v>
      </c>
      <c r="B80" s="15" t="s">
        <v>499</v>
      </c>
      <c r="C80" s="50"/>
      <c r="D80" s="50" t="s">
        <v>502</v>
      </c>
      <c r="E80" s="50" t="s">
        <v>18</v>
      </c>
      <c r="F80" s="50" t="s">
        <v>503</v>
      </c>
      <c r="G80" s="50" t="s">
        <v>20</v>
      </c>
      <c r="H80" s="50" t="s">
        <v>506</v>
      </c>
      <c r="I80" s="51">
        <v>3</v>
      </c>
      <c r="J80" s="52" t="str">
        <f t="shared" si="1"/>
        <v>Асбестовский городской округ, г. Асбест, ул. Плеханова, д. 3</v>
      </c>
      <c r="K80" s="51">
        <v>13018</v>
      </c>
      <c r="L80" s="51">
        <v>216</v>
      </c>
      <c r="M80" s="51">
        <v>3</v>
      </c>
      <c r="N80" s="53" t="s">
        <v>1474</v>
      </c>
      <c r="O80" s="54">
        <v>42570</v>
      </c>
      <c r="P80" s="55" t="s">
        <v>1496</v>
      </c>
      <c r="Q80" s="65">
        <v>5830708.0499999998</v>
      </c>
    </row>
    <row r="81" spans="1:17" ht="23.25" x14ac:dyDescent="0.25">
      <c r="A81" s="1">
        <v>80</v>
      </c>
      <c r="B81" s="15" t="s">
        <v>499</v>
      </c>
      <c r="C81" s="29"/>
      <c r="D81" s="29" t="s">
        <v>502</v>
      </c>
      <c r="E81" s="29" t="s">
        <v>18</v>
      </c>
      <c r="F81" s="29" t="s">
        <v>503</v>
      </c>
      <c r="G81" s="29" t="s">
        <v>20</v>
      </c>
      <c r="H81" s="29" t="s">
        <v>505</v>
      </c>
      <c r="I81" s="42">
        <v>2</v>
      </c>
      <c r="J81" s="33" t="str">
        <f t="shared" si="1"/>
        <v>Асбестовский городской округ, г. Асбест, ул. Рабочей молодежи, д. 2</v>
      </c>
      <c r="K81" s="42">
        <v>450</v>
      </c>
      <c r="L81" s="42">
        <v>8</v>
      </c>
      <c r="M81" s="42">
        <v>4</v>
      </c>
      <c r="N81" s="47" t="s">
        <v>1857</v>
      </c>
      <c r="O81" s="39" t="s">
        <v>1858</v>
      </c>
      <c r="P81" s="38" t="s">
        <v>1845</v>
      </c>
      <c r="Q81" s="65">
        <v>1281665.2599999998</v>
      </c>
    </row>
    <row r="82" spans="1:17" ht="23.25" x14ac:dyDescent="0.25">
      <c r="A82" s="1">
        <v>81</v>
      </c>
      <c r="B82" s="15" t="s">
        <v>499</v>
      </c>
      <c r="C82" s="29"/>
      <c r="D82" s="29" t="s">
        <v>502</v>
      </c>
      <c r="E82" s="29" t="s">
        <v>18</v>
      </c>
      <c r="F82" s="29" t="s">
        <v>503</v>
      </c>
      <c r="G82" s="29" t="s">
        <v>20</v>
      </c>
      <c r="H82" s="29" t="s">
        <v>41</v>
      </c>
      <c r="I82" s="42">
        <v>44</v>
      </c>
      <c r="J82" s="33" t="str">
        <f t="shared" si="1"/>
        <v>Асбестовский городской округ, г. Асбест, ул. Садовая, д. 44</v>
      </c>
      <c r="K82" s="42">
        <v>392.2</v>
      </c>
      <c r="L82" s="42">
        <v>6</v>
      </c>
      <c r="M82" s="42">
        <v>8</v>
      </c>
      <c r="N82" s="47" t="s">
        <v>1649</v>
      </c>
      <c r="O82" s="39">
        <v>42478</v>
      </c>
      <c r="P82" s="38" t="s">
        <v>1608</v>
      </c>
      <c r="Q82" s="65">
        <v>2842497.87</v>
      </c>
    </row>
    <row r="83" spans="1:17" ht="23.25" x14ac:dyDescent="0.25">
      <c r="A83" s="1">
        <v>82</v>
      </c>
      <c r="B83" s="15" t="s">
        <v>499</v>
      </c>
      <c r="C83" s="29"/>
      <c r="D83" s="29" t="s">
        <v>502</v>
      </c>
      <c r="E83" s="29" t="s">
        <v>18</v>
      </c>
      <c r="F83" s="29" t="s">
        <v>503</v>
      </c>
      <c r="G83" s="29" t="s">
        <v>20</v>
      </c>
      <c r="H83" s="29" t="s">
        <v>84</v>
      </c>
      <c r="I83" s="42">
        <v>5</v>
      </c>
      <c r="J83" s="33" t="str">
        <f t="shared" si="1"/>
        <v>Асбестовский городской округ, г. Асбест, ул. Советская, д. 5</v>
      </c>
      <c r="K83" s="42">
        <v>584</v>
      </c>
      <c r="L83" s="42">
        <v>8</v>
      </c>
      <c r="M83" s="42">
        <v>8</v>
      </c>
      <c r="N83" s="47" t="s">
        <v>1646</v>
      </c>
      <c r="O83" s="39">
        <v>42198</v>
      </c>
      <c r="P83" s="38" t="s">
        <v>1647</v>
      </c>
      <c r="Q83" s="65">
        <v>2739444.52</v>
      </c>
    </row>
    <row r="84" spans="1:17" ht="23.25" x14ac:dyDescent="0.25">
      <c r="A84" s="1">
        <v>83</v>
      </c>
      <c r="B84" s="15" t="s">
        <v>499</v>
      </c>
      <c r="C84" s="29"/>
      <c r="D84" s="29" t="s">
        <v>502</v>
      </c>
      <c r="E84" s="29" t="s">
        <v>18</v>
      </c>
      <c r="F84" s="29" t="s">
        <v>503</v>
      </c>
      <c r="G84" s="29" t="s">
        <v>20</v>
      </c>
      <c r="H84" s="29" t="s">
        <v>84</v>
      </c>
      <c r="I84" s="42">
        <v>9</v>
      </c>
      <c r="J84" s="33" t="str">
        <f t="shared" si="1"/>
        <v>Асбестовский городской округ, г. Асбест, ул. Советская, д. 9</v>
      </c>
      <c r="K84" s="42">
        <v>630.5</v>
      </c>
      <c r="L84" s="42">
        <v>8</v>
      </c>
      <c r="M84" s="42">
        <v>8</v>
      </c>
      <c r="N84" s="47" t="s">
        <v>1646</v>
      </c>
      <c r="O84" s="39">
        <v>42198</v>
      </c>
      <c r="P84" s="38" t="s">
        <v>1647</v>
      </c>
      <c r="Q84" s="65">
        <v>2619579.94</v>
      </c>
    </row>
    <row r="85" spans="1:17" ht="23.25" x14ac:dyDescent="0.25">
      <c r="A85" s="1">
        <v>84</v>
      </c>
      <c r="B85" s="14" t="s">
        <v>227</v>
      </c>
      <c r="C85" s="40" t="s">
        <v>708</v>
      </c>
      <c r="D85" s="29" t="s">
        <v>235</v>
      </c>
      <c r="E85" s="29" t="s">
        <v>637</v>
      </c>
      <c r="F85" s="29" t="s">
        <v>237</v>
      </c>
      <c r="G85" s="29" t="s">
        <v>20</v>
      </c>
      <c r="H85" s="29" t="s">
        <v>108</v>
      </c>
      <c r="I85" s="42">
        <v>1</v>
      </c>
      <c r="J85" s="33" t="str">
        <f t="shared" si="1"/>
        <v>Ачитский р-н, Ачитский городской округ, п.г.т. Ачит, ул. Пушкина, д. 1</v>
      </c>
      <c r="K85" s="42">
        <v>394.6</v>
      </c>
      <c r="L85" s="42">
        <v>8</v>
      </c>
      <c r="M85" s="42">
        <v>7</v>
      </c>
      <c r="N85" s="47" t="s">
        <v>1798</v>
      </c>
      <c r="O85" s="39">
        <v>42501</v>
      </c>
      <c r="P85" s="38" t="s">
        <v>1605</v>
      </c>
      <c r="Q85" s="65">
        <v>2130315.2400000002</v>
      </c>
    </row>
    <row r="86" spans="1:17" ht="23.25" x14ac:dyDescent="0.25">
      <c r="A86" s="1">
        <v>85</v>
      </c>
      <c r="B86" s="14" t="s">
        <v>227</v>
      </c>
      <c r="C86" s="40" t="s">
        <v>708</v>
      </c>
      <c r="D86" s="29" t="s">
        <v>235</v>
      </c>
      <c r="E86" s="29" t="s">
        <v>1500</v>
      </c>
      <c r="F86" s="29" t="s">
        <v>236</v>
      </c>
      <c r="G86" s="29" t="s">
        <v>20</v>
      </c>
      <c r="H86" s="29" t="s">
        <v>84</v>
      </c>
      <c r="I86" s="42">
        <v>3</v>
      </c>
      <c r="J86" s="33" t="str">
        <f t="shared" si="1"/>
        <v>Ачитский р-н, Ачитский городской округ, пос. Заря, ул. Советская, д. 3</v>
      </c>
      <c r="K86" s="42">
        <v>396</v>
      </c>
      <c r="L86" s="42">
        <v>8</v>
      </c>
      <c r="M86" s="42">
        <v>7</v>
      </c>
      <c r="N86" s="47" t="s">
        <v>1798</v>
      </c>
      <c r="O86" s="39">
        <v>42501</v>
      </c>
      <c r="P86" s="38" t="s">
        <v>1605</v>
      </c>
      <c r="Q86" s="65">
        <v>2071073.81</v>
      </c>
    </row>
    <row r="87" spans="1:17" ht="34.5" x14ac:dyDescent="0.25">
      <c r="A87" s="1">
        <v>86</v>
      </c>
      <c r="B87" s="2" t="s">
        <v>8</v>
      </c>
      <c r="C87" s="24" t="s">
        <v>627</v>
      </c>
      <c r="D87" s="29" t="s">
        <v>2632</v>
      </c>
      <c r="E87" s="29" t="s">
        <v>29</v>
      </c>
      <c r="F87" s="29" t="s">
        <v>57</v>
      </c>
      <c r="G87" s="29" t="s">
        <v>20</v>
      </c>
      <c r="H87" s="29" t="s">
        <v>58</v>
      </c>
      <c r="I87" s="42">
        <v>82</v>
      </c>
      <c r="J87" s="33" t="str">
        <f t="shared" si="1"/>
        <v>Байкаловский р-н, Байкаловское сельское поселение Байкаловского муниципального района Свердловской области, с. Байкалово, ул. Мальгина, д. 82</v>
      </c>
      <c r="K87" s="42">
        <v>390.7</v>
      </c>
      <c r="L87" s="42">
        <v>8</v>
      </c>
      <c r="M87" s="42">
        <v>4</v>
      </c>
      <c r="N87" s="47" t="s">
        <v>1799</v>
      </c>
      <c r="O87" s="39">
        <v>42501</v>
      </c>
      <c r="P87" s="38" t="s">
        <v>1800</v>
      </c>
      <c r="Q87" s="65">
        <v>498220.78</v>
      </c>
    </row>
    <row r="88" spans="1:17" ht="34.5" x14ac:dyDescent="0.25">
      <c r="A88" s="1">
        <v>87</v>
      </c>
      <c r="B88" s="2" t="s">
        <v>8</v>
      </c>
      <c r="C88" s="24" t="s">
        <v>627</v>
      </c>
      <c r="D88" s="29" t="s">
        <v>2632</v>
      </c>
      <c r="E88" s="29" t="s">
        <v>29</v>
      </c>
      <c r="F88" s="29" t="s">
        <v>57</v>
      </c>
      <c r="G88" s="29" t="s">
        <v>20</v>
      </c>
      <c r="H88" s="29" t="s">
        <v>58</v>
      </c>
      <c r="I88" s="42">
        <v>84</v>
      </c>
      <c r="J88" s="33" t="str">
        <f t="shared" si="1"/>
        <v>Байкаловский р-н, Байкаловское сельское поселение Байкаловского муниципального района Свердловской области, с. Байкалово, ул. Мальгина, д. 84</v>
      </c>
      <c r="K88" s="42">
        <v>483.4</v>
      </c>
      <c r="L88" s="42">
        <v>12</v>
      </c>
      <c r="M88" s="42">
        <v>6</v>
      </c>
      <c r="N88" s="47" t="s">
        <v>1629</v>
      </c>
      <c r="O88" s="39">
        <v>42220</v>
      </c>
      <c r="P88" s="38" t="s">
        <v>1630</v>
      </c>
      <c r="Q88" s="65">
        <v>1905762.54</v>
      </c>
    </row>
    <row r="89" spans="1:17" ht="34.5" x14ac:dyDescent="0.25">
      <c r="A89" s="1">
        <v>88</v>
      </c>
      <c r="B89" s="2" t="s">
        <v>8</v>
      </c>
      <c r="C89" s="24" t="s">
        <v>627</v>
      </c>
      <c r="D89" s="29" t="s">
        <v>2632</v>
      </c>
      <c r="E89" s="29" t="s">
        <v>29</v>
      </c>
      <c r="F89" s="29" t="s">
        <v>57</v>
      </c>
      <c r="G89" s="29" t="s">
        <v>20</v>
      </c>
      <c r="H89" s="29" t="s">
        <v>58</v>
      </c>
      <c r="I89" s="42">
        <v>86</v>
      </c>
      <c r="J89" s="33" t="str">
        <f t="shared" si="1"/>
        <v>Байкаловский р-н, Байкаловское сельское поселение Байкаловского муниципального района Свердловской области, с. Байкалово, ул. Мальгина, д. 86</v>
      </c>
      <c r="K89" s="42">
        <v>411.8</v>
      </c>
      <c r="L89" s="42">
        <v>8</v>
      </c>
      <c r="M89" s="42">
        <v>7</v>
      </c>
      <c r="N89" s="47" t="s">
        <v>1799</v>
      </c>
      <c r="O89" s="39">
        <v>42501</v>
      </c>
      <c r="P89" s="38" t="s">
        <v>1800</v>
      </c>
      <c r="Q89" s="65">
        <v>1304258.72</v>
      </c>
    </row>
    <row r="90" spans="1:17" ht="34.5" x14ac:dyDescent="0.25">
      <c r="A90" s="1">
        <v>89</v>
      </c>
      <c r="B90" s="2" t="s">
        <v>8</v>
      </c>
      <c r="C90" s="24" t="s">
        <v>627</v>
      </c>
      <c r="D90" s="29" t="s">
        <v>2632</v>
      </c>
      <c r="E90" s="29" t="s">
        <v>29</v>
      </c>
      <c r="F90" s="29" t="s">
        <v>57</v>
      </c>
      <c r="G90" s="29" t="s">
        <v>20</v>
      </c>
      <c r="H90" s="29" t="s">
        <v>58</v>
      </c>
      <c r="I90" s="42">
        <v>91</v>
      </c>
      <c r="J90" s="33" t="str">
        <f t="shared" si="1"/>
        <v>Байкаловский р-н, Байкаловское сельское поселение Байкаловского муниципального района Свердловской области, с. Байкалово, ул. Мальгина, д. 91</v>
      </c>
      <c r="K90" s="42">
        <v>427.5</v>
      </c>
      <c r="L90" s="42">
        <v>8</v>
      </c>
      <c r="M90" s="42">
        <v>6</v>
      </c>
      <c r="N90" s="47" t="s">
        <v>1629</v>
      </c>
      <c r="O90" s="39">
        <v>42220</v>
      </c>
      <c r="P90" s="38" t="s">
        <v>1630</v>
      </c>
      <c r="Q90" s="65">
        <v>1355643</v>
      </c>
    </row>
    <row r="91" spans="1:17" ht="23.25" x14ac:dyDescent="0.25">
      <c r="A91" s="1">
        <v>90</v>
      </c>
      <c r="B91" s="15" t="s">
        <v>499</v>
      </c>
      <c r="C91" s="29" t="s">
        <v>774</v>
      </c>
      <c r="D91" s="29" t="s">
        <v>507</v>
      </c>
      <c r="E91" s="29" t="s">
        <v>637</v>
      </c>
      <c r="F91" s="29" t="s">
        <v>508</v>
      </c>
      <c r="G91" s="29" t="s">
        <v>20</v>
      </c>
      <c r="H91" s="29" t="s">
        <v>137</v>
      </c>
      <c r="I91" s="42">
        <v>7</v>
      </c>
      <c r="J91" s="33" t="str">
        <f t="shared" si="1"/>
        <v>Белоярский р-н, Белоярский городской округ, п.г.т. Белоярский, ул. Ломоносова, д. 7</v>
      </c>
      <c r="K91" s="42">
        <v>694.8</v>
      </c>
      <c r="L91" s="42">
        <v>12</v>
      </c>
      <c r="M91" s="42">
        <v>7</v>
      </c>
      <c r="N91" s="47" t="s">
        <v>1607</v>
      </c>
      <c r="O91" s="39">
        <v>42220</v>
      </c>
      <c r="P91" s="38" t="s">
        <v>1608</v>
      </c>
      <c r="Q91" s="65">
        <v>3772192.14</v>
      </c>
    </row>
    <row r="92" spans="1:17" ht="23.25" x14ac:dyDescent="0.25">
      <c r="A92" s="1">
        <v>91</v>
      </c>
      <c r="B92" s="15" t="s">
        <v>499</v>
      </c>
      <c r="C92" s="29" t="s">
        <v>774</v>
      </c>
      <c r="D92" s="29" t="s">
        <v>507</v>
      </c>
      <c r="E92" s="29" t="s">
        <v>637</v>
      </c>
      <c r="F92" s="29" t="s">
        <v>508</v>
      </c>
      <c r="G92" s="29" t="s">
        <v>20</v>
      </c>
      <c r="H92" s="29" t="s">
        <v>137</v>
      </c>
      <c r="I92" s="42">
        <v>8</v>
      </c>
      <c r="J92" s="33" t="str">
        <f t="shared" si="1"/>
        <v>Белоярский р-н, Белоярский городской округ, п.г.т. Белоярский, ул. Ломоносова, д. 8</v>
      </c>
      <c r="K92" s="42">
        <v>497.7</v>
      </c>
      <c r="L92" s="42">
        <v>8</v>
      </c>
      <c r="M92" s="42">
        <v>7</v>
      </c>
      <c r="N92" s="47" t="s">
        <v>1607</v>
      </c>
      <c r="O92" s="39">
        <v>42220</v>
      </c>
      <c r="P92" s="38" t="s">
        <v>1608</v>
      </c>
      <c r="Q92" s="65">
        <v>1768987.56</v>
      </c>
    </row>
    <row r="93" spans="1:17" ht="23.25" x14ac:dyDescent="0.25">
      <c r="A93" s="1">
        <v>92</v>
      </c>
      <c r="B93" s="15" t="s">
        <v>499</v>
      </c>
      <c r="C93" s="29" t="s">
        <v>774</v>
      </c>
      <c r="D93" s="29" t="s">
        <v>507</v>
      </c>
      <c r="E93" s="29" t="s">
        <v>637</v>
      </c>
      <c r="F93" s="29" t="s">
        <v>508</v>
      </c>
      <c r="G93" s="29" t="s">
        <v>20</v>
      </c>
      <c r="H93" s="29" t="s">
        <v>52</v>
      </c>
      <c r="I93" s="42">
        <v>47</v>
      </c>
      <c r="J93" s="33" t="str">
        <f t="shared" si="1"/>
        <v>Белоярский р-н, Белоярский городской округ, п.г.т. Белоярский, ул. Свободы, д. 47</v>
      </c>
      <c r="K93" s="42">
        <v>1799.6</v>
      </c>
      <c r="L93" s="42">
        <v>36</v>
      </c>
      <c r="M93" s="42">
        <v>1</v>
      </c>
      <c r="N93" s="47" t="s">
        <v>1772</v>
      </c>
      <c r="O93" s="39">
        <v>42458</v>
      </c>
      <c r="P93" s="38" t="s">
        <v>1608</v>
      </c>
      <c r="Q93" s="65">
        <v>2112682.62</v>
      </c>
    </row>
    <row r="94" spans="1:17" ht="23.25" x14ac:dyDescent="0.25">
      <c r="A94" s="1">
        <v>93</v>
      </c>
      <c r="B94" s="15" t="s">
        <v>499</v>
      </c>
      <c r="C94" s="29" t="s">
        <v>774</v>
      </c>
      <c r="D94" s="29" t="s">
        <v>507</v>
      </c>
      <c r="E94" s="29" t="s">
        <v>637</v>
      </c>
      <c r="F94" s="29" t="s">
        <v>508</v>
      </c>
      <c r="G94" s="29" t="s">
        <v>20</v>
      </c>
      <c r="H94" s="29" t="s">
        <v>25</v>
      </c>
      <c r="I94" s="42">
        <v>12</v>
      </c>
      <c r="J94" s="33" t="str">
        <f t="shared" si="1"/>
        <v>Белоярский р-н, Белоярский городской округ, п.г.т. Белоярский, ул. Школьная, д. 12</v>
      </c>
      <c r="K94" s="42">
        <v>850</v>
      </c>
      <c r="L94" s="42">
        <v>16</v>
      </c>
      <c r="M94" s="42">
        <v>1</v>
      </c>
      <c r="N94" s="47" t="s">
        <v>1772</v>
      </c>
      <c r="O94" s="39">
        <v>42458</v>
      </c>
      <c r="P94" s="38" t="s">
        <v>1608</v>
      </c>
      <c r="Q94" s="65">
        <v>3655780.42</v>
      </c>
    </row>
    <row r="95" spans="1:17" ht="23.25" x14ac:dyDescent="0.25">
      <c r="A95" s="1">
        <v>94</v>
      </c>
      <c r="B95" s="15" t="s">
        <v>499</v>
      </c>
      <c r="C95" s="29" t="s">
        <v>774</v>
      </c>
      <c r="D95" s="29" t="s">
        <v>507</v>
      </c>
      <c r="E95" s="29" t="s">
        <v>1500</v>
      </c>
      <c r="F95" s="29" t="s">
        <v>512</v>
      </c>
      <c r="G95" s="29" t="s">
        <v>20</v>
      </c>
      <c r="H95" s="29" t="s">
        <v>513</v>
      </c>
      <c r="I95" s="42">
        <v>5</v>
      </c>
      <c r="J95" s="33" t="str">
        <f t="shared" si="1"/>
        <v>Белоярский р-н, Белоярский городской округ, пос. Совхозный, ул. Железнодорожная, д. 5</v>
      </c>
      <c r="K95" s="42">
        <v>877.3</v>
      </c>
      <c r="L95" s="42">
        <v>18</v>
      </c>
      <c r="M95" s="42">
        <v>1</v>
      </c>
      <c r="N95" s="47" t="s">
        <v>1772</v>
      </c>
      <c r="O95" s="39">
        <v>42458</v>
      </c>
      <c r="P95" s="38" t="s">
        <v>1608</v>
      </c>
      <c r="Q95" s="65">
        <v>4087507.02</v>
      </c>
    </row>
    <row r="96" spans="1:17" ht="23.25" x14ac:dyDescent="0.25">
      <c r="A96" s="1">
        <v>95</v>
      </c>
      <c r="B96" s="15" t="s">
        <v>499</v>
      </c>
      <c r="C96" s="29" t="s">
        <v>774</v>
      </c>
      <c r="D96" s="29" t="s">
        <v>507</v>
      </c>
      <c r="E96" s="29" t="s">
        <v>29</v>
      </c>
      <c r="F96" s="29" t="s">
        <v>514</v>
      </c>
      <c r="G96" s="29" t="s">
        <v>20</v>
      </c>
      <c r="H96" s="29" t="s">
        <v>34</v>
      </c>
      <c r="I96" s="42">
        <v>84</v>
      </c>
      <c r="J96" s="33" t="str">
        <f t="shared" si="1"/>
        <v>Белоярский р-н, Белоярский городской округ, с. Большебрусянское, ул. Кирова, д. 84</v>
      </c>
      <c r="K96" s="42">
        <v>775.8</v>
      </c>
      <c r="L96" s="42">
        <v>16</v>
      </c>
      <c r="M96" s="42">
        <v>1</v>
      </c>
      <c r="N96" s="47" t="s">
        <v>1772</v>
      </c>
      <c r="O96" s="39">
        <v>42458</v>
      </c>
      <c r="P96" s="38" t="s">
        <v>1608</v>
      </c>
      <c r="Q96" s="65">
        <v>3422955.8</v>
      </c>
    </row>
    <row r="97" spans="1:17" ht="23.25" x14ac:dyDescent="0.25">
      <c r="A97" s="1">
        <v>96</v>
      </c>
      <c r="B97" s="15" t="s">
        <v>499</v>
      </c>
      <c r="C97" s="29" t="s">
        <v>774</v>
      </c>
      <c r="D97" s="29" t="s">
        <v>507</v>
      </c>
      <c r="E97" s="29" t="s">
        <v>29</v>
      </c>
      <c r="F97" s="29" t="s">
        <v>509</v>
      </c>
      <c r="G97" s="29" t="s">
        <v>20</v>
      </c>
      <c r="H97" s="29" t="s">
        <v>215</v>
      </c>
      <c r="I97" s="42">
        <v>41</v>
      </c>
      <c r="J97" s="33" t="str">
        <f t="shared" si="1"/>
        <v>Белоярский р-н, Белоярский городской округ, с. Косулино, ул. Уральская, д. 41</v>
      </c>
      <c r="K97" s="42">
        <v>4815.5600000000004</v>
      </c>
      <c r="L97" s="42">
        <v>90</v>
      </c>
      <c r="M97" s="42">
        <v>1</v>
      </c>
      <c r="N97" s="47" t="s">
        <v>1772</v>
      </c>
      <c r="O97" s="39">
        <v>42458</v>
      </c>
      <c r="P97" s="38" t="s">
        <v>1608</v>
      </c>
      <c r="Q97" s="65">
        <v>5943472.3799999999</v>
      </c>
    </row>
    <row r="98" spans="1:17" ht="23.25" x14ac:dyDescent="0.25">
      <c r="A98" s="1">
        <v>97</v>
      </c>
      <c r="B98" s="15" t="s">
        <v>499</v>
      </c>
      <c r="C98" s="29" t="s">
        <v>774</v>
      </c>
      <c r="D98" s="29" t="s">
        <v>507</v>
      </c>
      <c r="E98" s="29" t="s">
        <v>29</v>
      </c>
      <c r="F98" s="29" t="s">
        <v>510</v>
      </c>
      <c r="G98" s="29" t="s">
        <v>20</v>
      </c>
      <c r="H98" s="29" t="s">
        <v>511</v>
      </c>
      <c r="I98" s="42">
        <v>4</v>
      </c>
      <c r="J98" s="33" t="str">
        <f t="shared" si="1"/>
        <v>Белоярский р-н, Белоярский городской округ, с. Кочневское, ул. Урожайная, д. 4</v>
      </c>
      <c r="K98" s="42">
        <v>730.4</v>
      </c>
      <c r="L98" s="42">
        <v>16</v>
      </c>
      <c r="M98" s="42">
        <v>1</v>
      </c>
      <c r="N98" s="47" t="s">
        <v>1772</v>
      </c>
      <c r="O98" s="39">
        <v>42458</v>
      </c>
      <c r="P98" s="38" t="s">
        <v>1608</v>
      </c>
      <c r="Q98" s="65">
        <v>3031871.94</v>
      </c>
    </row>
    <row r="99" spans="1:17" ht="23.25" x14ac:dyDescent="0.25">
      <c r="A99" s="1">
        <v>98</v>
      </c>
      <c r="B99" s="15" t="s">
        <v>499</v>
      </c>
      <c r="C99" s="29" t="s">
        <v>774</v>
      </c>
      <c r="D99" s="29" t="s">
        <v>545</v>
      </c>
      <c r="E99" s="29" t="s">
        <v>637</v>
      </c>
      <c r="F99" s="29" t="s">
        <v>546</v>
      </c>
      <c r="G99" s="29" t="s">
        <v>20</v>
      </c>
      <c r="H99" s="29" t="s">
        <v>79</v>
      </c>
      <c r="I99" s="42">
        <v>15</v>
      </c>
      <c r="J99" s="33" t="str">
        <f t="shared" si="1"/>
        <v>Белоярский р-н, городской округ Верхнее Дуброво, п.г.т. Верхнее Дуброво, ул. Комарова, д. 15</v>
      </c>
      <c r="K99" s="42">
        <v>318.39999999999998</v>
      </c>
      <c r="L99" s="42">
        <v>6</v>
      </c>
      <c r="M99" s="42">
        <v>5</v>
      </c>
      <c r="N99" s="47" t="s">
        <v>1772</v>
      </c>
      <c r="O99" s="39">
        <v>42458</v>
      </c>
      <c r="P99" s="38" t="s">
        <v>1608</v>
      </c>
      <c r="Q99" s="65">
        <v>882099.41</v>
      </c>
    </row>
    <row r="100" spans="1:17" ht="23.25" x14ac:dyDescent="0.25">
      <c r="A100" s="1">
        <v>99</v>
      </c>
      <c r="B100" s="15" t="s">
        <v>499</v>
      </c>
      <c r="C100" s="29" t="s">
        <v>774</v>
      </c>
      <c r="D100" s="29" t="s">
        <v>545</v>
      </c>
      <c r="E100" s="29" t="s">
        <v>637</v>
      </c>
      <c r="F100" s="29" t="s">
        <v>546</v>
      </c>
      <c r="G100" s="29" t="s">
        <v>20</v>
      </c>
      <c r="H100" s="29" t="s">
        <v>199</v>
      </c>
      <c r="I100" s="42">
        <v>10</v>
      </c>
      <c r="J100" s="33" t="str">
        <f t="shared" si="1"/>
        <v>Белоярский р-н, городской округ Верхнее Дуброво, п.г.т. Верхнее Дуброво, ул. Победы, д. 10</v>
      </c>
      <c r="K100" s="42">
        <v>415.6</v>
      </c>
      <c r="L100" s="42">
        <v>8</v>
      </c>
      <c r="M100" s="42">
        <v>7</v>
      </c>
      <c r="N100" s="47" t="s">
        <v>1759</v>
      </c>
      <c r="O100" s="39">
        <v>42471</v>
      </c>
      <c r="P100" s="38" t="s">
        <v>1859</v>
      </c>
      <c r="Q100" s="65">
        <v>3180543.68</v>
      </c>
    </row>
    <row r="101" spans="1:17" ht="23.25" x14ac:dyDescent="0.25">
      <c r="A101" s="1">
        <v>100</v>
      </c>
      <c r="B101" s="15" t="s">
        <v>499</v>
      </c>
      <c r="C101" s="29" t="s">
        <v>774</v>
      </c>
      <c r="D101" s="29" t="s">
        <v>545</v>
      </c>
      <c r="E101" s="29" t="s">
        <v>637</v>
      </c>
      <c r="F101" s="29" t="s">
        <v>546</v>
      </c>
      <c r="G101" s="29" t="s">
        <v>20</v>
      </c>
      <c r="H101" s="29" t="s">
        <v>199</v>
      </c>
      <c r="I101" s="42">
        <v>12</v>
      </c>
      <c r="J101" s="33" t="str">
        <f t="shared" si="1"/>
        <v>Белоярский р-н, городской округ Верхнее Дуброво, п.г.т. Верхнее Дуброво, ул. Победы, д. 12</v>
      </c>
      <c r="K101" s="42">
        <v>712.6</v>
      </c>
      <c r="L101" s="42">
        <v>12</v>
      </c>
      <c r="M101" s="42">
        <v>7</v>
      </c>
      <c r="N101" s="47" t="s">
        <v>1861</v>
      </c>
      <c r="O101" s="39" t="s">
        <v>1862</v>
      </c>
      <c r="P101" s="38" t="s">
        <v>1608</v>
      </c>
      <c r="Q101" s="65">
        <v>4945260.82</v>
      </c>
    </row>
    <row r="102" spans="1:17" ht="33.75" x14ac:dyDescent="0.25">
      <c r="A102" s="1">
        <v>101</v>
      </c>
      <c r="B102" s="15" t="s">
        <v>499</v>
      </c>
      <c r="C102" s="29" t="s">
        <v>774</v>
      </c>
      <c r="D102" s="29" t="s">
        <v>545</v>
      </c>
      <c r="E102" s="29" t="s">
        <v>637</v>
      </c>
      <c r="F102" s="29" t="s">
        <v>546</v>
      </c>
      <c r="G102" s="29" t="s">
        <v>20</v>
      </c>
      <c r="H102" s="29" t="s">
        <v>199</v>
      </c>
      <c r="I102" s="42">
        <v>8</v>
      </c>
      <c r="J102" s="33" t="str">
        <f t="shared" si="1"/>
        <v>Белоярский р-н, городской округ Верхнее Дуброво, п.г.т. Верхнее Дуброво, ул. Победы, д. 8</v>
      </c>
      <c r="K102" s="42">
        <v>415.6</v>
      </c>
      <c r="L102" s="42">
        <v>8</v>
      </c>
      <c r="M102" s="42">
        <v>7</v>
      </c>
      <c r="N102" s="47" t="s">
        <v>1863</v>
      </c>
      <c r="O102" s="39" t="s">
        <v>1864</v>
      </c>
      <c r="P102" s="38" t="s">
        <v>1865</v>
      </c>
      <c r="Q102" s="65">
        <v>3033303.76</v>
      </c>
    </row>
    <row r="103" spans="1:17" x14ac:dyDescent="0.25">
      <c r="A103" s="1">
        <v>102</v>
      </c>
      <c r="B103" s="15" t="s">
        <v>499</v>
      </c>
      <c r="C103" s="29"/>
      <c r="D103" s="29" t="s">
        <v>515</v>
      </c>
      <c r="E103" s="29"/>
      <c r="F103" s="29"/>
      <c r="G103" s="29" t="s">
        <v>4889</v>
      </c>
      <c r="H103" s="29" t="s">
        <v>4890</v>
      </c>
      <c r="I103" s="42">
        <v>26</v>
      </c>
      <c r="J103" s="33" t="str">
        <f>C103&amp;""&amp;D103&amp;", "&amp;G103&amp;" "&amp;H103&amp;", д. "&amp;I103</f>
        <v>Березовский городской округ, тер. п.Первомайский, д. 26</v>
      </c>
      <c r="K103" s="42">
        <v>767</v>
      </c>
      <c r="L103" s="42">
        <v>16</v>
      </c>
      <c r="M103" s="42">
        <v>7</v>
      </c>
      <c r="N103" s="47" t="s">
        <v>1650</v>
      </c>
      <c r="O103" s="39">
        <v>42465</v>
      </c>
      <c r="P103" s="38" t="s">
        <v>1610</v>
      </c>
      <c r="Q103" s="65">
        <v>4866426.2</v>
      </c>
    </row>
    <row r="104" spans="1:17" x14ac:dyDescent="0.25">
      <c r="A104" s="1">
        <v>103</v>
      </c>
      <c r="B104" s="15" t="s">
        <v>499</v>
      </c>
      <c r="C104" s="29"/>
      <c r="D104" s="29" t="s">
        <v>515</v>
      </c>
      <c r="E104" s="29"/>
      <c r="F104" s="29"/>
      <c r="G104" s="29" t="s">
        <v>4889</v>
      </c>
      <c r="H104" s="29" t="s">
        <v>4890</v>
      </c>
      <c r="I104" s="42">
        <v>27</v>
      </c>
      <c r="J104" s="33" t="str">
        <f t="shared" ref="J104:J106" si="2">C104&amp;""&amp;D104&amp;", "&amp;G104&amp;" "&amp;H104&amp;", д. "&amp;I104</f>
        <v>Березовский городской округ, тер. п.Первомайский, д. 27</v>
      </c>
      <c r="K104" s="42">
        <v>711.6</v>
      </c>
      <c r="L104" s="42">
        <v>16</v>
      </c>
      <c r="M104" s="42">
        <v>7</v>
      </c>
      <c r="N104" s="47" t="s">
        <v>1609</v>
      </c>
      <c r="O104" s="39">
        <v>42227</v>
      </c>
      <c r="P104" s="38" t="s">
        <v>1610</v>
      </c>
      <c r="Q104" s="65">
        <v>3636828.44</v>
      </c>
    </row>
    <row r="105" spans="1:17" x14ac:dyDescent="0.25">
      <c r="A105" s="1">
        <v>104</v>
      </c>
      <c r="B105" s="15" t="s">
        <v>499</v>
      </c>
      <c r="C105" s="29"/>
      <c r="D105" s="29" t="s">
        <v>515</v>
      </c>
      <c r="E105" s="29"/>
      <c r="F105" s="29"/>
      <c r="G105" s="29" t="s">
        <v>4889</v>
      </c>
      <c r="H105" s="29" t="s">
        <v>4890</v>
      </c>
      <c r="I105" s="42">
        <v>28</v>
      </c>
      <c r="J105" s="33" t="str">
        <f t="shared" si="2"/>
        <v>Березовский городской округ, тер. п.Первомайский, д. 28</v>
      </c>
      <c r="K105" s="42">
        <v>779.1</v>
      </c>
      <c r="L105" s="42">
        <v>16</v>
      </c>
      <c r="M105" s="42">
        <v>7</v>
      </c>
      <c r="N105" s="47" t="s">
        <v>1609</v>
      </c>
      <c r="O105" s="39">
        <v>42227</v>
      </c>
      <c r="P105" s="38" t="s">
        <v>1610</v>
      </c>
      <c r="Q105" s="65">
        <v>3119927.08</v>
      </c>
    </row>
    <row r="106" spans="1:17" x14ac:dyDescent="0.25">
      <c r="A106" s="1">
        <v>105</v>
      </c>
      <c r="B106" s="15" t="s">
        <v>499</v>
      </c>
      <c r="C106" s="29"/>
      <c r="D106" s="29" t="s">
        <v>515</v>
      </c>
      <c r="E106" s="29"/>
      <c r="F106" s="29"/>
      <c r="G106" s="29" t="s">
        <v>4889</v>
      </c>
      <c r="H106" s="29" t="s">
        <v>4890</v>
      </c>
      <c r="I106" s="42">
        <v>30</v>
      </c>
      <c r="J106" s="33" t="str">
        <f t="shared" si="2"/>
        <v>Березовский городской округ, тер. п.Первомайский, д. 30</v>
      </c>
      <c r="K106" s="42">
        <v>971.9</v>
      </c>
      <c r="L106" s="42">
        <v>45</v>
      </c>
      <c r="M106" s="42">
        <v>7</v>
      </c>
      <c r="N106" s="47" t="s">
        <v>1650</v>
      </c>
      <c r="O106" s="39">
        <v>42465</v>
      </c>
      <c r="P106" s="38" t="s">
        <v>1610</v>
      </c>
      <c r="Q106" s="65">
        <v>4868106.5199999996</v>
      </c>
    </row>
    <row r="107" spans="1:17" ht="23.25" x14ac:dyDescent="0.25">
      <c r="A107" s="1">
        <v>106</v>
      </c>
      <c r="B107" s="15" t="s">
        <v>499</v>
      </c>
      <c r="C107" s="50"/>
      <c r="D107" s="50" t="s">
        <v>515</v>
      </c>
      <c r="E107" s="50" t="s">
        <v>18</v>
      </c>
      <c r="F107" s="50" t="s">
        <v>516</v>
      </c>
      <c r="G107" s="50" t="s">
        <v>20</v>
      </c>
      <c r="H107" s="50" t="s">
        <v>74</v>
      </c>
      <c r="I107" s="51" t="s">
        <v>565</v>
      </c>
      <c r="J107" s="52" t="str">
        <f t="shared" si="1"/>
        <v>Березовский городской округ, г. Березовский, ул. Гагарина, д. 15КОРПУС 3</v>
      </c>
      <c r="K107" s="51">
        <v>10835</v>
      </c>
      <c r="L107" s="51">
        <v>142</v>
      </c>
      <c r="M107" s="51">
        <v>2</v>
      </c>
      <c r="N107" s="53" t="s">
        <v>1866</v>
      </c>
      <c r="O107" s="54">
        <v>42570</v>
      </c>
      <c r="P107" s="55" t="s">
        <v>1496</v>
      </c>
      <c r="Q107" s="65">
        <v>3818771.36</v>
      </c>
    </row>
    <row r="108" spans="1:17" ht="23.25" x14ac:dyDescent="0.25">
      <c r="A108" s="1">
        <v>107</v>
      </c>
      <c r="B108" s="15" t="s">
        <v>499</v>
      </c>
      <c r="C108" s="29"/>
      <c r="D108" s="29" t="s">
        <v>515</v>
      </c>
      <c r="E108" s="29" t="s">
        <v>18</v>
      </c>
      <c r="F108" s="29" t="s">
        <v>516</v>
      </c>
      <c r="G108" s="29" t="s">
        <v>20</v>
      </c>
      <c r="H108" s="29" t="s">
        <v>185</v>
      </c>
      <c r="I108" s="42">
        <v>15</v>
      </c>
      <c r="J108" s="33" t="str">
        <f t="shared" si="1"/>
        <v>Березовский городской округ, г. Березовский, ул. Декабристов, д. 15</v>
      </c>
      <c r="K108" s="42">
        <v>565.70000000000005</v>
      </c>
      <c r="L108" s="42">
        <v>8</v>
      </c>
      <c r="M108" s="42">
        <v>6</v>
      </c>
      <c r="N108" s="47" t="s">
        <v>1609</v>
      </c>
      <c r="O108" s="39">
        <v>42227</v>
      </c>
      <c r="P108" s="38" t="s">
        <v>1610</v>
      </c>
      <c r="Q108" s="65">
        <v>1379411.74</v>
      </c>
    </row>
    <row r="109" spans="1:17" ht="23.25" x14ac:dyDescent="0.25">
      <c r="A109" s="1">
        <v>108</v>
      </c>
      <c r="B109" s="15" t="s">
        <v>499</v>
      </c>
      <c r="C109" s="29"/>
      <c r="D109" s="29" t="s">
        <v>515</v>
      </c>
      <c r="E109" s="29" t="s">
        <v>18</v>
      </c>
      <c r="F109" s="29" t="s">
        <v>516</v>
      </c>
      <c r="G109" s="29" t="s">
        <v>20</v>
      </c>
      <c r="H109" s="29" t="s">
        <v>87</v>
      </c>
      <c r="I109" s="42">
        <v>6</v>
      </c>
      <c r="J109" s="33" t="str">
        <f t="shared" si="1"/>
        <v>Березовский городской округ, г. Березовский, ул. Строителей, д. 6</v>
      </c>
      <c r="K109" s="42">
        <v>1642.7</v>
      </c>
      <c r="L109" s="42">
        <v>27</v>
      </c>
      <c r="M109" s="42">
        <v>4</v>
      </c>
      <c r="N109" s="47" t="s">
        <v>1609</v>
      </c>
      <c r="O109" s="39">
        <v>42227</v>
      </c>
      <c r="P109" s="38" t="s">
        <v>1610</v>
      </c>
      <c r="Q109" s="65">
        <v>1988203.24</v>
      </c>
    </row>
    <row r="110" spans="1:17" ht="23.25" x14ac:dyDescent="0.25">
      <c r="A110" s="1">
        <v>109</v>
      </c>
      <c r="B110" s="15" t="s">
        <v>499</v>
      </c>
      <c r="C110" s="29"/>
      <c r="D110" s="29" t="s">
        <v>515</v>
      </c>
      <c r="E110" s="29" t="s">
        <v>18</v>
      </c>
      <c r="F110" s="29" t="s">
        <v>516</v>
      </c>
      <c r="G110" s="29" t="s">
        <v>20</v>
      </c>
      <c r="H110" s="29" t="s">
        <v>518</v>
      </c>
      <c r="I110" s="42">
        <v>12</v>
      </c>
      <c r="J110" s="33" t="str">
        <f t="shared" si="1"/>
        <v>Березовский городской округ, г. Березовский, ул. Циолковского, д. 12</v>
      </c>
      <c r="K110" s="42">
        <v>1650.55</v>
      </c>
      <c r="L110" s="42">
        <v>36</v>
      </c>
      <c r="M110" s="42">
        <v>6</v>
      </c>
      <c r="N110" s="47" t="s">
        <v>1609</v>
      </c>
      <c r="O110" s="39">
        <v>42227</v>
      </c>
      <c r="P110" s="38" t="s">
        <v>1610</v>
      </c>
      <c r="Q110" s="65">
        <v>3105247.88</v>
      </c>
    </row>
    <row r="111" spans="1:17" ht="23.25" x14ac:dyDescent="0.25">
      <c r="A111" s="1">
        <v>110</v>
      </c>
      <c r="B111" s="15" t="s">
        <v>499</v>
      </c>
      <c r="C111" s="29"/>
      <c r="D111" s="29" t="s">
        <v>515</v>
      </c>
      <c r="E111" s="29" t="s">
        <v>18</v>
      </c>
      <c r="F111" s="29" t="s">
        <v>516</v>
      </c>
      <c r="G111" s="29" t="s">
        <v>20</v>
      </c>
      <c r="H111" s="29" t="s">
        <v>274</v>
      </c>
      <c r="I111" s="42" t="s">
        <v>115</v>
      </c>
      <c r="J111" s="33" t="str">
        <f t="shared" si="1"/>
        <v>Березовский городской округ, г. Березовский, ул. Чкалова, д. 1А</v>
      </c>
      <c r="K111" s="42">
        <v>333.6</v>
      </c>
      <c r="L111" s="42">
        <v>8</v>
      </c>
      <c r="M111" s="42">
        <v>7</v>
      </c>
      <c r="N111" s="47" t="s">
        <v>1650</v>
      </c>
      <c r="O111" s="39">
        <v>42465</v>
      </c>
      <c r="P111" s="38" t="s">
        <v>1610</v>
      </c>
      <c r="Q111" s="65">
        <v>2272549.02</v>
      </c>
    </row>
    <row r="112" spans="1:17" ht="23.25" x14ac:dyDescent="0.25">
      <c r="A112" s="1">
        <v>111</v>
      </c>
      <c r="B112" s="15" t="s">
        <v>499</v>
      </c>
      <c r="C112" s="29"/>
      <c r="D112" s="29" t="s">
        <v>515</v>
      </c>
      <c r="E112" s="29" t="s">
        <v>18</v>
      </c>
      <c r="F112" s="29" t="s">
        <v>516</v>
      </c>
      <c r="G112" s="29" t="s">
        <v>20</v>
      </c>
      <c r="H112" s="29" t="s">
        <v>519</v>
      </c>
      <c r="I112" s="42">
        <v>1</v>
      </c>
      <c r="J112" s="33" t="str">
        <f t="shared" si="1"/>
        <v>Березовский городской округ, г. Березовский, ул. Шиловская, д. 1</v>
      </c>
      <c r="K112" s="42">
        <v>1177.77</v>
      </c>
      <c r="L112" s="42">
        <v>24</v>
      </c>
      <c r="M112" s="42">
        <v>6</v>
      </c>
      <c r="N112" s="47" t="s">
        <v>1609</v>
      </c>
      <c r="O112" s="39">
        <v>42227</v>
      </c>
      <c r="P112" s="38" t="s">
        <v>1610</v>
      </c>
      <c r="Q112" s="65">
        <v>2579359.64</v>
      </c>
    </row>
    <row r="113" spans="1:17" ht="23.25" x14ac:dyDescent="0.25">
      <c r="A113" s="1">
        <v>112</v>
      </c>
      <c r="B113" s="15" t="s">
        <v>499</v>
      </c>
      <c r="C113" s="29"/>
      <c r="D113" s="29" t="s">
        <v>515</v>
      </c>
      <c r="E113" s="29" t="s">
        <v>18</v>
      </c>
      <c r="F113" s="29" t="s">
        <v>516</v>
      </c>
      <c r="G113" s="29" t="s">
        <v>20</v>
      </c>
      <c r="H113" s="29" t="s">
        <v>519</v>
      </c>
      <c r="I113" s="42">
        <v>5</v>
      </c>
      <c r="J113" s="33" t="str">
        <f t="shared" si="1"/>
        <v>Березовский городской округ, г. Березовский, ул. Шиловская, д. 5</v>
      </c>
      <c r="K113" s="42">
        <v>2306.15</v>
      </c>
      <c r="L113" s="42">
        <v>31</v>
      </c>
      <c r="M113" s="42">
        <v>7</v>
      </c>
      <c r="N113" s="47" t="s">
        <v>1609</v>
      </c>
      <c r="O113" s="39">
        <v>42227</v>
      </c>
      <c r="P113" s="38" t="s">
        <v>1610</v>
      </c>
      <c r="Q113" s="65">
        <v>7898845.6600000001</v>
      </c>
    </row>
    <row r="114" spans="1:17" ht="23.25" x14ac:dyDescent="0.25">
      <c r="A114" s="1">
        <v>113</v>
      </c>
      <c r="B114" s="15" t="s">
        <v>499</v>
      </c>
      <c r="C114" s="29"/>
      <c r="D114" s="29" t="s">
        <v>515</v>
      </c>
      <c r="E114" s="29" t="s">
        <v>1500</v>
      </c>
      <c r="F114" s="29" t="s">
        <v>520</v>
      </c>
      <c r="G114" s="29" t="s">
        <v>20</v>
      </c>
      <c r="H114" s="29" t="s">
        <v>84</v>
      </c>
      <c r="I114" s="42">
        <v>10</v>
      </c>
      <c r="J114" s="33" t="str">
        <f t="shared" si="1"/>
        <v>Березовский городской округ, пос. Кедровка (г Березовский), ул. Советская, д. 10</v>
      </c>
      <c r="K114" s="42">
        <v>319.89999999999998</v>
      </c>
      <c r="L114" s="42">
        <v>8</v>
      </c>
      <c r="M114" s="42">
        <v>7</v>
      </c>
      <c r="N114" s="47" t="s">
        <v>1650</v>
      </c>
      <c r="O114" s="39">
        <v>42465</v>
      </c>
      <c r="P114" s="38" t="s">
        <v>1610</v>
      </c>
      <c r="Q114" s="65">
        <v>2182555.14</v>
      </c>
    </row>
    <row r="115" spans="1:17" ht="23.25" x14ac:dyDescent="0.25">
      <c r="A115" s="1">
        <v>114</v>
      </c>
      <c r="B115" s="15" t="s">
        <v>499</v>
      </c>
      <c r="C115" s="29"/>
      <c r="D115" s="29" t="s">
        <v>515</v>
      </c>
      <c r="E115" s="29" t="s">
        <v>1500</v>
      </c>
      <c r="F115" s="29" t="s">
        <v>520</v>
      </c>
      <c r="G115" s="29" t="s">
        <v>20</v>
      </c>
      <c r="H115" s="29" t="s">
        <v>84</v>
      </c>
      <c r="I115" s="42">
        <v>11</v>
      </c>
      <c r="J115" s="33" t="str">
        <f t="shared" si="1"/>
        <v>Березовский городской округ, пос. Кедровка (г Березовский), ул. Советская, д. 11</v>
      </c>
      <c r="K115" s="42">
        <v>312.7</v>
      </c>
      <c r="L115" s="42">
        <v>8</v>
      </c>
      <c r="M115" s="42">
        <v>7</v>
      </c>
      <c r="N115" s="47" t="s">
        <v>1650</v>
      </c>
      <c r="O115" s="39">
        <v>42465</v>
      </c>
      <c r="P115" s="38" t="s">
        <v>1610</v>
      </c>
      <c r="Q115" s="65">
        <v>2284172.11</v>
      </c>
    </row>
    <row r="116" spans="1:17" ht="23.25" x14ac:dyDescent="0.25">
      <c r="A116" s="1">
        <v>115</v>
      </c>
      <c r="B116" s="15" t="s">
        <v>499</v>
      </c>
      <c r="C116" s="29"/>
      <c r="D116" s="29" t="s">
        <v>515</v>
      </c>
      <c r="E116" s="29" t="s">
        <v>1500</v>
      </c>
      <c r="F116" s="29" t="s">
        <v>520</v>
      </c>
      <c r="G116" s="29" t="s">
        <v>20</v>
      </c>
      <c r="H116" s="29" t="s">
        <v>84</v>
      </c>
      <c r="I116" s="42">
        <v>12</v>
      </c>
      <c r="J116" s="33" t="str">
        <f t="shared" si="1"/>
        <v>Березовский городской округ, пос. Кедровка (г Березовский), ул. Советская, д. 12</v>
      </c>
      <c r="K116" s="42">
        <v>315.10000000000002</v>
      </c>
      <c r="L116" s="42">
        <v>8</v>
      </c>
      <c r="M116" s="42">
        <v>7</v>
      </c>
      <c r="N116" s="47" t="s">
        <v>1650</v>
      </c>
      <c r="O116" s="39">
        <v>42465</v>
      </c>
      <c r="P116" s="38" t="s">
        <v>1610</v>
      </c>
      <c r="Q116" s="65">
        <v>2306924.23</v>
      </c>
    </row>
    <row r="117" spans="1:17" ht="23.25" x14ac:dyDescent="0.25">
      <c r="A117" s="1">
        <v>116</v>
      </c>
      <c r="B117" s="15" t="s">
        <v>499</v>
      </c>
      <c r="C117" s="29"/>
      <c r="D117" s="29" t="s">
        <v>515</v>
      </c>
      <c r="E117" s="29" t="s">
        <v>1500</v>
      </c>
      <c r="F117" s="29" t="s">
        <v>520</v>
      </c>
      <c r="G117" s="29" t="s">
        <v>20</v>
      </c>
      <c r="H117" s="29" t="s">
        <v>84</v>
      </c>
      <c r="I117" s="42">
        <v>13</v>
      </c>
      <c r="J117" s="33" t="str">
        <f t="shared" si="1"/>
        <v>Березовский городской округ, пос. Кедровка (г Березовский), ул. Советская, д. 13</v>
      </c>
      <c r="K117" s="42">
        <v>317.10000000000002</v>
      </c>
      <c r="L117" s="42">
        <v>8</v>
      </c>
      <c r="M117" s="42">
        <v>7</v>
      </c>
      <c r="N117" s="47" t="s">
        <v>1650</v>
      </c>
      <c r="O117" s="39">
        <v>42465</v>
      </c>
      <c r="P117" s="38" t="s">
        <v>1610</v>
      </c>
      <c r="Q117" s="65">
        <v>2325550.9900000002</v>
      </c>
    </row>
    <row r="118" spans="1:17" ht="23.25" x14ac:dyDescent="0.25">
      <c r="A118" s="1">
        <v>117</v>
      </c>
      <c r="B118" s="15" t="s">
        <v>499</v>
      </c>
      <c r="C118" s="29"/>
      <c r="D118" s="29" t="s">
        <v>515</v>
      </c>
      <c r="E118" s="29" t="s">
        <v>1500</v>
      </c>
      <c r="F118" s="29" t="s">
        <v>520</v>
      </c>
      <c r="G118" s="29" t="s">
        <v>20</v>
      </c>
      <c r="H118" s="29" t="s">
        <v>84</v>
      </c>
      <c r="I118" s="42">
        <v>2</v>
      </c>
      <c r="J118" s="33" t="str">
        <f t="shared" si="1"/>
        <v>Березовский городской округ, пос. Кедровка (г Березовский), ул. Советская, д. 2</v>
      </c>
      <c r="K118" s="42">
        <v>536.1</v>
      </c>
      <c r="L118" s="42">
        <v>12</v>
      </c>
      <c r="M118" s="42">
        <v>1</v>
      </c>
      <c r="N118" s="47" t="s">
        <v>1651</v>
      </c>
      <c r="O118" s="39">
        <v>42527</v>
      </c>
      <c r="P118" s="38" t="s">
        <v>1610</v>
      </c>
      <c r="Q118" s="65">
        <v>1153644.7</v>
      </c>
    </row>
    <row r="119" spans="1:17" ht="23.25" x14ac:dyDescent="0.25">
      <c r="A119" s="1">
        <v>118</v>
      </c>
      <c r="B119" s="15" t="s">
        <v>499</v>
      </c>
      <c r="C119" s="29"/>
      <c r="D119" s="29" t="s">
        <v>515</v>
      </c>
      <c r="E119" s="29" t="s">
        <v>1500</v>
      </c>
      <c r="F119" s="29" t="s">
        <v>521</v>
      </c>
      <c r="G119" s="29" t="s">
        <v>20</v>
      </c>
      <c r="H119" s="29" t="s">
        <v>61</v>
      </c>
      <c r="I119" s="42">
        <v>7</v>
      </c>
      <c r="J119" s="33" t="str">
        <f t="shared" si="1"/>
        <v>Березовский городской округ, пос. Лосиный (г Березовский), ул. Октябрьская, д. 7</v>
      </c>
      <c r="K119" s="42">
        <v>624</v>
      </c>
      <c r="L119" s="42">
        <v>16</v>
      </c>
      <c r="M119" s="42">
        <v>7</v>
      </c>
      <c r="N119" s="47" t="s">
        <v>1650</v>
      </c>
      <c r="O119" s="39">
        <v>42465</v>
      </c>
      <c r="P119" s="38" t="s">
        <v>1610</v>
      </c>
      <c r="Q119" s="65">
        <v>3888684.1</v>
      </c>
    </row>
    <row r="120" spans="1:17" ht="23.25" x14ac:dyDescent="0.25">
      <c r="A120" s="1">
        <v>119</v>
      </c>
      <c r="B120" s="15" t="s">
        <v>499</v>
      </c>
      <c r="C120" s="29"/>
      <c r="D120" s="29" t="s">
        <v>515</v>
      </c>
      <c r="E120" s="29" t="s">
        <v>1500</v>
      </c>
      <c r="F120" s="29" t="s">
        <v>521</v>
      </c>
      <c r="G120" s="29" t="s">
        <v>20</v>
      </c>
      <c r="H120" s="29" t="s">
        <v>61</v>
      </c>
      <c r="I120" s="42">
        <v>9</v>
      </c>
      <c r="J120" s="33" t="str">
        <f t="shared" si="1"/>
        <v>Березовский городской округ, пос. Лосиный (г Березовский), ул. Октябрьская, д. 9</v>
      </c>
      <c r="K120" s="42">
        <v>653.5</v>
      </c>
      <c r="L120" s="42">
        <v>12</v>
      </c>
      <c r="M120" s="42">
        <v>7</v>
      </c>
      <c r="N120" s="47" t="s">
        <v>1650</v>
      </c>
      <c r="O120" s="39">
        <v>42465</v>
      </c>
      <c r="P120" s="38" t="s">
        <v>1610</v>
      </c>
      <c r="Q120" s="65">
        <v>4337630.4400000004</v>
      </c>
    </row>
    <row r="121" spans="1:17" ht="23.25" x14ac:dyDescent="0.25">
      <c r="A121" s="1">
        <v>120</v>
      </c>
      <c r="B121" s="15" t="s">
        <v>499</v>
      </c>
      <c r="C121" s="29"/>
      <c r="D121" s="29" t="s">
        <v>515</v>
      </c>
      <c r="E121" s="29" t="s">
        <v>1500</v>
      </c>
      <c r="F121" s="29" t="s">
        <v>521</v>
      </c>
      <c r="G121" s="29" t="s">
        <v>20</v>
      </c>
      <c r="H121" s="29" t="s">
        <v>39</v>
      </c>
      <c r="I121" s="42">
        <v>1</v>
      </c>
      <c r="J121" s="33" t="str">
        <f t="shared" si="1"/>
        <v>Березовский городской округ, пос. Лосиный (г Березовский), ул. Центральная, д. 1</v>
      </c>
      <c r="K121" s="42">
        <v>802.1</v>
      </c>
      <c r="L121" s="42">
        <v>12</v>
      </c>
      <c r="M121" s="42">
        <v>7</v>
      </c>
      <c r="N121" s="47" t="s">
        <v>1867</v>
      </c>
      <c r="O121" s="39" t="s">
        <v>1868</v>
      </c>
      <c r="P121" s="38" t="s">
        <v>1610</v>
      </c>
      <c r="Q121" s="65">
        <v>3529136.92</v>
      </c>
    </row>
    <row r="122" spans="1:17" ht="23.25" x14ac:dyDescent="0.25">
      <c r="A122" s="1">
        <v>121</v>
      </c>
      <c r="B122" s="15" t="s">
        <v>499</v>
      </c>
      <c r="C122" s="29"/>
      <c r="D122" s="29" t="s">
        <v>515</v>
      </c>
      <c r="E122" s="29" t="s">
        <v>1500</v>
      </c>
      <c r="F122" s="29" t="s">
        <v>521</v>
      </c>
      <c r="G122" s="29" t="s">
        <v>20</v>
      </c>
      <c r="H122" s="29" t="s">
        <v>39</v>
      </c>
      <c r="I122" s="42">
        <v>2</v>
      </c>
      <c r="J122" s="33" t="str">
        <f t="shared" si="1"/>
        <v>Березовский городской округ, пос. Лосиный (г Березовский), ул. Центральная, д. 2</v>
      </c>
      <c r="K122" s="42">
        <v>818.2</v>
      </c>
      <c r="L122" s="42">
        <v>12</v>
      </c>
      <c r="M122" s="42">
        <v>6</v>
      </c>
      <c r="N122" s="47" t="s">
        <v>1867</v>
      </c>
      <c r="O122" s="39" t="s">
        <v>1868</v>
      </c>
      <c r="P122" s="38" t="s">
        <v>1610</v>
      </c>
      <c r="Q122" s="65">
        <v>3597843.6</v>
      </c>
    </row>
    <row r="123" spans="1:17" ht="23.25" x14ac:dyDescent="0.25">
      <c r="A123" s="1">
        <v>122</v>
      </c>
      <c r="B123" s="15" t="s">
        <v>499</v>
      </c>
      <c r="C123" s="29"/>
      <c r="D123" s="29" t="s">
        <v>515</v>
      </c>
      <c r="E123" s="29" t="s">
        <v>1500</v>
      </c>
      <c r="F123" s="29" t="s">
        <v>522</v>
      </c>
      <c r="G123" s="29" t="s">
        <v>20</v>
      </c>
      <c r="H123" s="29" t="s">
        <v>53</v>
      </c>
      <c r="I123" s="42">
        <v>1</v>
      </c>
      <c r="J123" s="33" t="str">
        <f t="shared" si="1"/>
        <v>Березовский городской округ, пос. Монетный (г Березовский), ул. Комсомольская, д. 1</v>
      </c>
      <c r="K123" s="42">
        <v>655.93</v>
      </c>
      <c r="L123" s="42">
        <v>12</v>
      </c>
      <c r="M123" s="42">
        <v>7</v>
      </c>
      <c r="N123" s="47" t="s">
        <v>1609</v>
      </c>
      <c r="O123" s="39">
        <v>42227</v>
      </c>
      <c r="P123" s="38" t="s">
        <v>1610</v>
      </c>
      <c r="Q123" s="65">
        <v>1821975.46</v>
      </c>
    </row>
    <row r="124" spans="1:17" ht="23.25" x14ac:dyDescent="0.25">
      <c r="A124" s="1">
        <v>123</v>
      </c>
      <c r="B124" s="15" t="s">
        <v>499</v>
      </c>
      <c r="C124" s="29"/>
      <c r="D124" s="29" t="s">
        <v>515</v>
      </c>
      <c r="E124" s="29" t="s">
        <v>1500</v>
      </c>
      <c r="F124" s="29" t="s">
        <v>522</v>
      </c>
      <c r="G124" s="29" t="s">
        <v>20</v>
      </c>
      <c r="H124" s="29" t="s">
        <v>53</v>
      </c>
      <c r="I124" s="42">
        <v>21</v>
      </c>
      <c r="J124" s="33" t="str">
        <f t="shared" si="1"/>
        <v>Березовский городской округ, пос. Монетный (г Березовский), ул. Комсомольская, д. 21</v>
      </c>
      <c r="K124" s="42">
        <v>434.9</v>
      </c>
      <c r="L124" s="42">
        <v>8</v>
      </c>
      <c r="M124" s="42">
        <v>3</v>
      </c>
      <c r="N124" s="47" t="s">
        <v>1650</v>
      </c>
      <c r="O124" s="39">
        <v>42465</v>
      </c>
      <c r="P124" s="38" t="s">
        <v>1610</v>
      </c>
      <c r="Q124" s="65">
        <v>1535180</v>
      </c>
    </row>
    <row r="125" spans="1:17" ht="23.25" x14ac:dyDescent="0.25">
      <c r="A125" s="1">
        <v>124</v>
      </c>
      <c r="B125" s="15" t="s">
        <v>499</v>
      </c>
      <c r="C125" s="29"/>
      <c r="D125" s="29" t="s">
        <v>515</v>
      </c>
      <c r="E125" s="29" t="s">
        <v>1500</v>
      </c>
      <c r="F125" s="29" t="s">
        <v>522</v>
      </c>
      <c r="G125" s="29" t="s">
        <v>20</v>
      </c>
      <c r="H125" s="29" t="s">
        <v>53</v>
      </c>
      <c r="I125" s="42" t="s">
        <v>124</v>
      </c>
      <c r="J125" s="33" t="str">
        <f t="shared" si="1"/>
        <v>Березовский городской округ, пос. Монетный (г Березовский), ул. Комсомольская, д. 2А</v>
      </c>
      <c r="K125" s="42">
        <v>634.29999999999995</v>
      </c>
      <c r="L125" s="42">
        <v>12</v>
      </c>
      <c r="M125" s="42">
        <v>3</v>
      </c>
      <c r="N125" s="47" t="s">
        <v>1650</v>
      </c>
      <c r="O125" s="39">
        <v>42465</v>
      </c>
      <c r="P125" s="38" t="s">
        <v>1610</v>
      </c>
      <c r="Q125" s="65">
        <v>2097995.16</v>
      </c>
    </row>
    <row r="126" spans="1:17" ht="23.25" x14ac:dyDescent="0.25">
      <c r="A126" s="1">
        <v>125</v>
      </c>
      <c r="B126" s="15" t="s">
        <v>499</v>
      </c>
      <c r="C126" s="29"/>
      <c r="D126" s="29" t="s">
        <v>515</v>
      </c>
      <c r="E126" s="29" t="s">
        <v>1500</v>
      </c>
      <c r="F126" s="29" t="s">
        <v>522</v>
      </c>
      <c r="G126" s="29" t="s">
        <v>20</v>
      </c>
      <c r="H126" s="29" t="s">
        <v>53</v>
      </c>
      <c r="I126" s="42">
        <v>3</v>
      </c>
      <c r="J126" s="33" t="str">
        <f t="shared" si="1"/>
        <v>Березовский городской округ, пос. Монетный (г Березовский), ул. Комсомольская, д. 3</v>
      </c>
      <c r="K126" s="42">
        <v>629.1</v>
      </c>
      <c r="L126" s="42">
        <v>12</v>
      </c>
      <c r="M126" s="42">
        <v>3</v>
      </c>
      <c r="N126" s="47" t="s">
        <v>1650</v>
      </c>
      <c r="O126" s="39">
        <v>42465</v>
      </c>
      <c r="P126" s="38" t="s">
        <v>1610</v>
      </c>
      <c r="Q126" s="65">
        <v>2272032.1800000002</v>
      </c>
    </row>
    <row r="127" spans="1:17" ht="23.25" x14ac:dyDescent="0.25">
      <c r="A127" s="1">
        <v>126</v>
      </c>
      <c r="B127" s="15" t="s">
        <v>499</v>
      </c>
      <c r="C127" s="29"/>
      <c r="D127" s="29" t="s">
        <v>515</v>
      </c>
      <c r="E127" s="29" t="s">
        <v>1500</v>
      </c>
      <c r="F127" s="29" t="s">
        <v>522</v>
      </c>
      <c r="G127" s="29" t="s">
        <v>20</v>
      </c>
      <c r="H127" s="29" t="s">
        <v>490</v>
      </c>
      <c r="I127" s="42">
        <v>18</v>
      </c>
      <c r="J127" s="33" t="str">
        <f t="shared" si="1"/>
        <v>Березовский городской округ, пос. Монетный (г Березовский), ул. Лермонтова, д. 18</v>
      </c>
      <c r="K127" s="42">
        <v>637.79999999999995</v>
      </c>
      <c r="L127" s="42">
        <v>12</v>
      </c>
      <c r="M127" s="42">
        <v>3</v>
      </c>
      <c r="N127" s="47" t="s">
        <v>1650</v>
      </c>
      <c r="O127" s="39">
        <v>42465</v>
      </c>
      <c r="P127" s="38" t="s">
        <v>1610</v>
      </c>
      <c r="Q127" s="65">
        <v>2218028.2999999998</v>
      </c>
    </row>
    <row r="128" spans="1:17" ht="23.25" x14ac:dyDescent="0.25">
      <c r="A128" s="1">
        <v>127</v>
      </c>
      <c r="B128" s="15" t="s">
        <v>499</v>
      </c>
      <c r="C128" s="29"/>
      <c r="D128" s="29" t="s">
        <v>515</v>
      </c>
      <c r="E128" s="29" t="s">
        <v>1500</v>
      </c>
      <c r="F128" s="29" t="s">
        <v>522</v>
      </c>
      <c r="G128" s="29" t="s">
        <v>20</v>
      </c>
      <c r="H128" s="29" t="s">
        <v>490</v>
      </c>
      <c r="I128" s="42">
        <v>20</v>
      </c>
      <c r="J128" s="33" t="str">
        <f t="shared" si="1"/>
        <v>Березовский городской округ, пос. Монетный (г Березовский), ул. Лермонтова, д. 20</v>
      </c>
      <c r="K128" s="42">
        <v>595.29999999999995</v>
      </c>
      <c r="L128" s="42">
        <v>12</v>
      </c>
      <c r="M128" s="42">
        <v>3</v>
      </c>
      <c r="N128" s="47" t="s">
        <v>1650</v>
      </c>
      <c r="O128" s="39">
        <v>42465</v>
      </c>
      <c r="P128" s="38" t="s">
        <v>1610</v>
      </c>
      <c r="Q128" s="65">
        <v>2242708</v>
      </c>
    </row>
    <row r="129" spans="1:17" ht="23.25" x14ac:dyDescent="0.25">
      <c r="A129" s="1">
        <v>128</v>
      </c>
      <c r="B129" s="15" t="s">
        <v>499</v>
      </c>
      <c r="C129" s="29"/>
      <c r="D129" s="29" t="s">
        <v>515</v>
      </c>
      <c r="E129" s="29" t="s">
        <v>1500</v>
      </c>
      <c r="F129" s="29" t="s">
        <v>522</v>
      </c>
      <c r="G129" s="29" t="s">
        <v>20</v>
      </c>
      <c r="H129" s="29" t="s">
        <v>47</v>
      </c>
      <c r="I129" s="42">
        <v>15</v>
      </c>
      <c r="J129" s="33" t="str">
        <f t="shared" si="1"/>
        <v>Березовский городской округ, пос. Монетный (г Березовский), ул. Максима Горького, д. 15</v>
      </c>
      <c r="K129" s="42">
        <v>721.8</v>
      </c>
      <c r="L129" s="42">
        <v>16</v>
      </c>
      <c r="M129" s="42">
        <v>3</v>
      </c>
      <c r="N129" s="47" t="s">
        <v>1650</v>
      </c>
      <c r="O129" s="39">
        <v>42465</v>
      </c>
      <c r="P129" s="38" t="s">
        <v>1610</v>
      </c>
      <c r="Q129" s="65">
        <v>623980.46</v>
      </c>
    </row>
    <row r="130" spans="1:17" ht="23.25" x14ac:dyDescent="0.25">
      <c r="A130" s="1">
        <v>129</v>
      </c>
      <c r="B130" s="15" t="s">
        <v>499</v>
      </c>
      <c r="C130" s="29"/>
      <c r="D130" s="29" t="s">
        <v>515</v>
      </c>
      <c r="E130" s="29" t="s">
        <v>1500</v>
      </c>
      <c r="F130" s="29" t="s">
        <v>522</v>
      </c>
      <c r="G130" s="29" t="s">
        <v>20</v>
      </c>
      <c r="H130" s="29" t="s">
        <v>47</v>
      </c>
      <c r="I130" s="42">
        <v>21</v>
      </c>
      <c r="J130" s="33" t="str">
        <f t="shared" ref="J130:J193" si="3">C130&amp;""&amp;D130&amp;", "&amp;E130&amp;" "&amp;F130&amp;", "&amp;G130&amp;" "&amp;H130&amp;", д. "&amp;I130</f>
        <v>Березовский городской округ, пос. Монетный (г Березовский), ул. Максима Горького, д. 21</v>
      </c>
      <c r="K130" s="42">
        <v>663.4</v>
      </c>
      <c r="L130" s="42">
        <v>16</v>
      </c>
      <c r="M130" s="42">
        <v>7</v>
      </c>
      <c r="N130" s="47" t="s">
        <v>1650</v>
      </c>
      <c r="O130" s="39">
        <v>42465</v>
      </c>
      <c r="P130" s="38" t="s">
        <v>1610</v>
      </c>
      <c r="Q130" s="65">
        <v>3507362.38</v>
      </c>
    </row>
    <row r="131" spans="1:17" ht="23.25" x14ac:dyDescent="0.25">
      <c r="A131" s="1">
        <v>130</v>
      </c>
      <c r="B131" s="15" t="s">
        <v>499</v>
      </c>
      <c r="C131" s="29"/>
      <c r="D131" s="29" t="s">
        <v>515</v>
      </c>
      <c r="E131" s="29" t="s">
        <v>1500</v>
      </c>
      <c r="F131" s="29" t="s">
        <v>522</v>
      </c>
      <c r="G131" s="29" t="s">
        <v>20</v>
      </c>
      <c r="H131" s="29" t="s">
        <v>108</v>
      </c>
      <c r="I131" s="42">
        <v>11</v>
      </c>
      <c r="J131" s="33" t="str">
        <f t="shared" si="3"/>
        <v>Березовский городской округ, пос. Монетный (г Березовский), ул. Пушкина, д. 11</v>
      </c>
      <c r="K131" s="42">
        <v>657.6</v>
      </c>
      <c r="L131" s="42">
        <v>12</v>
      </c>
      <c r="M131" s="42">
        <v>3</v>
      </c>
      <c r="N131" s="47" t="s">
        <v>1650</v>
      </c>
      <c r="O131" s="39">
        <v>42465</v>
      </c>
      <c r="P131" s="38" t="s">
        <v>1610</v>
      </c>
      <c r="Q131" s="65">
        <v>2123950.44</v>
      </c>
    </row>
    <row r="132" spans="1:17" ht="23.25" x14ac:dyDescent="0.25">
      <c r="A132" s="1">
        <v>131</v>
      </c>
      <c r="B132" s="15" t="s">
        <v>499</v>
      </c>
      <c r="C132" s="29"/>
      <c r="D132" s="29" t="s">
        <v>515</v>
      </c>
      <c r="E132" s="29" t="s">
        <v>1500</v>
      </c>
      <c r="F132" s="29" t="s">
        <v>522</v>
      </c>
      <c r="G132" s="29" t="s">
        <v>20</v>
      </c>
      <c r="H132" s="29" t="s">
        <v>108</v>
      </c>
      <c r="I132" s="42">
        <v>13</v>
      </c>
      <c r="J132" s="33" t="str">
        <f t="shared" si="3"/>
        <v>Березовский городской округ, пос. Монетный (г Березовский), ул. Пушкина, д. 13</v>
      </c>
      <c r="K132" s="42">
        <v>660</v>
      </c>
      <c r="L132" s="42">
        <v>12</v>
      </c>
      <c r="M132" s="42">
        <v>3</v>
      </c>
      <c r="N132" s="47" t="s">
        <v>1650</v>
      </c>
      <c r="O132" s="39">
        <v>42465</v>
      </c>
      <c r="P132" s="38" t="s">
        <v>1610</v>
      </c>
      <c r="Q132" s="65">
        <v>2132186.84</v>
      </c>
    </row>
    <row r="133" spans="1:17" ht="23.25" x14ac:dyDescent="0.25">
      <c r="A133" s="1">
        <v>132</v>
      </c>
      <c r="B133" s="15" t="s">
        <v>499</v>
      </c>
      <c r="C133" s="29"/>
      <c r="D133" s="29" t="s">
        <v>515</v>
      </c>
      <c r="E133" s="29" t="s">
        <v>1500</v>
      </c>
      <c r="F133" s="29" t="s">
        <v>522</v>
      </c>
      <c r="G133" s="29" t="s">
        <v>20</v>
      </c>
      <c r="H133" s="29" t="s">
        <v>108</v>
      </c>
      <c r="I133" s="42">
        <v>15</v>
      </c>
      <c r="J133" s="33" t="str">
        <f t="shared" si="3"/>
        <v>Березовский городской округ, пос. Монетный (г Березовский), ул. Пушкина, д. 15</v>
      </c>
      <c r="K133" s="42">
        <v>661.8</v>
      </c>
      <c r="L133" s="42">
        <v>12</v>
      </c>
      <c r="M133" s="42">
        <v>3</v>
      </c>
      <c r="N133" s="47" t="s">
        <v>1650</v>
      </c>
      <c r="O133" s="39">
        <v>42465</v>
      </c>
      <c r="P133" s="38" t="s">
        <v>1610</v>
      </c>
      <c r="Q133" s="65">
        <v>2133840.02</v>
      </c>
    </row>
    <row r="134" spans="1:17" ht="23.25" x14ac:dyDescent="0.25">
      <c r="A134" s="1">
        <v>133</v>
      </c>
      <c r="B134" s="15" t="s">
        <v>499</v>
      </c>
      <c r="C134" s="29"/>
      <c r="D134" s="29" t="s">
        <v>515</v>
      </c>
      <c r="E134" s="29" t="s">
        <v>1500</v>
      </c>
      <c r="F134" s="29" t="s">
        <v>522</v>
      </c>
      <c r="G134" s="29" t="s">
        <v>20</v>
      </c>
      <c r="H134" s="29" t="s">
        <v>108</v>
      </c>
      <c r="I134" s="42">
        <v>17</v>
      </c>
      <c r="J134" s="33" t="str">
        <f t="shared" si="3"/>
        <v>Березовский городской округ, пос. Монетный (г Березовский), ул. Пушкина, д. 17</v>
      </c>
      <c r="K134" s="42">
        <v>655.5</v>
      </c>
      <c r="L134" s="42">
        <v>12</v>
      </c>
      <c r="M134" s="42">
        <v>3</v>
      </c>
      <c r="N134" s="47" t="s">
        <v>1650</v>
      </c>
      <c r="O134" s="39">
        <v>42465</v>
      </c>
      <c r="P134" s="38" t="s">
        <v>1610</v>
      </c>
      <c r="Q134" s="65">
        <v>2042941.08</v>
      </c>
    </row>
    <row r="135" spans="1:17" ht="23.25" x14ac:dyDescent="0.25">
      <c r="A135" s="1">
        <v>134</v>
      </c>
      <c r="B135" s="15" t="s">
        <v>499</v>
      </c>
      <c r="C135" s="29"/>
      <c r="D135" s="29" t="s">
        <v>515</v>
      </c>
      <c r="E135" s="29" t="s">
        <v>1500</v>
      </c>
      <c r="F135" s="29" t="s">
        <v>523</v>
      </c>
      <c r="G135" s="29" t="s">
        <v>20</v>
      </c>
      <c r="H135" s="29" t="s">
        <v>380</v>
      </c>
      <c r="I135" s="42">
        <v>12</v>
      </c>
      <c r="J135" s="33" t="str">
        <f t="shared" si="3"/>
        <v>Березовский городской округ, пос. Солнечный (г Березовский), ул. Молодежная, д. 12</v>
      </c>
      <c r="K135" s="42">
        <v>503.6</v>
      </c>
      <c r="L135" s="42">
        <v>12</v>
      </c>
      <c r="M135" s="42">
        <v>4</v>
      </c>
      <c r="N135" s="47" t="s">
        <v>1650</v>
      </c>
      <c r="O135" s="39">
        <v>42465</v>
      </c>
      <c r="P135" s="38" t="s">
        <v>1610</v>
      </c>
      <c r="Q135" s="65">
        <v>914904.74</v>
      </c>
    </row>
    <row r="136" spans="1:17" ht="23.25" x14ac:dyDescent="0.25">
      <c r="A136" s="1">
        <v>135</v>
      </c>
      <c r="B136" s="15" t="s">
        <v>499</v>
      </c>
      <c r="C136" s="29"/>
      <c r="D136" s="29" t="s">
        <v>515</v>
      </c>
      <c r="E136" s="29" t="s">
        <v>1500</v>
      </c>
      <c r="F136" s="29" t="s">
        <v>524</v>
      </c>
      <c r="G136" s="29" t="s">
        <v>20</v>
      </c>
      <c r="H136" s="29" t="s">
        <v>525</v>
      </c>
      <c r="I136" s="42">
        <v>10</v>
      </c>
      <c r="J136" s="33" t="str">
        <f t="shared" si="3"/>
        <v>Березовский городской округ, пос. Старопышминск (г Березовский), ул. Металлистов, д. 10</v>
      </c>
      <c r="K136" s="42">
        <v>373.4</v>
      </c>
      <c r="L136" s="42">
        <v>8</v>
      </c>
      <c r="M136" s="42">
        <v>2</v>
      </c>
      <c r="N136" s="47" t="s">
        <v>1650</v>
      </c>
      <c r="O136" s="39">
        <v>42465</v>
      </c>
      <c r="P136" s="38" t="s">
        <v>1610</v>
      </c>
      <c r="Q136" s="65">
        <v>1159974.22</v>
      </c>
    </row>
    <row r="137" spans="1:17" ht="23.25" x14ac:dyDescent="0.25">
      <c r="A137" s="1">
        <v>136</v>
      </c>
      <c r="B137" s="15" t="s">
        <v>499</v>
      </c>
      <c r="C137" s="29" t="s">
        <v>778</v>
      </c>
      <c r="D137" s="29" t="s">
        <v>610</v>
      </c>
      <c r="E137" s="29" t="s">
        <v>18</v>
      </c>
      <c r="F137" s="29" t="s">
        <v>541</v>
      </c>
      <c r="G137" s="29" t="s">
        <v>20</v>
      </c>
      <c r="H137" s="29" t="s">
        <v>69</v>
      </c>
      <c r="I137" s="42">
        <v>6</v>
      </c>
      <c r="J137" s="33" t="str">
        <f t="shared" si="3"/>
        <v>Богдановичский р-н, городской округ Богданович, г. Богданович, ул. Мира, д. 6</v>
      </c>
      <c r="K137" s="42">
        <v>909.3</v>
      </c>
      <c r="L137" s="42">
        <v>19</v>
      </c>
      <c r="M137" s="42">
        <v>1</v>
      </c>
      <c r="N137" s="47" t="s">
        <v>1801</v>
      </c>
      <c r="O137" s="39">
        <v>42458</v>
      </c>
      <c r="P137" s="38" t="s">
        <v>1612</v>
      </c>
      <c r="Q137" s="65">
        <v>228102.07</v>
      </c>
    </row>
    <row r="138" spans="1:17" ht="23.25" x14ac:dyDescent="0.25">
      <c r="A138" s="1">
        <v>137</v>
      </c>
      <c r="B138" s="15" t="s">
        <v>499</v>
      </c>
      <c r="C138" s="29" t="s">
        <v>778</v>
      </c>
      <c r="D138" s="29" t="s">
        <v>610</v>
      </c>
      <c r="E138" s="29" t="s">
        <v>18</v>
      </c>
      <c r="F138" s="29" t="s">
        <v>541</v>
      </c>
      <c r="G138" s="29" t="s">
        <v>20</v>
      </c>
      <c r="H138" s="29" t="s">
        <v>542</v>
      </c>
      <c r="I138" s="42" t="s">
        <v>1431</v>
      </c>
      <c r="J138" s="33" t="str">
        <f t="shared" si="3"/>
        <v>Богдановичский р-н, городской округ Богданович, г. Богданович, ул. Степана Разина, д. 39КОРПУС 1</v>
      </c>
      <c r="K138" s="42">
        <v>4270.3999999999996</v>
      </c>
      <c r="L138" s="42">
        <v>162</v>
      </c>
      <c r="M138" s="42">
        <v>1</v>
      </c>
      <c r="N138" s="47" t="s">
        <v>1801</v>
      </c>
      <c r="O138" s="39">
        <v>42458</v>
      </c>
      <c r="P138" s="38" t="s">
        <v>1612</v>
      </c>
      <c r="Q138" s="65">
        <v>4761224.8</v>
      </c>
    </row>
    <row r="139" spans="1:17" ht="23.25" x14ac:dyDescent="0.25">
      <c r="A139" s="1">
        <v>138</v>
      </c>
      <c r="B139" s="15" t="s">
        <v>499</v>
      </c>
      <c r="C139" s="29" t="s">
        <v>778</v>
      </c>
      <c r="D139" s="29" t="s">
        <v>610</v>
      </c>
      <c r="E139" s="29" t="s">
        <v>18</v>
      </c>
      <c r="F139" s="29" t="s">
        <v>541</v>
      </c>
      <c r="G139" s="29" t="s">
        <v>20</v>
      </c>
      <c r="H139" s="29" t="s">
        <v>542</v>
      </c>
      <c r="I139" s="42" t="s">
        <v>1432</v>
      </c>
      <c r="J139" s="33" t="str">
        <f t="shared" si="3"/>
        <v>Богдановичский р-н, городской округ Богданович, г. Богданович, ул. Степана Разина, д. 39КОРПУС 2</v>
      </c>
      <c r="K139" s="42">
        <v>4210.8</v>
      </c>
      <c r="L139" s="42">
        <v>144</v>
      </c>
      <c r="M139" s="42">
        <v>1</v>
      </c>
      <c r="N139" s="47" t="s">
        <v>2270</v>
      </c>
      <c r="O139" s="39" t="s">
        <v>2271</v>
      </c>
      <c r="P139" s="38" t="s">
        <v>1871</v>
      </c>
      <c r="Q139" s="65">
        <f>3395473.29+401646.26</f>
        <v>3797119.55</v>
      </c>
    </row>
    <row r="140" spans="1:17" ht="23.25" x14ac:dyDescent="0.25">
      <c r="A140" s="1">
        <v>139</v>
      </c>
      <c r="B140" s="15" t="s">
        <v>499</v>
      </c>
      <c r="C140" s="29" t="s">
        <v>778</v>
      </c>
      <c r="D140" s="29" t="s">
        <v>610</v>
      </c>
      <c r="E140" s="29" t="s">
        <v>18</v>
      </c>
      <c r="F140" s="29" t="s">
        <v>541</v>
      </c>
      <c r="G140" s="29" t="s">
        <v>20</v>
      </c>
      <c r="H140" s="29" t="s">
        <v>542</v>
      </c>
      <c r="I140" s="42">
        <v>41</v>
      </c>
      <c r="J140" s="33" t="str">
        <f t="shared" si="3"/>
        <v>Богдановичский р-н, городской округ Богданович, г. Богданович, ул. Степана Разина, д. 41</v>
      </c>
      <c r="K140" s="42">
        <v>3808.8</v>
      </c>
      <c r="L140" s="42">
        <v>158</v>
      </c>
      <c r="M140" s="42">
        <v>1</v>
      </c>
      <c r="N140" s="47" t="s">
        <v>2270</v>
      </c>
      <c r="O140" s="39" t="s">
        <v>2271</v>
      </c>
      <c r="P140" s="38" t="s">
        <v>1871</v>
      </c>
      <c r="Q140" s="65">
        <v>4586301.7</v>
      </c>
    </row>
    <row r="141" spans="1:17" ht="23.25" x14ac:dyDescent="0.25">
      <c r="A141" s="1">
        <v>140</v>
      </c>
      <c r="B141" s="15" t="s">
        <v>499</v>
      </c>
      <c r="C141" s="29" t="s">
        <v>778</v>
      </c>
      <c r="D141" s="29" t="s">
        <v>610</v>
      </c>
      <c r="E141" s="29" t="s">
        <v>1500</v>
      </c>
      <c r="F141" s="29" t="s">
        <v>543</v>
      </c>
      <c r="G141" s="29" t="s">
        <v>20</v>
      </c>
      <c r="H141" s="29" t="s">
        <v>36</v>
      </c>
      <c r="I141" s="42">
        <v>1</v>
      </c>
      <c r="J141" s="33" t="str">
        <f t="shared" si="3"/>
        <v>Богдановичский р-н, городской округ Богданович, пос. Полдневой, ул. Ленина, д. 1</v>
      </c>
      <c r="K141" s="42">
        <v>365.5</v>
      </c>
      <c r="L141" s="42">
        <v>8</v>
      </c>
      <c r="M141" s="42">
        <v>2</v>
      </c>
      <c r="N141" s="47" t="s">
        <v>1801</v>
      </c>
      <c r="O141" s="39">
        <v>42458</v>
      </c>
      <c r="P141" s="38" t="s">
        <v>1612</v>
      </c>
      <c r="Q141" s="65">
        <v>534414.67000000004</v>
      </c>
    </row>
    <row r="142" spans="1:17" ht="23.25" x14ac:dyDescent="0.25">
      <c r="A142" s="1">
        <v>141</v>
      </c>
      <c r="B142" s="15" t="s">
        <v>499</v>
      </c>
      <c r="C142" s="29" t="s">
        <v>778</v>
      </c>
      <c r="D142" s="29" t="s">
        <v>610</v>
      </c>
      <c r="E142" s="29" t="s">
        <v>1500</v>
      </c>
      <c r="F142" s="29" t="s">
        <v>543</v>
      </c>
      <c r="G142" s="29" t="s">
        <v>20</v>
      </c>
      <c r="H142" s="29" t="s">
        <v>77</v>
      </c>
      <c r="I142" s="42">
        <v>4</v>
      </c>
      <c r="J142" s="33" t="str">
        <f t="shared" si="3"/>
        <v>Богдановичский р-н, городской округ Богданович, пос. Полдневой, ул. Свердлова, д. 4</v>
      </c>
      <c r="K142" s="42">
        <v>329.8</v>
      </c>
      <c r="L142" s="42">
        <v>8</v>
      </c>
      <c r="M142" s="42">
        <v>1</v>
      </c>
      <c r="N142" s="47" t="s">
        <v>1801</v>
      </c>
      <c r="O142" s="39">
        <v>42458</v>
      </c>
      <c r="P142" s="38" t="s">
        <v>1612</v>
      </c>
      <c r="Q142" s="65">
        <v>129706.07</v>
      </c>
    </row>
    <row r="143" spans="1:17" ht="23.25" x14ac:dyDescent="0.25">
      <c r="A143" s="1">
        <v>142</v>
      </c>
      <c r="B143" s="15" t="s">
        <v>499</v>
      </c>
      <c r="C143" s="29" t="s">
        <v>778</v>
      </c>
      <c r="D143" s="29" t="s">
        <v>610</v>
      </c>
      <c r="E143" s="29" t="s">
        <v>1500</v>
      </c>
      <c r="F143" s="29" t="s">
        <v>543</v>
      </c>
      <c r="G143" s="29" t="s">
        <v>20</v>
      </c>
      <c r="H143" s="29" t="s">
        <v>544</v>
      </c>
      <c r="I143" s="42">
        <v>7</v>
      </c>
      <c r="J143" s="33" t="str">
        <f t="shared" si="3"/>
        <v>Богдановичский р-н, городской округ Богданович, пос. Полдневой, ул. Сергея Бородина, д. 7</v>
      </c>
      <c r="K143" s="42">
        <v>349.6</v>
      </c>
      <c r="L143" s="42">
        <v>8</v>
      </c>
      <c r="M143" s="42">
        <v>2</v>
      </c>
      <c r="N143" s="47" t="s">
        <v>1869</v>
      </c>
      <c r="O143" s="39" t="s">
        <v>1870</v>
      </c>
      <c r="P143" s="38" t="s">
        <v>1871</v>
      </c>
      <c r="Q143" s="65">
        <v>342097.44</v>
      </c>
    </row>
    <row r="144" spans="1:17" ht="23.25" x14ac:dyDescent="0.25">
      <c r="A144" s="1">
        <v>143</v>
      </c>
      <c r="B144" s="15" t="s">
        <v>499</v>
      </c>
      <c r="C144" s="29" t="s">
        <v>778</v>
      </c>
      <c r="D144" s="29" t="s">
        <v>610</v>
      </c>
      <c r="E144" s="29" t="s">
        <v>1500</v>
      </c>
      <c r="F144" s="29" t="s">
        <v>543</v>
      </c>
      <c r="G144" s="29" t="s">
        <v>20</v>
      </c>
      <c r="H144" s="29" t="s">
        <v>544</v>
      </c>
      <c r="I144" s="42">
        <v>8</v>
      </c>
      <c r="J144" s="33" t="str">
        <f t="shared" si="3"/>
        <v>Богдановичский р-н, городской округ Богданович, пос. Полдневой, ул. Сергея Бородина, д. 8</v>
      </c>
      <c r="K144" s="42">
        <v>359.9</v>
      </c>
      <c r="L144" s="42">
        <v>8</v>
      </c>
      <c r="M144" s="42">
        <v>1</v>
      </c>
      <c r="N144" s="47" t="s">
        <v>1801</v>
      </c>
      <c r="O144" s="39">
        <v>42458</v>
      </c>
      <c r="P144" s="38" t="s">
        <v>1612</v>
      </c>
      <c r="Q144" s="65">
        <v>281895.40000000002</v>
      </c>
    </row>
    <row r="145" spans="1:17" ht="23.25" x14ac:dyDescent="0.25">
      <c r="A145" s="1">
        <v>144</v>
      </c>
      <c r="B145" s="2" t="s">
        <v>218</v>
      </c>
      <c r="C145" s="24" t="s">
        <v>673</v>
      </c>
      <c r="D145" s="29" t="s">
        <v>126</v>
      </c>
      <c r="E145" s="29" t="s">
        <v>18</v>
      </c>
      <c r="F145" s="29" t="s">
        <v>127</v>
      </c>
      <c r="G145" s="29" t="s">
        <v>20</v>
      </c>
      <c r="H145" s="29" t="s">
        <v>129</v>
      </c>
      <c r="I145" s="42">
        <v>11</v>
      </c>
      <c r="J145" s="33" t="str">
        <f t="shared" si="3"/>
        <v>Верхнесалдинский р-н, Верхнесалдинский городской округ, г. Верхняя Салда, ул. 25 Октября, д. 11</v>
      </c>
      <c r="K145" s="42">
        <v>2337.85</v>
      </c>
      <c r="L145" s="42">
        <v>36</v>
      </c>
      <c r="M145" s="42">
        <v>8</v>
      </c>
      <c r="N145" s="47" t="s">
        <v>1802</v>
      </c>
      <c r="O145" s="39">
        <v>42465</v>
      </c>
      <c r="P145" s="38" t="s">
        <v>1619</v>
      </c>
      <c r="Q145" s="65">
        <v>9535936.3599999994</v>
      </c>
    </row>
    <row r="146" spans="1:17" ht="33.75" x14ac:dyDescent="0.25">
      <c r="A146" s="1">
        <v>145</v>
      </c>
      <c r="B146" s="2" t="s">
        <v>218</v>
      </c>
      <c r="C146" s="24" t="s">
        <v>673</v>
      </c>
      <c r="D146" s="29" t="s">
        <v>126</v>
      </c>
      <c r="E146" s="29" t="s">
        <v>18</v>
      </c>
      <c r="F146" s="29" t="s">
        <v>127</v>
      </c>
      <c r="G146" s="29" t="s">
        <v>20</v>
      </c>
      <c r="H146" s="31" t="s">
        <v>129</v>
      </c>
      <c r="I146" s="42">
        <v>3</v>
      </c>
      <c r="J146" s="33" t="str">
        <f t="shared" si="3"/>
        <v>Верхнесалдинский р-н, Верхнесалдинский городской округ, г. Верхняя Салда, ул. 25 Октября, д. 3</v>
      </c>
      <c r="K146" s="42">
        <v>3115.4</v>
      </c>
      <c r="L146" s="42">
        <v>39</v>
      </c>
      <c r="M146" s="42">
        <v>8</v>
      </c>
      <c r="N146" s="47" t="s">
        <v>1872</v>
      </c>
      <c r="O146" s="39" t="s">
        <v>1873</v>
      </c>
      <c r="P146" s="38" t="s">
        <v>1874</v>
      </c>
      <c r="Q146" s="65">
        <v>13891078</v>
      </c>
    </row>
    <row r="147" spans="1:17" ht="23.25" x14ac:dyDescent="0.25">
      <c r="A147" s="1">
        <v>146</v>
      </c>
      <c r="B147" s="2" t="s">
        <v>218</v>
      </c>
      <c r="C147" s="24" t="s">
        <v>673</v>
      </c>
      <c r="D147" s="29" t="s">
        <v>126</v>
      </c>
      <c r="E147" s="29" t="s">
        <v>18</v>
      </c>
      <c r="F147" s="29" t="s">
        <v>127</v>
      </c>
      <c r="G147" s="29" t="s">
        <v>20</v>
      </c>
      <c r="H147" s="29" t="s">
        <v>129</v>
      </c>
      <c r="I147" s="42">
        <v>7</v>
      </c>
      <c r="J147" s="33" t="str">
        <f t="shared" si="3"/>
        <v>Верхнесалдинский р-н, Верхнесалдинский городской округ, г. Верхняя Салда, ул. 25 Октября, д. 7</v>
      </c>
      <c r="K147" s="42">
        <v>3111.8</v>
      </c>
      <c r="L147" s="42">
        <v>41</v>
      </c>
      <c r="M147" s="42">
        <v>8</v>
      </c>
      <c r="N147" s="47" t="s">
        <v>1802</v>
      </c>
      <c r="O147" s="39">
        <v>42465</v>
      </c>
      <c r="P147" s="38" t="s">
        <v>1619</v>
      </c>
      <c r="Q147" s="65">
        <v>12811243.48</v>
      </c>
    </row>
    <row r="148" spans="1:17" ht="23.25" x14ac:dyDescent="0.25">
      <c r="A148" s="1">
        <v>147</v>
      </c>
      <c r="B148" s="2" t="s">
        <v>218</v>
      </c>
      <c r="C148" s="24" t="s">
        <v>673</v>
      </c>
      <c r="D148" s="29" t="s">
        <v>126</v>
      </c>
      <c r="E148" s="29" t="s">
        <v>18</v>
      </c>
      <c r="F148" s="29" t="s">
        <v>127</v>
      </c>
      <c r="G148" s="29" t="s">
        <v>20</v>
      </c>
      <c r="H148" s="29" t="s">
        <v>130</v>
      </c>
      <c r="I148" s="42">
        <v>11</v>
      </c>
      <c r="J148" s="33" t="str">
        <f t="shared" si="3"/>
        <v>Верхнесалдинский р-н, Верхнесалдинский городской округ, г. Верхняя Салда, ул. Евстигнеева, д. 11</v>
      </c>
      <c r="K148" s="42">
        <v>538.9</v>
      </c>
      <c r="L148" s="42">
        <v>8</v>
      </c>
      <c r="M148" s="42">
        <v>8</v>
      </c>
      <c r="N148" s="47" t="s">
        <v>1802</v>
      </c>
      <c r="O148" s="39">
        <v>42465</v>
      </c>
      <c r="P148" s="38" t="s">
        <v>1619</v>
      </c>
      <c r="Q148" s="65">
        <v>3555345.9</v>
      </c>
    </row>
    <row r="149" spans="1:17" ht="23.25" x14ac:dyDescent="0.25">
      <c r="A149" s="1">
        <v>148</v>
      </c>
      <c r="B149" s="2" t="s">
        <v>218</v>
      </c>
      <c r="C149" s="24" t="s">
        <v>673</v>
      </c>
      <c r="D149" s="29" t="s">
        <v>126</v>
      </c>
      <c r="E149" s="29" t="s">
        <v>18</v>
      </c>
      <c r="F149" s="29" t="s">
        <v>127</v>
      </c>
      <c r="G149" s="29" t="s">
        <v>20</v>
      </c>
      <c r="H149" s="29" t="s">
        <v>130</v>
      </c>
      <c r="I149" s="42">
        <v>13</v>
      </c>
      <c r="J149" s="33" t="str">
        <f t="shared" si="3"/>
        <v>Верхнесалдинский р-н, Верхнесалдинский городской округ, г. Верхняя Салда, ул. Евстигнеева, д. 13</v>
      </c>
      <c r="K149" s="42">
        <v>542.5</v>
      </c>
      <c r="L149" s="42">
        <v>8</v>
      </c>
      <c r="M149" s="42">
        <v>8</v>
      </c>
      <c r="N149" s="47" t="s">
        <v>1802</v>
      </c>
      <c r="O149" s="39">
        <v>42465</v>
      </c>
      <c r="P149" s="38" t="s">
        <v>1619</v>
      </c>
      <c r="Q149" s="65">
        <v>3660437.88</v>
      </c>
    </row>
    <row r="150" spans="1:17" ht="23.25" x14ac:dyDescent="0.25">
      <c r="A150" s="1">
        <v>149</v>
      </c>
      <c r="B150" s="2" t="s">
        <v>218</v>
      </c>
      <c r="C150" s="24" t="s">
        <v>673</v>
      </c>
      <c r="D150" s="29" t="s">
        <v>126</v>
      </c>
      <c r="E150" s="29" t="s">
        <v>18</v>
      </c>
      <c r="F150" s="29" t="s">
        <v>127</v>
      </c>
      <c r="G150" s="29" t="s">
        <v>20</v>
      </c>
      <c r="H150" s="29" t="s">
        <v>130</v>
      </c>
      <c r="I150" s="42">
        <v>18</v>
      </c>
      <c r="J150" s="33" t="str">
        <f t="shared" si="3"/>
        <v>Верхнесалдинский р-н, Верхнесалдинский городской округ, г. Верхняя Салда, ул. Евстигнеева, д. 18</v>
      </c>
      <c r="K150" s="42">
        <v>908.3</v>
      </c>
      <c r="L150" s="42">
        <v>8</v>
      </c>
      <c r="M150" s="42">
        <v>7</v>
      </c>
      <c r="N150" s="47" t="s">
        <v>1802</v>
      </c>
      <c r="O150" s="39">
        <v>42465</v>
      </c>
      <c r="P150" s="38" t="s">
        <v>1619</v>
      </c>
      <c r="Q150" s="65">
        <v>3570364.94</v>
      </c>
    </row>
    <row r="151" spans="1:17" ht="33.75" x14ac:dyDescent="0.25">
      <c r="A151" s="1">
        <v>150</v>
      </c>
      <c r="B151" s="2" t="s">
        <v>218</v>
      </c>
      <c r="C151" s="24" t="s">
        <v>673</v>
      </c>
      <c r="D151" s="29" t="s">
        <v>126</v>
      </c>
      <c r="E151" s="29" t="s">
        <v>18</v>
      </c>
      <c r="F151" s="29" t="s">
        <v>127</v>
      </c>
      <c r="G151" s="29" t="s">
        <v>20</v>
      </c>
      <c r="H151" s="29" t="s">
        <v>130</v>
      </c>
      <c r="I151" s="42">
        <v>20</v>
      </c>
      <c r="J151" s="33" t="str">
        <f t="shared" si="3"/>
        <v>Верхнесалдинский р-н, Верхнесалдинский городской округ, г. Верхняя Салда, ул. Евстигнеева, д. 20</v>
      </c>
      <c r="K151" s="42">
        <v>539.70000000000005</v>
      </c>
      <c r="L151" s="42">
        <v>8</v>
      </c>
      <c r="M151" s="42">
        <v>8</v>
      </c>
      <c r="N151" s="47" t="s">
        <v>1740</v>
      </c>
      <c r="O151" s="39">
        <v>42237</v>
      </c>
      <c r="P151" s="38" t="s">
        <v>1860</v>
      </c>
      <c r="Q151" s="65">
        <v>1949960.62</v>
      </c>
    </row>
    <row r="152" spans="1:17" ht="33.75" x14ac:dyDescent="0.25">
      <c r="A152" s="1">
        <v>151</v>
      </c>
      <c r="B152" s="2" t="s">
        <v>218</v>
      </c>
      <c r="C152" s="24" t="s">
        <v>673</v>
      </c>
      <c r="D152" s="29" t="s">
        <v>126</v>
      </c>
      <c r="E152" s="29" t="s">
        <v>18</v>
      </c>
      <c r="F152" s="29" t="s">
        <v>127</v>
      </c>
      <c r="G152" s="29" t="s">
        <v>20</v>
      </c>
      <c r="H152" s="29" t="s">
        <v>130</v>
      </c>
      <c r="I152" s="42">
        <v>26</v>
      </c>
      <c r="J152" s="33" t="str">
        <f t="shared" si="3"/>
        <v>Верхнесалдинский р-н, Верхнесалдинский городской округ, г. Верхняя Салда, ул. Евстигнеева, д. 26</v>
      </c>
      <c r="K152" s="42">
        <v>546.70000000000005</v>
      </c>
      <c r="L152" s="42">
        <v>8</v>
      </c>
      <c r="M152" s="42">
        <v>8</v>
      </c>
      <c r="N152" s="47" t="s">
        <v>1740</v>
      </c>
      <c r="O152" s="39">
        <v>42237</v>
      </c>
      <c r="P152" s="38" t="s">
        <v>1860</v>
      </c>
      <c r="Q152" s="65">
        <v>2507005.58</v>
      </c>
    </row>
    <row r="153" spans="1:17" ht="33.75" x14ac:dyDescent="0.25">
      <c r="A153" s="1">
        <v>152</v>
      </c>
      <c r="B153" s="2" t="s">
        <v>218</v>
      </c>
      <c r="C153" s="24" t="s">
        <v>673</v>
      </c>
      <c r="D153" s="29" t="s">
        <v>126</v>
      </c>
      <c r="E153" s="29" t="s">
        <v>18</v>
      </c>
      <c r="F153" s="29" t="s">
        <v>127</v>
      </c>
      <c r="G153" s="29" t="s">
        <v>20</v>
      </c>
      <c r="H153" s="29" t="s">
        <v>130</v>
      </c>
      <c r="I153" s="42">
        <v>28</v>
      </c>
      <c r="J153" s="33" t="str">
        <f t="shared" si="3"/>
        <v>Верхнесалдинский р-н, Верхнесалдинский городской округ, г. Верхняя Салда, ул. Евстигнеева, д. 28</v>
      </c>
      <c r="K153" s="42">
        <v>895.4</v>
      </c>
      <c r="L153" s="42">
        <v>12</v>
      </c>
      <c r="M153" s="42">
        <v>8</v>
      </c>
      <c r="N153" s="47" t="s">
        <v>1740</v>
      </c>
      <c r="O153" s="39">
        <v>42237</v>
      </c>
      <c r="P153" s="38" t="s">
        <v>1860</v>
      </c>
      <c r="Q153" s="65">
        <v>2308726.64</v>
      </c>
    </row>
    <row r="154" spans="1:17" ht="33.75" x14ac:dyDescent="0.25">
      <c r="A154" s="1">
        <v>153</v>
      </c>
      <c r="B154" s="2" t="s">
        <v>218</v>
      </c>
      <c r="C154" s="24" t="s">
        <v>673</v>
      </c>
      <c r="D154" s="29" t="s">
        <v>126</v>
      </c>
      <c r="E154" s="29" t="s">
        <v>18</v>
      </c>
      <c r="F154" s="29" t="s">
        <v>127</v>
      </c>
      <c r="G154" s="29" t="s">
        <v>20</v>
      </c>
      <c r="H154" s="29" t="s">
        <v>130</v>
      </c>
      <c r="I154" s="42">
        <v>9</v>
      </c>
      <c r="J154" s="33" t="str">
        <f t="shared" si="3"/>
        <v>Верхнесалдинский р-н, Верхнесалдинский городской округ, г. Верхняя Салда, ул. Евстигнеева, д. 9</v>
      </c>
      <c r="K154" s="42">
        <v>867.1</v>
      </c>
      <c r="L154" s="42">
        <v>12</v>
      </c>
      <c r="M154" s="42">
        <v>8</v>
      </c>
      <c r="N154" s="47" t="s">
        <v>1740</v>
      </c>
      <c r="O154" s="39">
        <v>42237</v>
      </c>
      <c r="P154" s="38" t="s">
        <v>1860</v>
      </c>
      <c r="Q154" s="65">
        <v>4076717.1</v>
      </c>
    </row>
    <row r="155" spans="1:17" ht="33.75" x14ac:dyDescent="0.25">
      <c r="A155" s="1">
        <v>154</v>
      </c>
      <c r="B155" s="2" t="s">
        <v>218</v>
      </c>
      <c r="C155" s="24" t="s">
        <v>673</v>
      </c>
      <c r="D155" s="29" t="s">
        <v>126</v>
      </c>
      <c r="E155" s="29" t="s">
        <v>18</v>
      </c>
      <c r="F155" s="29" t="s">
        <v>127</v>
      </c>
      <c r="G155" s="29" t="s">
        <v>20</v>
      </c>
      <c r="H155" s="29" t="s">
        <v>131</v>
      </c>
      <c r="I155" s="42">
        <v>12</v>
      </c>
      <c r="J155" s="33" t="str">
        <f t="shared" si="3"/>
        <v>Верхнесалдинский р-н, Верхнесалдинский городской округ, г. Верхняя Салда, ул. Карла Либкнехта, д. 12</v>
      </c>
      <c r="K155" s="42">
        <v>2718.3</v>
      </c>
      <c r="L155" s="42">
        <v>36</v>
      </c>
      <c r="M155" s="42">
        <v>8</v>
      </c>
      <c r="N155" s="47" t="s">
        <v>1740</v>
      </c>
      <c r="O155" s="39">
        <v>42237</v>
      </c>
      <c r="P155" s="38" t="s">
        <v>1860</v>
      </c>
      <c r="Q155" s="65">
        <v>9432826.7799999993</v>
      </c>
    </row>
    <row r="156" spans="1:17" ht="23.25" x14ac:dyDescent="0.25">
      <c r="A156" s="1">
        <v>155</v>
      </c>
      <c r="B156" s="2" t="s">
        <v>218</v>
      </c>
      <c r="C156" s="24" t="s">
        <v>673</v>
      </c>
      <c r="D156" s="29" t="s">
        <v>126</v>
      </c>
      <c r="E156" s="29" t="s">
        <v>18</v>
      </c>
      <c r="F156" s="29" t="s">
        <v>127</v>
      </c>
      <c r="G156" s="29" t="s">
        <v>20</v>
      </c>
      <c r="H156" s="29" t="s">
        <v>131</v>
      </c>
      <c r="I156" s="42">
        <v>2</v>
      </c>
      <c r="J156" s="33" t="str">
        <f t="shared" si="3"/>
        <v>Верхнесалдинский р-н, Верхнесалдинский городской округ, г. Верхняя Салда, ул. Карла Либкнехта, д. 2</v>
      </c>
      <c r="K156" s="42">
        <v>1770.3</v>
      </c>
      <c r="L156" s="42">
        <v>27</v>
      </c>
      <c r="M156" s="42">
        <v>8</v>
      </c>
      <c r="N156" s="47" t="s">
        <v>1802</v>
      </c>
      <c r="O156" s="39">
        <v>42465</v>
      </c>
      <c r="P156" s="38" t="s">
        <v>1619</v>
      </c>
      <c r="Q156" s="65">
        <v>7572253.5199999996</v>
      </c>
    </row>
    <row r="157" spans="1:17" ht="33.75" x14ac:dyDescent="0.25">
      <c r="A157" s="1">
        <v>156</v>
      </c>
      <c r="B157" s="2" t="s">
        <v>218</v>
      </c>
      <c r="C157" s="24" t="s">
        <v>673</v>
      </c>
      <c r="D157" s="29" t="s">
        <v>126</v>
      </c>
      <c r="E157" s="29" t="s">
        <v>18</v>
      </c>
      <c r="F157" s="29" t="s">
        <v>127</v>
      </c>
      <c r="G157" s="29" t="s">
        <v>20</v>
      </c>
      <c r="H157" s="29" t="s">
        <v>131</v>
      </c>
      <c r="I157" s="42">
        <v>4</v>
      </c>
      <c r="J157" s="33" t="str">
        <f t="shared" si="3"/>
        <v>Верхнесалдинский р-н, Верхнесалдинский городской округ, г. Верхняя Салда, ул. Карла Либкнехта, д. 4</v>
      </c>
      <c r="K157" s="42">
        <v>2417.2600000000002</v>
      </c>
      <c r="L157" s="42">
        <v>36</v>
      </c>
      <c r="M157" s="42">
        <v>8</v>
      </c>
      <c r="N157" s="47" t="s">
        <v>1740</v>
      </c>
      <c r="O157" s="39">
        <v>42237</v>
      </c>
      <c r="P157" s="38" t="s">
        <v>1860</v>
      </c>
      <c r="Q157" s="65">
        <v>9626586.3200000003</v>
      </c>
    </row>
    <row r="158" spans="1:17" ht="33.75" x14ac:dyDescent="0.25">
      <c r="A158" s="1">
        <v>157</v>
      </c>
      <c r="B158" s="2" t="s">
        <v>218</v>
      </c>
      <c r="C158" s="24" t="s">
        <v>673</v>
      </c>
      <c r="D158" s="29" t="s">
        <v>126</v>
      </c>
      <c r="E158" s="29" t="s">
        <v>18</v>
      </c>
      <c r="F158" s="29" t="s">
        <v>127</v>
      </c>
      <c r="G158" s="29" t="s">
        <v>20</v>
      </c>
      <c r="H158" s="29" t="s">
        <v>131</v>
      </c>
      <c r="I158" s="42">
        <v>8</v>
      </c>
      <c r="J158" s="33" t="str">
        <f t="shared" si="3"/>
        <v>Верхнесалдинский р-н, Верхнесалдинский городской округ, г. Верхняя Салда, ул. Карла Либкнехта, д. 8</v>
      </c>
      <c r="K158" s="42">
        <v>1854.26</v>
      </c>
      <c r="L158" s="42">
        <v>30</v>
      </c>
      <c r="M158" s="42">
        <v>8</v>
      </c>
      <c r="N158" s="47" t="s">
        <v>1740</v>
      </c>
      <c r="O158" s="39">
        <v>42237</v>
      </c>
      <c r="P158" s="38" t="s">
        <v>1860</v>
      </c>
      <c r="Q158" s="65">
        <v>7005877.1200000001</v>
      </c>
    </row>
    <row r="159" spans="1:17" ht="33.75" x14ac:dyDescent="0.25">
      <c r="A159" s="1">
        <v>158</v>
      </c>
      <c r="B159" s="2" t="s">
        <v>218</v>
      </c>
      <c r="C159" s="24" t="s">
        <v>673</v>
      </c>
      <c r="D159" s="29" t="s">
        <v>126</v>
      </c>
      <c r="E159" s="29" t="s">
        <v>18</v>
      </c>
      <c r="F159" s="29" t="s">
        <v>127</v>
      </c>
      <c r="G159" s="29" t="s">
        <v>20</v>
      </c>
      <c r="H159" s="29" t="s">
        <v>128</v>
      </c>
      <c r="I159" s="42">
        <v>27</v>
      </c>
      <c r="J159" s="33" t="str">
        <f t="shared" si="3"/>
        <v>Верхнесалдинский р-н, Верхнесалдинский городской округ, г. Верхняя Салда, ул. Крупской, д. 27</v>
      </c>
      <c r="K159" s="42">
        <v>1422.5</v>
      </c>
      <c r="L159" s="42">
        <v>12</v>
      </c>
      <c r="M159" s="42">
        <v>8</v>
      </c>
      <c r="N159" s="47" t="s">
        <v>1740</v>
      </c>
      <c r="O159" s="39">
        <v>42237</v>
      </c>
      <c r="P159" s="38" t="s">
        <v>1860</v>
      </c>
      <c r="Q159" s="65">
        <v>4357198.38</v>
      </c>
    </row>
    <row r="160" spans="1:17" ht="33.75" x14ac:dyDescent="0.25">
      <c r="A160" s="1">
        <v>159</v>
      </c>
      <c r="B160" s="2" t="s">
        <v>218</v>
      </c>
      <c r="C160" s="24" t="s">
        <v>673</v>
      </c>
      <c r="D160" s="29" t="s">
        <v>126</v>
      </c>
      <c r="E160" s="29" t="s">
        <v>18</v>
      </c>
      <c r="F160" s="29" t="s">
        <v>127</v>
      </c>
      <c r="G160" s="29" t="s">
        <v>20</v>
      </c>
      <c r="H160" s="29" t="s">
        <v>128</v>
      </c>
      <c r="I160" s="42">
        <v>29</v>
      </c>
      <c r="J160" s="33" t="str">
        <f t="shared" si="3"/>
        <v>Верхнесалдинский р-н, Верхнесалдинский городской округ, г. Верхняя Салда, ул. Крупской, д. 29</v>
      </c>
      <c r="K160" s="42">
        <v>1483.6</v>
      </c>
      <c r="L160" s="42">
        <v>6</v>
      </c>
      <c r="M160" s="42">
        <v>8</v>
      </c>
      <c r="N160" s="47" t="s">
        <v>1740</v>
      </c>
      <c r="O160" s="39">
        <v>42237</v>
      </c>
      <c r="P160" s="38" t="s">
        <v>1860</v>
      </c>
      <c r="Q160" s="65">
        <v>3208218.22</v>
      </c>
    </row>
    <row r="161" spans="1:17" ht="33.75" x14ac:dyDescent="0.25">
      <c r="A161" s="1">
        <v>160</v>
      </c>
      <c r="B161" s="2" t="s">
        <v>218</v>
      </c>
      <c r="C161" s="24" t="s">
        <v>673</v>
      </c>
      <c r="D161" s="29" t="s">
        <v>126</v>
      </c>
      <c r="E161" s="29" t="s">
        <v>18</v>
      </c>
      <c r="F161" s="29" t="s">
        <v>127</v>
      </c>
      <c r="G161" s="29" t="s">
        <v>20</v>
      </c>
      <c r="H161" s="29" t="s">
        <v>128</v>
      </c>
      <c r="I161" s="42">
        <v>31</v>
      </c>
      <c r="J161" s="33" t="str">
        <f t="shared" si="3"/>
        <v>Верхнесалдинский р-н, Верхнесалдинский городской округ, г. Верхняя Салда, ул. Крупской, д. 31</v>
      </c>
      <c r="K161" s="42">
        <v>900.4</v>
      </c>
      <c r="L161" s="42">
        <v>12</v>
      </c>
      <c r="M161" s="42">
        <v>8</v>
      </c>
      <c r="N161" s="47" t="s">
        <v>1740</v>
      </c>
      <c r="O161" s="39">
        <v>42237</v>
      </c>
      <c r="P161" s="38" t="s">
        <v>1860</v>
      </c>
      <c r="Q161" s="65">
        <v>2724859.54</v>
      </c>
    </row>
    <row r="162" spans="1:17" ht="23.25" x14ac:dyDescent="0.25">
      <c r="A162" s="1">
        <v>161</v>
      </c>
      <c r="B162" s="2" t="s">
        <v>218</v>
      </c>
      <c r="C162" s="24" t="s">
        <v>673</v>
      </c>
      <c r="D162" s="29" t="s">
        <v>126</v>
      </c>
      <c r="E162" s="29" t="s">
        <v>18</v>
      </c>
      <c r="F162" s="29" t="s">
        <v>127</v>
      </c>
      <c r="G162" s="29" t="s">
        <v>20</v>
      </c>
      <c r="H162" s="29" t="s">
        <v>132</v>
      </c>
      <c r="I162" s="42">
        <v>24</v>
      </c>
      <c r="J162" s="33" t="str">
        <f t="shared" si="3"/>
        <v>Верхнесалдинский р-н, Верхнесалдинский городской округ, г. Верхняя Салда, ул. Энгельса, д. 24</v>
      </c>
      <c r="K162" s="42">
        <v>536.29999999999995</v>
      </c>
      <c r="L162" s="42">
        <v>8</v>
      </c>
      <c r="M162" s="42">
        <v>8</v>
      </c>
      <c r="N162" s="47" t="s">
        <v>1802</v>
      </c>
      <c r="O162" s="39">
        <v>42465</v>
      </c>
      <c r="P162" s="38" t="s">
        <v>1619</v>
      </c>
      <c r="Q162" s="65">
        <v>3505919.24</v>
      </c>
    </row>
    <row r="163" spans="1:17" ht="23.25" x14ac:dyDescent="0.25">
      <c r="A163" s="1">
        <v>162</v>
      </c>
      <c r="B163" s="2" t="s">
        <v>218</v>
      </c>
      <c r="C163" s="49" t="s">
        <v>673</v>
      </c>
      <c r="D163" s="50" t="s">
        <v>126</v>
      </c>
      <c r="E163" s="50" t="s">
        <v>18</v>
      </c>
      <c r="F163" s="50" t="s">
        <v>127</v>
      </c>
      <c r="G163" s="50" t="s">
        <v>20</v>
      </c>
      <c r="H163" s="50" t="s">
        <v>132</v>
      </c>
      <c r="I163" s="51" t="s">
        <v>219</v>
      </c>
      <c r="J163" s="52" t="str">
        <f t="shared" si="3"/>
        <v>Верхнесалдинский р-н, Верхнесалдинский городской округ, г. Верхняя Салда, ул. Энгельса, д. 68КОРПУС 1</v>
      </c>
      <c r="K163" s="51">
        <v>2669.09</v>
      </c>
      <c r="L163" s="51">
        <v>54</v>
      </c>
      <c r="M163" s="51">
        <v>1</v>
      </c>
      <c r="N163" s="53" t="s">
        <v>1475</v>
      </c>
      <c r="O163" s="54">
        <v>42570</v>
      </c>
      <c r="P163" s="55" t="s">
        <v>1494</v>
      </c>
      <c r="Q163" s="65">
        <v>2030501.28</v>
      </c>
    </row>
    <row r="164" spans="1:17" ht="23.25" x14ac:dyDescent="0.25">
      <c r="A164" s="1">
        <v>163</v>
      </c>
      <c r="B164" s="2" t="s">
        <v>327</v>
      </c>
      <c r="C164" s="24" t="s">
        <v>753</v>
      </c>
      <c r="D164" s="29" t="s">
        <v>335</v>
      </c>
      <c r="E164" s="29" t="s">
        <v>18</v>
      </c>
      <c r="F164" s="29" t="s">
        <v>336</v>
      </c>
      <c r="G164" s="29" t="s">
        <v>20</v>
      </c>
      <c r="H164" s="29" t="s">
        <v>81</v>
      </c>
      <c r="I164" s="42">
        <v>36</v>
      </c>
      <c r="J164" s="33" t="str">
        <f t="shared" si="3"/>
        <v>Верхотурский р-н, городской округ Верхотурский, г. Верхотурье, ул. Володарского, д. 36</v>
      </c>
      <c r="K164" s="42">
        <v>74.3</v>
      </c>
      <c r="L164" s="42">
        <v>3</v>
      </c>
      <c r="M164" s="42">
        <v>3</v>
      </c>
      <c r="N164" s="47" t="s">
        <v>1803</v>
      </c>
      <c r="O164" s="39">
        <v>42282</v>
      </c>
      <c r="P164" s="38" t="s">
        <v>1608</v>
      </c>
      <c r="Q164" s="65">
        <v>487493.4</v>
      </c>
    </row>
    <row r="165" spans="1:17" ht="23.25" x14ac:dyDescent="0.25">
      <c r="A165" s="1">
        <v>164</v>
      </c>
      <c r="B165" s="2" t="s">
        <v>327</v>
      </c>
      <c r="C165" s="24" t="s">
        <v>753</v>
      </c>
      <c r="D165" s="29" t="s">
        <v>335</v>
      </c>
      <c r="E165" s="29" t="s">
        <v>18</v>
      </c>
      <c r="F165" s="29" t="s">
        <v>336</v>
      </c>
      <c r="G165" s="29" t="s">
        <v>20</v>
      </c>
      <c r="H165" s="29" t="s">
        <v>337</v>
      </c>
      <c r="I165" s="42">
        <v>16</v>
      </c>
      <c r="J165" s="33" t="str">
        <f t="shared" si="3"/>
        <v>Верхотурский р-н, городской округ Верхотурский, г. Верхотурье, ул. Дидковского, д. 16</v>
      </c>
      <c r="K165" s="42">
        <v>181.39</v>
      </c>
      <c r="L165" s="42">
        <v>4</v>
      </c>
      <c r="M165" s="42">
        <v>3</v>
      </c>
      <c r="N165" s="47" t="s">
        <v>1803</v>
      </c>
      <c r="O165" s="39">
        <v>42282</v>
      </c>
      <c r="P165" s="38" t="s">
        <v>1608</v>
      </c>
      <c r="Q165" s="65">
        <v>294256.59999999998</v>
      </c>
    </row>
    <row r="166" spans="1:17" ht="23.25" x14ac:dyDescent="0.25">
      <c r="A166" s="1">
        <v>165</v>
      </c>
      <c r="B166" s="2" t="s">
        <v>327</v>
      </c>
      <c r="C166" s="24" t="s">
        <v>753</v>
      </c>
      <c r="D166" s="29" t="s">
        <v>335</v>
      </c>
      <c r="E166" s="29" t="s">
        <v>18</v>
      </c>
      <c r="F166" s="29" t="s">
        <v>336</v>
      </c>
      <c r="G166" s="29" t="s">
        <v>20</v>
      </c>
      <c r="H166" s="29" t="s">
        <v>337</v>
      </c>
      <c r="I166" s="42">
        <v>29</v>
      </c>
      <c r="J166" s="33" t="str">
        <f t="shared" si="3"/>
        <v>Верхотурский р-н, городской округ Верхотурский, г. Верхотурье, ул. Дидковского, д. 29</v>
      </c>
      <c r="K166" s="42">
        <v>163.5</v>
      </c>
      <c r="L166" s="42">
        <v>4</v>
      </c>
      <c r="M166" s="42">
        <v>3</v>
      </c>
      <c r="N166" s="47" t="s">
        <v>1803</v>
      </c>
      <c r="O166" s="39">
        <v>42282</v>
      </c>
      <c r="P166" s="38" t="s">
        <v>1608</v>
      </c>
      <c r="Q166" s="65">
        <v>308640.8</v>
      </c>
    </row>
    <row r="167" spans="1:17" ht="23.25" x14ac:dyDescent="0.25">
      <c r="A167" s="1">
        <v>166</v>
      </c>
      <c r="B167" s="2" t="s">
        <v>327</v>
      </c>
      <c r="C167" s="24" t="s">
        <v>753</v>
      </c>
      <c r="D167" s="29" t="s">
        <v>335</v>
      </c>
      <c r="E167" s="29" t="s">
        <v>18</v>
      </c>
      <c r="F167" s="29" t="s">
        <v>336</v>
      </c>
      <c r="G167" s="29" t="s">
        <v>20</v>
      </c>
      <c r="H167" s="29" t="s">
        <v>338</v>
      </c>
      <c r="I167" s="42">
        <v>12</v>
      </c>
      <c r="J167" s="33" t="str">
        <f t="shared" si="3"/>
        <v>Верхотурский р-н, городской округ Верхотурский, г. Верхотурье, ул. Ершова, д. 12</v>
      </c>
      <c r="K167" s="42">
        <v>257.60000000000002</v>
      </c>
      <c r="L167" s="42">
        <v>10</v>
      </c>
      <c r="M167" s="42">
        <v>3</v>
      </c>
      <c r="N167" s="47" t="s">
        <v>1803</v>
      </c>
      <c r="O167" s="39">
        <v>42282</v>
      </c>
      <c r="P167" s="38" t="s">
        <v>1608</v>
      </c>
      <c r="Q167" s="65">
        <v>367614.84</v>
      </c>
    </row>
    <row r="168" spans="1:17" ht="23.25" x14ac:dyDescent="0.25">
      <c r="A168" s="1">
        <v>167</v>
      </c>
      <c r="B168" s="2" t="s">
        <v>327</v>
      </c>
      <c r="C168" s="24" t="s">
        <v>753</v>
      </c>
      <c r="D168" s="29" t="s">
        <v>335</v>
      </c>
      <c r="E168" s="29" t="s">
        <v>18</v>
      </c>
      <c r="F168" s="29" t="s">
        <v>336</v>
      </c>
      <c r="G168" s="29" t="s">
        <v>20</v>
      </c>
      <c r="H168" s="29" t="s">
        <v>338</v>
      </c>
      <c r="I168" s="42">
        <v>6</v>
      </c>
      <c r="J168" s="33" t="str">
        <f t="shared" si="3"/>
        <v>Верхотурский р-н, городской округ Верхотурский, г. Верхотурье, ул. Ершова, д. 6</v>
      </c>
      <c r="K168" s="42">
        <v>234.85</v>
      </c>
      <c r="L168" s="42">
        <v>6</v>
      </c>
      <c r="M168" s="42">
        <v>3</v>
      </c>
      <c r="N168" s="47" t="s">
        <v>1803</v>
      </c>
      <c r="O168" s="39">
        <v>42282</v>
      </c>
      <c r="P168" s="38" t="s">
        <v>1608</v>
      </c>
      <c r="Q168" s="65">
        <v>472184.08</v>
      </c>
    </row>
    <row r="169" spans="1:17" ht="23.25" x14ac:dyDescent="0.25">
      <c r="A169" s="1">
        <v>168</v>
      </c>
      <c r="B169" s="2" t="s">
        <v>327</v>
      </c>
      <c r="C169" s="24" t="s">
        <v>753</v>
      </c>
      <c r="D169" s="29" t="s">
        <v>335</v>
      </c>
      <c r="E169" s="29" t="s">
        <v>18</v>
      </c>
      <c r="F169" s="29" t="s">
        <v>336</v>
      </c>
      <c r="G169" s="29" t="s">
        <v>20</v>
      </c>
      <c r="H169" s="29" t="s">
        <v>75</v>
      </c>
      <c r="I169" s="42">
        <v>15</v>
      </c>
      <c r="J169" s="33" t="str">
        <f t="shared" si="3"/>
        <v>Верхотурский р-н, городской округ Верхотурский, г. Верхотурье, ул. Карла Маркса, д. 15</v>
      </c>
      <c r="K169" s="42">
        <v>137.69999999999999</v>
      </c>
      <c r="L169" s="42">
        <v>4</v>
      </c>
      <c r="M169" s="42">
        <v>2</v>
      </c>
      <c r="N169" s="47" t="s">
        <v>1803</v>
      </c>
      <c r="O169" s="39">
        <v>42282</v>
      </c>
      <c r="P169" s="38" t="s">
        <v>1608</v>
      </c>
      <c r="Q169" s="65">
        <v>182682.88</v>
      </c>
    </row>
    <row r="170" spans="1:17" ht="23.25" x14ac:dyDescent="0.25">
      <c r="A170" s="1">
        <v>169</v>
      </c>
      <c r="B170" s="2" t="s">
        <v>327</v>
      </c>
      <c r="C170" s="24" t="s">
        <v>753</v>
      </c>
      <c r="D170" s="29" t="s">
        <v>335</v>
      </c>
      <c r="E170" s="29" t="s">
        <v>18</v>
      </c>
      <c r="F170" s="29" t="s">
        <v>336</v>
      </c>
      <c r="G170" s="29" t="s">
        <v>20</v>
      </c>
      <c r="H170" s="29" t="s">
        <v>75</v>
      </c>
      <c r="I170" s="42">
        <v>25</v>
      </c>
      <c r="J170" s="33" t="str">
        <f t="shared" si="3"/>
        <v>Верхотурский р-н, городской округ Верхотурский, г. Верхотурье, ул. Карла Маркса, д. 25</v>
      </c>
      <c r="K170" s="42">
        <v>188.4</v>
      </c>
      <c r="L170" s="42">
        <v>4</v>
      </c>
      <c r="M170" s="42">
        <v>2</v>
      </c>
      <c r="N170" s="47" t="s">
        <v>1803</v>
      </c>
      <c r="O170" s="39">
        <v>42282</v>
      </c>
      <c r="P170" s="38" t="s">
        <v>1608</v>
      </c>
      <c r="Q170" s="65">
        <v>422953.3</v>
      </c>
    </row>
    <row r="171" spans="1:17" ht="23.25" x14ac:dyDescent="0.25">
      <c r="A171" s="1">
        <v>170</v>
      </c>
      <c r="B171" s="2" t="s">
        <v>327</v>
      </c>
      <c r="C171" s="24" t="s">
        <v>753</v>
      </c>
      <c r="D171" s="29" t="s">
        <v>335</v>
      </c>
      <c r="E171" s="29" t="s">
        <v>18</v>
      </c>
      <c r="F171" s="29" t="s">
        <v>336</v>
      </c>
      <c r="G171" s="29" t="s">
        <v>20</v>
      </c>
      <c r="H171" s="29" t="s">
        <v>75</v>
      </c>
      <c r="I171" s="42">
        <v>26</v>
      </c>
      <c r="J171" s="33" t="str">
        <f t="shared" si="3"/>
        <v>Верхотурский р-н, городской округ Верхотурский, г. Верхотурье, ул. Карла Маркса, д. 26</v>
      </c>
      <c r="K171" s="42">
        <v>166.8</v>
      </c>
      <c r="L171" s="42">
        <v>4</v>
      </c>
      <c r="M171" s="42">
        <v>2</v>
      </c>
      <c r="N171" s="47" t="s">
        <v>1803</v>
      </c>
      <c r="O171" s="39">
        <v>42282</v>
      </c>
      <c r="P171" s="38" t="s">
        <v>1608</v>
      </c>
      <c r="Q171" s="65">
        <v>312741.3</v>
      </c>
    </row>
    <row r="172" spans="1:17" ht="23.25" x14ac:dyDescent="0.25">
      <c r="A172" s="1">
        <v>171</v>
      </c>
      <c r="B172" s="2" t="s">
        <v>327</v>
      </c>
      <c r="C172" s="24" t="s">
        <v>753</v>
      </c>
      <c r="D172" s="29" t="s">
        <v>335</v>
      </c>
      <c r="E172" s="29" t="s">
        <v>18</v>
      </c>
      <c r="F172" s="29" t="s">
        <v>336</v>
      </c>
      <c r="G172" s="29" t="s">
        <v>20</v>
      </c>
      <c r="H172" s="29" t="s">
        <v>75</v>
      </c>
      <c r="I172" s="42">
        <v>27</v>
      </c>
      <c r="J172" s="33" t="str">
        <f t="shared" si="3"/>
        <v>Верхотурский р-н, городской округ Верхотурский, г. Верхотурье, ул. Карла Маркса, д. 27</v>
      </c>
      <c r="K172" s="42">
        <v>145.1</v>
      </c>
      <c r="L172" s="42">
        <v>6</v>
      </c>
      <c r="M172" s="42">
        <v>3</v>
      </c>
      <c r="N172" s="47" t="s">
        <v>1803</v>
      </c>
      <c r="O172" s="39">
        <v>42282</v>
      </c>
      <c r="P172" s="38" t="s">
        <v>1608</v>
      </c>
      <c r="Q172" s="65">
        <v>512462.2</v>
      </c>
    </row>
    <row r="173" spans="1:17" ht="23.25" x14ac:dyDescent="0.25">
      <c r="A173" s="1">
        <v>172</v>
      </c>
      <c r="B173" s="2" t="s">
        <v>327</v>
      </c>
      <c r="C173" s="24" t="s">
        <v>753</v>
      </c>
      <c r="D173" s="29" t="s">
        <v>335</v>
      </c>
      <c r="E173" s="29" t="s">
        <v>18</v>
      </c>
      <c r="F173" s="29" t="s">
        <v>336</v>
      </c>
      <c r="G173" s="29" t="s">
        <v>20</v>
      </c>
      <c r="H173" s="29" t="s">
        <v>53</v>
      </c>
      <c r="I173" s="42">
        <v>21</v>
      </c>
      <c r="J173" s="33" t="str">
        <f t="shared" si="3"/>
        <v>Верхотурский р-н, городской округ Верхотурский, г. Верхотурье, ул. Комсомольская, д. 21</v>
      </c>
      <c r="K173" s="42">
        <v>126</v>
      </c>
      <c r="L173" s="42">
        <v>6</v>
      </c>
      <c r="M173" s="42">
        <v>3</v>
      </c>
      <c r="N173" s="47" t="s">
        <v>1804</v>
      </c>
      <c r="O173" s="39">
        <v>42521</v>
      </c>
      <c r="P173" s="38" t="s">
        <v>1741</v>
      </c>
      <c r="Q173" s="65">
        <v>733231.94</v>
      </c>
    </row>
    <row r="174" spans="1:17" ht="23.25" x14ac:dyDescent="0.25">
      <c r="A174" s="1">
        <v>173</v>
      </c>
      <c r="B174" s="2" t="s">
        <v>327</v>
      </c>
      <c r="C174" s="24" t="s">
        <v>753</v>
      </c>
      <c r="D174" s="29" t="s">
        <v>335</v>
      </c>
      <c r="E174" s="29" t="s">
        <v>18</v>
      </c>
      <c r="F174" s="29" t="s">
        <v>336</v>
      </c>
      <c r="G174" s="29" t="s">
        <v>20</v>
      </c>
      <c r="H174" s="29" t="s">
        <v>36</v>
      </c>
      <c r="I174" s="42">
        <v>25</v>
      </c>
      <c r="J174" s="33" t="str">
        <f t="shared" si="3"/>
        <v>Верхотурский р-н, городской округ Верхотурский, г. Верхотурье, ул. Ленина, д. 25</v>
      </c>
      <c r="K174" s="42">
        <v>145</v>
      </c>
      <c r="L174" s="42">
        <v>4</v>
      </c>
      <c r="M174" s="42">
        <v>3</v>
      </c>
      <c r="N174" s="47" t="s">
        <v>1804</v>
      </c>
      <c r="O174" s="39">
        <v>42521</v>
      </c>
      <c r="P174" s="38" t="s">
        <v>1741</v>
      </c>
      <c r="Q174" s="65">
        <v>902206.76</v>
      </c>
    </row>
    <row r="175" spans="1:17" ht="23.25" x14ac:dyDescent="0.25">
      <c r="A175" s="1">
        <v>174</v>
      </c>
      <c r="B175" s="2" t="s">
        <v>327</v>
      </c>
      <c r="C175" s="24" t="s">
        <v>753</v>
      </c>
      <c r="D175" s="29" t="s">
        <v>335</v>
      </c>
      <c r="E175" s="29" t="s">
        <v>18</v>
      </c>
      <c r="F175" s="29" t="s">
        <v>336</v>
      </c>
      <c r="G175" s="29" t="s">
        <v>20</v>
      </c>
      <c r="H175" s="29" t="s">
        <v>188</v>
      </c>
      <c r="I175" s="42">
        <v>2</v>
      </c>
      <c r="J175" s="33" t="str">
        <f t="shared" si="3"/>
        <v>Верхотурский р-н, городской округ Верхотурский, г. Верхотурье, ул. Малышева, д. 2</v>
      </c>
      <c r="K175" s="42">
        <v>198</v>
      </c>
      <c r="L175" s="42">
        <v>4</v>
      </c>
      <c r="M175" s="42">
        <v>3</v>
      </c>
      <c r="N175" s="47" t="s">
        <v>1804</v>
      </c>
      <c r="O175" s="39">
        <v>42521</v>
      </c>
      <c r="P175" s="38" t="s">
        <v>1741</v>
      </c>
      <c r="Q175" s="65">
        <v>1254658.6000000001</v>
      </c>
    </row>
    <row r="176" spans="1:17" ht="23.25" x14ac:dyDescent="0.25">
      <c r="A176" s="1">
        <v>175</v>
      </c>
      <c r="B176" s="2" t="s">
        <v>327</v>
      </c>
      <c r="C176" s="24"/>
      <c r="D176" s="29" t="s">
        <v>328</v>
      </c>
      <c r="E176" s="29" t="s">
        <v>18</v>
      </c>
      <c r="F176" s="29" t="s">
        <v>329</v>
      </c>
      <c r="G176" s="29" t="s">
        <v>20</v>
      </c>
      <c r="H176" s="29" t="s">
        <v>331</v>
      </c>
      <c r="I176" s="42">
        <v>17</v>
      </c>
      <c r="J176" s="33" t="str">
        <f t="shared" si="3"/>
        <v>Волчанский городской округ, г. Волчанск, ул. Карпинского, д. 17</v>
      </c>
      <c r="K176" s="42">
        <v>571.1</v>
      </c>
      <c r="L176" s="42">
        <v>8</v>
      </c>
      <c r="M176" s="42">
        <v>1</v>
      </c>
      <c r="N176" s="47" t="s">
        <v>1654</v>
      </c>
      <c r="O176" s="39">
        <v>42495</v>
      </c>
      <c r="P176" s="38" t="s">
        <v>1652</v>
      </c>
      <c r="Q176" s="65">
        <v>897355.78</v>
      </c>
    </row>
    <row r="177" spans="1:17" ht="23.25" x14ac:dyDescent="0.25">
      <c r="A177" s="1">
        <v>176</v>
      </c>
      <c r="B177" s="2" t="s">
        <v>327</v>
      </c>
      <c r="C177" s="24"/>
      <c r="D177" s="29" t="s">
        <v>328</v>
      </c>
      <c r="E177" s="29" t="s">
        <v>18</v>
      </c>
      <c r="F177" s="29" t="s">
        <v>329</v>
      </c>
      <c r="G177" s="29" t="s">
        <v>20</v>
      </c>
      <c r="H177" s="29" t="s">
        <v>56</v>
      </c>
      <c r="I177" s="42">
        <v>1</v>
      </c>
      <c r="J177" s="33" t="str">
        <f t="shared" si="3"/>
        <v>Волчанский городской округ, г. Волчанск, ул. Первомайская, д. 1</v>
      </c>
      <c r="K177" s="42">
        <v>563.5</v>
      </c>
      <c r="L177" s="42">
        <v>12</v>
      </c>
      <c r="M177" s="42">
        <v>3</v>
      </c>
      <c r="N177" s="47" t="s">
        <v>1875</v>
      </c>
      <c r="O177" s="39" t="s">
        <v>1876</v>
      </c>
      <c r="P177" s="38" t="s">
        <v>1608</v>
      </c>
      <c r="Q177" s="65">
        <v>1932684.24</v>
      </c>
    </row>
    <row r="178" spans="1:17" ht="23.25" x14ac:dyDescent="0.25">
      <c r="A178" s="1">
        <v>177</v>
      </c>
      <c r="B178" s="2" t="s">
        <v>327</v>
      </c>
      <c r="C178" s="24"/>
      <c r="D178" s="29" t="s">
        <v>328</v>
      </c>
      <c r="E178" s="29" t="s">
        <v>18</v>
      </c>
      <c r="F178" s="29" t="s">
        <v>329</v>
      </c>
      <c r="G178" s="29" t="s">
        <v>20</v>
      </c>
      <c r="H178" s="29" t="s">
        <v>56</v>
      </c>
      <c r="I178" s="42">
        <v>3</v>
      </c>
      <c r="J178" s="33" t="str">
        <f t="shared" si="3"/>
        <v>Волчанский городской округ, г. Волчанск, ул. Первомайская, д. 3</v>
      </c>
      <c r="K178" s="42">
        <v>557.20000000000005</v>
      </c>
      <c r="L178" s="42">
        <v>12</v>
      </c>
      <c r="M178" s="42">
        <v>3</v>
      </c>
      <c r="N178" s="47" t="s">
        <v>1877</v>
      </c>
      <c r="O178" s="39" t="s">
        <v>1878</v>
      </c>
      <c r="P178" s="38" t="s">
        <v>1879</v>
      </c>
      <c r="Q178" s="65">
        <v>1804137.33</v>
      </c>
    </row>
    <row r="179" spans="1:17" ht="23.25" x14ac:dyDescent="0.25">
      <c r="A179" s="1">
        <v>178</v>
      </c>
      <c r="B179" s="2" t="s">
        <v>327</v>
      </c>
      <c r="C179" s="24"/>
      <c r="D179" s="29" t="s">
        <v>328</v>
      </c>
      <c r="E179" s="29" t="s">
        <v>18</v>
      </c>
      <c r="F179" s="29" t="s">
        <v>329</v>
      </c>
      <c r="G179" s="29" t="s">
        <v>20</v>
      </c>
      <c r="H179" s="29" t="s">
        <v>56</v>
      </c>
      <c r="I179" s="42">
        <v>5</v>
      </c>
      <c r="J179" s="33" t="str">
        <f t="shared" si="3"/>
        <v>Волчанский городской округ, г. Волчанск, ул. Первомайская, д. 5</v>
      </c>
      <c r="K179" s="42">
        <v>565.5</v>
      </c>
      <c r="L179" s="42">
        <v>12</v>
      </c>
      <c r="M179" s="42">
        <v>3</v>
      </c>
      <c r="N179" s="47" t="s">
        <v>1877</v>
      </c>
      <c r="O179" s="39" t="s">
        <v>1878</v>
      </c>
      <c r="P179" s="38" t="s">
        <v>1879</v>
      </c>
      <c r="Q179" s="65">
        <v>1760825.69</v>
      </c>
    </row>
    <row r="180" spans="1:17" ht="23.25" x14ac:dyDescent="0.25">
      <c r="A180" s="1">
        <v>179</v>
      </c>
      <c r="B180" s="2" t="s">
        <v>327</v>
      </c>
      <c r="C180" s="24"/>
      <c r="D180" s="29" t="s">
        <v>328</v>
      </c>
      <c r="E180" s="29" t="s">
        <v>18</v>
      </c>
      <c r="F180" s="29" t="s">
        <v>329</v>
      </c>
      <c r="G180" s="29" t="s">
        <v>20</v>
      </c>
      <c r="H180" s="29" t="s">
        <v>56</v>
      </c>
      <c r="I180" s="42">
        <v>9</v>
      </c>
      <c r="J180" s="33" t="str">
        <f t="shared" si="3"/>
        <v>Волчанский городской округ, г. Волчанск, ул. Первомайская, д. 9</v>
      </c>
      <c r="K180" s="42">
        <v>535.29999999999995</v>
      </c>
      <c r="L180" s="42">
        <v>10</v>
      </c>
      <c r="M180" s="42">
        <v>3</v>
      </c>
      <c r="N180" s="47" t="s">
        <v>1877</v>
      </c>
      <c r="O180" s="39" t="s">
        <v>1878</v>
      </c>
      <c r="P180" s="38" t="s">
        <v>1879</v>
      </c>
      <c r="Q180" s="65">
        <v>1697067.26</v>
      </c>
    </row>
    <row r="181" spans="1:17" ht="23.25" x14ac:dyDescent="0.25">
      <c r="A181" s="1">
        <v>180</v>
      </c>
      <c r="B181" s="2" t="s">
        <v>327</v>
      </c>
      <c r="C181" s="24"/>
      <c r="D181" s="29" t="s">
        <v>328</v>
      </c>
      <c r="E181" s="29" t="s">
        <v>18</v>
      </c>
      <c r="F181" s="29" t="s">
        <v>329</v>
      </c>
      <c r="G181" s="29" t="s">
        <v>20</v>
      </c>
      <c r="H181" s="29" t="s">
        <v>330</v>
      </c>
      <c r="I181" s="42">
        <v>7</v>
      </c>
      <c r="J181" s="33" t="str">
        <f t="shared" si="3"/>
        <v>Волчанский городской округ, г. Волчанск, ул. Пионерская, д. 7</v>
      </c>
      <c r="K181" s="42">
        <v>547.20000000000005</v>
      </c>
      <c r="L181" s="42">
        <v>12</v>
      </c>
      <c r="M181" s="42">
        <v>3</v>
      </c>
      <c r="N181" s="47" t="s">
        <v>1877</v>
      </c>
      <c r="O181" s="39" t="s">
        <v>1878</v>
      </c>
      <c r="P181" s="38" t="s">
        <v>1879</v>
      </c>
      <c r="Q181" s="65">
        <v>2127496.34</v>
      </c>
    </row>
    <row r="182" spans="1:17" ht="23.25" x14ac:dyDescent="0.25">
      <c r="A182" s="1">
        <v>181</v>
      </c>
      <c r="B182" s="2" t="s">
        <v>327</v>
      </c>
      <c r="C182" s="24"/>
      <c r="D182" s="29" t="s">
        <v>328</v>
      </c>
      <c r="E182" s="29" t="s">
        <v>18</v>
      </c>
      <c r="F182" s="29" t="s">
        <v>329</v>
      </c>
      <c r="G182" s="29" t="s">
        <v>20</v>
      </c>
      <c r="H182" s="29" t="s">
        <v>330</v>
      </c>
      <c r="I182" s="42">
        <v>9</v>
      </c>
      <c r="J182" s="33" t="str">
        <f t="shared" si="3"/>
        <v>Волчанский городской округ, г. Волчанск, ул. Пионерская, д. 9</v>
      </c>
      <c r="K182" s="42">
        <v>552.1</v>
      </c>
      <c r="L182" s="42">
        <v>12</v>
      </c>
      <c r="M182" s="42">
        <v>3</v>
      </c>
      <c r="N182" s="47" t="s">
        <v>1654</v>
      </c>
      <c r="O182" s="39">
        <v>42495</v>
      </c>
      <c r="P182" s="38" t="s">
        <v>1652</v>
      </c>
      <c r="Q182" s="65">
        <v>2323006.4500000002</v>
      </c>
    </row>
    <row r="183" spans="1:17" ht="23.25" x14ac:dyDescent="0.25">
      <c r="A183" s="1">
        <v>182</v>
      </c>
      <c r="B183" s="2" t="s">
        <v>327</v>
      </c>
      <c r="C183" s="24"/>
      <c r="D183" s="29" t="s">
        <v>328</v>
      </c>
      <c r="E183" s="29" t="s">
        <v>18</v>
      </c>
      <c r="F183" s="29" t="s">
        <v>329</v>
      </c>
      <c r="G183" s="29" t="s">
        <v>20</v>
      </c>
      <c r="H183" s="29" t="s">
        <v>83</v>
      </c>
      <c r="I183" s="42">
        <v>12</v>
      </c>
      <c r="J183" s="33" t="str">
        <f t="shared" si="3"/>
        <v>Волчанский городской округ, г. Волчанск, ул. Пролетарская, д. 12</v>
      </c>
      <c r="K183" s="42">
        <v>471.6</v>
      </c>
      <c r="L183" s="42">
        <v>8</v>
      </c>
      <c r="M183" s="42">
        <v>1</v>
      </c>
      <c r="N183" s="47" t="s">
        <v>1653</v>
      </c>
      <c r="O183" s="39">
        <v>42219</v>
      </c>
      <c r="P183" s="38" t="s">
        <v>1608</v>
      </c>
      <c r="Q183" s="65">
        <v>798539.04</v>
      </c>
    </row>
    <row r="184" spans="1:17" ht="23.25" x14ac:dyDescent="0.25">
      <c r="A184" s="1">
        <v>183</v>
      </c>
      <c r="B184" s="2" t="s">
        <v>327</v>
      </c>
      <c r="C184" s="24"/>
      <c r="D184" s="29" t="s">
        <v>328</v>
      </c>
      <c r="E184" s="29" t="s">
        <v>18</v>
      </c>
      <c r="F184" s="29" t="s">
        <v>329</v>
      </c>
      <c r="G184" s="29" t="s">
        <v>20</v>
      </c>
      <c r="H184" s="29" t="s">
        <v>83</v>
      </c>
      <c r="I184" s="42">
        <v>9</v>
      </c>
      <c r="J184" s="33" t="str">
        <f t="shared" si="3"/>
        <v>Волчанский городской округ, г. Волчанск, ул. Пролетарская, д. 9</v>
      </c>
      <c r="K184" s="42">
        <v>461.8</v>
      </c>
      <c r="L184" s="42">
        <v>8</v>
      </c>
      <c r="M184" s="42">
        <v>1</v>
      </c>
      <c r="N184" s="47" t="s">
        <v>1653</v>
      </c>
      <c r="O184" s="39">
        <v>42219</v>
      </c>
      <c r="P184" s="38" t="s">
        <v>1608</v>
      </c>
      <c r="Q184" s="65">
        <v>780467.34</v>
      </c>
    </row>
    <row r="185" spans="1:17" ht="23.25" x14ac:dyDescent="0.25">
      <c r="A185" s="1">
        <v>184</v>
      </c>
      <c r="B185" s="2" t="s">
        <v>327</v>
      </c>
      <c r="C185" s="24"/>
      <c r="D185" s="29" t="s">
        <v>328</v>
      </c>
      <c r="E185" s="29" t="s">
        <v>18</v>
      </c>
      <c r="F185" s="29" t="s">
        <v>329</v>
      </c>
      <c r="G185" s="29" t="s">
        <v>20</v>
      </c>
      <c r="H185" s="29" t="s">
        <v>84</v>
      </c>
      <c r="I185" s="42">
        <v>14</v>
      </c>
      <c r="J185" s="33" t="str">
        <f t="shared" si="3"/>
        <v>Волчанский городской округ, г. Волчанск, ул. Советская, д. 14</v>
      </c>
      <c r="K185" s="42">
        <v>425.3</v>
      </c>
      <c r="L185" s="42">
        <v>8</v>
      </c>
      <c r="M185" s="42">
        <v>2</v>
      </c>
      <c r="N185" s="47" t="s">
        <v>1654</v>
      </c>
      <c r="O185" s="39">
        <v>42495</v>
      </c>
      <c r="P185" s="38" t="s">
        <v>1652</v>
      </c>
      <c r="Q185" s="65">
        <v>648126.41</v>
      </c>
    </row>
    <row r="186" spans="1:17" ht="23.25" x14ac:dyDescent="0.25">
      <c r="A186" s="1">
        <v>185</v>
      </c>
      <c r="B186" s="2" t="s">
        <v>327</v>
      </c>
      <c r="C186" s="24"/>
      <c r="D186" s="29" t="s">
        <v>328</v>
      </c>
      <c r="E186" s="29" t="s">
        <v>18</v>
      </c>
      <c r="F186" s="29" t="s">
        <v>329</v>
      </c>
      <c r="G186" s="29" t="s">
        <v>20</v>
      </c>
      <c r="H186" s="29" t="s">
        <v>84</v>
      </c>
      <c r="I186" s="42">
        <v>6</v>
      </c>
      <c r="J186" s="33" t="str">
        <f t="shared" si="3"/>
        <v>Волчанский городской округ, г. Волчанск, ул. Советская, д. 6</v>
      </c>
      <c r="K186" s="42">
        <v>233.6</v>
      </c>
      <c r="L186" s="42">
        <v>4</v>
      </c>
      <c r="M186" s="42">
        <v>3</v>
      </c>
      <c r="N186" s="47" t="s">
        <v>1875</v>
      </c>
      <c r="O186" s="39" t="s">
        <v>1876</v>
      </c>
      <c r="P186" s="38" t="s">
        <v>1608</v>
      </c>
      <c r="Q186" s="65">
        <v>1130853</v>
      </c>
    </row>
    <row r="187" spans="1:17" ht="33.75" x14ac:dyDescent="0.25">
      <c r="A187" s="1">
        <v>186</v>
      </c>
      <c r="B187" s="2" t="s">
        <v>218</v>
      </c>
      <c r="C187" s="24"/>
      <c r="D187" s="29" t="s">
        <v>140</v>
      </c>
      <c r="E187" s="29" t="s">
        <v>18</v>
      </c>
      <c r="F187" s="29" t="s">
        <v>141</v>
      </c>
      <c r="G187" s="29" t="s">
        <v>64</v>
      </c>
      <c r="H187" s="29" t="s">
        <v>142</v>
      </c>
      <c r="I187" s="42">
        <v>17</v>
      </c>
      <c r="J187" s="33" t="str">
        <f t="shared" si="3"/>
        <v>город Нижний Тагил, г. Нижний Тагил, пер. Полюсный, д. 17</v>
      </c>
      <c r="K187" s="42">
        <v>309.33999999999997</v>
      </c>
      <c r="L187" s="42">
        <v>8</v>
      </c>
      <c r="M187" s="42">
        <v>8</v>
      </c>
      <c r="N187" s="47" t="s">
        <v>1713</v>
      </c>
      <c r="O187" s="39">
        <v>42472</v>
      </c>
      <c r="P187" s="38" t="s">
        <v>1860</v>
      </c>
      <c r="Q187" s="65">
        <v>2350998.71</v>
      </c>
    </row>
    <row r="188" spans="1:17" ht="23.25" x14ac:dyDescent="0.25">
      <c r="A188" s="1">
        <v>187</v>
      </c>
      <c r="B188" s="2" t="s">
        <v>218</v>
      </c>
      <c r="C188" s="24"/>
      <c r="D188" s="29" t="s">
        <v>140</v>
      </c>
      <c r="E188" s="29" t="s">
        <v>18</v>
      </c>
      <c r="F188" s="29" t="s">
        <v>141</v>
      </c>
      <c r="G188" s="29" t="s">
        <v>143</v>
      </c>
      <c r="H188" s="29" t="s">
        <v>144</v>
      </c>
      <c r="I188" s="42">
        <v>13</v>
      </c>
      <c r="J188" s="33" t="str">
        <f t="shared" si="3"/>
        <v>город Нижний Тагил, г. Нижний Тагил, пр-кт Вагоностроителей, д. 13</v>
      </c>
      <c r="K188" s="42">
        <v>4952.2</v>
      </c>
      <c r="L188" s="42">
        <v>57</v>
      </c>
      <c r="M188" s="42">
        <v>6</v>
      </c>
      <c r="N188" s="47" t="s">
        <v>1714</v>
      </c>
      <c r="O188" s="39">
        <v>42285</v>
      </c>
      <c r="P188" s="38" t="s">
        <v>1619</v>
      </c>
      <c r="Q188" s="65">
        <v>7552992.3799999999</v>
      </c>
    </row>
    <row r="189" spans="1:17" ht="33.75" x14ac:dyDescent="0.25">
      <c r="A189" s="1">
        <v>188</v>
      </c>
      <c r="B189" s="2" t="s">
        <v>218</v>
      </c>
      <c r="C189" s="24"/>
      <c r="D189" s="29" t="s">
        <v>140</v>
      </c>
      <c r="E189" s="29" t="s">
        <v>18</v>
      </c>
      <c r="F189" s="29" t="s">
        <v>141</v>
      </c>
      <c r="G189" s="29" t="s">
        <v>143</v>
      </c>
      <c r="H189" s="29" t="s">
        <v>144</v>
      </c>
      <c r="I189" s="42">
        <v>23</v>
      </c>
      <c r="J189" s="33" t="str">
        <f t="shared" si="3"/>
        <v>город Нижний Тагил, г. Нижний Тагил, пр-кт Вагоностроителей, д. 23</v>
      </c>
      <c r="K189" s="42">
        <v>2349.1</v>
      </c>
      <c r="L189" s="42">
        <v>34</v>
      </c>
      <c r="M189" s="42">
        <v>8</v>
      </c>
      <c r="N189" s="47" t="s">
        <v>1713</v>
      </c>
      <c r="O189" s="39">
        <v>42472</v>
      </c>
      <c r="P189" s="38" t="s">
        <v>1860</v>
      </c>
      <c r="Q189" s="65">
        <v>10064652.739999998</v>
      </c>
    </row>
    <row r="190" spans="1:17" ht="23.25" x14ac:dyDescent="0.25">
      <c r="A190" s="1">
        <v>189</v>
      </c>
      <c r="B190" s="2" t="s">
        <v>218</v>
      </c>
      <c r="C190" s="24"/>
      <c r="D190" s="29" t="s">
        <v>140</v>
      </c>
      <c r="E190" s="29" t="s">
        <v>18</v>
      </c>
      <c r="F190" s="29" t="s">
        <v>141</v>
      </c>
      <c r="G190" s="29" t="s">
        <v>143</v>
      </c>
      <c r="H190" s="29" t="s">
        <v>144</v>
      </c>
      <c r="I190" s="42">
        <v>27</v>
      </c>
      <c r="J190" s="33" t="str">
        <f t="shared" si="3"/>
        <v>город Нижний Тагил, г. Нижний Тагил, пр-кт Вагоностроителей, д. 27</v>
      </c>
      <c r="K190" s="42">
        <v>959.8</v>
      </c>
      <c r="L190" s="42">
        <v>17</v>
      </c>
      <c r="M190" s="42">
        <v>8</v>
      </c>
      <c r="N190" s="47" t="s">
        <v>1714</v>
      </c>
      <c r="O190" s="39">
        <v>42285</v>
      </c>
      <c r="P190" s="38" t="s">
        <v>1619</v>
      </c>
      <c r="Q190" s="65">
        <v>5679107.54</v>
      </c>
    </row>
    <row r="191" spans="1:17" ht="33.75" x14ac:dyDescent="0.25">
      <c r="A191" s="1">
        <v>190</v>
      </c>
      <c r="B191" s="2" t="s">
        <v>218</v>
      </c>
      <c r="C191" s="24"/>
      <c r="D191" s="29" t="s">
        <v>140</v>
      </c>
      <c r="E191" s="29" t="s">
        <v>18</v>
      </c>
      <c r="F191" s="29" t="s">
        <v>141</v>
      </c>
      <c r="G191" s="29" t="s">
        <v>143</v>
      </c>
      <c r="H191" s="29" t="s">
        <v>144</v>
      </c>
      <c r="I191" s="42">
        <v>31</v>
      </c>
      <c r="J191" s="33" t="str">
        <f t="shared" si="3"/>
        <v>город Нижний Тагил, г. Нижний Тагил, пр-кт Вагоностроителей, д. 31</v>
      </c>
      <c r="K191" s="42">
        <v>902.5</v>
      </c>
      <c r="L191" s="42">
        <v>19</v>
      </c>
      <c r="M191" s="42">
        <v>8</v>
      </c>
      <c r="N191" s="47" t="s">
        <v>1713</v>
      </c>
      <c r="O191" s="39">
        <v>42472</v>
      </c>
      <c r="P191" s="38" t="s">
        <v>1860</v>
      </c>
      <c r="Q191" s="65">
        <v>5866835.3399999999</v>
      </c>
    </row>
    <row r="192" spans="1:17" ht="23.25" x14ac:dyDescent="0.25">
      <c r="A192" s="1">
        <v>191</v>
      </c>
      <c r="B192" s="2" t="s">
        <v>218</v>
      </c>
      <c r="C192" s="24"/>
      <c r="D192" s="29" t="s">
        <v>140</v>
      </c>
      <c r="E192" s="29" t="s">
        <v>18</v>
      </c>
      <c r="F192" s="29" t="s">
        <v>141</v>
      </c>
      <c r="G192" s="29" t="s">
        <v>143</v>
      </c>
      <c r="H192" s="29" t="s">
        <v>144</v>
      </c>
      <c r="I192" s="42">
        <v>32</v>
      </c>
      <c r="J192" s="33" t="str">
        <f t="shared" si="3"/>
        <v>город Нижний Тагил, г. Нижний Тагил, пр-кт Вагоностроителей, д. 32</v>
      </c>
      <c r="K192" s="42">
        <v>963.1</v>
      </c>
      <c r="L192" s="42">
        <v>14</v>
      </c>
      <c r="M192" s="42">
        <v>8</v>
      </c>
      <c r="N192" s="47" t="s">
        <v>1714</v>
      </c>
      <c r="O192" s="39">
        <v>42285</v>
      </c>
      <c r="P192" s="38" t="s">
        <v>1619</v>
      </c>
      <c r="Q192" s="65">
        <v>4465363.08</v>
      </c>
    </row>
    <row r="193" spans="1:17" ht="33.75" x14ac:dyDescent="0.25">
      <c r="A193" s="1">
        <v>192</v>
      </c>
      <c r="B193" s="2" t="s">
        <v>218</v>
      </c>
      <c r="C193" s="24"/>
      <c r="D193" s="29" t="s">
        <v>140</v>
      </c>
      <c r="E193" s="29" t="s">
        <v>18</v>
      </c>
      <c r="F193" s="29" t="s">
        <v>141</v>
      </c>
      <c r="G193" s="29" t="s">
        <v>143</v>
      </c>
      <c r="H193" s="29" t="s">
        <v>144</v>
      </c>
      <c r="I193" s="42">
        <v>33</v>
      </c>
      <c r="J193" s="33" t="str">
        <f t="shared" si="3"/>
        <v>город Нижний Тагил, г. Нижний Тагил, пр-кт Вагоностроителей, д. 33</v>
      </c>
      <c r="K193" s="42">
        <v>766.6</v>
      </c>
      <c r="L193" s="42">
        <v>16</v>
      </c>
      <c r="M193" s="42">
        <v>8</v>
      </c>
      <c r="N193" s="47" t="s">
        <v>1713</v>
      </c>
      <c r="O193" s="39">
        <v>42472</v>
      </c>
      <c r="P193" s="38" t="s">
        <v>1860</v>
      </c>
      <c r="Q193" s="65">
        <v>5141438.08</v>
      </c>
    </row>
    <row r="194" spans="1:17" ht="23.25" x14ac:dyDescent="0.25">
      <c r="A194" s="1">
        <v>193</v>
      </c>
      <c r="B194" s="2" t="s">
        <v>218</v>
      </c>
      <c r="C194" s="24"/>
      <c r="D194" s="29" t="s">
        <v>140</v>
      </c>
      <c r="E194" s="29" t="s">
        <v>18</v>
      </c>
      <c r="F194" s="29" t="s">
        <v>141</v>
      </c>
      <c r="G194" s="29" t="s">
        <v>143</v>
      </c>
      <c r="H194" s="29" t="s">
        <v>144</v>
      </c>
      <c r="I194" s="42">
        <v>34</v>
      </c>
      <c r="J194" s="33" t="str">
        <f t="shared" ref="J194:J257" si="4">C194&amp;""&amp;D194&amp;", "&amp;E194&amp;" "&amp;F194&amp;", "&amp;G194&amp;" "&amp;H194&amp;", д. "&amp;I194</f>
        <v>город Нижний Тагил, г. Нижний Тагил, пр-кт Вагоностроителей, д. 34</v>
      </c>
      <c r="K194" s="42">
        <v>993.1</v>
      </c>
      <c r="L194" s="42">
        <v>14</v>
      </c>
      <c r="M194" s="42">
        <v>6</v>
      </c>
      <c r="N194" s="47" t="s">
        <v>1715</v>
      </c>
      <c r="O194" s="39">
        <v>42285</v>
      </c>
      <c r="P194" s="38" t="s">
        <v>1716</v>
      </c>
      <c r="Q194" s="65">
        <v>3506977.7</v>
      </c>
    </row>
    <row r="195" spans="1:17" ht="33.75" x14ac:dyDescent="0.25">
      <c r="A195" s="1">
        <v>194</v>
      </c>
      <c r="B195" s="2" t="s">
        <v>218</v>
      </c>
      <c r="C195" s="24"/>
      <c r="D195" s="29" t="s">
        <v>140</v>
      </c>
      <c r="E195" s="29" t="s">
        <v>18</v>
      </c>
      <c r="F195" s="29" t="s">
        <v>141</v>
      </c>
      <c r="G195" s="29" t="s">
        <v>143</v>
      </c>
      <c r="H195" s="29" t="s">
        <v>144</v>
      </c>
      <c r="I195" s="42">
        <v>35</v>
      </c>
      <c r="J195" s="33" t="str">
        <f t="shared" si="4"/>
        <v>город Нижний Тагил, г. Нижний Тагил, пр-кт Вагоностроителей, д. 35</v>
      </c>
      <c r="K195" s="42">
        <v>1135.5</v>
      </c>
      <c r="L195" s="42">
        <v>14</v>
      </c>
      <c r="M195" s="42">
        <v>3</v>
      </c>
      <c r="N195" s="47" t="s">
        <v>1713</v>
      </c>
      <c r="O195" s="39">
        <v>42472</v>
      </c>
      <c r="P195" s="38" t="s">
        <v>1860</v>
      </c>
      <c r="Q195" s="65">
        <v>4535989.62</v>
      </c>
    </row>
    <row r="196" spans="1:17" ht="23.25" x14ac:dyDescent="0.25">
      <c r="A196" s="1">
        <v>195</v>
      </c>
      <c r="B196" s="2" t="s">
        <v>218</v>
      </c>
      <c r="C196" s="24"/>
      <c r="D196" s="29" t="s">
        <v>140</v>
      </c>
      <c r="E196" s="29" t="s">
        <v>18</v>
      </c>
      <c r="F196" s="29" t="s">
        <v>141</v>
      </c>
      <c r="G196" s="29" t="s">
        <v>143</v>
      </c>
      <c r="H196" s="29" t="s">
        <v>144</v>
      </c>
      <c r="I196" s="42">
        <v>36</v>
      </c>
      <c r="J196" s="33" t="str">
        <f t="shared" si="4"/>
        <v>город Нижний Тагил, г. Нижний Тагил, пр-кт Вагоностроителей, д. 36</v>
      </c>
      <c r="K196" s="42">
        <v>1677.8</v>
      </c>
      <c r="L196" s="42">
        <v>20</v>
      </c>
      <c r="M196" s="42">
        <v>8</v>
      </c>
      <c r="N196" s="47" t="s">
        <v>1715</v>
      </c>
      <c r="O196" s="39">
        <v>42285</v>
      </c>
      <c r="P196" s="38" t="s">
        <v>1716</v>
      </c>
      <c r="Q196" s="65">
        <v>4766654.84</v>
      </c>
    </row>
    <row r="197" spans="1:17" ht="33.75" x14ac:dyDescent="0.25">
      <c r="A197" s="1">
        <v>196</v>
      </c>
      <c r="B197" s="2" t="s">
        <v>218</v>
      </c>
      <c r="C197" s="24"/>
      <c r="D197" s="29" t="s">
        <v>140</v>
      </c>
      <c r="E197" s="29" t="s">
        <v>18</v>
      </c>
      <c r="F197" s="29" t="s">
        <v>141</v>
      </c>
      <c r="G197" s="29" t="s">
        <v>143</v>
      </c>
      <c r="H197" s="29" t="s">
        <v>144</v>
      </c>
      <c r="I197" s="42">
        <v>37</v>
      </c>
      <c r="J197" s="33" t="str">
        <f t="shared" si="4"/>
        <v>город Нижний Тагил, г. Нижний Тагил, пр-кт Вагоностроителей, д. 37</v>
      </c>
      <c r="K197" s="42">
        <v>1058.9000000000001</v>
      </c>
      <c r="L197" s="42">
        <v>13</v>
      </c>
      <c r="M197" s="42">
        <v>8</v>
      </c>
      <c r="N197" s="47" t="s">
        <v>1713</v>
      </c>
      <c r="O197" s="39">
        <v>42472</v>
      </c>
      <c r="P197" s="38" t="s">
        <v>1860</v>
      </c>
      <c r="Q197" s="65">
        <v>5730318.3600000003</v>
      </c>
    </row>
    <row r="198" spans="1:17" ht="23.25" x14ac:dyDescent="0.25">
      <c r="A198" s="1">
        <v>197</v>
      </c>
      <c r="B198" s="2" t="s">
        <v>218</v>
      </c>
      <c r="C198" s="24"/>
      <c r="D198" s="29" t="s">
        <v>140</v>
      </c>
      <c r="E198" s="29" t="s">
        <v>18</v>
      </c>
      <c r="F198" s="29" t="s">
        <v>141</v>
      </c>
      <c r="G198" s="29" t="s">
        <v>143</v>
      </c>
      <c r="H198" s="29" t="s">
        <v>146</v>
      </c>
      <c r="I198" s="42">
        <v>30</v>
      </c>
      <c r="J198" s="33" t="str">
        <f t="shared" si="4"/>
        <v>город Нижний Тагил, г. Нижний Тагил, пр-кт Дзержинского, д. 30</v>
      </c>
      <c r="K198" s="42">
        <v>2530.6999999999998</v>
      </c>
      <c r="L198" s="42">
        <v>34</v>
      </c>
      <c r="M198" s="42">
        <v>8</v>
      </c>
      <c r="N198" s="47" t="s">
        <v>1715</v>
      </c>
      <c r="O198" s="39">
        <v>42285</v>
      </c>
      <c r="P198" s="38" t="s">
        <v>1716</v>
      </c>
      <c r="Q198" s="65">
        <v>8887919.3000000007</v>
      </c>
    </row>
    <row r="199" spans="1:17" ht="33.75" x14ac:dyDescent="0.25">
      <c r="A199" s="1">
        <v>198</v>
      </c>
      <c r="B199" s="2" t="s">
        <v>218</v>
      </c>
      <c r="C199" s="24"/>
      <c r="D199" s="29" t="s">
        <v>140</v>
      </c>
      <c r="E199" s="29" t="s">
        <v>18</v>
      </c>
      <c r="F199" s="29" t="s">
        <v>141</v>
      </c>
      <c r="G199" s="29" t="s">
        <v>143</v>
      </c>
      <c r="H199" s="29" t="s">
        <v>146</v>
      </c>
      <c r="I199" s="42">
        <v>33</v>
      </c>
      <c r="J199" s="33" t="str">
        <f t="shared" si="4"/>
        <v>город Нижний Тагил, г. Нижний Тагил, пр-кт Дзержинского, д. 33</v>
      </c>
      <c r="K199" s="42">
        <v>1287.7</v>
      </c>
      <c r="L199" s="42">
        <v>16</v>
      </c>
      <c r="M199" s="42">
        <v>8</v>
      </c>
      <c r="N199" s="47" t="s">
        <v>1713</v>
      </c>
      <c r="O199" s="39">
        <v>42472</v>
      </c>
      <c r="P199" s="38" t="s">
        <v>1860</v>
      </c>
      <c r="Q199" s="65">
        <v>6856052.2400000002</v>
      </c>
    </row>
    <row r="200" spans="1:17" ht="33.75" x14ac:dyDescent="0.25">
      <c r="A200" s="1">
        <v>199</v>
      </c>
      <c r="B200" s="2" t="s">
        <v>218</v>
      </c>
      <c r="C200" s="24"/>
      <c r="D200" s="29" t="s">
        <v>140</v>
      </c>
      <c r="E200" s="29" t="s">
        <v>18</v>
      </c>
      <c r="F200" s="29" t="s">
        <v>141</v>
      </c>
      <c r="G200" s="29" t="s">
        <v>143</v>
      </c>
      <c r="H200" s="29" t="s">
        <v>146</v>
      </c>
      <c r="I200" s="42">
        <v>37</v>
      </c>
      <c r="J200" s="33" t="str">
        <f t="shared" si="4"/>
        <v>город Нижний Тагил, г. Нижний Тагил, пр-кт Дзержинского, д. 37</v>
      </c>
      <c r="K200" s="42">
        <v>1403.6</v>
      </c>
      <c r="L200" s="42">
        <v>26</v>
      </c>
      <c r="M200" s="42">
        <v>8</v>
      </c>
      <c r="N200" s="47" t="s">
        <v>1713</v>
      </c>
      <c r="O200" s="39">
        <v>42472</v>
      </c>
      <c r="P200" s="38" t="s">
        <v>1860</v>
      </c>
      <c r="Q200" s="65">
        <v>8286495.6999999993</v>
      </c>
    </row>
    <row r="201" spans="1:17" ht="33.75" x14ac:dyDescent="0.25">
      <c r="A201" s="1">
        <v>200</v>
      </c>
      <c r="B201" s="2" t="s">
        <v>218</v>
      </c>
      <c r="C201" s="24"/>
      <c r="D201" s="29" t="s">
        <v>140</v>
      </c>
      <c r="E201" s="29" t="s">
        <v>18</v>
      </c>
      <c r="F201" s="29" t="s">
        <v>141</v>
      </c>
      <c r="G201" s="29" t="s">
        <v>143</v>
      </c>
      <c r="H201" s="29" t="s">
        <v>146</v>
      </c>
      <c r="I201" s="42">
        <v>39</v>
      </c>
      <c r="J201" s="33" t="str">
        <f t="shared" si="4"/>
        <v>город Нижний Тагил, г. Нижний Тагил, пр-кт Дзержинского, д. 39</v>
      </c>
      <c r="K201" s="42">
        <v>1142</v>
      </c>
      <c r="L201" s="42">
        <v>24</v>
      </c>
      <c r="M201" s="42">
        <v>8</v>
      </c>
      <c r="N201" s="47" t="s">
        <v>1713</v>
      </c>
      <c r="O201" s="39">
        <v>42472</v>
      </c>
      <c r="P201" s="38" t="s">
        <v>1860</v>
      </c>
      <c r="Q201" s="65">
        <v>7186337.2600000007</v>
      </c>
    </row>
    <row r="202" spans="1:17" ht="33.75" x14ac:dyDescent="0.25">
      <c r="A202" s="1">
        <v>201</v>
      </c>
      <c r="B202" s="2" t="s">
        <v>218</v>
      </c>
      <c r="C202" s="24"/>
      <c r="D202" s="29" t="s">
        <v>140</v>
      </c>
      <c r="E202" s="29" t="s">
        <v>18</v>
      </c>
      <c r="F202" s="29" t="s">
        <v>141</v>
      </c>
      <c r="G202" s="29" t="s">
        <v>143</v>
      </c>
      <c r="H202" s="29" t="s">
        <v>146</v>
      </c>
      <c r="I202" s="42">
        <v>41</v>
      </c>
      <c r="J202" s="33" t="str">
        <f t="shared" si="4"/>
        <v>город Нижний Тагил, г. Нижний Тагил, пр-кт Дзержинского, д. 41</v>
      </c>
      <c r="K202" s="42">
        <v>1184.9000000000001</v>
      </c>
      <c r="L202" s="42">
        <v>24</v>
      </c>
      <c r="M202" s="42">
        <v>8</v>
      </c>
      <c r="N202" s="47" t="s">
        <v>1713</v>
      </c>
      <c r="O202" s="39">
        <v>42472</v>
      </c>
      <c r="P202" s="38" t="s">
        <v>1860</v>
      </c>
      <c r="Q202" s="65">
        <v>6513465.4900000012</v>
      </c>
    </row>
    <row r="203" spans="1:17" ht="33.75" x14ac:dyDescent="0.25">
      <c r="A203" s="1">
        <v>202</v>
      </c>
      <c r="B203" s="2" t="s">
        <v>218</v>
      </c>
      <c r="C203" s="24"/>
      <c r="D203" s="29" t="s">
        <v>140</v>
      </c>
      <c r="E203" s="29" t="s">
        <v>18</v>
      </c>
      <c r="F203" s="29" t="s">
        <v>141</v>
      </c>
      <c r="G203" s="29" t="s">
        <v>143</v>
      </c>
      <c r="H203" s="29" t="s">
        <v>146</v>
      </c>
      <c r="I203" s="42">
        <v>43</v>
      </c>
      <c r="J203" s="33" t="str">
        <f t="shared" si="4"/>
        <v>город Нижний Тагил, г. Нижний Тагил, пр-кт Дзержинского, д. 43</v>
      </c>
      <c r="K203" s="42">
        <v>1426.2</v>
      </c>
      <c r="L203" s="42">
        <v>26</v>
      </c>
      <c r="M203" s="42">
        <v>8</v>
      </c>
      <c r="N203" s="47" t="s">
        <v>1713</v>
      </c>
      <c r="O203" s="39">
        <v>42472</v>
      </c>
      <c r="P203" s="38" t="s">
        <v>1860</v>
      </c>
      <c r="Q203" s="65">
        <v>6929557.0200000005</v>
      </c>
    </row>
    <row r="204" spans="1:17" ht="23.25" x14ac:dyDescent="0.25">
      <c r="A204" s="1">
        <v>203</v>
      </c>
      <c r="B204" s="2" t="s">
        <v>218</v>
      </c>
      <c r="C204" s="24"/>
      <c r="D204" s="29" t="s">
        <v>140</v>
      </c>
      <c r="E204" s="29" t="s">
        <v>18</v>
      </c>
      <c r="F204" s="29" t="s">
        <v>141</v>
      </c>
      <c r="G204" s="29" t="s">
        <v>143</v>
      </c>
      <c r="H204" s="29" t="s">
        <v>36</v>
      </c>
      <c r="I204" s="42">
        <v>50</v>
      </c>
      <c r="J204" s="33" t="str">
        <f t="shared" si="4"/>
        <v>город Нижний Тагил, г. Нижний Тагил, пр-кт Ленина, д. 50</v>
      </c>
      <c r="K204" s="42">
        <v>2996.3</v>
      </c>
      <c r="L204" s="42">
        <v>27</v>
      </c>
      <c r="M204" s="42">
        <v>8</v>
      </c>
      <c r="N204" s="47" t="s">
        <v>1717</v>
      </c>
      <c r="O204" s="39">
        <v>42472</v>
      </c>
      <c r="P204" s="38" t="s">
        <v>1619</v>
      </c>
      <c r="Q204" s="65">
        <v>12313751.939999999</v>
      </c>
    </row>
    <row r="205" spans="1:17" ht="23.25" x14ac:dyDescent="0.25">
      <c r="A205" s="1">
        <v>204</v>
      </c>
      <c r="B205" s="2" t="s">
        <v>218</v>
      </c>
      <c r="C205" s="24"/>
      <c r="D205" s="29" t="s">
        <v>140</v>
      </c>
      <c r="E205" s="29" t="s">
        <v>18</v>
      </c>
      <c r="F205" s="29" t="s">
        <v>141</v>
      </c>
      <c r="G205" s="29" t="s">
        <v>143</v>
      </c>
      <c r="H205" s="29" t="s">
        <v>36</v>
      </c>
      <c r="I205" s="42">
        <v>52</v>
      </c>
      <c r="J205" s="33" t="str">
        <f t="shared" si="4"/>
        <v>город Нижний Тагил, г. Нижний Тагил, пр-кт Ленина, д. 52</v>
      </c>
      <c r="K205" s="42">
        <v>3080.1</v>
      </c>
      <c r="L205" s="42">
        <v>39</v>
      </c>
      <c r="M205" s="42">
        <v>4</v>
      </c>
      <c r="N205" s="47" t="s">
        <v>1717</v>
      </c>
      <c r="O205" s="39">
        <v>42472</v>
      </c>
      <c r="P205" s="38" t="s">
        <v>1619</v>
      </c>
      <c r="Q205" s="65">
        <v>9544703.7599999998</v>
      </c>
    </row>
    <row r="206" spans="1:17" ht="23.25" x14ac:dyDescent="0.25">
      <c r="A206" s="1">
        <v>205</v>
      </c>
      <c r="B206" s="2" t="s">
        <v>218</v>
      </c>
      <c r="C206" s="24"/>
      <c r="D206" s="29" t="s">
        <v>140</v>
      </c>
      <c r="E206" s="29" t="s">
        <v>18</v>
      </c>
      <c r="F206" s="29" t="s">
        <v>141</v>
      </c>
      <c r="G206" s="29" t="s">
        <v>143</v>
      </c>
      <c r="H206" s="29" t="s">
        <v>36</v>
      </c>
      <c r="I206" s="42">
        <v>54</v>
      </c>
      <c r="J206" s="33" t="str">
        <f t="shared" si="4"/>
        <v>город Нижний Тагил, г. Нижний Тагил, пр-кт Ленина, д. 54</v>
      </c>
      <c r="K206" s="42">
        <v>2885.4</v>
      </c>
      <c r="L206" s="42">
        <v>31</v>
      </c>
      <c r="M206" s="42">
        <v>1</v>
      </c>
      <c r="N206" s="47" t="s">
        <v>1717</v>
      </c>
      <c r="O206" s="39">
        <v>42472</v>
      </c>
      <c r="P206" s="38" t="s">
        <v>1619</v>
      </c>
      <c r="Q206" s="65">
        <v>484876.16</v>
      </c>
    </row>
    <row r="207" spans="1:17" ht="23.25" x14ac:dyDescent="0.25">
      <c r="A207" s="1">
        <v>206</v>
      </c>
      <c r="B207" s="2" t="s">
        <v>218</v>
      </c>
      <c r="C207" s="24"/>
      <c r="D207" s="29" t="s">
        <v>140</v>
      </c>
      <c r="E207" s="29" t="s">
        <v>18</v>
      </c>
      <c r="F207" s="29" t="s">
        <v>141</v>
      </c>
      <c r="G207" s="29" t="s">
        <v>143</v>
      </c>
      <c r="H207" s="29" t="s">
        <v>36</v>
      </c>
      <c r="I207" s="42">
        <v>58</v>
      </c>
      <c r="J207" s="33" t="str">
        <f t="shared" si="4"/>
        <v>город Нижний Тагил, г. Нижний Тагил, пр-кт Ленина, д. 58</v>
      </c>
      <c r="K207" s="42">
        <v>2595.4</v>
      </c>
      <c r="L207" s="42">
        <v>32</v>
      </c>
      <c r="M207" s="42">
        <v>8</v>
      </c>
      <c r="N207" s="47" t="s">
        <v>1717</v>
      </c>
      <c r="O207" s="39">
        <v>42472</v>
      </c>
      <c r="P207" s="38" t="s">
        <v>1619</v>
      </c>
      <c r="Q207" s="65">
        <v>11989559.33</v>
      </c>
    </row>
    <row r="208" spans="1:17" ht="23.25" x14ac:dyDescent="0.25">
      <c r="A208" s="1">
        <v>207</v>
      </c>
      <c r="B208" s="2" t="s">
        <v>218</v>
      </c>
      <c r="C208" s="24"/>
      <c r="D208" s="29" t="s">
        <v>140</v>
      </c>
      <c r="E208" s="29" t="s">
        <v>18</v>
      </c>
      <c r="F208" s="29" t="s">
        <v>141</v>
      </c>
      <c r="G208" s="29" t="s">
        <v>143</v>
      </c>
      <c r="H208" s="29" t="s">
        <v>69</v>
      </c>
      <c r="I208" s="42" t="s">
        <v>221</v>
      </c>
      <c r="J208" s="33" t="str">
        <f t="shared" si="4"/>
        <v>город Нижний Тагил, г. Нижний Тагил, пр-кт Мира, д. 19А</v>
      </c>
      <c r="K208" s="42">
        <v>1145.0999999999999</v>
      </c>
      <c r="L208" s="42">
        <v>24</v>
      </c>
      <c r="M208" s="42">
        <v>8</v>
      </c>
      <c r="N208" s="47" t="s">
        <v>1717</v>
      </c>
      <c r="O208" s="39">
        <v>42472</v>
      </c>
      <c r="P208" s="38" t="s">
        <v>1619</v>
      </c>
      <c r="Q208" s="65">
        <v>8919498.4600000009</v>
      </c>
    </row>
    <row r="209" spans="1:17" x14ac:dyDescent="0.25">
      <c r="A209" s="1">
        <v>208</v>
      </c>
      <c r="B209" s="2" t="s">
        <v>218</v>
      </c>
      <c r="C209" s="24"/>
      <c r="D209" s="29" t="s">
        <v>140</v>
      </c>
      <c r="E209" s="29" t="s">
        <v>18</v>
      </c>
      <c r="F209" s="29" t="s">
        <v>141</v>
      </c>
      <c r="G209" s="29" t="s">
        <v>143</v>
      </c>
      <c r="H209" s="29" t="s">
        <v>69</v>
      </c>
      <c r="I209" s="42">
        <v>21</v>
      </c>
      <c r="J209" s="33" t="str">
        <f t="shared" si="4"/>
        <v>город Нижний Тагил, г. Нижний Тагил, пр-кт Мира, д. 21</v>
      </c>
      <c r="K209" s="42">
        <v>3311.2</v>
      </c>
      <c r="L209" s="42">
        <v>36</v>
      </c>
      <c r="M209" s="42">
        <v>8</v>
      </c>
      <c r="N209" s="47" t="s">
        <v>1717</v>
      </c>
      <c r="O209" s="39">
        <v>42472</v>
      </c>
      <c r="P209" s="38" t="s">
        <v>1619</v>
      </c>
      <c r="Q209" s="65">
        <v>17859405.02</v>
      </c>
    </row>
    <row r="210" spans="1:17" ht="23.25" x14ac:dyDescent="0.25">
      <c r="A210" s="1">
        <v>209</v>
      </c>
      <c r="B210" s="2" t="s">
        <v>218</v>
      </c>
      <c r="C210" s="24"/>
      <c r="D210" s="29" t="s">
        <v>140</v>
      </c>
      <c r="E210" s="29" t="s">
        <v>18</v>
      </c>
      <c r="F210" s="29" t="s">
        <v>141</v>
      </c>
      <c r="G210" s="29" t="s">
        <v>143</v>
      </c>
      <c r="H210" s="29" t="s">
        <v>69</v>
      </c>
      <c r="I210" s="42" t="s">
        <v>222</v>
      </c>
      <c r="J210" s="33" t="str">
        <f t="shared" si="4"/>
        <v>город Нижний Тагил, г. Нижний Тагил, пр-кт Мира, д. 21Б</v>
      </c>
      <c r="K210" s="42">
        <v>1545</v>
      </c>
      <c r="L210" s="42">
        <v>24</v>
      </c>
      <c r="M210" s="42">
        <v>8</v>
      </c>
      <c r="N210" s="47" t="s">
        <v>1717</v>
      </c>
      <c r="O210" s="39">
        <v>42472</v>
      </c>
      <c r="P210" s="38" t="s">
        <v>1619</v>
      </c>
      <c r="Q210" s="65">
        <v>8960092.8200000003</v>
      </c>
    </row>
    <row r="211" spans="1:17" x14ac:dyDescent="0.25">
      <c r="A211" s="1">
        <v>210</v>
      </c>
      <c r="B211" s="2" t="s">
        <v>218</v>
      </c>
      <c r="C211" s="24"/>
      <c r="D211" s="29" t="s">
        <v>140</v>
      </c>
      <c r="E211" s="29" t="s">
        <v>18</v>
      </c>
      <c r="F211" s="29" t="s">
        <v>141</v>
      </c>
      <c r="G211" s="29" t="s">
        <v>143</v>
      </c>
      <c r="H211" s="29" t="s">
        <v>69</v>
      </c>
      <c r="I211" s="42">
        <v>22</v>
      </c>
      <c r="J211" s="33" t="str">
        <f t="shared" si="4"/>
        <v>город Нижний Тагил, г. Нижний Тагил, пр-кт Мира, д. 22</v>
      </c>
      <c r="K211" s="42">
        <v>1749.9</v>
      </c>
      <c r="L211" s="42">
        <v>32</v>
      </c>
      <c r="M211" s="42">
        <v>8</v>
      </c>
      <c r="N211" s="47" t="s">
        <v>1717</v>
      </c>
      <c r="O211" s="39">
        <v>42472</v>
      </c>
      <c r="P211" s="38" t="s">
        <v>1619</v>
      </c>
      <c r="Q211" s="65">
        <v>12129150</v>
      </c>
    </row>
    <row r="212" spans="1:17" ht="33.75" x14ac:dyDescent="0.25">
      <c r="A212" s="1">
        <v>211</v>
      </c>
      <c r="B212" s="2" t="s">
        <v>218</v>
      </c>
      <c r="C212" s="24"/>
      <c r="D212" s="29" t="s">
        <v>140</v>
      </c>
      <c r="E212" s="29" t="s">
        <v>18</v>
      </c>
      <c r="F212" s="29" t="s">
        <v>141</v>
      </c>
      <c r="G212" s="29" t="s">
        <v>147</v>
      </c>
      <c r="H212" s="29" t="s">
        <v>148</v>
      </c>
      <c r="I212" s="42">
        <v>21</v>
      </c>
      <c r="J212" s="33" t="str">
        <f t="shared" si="4"/>
        <v>город Нижний Тагил, г. Нижний Тагил, тракт Липовый, д. 21</v>
      </c>
      <c r="K212" s="42">
        <v>712.4</v>
      </c>
      <c r="L212" s="42">
        <v>16</v>
      </c>
      <c r="M212" s="42">
        <v>8</v>
      </c>
      <c r="N212" s="47" t="s">
        <v>1713</v>
      </c>
      <c r="O212" s="39">
        <v>42472</v>
      </c>
      <c r="P212" s="38" t="s">
        <v>1860</v>
      </c>
      <c r="Q212" s="65">
        <v>5280265.18</v>
      </c>
    </row>
    <row r="213" spans="1:17" ht="23.25" x14ac:dyDescent="0.25">
      <c r="A213" s="1">
        <v>212</v>
      </c>
      <c r="B213" s="2" t="s">
        <v>218</v>
      </c>
      <c r="C213" s="24"/>
      <c r="D213" s="29" t="s">
        <v>140</v>
      </c>
      <c r="E213" s="29" t="s">
        <v>18</v>
      </c>
      <c r="F213" s="29" t="s">
        <v>141</v>
      </c>
      <c r="G213" s="29" t="s">
        <v>20</v>
      </c>
      <c r="H213" s="29" t="s">
        <v>1433</v>
      </c>
      <c r="I213" s="42">
        <v>5</v>
      </c>
      <c r="J213" s="33" t="str">
        <f t="shared" si="4"/>
        <v>город Нижний Тагил, г. Нижний Тагил, ул. Академика Патона, д. 5</v>
      </c>
      <c r="K213" s="42">
        <v>4581.6000000000004</v>
      </c>
      <c r="L213" s="42">
        <v>64</v>
      </c>
      <c r="M213" s="42">
        <v>7</v>
      </c>
      <c r="N213" s="47" t="s">
        <v>1714</v>
      </c>
      <c r="O213" s="39">
        <v>42285</v>
      </c>
      <c r="P213" s="38" t="s">
        <v>1619</v>
      </c>
      <c r="Q213" s="65">
        <v>10269786.619999999</v>
      </c>
    </row>
    <row r="214" spans="1:17" ht="22.5" x14ac:dyDescent="0.25">
      <c r="A214" s="1">
        <v>213</v>
      </c>
      <c r="B214" s="2" t="s">
        <v>218</v>
      </c>
      <c r="C214" s="24"/>
      <c r="D214" s="29" t="s">
        <v>140</v>
      </c>
      <c r="E214" s="29" t="s">
        <v>18</v>
      </c>
      <c r="F214" s="29" t="s">
        <v>141</v>
      </c>
      <c r="G214" s="29" t="s">
        <v>20</v>
      </c>
      <c r="H214" s="29" t="s">
        <v>92</v>
      </c>
      <c r="I214" s="42">
        <v>11</v>
      </c>
      <c r="J214" s="33" t="str">
        <f t="shared" si="4"/>
        <v>город Нижний Тагил, г. Нижний Тагил, ул. Бажова, д. 11</v>
      </c>
      <c r="K214" s="42">
        <v>2530.6999999999998</v>
      </c>
      <c r="L214" s="42">
        <v>51</v>
      </c>
      <c r="M214" s="42">
        <v>8</v>
      </c>
      <c r="N214" s="47" t="s">
        <v>1718</v>
      </c>
      <c r="O214" s="39">
        <v>42285</v>
      </c>
      <c r="P214" s="38" t="s">
        <v>1716</v>
      </c>
      <c r="Q214" s="65">
        <v>10220787.119999999</v>
      </c>
    </row>
    <row r="215" spans="1:17" ht="33.75" x14ac:dyDescent="0.25">
      <c r="A215" s="1">
        <v>214</v>
      </c>
      <c r="B215" s="2" t="s">
        <v>218</v>
      </c>
      <c r="C215" s="24"/>
      <c r="D215" s="29" t="s">
        <v>140</v>
      </c>
      <c r="E215" s="29" t="s">
        <v>18</v>
      </c>
      <c r="F215" s="29" t="s">
        <v>141</v>
      </c>
      <c r="G215" s="29" t="s">
        <v>20</v>
      </c>
      <c r="H215" s="29" t="s">
        <v>145</v>
      </c>
      <c r="I215" s="42">
        <v>47</v>
      </c>
      <c r="J215" s="33" t="str">
        <f t="shared" si="4"/>
        <v>город Нижний Тагил, г. Нижний Тагил, ул. Выйская, д. 47</v>
      </c>
      <c r="K215" s="42">
        <v>1979</v>
      </c>
      <c r="L215" s="42">
        <v>27</v>
      </c>
      <c r="M215" s="42">
        <v>2</v>
      </c>
      <c r="N215" s="47" t="s">
        <v>1713</v>
      </c>
      <c r="O215" s="39">
        <v>42472</v>
      </c>
      <c r="P215" s="38" t="s">
        <v>1860</v>
      </c>
      <c r="Q215" s="65">
        <v>1164639.94</v>
      </c>
    </row>
    <row r="216" spans="1:17" ht="33.75" x14ac:dyDescent="0.25">
      <c r="A216" s="1">
        <v>215</v>
      </c>
      <c r="B216" s="2" t="s">
        <v>218</v>
      </c>
      <c r="C216" s="24"/>
      <c r="D216" s="29" t="s">
        <v>140</v>
      </c>
      <c r="E216" s="29" t="s">
        <v>18</v>
      </c>
      <c r="F216" s="29" t="s">
        <v>141</v>
      </c>
      <c r="G216" s="29" t="s">
        <v>20</v>
      </c>
      <c r="H216" s="29" t="s">
        <v>145</v>
      </c>
      <c r="I216" s="42">
        <v>51</v>
      </c>
      <c r="J216" s="33" t="str">
        <f t="shared" si="4"/>
        <v>город Нижний Тагил, г. Нижний Тагил, ул. Выйская, д. 51</v>
      </c>
      <c r="K216" s="42">
        <v>2587</v>
      </c>
      <c r="L216" s="42">
        <v>30</v>
      </c>
      <c r="M216" s="42">
        <v>3</v>
      </c>
      <c r="N216" s="47" t="s">
        <v>1713</v>
      </c>
      <c r="O216" s="39">
        <v>42472</v>
      </c>
      <c r="P216" s="38" t="s">
        <v>1860</v>
      </c>
      <c r="Q216" s="65">
        <v>1413236.44</v>
      </c>
    </row>
    <row r="217" spans="1:17" x14ac:dyDescent="0.25">
      <c r="A217" s="1">
        <v>216</v>
      </c>
      <c r="B217" s="2" t="s">
        <v>218</v>
      </c>
      <c r="C217" s="24"/>
      <c r="D217" s="29" t="s">
        <v>140</v>
      </c>
      <c r="E217" s="29" t="s">
        <v>18</v>
      </c>
      <c r="F217" s="29" t="s">
        <v>141</v>
      </c>
      <c r="G217" s="29" t="s">
        <v>20</v>
      </c>
      <c r="H217" s="29" t="s">
        <v>149</v>
      </c>
      <c r="I217" s="42">
        <v>11</v>
      </c>
      <c r="J217" s="33" t="str">
        <f t="shared" si="4"/>
        <v>город Нижний Тагил, г. Нижний Тагил, ул. Гастелло, д. 11</v>
      </c>
      <c r="K217" s="42">
        <v>731.8</v>
      </c>
      <c r="L217" s="42">
        <v>16</v>
      </c>
      <c r="M217" s="42">
        <v>6</v>
      </c>
      <c r="N217" s="47" t="s">
        <v>1717</v>
      </c>
      <c r="O217" s="39">
        <v>42472</v>
      </c>
      <c r="P217" s="38" t="s">
        <v>1619</v>
      </c>
      <c r="Q217" s="65">
        <v>4940683.5999999996</v>
      </c>
    </row>
    <row r="218" spans="1:17" x14ac:dyDescent="0.25">
      <c r="A218" s="1">
        <v>217</v>
      </c>
      <c r="B218" s="2" t="s">
        <v>218</v>
      </c>
      <c r="C218" s="24"/>
      <c r="D218" s="29" t="s">
        <v>140</v>
      </c>
      <c r="E218" s="29" t="s">
        <v>18</v>
      </c>
      <c r="F218" s="29" t="s">
        <v>141</v>
      </c>
      <c r="G218" s="29" t="s">
        <v>20</v>
      </c>
      <c r="H218" s="29" t="s">
        <v>149</v>
      </c>
      <c r="I218" s="42">
        <v>15</v>
      </c>
      <c r="J218" s="33" t="str">
        <f t="shared" si="4"/>
        <v>город Нижний Тагил, г. Нижний Тагил, ул. Гастелло, д. 15</v>
      </c>
      <c r="K218" s="42">
        <v>796</v>
      </c>
      <c r="L218" s="42">
        <v>16</v>
      </c>
      <c r="M218" s="42">
        <v>8</v>
      </c>
      <c r="N218" s="47" t="s">
        <v>1717</v>
      </c>
      <c r="O218" s="39">
        <v>42472</v>
      </c>
      <c r="P218" s="38" t="s">
        <v>1619</v>
      </c>
      <c r="Q218" s="65">
        <v>5593648.4000000004</v>
      </c>
    </row>
    <row r="219" spans="1:17" x14ac:dyDescent="0.25">
      <c r="A219" s="1">
        <v>218</v>
      </c>
      <c r="B219" s="2" t="s">
        <v>218</v>
      </c>
      <c r="C219" s="24"/>
      <c r="D219" s="29" t="s">
        <v>140</v>
      </c>
      <c r="E219" s="29" t="s">
        <v>18</v>
      </c>
      <c r="F219" s="29" t="s">
        <v>141</v>
      </c>
      <c r="G219" s="29" t="s">
        <v>20</v>
      </c>
      <c r="H219" s="29" t="s">
        <v>149</v>
      </c>
      <c r="I219" s="42">
        <v>8</v>
      </c>
      <c r="J219" s="33" t="str">
        <f t="shared" si="4"/>
        <v>город Нижний Тагил, г. Нижний Тагил, ул. Гастелло, д. 8</v>
      </c>
      <c r="K219" s="42">
        <v>740.3</v>
      </c>
      <c r="L219" s="42">
        <v>16</v>
      </c>
      <c r="M219" s="42">
        <v>8</v>
      </c>
      <c r="N219" s="47" t="s">
        <v>1717</v>
      </c>
      <c r="O219" s="39">
        <v>42472</v>
      </c>
      <c r="P219" s="38" t="s">
        <v>1619</v>
      </c>
      <c r="Q219" s="65">
        <v>5809117.5800000001</v>
      </c>
    </row>
    <row r="220" spans="1:17" x14ac:dyDescent="0.25">
      <c r="A220" s="1">
        <v>219</v>
      </c>
      <c r="B220" s="2" t="s">
        <v>218</v>
      </c>
      <c r="C220" s="24"/>
      <c r="D220" s="29" t="s">
        <v>140</v>
      </c>
      <c r="E220" s="29" t="s">
        <v>18</v>
      </c>
      <c r="F220" s="29" t="s">
        <v>141</v>
      </c>
      <c r="G220" s="29" t="s">
        <v>20</v>
      </c>
      <c r="H220" s="29" t="s">
        <v>149</v>
      </c>
      <c r="I220" s="42">
        <v>9</v>
      </c>
      <c r="J220" s="33" t="str">
        <f t="shared" si="4"/>
        <v>город Нижний Тагил, г. Нижний Тагил, ул. Гастелло, д. 9</v>
      </c>
      <c r="K220" s="42">
        <v>744.9</v>
      </c>
      <c r="L220" s="42">
        <v>16</v>
      </c>
      <c r="M220" s="42">
        <v>7</v>
      </c>
      <c r="N220" s="47" t="s">
        <v>1717</v>
      </c>
      <c r="O220" s="39">
        <v>42472</v>
      </c>
      <c r="P220" s="38" t="s">
        <v>1619</v>
      </c>
      <c r="Q220" s="65">
        <v>5530708.3799999999</v>
      </c>
    </row>
    <row r="221" spans="1:17" ht="23.25" x14ac:dyDescent="0.25">
      <c r="A221" s="1">
        <v>220</v>
      </c>
      <c r="B221" s="2" t="s">
        <v>218</v>
      </c>
      <c r="C221" s="24"/>
      <c r="D221" s="29" t="s">
        <v>140</v>
      </c>
      <c r="E221" s="29" t="s">
        <v>18</v>
      </c>
      <c r="F221" s="29" t="s">
        <v>141</v>
      </c>
      <c r="G221" s="29" t="s">
        <v>20</v>
      </c>
      <c r="H221" s="29" t="s">
        <v>150</v>
      </c>
      <c r="I221" s="42">
        <v>10</v>
      </c>
      <c r="J221" s="33" t="str">
        <f t="shared" si="4"/>
        <v>город Нижний Тагил, г. Нижний Тагил, ул. Гвардейская, д. 10</v>
      </c>
      <c r="K221" s="42">
        <v>1739.3</v>
      </c>
      <c r="L221" s="42">
        <v>24</v>
      </c>
      <c r="M221" s="42">
        <v>8</v>
      </c>
      <c r="N221" s="47" t="s">
        <v>1717</v>
      </c>
      <c r="O221" s="39">
        <v>42472</v>
      </c>
      <c r="P221" s="38" t="s">
        <v>1619</v>
      </c>
      <c r="Q221" s="65">
        <v>9189782.1799999997</v>
      </c>
    </row>
    <row r="222" spans="1:17" ht="23.25" x14ac:dyDescent="0.25">
      <c r="A222" s="1">
        <v>221</v>
      </c>
      <c r="B222" s="2" t="s">
        <v>218</v>
      </c>
      <c r="C222" s="24"/>
      <c r="D222" s="29" t="s">
        <v>140</v>
      </c>
      <c r="E222" s="29" t="s">
        <v>18</v>
      </c>
      <c r="F222" s="29" t="s">
        <v>141</v>
      </c>
      <c r="G222" s="29" t="s">
        <v>20</v>
      </c>
      <c r="H222" s="29" t="s">
        <v>150</v>
      </c>
      <c r="I222" s="42">
        <v>14</v>
      </c>
      <c r="J222" s="33" t="str">
        <f t="shared" si="4"/>
        <v>город Нижний Тагил, г. Нижний Тагил, ул. Гвардейская, д. 14</v>
      </c>
      <c r="K222" s="42">
        <v>1735.3</v>
      </c>
      <c r="L222" s="42">
        <v>24</v>
      </c>
      <c r="M222" s="42">
        <v>8</v>
      </c>
      <c r="N222" s="47" t="s">
        <v>1717</v>
      </c>
      <c r="O222" s="39">
        <v>42472</v>
      </c>
      <c r="P222" s="38" t="s">
        <v>1619</v>
      </c>
      <c r="Q222" s="65">
        <v>9137246.2200000007</v>
      </c>
    </row>
    <row r="223" spans="1:17" ht="23.25" x14ac:dyDescent="0.25">
      <c r="A223" s="1">
        <v>222</v>
      </c>
      <c r="B223" s="2" t="s">
        <v>218</v>
      </c>
      <c r="C223" s="24"/>
      <c r="D223" s="29" t="s">
        <v>140</v>
      </c>
      <c r="E223" s="29" t="s">
        <v>18</v>
      </c>
      <c r="F223" s="29" t="s">
        <v>141</v>
      </c>
      <c r="G223" s="29" t="s">
        <v>20</v>
      </c>
      <c r="H223" s="29" t="s">
        <v>150</v>
      </c>
      <c r="I223" s="42">
        <v>44</v>
      </c>
      <c r="J223" s="33" t="str">
        <f t="shared" si="4"/>
        <v>город Нижний Тагил, г. Нижний Тагил, ул. Гвардейская, д. 44</v>
      </c>
      <c r="K223" s="42">
        <v>928.2</v>
      </c>
      <c r="L223" s="42">
        <v>16</v>
      </c>
      <c r="M223" s="42">
        <v>8</v>
      </c>
      <c r="N223" s="47" t="s">
        <v>1717</v>
      </c>
      <c r="O223" s="39">
        <v>42472</v>
      </c>
      <c r="P223" s="38" t="s">
        <v>1619</v>
      </c>
      <c r="Q223" s="65">
        <v>6503527.5199999996</v>
      </c>
    </row>
    <row r="224" spans="1:17" ht="23.25" x14ac:dyDescent="0.25">
      <c r="A224" s="1">
        <v>223</v>
      </c>
      <c r="B224" s="2" t="s">
        <v>218</v>
      </c>
      <c r="C224" s="24"/>
      <c r="D224" s="29" t="s">
        <v>140</v>
      </c>
      <c r="E224" s="29" t="s">
        <v>18</v>
      </c>
      <c r="F224" s="29" t="s">
        <v>141</v>
      </c>
      <c r="G224" s="29" t="s">
        <v>20</v>
      </c>
      <c r="H224" s="29" t="s">
        <v>151</v>
      </c>
      <c r="I224" s="42">
        <v>1</v>
      </c>
      <c r="J224" s="33" t="str">
        <f t="shared" si="4"/>
        <v>город Нижний Тагил, г. Нижний Тагил, ул. Днепровская, д. 1</v>
      </c>
      <c r="K224" s="42">
        <v>560</v>
      </c>
      <c r="L224" s="42">
        <v>8</v>
      </c>
      <c r="M224" s="42">
        <v>8</v>
      </c>
      <c r="N224" s="47" t="s">
        <v>1714</v>
      </c>
      <c r="O224" s="39">
        <v>42285</v>
      </c>
      <c r="P224" s="38" t="s">
        <v>1619</v>
      </c>
      <c r="Q224" s="65">
        <v>3415556.02</v>
      </c>
    </row>
    <row r="225" spans="1:17" ht="23.25" x14ac:dyDescent="0.25">
      <c r="A225" s="1">
        <v>224</v>
      </c>
      <c r="B225" s="2" t="s">
        <v>218</v>
      </c>
      <c r="C225" s="24"/>
      <c r="D225" s="29" t="s">
        <v>140</v>
      </c>
      <c r="E225" s="29" t="s">
        <v>18</v>
      </c>
      <c r="F225" s="29" t="s">
        <v>141</v>
      </c>
      <c r="G225" s="29" t="s">
        <v>20</v>
      </c>
      <c r="H225" s="29" t="s">
        <v>151</v>
      </c>
      <c r="I225" s="42">
        <v>2</v>
      </c>
      <c r="J225" s="33" t="str">
        <f t="shared" si="4"/>
        <v>город Нижний Тагил, г. Нижний Тагил, ул. Днепровская, д. 2</v>
      </c>
      <c r="K225" s="42">
        <v>563.20000000000005</v>
      </c>
      <c r="L225" s="42">
        <v>8</v>
      </c>
      <c r="M225" s="42">
        <v>8</v>
      </c>
      <c r="N225" s="47" t="s">
        <v>1714</v>
      </c>
      <c r="O225" s="39">
        <v>42285</v>
      </c>
      <c r="P225" s="38" t="s">
        <v>1619</v>
      </c>
      <c r="Q225" s="65">
        <v>3137204.64</v>
      </c>
    </row>
    <row r="226" spans="1:17" x14ac:dyDescent="0.25">
      <c r="A226" s="1">
        <v>225</v>
      </c>
      <c r="B226" s="2" t="s">
        <v>218</v>
      </c>
      <c r="C226" s="49"/>
      <c r="D226" s="50" t="s">
        <v>140</v>
      </c>
      <c r="E226" s="50" t="s">
        <v>18</v>
      </c>
      <c r="F226" s="50" t="s">
        <v>141</v>
      </c>
      <c r="G226" s="50" t="s">
        <v>20</v>
      </c>
      <c r="H226" s="50" t="s">
        <v>167</v>
      </c>
      <c r="I226" s="51">
        <v>77</v>
      </c>
      <c r="J226" s="52" t="str">
        <f t="shared" si="4"/>
        <v>город Нижний Тагил, г. Нижний Тагил, ул. Зари, д. 77</v>
      </c>
      <c r="K226" s="51">
        <v>6685</v>
      </c>
      <c r="L226" s="51">
        <v>118</v>
      </c>
      <c r="M226" s="51">
        <v>3</v>
      </c>
      <c r="N226" s="53" t="s">
        <v>1476</v>
      </c>
      <c r="O226" s="54">
        <v>42598</v>
      </c>
      <c r="P226" s="55" t="s">
        <v>1495</v>
      </c>
      <c r="Q226" s="65">
        <v>5069460.09</v>
      </c>
    </row>
    <row r="227" spans="1:17" x14ac:dyDescent="0.25">
      <c r="A227" s="1">
        <v>226</v>
      </c>
      <c r="B227" s="2" t="s">
        <v>218</v>
      </c>
      <c r="C227" s="49"/>
      <c r="D227" s="50" t="s">
        <v>140</v>
      </c>
      <c r="E227" s="50" t="s">
        <v>18</v>
      </c>
      <c r="F227" s="50" t="s">
        <v>141</v>
      </c>
      <c r="G227" s="50" t="s">
        <v>20</v>
      </c>
      <c r="H227" s="50" t="s">
        <v>167</v>
      </c>
      <c r="I227" s="51">
        <v>83</v>
      </c>
      <c r="J227" s="52" t="str">
        <f t="shared" si="4"/>
        <v>город Нижний Тагил, г. Нижний Тагил, ул. Зари, д. 83</v>
      </c>
      <c r="K227" s="51">
        <v>14958.7</v>
      </c>
      <c r="L227" s="51">
        <v>252</v>
      </c>
      <c r="M227" s="51">
        <v>7</v>
      </c>
      <c r="N227" s="53" t="s">
        <v>1476</v>
      </c>
      <c r="O227" s="54">
        <v>42598</v>
      </c>
      <c r="P227" s="55" t="s">
        <v>1495</v>
      </c>
      <c r="Q227" s="65">
        <v>11786424.23</v>
      </c>
    </row>
    <row r="228" spans="1:17" ht="22.5" x14ac:dyDescent="0.25">
      <c r="A228" s="1">
        <v>227</v>
      </c>
      <c r="B228" s="2" t="s">
        <v>218</v>
      </c>
      <c r="C228" s="24"/>
      <c r="D228" s="29" t="s">
        <v>140</v>
      </c>
      <c r="E228" s="29" t="s">
        <v>18</v>
      </c>
      <c r="F228" s="29" t="s">
        <v>141</v>
      </c>
      <c r="G228" s="29" t="s">
        <v>20</v>
      </c>
      <c r="H228" s="29" t="s">
        <v>152</v>
      </c>
      <c r="I228" s="42">
        <v>10</v>
      </c>
      <c r="J228" s="33" t="str">
        <f t="shared" si="4"/>
        <v>город Нижний Тагил, г. Нижний Тагил, ул. Ильича, д. 10</v>
      </c>
      <c r="K228" s="42">
        <v>2224.1</v>
      </c>
      <c r="L228" s="42">
        <v>29</v>
      </c>
      <c r="M228" s="42">
        <v>8</v>
      </c>
      <c r="N228" s="47" t="s">
        <v>1718</v>
      </c>
      <c r="O228" s="39">
        <v>42285</v>
      </c>
      <c r="P228" s="38" t="s">
        <v>1716</v>
      </c>
      <c r="Q228" s="65">
        <v>8120777.3700000001</v>
      </c>
    </row>
    <row r="229" spans="1:17" ht="22.5" x14ac:dyDescent="0.25">
      <c r="A229" s="1">
        <v>228</v>
      </c>
      <c r="B229" s="2" t="s">
        <v>218</v>
      </c>
      <c r="C229" s="24"/>
      <c r="D229" s="29" t="s">
        <v>140</v>
      </c>
      <c r="E229" s="29" t="s">
        <v>18</v>
      </c>
      <c r="F229" s="29" t="s">
        <v>141</v>
      </c>
      <c r="G229" s="29" t="s">
        <v>20</v>
      </c>
      <c r="H229" s="29" t="s">
        <v>152</v>
      </c>
      <c r="I229" s="42">
        <v>14</v>
      </c>
      <c r="J229" s="33" t="str">
        <f t="shared" si="4"/>
        <v>город Нижний Тагил, г. Нижний Тагил, ул. Ильича, д. 14</v>
      </c>
      <c r="K229" s="42">
        <v>3474.2</v>
      </c>
      <c r="L229" s="42">
        <v>47</v>
      </c>
      <c r="M229" s="42">
        <v>8</v>
      </c>
      <c r="N229" s="47" t="s">
        <v>1718</v>
      </c>
      <c r="O229" s="39">
        <v>42285</v>
      </c>
      <c r="P229" s="38" t="s">
        <v>1716</v>
      </c>
      <c r="Q229" s="65">
        <v>11756853.300000001</v>
      </c>
    </row>
    <row r="230" spans="1:17" ht="33.75" x14ac:dyDescent="0.25">
      <c r="A230" s="1">
        <v>229</v>
      </c>
      <c r="B230" s="2" t="s">
        <v>218</v>
      </c>
      <c r="C230" s="24"/>
      <c r="D230" s="29" t="s">
        <v>140</v>
      </c>
      <c r="E230" s="29" t="s">
        <v>18</v>
      </c>
      <c r="F230" s="29" t="s">
        <v>141</v>
      </c>
      <c r="G230" s="29" t="s">
        <v>20</v>
      </c>
      <c r="H230" s="29" t="s">
        <v>152</v>
      </c>
      <c r="I230" s="42">
        <v>26</v>
      </c>
      <c r="J230" s="33" t="str">
        <f t="shared" si="4"/>
        <v>город Нижний Тагил, г. Нижний Тагил, ул. Ильича, д. 26</v>
      </c>
      <c r="K230" s="42">
        <v>1907</v>
      </c>
      <c r="L230" s="42">
        <v>37</v>
      </c>
      <c r="M230" s="42">
        <v>8</v>
      </c>
      <c r="N230" s="47" t="s">
        <v>1713</v>
      </c>
      <c r="O230" s="39">
        <v>42472</v>
      </c>
      <c r="P230" s="38" t="s">
        <v>1860</v>
      </c>
      <c r="Q230" s="65">
        <v>7666880.0800000001</v>
      </c>
    </row>
    <row r="231" spans="1:17" ht="33.75" x14ac:dyDescent="0.25">
      <c r="A231" s="1">
        <v>230</v>
      </c>
      <c r="B231" s="2" t="s">
        <v>218</v>
      </c>
      <c r="C231" s="24"/>
      <c r="D231" s="29" t="s">
        <v>140</v>
      </c>
      <c r="E231" s="29" t="s">
        <v>18</v>
      </c>
      <c r="F231" s="29" t="s">
        <v>141</v>
      </c>
      <c r="G231" s="29" t="s">
        <v>20</v>
      </c>
      <c r="H231" s="29" t="s">
        <v>152</v>
      </c>
      <c r="I231" s="42">
        <v>28</v>
      </c>
      <c r="J231" s="33" t="str">
        <f t="shared" si="4"/>
        <v>город Нижний Тагил, г. Нижний Тагил, ул. Ильича, д. 28</v>
      </c>
      <c r="K231" s="42">
        <v>733.2</v>
      </c>
      <c r="L231" s="42">
        <v>16</v>
      </c>
      <c r="M231" s="42">
        <v>8</v>
      </c>
      <c r="N231" s="47" t="s">
        <v>1713</v>
      </c>
      <c r="O231" s="39">
        <v>42472</v>
      </c>
      <c r="P231" s="38" t="s">
        <v>1860</v>
      </c>
      <c r="Q231" s="65">
        <v>5013896.7</v>
      </c>
    </row>
    <row r="232" spans="1:17" ht="22.5" x14ac:dyDescent="0.25">
      <c r="A232" s="1">
        <v>231</v>
      </c>
      <c r="B232" s="2" t="s">
        <v>218</v>
      </c>
      <c r="C232" s="24"/>
      <c r="D232" s="29" t="s">
        <v>140</v>
      </c>
      <c r="E232" s="29" t="s">
        <v>18</v>
      </c>
      <c r="F232" s="29" t="s">
        <v>141</v>
      </c>
      <c r="G232" s="29" t="s">
        <v>20</v>
      </c>
      <c r="H232" s="29" t="s">
        <v>152</v>
      </c>
      <c r="I232" s="42">
        <v>30</v>
      </c>
      <c r="J232" s="33" t="str">
        <f t="shared" si="4"/>
        <v>город Нижний Тагил, г. Нижний Тагил, ул. Ильича, д. 30</v>
      </c>
      <c r="K232" s="42">
        <v>2185.8000000000002</v>
      </c>
      <c r="L232" s="42">
        <v>37</v>
      </c>
      <c r="M232" s="42">
        <v>7</v>
      </c>
      <c r="N232" s="47" t="s">
        <v>1718</v>
      </c>
      <c r="O232" s="39">
        <v>42285</v>
      </c>
      <c r="P232" s="38" t="s">
        <v>1716</v>
      </c>
      <c r="Q232" s="65">
        <v>6435494.6200000001</v>
      </c>
    </row>
    <row r="233" spans="1:17" ht="33.75" x14ac:dyDescent="0.25">
      <c r="A233" s="1">
        <v>232</v>
      </c>
      <c r="B233" s="2" t="s">
        <v>218</v>
      </c>
      <c r="C233" s="24"/>
      <c r="D233" s="29" t="s">
        <v>140</v>
      </c>
      <c r="E233" s="29" t="s">
        <v>18</v>
      </c>
      <c r="F233" s="29" t="s">
        <v>141</v>
      </c>
      <c r="G233" s="29" t="s">
        <v>20</v>
      </c>
      <c r="H233" s="29" t="s">
        <v>152</v>
      </c>
      <c r="I233" s="42">
        <v>32</v>
      </c>
      <c r="J233" s="33" t="str">
        <f t="shared" si="4"/>
        <v>город Нижний Тагил, г. Нижний Тагил, ул. Ильича, д. 32</v>
      </c>
      <c r="K233" s="42">
        <v>1898.3</v>
      </c>
      <c r="L233" s="42">
        <v>32</v>
      </c>
      <c r="M233" s="42">
        <v>8</v>
      </c>
      <c r="N233" s="47" t="s">
        <v>1713</v>
      </c>
      <c r="O233" s="39">
        <v>42472</v>
      </c>
      <c r="P233" s="38" t="s">
        <v>1860</v>
      </c>
      <c r="Q233" s="65">
        <v>12259284.32</v>
      </c>
    </row>
    <row r="234" spans="1:17" ht="23.25" x14ac:dyDescent="0.25">
      <c r="A234" s="1">
        <v>233</v>
      </c>
      <c r="B234" s="2" t="s">
        <v>218</v>
      </c>
      <c r="C234" s="24"/>
      <c r="D234" s="29" t="s">
        <v>140</v>
      </c>
      <c r="E234" s="29" t="s">
        <v>18</v>
      </c>
      <c r="F234" s="29" t="s">
        <v>141</v>
      </c>
      <c r="G234" s="29" t="s">
        <v>20</v>
      </c>
      <c r="H234" s="29" t="s">
        <v>75</v>
      </c>
      <c r="I234" s="42">
        <v>44</v>
      </c>
      <c r="J234" s="33" t="str">
        <f t="shared" si="4"/>
        <v>город Нижний Тагил, г. Нижний Тагил, ул. Карла Маркса, д. 44</v>
      </c>
      <c r="K234" s="42">
        <v>3730.9</v>
      </c>
      <c r="L234" s="42">
        <v>52</v>
      </c>
      <c r="M234" s="42">
        <v>8</v>
      </c>
      <c r="N234" s="47" t="s">
        <v>1883</v>
      </c>
      <c r="O234" s="39" t="s">
        <v>1884</v>
      </c>
      <c r="P234" s="38" t="s">
        <v>1619</v>
      </c>
      <c r="Q234" s="65">
        <v>17035907.800000001</v>
      </c>
    </row>
    <row r="235" spans="1:17" ht="23.25" x14ac:dyDescent="0.25">
      <c r="A235" s="1">
        <v>234</v>
      </c>
      <c r="B235" s="2" t="s">
        <v>218</v>
      </c>
      <c r="C235" s="24"/>
      <c r="D235" s="29" t="s">
        <v>140</v>
      </c>
      <c r="E235" s="29" t="s">
        <v>18</v>
      </c>
      <c r="F235" s="29" t="s">
        <v>141</v>
      </c>
      <c r="G235" s="29" t="s">
        <v>20</v>
      </c>
      <c r="H235" s="29" t="s">
        <v>75</v>
      </c>
      <c r="I235" s="42">
        <v>46</v>
      </c>
      <c r="J235" s="33" t="str">
        <f t="shared" si="4"/>
        <v>город Нижний Тагил, г. Нижний Тагил, ул. Карла Маркса, д. 46</v>
      </c>
      <c r="K235" s="42">
        <v>1701.4</v>
      </c>
      <c r="L235" s="42">
        <v>36</v>
      </c>
      <c r="M235" s="42">
        <v>8</v>
      </c>
      <c r="N235" s="47" t="s">
        <v>1717</v>
      </c>
      <c r="O235" s="39">
        <v>42472</v>
      </c>
      <c r="P235" s="38" t="s">
        <v>1619</v>
      </c>
      <c r="Q235" s="65">
        <v>9999265.7200000007</v>
      </c>
    </row>
    <row r="236" spans="1:17" ht="23.25" x14ac:dyDescent="0.25">
      <c r="A236" s="1">
        <v>235</v>
      </c>
      <c r="B236" s="2" t="s">
        <v>218</v>
      </c>
      <c r="C236" s="24"/>
      <c r="D236" s="29" t="s">
        <v>140</v>
      </c>
      <c r="E236" s="29" t="s">
        <v>18</v>
      </c>
      <c r="F236" s="29" t="s">
        <v>141</v>
      </c>
      <c r="G236" s="29" t="s">
        <v>20</v>
      </c>
      <c r="H236" s="29" t="s">
        <v>75</v>
      </c>
      <c r="I236" s="42">
        <v>48</v>
      </c>
      <c r="J236" s="33" t="str">
        <f t="shared" si="4"/>
        <v>город Нижний Тагил, г. Нижний Тагил, ул. Карла Маркса, д. 48</v>
      </c>
      <c r="K236" s="42">
        <v>1238.3</v>
      </c>
      <c r="L236" s="42">
        <v>24</v>
      </c>
      <c r="M236" s="42">
        <v>8</v>
      </c>
      <c r="N236" s="47" t="s">
        <v>1717</v>
      </c>
      <c r="O236" s="39">
        <v>42472</v>
      </c>
      <c r="P236" s="38" t="s">
        <v>1619</v>
      </c>
      <c r="Q236" s="65">
        <v>7268512.0800000001</v>
      </c>
    </row>
    <row r="237" spans="1:17" ht="23.25" x14ac:dyDescent="0.25">
      <c r="A237" s="1">
        <v>236</v>
      </c>
      <c r="B237" s="2" t="s">
        <v>218</v>
      </c>
      <c r="C237" s="24"/>
      <c r="D237" s="29" t="s">
        <v>140</v>
      </c>
      <c r="E237" s="29" t="s">
        <v>18</v>
      </c>
      <c r="F237" s="29" t="s">
        <v>141</v>
      </c>
      <c r="G237" s="29" t="s">
        <v>20</v>
      </c>
      <c r="H237" s="29" t="s">
        <v>75</v>
      </c>
      <c r="I237" s="42">
        <v>50</v>
      </c>
      <c r="J237" s="33" t="str">
        <f t="shared" si="4"/>
        <v>город Нижний Тагил, г. Нижний Тагил, ул. Карла Маркса, д. 50</v>
      </c>
      <c r="K237" s="42">
        <v>1728.1</v>
      </c>
      <c r="L237" s="42">
        <v>36</v>
      </c>
      <c r="M237" s="42">
        <v>8</v>
      </c>
      <c r="N237" s="47" t="s">
        <v>1717</v>
      </c>
      <c r="O237" s="39">
        <v>42472</v>
      </c>
      <c r="P237" s="38" t="s">
        <v>1619</v>
      </c>
      <c r="Q237" s="65">
        <v>11203684.640000001</v>
      </c>
    </row>
    <row r="238" spans="1:17" ht="23.25" x14ac:dyDescent="0.25">
      <c r="A238" s="1">
        <v>237</v>
      </c>
      <c r="B238" s="2" t="s">
        <v>218</v>
      </c>
      <c r="C238" s="24"/>
      <c r="D238" s="29" t="s">
        <v>140</v>
      </c>
      <c r="E238" s="29" t="s">
        <v>18</v>
      </c>
      <c r="F238" s="29" t="s">
        <v>141</v>
      </c>
      <c r="G238" s="29" t="s">
        <v>20</v>
      </c>
      <c r="H238" s="29" t="s">
        <v>75</v>
      </c>
      <c r="I238" s="42">
        <v>52</v>
      </c>
      <c r="J238" s="33" t="str">
        <f t="shared" si="4"/>
        <v>город Нижний Тагил, г. Нижний Тагил, ул. Карла Маркса, д. 52</v>
      </c>
      <c r="K238" s="42">
        <v>3216.3</v>
      </c>
      <c r="L238" s="42">
        <v>45</v>
      </c>
      <c r="M238" s="42">
        <v>5</v>
      </c>
      <c r="N238" s="47" t="s">
        <v>1717</v>
      </c>
      <c r="O238" s="39">
        <v>42472</v>
      </c>
      <c r="P238" s="38" t="s">
        <v>1619</v>
      </c>
      <c r="Q238" s="65">
        <v>13031413.779999999</v>
      </c>
    </row>
    <row r="239" spans="1:17" ht="23.25" x14ac:dyDescent="0.25">
      <c r="A239" s="1">
        <v>238</v>
      </c>
      <c r="B239" s="2" t="s">
        <v>218</v>
      </c>
      <c r="C239" s="24"/>
      <c r="D239" s="29" t="s">
        <v>140</v>
      </c>
      <c r="E239" s="29" t="s">
        <v>18</v>
      </c>
      <c r="F239" s="29" t="s">
        <v>141</v>
      </c>
      <c r="G239" s="29" t="s">
        <v>20</v>
      </c>
      <c r="H239" s="29" t="s">
        <v>75</v>
      </c>
      <c r="I239" s="42">
        <v>60</v>
      </c>
      <c r="J239" s="33" t="str">
        <f t="shared" si="4"/>
        <v>город Нижний Тагил, г. Нижний Тагил, ул. Карла Маркса, д. 60</v>
      </c>
      <c r="K239" s="42">
        <v>1596.5</v>
      </c>
      <c r="L239" s="42">
        <v>27</v>
      </c>
      <c r="M239" s="42">
        <v>8</v>
      </c>
      <c r="N239" s="47" t="s">
        <v>1717</v>
      </c>
      <c r="O239" s="39">
        <v>42472</v>
      </c>
      <c r="P239" s="38" t="s">
        <v>1619</v>
      </c>
      <c r="Q239" s="65">
        <v>6069512.9000000004</v>
      </c>
    </row>
    <row r="240" spans="1:17" ht="23.25" x14ac:dyDescent="0.25">
      <c r="A240" s="1">
        <v>239</v>
      </c>
      <c r="B240" s="2" t="s">
        <v>218</v>
      </c>
      <c r="C240" s="24"/>
      <c r="D240" s="29" t="s">
        <v>140</v>
      </c>
      <c r="E240" s="29" t="s">
        <v>18</v>
      </c>
      <c r="F240" s="29" t="s">
        <v>141</v>
      </c>
      <c r="G240" s="29" t="s">
        <v>20</v>
      </c>
      <c r="H240" s="29" t="s">
        <v>75</v>
      </c>
      <c r="I240" s="42">
        <v>62</v>
      </c>
      <c r="J240" s="33" t="str">
        <f t="shared" si="4"/>
        <v>город Нижний Тагил, г. Нижний Тагил, ул. Карла Маркса, д. 62</v>
      </c>
      <c r="K240" s="42">
        <v>1596.5</v>
      </c>
      <c r="L240" s="42">
        <v>18</v>
      </c>
      <c r="M240" s="42">
        <v>6</v>
      </c>
      <c r="N240" s="47" t="s">
        <v>1717</v>
      </c>
      <c r="O240" s="39">
        <v>42472</v>
      </c>
      <c r="P240" s="38" t="s">
        <v>1619</v>
      </c>
      <c r="Q240" s="65">
        <v>7124107.2199999997</v>
      </c>
    </row>
    <row r="241" spans="1:17" ht="23.25" x14ac:dyDescent="0.25">
      <c r="A241" s="1">
        <v>240</v>
      </c>
      <c r="B241" s="2" t="s">
        <v>218</v>
      </c>
      <c r="C241" s="24"/>
      <c r="D241" s="29" t="s">
        <v>140</v>
      </c>
      <c r="E241" s="29" t="s">
        <v>18</v>
      </c>
      <c r="F241" s="29" t="s">
        <v>141</v>
      </c>
      <c r="G241" s="29" t="s">
        <v>20</v>
      </c>
      <c r="H241" s="29" t="s">
        <v>75</v>
      </c>
      <c r="I241" s="42" t="s">
        <v>223</v>
      </c>
      <c r="J241" s="33" t="str">
        <f t="shared" si="4"/>
        <v>город Нижний Тагил, г. Нижний Тагил, ул. Карла Маркса, д. 97/33</v>
      </c>
      <c r="K241" s="42">
        <v>2062.6</v>
      </c>
      <c r="L241" s="42">
        <v>33</v>
      </c>
      <c r="M241" s="42">
        <v>8</v>
      </c>
      <c r="N241" s="47" t="s">
        <v>1717</v>
      </c>
      <c r="O241" s="39">
        <v>42472</v>
      </c>
      <c r="P241" s="38" t="s">
        <v>1619</v>
      </c>
      <c r="Q241" s="65">
        <v>10870160</v>
      </c>
    </row>
    <row r="242" spans="1:17" ht="23.25" x14ac:dyDescent="0.25">
      <c r="A242" s="1">
        <v>241</v>
      </c>
      <c r="B242" s="2" t="s">
        <v>218</v>
      </c>
      <c r="C242" s="24"/>
      <c r="D242" s="29" t="s">
        <v>140</v>
      </c>
      <c r="E242" s="29" t="s">
        <v>18</v>
      </c>
      <c r="F242" s="29" t="s">
        <v>141</v>
      </c>
      <c r="G242" s="29" t="s">
        <v>20</v>
      </c>
      <c r="H242" s="29" t="s">
        <v>48</v>
      </c>
      <c r="I242" s="42">
        <v>11</v>
      </c>
      <c r="J242" s="33" t="str">
        <f t="shared" si="4"/>
        <v>город Нижний Тагил, г. Нижний Тагил, ул. Кутузова, д. 11</v>
      </c>
      <c r="K242" s="42">
        <v>1198.9000000000001</v>
      </c>
      <c r="L242" s="42">
        <v>18</v>
      </c>
      <c r="M242" s="42">
        <v>8</v>
      </c>
      <c r="N242" s="47" t="s">
        <v>1717</v>
      </c>
      <c r="O242" s="39">
        <v>42472</v>
      </c>
      <c r="P242" s="38" t="s">
        <v>1619</v>
      </c>
      <c r="Q242" s="65">
        <v>7536721.3600000003</v>
      </c>
    </row>
    <row r="243" spans="1:17" ht="23.25" x14ac:dyDescent="0.25">
      <c r="A243" s="1">
        <v>242</v>
      </c>
      <c r="B243" s="2" t="s">
        <v>218</v>
      </c>
      <c r="C243" s="24"/>
      <c r="D243" s="29" t="s">
        <v>140</v>
      </c>
      <c r="E243" s="29" t="s">
        <v>18</v>
      </c>
      <c r="F243" s="29" t="s">
        <v>141</v>
      </c>
      <c r="G243" s="29" t="s">
        <v>20</v>
      </c>
      <c r="H243" s="29" t="s">
        <v>48</v>
      </c>
      <c r="I243" s="42">
        <v>13</v>
      </c>
      <c r="J243" s="33" t="str">
        <f t="shared" si="4"/>
        <v>город Нижний Тагил, г. Нижний Тагил, ул. Кутузова, д. 13</v>
      </c>
      <c r="K243" s="42">
        <v>1212.5</v>
      </c>
      <c r="L243" s="42">
        <v>24</v>
      </c>
      <c r="M243" s="42">
        <v>8</v>
      </c>
      <c r="N243" s="47" t="s">
        <v>1717</v>
      </c>
      <c r="O243" s="39">
        <v>42472</v>
      </c>
      <c r="P243" s="38" t="s">
        <v>1619</v>
      </c>
      <c r="Q243" s="65">
        <v>7454999.2800000003</v>
      </c>
    </row>
    <row r="244" spans="1:17" ht="23.25" x14ac:dyDescent="0.25">
      <c r="A244" s="1">
        <v>243</v>
      </c>
      <c r="B244" s="2" t="s">
        <v>218</v>
      </c>
      <c r="C244" s="24"/>
      <c r="D244" s="29" t="s">
        <v>140</v>
      </c>
      <c r="E244" s="29" t="s">
        <v>18</v>
      </c>
      <c r="F244" s="29" t="s">
        <v>141</v>
      </c>
      <c r="G244" s="29" t="s">
        <v>20</v>
      </c>
      <c r="H244" s="29" t="s">
        <v>48</v>
      </c>
      <c r="I244" s="42">
        <v>17</v>
      </c>
      <c r="J244" s="33" t="str">
        <f t="shared" si="4"/>
        <v>город Нижний Тагил, г. Нижний Тагил, ул. Кутузова, д. 17</v>
      </c>
      <c r="K244" s="42">
        <v>765.1</v>
      </c>
      <c r="L244" s="42">
        <v>16</v>
      </c>
      <c r="M244" s="42">
        <v>8</v>
      </c>
      <c r="N244" s="47" t="s">
        <v>1717</v>
      </c>
      <c r="O244" s="39">
        <v>42472</v>
      </c>
      <c r="P244" s="38" t="s">
        <v>1619</v>
      </c>
      <c r="Q244" s="65">
        <v>5439388.1799999997</v>
      </c>
    </row>
    <row r="245" spans="1:17" x14ac:dyDescent="0.25">
      <c r="A245" s="1">
        <v>244</v>
      </c>
      <c r="B245" s="2" t="s">
        <v>218</v>
      </c>
      <c r="C245" s="24"/>
      <c r="D245" s="29" t="s">
        <v>140</v>
      </c>
      <c r="E245" s="29" t="s">
        <v>18</v>
      </c>
      <c r="F245" s="29" t="s">
        <v>141</v>
      </c>
      <c r="G245" s="29" t="s">
        <v>20</v>
      </c>
      <c r="H245" s="29" t="s">
        <v>48</v>
      </c>
      <c r="I245" s="42">
        <v>3</v>
      </c>
      <c r="J245" s="33" t="str">
        <f t="shared" si="4"/>
        <v>город Нижний Тагил, г. Нижний Тагил, ул. Кутузова, д. 3</v>
      </c>
      <c r="K245" s="42">
        <v>1163.7</v>
      </c>
      <c r="L245" s="42">
        <v>23</v>
      </c>
      <c r="M245" s="42">
        <v>8</v>
      </c>
      <c r="N245" s="47" t="s">
        <v>1717</v>
      </c>
      <c r="O245" s="39">
        <v>42472</v>
      </c>
      <c r="P245" s="38" t="s">
        <v>1619</v>
      </c>
      <c r="Q245" s="65">
        <v>7899310.5800000001</v>
      </c>
    </row>
    <row r="246" spans="1:17" x14ac:dyDescent="0.25">
      <c r="A246" s="1">
        <v>245</v>
      </c>
      <c r="B246" s="2" t="s">
        <v>218</v>
      </c>
      <c r="C246" s="24"/>
      <c r="D246" s="29" t="s">
        <v>140</v>
      </c>
      <c r="E246" s="29" t="s">
        <v>18</v>
      </c>
      <c r="F246" s="29" t="s">
        <v>141</v>
      </c>
      <c r="G246" s="29" t="s">
        <v>20</v>
      </c>
      <c r="H246" s="29" t="s">
        <v>48</v>
      </c>
      <c r="I246" s="42">
        <v>6</v>
      </c>
      <c r="J246" s="33" t="str">
        <f t="shared" si="4"/>
        <v>город Нижний Тагил, г. Нижний Тагил, ул. Кутузова, д. 6</v>
      </c>
      <c r="K246" s="42">
        <v>1697.1</v>
      </c>
      <c r="L246" s="42">
        <v>24</v>
      </c>
      <c r="M246" s="42">
        <v>8</v>
      </c>
      <c r="N246" s="47" t="s">
        <v>1717</v>
      </c>
      <c r="O246" s="39">
        <v>42472</v>
      </c>
      <c r="P246" s="38" t="s">
        <v>1619</v>
      </c>
      <c r="Q246" s="65">
        <v>8631314.1400000006</v>
      </c>
    </row>
    <row r="247" spans="1:17" x14ac:dyDescent="0.25">
      <c r="A247" s="1">
        <v>246</v>
      </c>
      <c r="B247" s="2" t="s">
        <v>218</v>
      </c>
      <c r="C247" s="24"/>
      <c r="D247" s="29" t="s">
        <v>140</v>
      </c>
      <c r="E247" s="29" t="s">
        <v>18</v>
      </c>
      <c r="F247" s="29" t="s">
        <v>141</v>
      </c>
      <c r="G247" s="29" t="s">
        <v>20</v>
      </c>
      <c r="H247" s="29" t="s">
        <v>48</v>
      </c>
      <c r="I247" s="42">
        <v>9</v>
      </c>
      <c r="J247" s="33" t="str">
        <f t="shared" si="4"/>
        <v>город Нижний Тагил, г. Нижний Тагил, ул. Кутузова, д. 9</v>
      </c>
      <c r="K247" s="42">
        <v>1222.8</v>
      </c>
      <c r="L247" s="42">
        <v>24</v>
      </c>
      <c r="M247" s="42">
        <v>7</v>
      </c>
      <c r="N247" s="47" t="s">
        <v>1717</v>
      </c>
      <c r="O247" s="39">
        <v>42472</v>
      </c>
      <c r="P247" s="38" t="s">
        <v>1619</v>
      </c>
      <c r="Q247" s="65">
        <v>6568178.54</v>
      </c>
    </row>
    <row r="248" spans="1:17" ht="23.25" x14ac:dyDescent="0.25">
      <c r="A248" s="1">
        <v>247</v>
      </c>
      <c r="B248" s="2" t="s">
        <v>218</v>
      </c>
      <c r="C248" s="24"/>
      <c r="D248" s="29" t="s">
        <v>140</v>
      </c>
      <c r="E248" s="29" t="s">
        <v>18</v>
      </c>
      <c r="F248" s="29" t="s">
        <v>141</v>
      </c>
      <c r="G248" s="29" t="s">
        <v>20</v>
      </c>
      <c r="H248" s="29" t="s">
        <v>106</v>
      </c>
      <c r="I248" s="42">
        <v>14</v>
      </c>
      <c r="J248" s="33" t="str">
        <f t="shared" si="4"/>
        <v>город Нижний Тагил, г. Нижний Тагил, ул. Матросова, д. 14</v>
      </c>
      <c r="K248" s="42">
        <v>1227.0999999999999</v>
      </c>
      <c r="L248" s="42">
        <v>19</v>
      </c>
      <c r="M248" s="42">
        <v>8</v>
      </c>
      <c r="N248" s="47" t="s">
        <v>1717</v>
      </c>
      <c r="O248" s="39">
        <v>42472</v>
      </c>
      <c r="P248" s="38" t="s">
        <v>1619</v>
      </c>
      <c r="Q248" s="65">
        <v>8453708.8000000007</v>
      </c>
    </row>
    <row r="249" spans="1:17" ht="23.25" x14ac:dyDescent="0.25">
      <c r="A249" s="1">
        <v>248</v>
      </c>
      <c r="B249" s="2" t="s">
        <v>218</v>
      </c>
      <c r="C249" s="24"/>
      <c r="D249" s="29" t="s">
        <v>140</v>
      </c>
      <c r="E249" s="29" t="s">
        <v>18</v>
      </c>
      <c r="F249" s="29" t="s">
        <v>141</v>
      </c>
      <c r="G249" s="29" t="s">
        <v>20</v>
      </c>
      <c r="H249" s="29" t="s">
        <v>106</v>
      </c>
      <c r="I249" s="42">
        <v>18</v>
      </c>
      <c r="J249" s="33" t="str">
        <f t="shared" si="4"/>
        <v>город Нижний Тагил, г. Нижний Тагил, ул. Матросова, д. 18</v>
      </c>
      <c r="K249" s="42">
        <v>766.8</v>
      </c>
      <c r="L249" s="42">
        <v>16</v>
      </c>
      <c r="M249" s="42">
        <v>4</v>
      </c>
      <c r="N249" s="47" t="s">
        <v>1717</v>
      </c>
      <c r="O249" s="39">
        <v>42472</v>
      </c>
      <c r="P249" s="38" t="s">
        <v>1619</v>
      </c>
      <c r="Q249" s="65">
        <v>1726046.18</v>
      </c>
    </row>
    <row r="250" spans="1:17" ht="23.25" x14ac:dyDescent="0.25">
      <c r="A250" s="1">
        <v>249</v>
      </c>
      <c r="B250" s="2" t="s">
        <v>218</v>
      </c>
      <c r="C250" s="24"/>
      <c r="D250" s="29" t="s">
        <v>140</v>
      </c>
      <c r="E250" s="29" t="s">
        <v>18</v>
      </c>
      <c r="F250" s="29" t="s">
        <v>141</v>
      </c>
      <c r="G250" s="29" t="s">
        <v>20</v>
      </c>
      <c r="H250" s="31" t="s">
        <v>96</v>
      </c>
      <c r="I250" s="42">
        <v>14</v>
      </c>
      <c r="J250" s="33" t="str">
        <f t="shared" si="4"/>
        <v>город Нижний Тагил, г. Нижний Тагил, ул. Металлургов, д. 14</v>
      </c>
      <c r="K250" s="42">
        <v>2547</v>
      </c>
      <c r="L250" s="42">
        <v>35</v>
      </c>
      <c r="M250" s="42">
        <v>8</v>
      </c>
      <c r="N250" s="47" t="s">
        <v>1717</v>
      </c>
      <c r="O250" s="39">
        <v>42472</v>
      </c>
      <c r="P250" s="38" t="s">
        <v>1619</v>
      </c>
      <c r="Q250" s="65">
        <v>11989185.859999999</v>
      </c>
    </row>
    <row r="251" spans="1:17" ht="23.25" x14ac:dyDescent="0.25">
      <c r="A251" s="1">
        <v>250</v>
      </c>
      <c r="B251" s="2" t="s">
        <v>218</v>
      </c>
      <c r="C251" s="24"/>
      <c r="D251" s="29" t="s">
        <v>140</v>
      </c>
      <c r="E251" s="29" t="s">
        <v>18</v>
      </c>
      <c r="F251" s="29" t="s">
        <v>141</v>
      </c>
      <c r="G251" s="29" t="s">
        <v>20</v>
      </c>
      <c r="H251" s="29" t="s">
        <v>153</v>
      </c>
      <c r="I251" s="42">
        <v>15</v>
      </c>
      <c r="J251" s="33" t="str">
        <f t="shared" si="4"/>
        <v>город Нижний Тагил, г. Нижний Тагил, ул. Новострой, д. 15</v>
      </c>
      <c r="K251" s="42">
        <v>2027</v>
      </c>
      <c r="L251" s="42">
        <v>36</v>
      </c>
      <c r="M251" s="42">
        <v>4</v>
      </c>
      <c r="N251" s="47" t="s">
        <v>1717</v>
      </c>
      <c r="O251" s="39">
        <v>42472</v>
      </c>
      <c r="P251" s="38" t="s">
        <v>1619</v>
      </c>
      <c r="Q251" s="65">
        <v>7794698.8600000003</v>
      </c>
    </row>
    <row r="252" spans="1:17" ht="23.25" x14ac:dyDescent="0.25">
      <c r="A252" s="1">
        <v>251</v>
      </c>
      <c r="B252" s="2" t="s">
        <v>218</v>
      </c>
      <c r="C252" s="24"/>
      <c r="D252" s="29" t="s">
        <v>140</v>
      </c>
      <c r="E252" s="29" t="s">
        <v>18</v>
      </c>
      <c r="F252" s="29" t="s">
        <v>141</v>
      </c>
      <c r="G252" s="29" t="s">
        <v>20</v>
      </c>
      <c r="H252" s="29" t="s">
        <v>153</v>
      </c>
      <c r="I252" s="42">
        <v>17</v>
      </c>
      <c r="J252" s="33" t="str">
        <f t="shared" si="4"/>
        <v>город Нижний Тагил, г. Нижний Тагил, ул. Новострой, д. 17</v>
      </c>
      <c r="K252" s="42">
        <v>2091.6</v>
      </c>
      <c r="L252" s="42">
        <v>36</v>
      </c>
      <c r="M252" s="42">
        <v>4</v>
      </c>
      <c r="N252" s="47" t="s">
        <v>1717</v>
      </c>
      <c r="O252" s="39">
        <v>42472</v>
      </c>
      <c r="P252" s="38" t="s">
        <v>1619</v>
      </c>
      <c r="Q252" s="65">
        <v>7944696.9199999999</v>
      </c>
    </row>
    <row r="253" spans="1:17" ht="23.25" x14ac:dyDescent="0.25">
      <c r="A253" s="1">
        <v>252</v>
      </c>
      <c r="B253" s="2" t="s">
        <v>218</v>
      </c>
      <c r="C253" s="24"/>
      <c r="D253" s="29" t="s">
        <v>140</v>
      </c>
      <c r="E253" s="29" t="s">
        <v>18</v>
      </c>
      <c r="F253" s="29" t="s">
        <v>141</v>
      </c>
      <c r="G253" s="29" t="s">
        <v>20</v>
      </c>
      <c r="H253" s="29" t="s">
        <v>154</v>
      </c>
      <c r="I253" s="42">
        <v>35</v>
      </c>
      <c r="J253" s="33" t="str">
        <f t="shared" si="4"/>
        <v>город Нижний Тагил, г. Нижний Тагил, ул. Октябрьской Революции, д. 35</v>
      </c>
      <c r="K253" s="42">
        <v>1628</v>
      </c>
      <c r="L253" s="42">
        <v>23</v>
      </c>
      <c r="M253" s="42">
        <v>8</v>
      </c>
      <c r="N253" s="47" t="s">
        <v>1717</v>
      </c>
      <c r="O253" s="39">
        <v>42472</v>
      </c>
      <c r="P253" s="38" t="s">
        <v>1619</v>
      </c>
      <c r="Q253" s="65">
        <v>7676551.3600000003</v>
      </c>
    </row>
    <row r="254" spans="1:17" ht="23.25" x14ac:dyDescent="0.25">
      <c r="A254" s="1">
        <v>253</v>
      </c>
      <c r="B254" s="2" t="s">
        <v>218</v>
      </c>
      <c r="C254" s="24"/>
      <c r="D254" s="29" t="s">
        <v>140</v>
      </c>
      <c r="E254" s="29" t="s">
        <v>18</v>
      </c>
      <c r="F254" s="29" t="s">
        <v>141</v>
      </c>
      <c r="G254" s="29" t="s">
        <v>20</v>
      </c>
      <c r="H254" s="29" t="s">
        <v>82</v>
      </c>
      <c r="I254" s="42">
        <v>23</v>
      </c>
      <c r="J254" s="33" t="str">
        <f t="shared" si="4"/>
        <v>город Нижний Тагил, г. Нижний Тагил, ул. Орджоникидзе, д. 23</v>
      </c>
      <c r="K254" s="42">
        <v>4571.8</v>
      </c>
      <c r="L254" s="42">
        <v>62</v>
      </c>
      <c r="M254" s="42">
        <v>6</v>
      </c>
      <c r="N254" s="47" t="s">
        <v>1715</v>
      </c>
      <c r="O254" s="39">
        <v>42285</v>
      </c>
      <c r="P254" s="38" t="s">
        <v>1716</v>
      </c>
      <c r="Q254" s="65">
        <v>15112791</v>
      </c>
    </row>
    <row r="255" spans="1:17" ht="23.25" x14ac:dyDescent="0.25">
      <c r="A255" s="1">
        <v>254</v>
      </c>
      <c r="B255" s="2" t="s">
        <v>218</v>
      </c>
      <c r="C255" s="24"/>
      <c r="D255" s="29" t="s">
        <v>140</v>
      </c>
      <c r="E255" s="29" t="s">
        <v>18</v>
      </c>
      <c r="F255" s="29" t="s">
        <v>141</v>
      </c>
      <c r="G255" s="29" t="s">
        <v>20</v>
      </c>
      <c r="H255" s="29" t="s">
        <v>82</v>
      </c>
      <c r="I255" s="42">
        <v>27</v>
      </c>
      <c r="J255" s="33" t="str">
        <f t="shared" si="4"/>
        <v>город Нижний Тагил, г. Нижний Тагил, ул. Орджоникидзе, д. 27</v>
      </c>
      <c r="K255" s="42">
        <v>981.7</v>
      </c>
      <c r="L255" s="42">
        <v>15</v>
      </c>
      <c r="M255" s="42">
        <v>8</v>
      </c>
      <c r="N255" s="47" t="s">
        <v>1885</v>
      </c>
      <c r="O255" s="39" t="s">
        <v>1886</v>
      </c>
      <c r="P255" s="38" t="s">
        <v>1716</v>
      </c>
      <c r="Q255" s="65">
        <v>4063573.08</v>
      </c>
    </row>
    <row r="256" spans="1:17" ht="23.25" x14ac:dyDescent="0.25">
      <c r="A256" s="1">
        <v>255</v>
      </c>
      <c r="B256" s="2" t="s">
        <v>218</v>
      </c>
      <c r="C256" s="24"/>
      <c r="D256" s="29" t="s">
        <v>140</v>
      </c>
      <c r="E256" s="29" t="s">
        <v>18</v>
      </c>
      <c r="F256" s="29" t="s">
        <v>141</v>
      </c>
      <c r="G256" s="29" t="s">
        <v>20</v>
      </c>
      <c r="H256" s="29" t="s">
        <v>155</v>
      </c>
      <c r="I256" s="42">
        <v>15</v>
      </c>
      <c r="J256" s="33" t="str">
        <f t="shared" si="4"/>
        <v>город Нижний Тагил, г. Нижний Тагил, ул. Пожарского, д. 15</v>
      </c>
      <c r="K256" s="42">
        <v>771.8</v>
      </c>
      <c r="L256" s="42">
        <v>16</v>
      </c>
      <c r="M256" s="42">
        <v>8</v>
      </c>
      <c r="N256" s="47" t="s">
        <v>1717</v>
      </c>
      <c r="O256" s="39">
        <v>42472</v>
      </c>
      <c r="P256" s="38" t="s">
        <v>1619</v>
      </c>
      <c r="Q256" s="65">
        <v>5454505.1600000001</v>
      </c>
    </row>
    <row r="257" spans="1:17" ht="33.75" x14ac:dyDescent="0.25">
      <c r="A257" s="1">
        <v>256</v>
      </c>
      <c r="B257" s="2" t="s">
        <v>218</v>
      </c>
      <c r="C257" s="24"/>
      <c r="D257" s="29" t="s">
        <v>140</v>
      </c>
      <c r="E257" s="29" t="s">
        <v>18</v>
      </c>
      <c r="F257" s="29" t="s">
        <v>141</v>
      </c>
      <c r="G257" s="29" t="s">
        <v>20</v>
      </c>
      <c r="H257" s="29" t="s">
        <v>156</v>
      </c>
      <c r="I257" s="42">
        <v>5</v>
      </c>
      <c r="J257" s="33" t="str">
        <f t="shared" si="4"/>
        <v>город Нижний Тагил, г. Нижний Тагил, ул. Полюсная, д. 5</v>
      </c>
      <c r="K257" s="42">
        <v>827.6</v>
      </c>
      <c r="L257" s="42">
        <v>16</v>
      </c>
      <c r="M257" s="42">
        <v>8</v>
      </c>
      <c r="N257" s="47" t="s">
        <v>1713</v>
      </c>
      <c r="O257" s="39">
        <v>42472</v>
      </c>
      <c r="P257" s="38" t="s">
        <v>1860</v>
      </c>
      <c r="Q257" s="65">
        <v>5954250.5</v>
      </c>
    </row>
    <row r="258" spans="1:17" ht="33.75" x14ac:dyDescent="0.25">
      <c r="A258" s="1">
        <v>257</v>
      </c>
      <c r="B258" s="2" t="s">
        <v>218</v>
      </c>
      <c r="C258" s="24"/>
      <c r="D258" s="29" t="s">
        <v>140</v>
      </c>
      <c r="E258" s="29" t="s">
        <v>18</v>
      </c>
      <c r="F258" s="29" t="s">
        <v>141</v>
      </c>
      <c r="G258" s="29" t="s">
        <v>20</v>
      </c>
      <c r="H258" s="29" t="s">
        <v>156</v>
      </c>
      <c r="I258" s="42">
        <v>7</v>
      </c>
      <c r="J258" s="33" t="str">
        <f t="shared" ref="J258:J321" si="5">C258&amp;""&amp;D258&amp;", "&amp;E258&amp;" "&amp;F258&amp;", "&amp;G258&amp;" "&amp;H258&amp;", д. "&amp;I258</f>
        <v>город Нижний Тагил, г. Нижний Тагил, ул. Полюсная, д. 7</v>
      </c>
      <c r="K258" s="42">
        <v>845.7</v>
      </c>
      <c r="L258" s="42">
        <v>16</v>
      </c>
      <c r="M258" s="42">
        <v>6</v>
      </c>
      <c r="N258" s="47" t="s">
        <v>1713</v>
      </c>
      <c r="O258" s="39">
        <v>42472</v>
      </c>
      <c r="P258" s="38" t="s">
        <v>1860</v>
      </c>
      <c r="Q258" s="65">
        <v>3798870.76</v>
      </c>
    </row>
    <row r="259" spans="1:17" x14ac:dyDescent="0.25">
      <c r="A259" s="1">
        <v>258</v>
      </c>
      <c r="B259" s="2" t="s">
        <v>218</v>
      </c>
      <c r="C259" s="24"/>
      <c r="D259" s="29" t="s">
        <v>140</v>
      </c>
      <c r="E259" s="29" t="s">
        <v>18</v>
      </c>
      <c r="F259" s="29" t="s">
        <v>141</v>
      </c>
      <c r="G259" s="29" t="s">
        <v>20</v>
      </c>
      <c r="H259" s="29" t="s">
        <v>157</v>
      </c>
      <c r="I259" s="42">
        <v>18</v>
      </c>
      <c r="J259" s="33" t="str">
        <f t="shared" si="5"/>
        <v>город Нижний Тагил, г. Нижний Тагил, ул. Попова, д. 18</v>
      </c>
      <c r="K259" s="42">
        <v>819</v>
      </c>
      <c r="L259" s="42">
        <v>16</v>
      </c>
      <c r="M259" s="42">
        <v>8</v>
      </c>
      <c r="N259" s="47" t="s">
        <v>1717</v>
      </c>
      <c r="O259" s="39">
        <v>42472</v>
      </c>
      <c r="P259" s="38" t="s">
        <v>1619</v>
      </c>
      <c r="Q259" s="65">
        <v>6930873.8899999997</v>
      </c>
    </row>
    <row r="260" spans="1:17" x14ac:dyDescent="0.25">
      <c r="A260" s="1">
        <v>259</v>
      </c>
      <c r="B260" s="2" t="s">
        <v>218</v>
      </c>
      <c r="C260" s="24"/>
      <c r="D260" s="29" t="s">
        <v>140</v>
      </c>
      <c r="E260" s="29" t="s">
        <v>18</v>
      </c>
      <c r="F260" s="29" t="s">
        <v>141</v>
      </c>
      <c r="G260" s="29" t="s">
        <v>20</v>
      </c>
      <c r="H260" s="29" t="s">
        <v>157</v>
      </c>
      <c r="I260" s="42">
        <v>20</v>
      </c>
      <c r="J260" s="33" t="str">
        <f t="shared" si="5"/>
        <v>город Нижний Тагил, г. Нижний Тагил, ул. Попова, д. 20</v>
      </c>
      <c r="K260" s="42">
        <v>836.9</v>
      </c>
      <c r="L260" s="42">
        <v>16</v>
      </c>
      <c r="M260" s="42">
        <v>2</v>
      </c>
      <c r="N260" s="47" t="s">
        <v>1717</v>
      </c>
      <c r="O260" s="39">
        <v>42472</v>
      </c>
      <c r="P260" s="38" t="s">
        <v>1619</v>
      </c>
      <c r="Q260" s="65">
        <v>3045102.1</v>
      </c>
    </row>
    <row r="261" spans="1:17" x14ac:dyDescent="0.25">
      <c r="A261" s="1">
        <v>260</v>
      </c>
      <c r="B261" s="2" t="s">
        <v>218</v>
      </c>
      <c r="C261" s="24"/>
      <c r="D261" s="29" t="s">
        <v>140</v>
      </c>
      <c r="E261" s="29" t="s">
        <v>18</v>
      </c>
      <c r="F261" s="29" t="s">
        <v>141</v>
      </c>
      <c r="G261" s="29" t="s">
        <v>20</v>
      </c>
      <c r="H261" s="29" t="s">
        <v>157</v>
      </c>
      <c r="I261" s="42">
        <v>26</v>
      </c>
      <c r="J261" s="33" t="str">
        <f t="shared" si="5"/>
        <v>город Нижний Тагил, г. Нижний Тагил, ул. Попова, д. 26</v>
      </c>
      <c r="K261" s="42">
        <v>1558.4</v>
      </c>
      <c r="L261" s="42">
        <v>30</v>
      </c>
      <c r="M261" s="42">
        <v>8</v>
      </c>
      <c r="N261" s="47" t="s">
        <v>1717</v>
      </c>
      <c r="O261" s="39">
        <v>42472</v>
      </c>
      <c r="P261" s="38" t="s">
        <v>1619</v>
      </c>
      <c r="Q261" s="65">
        <v>10739201.24</v>
      </c>
    </row>
    <row r="262" spans="1:17" x14ac:dyDescent="0.25">
      <c r="A262" s="1">
        <v>261</v>
      </c>
      <c r="B262" s="2" t="s">
        <v>218</v>
      </c>
      <c r="C262" s="24"/>
      <c r="D262" s="29" t="s">
        <v>140</v>
      </c>
      <c r="E262" s="29" t="s">
        <v>18</v>
      </c>
      <c r="F262" s="29" t="s">
        <v>141</v>
      </c>
      <c r="G262" s="29" t="s">
        <v>20</v>
      </c>
      <c r="H262" s="29" t="s">
        <v>157</v>
      </c>
      <c r="I262" s="42">
        <v>28</v>
      </c>
      <c r="J262" s="33" t="str">
        <f t="shared" si="5"/>
        <v>город Нижний Тагил, г. Нижний Тагил, ул. Попова, д. 28</v>
      </c>
      <c r="K262" s="42">
        <v>820.3</v>
      </c>
      <c r="L262" s="42">
        <v>16</v>
      </c>
      <c r="M262" s="42">
        <v>8</v>
      </c>
      <c r="N262" s="47" t="s">
        <v>1717</v>
      </c>
      <c r="O262" s="39">
        <v>42472</v>
      </c>
      <c r="P262" s="38" t="s">
        <v>1619</v>
      </c>
      <c r="Q262" s="65">
        <v>6688034.6799999997</v>
      </c>
    </row>
    <row r="263" spans="1:17" x14ac:dyDescent="0.25">
      <c r="A263" s="1">
        <v>262</v>
      </c>
      <c r="B263" s="2" t="s">
        <v>218</v>
      </c>
      <c r="C263" s="24"/>
      <c r="D263" s="29" t="s">
        <v>140</v>
      </c>
      <c r="E263" s="29" t="s">
        <v>18</v>
      </c>
      <c r="F263" s="29" t="s">
        <v>141</v>
      </c>
      <c r="G263" s="29" t="s">
        <v>20</v>
      </c>
      <c r="H263" s="29" t="s">
        <v>157</v>
      </c>
      <c r="I263" s="42">
        <v>30</v>
      </c>
      <c r="J263" s="33" t="str">
        <f t="shared" si="5"/>
        <v>город Нижний Тагил, г. Нижний Тагил, ул. Попова, д. 30</v>
      </c>
      <c r="K263" s="42">
        <v>957</v>
      </c>
      <c r="L263" s="42">
        <v>16</v>
      </c>
      <c r="M263" s="42">
        <v>8</v>
      </c>
      <c r="N263" s="47" t="s">
        <v>1717</v>
      </c>
      <c r="O263" s="39">
        <v>42472</v>
      </c>
      <c r="P263" s="38" t="s">
        <v>1619</v>
      </c>
      <c r="Q263" s="65">
        <v>6619214.7199999997</v>
      </c>
    </row>
    <row r="264" spans="1:17" ht="33.75" x14ac:dyDescent="0.25">
      <c r="A264" s="1">
        <v>263</v>
      </c>
      <c r="B264" s="2" t="s">
        <v>218</v>
      </c>
      <c r="C264" s="24"/>
      <c r="D264" s="29" t="s">
        <v>140</v>
      </c>
      <c r="E264" s="29" t="s">
        <v>18</v>
      </c>
      <c r="F264" s="29" t="s">
        <v>141</v>
      </c>
      <c r="G264" s="29" t="s">
        <v>20</v>
      </c>
      <c r="H264" s="29" t="s">
        <v>158</v>
      </c>
      <c r="I264" s="42">
        <v>12</v>
      </c>
      <c r="J264" s="33" t="str">
        <f t="shared" si="5"/>
        <v>город Нижний Тагил, г. Нижний Тагил, ул. Правды, д. 12</v>
      </c>
      <c r="K264" s="42">
        <v>1460.6</v>
      </c>
      <c r="L264" s="42">
        <v>30</v>
      </c>
      <c r="M264" s="42">
        <v>6</v>
      </c>
      <c r="N264" s="47" t="s">
        <v>1713</v>
      </c>
      <c r="O264" s="39">
        <v>42472</v>
      </c>
      <c r="P264" s="38" t="s">
        <v>1860</v>
      </c>
      <c r="Q264" s="65">
        <v>4426679.1399999997</v>
      </c>
    </row>
    <row r="265" spans="1:17" ht="33.75" x14ac:dyDescent="0.25">
      <c r="A265" s="1">
        <v>264</v>
      </c>
      <c r="B265" s="2" t="s">
        <v>218</v>
      </c>
      <c r="C265" s="24"/>
      <c r="D265" s="29" t="s">
        <v>140</v>
      </c>
      <c r="E265" s="29" t="s">
        <v>18</v>
      </c>
      <c r="F265" s="29" t="s">
        <v>141</v>
      </c>
      <c r="G265" s="29" t="s">
        <v>20</v>
      </c>
      <c r="H265" s="29" t="s">
        <v>158</v>
      </c>
      <c r="I265" s="42">
        <v>15</v>
      </c>
      <c r="J265" s="33" t="str">
        <f t="shared" si="5"/>
        <v>город Нижний Тагил, г. Нижний Тагил, ул. Правды, д. 15</v>
      </c>
      <c r="K265" s="42">
        <v>1218.5999999999999</v>
      </c>
      <c r="L265" s="42">
        <v>24</v>
      </c>
      <c r="M265" s="42">
        <v>3</v>
      </c>
      <c r="N265" s="47" t="s">
        <v>1713</v>
      </c>
      <c r="O265" s="39">
        <v>42472</v>
      </c>
      <c r="P265" s="38" t="s">
        <v>1860</v>
      </c>
      <c r="Q265" s="65">
        <v>1995128.66</v>
      </c>
    </row>
    <row r="266" spans="1:17" ht="33.75" x14ac:dyDescent="0.25">
      <c r="A266" s="1">
        <v>265</v>
      </c>
      <c r="B266" s="2" t="s">
        <v>218</v>
      </c>
      <c r="C266" s="24"/>
      <c r="D266" s="29" t="s">
        <v>140</v>
      </c>
      <c r="E266" s="29" t="s">
        <v>18</v>
      </c>
      <c r="F266" s="29" t="s">
        <v>141</v>
      </c>
      <c r="G266" s="29" t="s">
        <v>20</v>
      </c>
      <c r="H266" s="29" t="s">
        <v>158</v>
      </c>
      <c r="I266" s="42">
        <v>19</v>
      </c>
      <c r="J266" s="33" t="str">
        <f t="shared" si="5"/>
        <v>город Нижний Тагил, г. Нижний Тагил, ул. Правды, д. 19</v>
      </c>
      <c r="K266" s="42">
        <v>809.6</v>
      </c>
      <c r="L266" s="42">
        <v>16</v>
      </c>
      <c r="M266" s="42">
        <v>8</v>
      </c>
      <c r="N266" s="47" t="s">
        <v>1713</v>
      </c>
      <c r="O266" s="39">
        <v>42472</v>
      </c>
      <c r="P266" s="38" t="s">
        <v>1860</v>
      </c>
      <c r="Q266" s="65">
        <v>4982574.76</v>
      </c>
    </row>
    <row r="267" spans="1:17" ht="33.75" x14ac:dyDescent="0.25">
      <c r="A267" s="1">
        <v>266</v>
      </c>
      <c r="B267" s="2" t="s">
        <v>218</v>
      </c>
      <c r="C267" s="24"/>
      <c r="D267" s="29" t="s">
        <v>140</v>
      </c>
      <c r="E267" s="29" t="s">
        <v>18</v>
      </c>
      <c r="F267" s="29" t="s">
        <v>141</v>
      </c>
      <c r="G267" s="29" t="s">
        <v>20</v>
      </c>
      <c r="H267" s="29" t="s">
        <v>158</v>
      </c>
      <c r="I267" s="42">
        <v>2</v>
      </c>
      <c r="J267" s="33" t="str">
        <f t="shared" si="5"/>
        <v>город Нижний Тагил, г. Нижний Тагил, ул. Правды, д. 2</v>
      </c>
      <c r="K267" s="42">
        <v>1432.4</v>
      </c>
      <c r="L267" s="42">
        <v>16</v>
      </c>
      <c r="M267" s="42">
        <v>2</v>
      </c>
      <c r="N267" s="47" t="s">
        <v>1713</v>
      </c>
      <c r="O267" s="39">
        <v>42472</v>
      </c>
      <c r="P267" s="38" t="s">
        <v>1860</v>
      </c>
      <c r="Q267" s="65">
        <v>1357896.8</v>
      </c>
    </row>
    <row r="268" spans="1:17" ht="33.75" x14ac:dyDescent="0.25">
      <c r="A268" s="1">
        <v>267</v>
      </c>
      <c r="B268" s="2" t="s">
        <v>218</v>
      </c>
      <c r="C268" s="24"/>
      <c r="D268" s="29" t="s">
        <v>140</v>
      </c>
      <c r="E268" s="29" t="s">
        <v>18</v>
      </c>
      <c r="F268" s="29" t="s">
        <v>141</v>
      </c>
      <c r="G268" s="29" t="s">
        <v>20</v>
      </c>
      <c r="H268" s="29" t="s">
        <v>158</v>
      </c>
      <c r="I268" s="42">
        <v>4</v>
      </c>
      <c r="J268" s="33" t="str">
        <f t="shared" si="5"/>
        <v>город Нижний Тагил, г. Нижний Тагил, ул. Правды, д. 4</v>
      </c>
      <c r="K268" s="42">
        <v>2239.5</v>
      </c>
      <c r="L268" s="42">
        <v>27</v>
      </c>
      <c r="M268" s="42">
        <v>1</v>
      </c>
      <c r="N268" s="47" t="s">
        <v>1713</v>
      </c>
      <c r="O268" s="39">
        <v>42472</v>
      </c>
      <c r="P268" s="38" t="s">
        <v>1860</v>
      </c>
      <c r="Q268" s="65">
        <v>1344231.22</v>
      </c>
    </row>
    <row r="269" spans="1:17" ht="33.75" x14ac:dyDescent="0.25">
      <c r="A269" s="1">
        <v>268</v>
      </c>
      <c r="B269" s="2" t="s">
        <v>218</v>
      </c>
      <c r="C269" s="24"/>
      <c r="D269" s="29" t="s">
        <v>140</v>
      </c>
      <c r="E269" s="29" t="s">
        <v>18</v>
      </c>
      <c r="F269" s="29" t="s">
        <v>141</v>
      </c>
      <c r="G269" s="29" t="s">
        <v>20</v>
      </c>
      <c r="H269" s="31" t="s">
        <v>158</v>
      </c>
      <c r="I269" s="42">
        <v>6</v>
      </c>
      <c r="J269" s="33" t="str">
        <f t="shared" si="5"/>
        <v>город Нижний Тагил, г. Нижний Тагил, ул. Правды, д. 6</v>
      </c>
      <c r="K269" s="42">
        <v>1802.8</v>
      </c>
      <c r="L269" s="42">
        <v>28</v>
      </c>
      <c r="M269" s="42">
        <v>3</v>
      </c>
      <c r="N269" s="47" t="s">
        <v>1713</v>
      </c>
      <c r="O269" s="39">
        <v>42472</v>
      </c>
      <c r="P269" s="38" t="s">
        <v>1860</v>
      </c>
      <c r="Q269" s="65">
        <v>3829199.12</v>
      </c>
    </row>
    <row r="270" spans="1:17" x14ac:dyDescent="0.25">
      <c r="A270" s="1">
        <v>269</v>
      </c>
      <c r="B270" s="2" t="s">
        <v>218</v>
      </c>
      <c r="C270" s="24"/>
      <c r="D270" s="29" t="s">
        <v>140</v>
      </c>
      <c r="E270" s="29" t="s">
        <v>18</v>
      </c>
      <c r="F270" s="29" t="s">
        <v>141</v>
      </c>
      <c r="G270" s="29" t="s">
        <v>20</v>
      </c>
      <c r="H270" s="29" t="s">
        <v>159</v>
      </c>
      <c r="I270" s="42">
        <v>1</v>
      </c>
      <c r="J270" s="33" t="str">
        <f t="shared" si="5"/>
        <v>город Нижний Тагил, г. Нижний Тагил, ул. Рудянская, д. 1</v>
      </c>
      <c r="K270" s="42">
        <v>572.20000000000005</v>
      </c>
      <c r="L270" s="42">
        <v>8</v>
      </c>
      <c r="M270" s="42">
        <v>8</v>
      </c>
      <c r="N270" s="47" t="s">
        <v>1717</v>
      </c>
      <c r="O270" s="39">
        <v>42472</v>
      </c>
      <c r="P270" s="38" t="s">
        <v>1619</v>
      </c>
      <c r="Q270" s="65">
        <v>5710349.2199999997</v>
      </c>
    </row>
    <row r="271" spans="1:17" x14ac:dyDescent="0.25">
      <c r="A271" s="1">
        <v>270</v>
      </c>
      <c r="B271" s="2" t="s">
        <v>218</v>
      </c>
      <c r="C271" s="24"/>
      <c r="D271" s="29" t="s">
        <v>140</v>
      </c>
      <c r="E271" s="29" t="s">
        <v>18</v>
      </c>
      <c r="F271" s="29" t="s">
        <v>141</v>
      </c>
      <c r="G271" s="29" t="s">
        <v>20</v>
      </c>
      <c r="H271" s="29" t="s">
        <v>159</v>
      </c>
      <c r="I271" s="42">
        <v>2</v>
      </c>
      <c r="J271" s="33" t="str">
        <f t="shared" si="5"/>
        <v>город Нижний Тагил, г. Нижний Тагил, ул. Рудянская, д. 2</v>
      </c>
      <c r="K271" s="42">
        <v>776.4</v>
      </c>
      <c r="L271" s="42">
        <v>8</v>
      </c>
      <c r="M271" s="42">
        <v>8</v>
      </c>
      <c r="N271" s="47" t="s">
        <v>1717</v>
      </c>
      <c r="O271" s="39">
        <v>42472</v>
      </c>
      <c r="P271" s="38" t="s">
        <v>1619</v>
      </c>
      <c r="Q271" s="65">
        <v>5820079.7800000003</v>
      </c>
    </row>
    <row r="272" spans="1:17" x14ac:dyDescent="0.25">
      <c r="A272" s="1">
        <v>271</v>
      </c>
      <c r="B272" s="2" t="s">
        <v>218</v>
      </c>
      <c r="C272" s="24"/>
      <c r="D272" s="29" t="s">
        <v>140</v>
      </c>
      <c r="E272" s="29" t="s">
        <v>18</v>
      </c>
      <c r="F272" s="29" t="s">
        <v>141</v>
      </c>
      <c r="G272" s="29" t="s">
        <v>20</v>
      </c>
      <c r="H272" s="29" t="s">
        <v>160</v>
      </c>
      <c r="I272" s="42">
        <v>1</v>
      </c>
      <c r="J272" s="33" t="str">
        <f t="shared" si="5"/>
        <v>город Нижний Тагил, г. Нижний Тагил, ул. Сурикова, д. 1</v>
      </c>
      <c r="K272" s="42">
        <v>591.9</v>
      </c>
      <c r="L272" s="42">
        <v>8</v>
      </c>
      <c r="M272" s="42">
        <v>8</v>
      </c>
      <c r="N272" s="47" t="s">
        <v>1714</v>
      </c>
      <c r="O272" s="39">
        <v>42285</v>
      </c>
      <c r="P272" s="38" t="s">
        <v>1619</v>
      </c>
      <c r="Q272" s="65">
        <v>3761835.28</v>
      </c>
    </row>
    <row r="273" spans="1:17" x14ac:dyDescent="0.25">
      <c r="A273" s="1">
        <v>272</v>
      </c>
      <c r="B273" s="2" t="s">
        <v>218</v>
      </c>
      <c r="C273" s="24"/>
      <c r="D273" s="29" t="s">
        <v>140</v>
      </c>
      <c r="E273" s="29" t="s">
        <v>18</v>
      </c>
      <c r="F273" s="29" t="s">
        <v>141</v>
      </c>
      <c r="G273" s="29" t="s">
        <v>20</v>
      </c>
      <c r="H273" s="29" t="s">
        <v>160</v>
      </c>
      <c r="I273" s="42">
        <v>2</v>
      </c>
      <c r="J273" s="33" t="str">
        <f t="shared" si="5"/>
        <v>город Нижний Тагил, г. Нижний Тагил, ул. Сурикова, д. 2</v>
      </c>
      <c r="K273" s="42">
        <v>594.29999999999995</v>
      </c>
      <c r="L273" s="42">
        <v>8</v>
      </c>
      <c r="M273" s="42">
        <v>8</v>
      </c>
      <c r="N273" s="47" t="s">
        <v>1714</v>
      </c>
      <c r="O273" s="39">
        <v>42285</v>
      </c>
      <c r="P273" s="38" t="s">
        <v>1619</v>
      </c>
      <c r="Q273" s="65">
        <v>3237759.52</v>
      </c>
    </row>
    <row r="274" spans="1:17" x14ac:dyDescent="0.25">
      <c r="A274" s="1">
        <v>273</v>
      </c>
      <c r="B274" s="2" t="s">
        <v>218</v>
      </c>
      <c r="C274" s="24"/>
      <c r="D274" s="29" t="s">
        <v>140</v>
      </c>
      <c r="E274" s="29" t="s">
        <v>18</v>
      </c>
      <c r="F274" s="29" t="s">
        <v>141</v>
      </c>
      <c r="G274" s="29" t="s">
        <v>20</v>
      </c>
      <c r="H274" s="29" t="s">
        <v>160</v>
      </c>
      <c r="I274" s="42">
        <v>3</v>
      </c>
      <c r="J274" s="33" t="str">
        <f t="shared" si="5"/>
        <v>город Нижний Тагил, г. Нижний Тагил, ул. Сурикова, д. 3</v>
      </c>
      <c r="K274" s="42">
        <v>602.70000000000005</v>
      </c>
      <c r="L274" s="42">
        <v>8</v>
      </c>
      <c r="M274" s="42">
        <v>1</v>
      </c>
      <c r="N274" s="47" t="s">
        <v>1714</v>
      </c>
      <c r="O274" s="39">
        <v>42285</v>
      </c>
      <c r="P274" s="38" t="s">
        <v>1619</v>
      </c>
      <c r="Q274" s="65">
        <v>487397.82</v>
      </c>
    </row>
    <row r="275" spans="1:17" x14ac:dyDescent="0.25">
      <c r="A275" s="1">
        <v>274</v>
      </c>
      <c r="B275" s="2" t="s">
        <v>218</v>
      </c>
      <c r="C275" s="24"/>
      <c r="D275" s="29" t="s">
        <v>140</v>
      </c>
      <c r="E275" s="29" t="s">
        <v>18</v>
      </c>
      <c r="F275" s="29" t="s">
        <v>141</v>
      </c>
      <c r="G275" s="29" t="s">
        <v>20</v>
      </c>
      <c r="H275" s="29" t="s">
        <v>160</v>
      </c>
      <c r="I275" s="42">
        <v>4</v>
      </c>
      <c r="J275" s="33" t="str">
        <f t="shared" si="5"/>
        <v>город Нижний Тагил, г. Нижний Тагил, ул. Сурикова, д. 4</v>
      </c>
      <c r="K275" s="42">
        <v>600.5</v>
      </c>
      <c r="L275" s="42">
        <v>8</v>
      </c>
      <c r="M275" s="42">
        <v>1</v>
      </c>
      <c r="N275" s="47" t="s">
        <v>1714</v>
      </c>
      <c r="O275" s="39">
        <v>42285</v>
      </c>
      <c r="P275" s="38" t="s">
        <v>1619</v>
      </c>
      <c r="Q275" s="65">
        <v>30650.5</v>
      </c>
    </row>
    <row r="276" spans="1:17" ht="23.25" x14ac:dyDescent="0.25">
      <c r="A276" s="1">
        <v>275</v>
      </c>
      <c r="B276" s="2" t="s">
        <v>218</v>
      </c>
      <c r="C276" s="24"/>
      <c r="D276" s="29" t="s">
        <v>140</v>
      </c>
      <c r="E276" s="29" t="s">
        <v>18</v>
      </c>
      <c r="F276" s="29" t="s">
        <v>141</v>
      </c>
      <c r="G276" s="29" t="s">
        <v>20</v>
      </c>
      <c r="H276" s="29" t="s">
        <v>161</v>
      </c>
      <c r="I276" s="42">
        <v>32</v>
      </c>
      <c r="J276" s="33" t="str">
        <f t="shared" si="5"/>
        <v>город Нижний Тагил, г. Нижний Тагил, ул. Тимирязева, д. 32</v>
      </c>
      <c r="K276" s="42">
        <v>1125.4000000000001</v>
      </c>
      <c r="L276" s="42">
        <v>16</v>
      </c>
      <c r="M276" s="42">
        <v>8</v>
      </c>
      <c r="N276" s="47" t="s">
        <v>1718</v>
      </c>
      <c r="O276" s="39">
        <v>42285</v>
      </c>
      <c r="P276" s="38" t="s">
        <v>1716</v>
      </c>
      <c r="Q276" s="65">
        <v>5378526.1399999997</v>
      </c>
    </row>
    <row r="277" spans="1:17" ht="23.25" x14ac:dyDescent="0.25">
      <c r="A277" s="1">
        <v>276</v>
      </c>
      <c r="B277" s="2" t="s">
        <v>218</v>
      </c>
      <c r="C277" s="24"/>
      <c r="D277" s="29" t="s">
        <v>140</v>
      </c>
      <c r="E277" s="29" t="s">
        <v>18</v>
      </c>
      <c r="F277" s="29" t="s">
        <v>141</v>
      </c>
      <c r="G277" s="29" t="s">
        <v>20</v>
      </c>
      <c r="H277" s="29" t="s">
        <v>161</v>
      </c>
      <c r="I277" s="42">
        <v>34</v>
      </c>
      <c r="J277" s="33" t="str">
        <f t="shared" si="5"/>
        <v>город Нижний Тагил, г. Нижний Тагил, ул. Тимирязева, д. 34</v>
      </c>
      <c r="K277" s="42">
        <v>1118.8</v>
      </c>
      <c r="L277" s="42">
        <v>16</v>
      </c>
      <c r="M277" s="42">
        <v>8</v>
      </c>
      <c r="N277" s="47" t="s">
        <v>1714</v>
      </c>
      <c r="O277" s="39">
        <v>42285</v>
      </c>
      <c r="P277" s="38" t="s">
        <v>1619</v>
      </c>
      <c r="Q277" s="65">
        <v>5431173.0199999996</v>
      </c>
    </row>
    <row r="278" spans="1:17" ht="23.25" x14ac:dyDescent="0.25">
      <c r="A278" s="1">
        <v>277</v>
      </c>
      <c r="B278" s="2" t="s">
        <v>218</v>
      </c>
      <c r="C278" s="24"/>
      <c r="D278" s="29" t="s">
        <v>140</v>
      </c>
      <c r="E278" s="29" t="s">
        <v>18</v>
      </c>
      <c r="F278" s="29" t="s">
        <v>141</v>
      </c>
      <c r="G278" s="29" t="s">
        <v>20</v>
      </c>
      <c r="H278" s="29" t="s">
        <v>161</v>
      </c>
      <c r="I278" s="42">
        <v>38</v>
      </c>
      <c r="J278" s="33" t="str">
        <f t="shared" si="5"/>
        <v>город Нижний Тагил, г. Нижний Тагил, ул. Тимирязева, д. 38</v>
      </c>
      <c r="K278" s="42">
        <v>1115.9000000000001</v>
      </c>
      <c r="L278" s="42">
        <v>16</v>
      </c>
      <c r="M278" s="42">
        <v>8</v>
      </c>
      <c r="N278" s="47" t="s">
        <v>1714</v>
      </c>
      <c r="O278" s="39">
        <v>42285</v>
      </c>
      <c r="P278" s="38" t="s">
        <v>1619</v>
      </c>
      <c r="Q278" s="65">
        <v>5188083.58</v>
      </c>
    </row>
    <row r="279" spans="1:17" ht="23.25" x14ac:dyDescent="0.25">
      <c r="A279" s="1">
        <v>278</v>
      </c>
      <c r="B279" s="2" t="s">
        <v>218</v>
      </c>
      <c r="C279" s="24"/>
      <c r="D279" s="29" t="s">
        <v>140</v>
      </c>
      <c r="E279" s="29" t="s">
        <v>18</v>
      </c>
      <c r="F279" s="29" t="s">
        <v>141</v>
      </c>
      <c r="G279" s="29" t="s">
        <v>20</v>
      </c>
      <c r="H279" s="29" t="s">
        <v>161</v>
      </c>
      <c r="I279" s="42">
        <v>42</v>
      </c>
      <c r="J279" s="33" t="str">
        <f t="shared" si="5"/>
        <v>город Нижний Тагил, г. Нижний Тагил, ул. Тимирязева, д. 42</v>
      </c>
      <c r="K279" s="42">
        <v>1139.9000000000001</v>
      </c>
      <c r="L279" s="42">
        <v>16</v>
      </c>
      <c r="M279" s="42">
        <v>3</v>
      </c>
      <c r="N279" s="47" t="s">
        <v>1714</v>
      </c>
      <c r="O279" s="39">
        <v>42285</v>
      </c>
      <c r="P279" s="38" t="s">
        <v>1619</v>
      </c>
      <c r="Q279" s="65">
        <v>2120254.6800000002</v>
      </c>
    </row>
    <row r="280" spans="1:17" ht="33.75" x14ac:dyDescent="0.25">
      <c r="A280" s="1">
        <v>279</v>
      </c>
      <c r="B280" s="2" t="s">
        <v>218</v>
      </c>
      <c r="C280" s="24"/>
      <c r="D280" s="29" t="s">
        <v>140</v>
      </c>
      <c r="E280" s="29" t="s">
        <v>18</v>
      </c>
      <c r="F280" s="29" t="s">
        <v>141</v>
      </c>
      <c r="G280" s="29" t="s">
        <v>20</v>
      </c>
      <c r="H280" s="29" t="s">
        <v>162</v>
      </c>
      <c r="I280" s="42">
        <v>46</v>
      </c>
      <c r="J280" s="33" t="str">
        <f t="shared" si="5"/>
        <v>город Нижний Тагил, г. Нижний Тагил, ул. Фрунзе, д. 46</v>
      </c>
      <c r="K280" s="42">
        <v>1231.3</v>
      </c>
      <c r="L280" s="42">
        <v>24</v>
      </c>
      <c r="M280" s="42">
        <v>8</v>
      </c>
      <c r="N280" s="47" t="s">
        <v>1713</v>
      </c>
      <c r="O280" s="39">
        <v>42472</v>
      </c>
      <c r="P280" s="38" t="s">
        <v>1860</v>
      </c>
      <c r="Q280" s="65">
        <v>4949230.34</v>
      </c>
    </row>
    <row r="281" spans="1:17" ht="33.75" x14ac:dyDescent="0.25">
      <c r="A281" s="1">
        <v>280</v>
      </c>
      <c r="B281" s="2" t="s">
        <v>218</v>
      </c>
      <c r="C281" s="24"/>
      <c r="D281" s="29" t="s">
        <v>140</v>
      </c>
      <c r="E281" s="29" t="s">
        <v>18</v>
      </c>
      <c r="F281" s="29" t="s">
        <v>141</v>
      </c>
      <c r="G281" s="29" t="s">
        <v>20</v>
      </c>
      <c r="H281" s="29" t="s">
        <v>162</v>
      </c>
      <c r="I281" s="42">
        <v>50</v>
      </c>
      <c r="J281" s="33" t="str">
        <f t="shared" si="5"/>
        <v>город Нижний Тагил, г. Нижний Тагил, ул. Фрунзе, д. 50</v>
      </c>
      <c r="K281" s="42">
        <v>1023.5</v>
      </c>
      <c r="L281" s="42">
        <v>24</v>
      </c>
      <c r="M281" s="42">
        <v>4</v>
      </c>
      <c r="N281" s="47" t="s">
        <v>1713</v>
      </c>
      <c r="O281" s="39">
        <v>42472</v>
      </c>
      <c r="P281" s="38" t="s">
        <v>1860</v>
      </c>
      <c r="Q281" s="65">
        <v>5019258.62</v>
      </c>
    </row>
    <row r="282" spans="1:17" ht="23.25" x14ac:dyDescent="0.25">
      <c r="A282" s="1">
        <v>281</v>
      </c>
      <c r="B282" s="2" t="s">
        <v>218</v>
      </c>
      <c r="C282" s="24"/>
      <c r="D282" s="29" t="s">
        <v>140</v>
      </c>
      <c r="E282" s="29" t="s">
        <v>18</v>
      </c>
      <c r="F282" s="29" t="s">
        <v>141</v>
      </c>
      <c r="G282" s="29" t="s">
        <v>20</v>
      </c>
      <c r="H282" s="29" t="s">
        <v>163</v>
      </c>
      <c r="I282" s="42">
        <v>21</v>
      </c>
      <c r="J282" s="33" t="str">
        <f t="shared" si="5"/>
        <v>город Нижний Тагил, г. Нижний Тагил, ул. Чаплыгина, д. 21</v>
      </c>
      <c r="K282" s="42">
        <v>315.7</v>
      </c>
      <c r="L282" s="42">
        <v>4</v>
      </c>
      <c r="M282" s="42">
        <v>7</v>
      </c>
      <c r="N282" s="47" t="s">
        <v>1717</v>
      </c>
      <c r="O282" s="39">
        <v>42472</v>
      </c>
      <c r="P282" s="38" t="s">
        <v>1619</v>
      </c>
      <c r="Q282" s="65">
        <v>1858645.14</v>
      </c>
    </row>
    <row r="283" spans="1:17" ht="33.75" x14ac:dyDescent="0.25">
      <c r="A283" s="1">
        <v>282</v>
      </c>
      <c r="B283" s="2" t="s">
        <v>218</v>
      </c>
      <c r="C283" s="24"/>
      <c r="D283" s="29" t="s">
        <v>140</v>
      </c>
      <c r="E283" s="29" t="s">
        <v>18</v>
      </c>
      <c r="F283" s="29" t="s">
        <v>141</v>
      </c>
      <c r="G283" s="29" t="s">
        <v>20</v>
      </c>
      <c r="H283" s="29" t="s">
        <v>164</v>
      </c>
      <c r="I283" s="42">
        <v>1</v>
      </c>
      <c r="J283" s="33" t="str">
        <f t="shared" si="5"/>
        <v>город Нижний Тагил, г. Нижний Тагил, ул. Черемшанская, д. 1</v>
      </c>
      <c r="K283" s="42">
        <v>781.3</v>
      </c>
      <c r="L283" s="42">
        <v>15</v>
      </c>
      <c r="M283" s="42">
        <v>8</v>
      </c>
      <c r="N283" s="47" t="s">
        <v>1713</v>
      </c>
      <c r="O283" s="39">
        <v>42472</v>
      </c>
      <c r="P283" s="38" t="s">
        <v>1860</v>
      </c>
      <c r="Q283" s="65">
        <v>5127218</v>
      </c>
    </row>
    <row r="284" spans="1:17" ht="23.25" x14ac:dyDescent="0.25">
      <c r="A284" s="1">
        <v>283</v>
      </c>
      <c r="B284" s="2" t="s">
        <v>218</v>
      </c>
      <c r="C284" s="24"/>
      <c r="D284" s="29" t="s">
        <v>140</v>
      </c>
      <c r="E284" s="29" t="s">
        <v>18</v>
      </c>
      <c r="F284" s="29" t="s">
        <v>141</v>
      </c>
      <c r="G284" s="29" t="s">
        <v>20</v>
      </c>
      <c r="H284" s="29" t="s">
        <v>165</v>
      </c>
      <c r="I284" s="42">
        <v>10</v>
      </c>
      <c r="J284" s="33" t="str">
        <f t="shared" si="5"/>
        <v>город Нижний Тагил, г. Нижний Тагил, ул. Чернышевского, д. 10</v>
      </c>
      <c r="K284" s="42">
        <v>820.4</v>
      </c>
      <c r="L284" s="42">
        <v>12</v>
      </c>
      <c r="M284" s="42">
        <v>7</v>
      </c>
      <c r="N284" s="47" t="s">
        <v>1717</v>
      </c>
      <c r="O284" s="39">
        <v>42472</v>
      </c>
      <c r="P284" s="38" t="s">
        <v>1619</v>
      </c>
      <c r="Q284" s="65">
        <v>5478587.7800000003</v>
      </c>
    </row>
    <row r="285" spans="1:17" ht="23.25" x14ac:dyDescent="0.25">
      <c r="A285" s="1">
        <v>284</v>
      </c>
      <c r="B285" s="2" t="s">
        <v>218</v>
      </c>
      <c r="C285" s="24"/>
      <c r="D285" s="29" t="s">
        <v>140</v>
      </c>
      <c r="E285" s="29" t="s">
        <v>18</v>
      </c>
      <c r="F285" s="29" t="s">
        <v>141</v>
      </c>
      <c r="G285" s="29" t="s">
        <v>20</v>
      </c>
      <c r="H285" s="29" t="s">
        <v>165</v>
      </c>
      <c r="I285" s="42">
        <v>28</v>
      </c>
      <c r="J285" s="33" t="str">
        <f t="shared" si="5"/>
        <v>город Нижний Тагил, г. Нижний Тагил, ул. Чернышевского, д. 28</v>
      </c>
      <c r="K285" s="42">
        <v>741.9</v>
      </c>
      <c r="L285" s="42">
        <v>20</v>
      </c>
      <c r="M285" s="42">
        <v>8</v>
      </c>
      <c r="N285" s="47" t="s">
        <v>1717</v>
      </c>
      <c r="O285" s="39">
        <v>42472</v>
      </c>
      <c r="P285" s="38" t="s">
        <v>1619</v>
      </c>
      <c r="Q285" s="65">
        <v>6316809.04</v>
      </c>
    </row>
    <row r="286" spans="1:17" ht="23.25" x14ac:dyDescent="0.25">
      <c r="A286" s="1">
        <v>285</v>
      </c>
      <c r="B286" s="2" t="s">
        <v>218</v>
      </c>
      <c r="C286" s="24"/>
      <c r="D286" s="29" t="s">
        <v>140</v>
      </c>
      <c r="E286" s="29" t="s">
        <v>18</v>
      </c>
      <c r="F286" s="29" t="s">
        <v>141</v>
      </c>
      <c r="G286" s="29" t="s">
        <v>20</v>
      </c>
      <c r="H286" s="29" t="s">
        <v>165</v>
      </c>
      <c r="I286" s="42">
        <v>30</v>
      </c>
      <c r="J286" s="33" t="str">
        <f t="shared" si="5"/>
        <v>город Нижний Тагил, г. Нижний Тагил, ул. Чернышевского, д. 30</v>
      </c>
      <c r="K286" s="42">
        <v>749.8</v>
      </c>
      <c r="L286" s="42">
        <v>20</v>
      </c>
      <c r="M286" s="42">
        <v>8</v>
      </c>
      <c r="N286" s="47" t="s">
        <v>1717</v>
      </c>
      <c r="O286" s="39">
        <v>42472</v>
      </c>
      <c r="P286" s="38" t="s">
        <v>1619</v>
      </c>
      <c r="Q286" s="65">
        <v>6759848.2999999998</v>
      </c>
    </row>
    <row r="287" spans="1:17" ht="23.25" x14ac:dyDescent="0.25">
      <c r="A287" s="1">
        <v>286</v>
      </c>
      <c r="B287" s="2" t="s">
        <v>218</v>
      </c>
      <c r="C287" s="24"/>
      <c r="D287" s="29" t="s">
        <v>140</v>
      </c>
      <c r="E287" s="29" t="s">
        <v>18</v>
      </c>
      <c r="F287" s="29" t="s">
        <v>141</v>
      </c>
      <c r="G287" s="29" t="s">
        <v>20</v>
      </c>
      <c r="H287" s="29" t="s">
        <v>165</v>
      </c>
      <c r="I287" s="42">
        <v>6</v>
      </c>
      <c r="J287" s="33" t="str">
        <f t="shared" si="5"/>
        <v>город Нижний Тагил, г. Нижний Тагил, ул. Чернышевского, д. 6</v>
      </c>
      <c r="K287" s="42">
        <v>813.2</v>
      </c>
      <c r="L287" s="42">
        <v>16</v>
      </c>
      <c r="M287" s="42">
        <v>3</v>
      </c>
      <c r="N287" s="47" t="s">
        <v>1717</v>
      </c>
      <c r="O287" s="39">
        <v>42472</v>
      </c>
      <c r="P287" s="38" t="s">
        <v>1619</v>
      </c>
      <c r="Q287" s="65">
        <v>1735214.78</v>
      </c>
    </row>
    <row r="288" spans="1:17" x14ac:dyDescent="0.25">
      <c r="A288" s="1">
        <v>287</v>
      </c>
      <c r="B288" s="2" t="s">
        <v>218</v>
      </c>
      <c r="C288" s="24"/>
      <c r="D288" s="29" t="s">
        <v>140</v>
      </c>
      <c r="E288" s="29" t="s">
        <v>18</v>
      </c>
      <c r="F288" s="29" t="s">
        <v>141</v>
      </c>
      <c r="G288" s="29" t="s">
        <v>20</v>
      </c>
      <c r="H288" s="29" t="s">
        <v>166</v>
      </c>
      <c r="I288" s="42">
        <v>1</v>
      </c>
      <c r="J288" s="33" t="str">
        <f t="shared" si="5"/>
        <v>город Нижний Тагил, г. Нижний Тагил, ул. Шевченко, д. 1</v>
      </c>
      <c r="K288" s="42">
        <v>2587</v>
      </c>
      <c r="L288" s="42">
        <v>33</v>
      </c>
      <c r="M288" s="42">
        <v>8</v>
      </c>
      <c r="N288" s="47" t="s">
        <v>1717</v>
      </c>
      <c r="O288" s="39">
        <v>42472</v>
      </c>
      <c r="P288" s="38" t="s">
        <v>1619</v>
      </c>
      <c r="Q288" s="65">
        <v>11334963.18</v>
      </c>
    </row>
    <row r="289" spans="1:17" x14ac:dyDescent="0.25">
      <c r="A289" s="1">
        <v>288</v>
      </c>
      <c r="B289" s="2" t="s">
        <v>218</v>
      </c>
      <c r="C289" s="24"/>
      <c r="D289" s="29" t="s">
        <v>140</v>
      </c>
      <c r="E289" s="29" t="s">
        <v>18</v>
      </c>
      <c r="F289" s="29" t="s">
        <v>141</v>
      </c>
      <c r="G289" s="29" t="s">
        <v>20</v>
      </c>
      <c r="H289" s="29" t="s">
        <v>166</v>
      </c>
      <c r="I289" s="42">
        <v>3</v>
      </c>
      <c r="J289" s="33" t="str">
        <f t="shared" si="5"/>
        <v>город Нижний Тагил, г. Нижний Тагил, ул. Шевченко, д. 3</v>
      </c>
      <c r="K289" s="42">
        <v>1188.0999999999999</v>
      </c>
      <c r="L289" s="42">
        <v>24</v>
      </c>
      <c r="M289" s="42">
        <v>7</v>
      </c>
      <c r="N289" s="47" t="s">
        <v>1717</v>
      </c>
      <c r="O289" s="39">
        <v>42472</v>
      </c>
      <c r="P289" s="38" t="s">
        <v>1619</v>
      </c>
      <c r="Q289" s="65">
        <v>6212620.9400000004</v>
      </c>
    </row>
    <row r="290" spans="1:17" ht="23.25" x14ac:dyDescent="0.25">
      <c r="A290" s="1">
        <v>289</v>
      </c>
      <c r="B290" s="2" t="s">
        <v>8</v>
      </c>
      <c r="C290" s="24"/>
      <c r="D290" s="29" t="s">
        <v>3023</v>
      </c>
      <c r="E290" s="29" t="s">
        <v>18</v>
      </c>
      <c r="F290" s="29" t="s">
        <v>80</v>
      </c>
      <c r="G290" s="29" t="s">
        <v>20</v>
      </c>
      <c r="H290" s="29" t="s">
        <v>81</v>
      </c>
      <c r="I290" s="42">
        <v>13</v>
      </c>
      <c r="J290" s="33" t="str">
        <f t="shared" si="5"/>
        <v>Городской округ «город Ирбит» Свердловской области, г. Ирбит, ул. Володарского, д. 13</v>
      </c>
      <c r="K290" s="42">
        <v>278.2</v>
      </c>
      <c r="L290" s="42">
        <v>6</v>
      </c>
      <c r="M290" s="42">
        <v>4</v>
      </c>
      <c r="N290" s="47" t="s">
        <v>1706</v>
      </c>
      <c r="O290" s="39">
        <v>42478</v>
      </c>
      <c r="P290" s="38" t="s">
        <v>1636</v>
      </c>
      <c r="Q290" s="65">
        <v>1125576.78</v>
      </c>
    </row>
    <row r="291" spans="1:17" ht="23.25" x14ac:dyDescent="0.25">
      <c r="A291" s="1">
        <v>290</v>
      </c>
      <c r="B291" s="2" t="s">
        <v>8</v>
      </c>
      <c r="C291" s="24"/>
      <c r="D291" s="29" t="s">
        <v>3023</v>
      </c>
      <c r="E291" s="29" t="s">
        <v>18</v>
      </c>
      <c r="F291" s="29" t="s">
        <v>80</v>
      </c>
      <c r="G291" s="29" t="s">
        <v>20</v>
      </c>
      <c r="H291" s="29" t="s">
        <v>81</v>
      </c>
      <c r="I291" s="42">
        <v>16</v>
      </c>
      <c r="J291" s="33" t="str">
        <f t="shared" si="5"/>
        <v>Городской округ «город Ирбит» Свердловской области, г. Ирбит, ул. Володарского, д. 16</v>
      </c>
      <c r="K291" s="42">
        <v>487.5</v>
      </c>
      <c r="L291" s="42">
        <v>19</v>
      </c>
      <c r="M291" s="42">
        <v>5</v>
      </c>
      <c r="N291" s="47" t="s">
        <v>1634</v>
      </c>
      <c r="O291" s="39">
        <v>42164</v>
      </c>
      <c r="P291" s="38" t="s">
        <v>1635</v>
      </c>
      <c r="Q291" s="65">
        <v>2108960.38</v>
      </c>
    </row>
    <row r="292" spans="1:17" ht="23.25" x14ac:dyDescent="0.25">
      <c r="A292" s="1">
        <v>291</v>
      </c>
      <c r="B292" s="2" t="s">
        <v>8</v>
      </c>
      <c r="C292" s="24"/>
      <c r="D292" s="29" t="s">
        <v>3023</v>
      </c>
      <c r="E292" s="29" t="s">
        <v>18</v>
      </c>
      <c r="F292" s="29" t="s">
        <v>80</v>
      </c>
      <c r="G292" s="29" t="s">
        <v>20</v>
      </c>
      <c r="H292" s="29" t="s">
        <v>81</v>
      </c>
      <c r="I292" s="42">
        <v>27</v>
      </c>
      <c r="J292" s="33" t="str">
        <f t="shared" si="5"/>
        <v>Городской округ «город Ирбит» Свердловской области, г. Ирбит, ул. Володарского, д. 27</v>
      </c>
      <c r="K292" s="42">
        <v>423.5</v>
      </c>
      <c r="L292" s="42">
        <v>10</v>
      </c>
      <c r="M292" s="42">
        <v>5</v>
      </c>
      <c r="N292" s="47" t="s">
        <v>1634</v>
      </c>
      <c r="O292" s="39">
        <v>42164</v>
      </c>
      <c r="P292" s="38" t="s">
        <v>1635</v>
      </c>
      <c r="Q292" s="65">
        <v>913761.32</v>
      </c>
    </row>
    <row r="293" spans="1:17" ht="23.25" x14ac:dyDescent="0.25">
      <c r="A293" s="1">
        <v>292</v>
      </c>
      <c r="B293" s="2" t="s">
        <v>8</v>
      </c>
      <c r="C293" s="24"/>
      <c r="D293" s="29" t="s">
        <v>3023</v>
      </c>
      <c r="E293" s="31" t="s">
        <v>18</v>
      </c>
      <c r="F293" s="31" t="s">
        <v>80</v>
      </c>
      <c r="G293" s="31" t="s">
        <v>20</v>
      </c>
      <c r="H293" s="29" t="s">
        <v>81</v>
      </c>
      <c r="I293" s="42">
        <v>4</v>
      </c>
      <c r="J293" s="33" t="str">
        <f t="shared" si="5"/>
        <v>Городской округ «город Ирбит» Свердловской области, г. Ирбит, ул. Володарского, д. 4</v>
      </c>
      <c r="K293" s="42">
        <v>355</v>
      </c>
      <c r="L293" s="42">
        <v>11</v>
      </c>
      <c r="M293" s="42">
        <v>4</v>
      </c>
      <c r="N293" s="47" t="s">
        <v>1634</v>
      </c>
      <c r="O293" s="39">
        <v>42164</v>
      </c>
      <c r="P293" s="38" t="s">
        <v>1635</v>
      </c>
      <c r="Q293" s="65">
        <v>1186366.1000000001</v>
      </c>
    </row>
    <row r="294" spans="1:17" ht="23.25" x14ac:dyDescent="0.25">
      <c r="A294" s="1">
        <v>293</v>
      </c>
      <c r="B294" s="2" t="s">
        <v>8</v>
      </c>
      <c r="C294" s="24"/>
      <c r="D294" s="29" t="s">
        <v>3023</v>
      </c>
      <c r="E294" s="29" t="s">
        <v>18</v>
      </c>
      <c r="F294" s="29" t="s">
        <v>80</v>
      </c>
      <c r="G294" s="29" t="s">
        <v>20</v>
      </c>
      <c r="H294" s="29" t="s">
        <v>81</v>
      </c>
      <c r="I294" s="42">
        <v>6</v>
      </c>
      <c r="J294" s="33" t="str">
        <f t="shared" si="5"/>
        <v>Городской округ «город Ирбит» Свердловской области, г. Ирбит, ул. Володарского, д. 6</v>
      </c>
      <c r="K294" s="42">
        <v>211.4</v>
      </c>
      <c r="L294" s="42">
        <v>7</v>
      </c>
      <c r="M294" s="42">
        <v>5</v>
      </c>
      <c r="N294" s="47" t="s">
        <v>1634</v>
      </c>
      <c r="O294" s="39">
        <v>42164</v>
      </c>
      <c r="P294" s="38" t="s">
        <v>1635</v>
      </c>
      <c r="Q294" s="65">
        <v>1553458.2</v>
      </c>
    </row>
    <row r="295" spans="1:17" ht="23.25" x14ac:dyDescent="0.25">
      <c r="A295" s="1">
        <v>294</v>
      </c>
      <c r="B295" s="2" t="s">
        <v>8</v>
      </c>
      <c r="C295" s="24"/>
      <c r="D295" s="29" t="s">
        <v>3023</v>
      </c>
      <c r="E295" s="29" t="s">
        <v>18</v>
      </c>
      <c r="F295" s="29" t="s">
        <v>80</v>
      </c>
      <c r="G295" s="29" t="s">
        <v>20</v>
      </c>
      <c r="H295" s="29" t="s">
        <v>34</v>
      </c>
      <c r="I295" s="42">
        <v>136</v>
      </c>
      <c r="J295" s="33" t="str">
        <f t="shared" si="5"/>
        <v>Городской округ «город Ирбит» Свердловской области, г. Ирбит, ул. Кирова, д. 136</v>
      </c>
      <c r="K295" s="42">
        <v>197.4</v>
      </c>
      <c r="L295" s="42">
        <v>7</v>
      </c>
      <c r="M295" s="42">
        <v>5</v>
      </c>
      <c r="N295" s="47" t="s">
        <v>1634</v>
      </c>
      <c r="O295" s="39">
        <v>42164</v>
      </c>
      <c r="P295" s="38" t="s">
        <v>1635</v>
      </c>
      <c r="Q295" s="65">
        <v>1234315.3999999999</v>
      </c>
    </row>
    <row r="296" spans="1:17" ht="23.25" x14ac:dyDescent="0.25">
      <c r="A296" s="1">
        <v>295</v>
      </c>
      <c r="B296" s="2" t="s">
        <v>8</v>
      </c>
      <c r="C296" s="24"/>
      <c r="D296" s="29" t="s">
        <v>3023</v>
      </c>
      <c r="E296" s="29" t="s">
        <v>18</v>
      </c>
      <c r="F296" s="29" t="s">
        <v>80</v>
      </c>
      <c r="G296" s="29" t="s">
        <v>20</v>
      </c>
      <c r="H296" s="29" t="s">
        <v>34</v>
      </c>
      <c r="I296" s="42">
        <v>66</v>
      </c>
      <c r="J296" s="33" t="str">
        <f t="shared" si="5"/>
        <v>Городской округ «город Ирбит» Свердловской области, г. Ирбит, ул. Кирова, д. 66</v>
      </c>
      <c r="K296" s="42">
        <v>351.8</v>
      </c>
      <c r="L296" s="42">
        <v>10</v>
      </c>
      <c r="M296" s="42">
        <v>5</v>
      </c>
      <c r="N296" s="47" t="s">
        <v>1706</v>
      </c>
      <c r="O296" s="39">
        <v>42478</v>
      </c>
      <c r="P296" s="38" t="s">
        <v>1636</v>
      </c>
      <c r="Q296" s="65">
        <v>1531240.1</v>
      </c>
    </row>
    <row r="297" spans="1:17" ht="23.25" x14ac:dyDescent="0.25">
      <c r="A297" s="1">
        <v>296</v>
      </c>
      <c r="B297" s="2" t="s">
        <v>8</v>
      </c>
      <c r="C297" s="24"/>
      <c r="D297" s="29" t="s">
        <v>3023</v>
      </c>
      <c r="E297" s="29" t="s">
        <v>18</v>
      </c>
      <c r="F297" s="29" t="s">
        <v>80</v>
      </c>
      <c r="G297" s="29" t="s">
        <v>20</v>
      </c>
      <c r="H297" s="29" t="s">
        <v>34</v>
      </c>
      <c r="I297" s="42">
        <v>68</v>
      </c>
      <c r="J297" s="33" t="str">
        <f t="shared" si="5"/>
        <v>Городской округ «город Ирбит» Свердловской области, г. Ирбит, ул. Кирова, д. 68</v>
      </c>
      <c r="K297" s="42">
        <v>148.80000000000001</v>
      </c>
      <c r="L297" s="42">
        <v>6</v>
      </c>
      <c r="M297" s="42">
        <v>5</v>
      </c>
      <c r="N297" s="47" t="s">
        <v>1634</v>
      </c>
      <c r="O297" s="39">
        <v>42164</v>
      </c>
      <c r="P297" s="38" t="s">
        <v>1635</v>
      </c>
      <c r="Q297" s="65">
        <v>945296.82</v>
      </c>
    </row>
    <row r="298" spans="1:17" ht="23.25" x14ac:dyDescent="0.25">
      <c r="A298" s="1">
        <v>297</v>
      </c>
      <c r="B298" s="2" t="s">
        <v>8</v>
      </c>
      <c r="C298" s="24"/>
      <c r="D298" s="29" t="s">
        <v>3023</v>
      </c>
      <c r="E298" s="29" t="s">
        <v>18</v>
      </c>
      <c r="F298" s="29" t="s">
        <v>80</v>
      </c>
      <c r="G298" s="29" t="s">
        <v>20</v>
      </c>
      <c r="H298" s="29" t="s">
        <v>34</v>
      </c>
      <c r="I298" s="42">
        <v>70</v>
      </c>
      <c r="J298" s="33" t="str">
        <f t="shared" si="5"/>
        <v>Городской округ «город Ирбит» Свердловской области, г. Ирбит, ул. Кирова, д. 70</v>
      </c>
      <c r="K298" s="42">
        <v>356.8</v>
      </c>
      <c r="L298" s="42">
        <v>6</v>
      </c>
      <c r="M298" s="42">
        <v>4</v>
      </c>
      <c r="N298" s="47" t="s">
        <v>1634</v>
      </c>
      <c r="O298" s="39">
        <v>42164</v>
      </c>
      <c r="P298" s="38" t="s">
        <v>1635</v>
      </c>
      <c r="Q298" s="65">
        <v>1488679.66</v>
      </c>
    </row>
    <row r="299" spans="1:17" ht="23.25" x14ac:dyDescent="0.25">
      <c r="A299" s="1">
        <v>298</v>
      </c>
      <c r="B299" s="2" t="s">
        <v>8</v>
      </c>
      <c r="C299" s="24"/>
      <c r="D299" s="29" t="s">
        <v>3023</v>
      </c>
      <c r="E299" s="29" t="s">
        <v>18</v>
      </c>
      <c r="F299" s="29" t="s">
        <v>80</v>
      </c>
      <c r="G299" s="29" t="s">
        <v>20</v>
      </c>
      <c r="H299" s="29" t="s">
        <v>34</v>
      </c>
      <c r="I299" s="42">
        <v>83</v>
      </c>
      <c r="J299" s="33" t="str">
        <f t="shared" si="5"/>
        <v>Городской округ «город Ирбит» Свердловской области, г. Ирбит, ул. Кирова, д. 83</v>
      </c>
      <c r="K299" s="42">
        <v>225.2</v>
      </c>
      <c r="L299" s="42">
        <v>7</v>
      </c>
      <c r="M299" s="42">
        <v>5</v>
      </c>
      <c r="N299" s="47" t="s">
        <v>1955</v>
      </c>
      <c r="O299" s="39" t="s">
        <v>1956</v>
      </c>
      <c r="P299" s="38" t="s">
        <v>1636</v>
      </c>
      <c r="Q299" s="65">
        <v>1241192.71</v>
      </c>
    </row>
    <row r="300" spans="1:17" ht="23.25" x14ac:dyDescent="0.25">
      <c r="A300" s="1">
        <v>299</v>
      </c>
      <c r="B300" s="2" t="s">
        <v>8</v>
      </c>
      <c r="C300" s="24"/>
      <c r="D300" s="29" t="s">
        <v>3023</v>
      </c>
      <c r="E300" s="29" t="s">
        <v>18</v>
      </c>
      <c r="F300" s="29" t="s">
        <v>80</v>
      </c>
      <c r="G300" s="29" t="s">
        <v>20</v>
      </c>
      <c r="H300" s="29" t="s">
        <v>34</v>
      </c>
      <c r="I300" s="42">
        <v>88</v>
      </c>
      <c r="J300" s="33" t="str">
        <f t="shared" si="5"/>
        <v>Городской округ «город Ирбит» Свердловской области, г. Ирбит, ул. Кирова, д. 88</v>
      </c>
      <c r="K300" s="42">
        <v>252.9</v>
      </c>
      <c r="L300" s="42">
        <v>13</v>
      </c>
      <c r="M300" s="42">
        <v>5</v>
      </c>
      <c r="N300" s="47" t="s">
        <v>1706</v>
      </c>
      <c r="O300" s="39">
        <v>42478</v>
      </c>
      <c r="P300" s="38" t="s">
        <v>1636</v>
      </c>
      <c r="Q300" s="65">
        <v>1695067.81</v>
      </c>
    </row>
    <row r="301" spans="1:17" ht="23.25" x14ac:dyDescent="0.25">
      <c r="A301" s="1">
        <v>300</v>
      </c>
      <c r="B301" s="2" t="s">
        <v>8</v>
      </c>
      <c r="C301" s="24"/>
      <c r="D301" s="29" t="s">
        <v>3023</v>
      </c>
      <c r="E301" s="29" t="s">
        <v>18</v>
      </c>
      <c r="F301" s="29" t="s">
        <v>80</v>
      </c>
      <c r="G301" s="29" t="s">
        <v>20</v>
      </c>
      <c r="H301" s="31" t="s">
        <v>36</v>
      </c>
      <c r="I301" s="42">
        <v>13</v>
      </c>
      <c r="J301" s="33" t="str">
        <f t="shared" si="5"/>
        <v>Городской округ «город Ирбит» Свердловской области, г. Ирбит, ул. Ленина, д. 13</v>
      </c>
      <c r="K301" s="42">
        <v>206.6</v>
      </c>
      <c r="L301" s="42">
        <v>7</v>
      </c>
      <c r="M301" s="42">
        <v>4</v>
      </c>
      <c r="N301" s="47" t="s">
        <v>1706</v>
      </c>
      <c r="O301" s="39">
        <v>42478</v>
      </c>
      <c r="P301" s="38" t="s">
        <v>1636</v>
      </c>
      <c r="Q301" s="65">
        <v>1245985.0900000001</v>
      </c>
    </row>
    <row r="302" spans="1:17" ht="23.25" x14ac:dyDescent="0.25">
      <c r="A302" s="1">
        <v>301</v>
      </c>
      <c r="B302" s="2" t="s">
        <v>8</v>
      </c>
      <c r="C302" s="24"/>
      <c r="D302" s="29" t="s">
        <v>3023</v>
      </c>
      <c r="E302" s="29" t="s">
        <v>18</v>
      </c>
      <c r="F302" s="29" t="s">
        <v>80</v>
      </c>
      <c r="G302" s="29" t="s">
        <v>20</v>
      </c>
      <c r="H302" s="29" t="s">
        <v>82</v>
      </c>
      <c r="I302" s="42" t="s">
        <v>325</v>
      </c>
      <c r="J302" s="33" t="str">
        <f t="shared" si="5"/>
        <v>Городской округ «город Ирбит» Свердловской области, г. Ирбит, ул. Орджоникидзе, д. 21А</v>
      </c>
      <c r="K302" s="42">
        <v>459</v>
      </c>
      <c r="L302" s="42">
        <v>8</v>
      </c>
      <c r="M302" s="42">
        <v>5</v>
      </c>
      <c r="N302" s="47" t="s">
        <v>1634</v>
      </c>
      <c r="O302" s="39">
        <v>42164</v>
      </c>
      <c r="P302" s="38" t="s">
        <v>1635</v>
      </c>
      <c r="Q302" s="65">
        <v>1730098.3</v>
      </c>
    </row>
    <row r="303" spans="1:17" ht="23.25" x14ac:dyDescent="0.25">
      <c r="A303" s="1">
        <v>302</v>
      </c>
      <c r="B303" s="2" t="s">
        <v>8</v>
      </c>
      <c r="C303" s="24"/>
      <c r="D303" s="29" t="s">
        <v>3023</v>
      </c>
      <c r="E303" s="29" t="s">
        <v>18</v>
      </c>
      <c r="F303" s="29" t="s">
        <v>80</v>
      </c>
      <c r="G303" s="29" t="s">
        <v>20</v>
      </c>
      <c r="H303" s="29" t="s">
        <v>82</v>
      </c>
      <c r="I303" s="42">
        <v>35</v>
      </c>
      <c r="J303" s="33" t="str">
        <f t="shared" si="5"/>
        <v>Городской округ «город Ирбит» Свердловской области, г. Ирбит, ул. Орджоникидзе, д. 35</v>
      </c>
      <c r="K303" s="42">
        <v>592.4</v>
      </c>
      <c r="L303" s="42">
        <v>8</v>
      </c>
      <c r="M303" s="42">
        <v>3</v>
      </c>
      <c r="N303" s="47" t="s">
        <v>1634</v>
      </c>
      <c r="O303" s="39">
        <v>42164</v>
      </c>
      <c r="P303" s="38" t="s">
        <v>1635</v>
      </c>
      <c r="Q303" s="65">
        <v>439179.19</v>
      </c>
    </row>
    <row r="304" spans="1:17" ht="23.25" x14ac:dyDescent="0.25">
      <c r="A304" s="1">
        <v>303</v>
      </c>
      <c r="B304" s="2" t="s">
        <v>8</v>
      </c>
      <c r="C304" s="24"/>
      <c r="D304" s="29" t="s">
        <v>3023</v>
      </c>
      <c r="E304" s="29" t="s">
        <v>18</v>
      </c>
      <c r="F304" s="29" t="s">
        <v>80</v>
      </c>
      <c r="G304" s="29" t="s">
        <v>20</v>
      </c>
      <c r="H304" s="29" t="s">
        <v>82</v>
      </c>
      <c r="I304" s="42">
        <v>36</v>
      </c>
      <c r="J304" s="33" t="str">
        <f t="shared" si="5"/>
        <v>Городской округ «город Ирбит» Свердловской области, г. Ирбит, ул. Орджоникидзе, д. 36</v>
      </c>
      <c r="K304" s="42">
        <v>357.3</v>
      </c>
      <c r="L304" s="42">
        <v>11</v>
      </c>
      <c r="M304" s="42">
        <v>5</v>
      </c>
      <c r="N304" s="47" t="s">
        <v>1706</v>
      </c>
      <c r="O304" s="39">
        <v>42478</v>
      </c>
      <c r="P304" s="38" t="s">
        <v>1636</v>
      </c>
      <c r="Q304" s="65">
        <v>1254010.24</v>
      </c>
    </row>
    <row r="305" spans="1:17" ht="23.25" x14ac:dyDescent="0.25">
      <c r="A305" s="1">
        <v>304</v>
      </c>
      <c r="B305" s="2" t="s">
        <v>8</v>
      </c>
      <c r="C305" s="24"/>
      <c r="D305" s="29" t="s">
        <v>3023</v>
      </c>
      <c r="E305" s="29" t="s">
        <v>18</v>
      </c>
      <c r="F305" s="29" t="s">
        <v>80</v>
      </c>
      <c r="G305" s="29" t="s">
        <v>20</v>
      </c>
      <c r="H305" s="29" t="s">
        <v>83</v>
      </c>
      <c r="I305" s="42">
        <v>14</v>
      </c>
      <c r="J305" s="33" t="str">
        <f t="shared" si="5"/>
        <v>Городской округ «город Ирбит» Свердловской области, г. Ирбит, ул. Пролетарская, д. 14</v>
      </c>
      <c r="K305" s="42">
        <v>310</v>
      </c>
      <c r="L305" s="42">
        <v>11</v>
      </c>
      <c r="M305" s="42">
        <v>6</v>
      </c>
      <c r="N305" s="47" t="s">
        <v>1706</v>
      </c>
      <c r="O305" s="39">
        <v>42478</v>
      </c>
      <c r="P305" s="38" t="s">
        <v>1636</v>
      </c>
      <c r="Q305" s="65">
        <v>1350992.57</v>
      </c>
    </row>
    <row r="306" spans="1:17" ht="23.25" x14ac:dyDescent="0.25">
      <c r="A306" s="1">
        <v>305</v>
      </c>
      <c r="B306" s="2" t="s">
        <v>8</v>
      </c>
      <c r="C306" s="24"/>
      <c r="D306" s="29" t="s">
        <v>3023</v>
      </c>
      <c r="E306" s="29" t="s">
        <v>18</v>
      </c>
      <c r="F306" s="29" t="s">
        <v>80</v>
      </c>
      <c r="G306" s="29" t="s">
        <v>20</v>
      </c>
      <c r="H306" s="32" t="s">
        <v>83</v>
      </c>
      <c r="I306" s="42">
        <v>18</v>
      </c>
      <c r="J306" s="33" t="str">
        <f t="shared" si="5"/>
        <v>Городской округ «город Ирбит» Свердловской области, г. Ирбит, ул. Пролетарская, д. 18</v>
      </c>
      <c r="K306" s="42">
        <v>335.5</v>
      </c>
      <c r="L306" s="42">
        <v>11</v>
      </c>
      <c r="M306" s="42">
        <v>5</v>
      </c>
      <c r="N306" s="47" t="s">
        <v>1706</v>
      </c>
      <c r="O306" s="39">
        <v>42478</v>
      </c>
      <c r="P306" s="38" t="s">
        <v>1636</v>
      </c>
      <c r="Q306" s="65">
        <v>1177328.8600000001</v>
      </c>
    </row>
    <row r="307" spans="1:17" ht="23.25" x14ac:dyDescent="0.25">
      <c r="A307" s="1">
        <v>306</v>
      </c>
      <c r="B307" s="2" t="s">
        <v>8</v>
      </c>
      <c r="C307" s="24"/>
      <c r="D307" s="29" t="s">
        <v>3023</v>
      </c>
      <c r="E307" s="29" t="s">
        <v>18</v>
      </c>
      <c r="F307" s="29" t="s">
        <v>80</v>
      </c>
      <c r="G307" s="29" t="s">
        <v>20</v>
      </c>
      <c r="H307" s="29" t="s">
        <v>83</v>
      </c>
      <c r="I307" s="42">
        <v>9</v>
      </c>
      <c r="J307" s="33" t="str">
        <f t="shared" si="5"/>
        <v>Городской округ «город Ирбит» Свердловской области, г. Ирбит, ул. Пролетарская, д. 9</v>
      </c>
      <c r="K307" s="42">
        <v>375.1</v>
      </c>
      <c r="L307" s="42">
        <v>13</v>
      </c>
      <c r="M307" s="42">
        <v>4</v>
      </c>
      <c r="N307" s="47" t="s">
        <v>1706</v>
      </c>
      <c r="O307" s="39">
        <v>42478</v>
      </c>
      <c r="P307" s="38" t="s">
        <v>1636</v>
      </c>
      <c r="Q307" s="65">
        <v>1054367.19</v>
      </c>
    </row>
    <row r="308" spans="1:17" ht="23.25" x14ac:dyDescent="0.25">
      <c r="A308" s="1">
        <v>307</v>
      </c>
      <c r="B308" s="2" t="s">
        <v>8</v>
      </c>
      <c r="C308" s="24"/>
      <c r="D308" s="29" t="s">
        <v>3023</v>
      </c>
      <c r="E308" s="29" t="s">
        <v>18</v>
      </c>
      <c r="F308" s="29" t="s">
        <v>80</v>
      </c>
      <c r="G308" s="29" t="s">
        <v>20</v>
      </c>
      <c r="H308" s="31" t="s">
        <v>966</v>
      </c>
      <c r="I308" s="42">
        <v>14</v>
      </c>
      <c r="J308" s="33" t="str">
        <f t="shared" si="5"/>
        <v>Городской округ «город Ирбит» Свердловской области, г. Ирбит, ул. Революции, д. 14</v>
      </c>
      <c r="K308" s="42">
        <v>327</v>
      </c>
      <c r="L308" s="42">
        <v>8</v>
      </c>
      <c r="M308" s="42">
        <v>5</v>
      </c>
      <c r="N308" s="47" t="s">
        <v>1706</v>
      </c>
      <c r="O308" s="39">
        <v>42478</v>
      </c>
      <c r="P308" s="38" t="s">
        <v>1636</v>
      </c>
      <c r="Q308" s="65">
        <v>1079187.6000000001</v>
      </c>
    </row>
    <row r="309" spans="1:17" ht="23.25" x14ac:dyDescent="0.25">
      <c r="A309" s="1">
        <v>308</v>
      </c>
      <c r="B309" s="2" t="s">
        <v>8</v>
      </c>
      <c r="C309" s="24"/>
      <c r="D309" s="29" t="s">
        <v>3023</v>
      </c>
      <c r="E309" s="29" t="s">
        <v>18</v>
      </c>
      <c r="F309" s="29" t="s">
        <v>80</v>
      </c>
      <c r="G309" s="29" t="s">
        <v>20</v>
      </c>
      <c r="H309" s="31" t="s">
        <v>966</v>
      </c>
      <c r="I309" s="42">
        <v>29</v>
      </c>
      <c r="J309" s="33" t="str">
        <f t="shared" si="5"/>
        <v>Городской округ «город Ирбит» Свердловской области, г. Ирбит, ул. Революции, д. 29</v>
      </c>
      <c r="K309" s="42">
        <v>337.1</v>
      </c>
      <c r="L309" s="42">
        <v>10</v>
      </c>
      <c r="M309" s="42">
        <v>3</v>
      </c>
      <c r="N309" s="47" t="s">
        <v>1634</v>
      </c>
      <c r="O309" s="39">
        <v>42164</v>
      </c>
      <c r="P309" s="38" t="s">
        <v>1635</v>
      </c>
      <c r="Q309" s="65">
        <v>920850.76</v>
      </c>
    </row>
    <row r="310" spans="1:17" ht="23.25" x14ac:dyDescent="0.25">
      <c r="A310" s="1">
        <v>309</v>
      </c>
      <c r="B310" s="2" t="s">
        <v>8</v>
      </c>
      <c r="C310" s="24"/>
      <c r="D310" s="29" t="s">
        <v>3023</v>
      </c>
      <c r="E310" s="29" t="s">
        <v>18</v>
      </c>
      <c r="F310" s="29" t="s">
        <v>80</v>
      </c>
      <c r="G310" s="29" t="s">
        <v>20</v>
      </c>
      <c r="H310" s="31" t="s">
        <v>966</v>
      </c>
      <c r="I310" s="42">
        <v>31</v>
      </c>
      <c r="J310" s="33" t="str">
        <f t="shared" si="5"/>
        <v>Городской округ «город Ирбит» Свердловской области, г. Ирбит, ул. Революции, д. 31</v>
      </c>
      <c r="K310" s="42">
        <v>334</v>
      </c>
      <c r="L310" s="42">
        <v>14</v>
      </c>
      <c r="M310" s="42">
        <v>5</v>
      </c>
      <c r="N310" s="47" t="s">
        <v>1634</v>
      </c>
      <c r="O310" s="39">
        <v>42164</v>
      </c>
      <c r="P310" s="38" t="s">
        <v>1635</v>
      </c>
      <c r="Q310" s="65">
        <v>1099537.24</v>
      </c>
    </row>
    <row r="311" spans="1:17" ht="23.25" x14ac:dyDescent="0.25">
      <c r="A311" s="1">
        <v>310</v>
      </c>
      <c r="B311" s="2" t="s">
        <v>8</v>
      </c>
      <c r="C311" s="24"/>
      <c r="D311" s="29" t="s">
        <v>3023</v>
      </c>
      <c r="E311" s="29" t="s">
        <v>18</v>
      </c>
      <c r="F311" s="29" t="s">
        <v>80</v>
      </c>
      <c r="G311" s="29" t="s">
        <v>20</v>
      </c>
      <c r="H311" s="31" t="s">
        <v>966</v>
      </c>
      <c r="I311" s="42">
        <v>33</v>
      </c>
      <c r="J311" s="33" t="str">
        <f t="shared" si="5"/>
        <v>Городской округ «город Ирбит» Свердловской области, г. Ирбит, ул. Революции, д. 33</v>
      </c>
      <c r="K311" s="42">
        <v>414.6</v>
      </c>
      <c r="L311" s="42">
        <v>16</v>
      </c>
      <c r="M311" s="42">
        <v>5</v>
      </c>
      <c r="N311" s="47" t="s">
        <v>1706</v>
      </c>
      <c r="O311" s="39">
        <v>42478</v>
      </c>
      <c r="P311" s="38" t="s">
        <v>1636</v>
      </c>
      <c r="Q311" s="65">
        <v>1365732.38</v>
      </c>
    </row>
    <row r="312" spans="1:17" ht="23.25" x14ac:dyDescent="0.25">
      <c r="A312" s="1">
        <v>311</v>
      </c>
      <c r="B312" s="2" t="s">
        <v>8</v>
      </c>
      <c r="C312" s="24"/>
      <c r="D312" s="29" t="s">
        <v>3023</v>
      </c>
      <c r="E312" s="29" t="s">
        <v>18</v>
      </c>
      <c r="F312" s="29" t="s">
        <v>80</v>
      </c>
      <c r="G312" s="29" t="s">
        <v>20</v>
      </c>
      <c r="H312" s="31" t="s">
        <v>52</v>
      </c>
      <c r="I312" s="42">
        <v>27</v>
      </c>
      <c r="J312" s="33" t="str">
        <f t="shared" si="5"/>
        <v>Городской округ «город Ирбит» Свердловской области, г. Ирбит, ул. Свободы, д. 27</v>
      </c>
      <c r="K312" s="42">
        <v>261</v>
      </c>
      <c r="L312" s="42">
        <v>9</v>
      </c>
      <c r="M312" s="42">
        <v>5</v>
      </c>
      <c r="N312" s="47" t="s">
        <v>1706</v>
      </c>
      <c r="O312" s="39">
        <v>42478</v>
      </c>
      <c r="P312" s="38" t="s">
        <v>1636</v>
      </c>
      <c r="Q312" s="65">
        <v>1522821.72</v>
      </c>
    </row>
    <row r="313" spans="1:17" ht="23.25" x14ac:dyDescent="0.25">
      <c r="A313" s="1">
        <v>312</v>
      </c>
      <c r="B313" s="2" t="s">
        <v>8</v>
      </c>
      <c r="C313" s="24"/>
      <c r="D313" s="29" t="s">
        <v>3023</v>
      </c>
      <c r="E313" s="29" t="s">
        <v>18</v>
      </c>
      <c r="F313" s="29" t="s">
        <v>80</v>
      </c>
      <c r="G313" s="29" t="s">
        <v>20</v>
      </c>
      <c r="H313" s="31" t="s">
        <v>84</v>
      </c>
      <c r="I313" s="42">
        <v>10</v>
      </c>
      <c r="J313" s="33" t="str">
        <f t="shared" si="5"/>
        <v>Городской округ «город Ирбит» Свердловской области, г. Ирбит, ул. Советская, д. 10</v>
      </c>
      <c r="K313" s="42">
        <v>512.1</v>
      </c>
      <c r="L313" s="42">
        <v>22</v>
      </c>
      <c r="M313" s="42">
        <v>5</v>
      </c>
      <c r="N313" s="47" t="s">
        <v>1706</v>
      </c>
      <c r="O313" s="39">
        <v>42478</v>
      </c>
      <c r="P313" s="38" t="s">
        <v>1636</v>
      </c>
      <c r="Q313" s="65">
        <v>1411619.05</v>
      </c>
    </row>
    <row r="314" spans="1:17" ht="23.25" x14ac:dyDescent="0.25">
      <c r="A314" s="1">
        <v>313</v>
      </c>
      <c r="B314" s="2" t="s">
        <v>8</v>
      </c>
      <c r="C314" s="24"/>
      <c r="D314" s="29" t="s">
        <v>3023</v>
      </c>
      <c r="E314" s="29" t="s">
        <v>18</v>
      </c>
      <c r="F314" s="29" t="s">
        <v>80</v>
      </c>
      <c r="G314" s="29" t="s">
        <v>20</v>
      </c>
      <c r="H314" s="31" t="s">
        <v>84</v>
      </c>
      <c r="I314" s="42">
        <v>12</v>
      </c>
      <c r="J314" s="33" t="str">
        <f t="shared" si="5"/>
        <v>Городской округ «город Ирбит» Свердловской области, г. Ирбит, ул. Советская, д. 12</v>
      </c>
      <c r="K314" s="42">
        <v>449.8</v>
      </c>
      <c r="L314" s="42">
        <v>17</v>
      </c>
      <c r="M314" s="42">
        <v>5</v>
      </c>
      <c r="N314" s="47" t="s">
        <v>1706</v>
      </c>
      <c r="O314" s="39">
        <v>42478</v>
      </c>
      <c r="P314" s="38" t="s">
        <v>1636</v>
      </c>
      <c r="Q314" s="65">
        <v>1546791.75</v>
      </c>
    </row>
    <row r="315" spans="1:17" ht="23.25" x14ac:dyDescent="0.25">
      <c r="A315" s="1">
        <v>314</v>
      </c>
      <c r="B315" s="2" t="s">
        <v>8</v>
      </c>
      <c r="C315" s="24"/>
      <c r="D315" s="29" t="s">
        <v>3023</v>
      </c>
      <c r="E315" s="29" t="s">
        <v>18</v>
      </c>
      <c r="F315" s="29" t="s">
        <v>80</v>
      </c>
      <c r="G315" s="29" t="s">
        <v>20</v>
      </c>
      <c r="H315" s="31" t="s">
        <v>84</v>
      </c>
      <c r="I315" s="42">
        <v>60</v>
      </c>
      <c r="J315" s="33" t="str">
        <f t="shared" si="5"/>
        <v>Городской округ «город Ирбит» Свердловской области, г. Ирбит, ул. Советская, д. 60</v>
      </c>
      <c r="K315" s="42">
        <v>239.1</v>
      </c>
      <c r="L315" s="42">
        <v>8</v>
      </c>
      <c r="M315" s="42">
        <v>5</v>
      </c>
      <c r="N315" s="47" t="s">
        <v>1706</v>
      </c>
      <c r="O315" s="39">
        <v>42478</v>
      </c>
      <c r="P315" s="38" t="s">
        <v>1636</v>
      </c>
      <c r="Q315" s="65">
        <v>1109921.71</v>
      </c>
    </row>
    <row r="316" spans="1:17" ht="67.5" x14ac:dyDescent="0.25">
      <c r="A316" s="1">
        <v>315</v>
      </c>
      <c r="B316" s="2" t="s">
        <v>327</v>
      </c>
      <c r="C316" s="24"/>
      <c r="D316" s="31" t="s">
        <v>2676</v>
      </c>
      <c r="E316" s="29" t="s">
        <v>18</v>
      </c>
      <c r="F316" s="29" t="s">
        <v>333</v>
      </c>
      <c r="G316" s="29" t="s">
        <v>143</v>
      </c>
      <c r="H316" s="29" t="s">
        <v>334</v>
      </c>
      <c r="I316" s="42" t="s">
        <v>399</v>
      </c>
      <c r="J316" s="33" t="str">
        <f t="shared" si="5"/>
        <v>Городской округ «Город Лесной» Свердловской области, г. Лесной, пр-кт Коммунистический, д. 7В</v>
      </c>
      <c r="K316" s="42">
        <v>821.3</v>
      </c>
      <c r="L316" s="42">
        <v>8</v>
      </c>
      <c r="M316" s="42">
        <v>2</v>
      </c>
      <c r="N316" s="47" t="s">
        <v>1887</v>
      </c>
      <c r="O316" s="39" t="s">
        <v>1888</v>
      </c>
      <c r="P316" s="38" t="s">
        <v>1889</v>
      </c>
      <c r="Q316" s="65">
        <v>956898.59000000008</v>
      </c>
    </row>
    <row r="317" spans="1:17" ht="67.5" x14ac:dyDescent="0.25">
      <c r="A317" s="1">
        <v>316</v>
      </c>
      <c r="B317" s="2" t="s">
        <v>327</v>
      </c>
      <c r="C317" s="49"/>
      <c r="D317" s="60" t="s">
        <v>2676</v>
      </c>
      <c r="E317" s="50" t="s">
        <v>18</v>
      </c>
      <c r="F317" s="50" t="s">
        <v>333</v>
      </c>
      <c r="G317" s="50" t="s">
        <v>20</v>
      </c>
      <c r="H317" s="50" t="s">
        <v>36</v>
      </c>
      <c r="I317" s="51">
        <v>118</v>
      </c>
      <c r="J317" s="52" t="str">
        <f t="shared" si="5"/>
        <v>Городской округ «Город Лесной» Свердловской области, г. Лесной, ул. Ленина, д. 118</v>
      </c>
      <c r="K317" s="51">
        <v>6311</v>
      </c>
      <c r="L317" s="51">
        <v>72</v>
      </c>
      <c r="M317" s="51">
        <v>1</v>
      </c>
      <c r="N317" s="53" t="s">
        <v>1477</v>
      </c>
      <c r="O317" s="54">
        <v>42570</v>
      </c>
      <c r="P317" s="55" t="s">
        <v>1494</v>
      </c>
      <c r="Q317" s="65">
        <v>1840268.99</v>
      </c>
    </row>
    <row r="318" spans="1:17" ht="67.5" x14ac:dyDescent="0.25">
      <c r="A318" s="1">
        <v>317</v>
      </c>
      <c r="B318" s="2" t="s">
        <v>327</v>
      </c>
      <c r="C318" s="24"/>
      <c r="D318" s="31" t="s">
        <v>2676</v>
      </c>
      <c r="E318" s="29" t="s">
        <v>18</v>
      </c>
      <c r="F318" s="29" t="s">
        <v>333</v>
      </c>
      <c r="G318" s="29" t="s">
        <v>20</v>
      </c>
      <c r="H318" s="29" t="s">
        <v>36</v>
      </c>
      <c r="I318" s="42">
        <v>50</v>
      </c>
      <c r="J318" s="33" t="str">
        <f t="shared" si="5"/>
        <v>Городской округ «Город Лесной» Свердловской области, г. Лесной, ул. Ленина, д. 50</v>
      </c>
      <c r="K318" s="42">
        <v>1657.1</v>
      </c>
      <c r="L318" s="42">
        <v>11</v>
      </c>
      <c r="M318" s="42">
        <v>1</v>
      </c>
      <c r="N318" s="47" t="s">
        <v>1712</v>
      </c>
      <c r="O318" s="39">
        <v>42566</v>
      </c>
      <c r="P318" s="38" t="s">
        <v>1890</v>
      </c>
      <c r="Q318" s="65">
        <v>2648629.73</v>
      </c>
    </row>
    <row r="319" spans="1:17" ht="67.5" x14ac:dyDescent="0.25">
      <c r="A319" s="1">
        <v>318</v>
      </c>
      <c r="B319" s="2" t="s">
        <v>327</v>
      </c>
      <c r="C319" s="49"/>
      <c r="D319" s="60" t="s">
        <v>2676</v>
      </c>
      <c r="E319" s="50" t="s">
        <v>18</v>
      </c>
      <c r="F319" s="50" t="s">
        <v>333</v>
      </c>
      <c r="G319" s="50" t="s">
        <v>20</v>
      </c>
      <c r="H319" s="50" t="s">
        <v>69</v>
      </c>
      <c r="I319" s="51">
        <v>18</v>
      </c>
      <c r="J319" s="52" t="str">
        <f t="shared" si="5"/>
        <v>Городской округ «Город Лесной» Свердловской области, г. Лесной, ул. Мира, д. 18</v>
      </c>
      <c r="K319" s="51">
        <v>7056.9</v>
      </c>
      <c r="L319" s="51">
        <v>72</v>
      </c>
      <c r="M319" s="51">
        <v>1</v>
      </c>
      <c r="N319" s="53" t="s">
        <v>1477</v>
      </c>
      <c r="O319" s="54">
        <v>42570</v>
      </c>
      <c r="P319" s="55" t="s">
        <v>1494</v>
      </c>
      <c r="Q319" s="65">
        <v>1862879.4</v>
      </c>
    </row>
    <row r="320" spans="1:17" ht="67.5" x14ac:dyDescent="0.25">
      <c r="A320" s="1">
        <v>319</v>
      </c>
      <c r="B320" s="2" t="s">
        <v>327</v>
      </c>
      <c r="C320" s="49"/>
      <c r="D320" s="60" t="s">
        <v>2676</v>
      </c>
      <c r="E320" s="50" t="s">
        <v>18</v>
      </c>
      <c r="F320" s="50" t="s">
        <v>333</v>
      </c>
      <c r="G320" s="50" t="s">
        <v>20</v>
      </c>
      <c r="H320" s="50" t="s">
        <v>69</v>
      </c>
      <c r="I320" s="51">
        <v>44</v>
      </c>
      <c r="J320" s="52" t="str">
        <f t="shared" si="5"/>
        <v>Городской округ «Город Лесной» Свердловской области, г. Лесной, ул. Мира, д. 44</v>
      </c>
      <c r="K320" s="51">
        <v>9585.5</v>
      </c>
      <c r="L320" s="51">
        <v>100</v>
      </c>
      <c r="M320" s="51">
        <v>1</v>
      </c>
      <c r="N320" s="53" t="s">
        <v>1477</v>
      </c>
      <c r="O320" s="54">
        <v>42570</v>
      </c>
      <c r="P320" s="55" t="s">
        <v>1494</v>
      </c>
      <c r="Q320" s="65">
        <v>1733377.22</v>
      </c>
    </row>
    <row r="321" spans="1:17" ht="67.5" x14ac:dyDescent="0.25">
      <c r="A321" s="1">
        <v>320</v>
      </c>
      <c r="B321" s="2" t="s">
        <v>327</v>
      </c>
      <c r="C321" s="49"/>
      <c r="D321" s="60" t="s">
        <v>2676</v>
      </c>
      <c r="E321" s="50" t="s">
        <v>18</v>
      </c>
      <c r="F321" s="50" t="s">
        <v>333</v>
      </c>
      <c r="G321" s="50" t="s">
        <v>20</v>
      </c>
      <c r="H321" s="50" t="s">
        <v>70</v>
      </c>
      <c r="I321" s="51">
        <v>4</v>
      </c>
      <c r="J321" s="52" t="str">
        <f t="shared" si="5"/>
        <v>Городской округ «Город Лесной» Свердловской области, г. Лесной, ул. Юбилейная, д. 4</v>
      </c>
      <c r="K321" s="51">
        <v>10025.1</v>
      </c>
      <c r="L321" s="51">
        <v>108</v>
      </c>
      <c r="M321" s="51">
        <v>1</v>
      </c>
      <c r="N321" s="53" t="s">
        <v>1477</v>
      </c>
      <c r="O321" s="54">
        <v>42570</v>
      </c>
      <c r="P321" s="55" t="s">
        <v>1494</v>
      </c>
      <c r="Q321" s="65">
        <v>1847155.47</v>
      </c>
    </row>
    <row r="322" spans="1:17" ht="67.5" x14ac:dyDescent="0.25">
      <c r="A322" s="1">
        <v>321</v>
      </c>
      <c r="B322" s="2" t="s">
        <v>327</v>
      </c>
      <c r="C322" s="24"/>
      <c r="D322" s="31" t="s">
        <v>2676</v>
      </c>
      <c r="E322" s="29" t="s">
        <v>1500</v>
      </c>
      <c r="F322" s="29" t="s">
        <v>5547</v>
      </c>
      <c r="G322" s="29" t="s">
        <v>20</v>
      </c>
      <c r="H322" s="29" t="s">
        <v>332</v>
      </c>
      <c r="I322" s="42" t="s">
        <v>1111</v>
      </c>
      <c r="J322" s="33" t="str">
        <f t="shared" ref="J322:J385" si="6">C322&amp;""&amp;D322&amp;", "&amp;E322&amp;" "&amp;F322&amp;", "&amp;G322&amp;" "&amp;H322&amp;", д. "&amp;I322</f>
        <v>Городской округ «Город Лесной» Свердловской области, пос. Ёлкино (г Лесной), ул. Мельничная, д. 1КОРПУС 10</v>
      </c>
      <c r="K322" s="42">
        <v>727.25</v>
      </c>
      <c r="L322" s="42">
        <v>16</v>
      </c>
      <c r="M322" s="42">
        <v>1</v>
      </c>
      <c r="N322" s="47" t="s">
        <v>1712</v>
      </c>
      <c r="O322" s="39">
        <v>42566</v>
      </c>
      <c r="P322" s="38" t="s">
        <v>1711</v>
      </c>
      <c r="Q322" s="65">
        <v>2695994</v>
      </c>
    </row>
    <row r="323" spans="1:17" ht="67.5" x14ac:dyDescent="0.25">
      <c r="A323" s="1">
        <v>322</v>
      </c>
      <c r="B323" s="2" t="s">
        <v>327</v>
      </c>
      <c r="C323" s="24"/>
      <c r="D323" s="31" t="s">
        <v>2676</v>
      </c>
      <c r="E323" s="29" t="s">
        <v>1500</v>
      </c>
      <c r="F323" s="29" t="s">
        <v>1113</v>
      </c>
      <c r="G323" s="29" t="s">
        <v>20</v>
      </c>
      <c r="H323" s="29" t="s">
        <v>1114</v>
      </c>
      <c r="I323" s="42">
        <v>16</v>
      </c>
      <c r="J323" s="33" t="str">
        <f t="shared" si="6"/>
        <v>Городской округ «Город Лесной» Свердловской области, пос. Таежный (г Лесной), ул. Зеленая, д. 16</v>
      </c>
      <c r="K323" s="42">
        <v>2882.2</v>
      </c>
      <c r="L323" s="42">
        <v>24</v>
      </c>
      <c r="M323" s="42">
        <v>1</v>
      </c>
      <c r="N323" s="47" t="s">
        <v>1712</v>
      </c>
      <c r="O323" s="39">
        <v>42566</v>
      </c>
      <c r="P323" s="38" t="s">
        <v>1711</v>
      </c>
      <c r="Q323" s="65">
        <v>3156411</v>
      </c>
    </row>
    <row r="324" spans="1:17" ht="23.25" x14ac:dyDescent="0.25">
      <c r="A324" s="1">
        <v>323</v>
      </c>
      <c r="B324" s="2" t="s">
        <v>218</v>
      </c>
      <c r="C324" s="24"/>
      <c r="D324" s="29" t="s">
        <v>169</v>
      </c>
      <c r="E324" s="29" t="s">
        <v>18</v>
      </c>
      <c r="F324" s="29" t="s">
        <v>170</v>
      </c>
      <c r="G324" s="29" t="s">
        <v>20</v>
      </c>
      <c r="H324" s="29" t="s">
        <v>171</v>
      </c>
      <c r="I324" s="42">
        <v>2</v>
      </c>
      <c r="J324" s="33" t="str">
        <f t="shared" si="6"/>
        <v>городской округ Верхний Тагил, г. Верхний Тагил, ул. Жуковского, д. 2</v>
      </c>
      <c r="K324" s="42">
        <v>412.8</v>
      </c>
      <c r="L324" s="42">
        <v>8</v>
      </c>
      <c r="M324" s="42">
        <v>7</v>
      </c>
      <c r="N324" s="47" t="s">
        <v>1719</v>
      </c>
      <c r="O324" s="39">
        <v>42478</v>
      </c>
      <c r="P324" s="38" t="s">
        <v>1716</v>
      </c>
      <c r="Q324" s="65">
        <v>2054709.22</v>
      </c>
    </row>
    <row r="325" spans="1:17" ht="23.25" x14ac:dyDescent="0.25">
      <c r="A325" s="1">
        <v>324</v>
      </c>
      <c r="B325" s="2" t="s">
        <v>218</v>
      </c>
      <c r="C325" s="24"/>
      <c r="D325" s="29" t="s">
        <v>169</v>
      </c>
      <c r="E325" s="29" t="s">
        <v>18</v>
      </c>
      <c r="F325" s="29" t="s">
        <v>170</v>
      </c>
      <c r="G325" s="29" t="s">
        <v>20</v>
      </c>
      <c r="H325" s="29" t="s">
        <v>171</v>
      </c>
      <c r="I325" s="42">
        <v>3</v>
      </c>
      <c r="J325" s="33" t="str">
        <f t="shared" si="6"/>
        <v>городской округ Верхний Тагил, г. Верхний Тагил, ул. Жуковского, д. 3</v>
      </c>
      <c r="K325" s="42">
        <v>475</v>
      </c>
      <c r="L325" s="42">
        <v>8</v>
      </c>
      <c r="M325" s="42">
        <v>8</v>
      </c>
      <c r="N325" s="47" t="s">
        <v>1719</v>
      </c>
      <c r="O325" s="39">
        <v>42478</v>
      </c>
      <c r="P325" s="38" t="s">
        <v>1716</v>
      </c>
      <c r="Q325" s="65">
        <v>2475841.7799999998</v>
      </c>
    </row>
    <row r="326" spans="1:17" ht="23.25" x14ac:dyDescent="0.25">
      <c r="A326" s="1">
        <v>325</v>
      </c>
      <c r="B326" s="2" t="s">
        <v>218</v>
      </c>
      <c r="C326" s="24"/>
      <c r="D326" s="29" t="s">
        <v>169</v>
      </c>
      <c r="E326" s="29" t="s">
        <v>18</v>
      </c>
      <c r="F326" s="29" t="s">
        <v>170</v>
      </c>
      <c r="G326" s="29" t="s">
        <v>20</v>
      </c>
      <c r="H326" s="29" t="s">
        <v>171</v>
      </c>
      <c r="I326" s="42">
        <v>6</v>
      </c>
      <c r="J326" s="33" t="str">
        <f t="shared" si="6"/>
        <v>городской округ Верхний Тагил, г. Верхний Тагил, ул. Жуковского, д. 6</v>
      </c>
      <c r="K326" s="42">
        <v>448.3</v>
      </c>
      <c r="L326" s="42">
        <v>8</v>
      </c>
      <c r="M326" s="42">
        <v>8</v>
      </c>
      <c r="N326" s="47" t="s">
        <v>1719</v>
      </c>
      <c r="O326" s="39">
        <v>42478</v>
      </c>
      <c r="P326" s="38" t="s">
        <v>1716</v>
      </c>
      <c r="Q326" s="65">
        <v>2577184.9</v>
      </c>
    </row>
    <row r="327" spans="1:17" ht="23.25" x14ac:dyDescent="0.25">
      <c r="A327" s="1">
        <v>326</v>
      </c>
      <c r="B327" s="2" t="s">
        <v>218</v>
      </c>
      <c r="C327" s="24"/>
      <c r="D327" s="29" t="s">
        <v>169</v>
      </c>
      <c r="E327" s="29" t="s">
        <v>18</v>
      </c>
      <c r="F327" s="29" t="s">
        <v>170</v>
      </c>
      <c r="G327" s="29" t="s">
        <v>20</v>
      </c>
      <c r="H327" s="29" t="s">
        <v>171</v>
      </c>
      <c r="I327" s="42">
        <v>8</v>
      </c>
      <c r="J327" s="33" t="str">
        <f t="shared" si="6"/>
        <v>городской округ Верхний Тагил, г. Верхний Тагил, ул. Жуковского, д. 8</v>
      </c>
      <c r="K327" s="42">
        <v>448.4</v>
      </c>
      <c r="L327" s="42">
        <v>8</v>
      </c>
      <c r="M327" s="42">
        <v>8</v>
      </c>
      <c r="N327" s="47" t="s">
        <v>1719</v>
      </c>
      <c r="O327" s="39">
        <v>42478</v>
      </c>
      <c r="P327" s="38" t="s">
        <v>1716</v>
      </c>
      <c r="Q327" s="65">
        <v>2229319.7200000002</v>
      </c>
    </row>
    <row r="328" spans="1:17" ht="23.25" x14ac:dyDescent="0.25">
      <c r="A328" s="1">
        <v>327</v>
      </c>
      <c r="B328" s="2" t="s">
        <v>218</v>
      </c>
      <c r="C328" s="24"/>
      <c r="D328" s="29" t="s">
        <v>169</v>
      </c>
      <c r="E328" s="29" t="s">
        <v>18</v>
      </c>
      <c r="F328" s="29" t="s">
        <v>170</v>
      </c>
      <c r="G328" s="29" t="s">
        <v>20</v>
      </c>
      <c r="H328" s="29" t="s">
        <v>172</v>
      </c>
      <c r="I328" s="42">
        <v>10</v>
      </c>
      <c r="J328" s="33" t="str">
        <f t="shared" si="6"/>
        <v>городской округ Верхний Тагил, г. Верхний Тагил, ул. Маяковского, д. 10</v>
      </c>
      <c r="K328" s="42">
        <v>446.4</v>
      </c>
      <c r="L328" s="42">
        <v>8</v>
      </c>
      <c r="M328" s="42">
        <v>8</v>
      </c>
      <c r="N328" s="47" t="s">
        <v>1719</v>
      </c>
      <c r="O328" s="39">
        <v>42478</v>
      </c>
      <c r="P328" s="38" t="s">
        <v>1716</v>
      </c>
      <c r="Q328" s="65">
        <v>2716655</v>
      </c>
    </row>
    <row r="329" spans="1:17" ht="23.25" x14ac:dyDescent="0.25">
      <c r="A329" s="1">
        <v>328</v>
      </c>
      <c r="B329" s="2" t="s">
        <v>218</v>
      </c>
      <c r="C329" s="24"/>
      <c r="D329" s="29" t="s">
        <v>169</v>
      </c>
      <c r="E329" s="29" t="s">
        <v>18</v>
      </c>
      <c r="F329" s="29" t="s">
        <v>170</v>
      </c>
      <c r="G329" s="29" t="s">
        <v>20</v>
      </c>
      <c r="H329" s="29" t="s">
        <v>172</v>
      </c>
      <c r="I329" s="42">
        <v>12</v>
      </c>
      <c r="J329" s="33" t="str">
        <f t="shared" si="6"/>
        <v>городской округ Верхний Тагил, г. Верхний Тагил, ул. Маяковского, д. 12</v>
      </c>
      <c r="K329" s="42">
        <v>419.5</v>
      </c>
      <c r="L329" s="42">
        <v>8</v>
      </c>
      <c r="M329" s="42">
        <v>8</v>
      </c>
      <c r="N329" s="47" t="s">
        <v>1719</v>
      </c>
      <c r="O329" s="39">
        <v>42478</v>
      </c>
      <c r="P329" s="38" t="s">
        <v>1716</v>
      </c>
      <c r="Q329" s="65">
        <v>1725073.86</v>
      </c>
    </row>
    <row r="330" spans="1:17" ht="23.25" x14ac:dyDescent="0.25">
      <c r="A330" s="1">
        <v>329</v>
      </c>
      <c r="B330" s="2" t="s">
        <v>218</v>
      </c>
      <c r="C330" s="24"/>
      <c r="D330" s="29" t="s">
        <v>169</v>
      </c>
      <c r="E330" s="29" t="s">
        <v>18</v>
      </c>
      <c r="F330" s="29" t="s">
        <v>170</v>
      </c>
      <c r="G330" s="29" t="s">
        <v>20</v>
      </c>
      <c r="H330" s="29" t="s">
        <v>172</v>
      </c>
      <c r="I330" s="42">
        <v>5</v>
      </c>
      <c r="J330" s="33" t="str">
        <f t="shared" si="6"/>
        <v>городской округ Верхний Тагил, г. Верхний Тагил, ул. Маяковского, д. 5</v>
      </c>
      <c r="K330" s="42">
        <v>564.9</v>
      </c>
      <c r="L330" s="42">
        <v>8</v>
      </c>
      <c r="M330" s="42">
        <v>8</v>
      </c>
      <c r="N330" s="47" t="s">
        <v>1719</v>
      </c>
      <c r="O330" s="39">
        <v>42478</v>
      </c>
      <c r="P330" s="38" t="s">
        <v>1716</v>
      </c>
      <c r="Q330" s="65">
        <v>2511807</v>
      </c>
    </row>
    <row r="331" spans="1:17" ht="23.25" x14ac:dyDescent="0.25">
      <c r="A331" s="1">
        <v>330</v>
      </c>
      <c r="B331" s="2" t="s">
        <v>218</v>
      </c>
      <c r="C331" s="24"/>
      <c r="D331" s="29" t="s">
        <v>169</v>
      </c>
      <c r="E331" s="29" t="s">
        <v>18</v>
      </c>
      <c r="F331" s="29" t="s">
        <v>170</v>
      </c>
      <c r="G331" s="29" t="s">
        <v>20</v>
      </c>
      <c r="H331" s="29" t="s">
        <v>173</v>
      </c>
      <c r="I331" s="42">
        <v>52</v>
      </c>
      <c r="J331" s="33" t="str">
        <f t="shared" si="6"/>
        <v>городской округ Верхний Тагил, г. Верхний Тагил, ул. Ново-Уральская, д. 52</v>
      </c>
      <c r="K331" s="42">
        <v>430</v>
      </c>
      <c r="L331" s="42">
        <v>8</v>
      </c>
      <c r="M331" s="42">
        <v>7</v>
      </c>
      <c r="N331" s="47" t="s">
        <v>1720</v>
      </c>
      <c r="O331" s="39">
        <v>42478</v>
      </c>
      <c r="P331" s="38" t="s">
        <v>1716</v>
      </c>
      <c r="Q331" s="65">
        <v>1512204.22</v>
      </c>
    </row>
    <row r="332" spans="1:17" ht="23.25" x14ac:dyDescent="0.25">
      <c r="A332" s="1">
        <v>331</v>
      </c>
      <c r="B332" s="2" t="s">
        <v>218</v>
      </c>
      <c r="C332" s="24"/>
      <c r="D332" s="29" t="s">
        <v>169</v>
      </c>
      <c r="E332" s="29" t="s">
        <v>18</v>
      </c>
      <c r="F332" s="29" t="s">
        <v>170</v>
      </c>
      <c r="G332" s="29" t="s">
        <v>20</v>
      </c>
      <c r="H332" s="29" t="s">
        <v>173</v>
      </c>
      <c r="I332" s="42">
        <v>54</v>
      </c>
      <c r="J332" s="33" t="str">
        <f t="shared" si="6"/>
        <v>городской округ Верхний Тагил, г. Верхний Тагил, ул. Ново-Уральская, д. 54</v>
      </c>
      <c r="K332" s="42">
        <v>475.4</v>
      </c>
      <c r="L332" s="42">
        <v>8</v>
      </c>
      <c r="M332" s="42">
        <v>8</v>
      </c>
      <c r="N332" s="47" t="s">
        <v>1720</v>
      </c>
      <c r="O332" s="39">
        <v>42478</v>
      </c>
      <c r="P332" s="38" t="s">
        <v>1716</v>
      </c>
      <c r="Q332" s="65">
        <v>2760930.96</v>
      </c>
    </row>
    <row r="333" spans="1:17" ht="23.25" x14ac:dyDescent="0.25">
      <c r="A333" s="1">
        <v>332</v>
      </c>
      <c r="B333" s="2" t="s">
        <v>218</v>
      </c>
      <c r="C333" s="24"/>
      <c r="D333" s="29" t="s">
        <v>169</v>
      </c>
      <c r="E333" s="29" t="s">
        <v>18</v>
      </c>
      <c r="F333" s="29" t="s">
        <v>170</v>
      </c>
      <c r="G333" s="29" t="s">
        <v>20</v>
      </c>
      <c r="H333" s="29" t="s">
        <v>173</v>
      </c>
      <c r="I333" s="42">
        <v>60</v>
      </c>
      <c r="J333" s="33" t="str">
        <f t="shared" si="6"/>
        <v>городской округ Верхний Тагил, г. Верхний Тагил, ул. Ново-Уральская, д. 60</v>
      </c>
      <c r="K333" s="42">
        <v>453.3</v>
      </c>
      <c r="L333" s="42">
        <v>8</v>
      </c>
      <c r="M333" s="42">
        <v>8</v>
      </c>
      <c r="N333" s="47" t="s">
        <v>1720</v>
      </c>
      <c r="O333" s="39">
        <v>42478</v>
      </c>
      <c r="P333" s="38" t="s">
        <v>1716</v>
      </c>
      <c r="Q333" s="65">
        <v>2956285.86</v>
      </c>
    </row>
    <row r="334" spans="1:17" ht="23.25" x14ac:dyDescent="0.25">
      <c r="A334" s="1">
        <v>333</v>
      </c>
      <c r="B334" s="2" t="s">
        <v>218</v>
      </c>
      <c r="C334" s="24"/>
      <c r="D334" s="29" t="s">
        <v>169</v>
      </c>
      <c r="E334" s="29" t="s">
        <v>18</v>
      </c>
      <c r="F334" s="29" t="s">
        <v>170</v>
      </c>
      <c r="G334" s="29" t="s">
        <v>20</v>
      </c>
      <c r="H334" s="29" t="s">
        <v>173</v>
      </c>
      <c r="I334" s="42">
        <v>62</v>
      </c>
      <c r="J334" s="33" t="str">
        <f t="shared" si="6"/>
        <v>городской округ Верхний Тагил, г. Верхний Тагил, ул. Ново-Уральская, д. 62</v>
      </c>
      <c r="K334" s="42">
        <v>403.6</v>
      </c>
      <c r="L334" s="42">
        <v>8</v>
      </c>
      <c r="M334" s="42">
        <v>7</v>
      </c>
      <c r="N334" s="47" t="s">
        <v>1720</v>
      </c>
      <c r="O334" s="39">
        <v>42478</v>
      </c>
      <c r="P334" s="38" t="s">
        <v>1716</v>
      </c>
      <c r="Q334" s="65">
        <v>1011052.32</v>
      </c>
    </row>
    <row r="335" spans="1:17" ht="23.25" x14ac:dyDescent="0.25">
      <c r="A335" s="1">
        <v>334</v>
      </c>
      <c r="B335" s="2" t="s">
        <v>218</v>
      </c>
      <c r="C335" s="24"/>
      <c r="D335" s="29" t="s">
        <v>169</v>
      </c>
      <c r="E335" s="29" t="s">
        <v>18</v>
      </c>
      <c r="F335" s="29" t="s">
        <v>170</v>
      </c>
      <c r="G335" s="29" t="s">
        <v>20</v>
      </c>
      <c r="H335" s="29" t="s">
        <v>173</v>
      </c>
      <c r="I335" s="42">
        <v>64</v>
      </c>
      <c r="J335" s="33" t="str">
        <f t="shared" si="6"/>
        <v>городской округ Верхний Тагил, г. Верхний Тагил, ул. Ново-Уральская, д. 64</v>
      </c>
      <c r="K335" s="42">
        <v>438</v>
      </c>
      <c r="L335" s="42">
        <v>8</v>
      </c>
      <c r="M335" s="42">
        <v>8</v>
      </c>
      <c r="N335" s="47" t="s">
        <v>1720</v>
      </c>
      <c r="O335" s="39">
        <v>42478</v>
      </c>
      <c r="P335" s="38" t="s">
        <v>1716</v>
      </c>
      <c r="Q335" s="65">
        <v>2962936.34</v>
      </c>
    </row>
    <row r="336" spans="1:17" ht="23.25" x14ac:dyDescent="0.25">
      <c r="A336" s="1">
        <v>335</v>
      </c>
      <c r="B336" s="2" t="s">
        <v>218</v>
      </c>
      <c r="C336" s="24"/>
      <c r="D336" s="29" t="s">
        <v>169</v>
      </c>
      <c r="E336" s="29" t="s">
        <v>18</v>
      </c>
      <c r="F336" s="29" t="s">
        <v>170</v>
      </c>
      <c r="G336" s="29" t="s">
        <v>20</v>
      </c>
      <c r="H336" s="29" t="s">
        <v>99</v>
      </c>
      <c r="I336" s="42">
        <v>29</v>
      </c>
      <c r="J336" s="33" t="str">
        <f t="shared" si="6"/>
        <v>городской округ Верхний Тагил, г. Верхний Тагил, ул. Чапаева, д. 29</v>
      </c>
      <c r="K336" s="42">
        <v>567</v>
      </c>
      <c r="L336" s="42">
        <v>8</v>
      </c>
      <c r="M336" s="42">
        <v>8</v>
      </c>
      <c r="N336" s="47" t="s">
        <v>1719</v>
      </c>
      <c r="O336" s="39">
        <v>42478</v>
      </c>
      <c r="P336" s="38" t="s">
        <v>1716</v>
      </c>
      <c r="Q336" s="65">
        <v>2931583.74</v>
      </c>
    </row>
    <row r="337" spans="1:17" ht="23.25" x14ac:dyDescent="0.25">
      <c r="A337" s="1">
        <v>336</v>
      </c>
      <c r="B337" s="2" t="s">
        <v>218</v>
      </c>
      <c r="C337" s="24"/>
      <c r="D337" s="29" t="s">
        <v>169</v>
      </c>
      <c r="E337" s="29" t="s">
        <v>18</v>
      </c>
      <c r="F337" s="29" t="s">
        <v>170</v>
      </c>
      <c r="G337" s="29" t="s">
        <v>20</v>
      </c>
      <c r="H337" s="29" t="s">
        <v>99</v>
      </c>
      <c r="I337" s="42">
        <v>31</v>
      </c>
      <c r="J337" s="33" t="str">
        <f t="shared" si="6"/>
        <v>городской округ Верхний Тагил, г. Верхний Тагил, ул. Чапаева, д. 31</v>
      </c>
      <c r="K337" s="42">
        <v>534.5</v>
      </c>
      <c r="L337" s="42">
        <v>8</v>
      </c>
      <c r="M337" s="42">
        <v>8</v>
      </c>
      <c r="N337" s="47" t="s">
        <v>1719</v>
      </c>
      <c r="O337" s="39">
        <v>42478</v>
      </c>
      <c r="P337" s="38" t="s">
        <v>1716</v>
      </c>
      <c r="Q337" s="65">
        <v>2272158.44</v>
      </c>
    </row>
    <row r="338" spans="1:17" ht="23.25" x14ac:dyDescent="0.25">
      <c r="A338" s="1">
        <v>337</v>
      </c>
      <c r="B338" s="14" t="s">
        <v>227</v>
      </c>
      <c r="C338" s="61"/>
      <c r="D338" s="50" t="s">
        <v>243</v>
      </c>
      <c r="E338" s="50" t="s">
        <v>18</v>
      </c>
      <c r="F338" s="50" t="s">
        <v>244</v>
      </c>
      <c r="G338" s="50" t="s">
        <v>143</v>
      </c>
      <c r="H338" s="62" t="s">
        <v>251</v>
      </c>
      <c r="I338" s="63">
        <v>58</v>
      </c>
      <c r="J338" s="52" t="str">
        <f t="shared" si="6"/>
        <v>городской округ Верхняя Пышма, г. Верхняя Пышма, пр-кт Успенский, д. 58</v>
      </c>
      <c r="K338" s="63">
        <v>11808.6</v>
      </c>
      <c r="L338" s="63">
        <v>211</v>
      </c>
      <c r="M338" s="63">
        <v>1</v>
      </c>
      <c r="N338" s="53" t="s">
        <v>1478</v>
      </c>
      <c r="O338" s="54">
        <v>42570</v>
      </c>
      <c r="P338" s="55" t="s">
        <v>1494</v>
      </c>
      <c r="Q338" s="65">
        <v>1934396.67</v>
      </c>
    </row>
    <row r="339" spans="1:17" ht="23.25" x14ac:dyDescent="0.25">
      <c r="A339" s="1">
        <v>338</v>
      </c>
      <c r="B339" s="14" t="s">
        <v>227</v>
      </c>
      <c r="C339" s="61"/>
      <c r="D339" s="50" t="s">
        <v>243</v>
      </c>
      <c r="E339" s="50" t="s">
        <v>18</v>
      </c>
      <c r="F339" s="50" t="s">
        <v>244</v>
      </c>
      <c r="G339" s="50" t="s">
        <v>143</v>
      </c>
      <c r="H339" s="62" t="s">
        <v>251</v>
      </c>
      <c r="I339" s="63" t="s">
        <v>314</v>
      </c>
      <c r="J339" s="52" t="str">
        <f t="shared" si="6"/>
        <v>городской округ Верхняя Пышма, г. Верхняя Пышма, пр-кт Успенский, д. 58А</v>
      </c>
      <c r="K339" s="63">
        <v>21523.200000000001</v>
      </c>
      <c r="L339" s="63">
        <v>400</v>
      </c>
      <c r="M339" s="63">
        <v>1</v>
      </c>
      <c r="N339" s="53" t="s">
        <v>1478</v>
      </c>
      <c r="O339" s="54">
        <v>42570</v>
      </c>
      <c r="P339" s="55" t="s">
        <v>1494</v>
      </c>
      <c r="Q339" s="65">
        <v>1934396.67</v>
      </c>
    </row>
    <row r="340" spans="1:17" ht="23.25" x14ac:dyDescent="0.25">
      <c r="A340" s="1">
        <v>339</v>
      </c>
      <c r="B340" s="14" t="s">
        <v>227</v>
      </c>
      <c r="C340" s="61"/>
      <c r="D340" s="50" t="s">
        <v>243</v>
      </c>
      <c r="E340" s="50" t="s">
        <v>18</v>
      </c>
      <c r="F340" s="50" t="s">
        <v>244</v>
      </c>
      <c r="G340" s="50" t="s">
        <v>143</v>
      </c>
      <c r="H340" s="62" t="s">
        <v>251</v>
      </c>
      <c r="I340" s="63">
        <v>60</v>
      </c>
      <c r="J340" s="52" t="str">
        <f t="shared" si="6"/>
        <v>городской округ Верхняя Пышма, г. Верхняя Пышма, пр-кт Успенский, д. 60</v>
      </c>
      <c r="K340" s="63">
        <v>15717.9</v>
      </c>
      <c r="L340" s="63">
        <v>274</v>
      </c>
      <c r="M340" s="63">
        <v>1</v>
      </c>
      <c r="N340" s="53" t="s">
        <v>1478</v>
      </c>
      <c r="O340" s="54">
        <v>42570</v>
      </c>
      <c r="P340" s="55" t="s">
        <v>1494</v>
      </c>
      <c r="Q340" s="65">
        <v>1934396.67</v>
      </c>
    </row>
    <row r="341" spans="1:17" ht="23.25" x14ac:dyDescent="0.25">
      <c r="A341" s="1">
        <v>340</v>
      </c>
      <c r="B341" s="14" t="s">
        <v>227</v>
      </c>
      <c r="C341" s="40"/>
      <c r="D341" s="29" t="s">
        <v>243</v>
      </c>
      <c r="E341" s="29" t="s">
        <v>18</v>
      </c>
      <c r="F341" s="29" t="s">
        <v>244</v>
      </c>
      <c r="G341" s="29" t="s">
        <v>20</v>
      </c>
      <c r="H341" s="29" t="s">
        <v>28</v>
      </c>
      <c r="I341" s="42">
        <v>52</v>
      </c>
      <c r="J341" s="33" t="str">
        <f t="shared" si="6"/>
        <v>городской округ Верхняя Пышма, г. Верхняя Пышма, ул. Калинина, д. 52</v>
      </c>
      <c r="K341" s="42">
        <v>401.5</v>
      </c>
      <c r="L341" s="42">
        <v>8</v>
      </c>
      <c r="M341" s="42">
        <v>8</v>
      </c>
      <c r="N341" s="47" t="s">
        <v>1722</v>
      </c>
      <c r="O341" s="39">
        <v>42220</v>
      </c>
      <c r="P341" s="38" t="s">
        <v>1891</v>
      </c>
      <c r="Q341" s="65">
        <v>2369044.7000000002</v>
      </c>
    </row>
    <row r="342" spans="1:17" ht="23.25" x14ac:dyDescent="0.25">
      <c r="A342" s="1">
        <v>341</v>
      </c>
      <c r="B342" s="14" t="s">
        <v>227</v>
      </c>
      <c r="C342" s="40"/>
      <c r="D342" s="29" t="s">
        <v>243</v>
      </c>
      <c r="E342" s="29" t="s">
        <v>18</v>
      </c>
      <c r="F342" s="31" t="s">
        <v>244</v>
      </c>
      <c r="G342" s="31" t="s">
        <v>20</v>
      </c>
      <c r="H342" s="31" t="s">
        <v>28</v>
      </c>
      <c r="I342" s="25">
        <v>60</v>
      </c>
      <c r="J342" s="33" t="str">
        <f t="shared" si="6"/>
        <v>городской округ Верхняя Пышма, г. Верхняя Пышма, ул. Калинина, д. 60</v>
      </c>
      <c r="K342" s="25">
        <v>685.5</v>
      </c>
      <c r="L342" s="25">
        <v>16</v>
      </c>
      <c r="M342" s="25">
        <v>8</v>
      </c>
      <c r="N342" s="47" t="s">
        <v>1721</v>
      </c>
      <c r="O342" s="39">
        <v>42479</v>
      </c>
      <c r="P342" s="38" t="s">
        <v>1716</v>
      </c>
      <c r="Q342" s="65">
        <v>5618559.3799999999</v>
      </c>
    </row>
    <row r="343" spans="1:17" ht="23.25" x14ac:dyDescent="0.25">
      <c r="A343" s="1">
        <v>342</v>
      </c>
      <c r="B343" s="14" t="s">
        <v>227</v>
      </c>
      <c r="C343" s="40"/>
      <c r="D343" s="29" t="s">
        <v>243</v>
      </c>
      <c r="E343" s="29" t="s">
        <v>18</v>
      </c>
      <c r="F343" s="29" t="s">
        <v>244</v>
      </c>
      <c r="G343" s="29" t="s">
        <v>20</v>
      </c>
      <c r="H343" s="29" t="s">
        <v>28</v>
      </c>
      <c r="I343" s="42">
        <v>62</v>
      </c>
      <c r="J343" s="33" t="str">
        <f t="shared" si="6"/>
        <v>городской округ Верхняя Пышма, г. Верхняя Пышма, ул. Калинина, д. 62</v>
      </c>
      <c r="K343" s="42">
        <v>407.3</v>
      </c>
      <c r="L343" s="42">
        <v>9</v>
      </c>
      <c r="M343" s="42">
        <v>8</v>
      </c>
      <c r="N343" s="47" t="s">
        <v>1722</v>
      </c>
      <c r="O343" s="39">
        <v>42220</v>
      </c>
      <c r="P343" s="38" t="s">
        <v>1723</v>
      </c>
      <c r="Q343" s="65">
        <v>2204361.54</v>
      </c>
    </row>
    <row r="344" spans="1:17" ht="23.25" x14ac:dyDescent="0.25">
      <c r="A344" s="1">
        <v>343</v>
      </c>
      <c r="B344" s="14" t="s">
        <v>227</v>
      </c>
      <c r="C344" s="40"/>
      <c r="D344" s="29" t="s">
        <v>243</v>
      </c>
      <c r="E344" s="29" t="s">
        <v>18</v>
      </c>
      <c r="F344" s="31" t="s">
        <v>244</v>
      </c>
      <c r="G344" s="31" t="s">
        <v>20</v>
      </c>
      <c r="H344" s="31" t="s">
        <v>207</v>
      </c>
      <c r="I344" s="42">
        <v>9</v>
      </c>
      <c r="J344" s="33" t="str">
        <f t="shared" si="6"/>
        <v>городской округ Верхняя Пышма, г. Верхняя Пышма, ул. Красноармейская, д. 9</v>
      </c>
      <c r="K344" s="42">
        <v>1525.5</v>
      </c>
      <c r="L344" s="42">
        <v>33</v>
      </c>
      <c r="M344" s="42">
        <v>6</v>
      </c>
      <c r="N344" s="47" t="s">
        <v>1721</v>
      </c>
      <c r="O344" s="39">
        <v>42479</v>
      </c>
      <c r="P344" s="38" t="s">
        <v>1716</v>
      </c>
      <c r="Q344" s="65">
        <v>4152536.44</v>
      </c>
    </row>
    <row r="345" spans="1:17" ht="23.25" x14ac:dyDescent="0.25">
      <c r="A345" s="1">
        <v>344</v>
      </c>
      <c r="B345" s="14" t="s">
        <v>227</v>
      </c>
      <c r="C345" s="40"/>
      <c r="D345" s="29" t="s">
        <v>243</v>
      </c>
      <c r="E345" s="29" t="s">
        <v>18</v>
      </c>
      <c r="F345" s="29" t="s">
        <v>244</v>
      </c>
      <c r="G345" s="29" t="s">
        <v>20</v>
      </c>
      <c r="H345" s="88" t="s">
        <v>250</v>
      </c>
      <c r="I345" s="56">
        <v>20</v>
      </c>
      <c r="J345" s="33" t="str">
        <f t="shared" si="6"/>
        <v>городской округ Верхняя Пышма, г. Верхняя Пышма, ул. Кривоусова, д. 20</v>
      </c>
      <c r="K345" s="56">
        <v>873.4</v>
      </c>
      <c r="L345" s="56">
        <v>16</v>
      </c>
      <c r="M345" s="56">
        <v>8</v>
      </c>
      <c r="N345" s="47" t="s">
        <v>1721</v>
      </c>
      <c r="O345" s="39">
        <v>42479</v>
      </c>
      <c r="P345" s="38" t="s">
        <v>1716</v>
      </c>
      <c r="Q345" s="65">
        <v>7004595.6399999997</v>
      </c>
    </row>
    <row r="346" spans="1:17" ht="23.25" x14ac:dyDescent="0.25">
      <c r="A346" s="1">
        <v>345</v>
      </c>
      <c r="B346" s="14" t="s">
        <v>227</v>
      </c>
      <c r="C346" s="40"/>
      <c r="D346" s="29" t="s">
        <v>243</v>
      </c>
      <c r="E346" s="29" t="s">
        <v>18</v>
      </c>
      <c r="F346" s="29" t="s">
        <v>244</v>
      </c>
      <c r="G346" s="29" t="s">
        <v>20</v>
      </c>
      <c r="H346" s="88" t="s">
        <v>250</v>
      </c>
      <c r="I346" s="56">
        <v>22</v>
      </c>
      <c r="J346" s="33" t="str">
        <f t="shared" si="6"/>
        <v>городской округ Верхняя Пышма, г. Верхняя Пышма, ул. Кривоусова, д. 22</v>
      </c>
      <c r="K346" s="56">
        <v>405.1</v>
      </c>
      <c r="L346" s="56">
        <v>12</v>
      </c>
      <c r="M346" s="56">
        <v>8</v>
      </c>
      <c r="N346" s="47" t="s">
        <v>1721</v>
      </c>
      <c r="O346" s="39">
        <v>42479</v>
      </c>
      <c r="P346" s="38" t="s">
        <v>1716</v>
      </c>
      <c r="Q346" s="65">
        <v>3216748.17</v>
      </c>
    </row>
    <row r="347" spans="1:17" ht="23.25" x14ac:dyDescent="0.25">
      <c r="A347" s="1">
        <v>346</v>
      </c>
      <c r="B347" s="14" t="s">
        <v>227</v>
      </c>
      <c r="C347" s="40"/>
      <c r="D347" s="29" t="s">
        <v>243</v>
      </c>
      <c r="E347" s="29" t="s">
        <v>18</v>
      </c>
      <c r="F347" s="31" t="s">
        <v>244</v>
      </c>
      <c r="G347" s="31" t="s">
        <v>20</v>
      </c>
      <c r="H347" s="31" t="s">
        <v>250</v>
      </c>
      <c r="I347" s="42">
        <v>24</v>
      </c>
      <c r="J347" s="33" t="str">
        <f t="shared" si="6"/>
        <v>городской округ Верхняя Пышма, г. Верхняя Пышма, ул. Кривоусова, д. 24</v>
      </c>
      <c r="K347" s="42">
        <v>393.1</v>
      </c>
      <c r="L347" s="42">
        <v>10</v>
      </c>
      <c r="M347" s="42">
        <v>8</v>
      </c>
      <c r="N347" s="47" t="s">
        <v>1721</v>
      </c>
      <c r="O347" s="39">
        <v>42479</v>
      </c>
      <c r="P347" s="38" t="s">
        <v>1716</v>
      </c>
      <c r="Q347" s="65">
        <v>2943974.92</v>
      </c>
    </row>
    <row r="348" spans="1:17" ht="23.25" x14ac:dyDescent="0.25">
      <c r="A348" s="1">
        <v>347</v>
      </c>
      <c r="B348" s="14" t="s">
        <v>227</v>
      </c>
      <c r="C348" s="40"/>
      <c r="D348" s="29" t="s">
        <v>243</v>
      </c>
      <c r="E348" s="29" t="s">
        <v>18</v>
      </c>
      <c r="F348" s="29" t="s">
        <v>244</v>
      </c>
      <c r="G348" s="29" t="s">
        <v>20</v>
      </c>
      <c r="H348" s="88" t="s">
        <v>250</v>
      </c>
      <c r="I348" s="56">
        <v>26</v>
      </c>
      <c r="J348" s="33" t="str">
        <f t="shared" si="6"/>
        <v>городской округ Верхняя Пышма, г. Верхняя Пышма, ул. Кривоусова, д. 26</v>
      </c>
      <c r="K348" s="56">
        <v>413.7</v>
      </c>
      <c r="L348" s="56">
        <v>8</v>
      </c>
      <c r="M348" s="56">
        <v>8</v>
      </c>
      <c r="N348" s="47" t="s">
        <v>1721</v>
      </c>
      <c r="O348" s="39">
        <v>42479</v>
      </c>
      <c r="P348" s="38" t="s">
        <v>1716</v>
      </c>
      <c r="Q348" s="65">
        <v>3147455.3</v>
      </c>
    </row>
    <row r="349" spans="1:17" ht="23.25" x14ac:dyDescent="0.25">
      <c r="A349" s="1">
        <v>348</v>
      </c>
      <c r="B349" s="14" t="s">
        <v>227</v>
      </c>
      <c r="C349" s="40"/>
      <c r="D349" s="29" t="s">
        <v>243</v>
      </c>
      <c r="E349" s="29" t="s">
        <v>18</v>
      </c>
      <c r="F349" s="29" t="s">
        <v>244</v>
      </c>
      <c r="G349" s="29" t="s">
        <v>20</v>
      </c>
      <c r="H349" s="88" t="s">
        <v>250</v>
      </c>
      <c r="I349" s="56">
        <v>28</v>
      </c>
      <c r="J349" s="33" t="str">
        <f t="shared" si="6"/>
        <v>городской округ Верхняя Пышма, г. Верхняя Пышма, ул. Кривоусова, д. 28</v>
      </c>
      <c r="K349" s="56">
        <v>403.3</v>
      </c>
      <c r="L349" s="56">
        <v>9</v>
      </c>
      <c r="M349" s="56">
        <v>8</v>
      </c>
      <c r="N349" s="47" t="s">
        <v>1721</v>
      </c>
      <c r="O349" s="39">
        <v>42479</v>
      </c>
      <c r="P349" s="38" t="s">
        <v>1716</v>
      </c>
      <c r="Q349" s="65">
        <v>3103273.74</v>
      </c>
    </row>
    <row r="350" spans="1:17" ht="23.25" x14ac:dyDescent="0.25">
      <c r="A350" s="1">
        <v>349</v>
      </c>
      <c r="B350" s="14" t="s">
        <v>227</v>
      </c>
      <c r="C350" s="40"/>
      <c r="D350" s="29" t="s">
        <v>243</v>
      </c>
      <c r="E350" s="29" t="s">
        <v>18</v>
      </c>
      <c r="F350" s="29" t="s">
        <v>244</v>
      </c>
      <c r="G350" s="29" t="s">
        <v>20</v>
      </c>
      <c r="H350" s="88" t="s">
        <v>250</v>
      </c>
      <c r="I350" s="56">
        <v>30</v>
      </c>
      <c r="J350" s="33" t="str">
        <f t="shared" si="6"/>
        <v>городской округ Верхняя Пышма, г. Верхняя Пышма, ул. Кривоусова, д. 30</v>
      </c>
      <c r="K350" s="56">
        <v>883.1</v>
      </c>
      <c r="L350" s="56">
        <v>18</v>
      </c>
      <c r="M350" s="56">
        <v>8</v>
      </c>
      <c r="N350" s="47" t="s">
        <v>1721</v>
      </c>
      <c r="O350" s="39">
        <v>42479</v>
      </c>
      <c r="P350" s="38" t="s">
        <v>1716</v>
      </c>
      <c r="Q350" s="65">
        <v>7195651.8499999996</v>
      </c>
    </row>
    <row r="351" spans="1:17" ht="23.25" x14ac:dyDescent="0.25">
      <c r="A351" s="1">
        <v>350</v>
      </c>
      <c r="B351" s="14" t="s">
        <v>227</v>
      </c>
      <c r="C351" s="40"/>
      <c r="D351" s="29" t="s">
        <v>243</v>
      </c>
      <c r="E351" s="29" t="s">
        <v>18</v>
      </c>
      <c r="F351" s="29" t="s">
        <v>244</v>
      </c>
      <c r="G351" s="29" t="s">
        <v>20</v>
      </c>
      <c r="H351" s="88" t="s">
        <v>250</v>
      </c>
      <c r="I351" s="56">
        <v>41</v>
      </c>
      <c r="J351" s="33" t="str">
        <f t="shared" si="6"/>
        <v>городской округ Верхняя Пышма, г. Верхняя Пышма, ул. Кривоусова, д. 41</v>
      </c>
      <c r="K351" s="56">
        <v>376.5</v>
      </c>
      <c r="L351" s="56">
        <v>8</v>
      </c>
      <c r="M351" s="56">
        <v>7</v>
      </c>
      <c r="N351" s="47" t="s">
        <v>1721</v>
      </c>
      <c r="O351" s="39">
        <v>42479</v>
      </c>
      <c r="P351" s="38" t="s">
        <v>1716</v>
      </c>
      <c r="Q351" s="65">
        <v>1715561.88</v>
      </c>
    </row>
    <row r="352" spans="1:17" ht="23.25" x14ac:dyDescent="0.25">
      <c r="A352" s="1">
        <v>351</v>
      </c>
      <c r="B352" s="14" t="s">
        <v>227</v>
      </c>
      <c r="C352" s="40"/>
      <c r="D352" s="29" t="s">
        <v>243</v>
      </c>
      <c r="E352" s="29" t="s">
        <v>18</v>
      </c>
      <c r="F352" s="29" t="s">
        <v>244</v>
      </c>
      <c r="G352" s="29" t="s">
        <v>20</v>
      </c>
      <c r="H352" s="88" t="s">
        <v>250</v>
      </c>
      <c r="I352" s="56">
        <v>45</v>
      </c>
      <c r="J352" s="33" t="str">
        <f t="shared" si="6"/>
        <v>городской округ Верхняя Пышма, г. Верхняя Пышма, ул. Кривоусова, д. 45</v>
      </c>
      <c r="K352" s="56">
        <v>381.3</v>
      </c>
      <c r="L352" s="56">
        <v>10</v>
      </c>
      <c r="M352" s="56">
        <v>7</v>
      </c>
      <c r="N352" s="47" t="s">
        <v>1721</v>
      </c>
      <c r="O352" s="39">
        <v>42479</v>
      </c>
      <c r="P352" s="38" t="s">
        <v>1716</v>
      </c>
      <c r="Q352" s="65">
        <v>1768566.3</v>
      </c>
    </row>
    <row r="353" spans="1:17" ht="23.25" x14ac:dyDescent="0.25">
      <c r="A353" s="1">
        <v>352</v>
      </c>
      <c r="B353" s="14" t="s">
        <v>227</v>
      </c>
      <c r="C353" s="40"/>
      <c r="D353" s="29" t="s">
        <v>243</v>
      </c>
      <c r="E353" s="29" t="s">
        <v>18</v>
      </c>
      <c r="F353" s="29" t="s">
        <v>244</v>
      </c>
      <c r="G353" s="29" t="s">
        <v>20</v>
      </c>
      <c r="H353" s="29" t="s">
        <v>245</v>
      </c>
      <c r="I353" s="42">
        <v>19</v>
      </c>
      <c r="J353" s="33" t="str">
        <f t="shared" si="6"/>
        <v>городской округ Верхняя Пышма, г. Верхняя Пышма, ул. Менделеева, д. 19</v>
      </c>
      <c r="K353" s="42">
        <v>418.44</v>
      </c>
      <c r="L353" s="42">
        <v>8</v>
      </c>
      <c r="M353" s="42">
        <v>8</v>
      </c>
      <c r="N353" s="47" t="s">
        <v>1722</v>
      </c>
      <c r="O353" s="39">
        <v>42220</v>
      </c>
      <c r="P353" s="38" t="s">
        <v>1723</v>
      </c>
      <c r="Q353" s="65">
        <v>2221056.1800000002</v>
      </c>
    </row>
    <row r="354" spans="1:17" ht="23.25" x14ac:dyDescent="0.25">
      <c r="A354" s="1">
        <v>353</v>
      </c>
      <c r="B354" s="14" t="s">
        <v>227</v>
      </c>
      <c r="C354" s="40"/>
      <c r="D354" s="29" t="s">
        <v>243</v>
      </c>
      <c r="E354" s="29" t="s">
        <v>18</v>
      </c>
      <c r="F354" s="31" t="s">
        <v>244</v>
      </c>
      <c r="G354" s="31" t="s">
        <v>20</v>
      </c>
      <c r="H354" s="31" t="s">
        <v>245</v>
      </c>
      <c r="I354" s="25">
        <v>3</v>
      </c>
      <c r="J354" s="33" t="str">
        <f t="shared" si="6"/>
        <v>городской округ Верхняя Пышма, г. Верхняя Пышма, ул. Менделеева, д. 3</v>
      </c>
      <c r="K354" s="25">
        <v>402.1</v>
      </c>
      <c r="L354" s="25">
        <v>8</v>
      </c>
      <c r="M354" s="25">
        <v>8</v>
      </c>
      <c r="N354" s="47" t="s">
        <v>1721</v>
      </c>
      <c r="O354" s="39">
        <v>42479</v>
      </c>
      <c r="P354" s="38" t="s">
        <v>1716</v>
      </c>
      <c r="Q354" s="65">
        <v>3252484.74</v>
      </c>
    </row>
    <row r="355" spans="1:17" ht="23.25" x14ac:dyDescent="0.25">
      <c r="A355" s="1">
        <v>354</v>
      </c>
      <c r="B355" s="14" t="s">
        <v>227</v>
      </c>
      <c r="C355" s="40"/>
      <c r="D355" s="29" t="s">
        <v>243</v>
      </c>
      <c r="E355" s="29" t="s">
        <v>18</v>
      </c>
      <c r="F355" s="29" t="s">
        <v>244</v>
      </c>
      <c r="G355" s="29" t="s">
        <v>20</v>
      </c>
      <c r="H355" s="29" t="s">
        <v>245</v>
      </c>
      <c r="I355" s="42">
        <v>9</v>
      </c>
      <c r="J355" s="33" t="str">
        <f t="shared" si="6"/>
        <v>городской округ Верхняя Пышма, г. Верхняя Пышма, ул. Менделеева, д. 9</v>
      </c>
      <c r="K355" s="42">
        <v>401.96</v>
      </c>
      <c r="L355" s="42">
        <v>9</v>
      </c>
      <c r="M355" s="42">
        <v>8</v>
      </c>
      <c r="N355" s="47" t="s">
        <v>1722</v>
      </c>
      <c r="O355" s="39">
        <v>42220</v>
      </c>
      <c r="P355" s="38" t="s">
        <v>1723</v>
      </c>
      <c r="Q355" s="65">
        <v>2297452.92</v>
      </c>
    </row>
    <row r="356" spans="1:17" ht="23.25" x14ac:dyDescent="0.25">
      <c r="A356" s="1">
        <v>355</v>
      </c>
      <c r="B356" s="14" t="s">
        <v>227</v>
      </c>
      <c r="C356" s="40"/>
      <c r="D356" s="29" t="s">
        <v>243</v>
      </c>
      <c r="E356" s="29" t="s">
        <v>18</v>
      </c>
      <c r="F356" s="31" t="s">
        <v>244</v>
      </c>
      <c r="G356" s="31" t="s">
        <v>20</v>
      </c>
      <c r="H356" s="31" t="s">
        <v>252</v>
      </c>
      <c r="I356" s="42">
        <v>13</v>
      </c>
      <c r="J356" s="33" t="str">
        <f t="shared" si="6"/>
        <v>городской округ Верхняя Пышма, г. Верхняя Пышма, ул. Петрова, д. 13</v>
      </c>
      <c r="K356" s="42">
        <v>627.5</v>
      </c>
      <c r="L356" s="42">
        <v>17</v>
      </c>
      <c r="M356" s="42">
        <v>7</v>
      </c>
      <c r="N356" s="47" t="s">
        <v>1721</v>
      </c>
      <c r="O356" s="39">
        <v>42479</v>
      </c>
      <c r="P356" s="38" t="s">
        <v>1716</v>
      </c>
      <c r="Q356" s="65">
        <v>2901802.49</v>
      </c>
    </row>
    <row r="357" spans="1:17" ht="23.25" x14ac:dyDescent="0.25">
      <c r="A357" s="1">
        <v>356</v>
      </c>
      <c r="B357" s="14" t="s">
        <v>227</v>
      </c>
      <c r="C357" s="40"/>
      <c r="D357" s="29" t="s">
        <v>243</v>
      </c>
      <c r="E357" s="29" t="s">
        <v>18</v>
      </c>
      <c r="F357" s="31" t="s">
        <v>244</v>
      </c>
      <c r="G357" s="31" t="s">
        <v>20</v>
      </c>
      <c r="H357" s="31" t="s">
        <v>252</v>
      </c>
      <c r="I357" s="25">
        <v>55</v>
      </c>
      <c r="J357" s="33" t="str">
        <f t="shared" si="6"/>
        <v>городской округ Верхняя Пышма, г. Верхняя Пышма, ул. Петрова, д. 55</v>
      </c>
      <c r="K357" s="25">
        <v>1284.98</v>
      </c>
      <c r="L357" s="25">
        <v>22</v>
      </c>
      <c r="M357" s="25">
        <v>6</v>
      </c>
      <c r="N357" s="47" t="s">
        <v>1721</v>
      </c>
      <c r="O357" s="39">
        <v>42479</v>
      </c>
      <c r="P357" s="38" t="s">
        <v>1716</v>
      </c>
      <c r="Q357" s="65">
        <v>7825843.7599999998</v>
      </c>
    </row>
    <row r="358" spans="1:17" ht="23.25" x14ac:dyDescent="0.25">
      <c r="A358" s="1">
        <v>357</v>
      </c>
      <c r="B358" s="14" t="s">
        <v>227</v>
      </c>
      <c r="C358" s="40"/>
      <c r="D358" s="29" t="s">
        <v>243</v>
      </c>
      <c r="E358" s="29" t="s">
        <v>18</v>
      </c>
      <c r="F358" s="31" t="s">
        <v>244</v>
      </c>
      <c r="G358" s="31" t="s">
        <v>20</v>
      </c>
      <c r="H358" s="31" t="s">
        <v>252</v>
      </c>
      <c r="I358" s="25">
        <v>57</v>
      </c>
      <c r="J358" s="33" t="str">
        <f t="shared" si="6"/>
        <v>городской округ Верхняя Пышма, г. Верхняя Пышма, ул. Петрова, д. 57</v>
      </c>
      <c r="K358" s="25">
        <v>1987.19</v>
      </c>
      <c r="L358" s="25">
        <v>21</v>
      </c>
      <c r="M358" s="25">
        <v>8</v>
      </c>
      <c r="N358" s="47" t="s">
        <v>1721</v>
      </c>
      <c r="O358" s="39">
        <v>42479</v>
      </c>
      <c r="P358" s="38" t="s">
        <v>1716</v>
      </c>
      <c r="Q358" s="65">
        <v>10184118.199999999</v>
      </c>
    </row>
    <row r="359" spans="1:17" ht="23.25" x14ac:dyDescent="0.25">
      <c r="A359" s="1">
        <v>358</v>
      </c>
      <c r="B359" s="14" t="s">
        <v>227</v>
      </c>
      <c r="C359" s="40"/>
      <c r="D359" s="29" t="s">
        <v>243</v>
      </c>
      <c r="E359" s="29" t="s">
        <v>18</v>
      </c>
      <c r="F359" s="31" t="s">
        <v>244</v>
      </c>
      <c r="G359" s="31" t="s">
        <v>20</v>
      </c>
      <c r="H359" s="31" t="s">
        <v>252</v>
      </c>
      <c r="I359" s="25" t="s">
        <v>122</v>
      </c>
      <c r="J359" s="33" t="str">
        <f t="shared" si="6"/>
        <v>городской округ Верхняя Пышма, г. Верхняя Пышма, ул. Петрова, д. 57А</v>
      </c>
      <c r="K359" s="25">
        <v>1298.7</v>
      </c>
      <c r="L359" s="25">
        <v>24</v>
      </c>
      <c r="M359" s="25">
        <v>8</v>
      </c>
      <c r="N359" s="47" t="s">
        <v>1721</v>
      </c>
      <c r="O359" s="39">
        <v>42479</v>
      </c>
      <c r="P359" s="38" t="s">
        <v>1716</v>
      </c>
      <c r="Q359" s="65">
        <v>9941972.7400000002</v>
      </c>
    </row>
    <row r="360" spans="1:17" ht="23.25" x14ac:dyDescent="0.25">
      <c r="A360" s="1">
        <v>359</v>
      </c>
      <c r="B360" s="14" t="s">
        <v>227</v>
      </c>
      <c r="C360" s="40"/>
      <c r="D360" s="29" t="s">
        <v>243</v>
      </c>
      <c r="E360" s="29" t="s">
        <v>18</v>
      </c>
      <c r="F360" s="31" t="s">
        <v>244</v>
      </c>
      <c r="G360" s="31" t="s">
        <v>20</v>
      </c>
      <c r="H360" s="31" t="s">
        <v>199</v>
      </c>
      <c r="I360" s="25">
        <v>24</v>
      </c>
      <c r="J360" s="33" t="str">
        <f t="shared" si="6"/>
        <v>городской округ Верхняя Пышма, г. Верхняя Пышма, ул. Победы, д. 24</v>
      </c>
      <c r="K360" s="25">
        <v>1743</v>
      </c>
      <c r="L360" s="25">
        <v>30</v>
      </c>
      <c r="M360" s="25">
        <v>7</v>
      </c>
      <c r="N360" s="47" t="s">
        <v>1721</v>
      </c>
      <c r="O360" s="39">
        <v>42479</v>
      </c>
      <c r="P360" s="38" t="s">
        <v>1716</v>
      </c>
      <c r="Q360" s="65">
        <v>6426891.3899999997</v>
      </c>
    </row>
    <row r="361" spans="1:17" ht="23.25" x14ac:dyDescent="0.25">
      <c r="A361" s="1">
        <v>360</v>
      </c>
      <c r="B361" s="14" t="s">
        <v>227</v>
      </c>
      <c r="C361" s="40"/>
      <c r="D361" s="29" t="s">
        <v>243</v>
      </c>
      <c r="E361" s="29" t="s">
        <v>18</v>
      </c>
      <c r="F361" s="31" t="s">
        <v>244</v>
      </c>
      <c r="G361" s="31" t="s">
        <v>20</v>
      </c>
      <c r="H361" s="31" t="s">
        <v>253</v>
      </c>
      <c r="I361" s="25">
        <v>1</v>
      </c>
      <c r="J361" s="33" t="str">
        <f t="shared" si="6"/>
        <v>городской округ Верхняя Пышма, г. Верхняя Пышма, ул. Уральских рабочих, д. 1</v>
      </c>
      <c r="K361" s="25">
        <v>406.4</v>
      </c>
      <c r="L361" s="25">
        <v>9</v>
      </c>
      <c r="M361" s="25">
        <v>8</v>
      </c>
      <c r="N361" s="47" t="s">
        <v>1721</v>
      </c>
      <c r="O361" s="39">
        <v>42479</v>
      </c>
      <c r="P361" s="38" t="s">
        <v>1716</v>
      </c>
      <c r="Q361" s="65">
        <v>3023467.98</v>
      </c>
    </row>
    <row r="362" spans="1:17" ht="23.25" x14ac:dyDescent="0.25">
      <c r="A362" s="1">
        <v>361</v>
      </c>
      <c r="B362" s="14" t="s">
        <v>227</v>
      </c>
      <c r="C362" s="40"/>
      <c r="D362" s="29" t="s">
        <v>243</v>
      </c>
      <c r="E362" s="29" t="s">
        <v>18</v>
      </c>
      <c r="F362" s="31" t="s">
        <v>244</v>
      </c>
      <c r="G362" s="31" t="s">
        <v>20</v>
      </c>
      <c r="H362" s="31" t="s">
        <v>253</v>
      </c>
      <c r="I362" s="25">
        <v>11</v>
      </c>
      <c r="J362" s="33" t="str">
        <f t="shared" si="6"/>
        <v>городской округ Верхняя Пышма, г. Верхняя Пышма, ул. Уральских рабочих, д. 11</v>
      </c>
      <c r="K362" s="25">
        <v>408.9</v>
      </c>
      <c r="L362" s="25">
        <v>8</v>
      </c>
      <c r="M362" s="25">
        <v>7</v>
      </c>
      <c r="N362" s="47" t="s">
        <v>1721</v>
      </c>
      <c r="O362" s="39">
        <v>42479</v>
      </c>
      <c r="P362" s="38" t="s">
        <v>1716</v>
      </c>
      <c r="Q362" s="65">
        <v>2491125.14</v>
      </c>
    </row>
    <row r="363" spans="1:17" ht="23.25" x14ac:dyDescent="0.25">
      <c r="A363" s="1">
        <v>362</v>
      </c>
      <c r="B363" s="14" t="s">
        <v>227</v>
      </c>
      <c r="C363" s="40"/>
      <c r="D363" s="29" t="s">
        <v>243</v>
      </c>
      <c r="E363" s="29" t="s">
        <v>18</v>
      </c>
      <c r="F363" s="31" t="s">
        <v>244</v>
      </c>
      <c r="G363" s="31" t="s">
        <v>20</v>
      </c>
      <c r="H363" s="31" t="s">
        <v>253</v>
      </c>
      <c r="I363" s="25">
        <v>13</v>
      </c>
      <c r="J363" s="33" t="str">
        <f t="shared" si="6"/>
        <v>городской округ Верхняя Пышма, г. Верхняя Пышма, ул. Уральских рабочих, д. 13</v>
      </c>
      <c r="K363" s="25">
        <v>1461.6</v>
      </c>
      <c r="L363" s="25">
        <v>36</v>
      </c>
      <c r="M363" s="25">
        <v>8</v>
      </c>
      <c r="N363" s="47" t="s">
        <v>1721</v>
      </c>
      <c r="O363" s="39">
        <v>42479</v>
      </c>
      <c r="P363" s="38" t="s">
        <v>1716</v>
      </c>
      <c r="Q363" s="65">
        <v>8679743.1899999995</v>
      </c>
    </row>
    <row r="364" spans="1:17" ht="23.25" x14ac:dyDescent="0.25">
      <c r="A364" s="1">
        <v>363</v>
      </c>
      <c r="B364" s="14" t="s">
        <v>227</v>
      </c>
      <c r="C364" s="40"/>
      <c r="D364" s="29" t="s">
        <v>243</v>
      </c>
      <c r="E364" s="29" t="s">
        <v>18</v>
      </c>
      <c r="F364" s="31" t="s">
        <v>244</v>
      </c>
      <c r="G364" s="31" t="s">
        <v>20</v>
      </c>
      <c r="H364" s="31" t="s">
        <v>253</v>
      </c>
      <c r="I364" s="25">
        <v>19</v>
      </c>
      <c r="J364" s="33" t="str">
        <f t="shared" si="6"/>
        <v>городской округ Верхняя Пышма, г. Верхняя Пышма, ул. Уральских рабочих, д. 19</v>
      </c>
      <c r="K364" s="25">
        <v>537.4</v>
      </c>
      <c r="L364" s="25">
        <v>9</v>
      </c>
      <c r="M364" s="25">
        <v>1</v>
      </c>
      <c r="N364" s="47" t="s">
        <v>1721</v>
      </c>
      <c r="O364" s="39">
        <v>42479</v>
      </c>
      <c r="P364" s="38" t="s">
        <v>1716</v>
      </c>
      <c r="Q364" s="65">
        <v>150953.85999999999</v>
      </c>
    </row>
    <row r="365" spans="1:17" ht="23.25" x14ac:dyDescent="0.25">
      <c r="A365" s="1">
        <v>364</v>
      </c>
      <c r="B365" s="14" t="s">
        <v>227</v>
      </c>
      <c r="C365" s="40"/>
      <c r="D365" s="29" t="s">
        <v>243</v>
      </c>
      <c r="E365" s="29" t="s">
        <v>18</v>
      </c>
      <c r="F365" s="29" t="s">
        <v>244</v>
      </c>
      <c r="G365" s="29" t="s">
        <v>20</v>
      </c>
      <c r="H365" s="29" t="s">
        <v>253</v>
      </c>
      <c r="I365" s="42">
        <v>23</v>
      </c>
      <c r="J365" s="33" t="str">
        <f t="shared" si="6"/>
        <v>городской округ Верхняя Пышма, г. Верхняя Пышма, ул. Уральских рабочих, д. 23</v>
      </c>
      <c r="K365" s="42">
        <v>708.7</v>
      </c>
      <c r="L365" s="42">
        <v>13</v>
      </c>
      <c r="M365" s="42">
        <v>7</v>
      </c>
      <c r="N365" s="47" t="s">
        <v>1721</v>
      </c>
      <c r="O365" s="39">
        <v>42479</v>
      </c>
      <c r="P365" s="38" t="s">
        <v>1716</v>
      </c>
      <c r="Q365" s="65">
        <v>3080801.2</v>
      </c>
    </row>
    <row r="366" spans="1:17" ht="23.25" x14ac:dyDescent="0.25">
      <c r="A366" s="1">
        <v>365</v>
      </c>
      <c r="B366" s="14" t="s">
        <v>227</v>
      </c>
      <c r="C366" s="40"/>
      <c r="D366" s="29" t="s">
        <v>243</v>
      </c>
      <c r="E366" s="29" t="s">
        <v>18</v>
      </c>
      <c r="F366" s="29" t="s">
        <v>244</v>
      </c>
      <c r="G366" s="29" t="s">
        <v>20</v>
      </c>
      <c r="H366" s="29" t="s">
        <v>253</v>
      </c>
      <c r="I366" s="42">
        <v>25</v>
      </c>
      <c r="J366" s="33" t="str">
        <f t="shared" si="6"/>
        <v>городской округ Верхняя Пышма, г. Верхняя Пышма, ул. Уральских рабочих, д. 25</v>
      </c>
      <c r="K366" s="42">
        <v>691.12</v>
      </c>
      <c r="L366" s="42">
        <v>18</v>
      </c>
      <c r="M366" s="42">
        <v>5</v>
      </c>
      <c r="N366" s="47" t="s">
        <v>1722</v>
      </c>
      <c r="O366" s="39">
        <v>42220</v>
      </c>
      <c r="P366" s="38" t="s">
        <v>1723</v>
      </c>
      <c r="Q366" s="65">
        <v>2727416.91</v>
      </c>
    </row>
    <row r="367" spans="1:17" ht="23.25" x14ac:dyDescent="0.25">
      <c r="A367" s="1">
        <v>366</v>
      </c>
      <c r="B367" s="14" t="s">
        <v>227</v>
      </c>
      <c r="C367" s="40"/>
      <c r="D367" s="29" t="s">
        <v>243</v>
      </c>
      <c r="E367" s="29" t="s">
        <v>18</v>
      </c>
      <c r="F367" s="29" t="s">
        <v>244</v>
      </c>
      <c r="G367" s="29" t="s">
        <v>20</v>
      </c>
      <c r="H367" s="29" t="s">
        <v>253</v>
      </c>
      <c r="I367" s="42">
        <v>3</v>
      </c>
      <c r="J367" s="33" t="str">
        <f t="shared" si="6"/>
        <v>городской округ Верхняя Пышма, г. Верхняя Пышма, ул. Уральских рабочих, д. 3</v>
      </c>
      <c r="K367" s="42">
        <v>414.7</v>
      </c>
      <c r="L367" s="42">
        <v>9</v>
      </c>
      <c r="M367" s="42">
        <v>5</v>
      </c>
      <c r="N367" s="47" t="s">
        <v>1721</v>
      </c>
      <c r="O367" s="39">
        <v>42479</v>
      </c>
      <c r="P367" s="38" t="s">
        <v>1716</v>
      </c>
      <c r="Q367" s="65">
        <v>2088512.68</v>
      </c>
    </row>
    <row r="368" spans="1:17" ht="23.25" x14ac:dyDescent="0.25">
      <c r="A368" s="1">
        <v>367</v>
      </c>
      <c r="B368" s="14" t="s">
        <v>227</v>
      </c>
      <c r="C368" s="40"/>
      <c r="D368" s="29" t="s">
        <v>243</v>
      </c>
      <c r="E368" s="29" t="s">
        <v>18</v>
      </c>
      <c r="F368" s="29" t="s">
        <v>244</v>
      </c>
      <c r="G368" s="29" t="s">
        <v>20</v>
      </c>
      <c r="H368" s="29" t="s">
        <v>253</v>
      </c>
      <c r="I368" s="42">
        <v>5</v>
      </c>
      <c r="J368" s="33" t="str">
        <f t="shared" si="6"/>
        <v>городской округ Верхняя Пышма, г. Верхняя Пышма, ул. Уральских рабочих, д. 5</v>
      </c>
      <c r="K368" s="42">
        <v>446.9</v>
      </c>
      <c r="L368" s="42">
        <v>8</v>
      </c>
      <c r="M368" s="42">
        <v>8</v>
      </c>
      <c r="N368" s="47" t="s">
        <v>1721</v>
      </c>
      <c r="O368" s="39">
        <v>42479</v>
      </c>
      <c r="P368" s="38" t="s">
        <v>1716</v>
      </c>
      <c r="Q368" s="65">
        <v>3000502.61</v>
      </c>
    </row>
    <row r="369" spans="1:17" ht="23.25" x14ac:dyDescent="0.25">
      <c r="A369" s="1">
        <v>368</v>
      </c>
      <c r="B369" s="14" t="s">
        <v>227</v>
      </c>
      <c r="C369" s="40"/>
      <c r="D369" s="29" t="s">
        <v>243</v>
      </c>
      <c r="E369" s="29" t="s">
        <v>18</v>
      </c>
      <c r="F369" s="31" t="s">
        <v>244</v>
      </c>
      <c r="G369" s="31" t="s">
        <v>20</v>
      </c>
      <c r="H369" s="31" t="s">
        <v>253</v>
      </c>
      <c r="I369" s="25">
        <v>9</v>
      </c>
      <c r="J369" s="33" t="str">
        <f t="shared" si="6"/>
        <v>городской округ Верхняя Пышма, г. Верхняя Пышма, ул. Уральских рабочих, д. 9</v>
      </c>
      <c r="K369" s="25">
        <v>411.6</v>
      </c>
      <c r="L369" s="25">
        <v>8</v>
      </c>
      <c r="M369" s="25">
        <v>3</v>
      </c>
      <c r="N369" s="47" t="s">
        <v>1721</v>
      </c>
      <c r="O369" s="39">
        <v>42479</v>
      </c>
      <c r="P369" s="38" t="s">
        <v>1716</v>
      </c>
      <c r="Q369" s="65">
        <v>572838.07999999996</v>
      </c>
    </row>
    <row r="370" spans="1:17" ht="23.25" x14ac:dyDescent="0.25">
      <c r="A370" s="1">
        <v>369</v>
      </c>
      <c r="B370" s="14" t="s">
        <v>227</v>
      </c>
      <c r="C370" s="40"/>
      <c r="D370" s="29" t="s">
        <v>243</v>
      </c>
      <c r="E370" s="29" t="s">
        <v>18</v>
      </c>
      <c r="F370" s="29" t="s">
        <v>244</v>
      </c>
      <c r="G370" s="29" t="s">
        <v>20</v>
      </c>
      <c r="H370" s="29" t="s">
        <v>246</v>
      </c>
      <c r="I370" s="42">
        <v>6</v>
      </c>
      <c r="J370" s="33" t="str">
        <f t="shared" si="6"/>
        <v>городской округ Верхняя Пышма, г. Верхняя Пышма, ул. Феофанова, д. 6</v>
      </c>
      <c r="K370" s="42">
        <v>459</v>
      </c>
      <c r="L370" s="42">
        <v>8</v>
      </c>
      <c r="M370" s="42">
        <v>5</v>
      </c>
      <c r="N370" s="47" t="s">
        <v>1722</v>
      </c>
      <c r="O370" s="39">
        <v>42220</v>
      </c>
      <c r="P370" s="38" t="s">
        <v>1723</v>
      </c>
      <c r="Q370" s="65">
        <v>1032933.14</v>
      </c>
    </row>
    <row r="371" spans="1:17" ht="23.25" x14ac:dyDescent="0.25">
      <c r="A371" s="1">
        <v>370</v>
      </c>
      <c r="B371" s="14" t="s">
        <v>227</v>
      </c>
      <c r="C371" s="40"/>
      <c r="D371" s="29" t="s">
        <v>243</v>
      </c>
      <c r="E371" s="29" t="s">
        <v>18</v>
      </c>
      <c r="F371" s="31" t="s">
        <v>244</v>
      </c>
      <c r="G371" s="31" t="s">
        <v>20</v>
      </c>
      <c r="H371" s="31" t="s">
        <v>247</v>
      </c>
      <c r="I371" s="25">
        <v>20</v>
      </c>
      <c r="J371" s="33" t="str">
        <f t="shared" si="6"/>
        <v>городской округ Верхняя Пышма, г. Верхняя Пышма, ул. Чайковского, д. 20</v>
      </c>
      <c r="K371" s="25">
        <v>665.8</v>
      </c>
      <c r="L371" s="25">
        <v>16</v>
      </c>
      <c r="M371" s="25">
        <v>8</v>
      </c>
      <c r="N371" s="47" t="s">
        <v>1721</v>
      </c>
      <c r="O371" s="39">
        <v>42479</v>
      </c>
      <c r="P371" s="38" t="s">
        <v>1716</v>
      </c>
      <c r="Q371" s="65">
        <v>5757482.9299999997</v>
      </c>
    </row>
    <row r="372" spans="1:17" ht="23.25" x14ac:dyDescent="0.25">
      <c r="A372" s="1">
        <v>371</v>
      </c>
      <c r="B372" s="14" t="s">
        <v>227</v>
      </c>
      <c r="C372" s="40"/>
      <c r="D372" s="29" t="s">
        <v>243</v>
      </c>
      <c r="E372" s="29" t="s">
        <v>18</v>
      </c>
      <c r="F372" s="29" t="s">
        <v>244</v>
      </c>
      <c r="G372" s="29" t="s">
        <v>20</v>
      </c>
      <c r="H372" s="29" t="s">
        <v>247</v>
      </c>
      <c r="I372" s="42">
        <v>22</v>
      </c>
      <c r="J372" s="33" t="str">
        <f t="shared" si="6"/>
        <v>городской округ Верхняя Пышма, г. Верхняя Пышма, ул. Чайковского, д. 22</v>
      </c>
      <c r="K372" s="42">
        <v>402.93</v>
      </c>
      <c r="L372" s="42">
        <v>8</v>
      </c>
      <c r="M372" s="42">
        <v>8</v>
      </c>
      <c r="N372" s="47" t="s">
        <v>1722</v>
      </c>
      <c r="O372" s="39">
        <v>42220</v>
      </c>
      <c r="P372" s="38" t="s">
        <v>1723</v>
      </c>
      <c r="Q372" s="65">
        <v>2294871.21</v>
      </c>
    </row>
    <row r="373" spans="1:17" ht="23.25" x14ac:dyDescent="0.25">
      <c r="A373" s="1">
        <v>372</v>
      </c>
      <c r="B373" s="14" t="s">
        <v>227</v>
      </c>
      <c r="C373" s="40"/>
      <c r="D373" s="29" t="s">
        <v>243</v>
      </c>
      <c r="E373" s="29" t="s">
        <v>18</v>
      </c>
      <c r="F373" s="31" t="s">
        <v>244</v>
      </c>
      <c r="G373" s="31" t="s">
        <v>20</v>
      </c>
      <c r="H373" s="31" t="s">
        <v>247</v>
      </c>
      <c r="I373" s="25">
        <v>23</v>
      </c>
      <c r="J373" s="33" t="str">
        <f t="shared" si="6"/>
        <v>городской округ Верхняя Пышма, г. Верхняя Пышма, ул. Чайковского, д. 23</v>
      </c>
      <c r="K373" s="25">
        <v>380.1</v>
      </c>
      <c r="L373" s="25">
        <v>6</v>
      </c>
      <c r="M373" s="25">
        <v>6</v>
      </c>
      <c r="N373" s="47" t="s">
        <v>1721</v>
      </c>
      <c r="O373" s="39">
        <v>42479</v>
      </c>
      <c r="P373" s="38" t="s">
        <v>1716</v>
      </c>
      <c r="Q373" s="65">
        <v>1207559.98</v>
      </c>
    </row>
    <row r="374" spans="1:17" ht="23.25" x14ac:dyDescent="0.25">
      <c r="A374" s="1">
        <v>373</v>
      </c>
      <c r="B374" s="14" t="s">
        <v>227</v>
      </c>
      <c r="C374" s="40"/>
      <c r="D374" s="29" t="s">
        <v>243</v>
      </c>
      <c r="E374" s="29" t="s">
        <v>18</v>
      </c>
      <c r="F374" s="31" t="s">
        <v>244</v>
      </c>
      <c r="G374" s="31" t="s">
        <v>20</v>
      </c>
      <c r="H374" s="31" t="s">
        <v>247</v>
      </c>
      <c r="I374" s="25">
        <v>25</v>
      </c>
      <c r="J374" s="33" t="str">
        <f t="shared" si="6"/>
        <v>городской округ Верхняя Пышма, г. Верхняя Пышма, ул. Чайковского, д. 25</v>
      </c>
      <c r="K374" s="25">
        <v>636.29999999999995</v>
      </c>
      <c r="L374" s="25">
        <v>13</v>
      </c>
      <c r="M374" s="25">
        <v>8</v>
      </c>
      <c r="N374" s="47" t="s">
        <v>1721</v>
      </c>
      <c r="O374" s="39">
        <v>42479</v>
      </c>
      <c r="P374" s="38" t="s">
        <v>1716</v>
      </c>
      <c r="Q374" s="65">
        <v>5384822.6600000001</v>
      </c>
    </row>
    <row r="375" spans="1:17" ht="23.25" x14ac:dyDescent="0.25">
      <c r="A375" s="1">
        <v>374</v>
      </c>
      <c r="B375" s="14" t="s">
        <v>227</v>
      </c>
      <c r="C375" s="40"/>
      <c r="D375" s="29" t="s">
        <v>243</v>
      </c>
      <c r="E375" s="29" t="s">
        <v>1500</v>
      </c>
      <c r="F375" s="29" t="s">
        <v>248</v>
      </c>
      <c r="G375" s="31" t="s">
        <v>20</v>
      </c>
      <c r="H375" s="31" t="s">
        <v>254</v>
      </c>
      <c r="I375" s="42">
        <v>5</v>
      </c>
      <c r="J375" s="33" t="str">
        <f t="shared" si="6"/>
        <v>городской округ Верхняя Пышма, пос. Кедровое (г Верхняя Пышма), ул. Классона, д. 5</v>
      </c>
      <c r="K375" s="42">
        <v>480</v>
      </c>
      <c r="L375" s="42">
        <v>4</v>
      </c>
      <c r="M375" s="42">
        <v>3</v>
      </c>
      <c r="N375" s="47" t="s">
        <v>1721</v>
      </c>
      <c r="O375" s="39">
        <v>42479</v>
      </c>
      <c r="P375" s="38" t="s">
        <v>1716</v>
      </c>
      <c r="Q375" s="65">
        <v>1365405.14</v>
      </c>
    </row>
    <row r="376" spans="1:17" ht="33.75" x14ac:dyDescent="0.25">
      <c r="A376" s="1">
        <v>375</v>
      </c>
      <c r="B376" s="14" t="s">
        <v>227</v>
      </c>
      <c r="C376" s="40"/>
      <c r="D376" s="29" t="s">
        <v>243</v>
      </c>
      <c r="E376" s="29" t="s">
        <v>1500</v>
      </c>
      <c r="F376" s="29" t="s">
        <v>248</v>
      </c>
      <c r="G376" s="29" t="s">
        <v>20</v>
      </c>
      <c r="H376" s="164" t="s">
        <v>108</v>
      </c>
      <c r="I376" s="42">
        <v>3</v>
      </c>
      <c r="J376" s="33" t="str">
        <f t="shared" si="6"/>
        <v>городской округ Верхняя Пышма, пос. Кедровое (г Верхняя Пышма), ул. Пушкина, д. 3</v>
      </c>
      <c r="K376" s="42">
        <v>675.5</v>
      </c>
      <c r="L376" s="42">
        <v>16</v>
      </c>
      <c r="M376" s="42">
        <v>4</v>
      </c>
      <c r="N376" s="47" t="s">
        <v>1892</v>
      </c>
      <c r="O376" s="39" t="s">
        <v>1893</v>
      </c>
      <c r="P376" s="38" t="s">
        <v>1894</v>
      </c>
      <c r="Q376" s="65">
        <v>1879665.6600000001</v>
      </c>
    </row>
    <row r="377" spans="1:17" ht="33.75" x14ac:dyDescent="0.25">
      <c r="A377" s="1">
        <v>376</v>
      </c>
      <c r="B377" s="14" t="s">
        <v>227</v>
      </c>
      <c r="C377" s="40"/>
      <c r="D377" s="29" t="s">
        <v>243</v>
      </c>
      <c r="E377" s="29" t="s">
        <v>1500</v>
      </c>
      <c r="F377" s="29" t="s">
        <v>248</v>
      </c>
      <c r="G377" s="29" t="s">
        <v>20</v>
      </c>
      <c r="H377" s="164" t="s">
        <v>108</v>
      </c>
      <c r="I377" s="42">
        <v>4</v>
      </c>
      <c r="J377" s="33" t="str">
        <f t="shared" si="6"/>
        <v>городской округ Верхняя Пышма, пос. Кедровое (г Верхняя Пышма), ул. Пушкина, д. 4</v>
      </c>
      <c r="K377" s="42">
        <v>682</v>
      </c>
      <c r="L377" s="42">
        <v>16</v>
      </c>
      <c r="M377" s="42">
        <v>5</v>
      </c>
      <c r="N377" s="47" t="s">
        <v>1892</v>
      </c>
      <c r="O377" s="39" t="s">
        <v>1893</v>
      </c>
      <c r="P377" s="38" t="s">
        <v>1894</v>
      </c>
      <c r="Q377" s="65">
        <v>2226313.08</v>
      </c>
    </row>
    <row r="378" spans="1:17" ht="23.25" x14ac:dyDescent="0.25">
      <c r="A378" s="1">
        <v>377</v>
      </c>
      <c r="B378" s="14" t="s">
        <v>227</v>
      </c>
      <c r="C378" s="40"/>
      <c r="D378" s="29" t="s">
        <v>243</v>
      </c>
      <c r="E378" s="29" t="s">
        <v>1500</v>
      </c>
      <c r="F378" s="29" t="s">
        <v>248</v>
      </c>
      <c r="G378" s="31" t="s">
        <v>20</v>
      </c>
      <c r="H378" s="31" t="s">
        <v>249</v>
      </c>
      <c r="I378" s="25">
        <v>10</v>
      </c>
      <c r="J378" s="33" t="str">
        <f t="shared" si="6"/>
        <v>городской округ Верхняя Пышма, пос. Кедровое (г Верхняя Пышма), ул. Северная, д. 10</v>
      </c>
      <c r="K378" s="25">
        <v>814</v>
      </c>
      <c r="L378" s="25">
        <v>12</v>
      </c>
      <c r="M378" s="25">
        <v>6</v>
      </c>
      <c r="N378" s="47" t="s">
        <v>1721</v>
      </c>
      <c r="O378" s="39">
        <v>42479</v>
      </c>
      <c r="P378" s="38" t="s">
        <v>1716</v>
      </c>
      <c r="Q378" s="65">
        <v>4428792.5199999996</v>
      </c>
    </row>
    <row r="379" spans="1:17" ht="23.25" x14ac:dyDescent="0.25">
      <c r="A379" s="1">
        <v>378</v>
      </c>
      <c r="B379" s="14" t="s">
        <v>227</v>
      </c>
      <c r="C379" s="40"/>
      <c r="D379" s="29" t="s">
        <v>243</v>
      </c>
      <c r="E379" s="29" t="s">
        <v>1500</v>
      </c>
      <c r="F379" s="29" t="s">
        <v>248</v>
      </c>
      <c r="G379" s="31" t="s">
        <v>20</v>
      </c>
      <c r="H379" s="31" t="s">
        <v>249</v>
      </c>
      <c r="I379" s="25">
        <v>5</v>
      </c>
      <c r="J379" s="33" t="str">
        <f t="shared" si="6"/>
        <v>городской округ Верхняя Пышма, пос. Кедровое (г Верхняя Пышма), ул. Северная, д. 5</v>
      </c>
      <c r="K379" s="25">
        <v>814</v>
      </c>
      <c r="L379" s="25">
        <v>12</v>
      </c>
      <c r="M379" s="25">
        <v>5</v>
      </c>
      <c r="N379" s="47" t="s">
        <v>1721</v>
      </c>
      <c r="O379" s="39">
        <v>42479</v>
      </c>
      <c r="P379" s="38" t="s">
        <v>1716</v>
      </c>
      <c r="Q379" s="65">
        <v>4474298.04</v>
      </c>
    </row>
    <row r="380" spans="1:17" ht="33.75" x14ac:dyDescent="0.25">
      <c r="A380" s="1">
        <v>379</v>
      </c>
      <c r="B380" s="14" t="s">
        <v>227</v>
      </c>
      <c r="C380" s="40"/>
      <c r="D380" s="29" t="s">
        <v>243</v>
      </c>
      <c r="E380" s="29" t="s">
        <v>1500</v>
      </c>
      <c r="F380" s="29" t="s">
        <v>248</v>
      </c>
      <c r="G380" s="29" t="s">
        <v>20</v>
      </c>
      <c r="H380" s="29" t="s">
        <v>249</v>
      </c>
      <c r="I380" s="42">
        <v>6</v>
      </c>
      <c r="J380" s="33" t="str">
        <f t="shared" si="6"/>
        <v>городской округ Верхняя Пышма, пос. Кедровое (г Верхняя Пышма), ул. Северная, д. 6</v>
      </c>
      <c r="K380" s="42">
        <v>814</v>
      </c>
      <c r="L380" s="42">
        <v>12</v>
      </c>
      <c r="M380" s="42">
        <v>4</v>
      </c>
      <c r="N380" s="47" t="s">
        <v>1892</v>
      </c>
      <c r="O380" s="39" t="s">
        <v>1893</v>
      </c>
      <c r="P380" s="38" t="s">
        <v>1894</v>
      </c>
      <c r="Q380" s="65">
        <v>2368339.06</v>
      </c>
    </row>
    <row r="381" spans="1:17" ht="23.25" x14ac:dyDescent="0.25">
      <c r="A381" s="1">
        <v>380</v>
      </c>
      <c r="B381" s="14" t="s">
        <v>227</v>
      </c>
      <c r="C381" s="40"/>
      <c r="D381" s="29" t="s">
        <v>243</v>
      </c>
      <c r="E381" s="29" t="s">
        <v>1500</v>
      </c>
      <c r="F381" s="29" t="s">
        <v>248</v>
      </c>
      <c r="G381" s="31" t="s">
        <v>20</v>
      </c>
      <c r="H381" s="31" t="s">
        <v>255</v>
      </c>
      <c r="I381" s="25">
        <v>7</v>
      </c>
      <c r="J381" s="33" t="str">
        <f t="shared" si="6"/>
        <v>городской округ Верхняя Пышма, пос. Кедровое (г Верхняя Пышма), ул. Школьников, д. 7</v>
      </c>
      <c r="K381" s="25">
        <v>572</v>
      </c>
      <c r="L381" s="25">
        <v>8</v>
      </c>
      <c r="M381" s="25">
        <v>4</v>
      </c>
      <c r="N381" s="47" t="s">
        <v>1721</v>
      </c>
      <c r="O381" s="39">
        <v>42479</v>
      </c>
      <c r="P381" s="38" t="s">
        <v>1716</v>
      </c>
      <c r="Q381" s="65">
        <v>918181.6</v>
      </c>
    </row>
    <row r="382" spans="1:17" ht="23.25" x14ac:dyDescent="0.25">
      <c r="A382" s="1">
        <v>381</v>
      </c>
      <c r="B382" s="2" t="s">
        <v>218</v>
      </c>
      <c r="C382" s="24"/>
      <c r="D382" s="29" t="s">
        <v>174</v>
      </c>
      <c r="E382" s="29" t="s">
        <v>18</v>
      </c>
      <c r="F382" s="29" t="s">
        <v>175</v>
      </c>
      <c r="G382" s="29" t="s">
        <v>20</v>
      </c>
      <c r="H382" s="29" t="s">
        <v>177</v>
      </c>
      <c r="I382" s="42">
        <v>88</v>
      </c>
      <c r="J382" s="33" t="str">
        <f t="shared" si="6"/>
        <v>городской округ Верхняя Тура, г. Верхняя Тура, ул. Иканина, д. 88</v>
      </c>
      <c r="K382" s="42">
        <v>1084.3</v>
      </c>
      <c r="L382" s="42">
        <v>12</v>
      </c>
      <c r="M382" s="42">
        <v>5</v>
      </c>
      <c r="N382" s="47" t="s">
        <v>1724</v>
      </c>
      <c r="O382" s="39">
        <v>42202</v>
      </c>
      <c r="P382" s="38" t="s">
        <v>1647</v>
      </c>
      <c r="Q382" s="65">
        <v>3649848.56</v>
      </c>
    </row>
    <row r="383" spans="1:17" ht="23.25" x14ac:dyDescent="0.25">
      <c r="A383" s="1">
        <v>382</v>
      </c>
      <c r="B383" s="2" t="s">
        <v>218</v>
      </c>
      <c r="C383" s="24"/>
      <c r="D383" s="29" t="s">
        <v>174</v>
      </c>
      <c r="E383" s="29" t="s">
        <v>18</v>
      </c>
      <c r="F383" s="29" t="s">
        <v>175</v>
      </c>
      <c r="G383" s="29" t="s">
        <v>20</v>
      </c>
      <c r="H383" s="29" t="s">
        <v>176</v>
      </c>
      <c r="I383" s="42">
        <v>8</v>
      </c>
      <c r="J383" s="33" t="str">
        <f t="shared" si="6"/>
        <v>городской округ Верхняя Тура, г. Верхняя Тура, ул. Машиностроителей, д. 8</v>
      </c>
      <c r="K383" s="42">
        <v>1682.5</v>
      </c>
      <c r="L383" s="42">
        <v>18</v>
      </c>
      <c r="M383" s="42">
        <v>5</v>
      </c>
      <c r="N383" s="47" t="s">
        <v>1725</v>
      </c>
      <c r="O383" s="39">
        <v>42501</v>
      </c>
      <c r="P383" s="38" t="s">
        <v>1610</v>
      </c>
      <c r="Q383" s="65">
        <v>5517311.8399999999</v>
      </c>
    </row>
    <row r="384" spans="1:17" ht="23.25" x14ac:dyDescent="0.25">
      <c r="A384" s="1">
        <v>383</v>
      </c>
      <c r="B384" s="2" t="s">
        <v>218</v>
      </c>
      <c r="C384" s="24"/>
      <c r="D384" s="29" t="s">
        <v>174</v>
      </c>
      <c r="E384" s="29" t="s">
        <v>18</v>
      </c>
      <c r="F384" s="29" t="s">
        <v>175</v>
      </c>
      <c r="G384" s="29" t="s">
        <v>20</v>
      </c>
      <c r="H384" s="29" t="s">
        <v>84</v>
      </c>
      <c r="I384" s="42">
        <v>27</v>
      </c>
      <c r="J384" s="33" t="str">
        <f t="shared" si="6"/>
        <v>городской округ Верхняя Тура, г. Верхняя Тура, ул. Советская, д. 27</v>
      </c>
      <c r="K384" s="42">
        <v>669.4</v>
      </c>
      <c r="L384" s="42">
        <v>12</v>
      </c>
      <c r="M384" s="42">
        <v>6</v>
      </c>
      <c r="N384" s="47" t="s">
        <v>1725</v>
      </c>
      <c r="O384" s="39">
        <v>42501</v>
      </c>
      <c r="P384" s="38" t="s">
        <v>1610</v>
      </c>
      <c r="Q384" s="65">
        <v>4431071.0999999996</v>
      </c>
    </row>
    <row r="385" spans="1:17" ht="22.5" x14ac:dyDescent="0.25">
      <c r="A385" s="1">
        <v>384</v>
      </c>
      <c r="B385" s="14" t="s">
        <v>227</v>
      </c>
      <c r="C385" s="40"/>
      <c r="D385" s="29" t="s">
        <v>256</v>
      </c>
      <c r="E385" s="29" t="s">
        <v>18</v>
      </c>
      <c r="F385" s="29" t="s">
        <v>257</v>
      </c>
      <c r="G385" s="29" t="s">
        <v>258</v>
      </c>
      <c r="H385" s="29" t="s">
        <v>36</v>
      </c>
      <c r="I385" s="42">
        <v>1</v>
      </c>
      <c r="J385" s="33" t="str">
        <f t="shared" si="6"/>
        <v>городской округ Дегтярск, г. Дегтярск, пл. Ленина, д. 1</v>
      </c>
      <c r="K385" s="42">
        <v>569.20000000000005</v>
      </c>
      <c r="L385" s="42">
        <v>8</v>
      </c>
      <c r="M385" s="42">
        <v>4</v>
      </c>
      <c r="N385" s="47" t="s">
        <v>1895</v>
      </c>
      <c r="O385" s="39" t="s">
        <v>1896</v>
      </c>
      <c r="P385" s="38" t="s">
        <v>1897</v>
      </c>
      <c r="Q385" s="65">
        <v>3208816.48</v>
      </c>
    </row>
    <row r="386" spans="1:17" x14ac:dyDescent="0.25">
      <c r="A386" s="1">
        <v>385</v>
      </c>
      <c r="B386" s="14" t="s">
        <v>227</v>
      </c>
      <c r="C386" s="40"/>
      <c r="D386" s="29" t="s">
        <v>256</v>
      </c>
      <c r="E386" s="29" t="s">
        <v>18</v>
      </c>
      <c r="F386" s="29" t="s">
        <v>257</v>
      </c>
      <c r="G386" s="29" t="s">
        <v>258</v>
      </c>
      <c r="H386" s="29" t="s">
        <v>36</v>
      </c>
      <c r="I386" s="42">
        <v>2</v>
      </c>
      <c r="J386" s="33" t="str">
        <f t="shared" ref="J386:J449" si="7">C386&amp;""&amp;D386&amp;", "&amp;E386&amp;" "&amp;F386&amp;", "&amp;G386&amp;" "&amp;H386&amp;", д. "&amp;I386</f>
        <v>городской округ Дегтярск, г. Дегтярск, пл. Ленина, д. 2</v>
      </c>
      <c r="K386" s="42">
        <v>556.20000000000005</v>
      </c>
      <c r="L386" s="42">
        <v>8</v>
      </c>
      <c r="M386" s="42">
        <v>4</v>
      </c>
      <c r="N386" s="47" t="s">
        <v>1727</v>
      </c>
      <c r="O386" s="39">
        <v>42465</v>
      </c>
      <c r="P386" s="38" t="s">
        <v>1610</v>
      </c>
      <c r="Q386" s="65">
        <v>3150962.26</v>
      </c>
    </row>
    <row r="387" spans="1:17" x14ac:dyDescent="0.25">
      <c r="A387" s="1">
        <v>386</v>
      </c>
      <c r="B387" s="14" t="s">
        <v>227</v>
      </c>
      <c r="C387" s="40"/>
      <c r="D387" s="29" t="s">
        <v>256</v>
      </c>
      <c r="E387" s="29" t="s">
        <v>18</v>
      </c>
      <c r="F387" s="29" t="s">
        <v>257</v>
      </c>
      <c r="G387" s="29" t="s">
        <v>258</v>
      </c>
      <c r="H387" s="29" t="s">
        <v>36</v>
      </c>
      <c r="I387" s="42">
        <v>3</v>
      </c>
      <c r="J387" s="33" t="str">
        <f t="shared" si="7"/>
        <v>городской округ Дегтярск, г. Дегтярск, пл. Ленина, д. 3</v>
      </c>
      <c r="K387" s="42">
        <v>556.5</v>
      </c>
      <c r="L387" s="42">
        <v>8</v>
      </c>
      <c r="M387" s="42">
        <v>4</v>
      </c>
      <c r="N387" s="47" t="s">
        <v>1727</v>
      </c>
      <c r="O387" s="39">
        <v>42465</v>
      </c>
      <c r="P387" s="38" t="s">
        <v>1610</v>
      </c>
      <c r="Q387" s="65">
        <v>3231021.72</v>
      </c>
    </row>
    <row r="388" spans="1:17" x14ac:dyDescent="0.25">
      <c r="A388" s="1">
        <v>387</v>
      </c>
      <c r="B388" s="14" t="s">
        <v>227</v>
      </c>
      <c r="C388" s="40"/>
      <c r="D388" s="29" t="s">
        <v>256</v>
      </c>
      <c r="E388" s="29" t="s">
        <v>18</v>
      </c>
      <c r="F388" s="29" t="s">
        <v>257</v>
      </c>
      <c r="G388" s="29" t="s">
        <v>258</v>
      </c>
      <c r="H388" s="29" t="s">
        <v>36</v>
      </c>
      <c r="I388" s="42">
        <v>4</v>
      </c>
      <c r="J388" s="33" t="str">
        <f t="shared" si="7"/>
        <v>городской округ Дегтярск, г. Дегтярск, пл. Ленина, д. 4</v>
      </c>
      <c r="K388" s="42">
        <v>556</v>
      </c>
      <c r="L388" s="42">
        <v>8</v>
      </c>
      <c r="M388" s="42">
        <v>4</v>
      </c>
      <c r="N388" s="47" t="s">
        <v>1727</v>
      </c>
      <c r="O388" s="39">
        <v>42465</v>
      </c>
      <c r="P388" s="38" t="s">
        <v>1610</v>
      </c>
      <c r="Q388" s="65">
        <v>3086331.3</v>
      </c>
    </row>
    <row r="389" spans="1:17" x14ac:dyDescent="0.25">
      <c r="A389" s="1">
        <v>388</v>
      </c>
      <c r="B389" s="14" t="s">
        <v>227</v>
      </c>
      <c r="C389" s="40"/>
      <c r="D389" s="29" t="s">
        <v>256</v>
      </c>
      <c r="E389" s="29" t="s">
        <v>18</v>
      </c>
      <c r="F389" s="29" t="s">
        <v>257</v>
      </c>
      <c r="G389" s="29" t="s">
        <v>258</v>
      </c>
      <c r="H389" s="29" t="s">
        <v>36</v>
      </c>
      <c r="I389" s="42">
        <v>5</v>
      </c>
      <c r="J389" s="33" t="str">
        <f t="shared" si="7"/>
        <v>городской округ Дегтярск, г. Дегтярск, пл. Ленина, д. 5</v>
      </c>
      <c r="K389" s="42">
        <v>547.79999999999995</v>
      </c>
      <c r="L389" s="42">
        <v>8</v>
      </c>
      <c r="M389" s="42">
        <v>4</v>
      </c>
      <c r="N389" s="47" t="s">
        <v>1727</v>
      </c>
      <c r="O389" s="39">
        <v>42465</v>
      </c>
      <c r="P389" s="38" t="s">
        <v>1610</v>
      </c>
      <c r="Q389" s="65">
        <v>2994605.18</v>
      </c>
    </row>
    <row r="390" spans="1:17" ht="23.25" x14ac:dyDescent="0.25">
      <c r="A390" s="1">
        <v>389</v>
      </c>
      <c r="B390" s="14" t="s">
        <v>227</v>
      </c>
      <c r="C390" s="40"/>
      <c r="D390" s="29" t="s">
        <v>256</v>
      </c>
      <c r="E390" s="29" t="s">
        <v>18</v>
      </c>
      <c r="F390" s="29" t="s">
        <v>257</v>
      </c>
      <c r="G390" s="29" t="s">
        <v>20</v>
      </c>
      <c r="H390" s="29" t="s">
        <v>28</v>
      </c>
      <c r="I390" s="42">
        <v>40</v>
      </c>
      <c r="J390" s="33" t="str">
        <f t="shared" si="7"/>
        <v>городской округ Дегтярск, г. Дегтярск, ул. Калинина, д. 40</v>
      </c>
      <c r="K390" s="42">
        <v>825.99</v>
      </c>
      <c r="L390" s="42">
        <v>15</v>
      </c>
      <c r="M390" s="42">
        <v>3</v>
      </c>
      <c r="N390" s="47" t="s">
        <v>1898</v>
      </c>
      <c r="O390" s="39" t="s">
        <v>1899</v>
      </c>
      <c r="P390" s="38" t="s">
        <v>1610</v>
      </c>
      <c r="Q390" s="65">
        <v>3033804.7800000003</v>
      </c>
    </row>
    <row r="391" spans="1:17" ht="23.25" x14ac:dyDescent="0.25">
      <c r="A391" s="1">
        <v>390</v>
      </c>
      <c r="B391" s="14" t="s">
        <v>227</v>
      </c>
      <c r="C391" s="40"/>
      <c r="D391" s="29" t="s">
        <v>256</v>
      </c>
      <c r="E391" s="29" t="s">
        <v>18</v>
      </c>
      <c r="F391" s="29" t="s">
        <v>257</v>
      </c>
      <c r="G391" s="29" t="s">
        <v>20</v>
      </c>
      <c r="H391" s="29" t="s">
        <v>28</v>
      </c>
      <c r="I391" s="42">
        <v>42</v>
      </c>
      <c r="J391" s="33" t="str">
        <f t="shared" si="7"/>
        <v>городской округ Дегтярск, г. Дегтярск, ул. Калинина, д. 42</v>
      </c>
      <c r="K391" s="42">
        <v>546.5</v>
      </c>
      <c r="L391" s="42">
        <v>8</v>
      </c>
      <c r="M391" s="42">
        <v>2</v>
      </c>
      <c r="N391" s="47" t="s">
        <v>1727</v>
      </c>
      <c r="O391" s="39">
        <v>42465</v>
      </c>
      <c r="P391" s="38" t="s">
        <v>1610</v>
      </c>
      <c r="Q391" s="65">
        <v>716670.64</v>
      </c>
    </row>
    <row r="392" spans="1:17" ht="23.25" x14ac:dyDescent="0.25">
      <c r="A392" s="1">
        <v>391</v>
      </c>
      <c r="B392" s="14" t="s">
        <v>227</v>
      </c>
      <c r="C392" s="40"/>
      <c r="D392" s="29" t="s">
        <v>256</v>
      </c>
      <c r="E392" s="29" t="s">
        <v>18</v>
      </c>
      <c r="F392" s="29" t="s">
        <v>257</v>
      </c>
      <c r="G392" s="29" t="s">
        <v>20</v>
      </c>
      <c r="H392" s="29" t="s">
        <v>28</v>
      </c>
      <c r="I392" s="42">
        <v>44</v>
      </c>
      <c r="J392" s="33" t="str">
        <f t="shared" si="7"/>
        <v>городской округ Дегтярск, г. Дегтярск, ул. Калинина, д. 44</v>
      </c>
      <c r="K392" s="42">
        <v>565.17999999999995</v>
      </c>
      <c r="L392" s="42">
        <v>7</v>
      </c>
      <c r="M392" s="42">
        <v>1</v>
      </c>
      <c r="N392" s="47" t="s">
        <v>4526</v>
      </c>
      <c r="O392" s="39">
        <v>42335</v>
      </c>
      <c r="P392" s="38" t="s">
        <v>1610</v>
      </c>
      <c r="Q392" s="65">
        <v>1430314.58</v>
      </c>
    </row>
    <row r="393" spans="1:17" x14ac:dyDescent="0.25">
      <c r="A393" s="1">
        <v>392</v>
      </c>
      <c r="B393" s="15" t="s">
        <v>499</v>
      </c>
      <c r="C393" s="29"/>
      <c r="D393" s="29" t="s">
        <v>547</v>
      </c>
      <c r="E393" s="29" t="s">
        <v>18</v>
      </c>
      <c r="F393" s="29" t="s">
        <v>548</v>
      </c>
      <c r="G393" s="29" t="s">
        <v>20</v>
      </c>
      <c r="H393" s="29" t="s">
        <v>92</v>
      </c>
      <c r="I393" s="42">
        <v>12</v>
      </c>
      <c r="J393" s="33" t="str">
        <f t="shared" si="7"/>
        <v>городской округ Заречный, г. Заречный, ул. Бажова, д. 12</v>
      </c>
      <c r="K393" s="42">
        <v>496.3</v>
      </c>
      <c r="L393" s="42">
        <v>8</v>
      </c>
      <c r="M393" s="42">
        <v>8</v>
      </c>
      <c r="N393" s="47" t="s">
        <v>1772</v>
      </c>
      <c r="O393" s="39">
        <v>42458</v>
      </c>
      <c r="P393" s="38" t="s">
        <v>1608</v>
      </c>
      <c r="Q393" s="65">
        <v>5478188.8399999999</v>
      </c>
    </row>
    <row r="394" spans="1:17" ht="23.25" x14ac:dyDescent="0.25">
      <c r="A394" s="1">
        <v>393</v>
      </c>
      <c r="B394" s="15" t="s">
        <v>499</v>
      </c>
      <c r="C394" s="29"/>
      <c r="D394" s="29" t="s">
        <v>547</v>
      </c>
      <c r="E394" s="29" t="s">
        <v>18</v>
      </c>
      <c r="F394" s="29" t="s">
        <v>548</v>
      </c>
      <c r="G394" s="29" t="s">
        <v>20</v>
      </c>
      <c r="H394" s="29" t="s">
        <v>53</v>
      </c>
      <c r="I394" s="42">
        <v>5</v>
      </c>
      <c r="J394" s="33" t="str">
        <f t="shared" si="7"/>
        <v>городской округ Заречный, г. Заречный, ул. Комсомольская, д. 5</v>
      </c>
      <c r="K394" s="42">
        <v>1594.7</v>
      </c>
      <c r="L394" s="42">
        <v>36</v>
      </c>
      <c r="M394" s="42">
        <v>8</v>
      </c>
      <c r="N394" s="47" t="s">
        <v>1772</v>
      </c>
      <c r="O394" s="39">
        <v>42458</v>
      </c>
      <c r="P394" s="38" t="s">
        <v>1608</v>
      </c>
      <c r="Q394" s="65">
        <v>12583306.42</v>
      </c>
    </row>
    <row r="395" spans="1:17" ht="33.75" x14ac:dyDescent="0.25">
      <c r="A395" s="1">
        <v>394</v>
      </c>
      <c r="B395" s="15" t="s">
        <v>499</v>
      </c>
      <c r="C395" s="50"/>
      <c r="D395" s="50" t="s">
        <v>547</v>
      </c>
      <c r="E395" s="50" t="s">
        <v>18</v>
      </c>
      <c r="F395" s="50" t="s">
        <v>548</v>
      </c>
      <c r="G395" s="50" t="s">
        <v>20</v>
      </c>
      <c r="H395" s="50" t="s">
        <v>549</v>
      </c>
      <c r="I395" s="51">
        <v>24</v>
      </c>
      <c r="J395" s="52" t="str">
        <f t="shared" si="7"/>
        <v>городской округ Заречный, г. Заречный, ул. Кузнецова, д. 24</v>
      </c>
      <c r="K395" s="51">
        <v>10717.7</v>
      </c>
      <c r="L395" s="51">
        <v>180</v>
      </c>
      <c r="M395" s="51">
        <v>5</v>
      </c>
      <c r="N395" s="53" t="s">
        <v>1295</v>
      </c>
      <c r="O395" s="54">
        <v>42598</v>
      </c>
      <c r="P395" s="55" t="s">
        <v>1497</v>
      </c>
      <c r="Q395" s="65">
        <v>9422184.0500000007</v>
      </c>
    </row>
    <row r="396" spans="1:17" ht="23.25" x14ac:dyDescent="0.25">
      <c r="A396" s="1">
        <v>395</v>
      </c>
      <c r="B396" s="15" t="s">
        <v>499</v>
      </c>
      <c r="C396" s="50"/>
      <c r="D396" s="50" t="s">
        <v>547</v>
      </c>
      <c r="E396" s="50" t="s">
        <v>18</v>
      </c>
      <c r="F396" s="50" t="s">
        <v>548</v>
      </c>
      <c r="G396" s="50" t="s">
        <v>20</v>
      </c>
      <c r="H396" s="50" t="s">
        <v>550</v>
      </c>
      <c r="I396" s="51" t="s">
        <v>1435</v>
      </c>
      <c r="J396" s="52" t="str">
        <f t="shared" si="7"/>
        <v>городской округ Заречный, г. Заречный, ул. Курчатова, д. 25КОРПУС 1</v>
      </c>
      <c r="K396" s="51">
        <v>2098.5</v>
      </c>
      <c r="L396" s="51">
        <v>36</v>
      </c>
      <c r="M396" s="51">
        <v>1</v>
      </c>
      <c r="N396" s="53" t="s">
        <v>1474</v>
      </c>
      <c r="O396" s="54">
        <v>42570</v>
      </c>
      <c r="P396" s="55" t="s">
        <v>1496</v>
      </c>
      <c r="Q396" s="65">
        <v>1964534.06</v>
      </c>
    </row>
    <row r="397" spans="1:17" ht="23.25" x14ac:dyDescent="0.25">
      <c r="A397" s="1">
        <v>396</v>
      </c>
      <c r="B397" s="15" t="s">
        <v>499</v>
      </c>
      <c r="C397" s="29"/>
      <c r="D397" s="29" t="s">
        <v>547</v>
      </c>
      <c r="E397" s="29" t="s">
        <v>18</v>
      </c>
      <c r="F397" s="29" t="s">
        <v>548</v>
      </c>
      <c r="G397" s="29" t="s">
        <v>20</v>
      </c>
      <c r="H397" s="29" t="s">
        <v>490</v>
      </c>
      <c r="I397" s="42">
        <v>15</v>
      </c>
      <c r="J397" s="33" t="str">
        <f t="shared" si="7"/>
        <v>городской округ Заречный, г. Заречный, ул. Лермонтова, д. 15</v>
      </c>
      <c r="K397" s="42">
        <v>718.2</v>
      </c>
      <c r="L397" s="42">
        <v>12</v>
      </c>
      <c r="M397" s="42">
        <v>8</v>
      </c>
      <c r="N397" s="47" t="s">
        <v>1772</v>
      </c>
      <c r="O397" s="39">
        <v>42458</v>
      </c>
      <c r="P397" s="38" t="s">
        <v>1608</v>
      </c>
      <c r="Q397" s="65">
        <v>6192329.6600000001</v>
      </c>
    </row>
    <row r="398" spans="1:17" ht="23.25" x14ac:dyDescent="0.25">
      <c r="A398" s="1">
        <v>397</v>
      </c>
      <c r="B398" s="2" t="s">
        <v>218</v>
      </c>
      <c r="C398" s="24"/>
      <c r="D398" s="29" t="s">
        <v>3024</v>
      </c>
      <c r="E398" s="29" t="s">
        <v>637</v>
      </c>
      <c r="F398" s="29" t="s">
        <v>178</v>
      </c>
      <c r="G398" s="29" t="s">
        <v>20</v>
      </c>
      <c r="H398" s="29" t="s">
        <v>179</v>
      </c>
      <c r="I398" s="42">
        <v>1</v>
      </c>
      <c r="J398" s="33" t="str">
        <f t="shared" si="7"/>
        <v>Городской округ ЗАТО Свободный Свердловской области, п.г.т. Свободный, ул. Неделина, д. 1</v>
      </c>
      <c r="K398" s="42">
        <v>3386.4</v>
      </c>
      <c r="L398" s="42">
        <v>63</v>
      </c>
      <c r="M398" s="42">
        <v>8</v>
      </c>
      <c r="N398" s="47" t="s">
        <v>1900</v>
      </c>
      <c r="O398" s="39">
        <v>42496</v>
      </c>
      <c r="P398" s="38" t="s">
        <v>1743</v>
      </c>
      <c r="Q398" s="65">
        <v>14251932.619999999</v>
      </c>
    </row>
    <row r="399" spans="1:17" ht="23.25" x14ac:dyDescent="0.25">
      <c r="A399" s="1">
        <v>398</v>
      </c>
      <c r="B399" s="15" t="s">
        <v>499</v>
      </c>
      <c r="C399" s="29"/>
      <c r="D399" s="29" t="s">
        <v>2688</v>
      </c>
      <c r="E399" s="29" t="s">
        <v>637</v>
      </c>
      <c r="F399" s="29" t="s">
        <v>562</v>
      </c>
      <c r="G399" s="29" t="s">
        <v>20</v>
      </c>
      <c r="H399" s="29" t="s">
        <v>563</v>
      </c>
      <c r="I399" s="42">
        <v>102</v>
      </c>
      <c r="J399" s="33" t="str">
        <f t="shared" si="7"/>
        <v>городской округ ЗАТО Уральский Свердловской области, п.г.т. Уральский, ул. Капитана Флерова, д. 102</v>
      </c>
      <c r="K399" s="42">
        <v>788.8</v>
      </c>
      <c r="L399" s="42">
        <v>12</v>
      </c>
      <c r="M399" s="42">
        <v>3</v>
      </c>
      <c r="N399" s="47" t="s">
        <v>1772</v>
      </c>
      <c r="O399" s="39">
        <v>42458</v>
      </c>
      <c r="P399" s="38" t="s">
        <v>1608</v>
      </c>
      <c r="Q399" s="65">
        <v>4779750.4800000004</v>
      </c>
    </row>
    <row r="400" spans="1:17" ht="23.25" x14ac:dyDescent="0.25">
      <c r="A400" s="1">
        <v>399</v>
      </c>
      <c r="B400" s="15" t="s">
        <v>499</v>
      </c>
      <c r="C400" s="29"/>
      <c r="D400" s="29" t="s">
        <v>2688</v>
      </c>
      <c r="E400" s="29" t="s">
        <v>637</v>
      </c>
      <c r="F400" s="29" t="s">
        <v>562</v>
      </c>
      <c r="G400" s="29" t="s">
        <v>20</v>
      </c>
      <c r="H400" s="29" t="s">
        <v>563</v>
      </c>
      <c r="I400" s="42">
        <v>103</v>
      </c>
      <c r="J400" s="33" t="str">
        <f t="shared" si="7"/>
        <v>городской округ ЗАТО Уральский Свердловской области, п.г.т. Уральский, ул. Капитана Флерова, д. 103</v>
      </c>
      <c r="K400" s="42">
        <v>799.3</v>
      </c>
      <c r="L400" s="42">
        <v>8</v>
      </c>
      <c r="M400" s="42">
        <v>4</v>
      </c>
      <c r="N400" s="47" t="s">
        <v>1607</v>
      </c>
      <c r="O400" s="39">
        <v>42220</v>
      </c>
      <c r="P400" s="38" t="s">
        <v>1608</v>
      </c>
      <c r="Q400" s="65">
        <v>3551701.93</v>
      </c>
    </row>
    <row r="401" spans="1:17" ht="45" x14ac:dyDescent="0.25">
      <c r="A401" s="1">
        <v>400</v>
      </c>
      <c r="B401" s="2" t="s">
        <v>327</v>
      </c>
      <c r="C401" s="24"/>
      <c r="D401" s="29" t="s">
        <v>339</v>
      </c>
      <c r="E401" s="29" t="s">
        <v>18</v>
      </c>
      <c r="F401" s="29" t="s">
        <v>340</v>
      </c>
      <c r="G401" s="29" t="s">
        <v>20</v>
      </c>
      <c r="H401" s="29" t="s">
        <v>36</v>
      </c>
      <c r="I401" s="42">
        <v>100</v>
      </c>
      <c r="J401" s="33" t="str">
        <f t="shared" si="7"/>
        <v>городской округ Карпинск, г. Карпинск, ул. Ленина, д. 100</v>
      </c>
      <c r="K401" s="42">
        <v>428.5</v>
      </c>
      <c r="L401" s="42">
        <v>8</v>
      </c>
      <c r="M401" s="42">
        <v>3</v>
      </c>
      <c r="N401" s="47" t="s">
        <v>1730</v>
      </c>
      <c r="O401" s="39">
        <v>42522</v>
      </c>
      <c r="P401" s="38" t="s">
        <v>1729</v>
      </c>
      <c r="Q401" s="65">
        <v>372615.67999999999</v>
      </c>
    </row>
    <row r="402" spans="1:17" ht="23.25" x14ac:dyDescent="0.25">
      <c r="A402" s="1">
        <v>401</v>
      </c>
      <c r="B402" s="2" t="s">
        <v>327</v>
      </c>
      <c r="C402" s="24"/>
      <c r="D402" s="29" t="s">
        <v>339</v>
      </c>
      <c r="E402" s="29" t="s">
        <v>18</v>
      </c>
      <c r="F402" s="29" t="s">
        <v>340</v>
      </c>
      <c r="G402" s="29" t="s">
        <v>20</v>
      </c>
      <c r="H402" s="29" t="s">
        <v>36</v>
      </c>
      <c r="I402" s="42">
        <v>114</v>
      </c>
      <c r="J402" s="33" t="str">
        <f t="shared" si="7"/>
        <v>городской округ Карпинск, г. Карпинск, ул. Ленина, д. 114</v>
      </c>
      <c r="K402" s="42">
        <v>9022.7000000000007</v>
      </c>
      <c r="L402" s="42">
        <v>152</v>
      </c>
      <c r="M402" s="42">
        <v>1</v>
      </c>
      <c r="N402" s="47" t="s">
        <v>1731</v>
      </c>
      <c r="O402" s="39">
        <v>42597</v>
      </c>
      <c r="P402" s="38" t="s">
        <v>1732</v>
      </c>
      <c r="Q402" s="65">
        <v>3598870.2</v>
      </c>
    </row>
    <row r="403" spans="1:17" ht="45" x14ac:dyDescent="0.25">
      <c r="A403" s="1">
        <v>402</v>
      </c>
      <c r="B403" s="2" t="s">
        <v>327</v>
      </c>
      <c r="C403" s="24"/>
      <c r="D403" s="29" t="s">
        <v>339</v>
      </c>
      <c r="E403" s="29" t="s">
        <v>18</v>
      </c>
      <c r="F403" s="29" t="s">
        <v>340</v>
      </c>
      <c r="G403" s="29" t="s">
        <v>20</v>
      </c>
      <c r="H403" s="29" t="s">
        <v>36</v>
      </c>
      <c r="I403" s="42">
        <v>80</v>
      </c>
      <c r="J403" s="33" t="str">
        <f t="shared" si="7"/>
        <v>городской округ Карпинск, г. Карпинск, ул. Ленина, д. 80</v>
      </c>
      <c r="K403" s="42">
        <v>861.4</v>
      </c>
      <c r="L403" s="42">
        <v>12</v>
      </c>
      <c r="M403" s="42">
        <v>2</v>
      </c>
      <c r="N403" s="47" t="s">
        <v>1728</v>
      </c>
      <c r="O403" s="39">
        <v>42522</v>
      </c>
      <c r="P403" s="38" t="s">
        <v>1729</v>
      </c>
      <c r="Q403" s="65">
        <v>286881.59999999998</v>
      </c>
    </row>
    <row r="404" spans="1:17" ht="45" x14ac:dyDescent="0.25">
      <c r="A404" s="1">
        <v>403</v>
      </c>
      <c r="B404" s="2" t="s">
        <v>327</v>
      </c>
      <c r="C404" s="24"/>
      <c r="D404" s="29" t="s">
        <v>339</v>
      </c>
      <c r="E404" s="29" t="s">
        <v>18</v>
      </c>
      <c r="F404" s="29" t="s">
        <v>340</v>
      </c>
      <c r="G404" s="29" t="s">
        <v>20</v>
      </c>
      <c r="H404" s="29" t="s">
        <v>36</v>
      </c>
      <c r="I404" s="42" t="s">
        <v>400</v>
      </c>
      <c r="J404" s="33" t="str">
        <f t="shared" si="7"/>
        <v>городской округ Карпинск, г. Карпинск, ул. Ленина, д. 82А</v>
      </c>
      <c r="K404" s="42">
        <v>493.5</v>
      </c>
      <c r="L404" s="42">
        <v>8</v>
      </c>
      <c r="M404" s="42">
        <v>5</v>
      </c>
      <c r="N404" s="47" t="s">
        <v>1728</v>
      </c>
      <c r="O404" s="39">
        <v>42522</v>
      </c>
      <c r="P404" s="38" t="s">
        <v>1729</v>
      </c>
      <c r="Q404" s="65">
        <v>609255.24</v>
      </c>
    </row>
    <row r="405" spans="1:17" ht="45" x14ac:dyDescent="0.25">
      <c r="A405" s="1">
        <v>404</v>
      </c>
      <c r="B405" s="2" t="s">
        <v>327</v>
      </c>
      <c r="C405" s="24"/>
      <c r="D405" s="29" t="s">
        <v>339</v>
      </c>
      <c r="E405" s="29" t="s">
        <v>18</v>
      </c>
      <c r="F405" s="29" t="s">
        <v>340</v>
      </c>
      <c r="G405" s="29" t="s">
        <v>20</v>
      </c>
      <c r="H405" s="29" t="s">
        <v>36</v>
      </c>
      <c r="I405" s="42">
        <v>84</v>
      </c>
      <c r="J405" s="33" t="str">
        <f t="shared" si="7"/>
        <v>городской округ Карпинск, г. Карпинск, ул. Ленина, д. 84</v>
      </c>
      <c r="K405" s="42">
        <v>516.79999999999995</v>
      </c>
      <c r="L405" s="42">
        <v>8</v>
      </c>
      <c r="M405" s="42">
        <v>3</v>
      </c>
      <c r="N405" s="47" t="s">
        <v>1728</v>
      </c>
      <c r="O405" s="39">
        <v>42522</v>
      </c>
      <c r="P405" s="38" t="s">
        <v>1729</v>
      </c>
      <c r="Q405" s="65">
        <v>338392.14</v>
      </c>
    </row>
    <row r="406" spans="1:17" ht="45" x14ac:dyDescent="0.25">
      <c r="A406" s="1">
        <v>405</v>
      </c>
      <c r="B406" s="2" t="s">
        <v>327</v>
      </c>
      <c r="C406" s="24"/>
      <c r="D406" s="29" t="s">
        <v>339</v>
      </c>
      <c r="E406" s="29" t="s">
        <v>18</v>
      </c>
      <c r="F406" s="29" t="s">
        <v>340</v>
      </c>
      <c r="G406" s="29" t="s">
        <v>20</v>
      </c>
      <c r="H406" s="29" t="s">
        <v>36</v>
      </c>
      <c r="I406" s="42">
        <v>86</v>
      </c>
      <c r="J406" s="33" t="str">
        <f t="shared" si="7"/>
        <v>городской округ Карпинск, г. Карпинск, ул. Ленина, д. 86</v>
      </c>
      <c r="K406" s="42">
        <v>834.1</v>
      </c>
      <c r="L406" s="42">
        <v>12</v>
      </c>
      <c r="M406" s="42">
        <v>3</v>
      </c>
      <c r="N406" s="47" t="s">
        <v>1728</v>
      </c>
      <c r="O406" s="39">
        <v>42522</v>
      </c>
      <c r="P406" s="38" t="s">
        <v>1729</v>
      </c>
      <c r="Q406" s="65">
        <v>531274.93999999994</v>
      </c>
    </row>
    <row r="407" spans="1:17" ht="45" x14ac:dyDescent="0.25">
      <c r="A407" s="1">
        <v>406</v>
      </c>
      <c r="B407" s="2" t="s">
        <v>327</v>
      </c>
      <c r="C407" s="24"/>
      <c r="D407" s="29" t="s">
        <v>339</v>
      </c>
      <c r="E407" s="29" t="s">
        <v>18</v>
      </c>
      <c r="F407" s="29" t="s">
        <v>340</v>
      </c>
      <c r="G407" s="29" t="s">
        <v>20</v>
      </c>
      <c r="H407" s="29" t="s">
        <v>203</v>
      </c>
      <c r="I407" s="42">
        <v>81</v>
      </c>
      <c r="J407" s="33" t="str">
        <f t="shared" si="7"/>
        <v>городской округ Карпинск, г. Карпинск, ул. Луначарского, д. 81</v>
      </c>
      <c r="K407" s="42">
        <v>507.2</v>
      </c>
      <c r="L407" s="42">
        <v>8</v>
      </c>
      <c r="M407" s="42">
        <v>6</v>
      </c>
      <c r="N407" s="47" t="s">
        <v>1733</v>
      </c>
      <c r="O407" s="39">
        <v>42234</v>
      </c>
      <c r="P407" s="38" t="s">
        <v>1729</v>
      </c>
      <c r="Q407" s="65">
        <v>1996876.24</v>
      </c>
    </row>
    <row r="408" spans="1:17" ht="45" x14ac:dyDescent="0.25">
      <c r="A408" s="1">
        <v>407</v>
      </c>
      <c r="B408" s="2" t="s">
        <v>327</v>
      </c>
      <c r="C408" s="24"/>
      <c r="D408" s="29" t="s">
        <v>339</v>
      </c>
      <c r="E408" s="29" t="s">
        <v>18</v>
      </c>
      <c r="F408" s="29" t="s">
        <v>340</v>
      </c>
      <c r="G408" s="29" t="s">
        <v>20</v>
      </c>
      <c r="H408" s="29" t="s">
        <v>47</v>
      </c>
      <c r="I408" s="42">
        <v>12</v>
      </c>
      <c r="J408" s="33" t="str">
        <f t="shared" si="7"/>
        <v>городской округ Карпинск, г. Карпинск, ул. Максима Горького, д. 12</v>
      </c>
      <c r="K408" s="42">
        <v>379.3</v>
      </c>
      <c r="L408" s="42">
        <v>8</v>
      </c>
      <c r="M408" s="42">
        <v>3</v>
      </c>
      <c r="N408" s="47" t="s">
        <v>1733</v>
      </c>
      <c r="O408" s="39">
        <v>42234</v>
      </c>
      <c r="P408" s="38" t="s">
        <v>1729</v>
      </c>
      <c r="Q408" s="65">
        <v>804022.5</v>
      </c>
    </row>
    <row r="409" spans="1:17" ht="45" x14ac:dyDescent="0.25">
      <c r="A409" s="1">
        <v>408</v>
      </c>
      <c r="B409" s="2" t="s">
        <v>327</v>
      </c>
      <c r="C409" s="24"/>
      <c r="D409" s="29" t="s">
        <v>339</v>
      </c>
      <c r="E409" s="29" t="s">
        <v>18</v>
      </c>
      <c r="F409" s="29" t="s">
        <v>340</v>
      </c>
      <c r="G409" s="29" t="s">
        <v>20</v>
      </c>
      <c r="H409" s="29" t="s">
        <v>47</v>
      </c>
      <c r="I409" s="42">
        <v>2</v>
      </c>
      <c r="J409" s="33" t="str">
        <f t="shared" si="7"/>
        <v>городской округ Карпинск, г. Карпинск, ул. Максима Горького, д. 2</v>
      </c>
      <c r="K409" s="42">
        <v>644</v>
      </c>
      <c r="L409" s="42">
        <v>12</v>
      </c>
      <c r="M409" s="42">
        <v>6</v>
      </c>
      <c r="N409" s="47" t="s">
        <v>1733</v>
      </c>
      <c r="O409" s="39">
        <v>42234</v>
      </c>
      <c r="P409" s="38" t="s">
        <v>1729</v>
      </c>
      <c r="Q409" s="65">
        <v>4848192.8600000003</v>
      </c>
    </row>
    <row r="410" spans="1:17" ht="45" x14ac:dyDescent="0.25">
      <c r="A410" s="1">
        <v>409</v>
      </c>
      <c r="B410" s="2" t="s">
        <v>327</v>
      </c>
      <c r="C410" s="24"/>
      <c r="D410" s="29" t="s">
        <v>339</v>
      </c>
      <c r="E410" s="29" t="s">
        <v>18</v>
      </c>
      <c r="F410" s="29" t="s">
        <v>340</v>
      </c>
      <c r="G410" s="29" t="s">
        <v>20</v>
      </c>
      <c r="H410" s="29" t="s">
        <v>47</v>
      </c>
      <c r="I410" s="42" t="s">
        <v>401</v>
      </c>
      <c r="J410" s="33" t="str">
        <f t="shared" si="7"/>
        <v>городской округ Карпинск, г. Карпинск, ул. Максима Горького, д. 4А</v>
      </c>
      <c r="K410" s="42">
        <v>420.6</v>
      </c>
      <c r="L410" s="42">
        <v>8</v>
      </c>
      <c r="M410" s="42">
        <v>4</v>
      </c>
      <c r="N410" s="47" t="s">
        <v>1730</v>
      </c>
      <c r="O410" s="39">
        <v>42522</v>
      </c>
      <c r="P410" s="38" t="s">
        <v>1729</v>
      </c>
      <c r="Q410" s="65">
        <v>2085403.38</v>
      </c>
    </row>
    <row r="411" spans="1:17" ht="45" x14ac:dyDescent="0.25">
      <c r="A411" s="1">
        <v>410</v>
      </c>
      <c r="B411" s="2" t="s">
        <v>327</v>
      </c>
      <c r="C411" s="24"/>
      <c r="D411" s="29" t="s">
        <v>339</v>
      </c>
      <c r="E411" s="29" t="s">
        <v>18</v>
      </c>
      <c r="F411" s="29" t="s">
        <v>340</v>
      </c>
      <c r="G411" s="29" t="s">
        <v>20</v>
      </c>
      <c r="H411" s="29" t="s">
        <v>47</v>
      </c>
      <c r="I411" s="42">
        <v>6</v>
      </c>
      <c r="J411" s="33" t="str">
        <f t="shared" si="7"/>
        <v>городской округ Карпинск, г. Карпинск, ул. Максима Горького, д. 6</v>
      </c>
      <c r="K411" s="42">
        <v>617</v>
      </c>
      <c r="L411" s="42">
        <v>12</v>
      </c>
      <c r="M411" s="42">
        <v>6</v>
      </c>
      <c r="N411" s="47" t="s">
        <v>1733</v>
      </c>
      <c r="O411" s="39">
        <v>42234</v>
      </c>
      <c r="P411" s="38" t="s">
        <v>1729</v>
      </c>
      <c r="Q411" s="65">
        <v>4381051.17</v>
      </c>
    </row>
    <row r="412" spans="1:17" ht="45" x14ac:dyDescent="0.25">
      <c r="A412" s="1">
        <v>411</v>
      </c>
      <c r="B412" s="2" t="s">
        <v>327</v>
      </c>
      <c r="C412" s="24"/>
      <c r="D412" s="29" t="s">
        <v>339</v>
      </c>
      <c r="E412" s="29" t="s">
        <v>18</v>
      </c>
      <c r="F412" s="29" t="s">
        <v>340</v>
      </c>
      <c r="G412" s="29" t="s">
        <v>20</v>
      </c>
      <c r="H412" s="29" t="s">
        <v>47</v>
      </c>
      <c r="I412" s="42">
        <v>8</v>
      </c>
      <c r="J412" s="33" t="str">
        <f t="shared" si="7"/>
        <v>городской округ Карпинск, г. Карпинск, ул. Максима Горького, д. 8</v>
      </c>
      <c r="K412" s="42">
        <v>618.20000000000005</v>
      </c>
      <c r="L412" s="42">
        <v>8</v>
      </c>
      <c r="M412" s="42">
        <v>2</v>
      </c>
      <c r="N412" s="47" t="s">
        <v>1733</v>
      </c>
      <c r="O412" s="39">
        <v>42234</v>
      </c>
      <c r="P412" s="38" t="s">
        <v>1729</v>
      </c>
      <c r="Q412" s="65">
        <v>147208.54</v>
      </c>
    </row>
    <row r="413" spans="1:17" ht="45" x14ac:dyDescent="0.25">
      <c r="A413" s="1">
        <v>412</v>
      </c>
      <c r="B413" s="2" t="s">
        <v>327</v>
      </c>
      <c r="C413" s="24"/>
      <c r="D413" s="29" t="s">
        <v>339</v>
      </c>
      <c r="E413" s="29" t="s">
        <v>18</v>
      </c>
      <c r="F413" s="29" t="s">
        <v>340</v>
      </c>
      <c r="G413" s="29" t="s">
        <v>20</v>
      </c>
      <c r="H413" s="29" t="s">
        <v>69</v>
      </c>
      <c r="I413" s="42">
        <v>4</v>
      </c>
      <c r="J413" s="33" t="str">
        <f t="shared" si="7"/>
        <v>городской округ Карпинск, г. Карпинск, ул. Мира, д. 4</v>
      </c>
      <c r="K413" s="42">
        <v>5582.3</v>
      </c>
      <c r="L413" s="42">
        <v>96</v>
      </c>
      <c r="M413" s="42">
        <v>1</v>
      </c>
      <c r="N413" s="47" t="s">
        <v>1734</v>
      </c>
      <c r="O413" s="39">
        <v>42549</v>
      </c>
      <c r="P413" s="38" t="s">
        <v>1729</v>
      </c>
      <c r="Q413" s="65">
        <v>2341543.62</v>
      </c>
    </row>
    <row r="414" spans="1:17" ht="45" x14ac:dyDescent="0.25">
      <c r="A414" s="1">
        <v>413</v>
      </c>
      <c r="B414" s="2" t="s">
        <v>327</v>
      </c>
      <c r="C414" s="24"/>
      <c r="D414" s="29" t="s">
        <v>339</v>
      </c>
      <c r="E414" s="29" t="s">
        <v>18</v>
      </c>
      <c r="F414" s="29" t="s">
        <v>340</v>
      </c>
      <c r="G414" s="29" t="s">
        <v>20</v>
      </c>
      <c r="H414" s="29" t="s">
        <v>69</v>
      </c>
      <c r="I414" s="42">
        <v>50</v>
      </c>
      <c r="J414" s="33" t="str">
        <f t="shared" si="7"/>
        <v>городской округ Карпинск, г. Карпинск, ул. Мира, д. 50</v>
      </c>
      <c r="K414" s="42">
        <v>2649.9</v>
      </c>
      <c r="L414" s="42">
        <v>19</v>
      </c>
      <c r="M414" s="42">
        <v>3</v>
      </c>
      <c r="N414" s="47" t="s">
        <v>1728</v>
      </c>
      <c r="O414" s="39">
        <v>42522</v>
      </c>
      <c r="P414" s="38" t="s">
        <v>1729</v>
      </c>
      <c r="Q414" s="65">
        <v>1272096.6399999999</v>
      </c>
    </row>
    <row r="415" spans="1:17" ht="45" x14ac:dyDescent="0.25">
      <c r="A415" s="1">
        <v>414</v>
      </c>
      <c r="B415" s="2" t="s">
        <v>327</v>
      </c>
      <c r="C415" s="24"/>
      <c r="D415" s="29" t="s">
        <v>339</v>
      </c>
      <c r="E415" s="29" t="s">
        <v>18</v>
      </c>
      <c r="F415" s="29" t="s">
        <v>340</v>
      </c>
      <c r="G415" s="29" t="s">
        <v>20</v>
      </c>
      <c r="H415" s="29" t="s">
        <v>157</v>
      </c>
      <c r="I415" s="42">
        <v>4</v>
      </c>
      <c r="J415" s="33" t="str">
        <f t="shared" si="7"/>
        <v>городской округ Карпинск, г. Карпинск, ул. Попова, д. 4</v>
      </c>
      <c r="K415" s="42">
        <v>500.1</v>
      </c>
      <c r="L415" s="42">
        <v>8</v>
      </c>
      <c r="M415" s="42">
        <v>4</v>
      </c>
      <c r="N415" s="47" t="s">
        <v>1730</v>
      </c>
      <c r="O415" s="39">
        <v>42522</v>
      </c>
      <c r="P415" s="38" t="s">
        <v>1729</v>
      </c>
      <c r="Q415" s="65">
        <v>352357.44</v>
      </c>
    </row>
    <row r="416" spans="1:17" ht="45" x14ac:dyDescent="0.25">
      <c r="A416" s="1">
        <v>415</v>
      </c>
      <c r="B416" s="2" t="s">
        <v>327</v>
      </c>
      <c r="C416" s="24"/>
      <c r="D416" s="29" t="s">
        <v>339</v>
      </c>
      <c r="E416" s="29" t="s">
        <v>18</v>
      </c>
      <c r="F416" s="29" t="s">
        <v>340</v>
      </c>
      <c r="G416" s="29" t="s">
        <v>20</v>
      </c>
      <c r="H416" s="29" t="s">
        <v>157</v>
      </c>
      <c r="I416" s="42">
        <v>6</v>
      </c>
      <c r="J416" s="33" t="str">
        <f t="shared" si="7"/>
        <v>городской округ Карпинск, г. Карпинск, ул. Попова, д. 6</v>
      </c>
      <c r="K416" s="42">
        <v>835.9</v>
      </c>
      <c r="L416" s="42">
        <v>12</v>
      </c>
      <c r="M416" s="42">
        <v>5</v>
      </c>
      <c r="N416" s="47" t="s">
        <v>1730</v>
      </c>
      <c r="O416" s="39">
        <v>42522</v>
      </c>
      <c r="P416" s="38" t="s">
        <v>1729</v>
      </c>
      <c r="Q416" s="65">
        <v>1142959.8</v>
      </c>
    </row>
    <row r="417" spans="1:17" ht="45" x14ac:dyDescent="0.25">
      <c r="A417" s="1">
        <v>416</v>
      </c>
      <c r="B417" s="2" t="s">
        <v>327</v>
      </c>
      <c r="C417" s="24"/>
      <c r="D417" s="29" t="s">
        <v>339</v>
      </c>
      <c r="E417" s="29" t="s">
        <v>18</v>
      </c>
      <c r="F417" s="29" t="s">
        <v>340</v>
      </c>
      <c r="G417" s="29" t="s">
        <v>20</v>
      </c>
      <c r="H417" s="29" t="s">
        <v>83</v>
      </c>
      <c r="I417" s="42">
        <v>69</v>
      </c>
      <c r="J417" s="33" t="str">
        <f t="shared" si="7"/>
        <v>городской округ Карпинск, г. Карпинск, ул. Пролетарская, д. 69</v>
      </c>
      <c r="K417" s="42">
        <v>4659.3</v>
      </c>
      <c r="L417" s="42">
        <v>68</v>
      </c>
      <c r="M417" s="42">
        <v>1</v>
      </c>
      <c r="N417" s="47" t="s">
        <v>1734</v>
      </c>
      <c r="O417" s="39">
        <v>42549</v>
      </c>
      <c r="P417" s="38" t="s">
        <v>1729</v>
      </c>
      <c r="Q417" s="65">
        <v>1666220.18</v>
      </c>
    </row>
    <row r="418" spans="1:17" ht="45" x14ac:dyDescent="0.25">
      <c r="A418" s="1">
        <v>417</v>
      </c>
      <c r="B418" s="2" t="s">
        <v>327</v>
      </c>
      <c r="C418" s="24"/>
      <c r="D418" s="29" t="s">
        <v>339</v>
      </c>
      <c r="E418" s="29" t="s">
        <v>18</v>
      </c>
      <c r="F418" s="29" t="s">
        <v>340</v>
      </c>
      <c r="G418" s="29" t="s">
        <v>20</v>
      </c>
      <c r="H418" s="29" t="s">
        <v>52</v>
      </c>
      <c r="I418" s="42">
        <v>139</v>
      </c>
      <c r="J418" s="33" t="str">
        <f t="shared" si="7"/>
        <v>городской округ Карпинск, г. Карпинск, ул. Свободы, д. 139</v>
      </c>
      <c r="K418" s="42">
        <v>1355.1</v>
      </c>
      <c r="L418" s="42">
        <v>12</v>
      </c>
      <c r="M418" s="42">
        <v>1</v>
      </c>
      <c r="N418" s="47" t="s">
        <v>1734</v>
      </c>
      <c r="O418" s="39">
        <v>42549</v>
      </c>
      <c r="P418" s="38" t="s">
        <v>1729</v>
      </c>
      <c r="Q418" s="65">
        <v>1420779</v>
      </c>
    </row>
    <row r="419" spans="1:17" ht="23.25" x14ac:dyDescent="0.25">
      <c r="A419" s="1">
        <v>418</v>
      </c>
      <c r="B419" s="2" t="s">
        <v>327</v>
      </c>
      <c r="C419" s="24"/>
      <c r="D419" s="29" t="s">
        <v>339</v>
      </c>
      <c r="E419" s="29" t="s">
        <v>18</v>
      </c>
      <c r="F419" s="29" t="s">
        <v>340</v>
      </c>
      <c r="G419" s="29" t="s">
        <v>20</v>
      </c>
      <c r="H419" s="29" t="s">
        <v>84</v>
      </c>
      <c r="I419" s="42">
        <v>96</v>
      </c>
      <c r="J419" s="33" t="str">
        <f t="shared" si="7"/>
        <v>городской округ Карпинск, г. Карпинск, ул. Советская, д. 96</v>
      </c>
      <c r="K419" s="42">
        <v>6835.6</v>
      </c>
      <c r="L419" s="42">
        <v>76</v>
      </c>
      <c r="M419" s="42">
        <v>1</v>
      </c>
      <c r="N419" s="47" t="s">
        <v>1901</v>
      </c>
      <c r="O419" s="39">
        <v>42597</v>
      </c>
      <c r="P419" s="38" t="s">
        <v>1672</v>
      </c>
      <c r="Q419" s="65">
        <v>5976250.1399999997</v>
      </c>
    </row>
    <row r="420" spans="1:17" ht="45" x14ac:dyDescent="0.25">
      <c r="A420" s="1">
        <v>419</v>
      </c>
      <c r="B420" s="2" t="s">
        <v>327</v>
      </c>
      <c r="C420" s="24"/>
      <c r="D420" s="29" t="s">
        <v>339</v>
      </c>
      <c r="E420" s="29" t="s">
        <v>18</v>
      </c>
      <c r="F420" s="29" t="s">
        <v>340</v>
      </c>
      <c r="G420" s="29" t="s">
        <v>20</v>
      </c>
      <c r="H420" s="29" t="s">
        <v>341</v>
      </c>
      <c r="I420" s="42">
        <v>3</v>
      </c>
      <c r="J420" s="33" t="str">
        <f t="shared" si="7"/>
        <v>городской округ Карпинск, г. Карпинск, ул. Федорова, д. 3</v>
      </c>
      <c r="K420" s="42">
        <v>436.3</v>
      </c>
      <c r="L420" s="42">
        <v>8</v>
      </c>
      <c r="M420" s="42">
        <v>4</v>
      </c>
      <c r="N420" s="47" t="s">
        <v>1733</v>
      </c>
      <c r="O420" s="39">
        <v>42234</v>
      </c>
      <c r="P420" s="38" t="s">
        <v>1729</v>
      </c>
      <c r="Q420" s="65">
        <v>1659065.84</v>
      </c>
    </row>
    <row r="421" spans="1:17" ht="23.25" x14ac:dyDescent="0.25">
      <c r="A421" s="1">
        <v>420</v>
      </c>
      <c r="B421" s="2" t="s">
        <v>327</v>
      </c>
      <c r="C421" s="24"/>
      <c r="D421" s="29" t="s">
        <v>342</v>
      </c>
      <c r="E421" s="29" t="s">
        <v>18</v>
      </c>
      <c r="F421" s="29" t="s">
        <v>343</v>
      </c>
      <c r="G421" s="29" t="s">
        <v>20</v>
      </c>
      <c r="H421" s="29" t="s">
        <v>344</v>
      </c>
      <c r="I421" s="42">
        <v>13</v>
      </c>
      <c r="J421" s="33" t="str">
        <f t="shared" si="7"/>
        <v>городской округ Краснотурьинск, г. Краснотурьинск, ул. Базстроевская, д. 13</v>
      </c>
      <c r="K421" s="42">
        <v>1058.2</v>
      </c>
      <c r="L421" s="42">
        <v>13</v>
      </c>
      <c r="M421" s="42">
        <v>7</v>
      </c>
      <c r="N421" s="47" t="s">
        <v>1653</v>
      </c>
      <c r="O421" s="39">
        <v>42219</v>
      </c>
      <c r="P421" s="38" t="s">
        <v>1608</v>
      </c>
      <c r="Q421" s="65">
        <v>3874581.92</v>
      </c>
    </row>
    <row r="422" spans="1:17" ht="23.25" x14ac:dyDescent="0.25">
      <c r="A422" s="1">
        <v>421</v>
      </c>
      <c r="B422" s="2" t="s">
        <v>327</v>
      </c>
      <c r="C422" s="24"/>
      <c r="D422" s="29" t="s">
        <v>342</v>
      </c>
      <c r="E422" s="29" t="s">
        <v>18</v>
      </c>
      <c r="F422" s="29" t="s">
        <v>343</v>
      </c>
      <c r="G422" s="29" t="s">
        <v>20</v>
      </c>
      <c r="H422" s="29" t="s">
        <v>344</v>
      </c>
      <c r="I422" s="42">
        <v>15</v>
      </c>
      <c r="J422" s="33" t="str">
        <f t="shared" si="7"/>
        <v>городской округ Краснотурьинск, г. Краснотурьинск, ул. Базстроевская, д. 15</v>
      </c>
      <c r="K422" s="42">
        <v>411</v>
      </c>
      <c r="L422" s="42">
        <v>8</v>
      </c>
      <c r="M422" s="42">
        <v>6</v>
      </c>
      <c r="N422" s="47" t="s">
        <v>1653</v>
      </c>
      <c r="O422" s="39">
        <v>42219</v>
      </c>
      <c r="P422" s="38" t="s">
        <v>1608</v>
      </c>
      <c r="Q422" s="65">
        <v>1818592.4</v>
      </c>
    </row>
    <row r="423" spans="1:17" ht="23.25" x14ac:dyDescent="0.25">
      <c r="A423" s="1">
        <v>422</v>
      </c>
      <c r="B423" s="2" t="s">
        <v>327</v>
      </c>
      <c r="C423" s="24"/>
      <c r="D423" s="29" t="s">
        <v>342</v>
      </c>
      <c r="E423" s="29" t="s">
        <v>18</v>
      </c>
      <c r="F423" s="29" t="s">
        <v>343</v>
      </c>
      <c r="G423" s="29" t="s">
        <v>20</v>
      </c>
      <c r="H423" s="29" t="s">
        <v>344</v>
      </c>
      <c r="I423" s="42">
        <v>17</v>
      </c>
      <c r="J423" s="33" t="str">
        <f t="shared" si="7"/>
        <v>городской округ Краснотурьинск, г. Краснотурьинск, ул. Базстроевская, д. 17</v>
      </c>
      <c r="K423" s="42">
        <v>530.41999999999996</v>
      </c>
      <c r="L423" s="42">
        <v>8</v>
      </c>
      <c r="M423" s="42">
        <v>3</v>
      </c>
      <c r="N423" s="47" t="s">
        <v>1653</v>
      </c>
      <c r="O423" s="39">
        <v>42219</v>
      </c>
      <c r="P423" s="38" t="s">
        <v>1608</v>
      </c>
      <c r="Q423" s="65">
        <v>1464129.84</v>
      </c>
    </row>
    <row r="424" spans="1:17" ht="23.25" x14ac:dyDescent="0.25">
      <c r="A424" s="1">
        <v>423</v>
      </c>
      <c r="B424" s="2" t="s">
        <v>327</v>
      </c>
      <c r="C424" s="24"/>
      <c r="D424" s="29" t="s">
        <v>342</v>
      </c>
      <c r="E424" s="29" t="s">
        <v>18</v>
      </c>
      <c r="F424" s="29" t="s">
        <v>343</v>
      </c>
      <c r="G424" s="29" t="s">
        <v>20</v>
      </c>
      <c r="H424" s="29" t="s">
        <v>344</v>
      </c>
      <c r="I424" s="42">
        <v>19</v>
      </c>
      <c r="J424" s="33" t="str">
        <f t="shared" si="7"/>
        <v>городской округ Краснотурьинск, г. Краснотурьинск, ул. Базстроевская, д. 19</v>
      </c>
      <c r="K424" s="42">
        <v>464.53</v>
      </c>
      <c r="L424" s="42">
        <v>8</v>
      </c>
      <c r="M424" s="42">
        <v>3</v>
      </c>
      <c r="N424" s="47" t="s">
        <v>1653</v>
      </c>
      <c r="O424" s="39">
        <v>42219</v>
      </c>
      <c r="P424" s="38" t="s">
        <v>1608</v>
      </c>
      <c r="Q424" s="65">
        <v>2296041.64</v>
      </c>
    </row>
    <row r="425" spans="1:17" ht="23.25" x14ac:dyDescent="0.25">
      <c r="A425" s="1">
        <v>424</v>
      </c>
      <c r="B425" s="2" t="s">
        <v>327</v>
      </c>
      <c r="C425" s="24"/>
      <c r="D425" s="29" t="s">
        <v>342</v>
      </c>
      <c r="E425" s="29" t="s">
        <v>18</v>
      </c>
      <c r="F425" s="29" t="s">
        <v>343</v>
      </c>
      <c r="G425" s="29" t="s">
        <v>20</v>
      </c>
      <c r="H425" s="29" t="s">
        <v>344</v>
      </c>
      <c r="I425" s="42">
        <v>5</v>
      </c>
      <c r="J425" s="33" t="str">
        <f t="shared" si="7"/>
        <v>городской округ Краснотурьинск, г. Краснотурьинск, ул. Базстроевская, д. 5</v>
      </c>
      <c r="K425" s="42">
        <v>806.3</v>
      </c>
      <c r="L425" s="42">
        <v>12</v>
      </c>
      <c r="M425" s="42">
        <v>7</v>
      </c>
      <c r="N425" s="47" t="s">
        <v>1653</v>
      </c>
      <c r="O425" s="39">
        <v>42219</v>
      </c>
      <c r="P425" s="38" t="s">
        <v>1608</v>
      </c>
      <c r="Q425" s="65">
        <v>3128673.24</v>
      </c>
    </row>
    <row r="426" spans="1:17" ht="23.25" x14ac:dyDescent="0.25">
      <c r="A426" s="1">
        <v>425</v>
      </c>
      <c r="B426" s="2" t="s">
        <v>327</v>
      </c>
      <c r="C426" s="24"/>
      <c r="D426" s="29" t="s">
        <v>342</v>
      </c>
      <c r="E426" s="29" t="s">
        <v>18</v>
      </c>
      <c r="F426" s="29" t="s">
        <v>343</v>
      </c>
      <c r="G426" s="29" t="s">
        <v>20</v>
      </c>
      <c r="H426" s="29" t="s">
        <v>344</v>
      </c>
      <c r="I426" s="42">
        <v>7</v>
      </c>
      <c r="J426" s="33" t="str">
        <f t="shared" si="7"/>
        <v>городской округ Краснотурьинск, г. Краснотурьинск, ул. Базстроевская, д. 7</v>
      </c>
      <c r="K426" s="42">
        <v>435</v>
      </c>
      <c r="L426" s="42">
        <v>8</v>
      </c>
      <c r="M426" s="42">
        <v>7</v>
      </c>
      <c r="N426" s="47" t="s">
        <v>1902</v>
      </c>
      <c r="O426" s="39" t="s">
        <v>1903</v>
      </c>
      <c r="P426" s="38" t="s">
        <v>1904</v>
      </c>
      <c r="Q426" s="65">
        <v>1915852.78</v>
      </c>
    </row>
    <row r="427" spans="1:17" ht="23.25" x14ac:dyDescent="0.25">
      <c r="A427" s="1">
        <v>426</v>
      </c>
      <c r="B427" s="2" t="s">
        <v>327</v>
      </c>
      <c r="C427" s="24"/>
      <c r="D427" s="29" t="s">
        <v>342</v>
      </c>
      <c r="E427" s="29" t="s">
        <v>18</v>
      </c>
      <c r="F427" s="29" t="s">
        <v>343</v>
      </c>
      <c r="G427" s="29" t="s">
        <v>20</v>
      </c>
      <c r="H427" s="29" t="s">
        <v>344</v>
      </c>
      <c r="I427" s="42">
        <v>9</v>
      </c>
      <c r="J427" s="33" t="str">
        <f t="shared" si="7"/>
        <v>городской округ Краснотурьинск, г. Краснотурьинск, ул. Базстроевская, д. 9</v>
      </c>
      <c r="K427" s="42">
        <v>424</v>
      </c>
      <c r="L427" s="42">
        <v>8</v>
      </c>
      <c r="M427" s="42">
        <v>6</v>
      </c>
      <c r="N427" s="47" t="s">
        <v>1653</v>
      </c>
      <c r="O427" s="39">
        <v>42219</v>
      </c>
      <c r="P427" s="38" t="s">
        <v>1608</v>
      </c>
      <c r="Q427" s="65">
        <v>1199348.46</v>
      </c>
    </row>
    <row r="428" spans="1:17" ht="23.25" x14ac:dyDescent="0.25">
      <c r="A428" s="1">
        <v>427</v>
      </c>
      <c r="B428" s="2" t="s">
        <v>327</v>
      </c>
      <c r="C428" s="24"/>
      <c r="D428" s="29" t="s">
        <v>342</v>
      </c>
      <c r="E428" s="29" t="s">
        <v>18</v>
      </c>
      <c r="F428" s="29" t="s">
        <v>343</v>
      </c>
      <c r="G428" s="29" t="s">
        <v>20</v>
      </c>
      <c r="H428" s="29" t="s">
        <v>345</v>
      </c>
      <c r="I428" s="42">
        <v>3</v>
      </c>
      <c r="J428" s="33" t="str">
        <f t="shared" si="7"/>
        <v>городской округ Краснотурьинск, г. Краснотурьинск, ул. Зои Космодемьянской, д. 3</v>
      </c>
      <c r="K428" s="42">
        <v>741.73</v>
      </c>
      <c r="L428" s="42">
        <v>16</v>
      </c>
      <c r="M428" s="42">
        <v>5</v>
      </c>
      <c r="N428" s="47" t="s">
        <v>1653</v>
      </c>
      <c r="O428" s="39">
        <v>42219</v>
      </c>
      <c r="P428" s="38" t="s">
        <v>1608</v>
      </c>
      <c r="Q428" s="65">
        <v>1885400.77</v>
      </c>
    </row>
    <row r="429" spans="1:17" ht="23.25" x14ac:dyDescent="0.25">
      <c r="A429" s="1">
        <v>428</v>
      </c>
      <c r="B429" s="2" t="s">
        <v>327</v>
      </c>
      <c r="C429" s="24"/>
      <c r="D429" s="29" t="s">
        <v>342</v>
      </c>
      <c r="E429" s="29" t="s">
        <v>18</v>
      </c>
      <c r="F429" s="29" t="s">
        <v>343</v>
      </c>
      <c r="G429" s="29" t="s">
        <v>20</v>
      </c>
      <c r="H429" s="29" t="s">
        <v>75</v>
      </c>
      <c r="I429" s="42">
        <v>27</v>
      </c>
      <c r="J429" s="33" t="str">
        <f t="shared" si="7"/>
        <v>городской округ Краснотурьинск, г. Краснотурьинск, ул. Карла Маркса, д. 27</v>
      </c>
      <c r="K429" s="42">
        <v>718.8</v>
      </c>
      <c r="L429" s="42">
        <v>16</v>
      </c>
      <c r="M429" s="42">
        <v>6</v>
      </c>
      <c r="N429" s="47" t="s">
        <v>1736</v>
      </c>
      <c r="O429" s="39">
        <v>42479</v>
      </c>
      <c r="P429" s="38" t="s">
        <v>1608</v>
      </c>
      <c r="Q429" s="65">
        <v>1477572.87</v>
      </c>
    </row>
    <row r="430" spans="1:17" ht="23.25" x14ac:dyDescent="0.25">
      <c r="A430" s="1">
        <v>429</v>
      </c>
      <c r="B430" s="2" t="s">
        <v>327</v>
      </c>
      <c r="C430" s="24"/>
      <c r="D430" s="29" t="s">
        <v>342</v>
      </c>
      <c r="E430" s="29" t="s">
        <v>18</v>
      </c>
      <c r="F430" s="29" t="s">
        <v>343</v>
      </c>
      <c r="G430" s="29" t="s">
        <v>20</v>
      </c>
      <c r="H430" s="29" t="s">
        <v>75</v>
      </c>
      <c r="I430" s="42">
        <v>29</v>
      </c>
      <c r="J430" s="33" t="str">
        <f t="shared" si="7"/>
        <v>городской округ Краснотурьинск, г. Краснотурьинск, ул. Карла Маркса, д. 29</v>
      </c>
      <c r="K430" s="42">
        <v>3176.9</v>
      </c>
      <c r="L430" s="42">
        <v>45</v>
      </c>
      <c r="M430" s="42">
        <v>6</v>
      </c>
      <c r="N430" s="47" t="s">
        <v>1736</v>
      </c>
      <c r="O430" s="39">
        <v>42479</v>
      </c>
      <c r="P430" s="38" t="s">
        <v>1608</v>
      </c>
      <c r="Q430" s="65">
        <v>3222340.26</v>
      </c>
    </row>
    <row r="431" spans="1:17" ht="23.25" x14ac:dyDescent="0.25">
      <c r="A431" s="1">
        <v>430</v>
      </c>
      <c r="B431" s="2" t="s">
        <v>327</v>
      </c>
      <c r="C431" s="24"/>
      <c r="D431" s="29" t="s">
        <v>342</v>
      </c>
      <c r="E431" s="29" t="s">
        <v>18</v>
      </c>
      <c r="F431" s="29" t="s">
        <v>343</v>
      </c>
      <c r="G431" s="29" t="s">
        <v>20</v>
      </c>
      <c r="H431" s="29" t="s">
        <v>75</v>
      </c>
      <c r="I431" s="42">
        <v>38</v>
      </c>
      <c r="J431" s="33" t="str">
        <f t="shared" si="7"/>
        <v>городской округ Краснотурьинск, г. Краснотурьинск, ул. Карла Маркса, д. 38</v>
      </c>
      <c r="K431" s="42">
        <v>727.3</v>
      </c>
      <c r="L431" s="42">
        <v>12</v>
      </c>
      <c r="M431" s="42">
        <v>3</v>
      </c>
      <c r="N431" s="47" t="s">
        <v>1653</v>
      </c>
      <c r="O431" s="39">
        <v>42219</v>
      </c>
      <c r="P431" s="38" t="s">
        <v>1608</v>
      </c>
      <c r="Q431" s="65">
        <v>1134785.94</v>
      </c>
    </row>
    <row r="432" spans="1:17" ht="23.25" x14ac:dyDescent="0.25">
      <c r="A432" s="1">
        <v>431</v>
      </c>
      <c r="B432" s="2" t="s">
        <v>327</v>
      </c>
      <c r="C432" s="24"/>
      <c r="D432" s="29" t="s">
        <v>342</v>
      </c>
      <c r="E432" s="29" t="s">
        <v>18</v>
      </c>
      <c r="F432" s="29" t="s">
        <v>343</v>
      </c>
      <c r="G432" s="29" t="s">
        <v>20</v>
      </c>
      <c r="H432" s="29" t="s">
        <v>96</v>
      </c>
      <c r="I432" s="42">
        <v>19</v>
      </c>
      <c r="J432" s="33" t="str">
        <f t="shared" si="7"/>
        <v>городской округ Краснотурьинск, г. Краснотурьинск, ул. Металлургов, д. 19</v>
      </c>
      <c r="K432" s="42">
        <v>727.1</v>
      </c>
      <c r="L432" s="42">
        <v>12</v>
      </c>
      <c r="M432" s="42">
        <v>8</v>
      </c>
      <c r="N432" s="47" t="s">
        <v>1653</v>
      </c>
      <c r="O432" s="39">
        <v>42219</v>
      </c>
      <c r="P432" s="38" t="s">
        <v>1608</v>
      </c>
      <c r="Q432" s="65">
        <v>3842307.97</v>
      </c>
    </row>
    <row r="433" spans="1:17" ht="23.25" x14ac:dyDescent="0.25">
      <c r="A433" s="1">
        <v>432</v>
      </c>
      <c r="B433" s="2" t="s">
        <v>327</v>
      </c>
      <c r="C433" s="24"/>
      <c r="D433" s="29" t="s">
        <v>342</v>
      </c>
      <c r="E433" s="29" t="s">
        <v>18</v>
      </c>
      <c r="F433" s="29" t="s">
        <v>343</v>
      </c>
      <c r="G433" s="29" t="s">
        <v>20</v>
      </c>
      <c r="H433" s="29" t="s">
        <v>96</v>
      </c>
      <c r="I433" s="42">
        <v>49</v>
      </c>
      <c r="J433" s="33" t="str">
        <f t="shared" si="7"/>
        <v>городской округ Краснотурьинск, г. Краснотурьинск, ул. Металлургов, д. 49</v>
      </c>
      <c r="K433" s="42">
        <v>745.4</v>
      </c>
      <c r="L433" s="42">
        <v>16</v>
      </c>
      <c r="M433" s="42">
        <v>4</v>
      </c>
      <c r="N433" s="47" t="s">
        <v>1902</v>
      </c>
      <c r="O433" s="39" t="s">
        <v>1903</v>
      </c>
      <c r="P433" s="38" t="s">
        <v>1904</v>
      </c>
      <c r="Q433" s="65">
        <v>4090047.55</v>
      </c>
    </row>
    <row r="434" spans="1:17" ht="23.25" x14ac:dyDescent="0.25">
      <c r="A434" s="1">
        <v>433</v>
      </c>
      <c r="B434" s="2" t="s">
        <v>327</v>
      </c>
      <c r="C434" s="24"/>
      <c r="D434" s="29" t="s">
        <v>342</v>
      </c>
      <c r="E434" s="29" t="s">
        <v>18</v>
      </c>
      <c r="F434" s="29" t="s">
        <v>343</v>
      </c>
      <c r="G434" s="29" t="s">
        <v>20</v>
      </c>
      <c r="H434" s="29" t="s">
        <v>346</v>
      </c>
      <c r="I434" s="42">
        <v>31</v>
      </c>
      <c r="J434" s="33" t="str">
        <f t="shared" si="7"/>
        <v>городской округ Краснотурьинск, г. Краснотурьинск, ул. Микова, д. 31</v>
      </c>
      <c r="K434" s="42">
        <v>733</v>
      </c>
      <c r="L434" s="42">
        <v>12</v>
      </c>
      <c r="M434" s="42">
        <v>3</v>
      </c>
      <c r="N434" s="47" t="s">
        <v>1653</v>
      </c>
      <c r="O434" s="39">
        <v>42219</v>
      </c>
      <c r="P434" s="38" t="s">
        <v>1608</v>
      </c>
      <c r="Q434" s="65">
        <v>2476113.1800000002</v>
      </c>
    </row>
    <row r="435" spans="1:17" ht="23.25" x14ac:dyDescent="0.25">
      <c r="A435" s="1">
        <v>434</v>
      </c>
      <c r="B435" s="2" t="s">
        <v>327</v>
      </c>
      <c r="C435" s="49"/>
      <c r="D435" s="50" t="s">
        <v>342</v>
      </c>
      <c r="E435" s="50" t="s">
        <v>18</v>
      </c>
      <c r="F435" s="50" t="s">
        <v>343</v>
      </c>
      <c r="G435" s="50" t="s">
        <v>20</v>
      </c>
      <c r="H435" s="50" t="s">
        <v>349</v>
      </c>
      <c r="I435" s="51">
        <v>21</v>
      </c>
      <c r="J435" s="52" t="str">
        <f t="shared" si="7"/>
        <v>городской округ Краснотурьинск, г. Краснотурьинск, ул. Рюмина, д. 21</v>
      </c>
      <c r="K435" s="51">
        <v>9781.5</v>
      </c>
      <c r="L435" s="51">
        <v>162</v>
      </c>
      <c r="M435" s="51">
        <v>3</v>
      </c>
      <c r="N435" s="53" t="s">
        <v>1479</v>
      </c>
      <c r="O435" s="54">
        <v>42570</v>
      </c>
      <c r="P435" s="55" t="s">
        <v>1494</v>
      </c>
      <c r="Q435" s="65">
        <v>6080563.1699999999</v>
      </c>
    </row>
    <row r="436" spans="1:17" ht="23.25" x14ac:dyDescent="0.25">
      <c r="A436" s="1">
        <v>435</v>
      </c>
      <c r="B436" s="2" t="s">
        <v>327</v>
      </c>
      <c r="C436" s="24"/>
      <c r="D436" s="29" t="s">
        <v>342</v>
      </c>
      <c r="E436" s="29" t="s">
        <v>18</v>
      </c>
      <c r="F436" s="29" t="s">
        <v>343</v>
      </c>
      <c r="G436" s="29" t="s">
        <v>20</v>
      </c>
      <c r="H436" s="29" t="s">
        <v>77</v>
      </c>
      <c r="I436" s="42">
        <v>1</v>
      </c>
      <c r="J436" s="33" t="str">
        <f t="shared" si="7"/>
        <v>городской округ Краснотурьинск, г. Краснотурьинск, ул. Свердлова, д. 1</v>
      </c>
      <c r="K436" s="42">
        <v>1609.5</v>
      </c>
      <c r="L436" s="42">
        <v>24</v>
      </c>
      <c r="M436" s="42">
        <v>5</v>
      </c>
      <c r="N436" s="47" t="s">
        <v>1653</v>
      </c>
      <c r="O436" s="39">
        <v>42219</v>
      </c>
      <c r="P436" s="38" t="s">
        <v>1608</v>
      </c>
      <c r="Q436" s="65">
        <v>5510774.6399999997</v>
      </c>
    </row>
    <row r="437" spans="1:17" ht="23.25" x14ac:dyDescent="0.25">
      <c r="A437" s="1">
        <v>436</v>
      </c>
      <c r="B437" s="2" t="s">
        <v>327</v>
      </c>
      <c r="C437" s="24"/>
      <c r="D437" s="29" t="s">
        <v>342</v>
      </c>
      <c r="E437" s="29" t="s">
        <v>18</v>
      </c>
      <c r="F437" s="29" t="s">
        <v>343</v>
      </c>
      <c r="G437" s="29" t="s">
        <v>20</v>
      </c>
      <c r="H437" s="29" t="s">
        <v>77</v>
      </c>
      <c r="I437" s="42">
        <v>3</v>
      </c>
      <c r="J437" s="33" t="str">
        <f t="shared" si="7"/>
        <v>городской округ Краснотурьинск, г. Краснотурьинск, ул. Свердлова, д. 3</v>
      </c>
      <c r="K437" s="42">
        <v>1052.7</v>
      </c>
      <c r="L437" s="42">
        <v>18</v>
      </c>
      <c r="M437" s="42">
        <v>7</v>
      </c>
      <c r="N437" s="47" t="s">
        <v>1653</v>
      </c>
      <c r="O437" s="39">
        <v>42219</v>
      </c>
      <c r="P437" s="38" t="s">
        <v>1608</v>
      </c>
      <c r="Q437" s="65">
        <v>4997498.4400000004</v>
      </c>
    </row>
    <row r="438" spans="1:17" ht="23.25" x14ac:dyDescent="0.25">
      <c r="A438" s="1">
        <v>437</v>
      </c>
      <c r="B438" s="2" t="s">
        <v>327</v>
      </c>
      <c r="C438" s="24"/>
      <c r="D438" s="29" t="s">
        <v>342</v>
      </c>
      <c r="E438" s="29" t="s">
        <v>18</v>
      </c>
      <c r="F438" s="29" t="s">
        <v>343</v>
      </c>
      <c r="G438" s="29" t="s">
        <v>20</v>
      </c>
      <c r="H438" s="29" t="s">
        <v>77</v>
      </c>
      <c r="I438" s="42">
        <v>4</v>
      </c>
      <c r="J438" s="33" t="str">
        <f t="shared" si="7"/>
        <v>городской округ Краснотурьинск, г. Краснотурьинск, ул. Свердлова, д. 4</v>
      </c>
      <c r="K438" s="42">
        <v>664.9</v>
      </c>
      <c r="L438" s="42">
        <v>12</v>
      </c>
      <c r="M438" s="42">
        <v>6</v>
      </c>
      <c r="N438" s="47" t="s">
        <v>1905</v>
      </c>
      <c r="O438" s="39">
        <v>42479</v>
      </c>
      <c r="P438" s="38" t="s">
        <v>1608</v>
      </c>
      <c r="Q438" s="65">
        <v>1170381.83</v>
      </c>
    </row>
    <row r="439" spans="1:17" ht="23.25" x14ac:dyDescent="0.25">
      <c r="A439" s="1">
        <v>438</v>
      </c>
      <c r="B439" s="2" t="s">
        <v>327</v>
      </c>
      <c r="C439" s="24"/>
      <c r="D439" s="29" t="s">
        <v>342</v>
      </c>
      <c r="E439" s="29" t="s">
        <v>18</v>
      </c>
      <c r="F439" s="29" t="s">
        <v>343</v>
      </c>
      <c r="G439" s="29" t="s">
        <v>20</v>
      </c>
      <c r="H439" s="29" t="s">
        <v>347</v>
      </c>
      <c r="I439" s="42">
        <v>22</v>
      </c>
      <c r="J439" s="33" t="str">
        <f t="shared" si="7"/>
        <v>городской округ Краснотурьинск, г. Краснотурьинск, ул. Серова, д. 22</v>
      </c>
      <c r="K439" s="42">
        <v>1323.6</v>
      </c>
      <c r="L439" s="42">
        <v>24</v>
      </c>
      <c r="M439" s="42">
        <v>6</v>
      </c>
      <c r="N439" s="47" t="s">
        <v>1653</v>
      </c>
      <c r="O439" s="39">
        <v>42219</v>
      </c>
      <c r="P439" s="38" t="s">
        <v>1608</v>
      </c>
      <c r="Q439" s="65">
        <v>4800583.55</v>
      </c>
    </row>
    <row r="440" spans="1:17" ht="23.25" x14ac:dyDescent="0.25">
      <c r="A440" s="1">
        <v>439</v>
      </c>
      <c r="B440" s="2" t="s">
        <v>327</v>
      </c>
      <c r="C440" s="24"/>
      <c r="D440" s="29" t="s">
        <v>342</v>
      </c>
      <c r="E440" s="29" t="s">
        <v>18</v>
      </c>
      <c r="F440" s="29" t="s">
        <v>343</v>
      </c>
      <c r="G440" s="29" t="s">
        <v>20</v>
      </c>
      <c r="H440" s="29" t="s">
        <v>347</v>
      </c>
      <c r="I440" s="42">
        <v>26</v>
      </c>
      <c r="J440" s="33" t="str">
        <f t="shared" si="7"/>
        <v>городской округ Краснотурьинск, г. Краснотурьинск, ул. Серова, д. 26</v>
      </c>
      <c r="K440" s="42">
        <v>451</v>
      </c>
      <c r="L440" s="42">
        <v>8</v>
      </c>
      <c r="M440" s="42">
        <v>8</v>
      </c>
      <c r="N440" s="47" t="s">
        <v>1905</v>
      </c>
      <c r="O440" s="39">
        <v>42479</v>
      </c>
      <c r="P440" s="38" t="s">
        <v>1608</v>
      </c>
      <c r="Q440" s="65">
        <v>3048172.12</v>
      </c>
    </row>
    <row r="441" spans="1:17" ht="23.25" x14ac:dyDescent="0.25">
      <c r="A441" s="1">
        <v>440</v>
      </c>
      <c r="B441" s="2" t="s">
        <v>327</v>
      </c>
      <c r="C441" s="24"/>
      <c r="D441" s="29" t="s">
        <v>342</v>
      </c>
      <c r="E441" s="29" t="s">
        <v>18</v>
      </c>
      <c r="F441" s="29" t="s">
        <v>343</v>
      </c>
      <c r="G441" s="29" t="s">
        <v>20</v>
      </c>
      <c r="H441" s="29" t="s">
        <v>347</v>
      </c>
      <c r="I441" s="42">
        <v>34</v>
      </c>
      <c r="J441" s="33" t="str">
        <f t="shared" si="7"/>
        <v>городской округ Краснотурьинск, г. Краснотурьинск, ул. Серова, д. 34</v>
      </c>
      <c r="K441" s="42">
        <v>774.8</v>
      </c>
      <c r="L441" s="42">
        <v>12</v>
      </c>
      <c r="M441" s="42">
        <v>4</v>
      </c>
      <c r="N441" s="47" t="s">
        <v>1653</v>
      </c>
      <c r="O441" s="39">
        <v>42219</v>
      </c>
      <c r="P441" s="38" t="s">
        <v>1608</v>
      </c>
      <c r="Q441" s="65">
        <v>2860214.98</v>
      </c>
    </row>
    <row r="442" spans="1:17" ht="23.25" x14ac:dyDescent="0.25">
      <c r="A442" s="1">
        <v>441</v>
      </c>
      <c r="B442" s="2" t="s">
        <v>327</v>
      </c>
      <c r="C442" s="24"/>
      <c r="D442" s="29" t="s">
        <v>342</v>
      </c>
      <c r="E442" s="29" t="s">
        <v>18</v>
      </c>
      <c r="F442" s="29" t="s">
        <v>343</v>
      </c>
      <c r="G442" s="29" t="s">
        <v>20</v>
      </c>
      <c r="H442" s="29" t="s">
        <v>347</v>
      </c>
      <c r="I442" s="42">
        <v>8</v>
      </c>
      <c r="J442" s="33" t="str">
        <f t="shared" si="7"/>
        <v>городской округ Краснотурьинск, г. Краснотурьинск, ул. Серова, д. 8</v>
      </c>
      <c r="K442" s="42">
        <v>210.2</v>
      </c>
      <c r="L442" s="42">
        <v>4</v>
      </c>
      <c r="M442" s="42">
        <v>3</v>
      </c>
      <c r="N442" s="47" t="s">
        <v>1653</v>
      </c>
      <c r="O442" s="39">
        <v>42219</v>
      </c>
      <c r="P442" s="38" t="s">
        <v>1608</v>
      </c>
      <c r="Q442" s="65">
        <v>862875</v>
      </c>
    </row>
    <row r="443" spans="1:17" ht="23.25" x14ac:dyDescent="0.25">
      <c r="A443" s="1">
        <v>442</v>
      </c>
      <c r="B443" s="2" t="s">
        <v>327</v>
      </c>
      <c r="C443" s="24"/>
      <c r="D443" s="29" t="s">
        <v>342</v>
      </c>
      <c r="E443" s="29" t="s">
        <v>18</v>
      </c>
      <c r="F443" s="29" t="s">
        <v>343</v>
      </c>
      <c r="G443" s="29" t="s">
        <v>20</v>
      </c>
      <c r="H443" s="29" t="s">
        <v>162</v>
      </c>
      <c r="I443" s="42">
        <v>42</v>
      </c>
      <c r="J443" s="33" t="str">
        <f t="shared" si="7"/>
        <v>городской округ Краснотурьинск, г. Краснотурьинск, ул. Фрунзе, д. 42</v>
      </c>
      <c r="K443" s="42">
        <v>628.1</v>
      </c>
      <c r="L443" s="42">
        <v>12</v>
      </c>
      <c r="M443" s="42">
        <v>7</v>
      </c>
      <c r="N443" s="47" t="s">
        <v>1653</v>
      </c>
      <c r="O443" s="39">
        <v>42219</v>
      </c>
      <c r="P443" s="38" t="s">
        <v>1608</v>
      </c>
      <c r="Q443" s="65">
        <v>2671935.36</v>
      </c>
    </row>
    <row r="444" spans="1:17" ht="23.25" x14ac:dyDescent="0.25">
      <c r="A444" s="1">
        <v>443</v>
      </c>
      <c r="B444" s="2" t="s">
        <v>327</v>
      </c>
      <c r="C444" s="24"/>
      <c r="D444" s="29" t="s">
        <v>342</v>
      </c>
      <c r="E444" s="29" t="s">
        <v>18</v>
      </c>
      <c r="F444" s="29" t="s">
        <v>343</v>
      </c>
      <c r="G444" s="29" t="s">
        <v>20</v>
      </c>
      <c r="H444" s="29" t="s">
        <v>162</v>
      </c>
      <c r="I444" s="42">
        <v>50</v>
      </c>
      <c r="J444" s="33" t="str">
        <f t="shared" si="7"/>
        <v>городской округ Краснотурьинск, г. Краснотурьинск, ул. Фрунзе, д. 50</v>
      </c>
      <c r="K444" s="42">
        <v>526.70000000000005</v>
      </c>
      <c r="L444" s="42">
        <v>8</v>
      </c>
      <c r="M444" s="42">
        <v>5</v>
      </c>
      <c r="N444" s="47" t="s">
        <v>1653</v>
      </c>
      <c r="O444" s="39">
        <v>42219</v>
      </c>
      <c r="P444" s="38" t="s">
        <v>1608</v>
      </c>
      <c r="Q444" s="65">
        <v>1091345.3400000001</v>
      </c>
    </row>
    <row r="445" spans="1:17" ht="23.25" x14ac:dyDescent="0.25">
      <c r="A445" s="1">
        <v>444</v>
      </c>
      <c r="B445" s="2" t="s">
        <v>327</v>
      </c>
      <c r="C445" s="24"/>
      <c r="D445" s="29" t="s">
        <v>342</v>
      </c>
      <c r="E445" s="29" t="s">
        <v>18</v>
      </c>
      <c r="F445" s="29" t="s">
        <v>343</v>
      </c>
      <c r="G445" s="29" t="s">
        <v>20</v>
      </c>
      <c r="H445" s="29" t="s">
        <v>162</v>
      </c>
      <c r="I445" s="42">
        <v>52</v>
      </c>
      <c r="J445" s="33" t="str">
        <f t="shared" si="7"/>
        <v>городской округ Краснотурьинск, г. Краснотурьинск, ул. Фрунзе, д. 52</v>
      </c>
      <c r="K445" s="42">
        <v>1068.2</v>
      </c>
      <c r="L445" s="42">
        <v>18</v>
      </c>
      <c r="M445" s="42">
        <v>6</v>
      </c>
      <c r="N445" s="47" t="s">
        <v>1653</v>
      </c>
      <c r="O445" s="39">
        <v>42219</v>
      </c>
      <c r="P445" s="38" t="s">
        <v>1608</v>
      </c>
      <c r="Q445" s="65">
        <v>3100732.43</v>
      </c>
    </row>
    <row r="446" spans="1:17" ht="23.25" x14ac:dyDescent="0.25">
      <c r="A446" s="1">
        <v>445</v>
      </c>
      <c r="B446" s="2" t="s">
        <v>327</v>
      </c>
      <c r="C446" s="24"/>
      <c r="D446" s="29" t="s">
        <v>342</v>
      </c>
      <c r="E446" s="29" t="s">
        <v>18</v>
      </c>
      <c r="F446" s="29" t="s">
        <v>343</v>
      </c>
      <c r="G446" s="29" t="s">
        <v>20</v>
      </c>
      <c r="H446" s="29" t="s">
        <v>162</v>
      </c>
      <c r="I446" s="42">
        <v>54</v>
      </c>
      <c r="J446" s="33" t="str">
        <f t="shared" si="7"/>
        <v>городской округ Краснотурьинск, г. Краснотурьинск, ул. Фрунзе, д. 54</v>
      </c>
      <c r="K446" s="42">
        <v>439.4</v>
      </c>
      <c r="L446" s="42">
        <v>8</v>
      </c>
      <c r="M446" s="42">
        <v>7</v>
      </c>
      <c r="N446" s="47" t="s">
        <v>1653</v>
      </c>
      <c r="O446" s="39">
        <v>42219</v>
      </c>
      <c r="P446" s="38" t="s">
        <v>1608</v>
      </c>
      <c r="Q446" s="65">
        <v>2053421.83</v>
      </c>
    </row>
    <row r="447" spans="1:17" ht="23.25" x14ac:dyDescent="0.25">
      <c r="A447" s="1">
        <v>446</v>
      </c>
      <c r="B447" s="2" t="s">
        <v>327</v>
      </c>
      <c r="C447" s="24"/>
      <c r="D447" s="29" t="s">
        <v>342</v>
      </c>
      <c r="E447" s="29" t="s">
        <v>18</v>
      </c>
      <c r="F447" s="29" t="s">
        <v>343</v>
      </c>
      <c r="G447" s="29" t="s">
        <v>20</v>
      </c>
      <c r="H447" s="29" t="s">
        <v>162</v>
      </c>
      <c r="I447" s="42">
        <v>56</v>
      </c>
      <c r="J447" s="33" t="str">
        <f t="shared" si="7"/>
        <v>городской округ Краснотурьинск, г. Краснотурьинск, ул. Фрунзе, д. 56</v>
      </c>
      <c r="K447" s="42">
        <v>1242.56</v>
      </c>
      <c r="L447" s="42">
        <v>15</v>
      </c>
      <c r="M447" s="42">
        <v>7</v>
      </c>
      <c r="N447" s="47" t="s">
        <v>1653</v>
      </c>
      <c r="O447" s="39">
        <v>42219</v>
      </c>
      <c r="P447" s="38" t="s">
        <v>1608</v>
      </c>
      <c r="Q447" s="65">
        <v>5619004.3099999996</v>
      </c>
    </row>
    <row r="448" spans="1:17" ht="23.25" x14ac:dyDescent="0.25">
      <c r="A448" s="1">
        <v>447</v>
      </c>
      <c r="B448" s="2" t="s">
        <v>327</v>
      </c>
      <c r="C448" s="24"/>
      <c r="D448" s="29" t="s">
        <v>342</v>
      </c>
      <c r="E448" s="29" t="s">
        <v>18</v>
      </c>
      <c r="F448" s="29" t="s">
        <v>343</v>
      </c>
      <c r="G448" s="29" t="s">
        <v>20</v>
      </c>
      <c r="H448" s="29" t="s">
        <v>348</v>
      </c>
      <c r="I448" s="42">
        <v>50</v>
      </c>
      <c r="J448" s="33" t="str">
        <f t="shared" si="7"/>
        <v>городской округ Краснотурьинск, г. Краснотурьинск, ул. Фурманова, д. 50</v>
      </c>
      <c r="K448" s="42">
        <v>512</v>
      </c>
      <c r="L448" s="42">
        <v>8</v>
      </c>
      <c r="M448" s="42">
        <v>7</v>
      </c>
      <c r="N448" s="47" t="s">
        <v>1653</v>
      </c>
      <c r="O448" s="39">
        <v>42219</v>
      </c>
      <c r="P448" s="38" t="s">
        <v>1608</v>
      </c>
      <c r="Q448" s="65">
        <v>1997972.56</v>
      </c>
    </row>
    <row r="449" spans="1:17" ht="23.25" x14ac:dyDescent="0.25">
      <c r="A449" s="1">
        <v>448</v>
      </c>
      <c r="B449" s="2" t="s">
        <v>327</v>
      </c>
      <c r="C449" s="24"/>
      <c r="D449" s="29" t="s">
        <v>342</v>
      </c>
      <c r="E449" s="29" t="s">
        <v>18</v>
      </c>
      <c r="F449" s="29" t="s">
        <v>343</v>
      </c>
      <c r="G449" s="29" t="s">
        <v>20</v>
      </c>
      <c r="H449" s="29" t="s">
        <v>247</v>
      </c>
      <c r="I449" s="42">
        <v>3</v>
      </c>
      <c r="J449" s="33" t="str">
        <f t="shared" si="7"/>
        <v>городской округ Краснотурьинск, г. Краснотурьинск, ул. Чайковского, д. 3</v>
      </c>
      <c r="K449" s="42">
        <v>446</v>
      </c>
      <c r="L449" s="42">
        <v>8</v>
      </c>
      <c r="M449" s="42">
        <v>7</v>
      </c>
      <c r="N449" s="47" t="s">
        <v>1653</v>
      </c>
      <c r="O449" s="39">
        <v>42219</v>
      </c>
      <c r="P449" s="38" t="s">
        <v>1608</v>
      </c>
      <c r="Q449" s="65">
        <v>2657967.81</v>
      </c>
    </row>
    <row r="450" spans="1:17" ht="23.25" x14ac:dyDescent="0.25">
      <c r="A450" s="1">
        <v>449</v>
      </c>
      <c r="B450" s="2" t="s">
        <v>327</v>
      </c>
      <c r="C450" s="24"/>
      <c r="D450" s="29" t="s">
        <v>342</v>
      </c>
      <c r="E450" s="29" t="s">
        <v>18</v>
      </c>
      <c r="F450" s="29" t="s">
        <v>343</v>
      </c>
      <c r="G450" s="29" t="s">
        <v>20</v>
      </c>
      <c r="H450" s="29" t="s">
        <v>165</v>
      </c>
      <c r="I450" s="42">
        <v>13</v>
      </c>
      <c r="J450" s="33" t="str">
        <f t="shared" ref="J450:J513" si="8">C450&amp;""&amp;D450&amp;", "&amp;E450&amp;" "&amp;F450&amp;", "&amp;G450&amp;" "&amp;H450&amp;", д. "&amp;I450</f>
        <v>городской округ Краснотурьинск, г. Краснотурьинск, ул. Чернышевского, д. 13</v>
      </c>
      <c r="K450" s="42">
        <v>701.4</v>
      </c>
      <c r="L450" s="42">
        <v>12</v>
      </c>
      <c r="M450" s="42">
        <v>7</v>
      </c>
      <c r="N450" s="47" t="s">
        <v>1653</v>
      </c>
      <c r="O450" s="39">
        <v>42219</v>
      </c>
      <c r="P450" s="38" t="s">
        <v>1608</v>
      </c>
      <c r="Q450" s="65">
        <v>3497422.77</v>
      </c>
    </row>
    <row r="451" spans="1:17" ht="23.25" x14ac:dyDescent="0.25">
      <c r="A451" s="1">
        <v>450</v>
      </c>
      <c r="B451" s="2" t="s">
        <v>327</v>
      </c>
      <c r="C451" s="24"/>
      <c r="D451" s="29" t="s">
        <v>342</v>
      </c>
      <c r="E451" s="29" t="s">
        <v>18</v>
      </c>
      <c r="F451" s="29" t="s">
        <v>343</v>
      </c>
      <c r="G451" s="29" t="s">
        <v>20</v>
      </c>
      <c r="H451" s="29" t="s">
        <v>274</v>
      </c>
      <c r="I451" s="42">
        <v>2</v>
      </c>
      <c r="J451" s="33" t="str">
        <f t="shared" si="8"/>
        <v>городской округ Краснотурьинск, г. Краснотурьинск, ул. Чкалова, д. 2</v>
      </c>
      <c r="K451" s="42">
        <v>428.9</v>
      </c>
      <c r="L451" s="42">
        <v>8</v>
      </c>
      <c r="M451" s="42">
        <v>3</v>
      </c>
      <c r="N451" s="47" t="s">
        <v>1653</v>
      </c>
      <c r="O451" s="39">
        <v>42219</v>
      </c>
      <c r="P451" s="38" t="s">
        <v>1608</v>
      </c>
      <c r="Q451" s="65">
        <v>1226181.6599999999</v>
      </c>
    </row>
    <row r="452" spans="1:17" ht="23.25" x14ac:dyDescent="0.25">
      <c r="A452" s="1">
        <v>451</v>
      </c>
      <c r="B452" s="2" t="s">
        <v>327</v>
      </c>
      <c r="C452" s="24"/>
      <c r="D452" s="29" t="s">
        <v>342</v>
      </c>
      <c r="E452" s="29" t="s">
        <v>1500</v>
      </c>
      <c r="F452" s="29" t="s">
        <v>747</v>
      </c>
      <c r="G452" s="29" t="s">
        <v>20</v>
      </c>
      <c r="H452" s="29" t="s">
        <v>56</v>
      </c>
      <c r="I452" s="42">
        <v>9</v>
      </c>
      <c r="J452" s="33" t="str">
        <f t="shared" si="8"/>
        <v>городской округ Краснотурьинск, пос. Рудничный (г Краснотурьинск), ул. Первомайская, д. 9</v>
      </c>
      <c r="K452" s="42">
        <v>369.2</v>
      </c>
      <c r="L452" s="42">
        <v>8</v>
      </c>
      <c r="M452" s="42">
        <v>5</v>
      </c>
      <c r="N452" s="47" t="s">
        <v>1653</v>
      </c>
      <c r="O452" s="39">
        <v>42219</v>
      </c>
      <c r="P452" s="38" t="s">
        <v>1608</v>
      </c>
      <c r="Q452" s="65">
        <v>2304392.2799999998</v>
      </c>
    </row>
    <row r="453" spans="1:17" ht="23.25" x14ac:dyDescent="0.25">
      <c r="A453" s="1">
        <v>452</v>
      </c>
      <c r="B453" s="2" t="s">
        <v>327</v>
      </c>
      <c r="C453" s="24"/>
      <c r="D453" s="29" t="s">
        <v>350</v>
      </c>
      <c r="E453" s="29" t="s">
        <v>18</v>
      </c>
      <c r="F453" s="29" t="s">
        <v>351</v>
      </c>
      <c r="G453" s="29" t="s">
        <v>20</v>
      </c>
      <c r="H453" s="29" t="s">
        <v>28</v>
      </c>
      <c r="I453" s="42">
        <v>10</v>
      </c>
      <c r="J453" s="33" t="str">
        <f t="shared" si="8"/>
        <v>городской округ Красноуральск, г. Красноуральск, ул. Калинина, д. 10</v>
      </c>
      <c r="K453" s="42">
        <v>286.39999999999998</v>
      </c>
      <c r="L453" s="42">
        <v>4</v>
      </c>
      <c r="M453" s="42">
        <v>7</v>
      </c>
      <c r="N453" s="47" t="s">
        <v>1737</v>
      </c>
      <c r="O453" s="39">
        <v>42485</v>
      </c>
      <c r="P453" s="38" t="s">
        <v>1610</v>
      </c>
      <c r="Q453" s="65">
        <v>2179004.52</v>
      </c>
    </row>
    <row r="454" spans="1:17" ht="23.25" x14ac:dyDescent="0.25">
      <c r="A454" s="1">
        <v>453</v>
      </c>
      <c r="B454" s="2" t="s">
        <v>327</v>
      </c>
      <c r="C454" s="24"/>
      <c r="D454" s="29" t="s">
        <v>350</v>
      </c>
      <c r="E454" s="29" t="s">
        <v>18</v>
      </c>
      <c r="F454" s="29" t="s">
        <v>351</v>
      </c>
      <c r="G454" s="29" t="s">
        <v>20</v>
      </c>
      <c r="H454" s="29" t="s">
        <v>28</v>
      </c>
      <c r="I454" s="42">
        <v>12</v>
      </c>
      <c r="J454" s="33" t="str">
        <f t="shared" si="8"/>
        <v>городской округ Красноуральск, г. Красноуральск, ул. Калинина, д. 12</v>
      </c>
      <c r="K454" s="42">
        <v>299.7</v>
      </c>
      <c r="L454" s="42">
        <v>4</v>
      </c>
      <c r="M454" s="42">
        <v>7</v>
      </c>
      <c r="N454" s="47" t="s">
        <v>1737</v>
      </c>
      <c r="O454" s="39">
        <v>42485</v>
      </c>
      <c r="P454" s="38" t="s">
        <v>1610</v>
      </c>
      <c r="Q454" s="65">
        <v>2155592.14</v>
      </c>
    </row>
    <row r="455" spans="1:17" ht="23.25" x14ac:dyDescent="0.25">
      <c r="A455" s="1">
        <v>454</v>
      </c>
      <c r="B455" s="2" t="s">
        <v>327</v>
      </c>
      <c r="C455" s="24"/>
      <c r="D455" s="29" t="s">
        <v>350</v>
      </c>
      <c r="E455" s="29" t="s">
        <v>18</v>
      </c>
      <c r="F455" s="29" t="s">
        <v>351</v>
      </c>
      <c r="G455" s="29" t="s">
        <v>20</v>
      </c>
      <c r="H455" s="29" t="s">
        <v>352</v>
      </c>
      <c r="I455" s="42">
        <v>1</v>
      </c>
      <c r="J455" s="33" t="str">
        <f t="shared" si="8"/>
        <v>городской округ Красноуральск, г. Красноуральск, ул. Каляева, д. 1</v>
      </c>
      <c r="K455" s="42">
        <v>287.10000000000002</v>
      </c>
      <c r="L455" s="42">
        <v>4</v>
      </c>
      <c r="M455" s="42">
        <v>7</v>
      </c>
      <c r="N455" s="47" t="s">
        <v>1737</v>
      </c>
      <c r="O455" s="39">
        <v>42485</v>
      </c>
      <c r="P455" s="38" t="s">
        <v>1610</v>
      </c>
      <c r="Q455" s="65">
        <v>2304193.98</v>
      </c>
    </row>
    <row r="456" spans="1:17" ht="23.25" x14ac:dyDescent="0.25">
      <c r="A456" s="1">
        <v>455</v>
      </c>
      <c r="B456" s="2" t="s">
        <v>327</v>
      </c>
      <c r="C456" s="24"/>
      <c r="D456" s="29" t="s">
        <v>350</v>
      </c>
      <c r="E456" s="29" t="s">
        <v>18</v>
      </c>
      <c r="F456" s="29" t="s">
        <v>351</v>
      </c>
      <c r="G456" s="29" t="s">
        <v>20</v>
      </c>
      <c r="H456" s="29" t="s">
        <v>352</v>
      </c>
      <c r="I456" s="42">
        <v>2</v>
      </c>
      <c r="J456" s="33" t="str">
        <f t="shared" si="8"/>
        <v>городской округ Красноуральск, г. Красноуральск, ул. Каляева, д. 2</v>
      </c>
      <c r="K456" s="42">
        <v>520.4</v>
      </c>
      <c r="L456" s="42">
        <v>8</v>
      </c>
      <c r="M456" s="42">
        <v>7</v>
      </c>
      <c r="N456" s="47" t="s">
        <v>1737</v>
      </c>
      <c r="O456" s="39">
        <v>42485</v>
      </c>
      <c r="P456" s="38" t="s">
        <v>1610</v>
      </c>
      <c r="Q456" s="65">
        <v>4198108.42</v>
      </c>
    </row>
    <row r="457" spans="1:17" ht="23.25" x14ac:dyDescent="0.25">
      <c r="A457" s="1">
        <v>456</v>
      </c>
      <c r="B457" s="2" t="s">
        <v>327</v>
      </c>
      <c r="C457" s="24"/>
      <c r="D457" s="29" t="s">
        <v>350</v>
      </c>
      <c r="E457" s="29" t="s">
        <v>18</v>
      </c>
      <c r="F457" s="29" t="s">
        <v>351</v>
      </c>
      <c r="G457" s="29" t="s">
        <v>20</v>
      </c>
      <c r="H457" s="29" t="s">
        <v>34</v>
      </c>
      <c r="I457" s="42">
        <v>16</v>
      </c>
      <c r="J457" s="33" t="str">
        <f t="shared" si="8"/>
        <v>городской округ Красноуральск, г. Красноуральск, ул. Кирова, д. 16</v>
      </c>
      <c r="K457" s="42">
        <v>932.1</v>
      </c>
      <c r="L457" s="42">
        <v>18</v>
      </c>
      <c r="M457" s="42">
        <v>8</v>
      </c>
      <c r="N457" s="47" t="s">
        <v>1737</v>
      </c>
      <c r="O457" s="39">
        <v>42485</v>
      </c>
      <c r="P457" s="38" t="s">
        <v>1610</v>
      </c>
      <c r="Q457" s="65">
        <v>7864870.6299999999</v>
      </c>
    </row>
    <row r="458" spans="1:17" ht="23.25" x14ac:dyDescent="0.25">
      <c r="A458" s="1">
        <v>457</v>
      </c>
      <c r="B458" s="2" t="s">
        <v>327</v>
      </c>
      <c r="C458" s="24"/>
      <c r="D458" s="29" t="s">
        <v>350</v>
      </c>
      <c r="E458" s="29" t="s">
        <v>18</v>
      </c>
      <c r="F458" s="29" t="s">
        <v>351</v>
      </c>
      <c r="G458" s="29" t="s">
        <v>20</v>
      </c>
      <c r="H458" s="29" t="s">
        <v>34</v>
      </c>
      <c r="I458" s="42">
        <v>18</v>
      </c>
      <c r="J458" s="33" t="str">
        <f t="shared" si="8"/>
        <v>городской округ Красноуральск, г. Красноуральск, ул. Кирова, д. 18</v>
      </c>
      <c r="K458" s="42">
        <v>1102.2</v>
      </c>
      <c r="L458" s="42">
        <v>18</v>
      </c>
      <c r="M458" s="42">
        <v>8</v>
      </c>
      <c r="N458" s="47" t="s">
        <v>1841</v>
      </c>
      <c r="O458" s="39" t="s">
        <v>1842</v>
      </c>
      <c r="P458" s="38" t="s">
        <v>1610</v>
      </c>
      <c r="Q458" s="65">
        <v>5678230.7999999998</v>
      </c>
    </row>
    <row r="459" spans="1:17" ht="23.25" x14ac:dyDescent="0.25">
      <c r="A459" s="1">
        <v>458</v>
      </c>
      <c r="B459" s="2" t="s">
        <v>327</v>
      </c>
      <c r="C459" s="24"/>
      <c r="D459" s="29" t="s">
        <v>350</v>
      </c>
      <c r="E459" s="29" t="s">
        <v>18</v>
      </c>
      <c r="F459" s="29" t="s">
        <v>351</v>
      </c>
      <c r="G459" s="29" t="s">
        <v>20</v>
      </c>
      <c r="H459" s="29" t="s">
        <v>199</v>
      </c>
      <c r="I459" s="42">
        <v>1</v>
      </c>
      <c r="J459" s="33" t="str">
        <f t="shared" si="8"/>
        <v>городской округ Красноуральск, г. Красноуральск, ул. Победы, д. 1</v>
      </c>
      <c r="K459" s="42">
        <v>797.8</v>
      </c>
      <c r="L459" s="42">
        <v>12</v>
      </c>
      <c r="M459" s="42">
        <v>8</v>
      </c>
      <c r="N459" s="47" t="s">
        <v>1737</v>
      </c>
      <c r="O459" s="39">
        <v>42485</v>
      </c>
      <c r="P459" s="38" t="s">
        <v>1610</v>
      </c>
      <c r="Q459" s="65">
        <v>6141745.4199999999</v>
      </c>
    </row>
    <row r="460" spans="1:17" ht="23.25" x14ac:dyDescent="0.25">
      <c r="A460" s="1">
        <v>459</v>
      </c>
      <c r="B460" s="2" t="s">
        <v>327</v>
      </c>
      <c r="C460" s="24"/>
      <c r="D460" s="29" t="s">
        <v>350</v>
      </c>
      <c r="E460" s="29" t="s">
        <v>18</v>
      </c>
      <c r="F460" s="29" t="s">
        <v>351</v>
      </c>
      <c r="G460" s="29" t="s">
        <v>20</v>
      </c>
      <c r="H460" s="29" t="s">
        <v>199</v>
      </c>
      <c r="I460" s="42">
        <v>5</v>
      </c>
      <c r="J460" s="33" t="str">
        <f t="shared" si="8"/>
        <v>городской округ Красноуральск, г. Красноуральск, ул. Победы, д. 5</v>
      </c>
      <c r="K460" s="42">
        <v>417.9</v>
      </c>
      <c r="L460" s="42">
        <v>8</v>
      </c>
      <c r="M460" s="42">
        <v>8</v>
      </c>
      <c r="N460" s="47" t="s">
        <v>1737</v>
      </c>
      <c r="O460" s="39">
        <v>42485</v>
      </c>
      <c r="P460" s="38" t="s">
        <v>1610</v>
      </c>
      <c r="Q460" s="65">
        <v>3250027.98</v>
      </c>
    </row>
    <row r="461" spans="1:17" ht="23.25" x14ac:dyDescent="0.25">
      <c r="A461" s="1">
        <v>460</v>
      </c>
      <c r="B461" s="2" t="s">
        <v>327</v>
      </c>
      <c r="C461" s="24"/>
      <c r="D461" s="29" t="s">
        <v>350</v>
      </c>
      <c r="E461" s="29" t="s">
        <v>18</v>
      </c>
      <c r="F461" s="29" t="s">
        <v>351</v>
      </c>
      <c r="G461" s="29" t="s">
        <v>20</v>
      </c>
      <c r="H461" s="29" t="s">
        <v>84</v>
      </c>
      <c r="I461" s="42" t="s">
        <v>402</v>
      </c>
      <c r="J461" s="33" t="str">
        <f t="shared" si="8"/>
        <v>городской округ Красноуральск, г. Красноуральск, ул. Советская, д. 2Б</v>
      </c>
      <c r="K461" s="42">
        <v>1168.0999999999999</v>
      </c>
      <c r="L461" s="42">
        <v>24</v>
      </c>
      <c r="M461" s="42">
        <v>8</v>
      </c>
      <c r="N461" s="47" t="s">
        <v>1737</v>
      </c>
      <c r="O461" s="39">
        <v>42485</v>
      </c>
      <c r="P461" s="38" t="s">
        <v>1610</v>
      </c>
      <c r="Q461" s="65">
        <v>7165175.4400000004</v>
      </c>
    </row>
    <row r="462" spans="1:17" ht="23.25" x14ac:dyDescent="0.25">
      <c r="A462" s="1">
        <v>461</v>
      </c>
      <c r="B462" s="2" t="s">
        <v>327</v>
      </c>
      <c r="C462" s="24"/>
      <c r="D462" s="29" t="s">
        <v>350</v>
      </c>
      <c r="E462" s="29" t="s">
        <v>18</v>
      </c>
      <c r="F462" s="29" t="s">
        <v>351</v>
      </c>
      <c r="G462" s="29" t="s">
        <v>20</v>
      </c>
      <c r="H462" s="29" t="s">
        <v>84</v>
      </c>
      <c r="I462" s="42">
        <v>38</v>
      </c>
      <c r="J462" s="33" t="str">
        <f t="shared" si="8"/>
        <v>городской округ Красноуральск, г. Красноуральск, ул. Советская, д. 38</v>
      </c>
      <c r="K462" s="42">
        <v>505.7</v>
      </c>
      <c r="L462" s="42">
        <v>8</v>
      </c>
      <c r="M462" s="42">
        <v>7</v>
      </c>
      <c r="N462" s="47" t="s">
        <v>1737</v>
      </c>
      <c r="O462" s="39">
        <v>42485</v>
      </c>
      <c r="P462" s="38" t="s">
        <v>1610</v>
      </c>
      <c r="Q462" s="65">
        <v>3921063.3</v>
      </c>
    </row>
    <row r="463" spans="1:17" ht="23.25" x14ac:dyDescent="0.25">
      <c r="A463" s="1">
        <v>462</v>
      </c>
      <c r="B463" s="2" t="s">
        <v>327</v>
      </c>
      <c r="C463" s="24"/>
      <c r="D463" s="29" t="s">
        <v>350</v>
      </c>
      <c r="E463" s="29" t="s">
        <v>18</v>
      </c>
      <c r="F463" s="29" t="s">
        <v>351</v>
      </c>
      <c r="G463" s="29" t="s">
        <v>20</v>
      </c>
      <c r="H463" s="29" t="s">
        <v>84</v>
      </c>
      <c r="I463" s="42">
        <v>5</v>
      </c>
      <c r="J463" s="33" t="str">
        <f t="shared" si="8"/>
        <v>городской округ Красноуральск, г. Красноуральск, ул. Советская, д. 5</v>
      </c>
      <c r="K463" s="42">
        <v>506.1</v>
      </c>
      <c r="L463" s="42">
        <v>8</v>
      </c>
      <c r="M463" s="42">
        <v>7</v>
      </c>
      <c r="N463" s="47" t="s">
        <v>1738</v>
      </c>
      <c r="O463" s="39">
        <v>42255</v>
      </c>
      <c r="P463" s="38" t="s">
        <v>1610</v>
      </c>
      <c r="Q463" s="65">
        <v>3076185.33</v>
      </c>
    </row>
    <row r="464" spans="1:17" ht="23.25" x14ac:dyDescent="0.25">
      <c r="A464" s="1">
        <v>463</v>
      </c>
      <c r="B464" s="2" t="s">
        <v>327</v>
      </c>
      <c r="C464" s="24"/>
      <c r="D464" s="29" t="s">
        <v>350</v>
      </c>
      <c r="E464" s="29" t="s">
        <v>18</v>
      </c>
      <c r="F464" s="29" t="s">
        <v>351</v>
      </c>
      <c r="G464" s="29" t="s">
        <v>20</v>
      </c>
      <c r="H464" s="29" t="s">
        <v>84</v>
      </c>
      <c r="I464" s="42">
        <v>7</v>
      </c>
      <c r="J464" s="33" t="str">
        <f t="shared" si="8"/>
        <v>городской округ Красноуральск, г. Красноуральск, ул. Советская, д. 7</v>
      </c>
      <c r="K464" s="42">
        <v>512.6</v>
      </c>
      <c r="L464" s="42">
        <v>8</v>
      </c>
      <c r="M464" s="42">
        <v>6</v>
      </c>
      <c r="N464" s="47" t="s">
        <v>1738</v>
      </c>
      <c r="O464" s="39">
        <v>42255</v>
      </c>
      <c r="P464" s="38" t="s">
        <v>1610</v>
      </c>
      <c r="Q464" s="65">
        <v>2327924.06</v>
      </c>
    </row>
    <row r="465" spans="1:17" ht="23.25" x14ac:dyDescent="0.25">
      <c r="A465" s="1">
        <v>464</v>
      </c>
      <c r="B465" s="2" t="s">
        <v>327</v>
      </c>
      <c r="C465" s="24"/>
      <c r="D465" s="29" t="s">
        <v>350</v>
      </c>
      <c r="E465" s="29" t="s">
        <v>18</v>
      </c>
      <c r="F465" s="29" t="s">
        <v>351</v>
      </c>
      <c r="G465" s="29" t="s">
        <v>20</v>
      </c>
      <c r="H465" s="29" t="s">
        <v>353</v>
      </c>
      <c r="I465" s="42" t="s">
        <v>403</v>
      </c>
      <c r="J465" s="33" t="str">
        <f t="shared" si="8"/>
        <v>городской округ Красноуральск, г. Красноуральск, ул. Устинова, д. 23А</v>
      </c>
      <c r="K465" s="42">
        <v>441.4</v>
      </c>
      <c r="L465" s="42">
        <v>8</v>
      </c>
      <c r="M465" s="42">
        <v>7</v>
      </c>
      <c r="N465" s="47" t="s">
        <v>1737</v>
      </c>
      <c r="O465" s="39">
        <v>42485</v>
      </c>
      <c r="P465" s="38" t="s">
        <v>1610</v>
      </c>
      <c r="Q465" s="65">
        <v>3154249.74</v>
      </c>
    </row>
    <row r="466" spans="1:17" ht="23.25" x14ac:dyDescent="0.25">
      <c r="A466" s="1">
        <v>465</v>
      </c>
      <c r="B466" s="2" t="s">
        <v>327</v>
      </c>
      <c r="C466" s="24"/>
      <c r="D466" s="29" t="s">
        <v>350</v>
      </c>
      <c r="E466" s="29" t="s">
        <v>18</v>
      </c>
      <c r="F466" s="29" t="s">
        <v>351</v>
      </c>
      <c r="G466" s="29" t="s">
        <v>20</v>
      </c>
      <c r="H466" s="29" t="s">
        <v>353</v>
      </c>
      <c r="I466" s="42">
        <v>6</v>
      </c>
      <c r="J466" s="33" t="str">
        <f t="shared" si="8"/>
        <v>городской округ Красноуральск, г. Красноуральск, ул. Устинова, д. 6</v>
      </c>
      <c r="K466" s="42">
        <v>296.2</v>
      </c>
      <c r="L466" s="42">
        <v>4</v>
      </c>
      <c r="M466" s="42">
        <v>7</v>
      </c>
      <c r="N466" s="47" t="s">
        <v>1738</v>
      </c>
      <c r="O466" s="39">
        <v>42255</v>
      </c>
      <c r="P466" s="38" t="s">
        <v>1610</v>
      </c>
      <c r="Q466" s="65">
        <v>1923303.24</v>
      </c>
    </row>
    <row r="467" spans="1:17" ht="23.25" x14ac:dyDescent="0.25">
      <c r="A467" s="1">
        <v>466</v>
      </c>
      <c r="B467" s="14" t="s">
        <v>227</v>
      </c>
      <c r="C467" s="40"/>
      <c r="D467" s="29" t="s">
        <v>2649</v>
      </c>
      <c r="E467" s="29" t="s">
        <v>18</v>
      </c>
      <c r="F467" s="29" t="s">
        <v>259</v>
      </c>
      <c r="G467" s="29" t="s">
        <v>64</v>
      </c>
      <c r="H467" s="29" t="s">
        <v>260</v>
      </c>
      <c r="I467" s="42">
        <v>20</v>
      </c>
      <c r="J467" s="33" t="str">
        <f t="shared" si="8"/>
        <v>городской округ Красноуфимск Свердловской области, г. Красноуфимск, пер. Складской, д. 20</v>
      </c>
      <c r="K467" s="42">
        <v>114.6</v>
      </c>
      <c r="L467" s="42">
        <v>3</v>
      </c>
      <c r="M467" s="42">
        <v>4</v>
      </c>
      <c r="N467" s="47" t="s">
        <v>1606</v>
      </c>
      <c r="O467" s="39">
        <v>42244</v>
      </c>
      <c r="P467" s="38" t="s">
        <v>1605</v>
      </c>
      <c r="Q467" s="65">
        <v>733464.77</v>
      </c>
    </row>
    <row r="468" spans="1:17" ht="23.25" x14ac:dyDescent="0.25">
      <c r="A468" s="1">
        <v>467</v>
      </c>
      <c r="B468" s="14" t="s">
        <v>227</v>
      </c>
      <c r="C468" s="40"/>
      <c r="D468" s="29" t="s">
        <v>2649</v>
      </c>
      <c r="E468" s="29" t="s">
        <v>18</v>
      </c>
      <c r="F468" s="29" t="s">
        <v>259</v>
      </c>
      <c r="G468" s="29" t="s">
        <v>20</v>
      </c>
      <c r="H468" s="29" t="s">
        <v>261</v>
      </c>
      <c r="I468" s="42">
        <v>23</v>
      </c>
      <c r="J468" s="33" t="str">
        <f t="shared" si="8"/>
        <v>городской округ Красноуфимск Свердловской области, г. Красноуфимск, ул. Большая Луговая, д. 23</v>
      </c>
      <c r="K468" s="42">
        <v>148.80000000000001</v>
      </c>
      <c r="L468" s="42">
        <v>5</v>
      </c>
      <c r="M468" s="42">
        <v>4</v>
      </c>
      <c r="N468" s="47" t="s">
        <v>1606</v>
      </c>
      <c r="O468" s="39">
        <v>42244</v>
      </c>
      <c r="P468" s="38" t="s">
        <v>1605</v>
      </c>
      <c r="Q468" s="65">
        <v>913341.17</v>
      </c>
    </row>
    <row r="469" spans="1:17" ht="23.25" x14ac:dyDescent="0.25">
      <c r="A469" s="1">
        <v>468</v>
      </c>
      <c r="B469" s="14" t="s">
        <v>227</v>
      </c>
      <c r="C469" s="40"/>
      <c r="D469" s="29" t="s">
        <v>2649</v>
      </c>
      <c r="E469" s="29" t="s">
        <v>18</v>
      </c>
      <c r="F469" s="29" t="s">
        <v>259</v>
      </c>
      <c r="G469" s="29" t="s">
        <v>20</v>
      </c>
      <c r="H469" s="29" t="s">
        <v>262</v>
      </c>
      <c r="I469" s="42">
        <v>150</v>
      </c>
      <c r="J469" s="33" t="str">
        <f t="shared" si="8"/>
        <v>городской округ Красноуфимск Свердловской области, г. Красноуфимск, ул. Интернациональная, д. 150</v>
      </c>
      <c r="K469" s="42">
        <v>202.1</v>
      </c>
      <c r="L469" s="42">
        <v>4</v>
      </c>
      <c r="M469" s="42">
        <v>4</v>
      </c>
      <c r="N469" s="47" t="s">
        <v>1606</v>
      </c>
      <c r="O469" s="39">
        <v>42244</v>
      </c>
      <c r="P469" s="38" t="s">
        <v>1605</v>
      </c>
      <c r="Q469" s="65">
        <v>810117.07</v>
      </c>
    </row>
    <row r="470" spans="1:17" ht="23.25" x14ac:dyDescent="0.25">
      <c r="A470" s="1">
        <v>469</v>
      </c>
      <c r="B470" s="14" t="s">
        <v>227</v>
      </c>
      <c r="C470" s="40"/>
      <c r="D470" s="29" t="s">
        <v>2649</v>
      </c>
      <c r="E470" s="29" t="s">
        <v>18</v>
      </c>
      <c r="F470" s="29" t="s">
        <v>259</v>
      </c>
      <c r="G470" s="29" t="s">
        <v>20</v>
      </c>
      <c r="H470" s="29" t="s">
        <v>262</v>
      </c>
      <c r="I470" s="42">
        <v>46</v>
      </c>
      <c r="J470" s="33" t="str">
        <f t="shared" si="8"/>
        <v>городской округ Красноуфимск Свердловской области, г. Красноуфимск, ул. Интернациональная, д. 46</v>
      </c>
      <c r="K470" s="42">
        <v>186.5</v>
      </c>
      <c r="L470" s="42">
        <v>8</v>
      </c>
      <c r="M470" s="42">
        <v>4</v>
      </c>
      <c r="N470" s="47" t="s">
        <v>1606</v>
      </c>
      <c r="O470" s="39">
        <v>42244</v>
      </c>
      <c r="P470" s="38" t="s">
        <v>1605</v>
      </c>
      <c r="Q470" s="65">
        <v>976107.21</v>
      </c>
    </row>
    <row r="471" spans="1:17" ht="23.25" x14ac:dyDescent="0.25">
      <c r="A471" s="1">
        <v>470</v>
      </c>
      <c r="B471" s="14" t="s">
        <v>227</v>
      </c>
      <c r="C471" s="40"/>
      <c r="D471" s="29" t="s">
        <v>2649</v>
      </c>
      <c r="E471" s="29" t="s">
        <v>18</v>
      </c>
      <c r="F471" s="29" t="s">
        <v>259</v>
      </c>
      <c r="G471" s="29" t="s">
        <v>20</v>
      </c>
      <c r="H471" s="29" t="s">
        <v>262</v>
      </c>
      <c r="I471" s="42">
        <v>82</v>
      </c>
      <c r="J471" s="33" t="str">
        <f t="shared" si="8"/>
        <v>городской округ Красноуфимск Свердловской области, г. Красноуфимск, ул. Интернациональная, д. 82</v>
      </c>
      <c r="K471" s="42">
        <v>130</v>
      </c>
      <c r="L471" s="42">
        <v>4</v>
      </c>
      <c r="M471" s="42">
        <v>4</v>
      </c>
      <c r="N471" s="47" t="s">
        <v>1606</v>
      </c>
      <c r="O471" s="39">
        <v>42244</v>
      </c>
      <c r="P471" s="38" t="s">
        <v>1605</v>
      </c>
      <c r="Q471" s="65">
        <v>1223947.08</v>
      </c>
    </row>
    <row r="472" spans="1:17" ht="23.25" x14ac:dyDescent="0.25">
      <c r="A472" s="1">
        <v>471</v>
      </c>
      <c r="B472" s="14" t="s">
        <v>227</v>
      </c>
      <c r="C472" s="40"/>
      <c r="D472" s="29" t="s">
        <v>2649</v>
      </c>
      <c r="E472" s="29" t="s">
        <v>18</v>
      </c>
      <c r="F472" s="29" t="s">
        <v>259</v>
      </c>
      <c r="G472" s="29" t="s">
        <v>20</v>
      </c>
      <c r="H472" s="29" t="s">
        <v>34</v>
      </c>
      <c r="I472" s="42">
        <v>34</v>
      </c>
      <c r="J472" s="33" t="str">
        <f t="shared" si="8"/>
        <v>городской округ Красноуфимск Свердловской области, г. Красноуфимск, ул. Кирова, д. 34</v>
      </c>
      <c r="K472" s="42">
        <v>150.4</v>
      </c>
      <c r="L472" s="42">
        <v>6</v>
      </c>
      <c r="M472" s="42">
        <v>4</v>
      </c>
      <c r="N472" s="47" t="s">
        <v>1606</v>
      </c>
      <c r="O472" s="39">
        <v>42244</v>
      </c>
      <c r="P472" s="38" t="s">
        <v>1605</v>
      </c>
      <c r="Q472" s="65">
        <v>1142525.8500000001</v>
      </c>
    </row>
    <row r="473" spans="1:17" ht="23.25" x14ac:dyDescent="0.25">
      <c r="A473" s="1">
        <v>472</v>
      </c>
      <c r="B473" s="14" t="s">
        <v>227</v>
      </c>
      <c r="C473" s="40"/>
      <c r="D473" s="29" t="s">
        <v>2649</v>
      </c>
      <c r="E473" s="29" t="s">
        <v>18</v>
      </c>
      <c r="F473" s="29" t="s">
        <v>259</v>
      </c>
      <c r="G473" s="29" t="s">
        <v>20</v>
      </c>
      <c r="H473" s="29" t="s">
        <v>86</v>
      </c>
      <c r="I473" s="42">
        <v>11</v>
      </c>
      <c r="J473" s="33" t="str">
        <f t="shared" si="8"/>
        <v>городской округ Красноуфимск Свердловской области, г. Красноуфимск, ул. Куйбышева, д. 11</v>
      </c>
      <c r="K473" s="42">
        <v>130.4</v>
      </c>
      <c r="L473" s="42">
        <v>4</v>
      </c>
      <c r="M473" s="42">
        <v>4</v>
      </c>
      <c r="N473" s="47" t="s">
        <v>1606</v>
      </c>
      <c r="O473" s="39">
        <v>42244</v>
      </c>
      <c r="P473" s="38" t="s">
        <v>1605</v>
      </c>
      <c r="Q473" s="65">
        <v>914496.16</v>
      </c>
    </row>
    <row r="474" spans="1:17" ht="23.25" x14ac:dyDescent="0.25">
      <c r="A474" s="1">
        <v>473</v>
      </c>
      <c r="B474" s="14" t="s">
        <v>227</v>
      </c>
      <c r="C474" s="40"/>
      <c r="D474" s="29" t="s">
        <v>2649</v>
      </c>
      <c r="E474" s="29" t="s">
        <v>18</v>
      </c>
      <c r="F474" s="29" t="s">
        <v>259</v>
      </c>
      <c r="G474" s="29" t="s">
        <v>20</v>
      </c>
      <c r="H474" s="29" t="s">
        <v>86</v>
      </c>
      <c r="I474" s="42">
        <v>34</v>
      </c>
      <c r="J474" s="33" t="str">
        <f t="shared" si="8"/>
        <v>городской округ Красноуфимск Свердловской области, г. Красноуфимск, ул. Куйбышева, д. 34</v>
      </c>
      <c r="K474" s="42">
        <v>181.7</v>
      </c>
      <c r="L474" s="42">
        <v>6</v>
      </c>
      <c r="M474" s="42">
        <v>4</v>
      </c>
      <c r="N474" s="47" t="s">
        <v>1606</v>
      </c>
      <c r="O474" s="39">
        <v>42244</v>
      </c>
      <c r="P474" s="38" t="s">
        <v>1605</v>
      </c>
      <c r="Q474" s="65">
        <v>1315892.69</v>
      </c>
    </row>
    <row r="475" spans="1:17" ht="23.25" x14ac:dyDescent="0.25">
      <c r="A475" s="1">
        <v>474</v>
      </c>
      <c r="B475" s="14" t="s">
        <v>227</v>
      </c>
      <c r="C475" s="40"/>
      <c r="D475" s="29" t="s">
        <v>2649</v>
      </c>
      <c r="E475" s="29" t="s">
        <v>18</v>
      </c>
      <c r="F475" s="29" t="s">
        <v>259</v>
      </c>
      <c r="G475" s="29" t="s">
        <v>20</v>
      </c>
      <c r="H475" s="29" t="s">
        <v>86</v>
      </c>
      <c r="I475" s="42">
        <v>9</v>
      </c>
      <c r="J475" s="33" t="str">
        <f t="shared" si="8"/>
        <v>городской округ Красноуфимск Свердловской области, г. Красноуфимск, ул. Куйбышева, д. 9</v>
      </c>
      <c r="K475" s="42">
        <v>608.70000000000005</v>
      </c>
      <c r="L475" s="42">
        <v>19</v>
      </c>
      <c r="M475" s="42">
        <v>7</v>
      </c>
      <c r="N475" s="47" t="s">
        <v>1606</v>
      </c>
      <c r="O475" s="39">
        <v>42244</v>
      </c>
      <c r="P475" s="38" t="s">
        <v>1605</v>
      </c>
      <c r="Q475" s="65">
        <v>2897641.13</v>
      </c>
    </row>
    <row r="476" spans="1:17" ht="23.25" x14ac:dyDescent="0.25">
      <c r="A476" s="1">
        <v>475</v>
      </c>
      <c r="B476" s="14" t="s">
        <v>227</v>
      </c>
      <c r="C476" s="40"/>
      <c r="D476" s="29" t="s">
        <v>2649</v>
      </c>
      <c r="E476" s="29" t="s">
        <v>18</v>
      </c>
      <c r="F476" s="29" t="s">
        <v>259</v>
      </c>
      <c r="G476" s="29" t="s">
        <v>20</v>
      </c>
      <c r="H476" s="29" t="s">
        <v>36</v>
      </c>
      <c r="I476" s="42">
        <v>39</v>
      </c>
      <c r="J476" s="33" t="str">
        <f t="shared" si="8"/>
        <v>городской округ Красноуфимск Свердловской области, г. Красноуфимск, ул. Ленина, д. 39</v>
      </c>
      <c r="K476" s="42">
        <v>239.4</v>
      </c>
      <c r="L476" s="42">
        <v>7</v>
      </c>
      <c r="M476" s="42">
        <v>4</v>
      </c>
      <c r="N476" s="47" t="s">
        <v>1606</v>
      </c>
      <c r="O476" s="39">
        <v>42244</v>
      </c>
      <c r="P476" s="38" t="s">
        <v>1605</v>
      </c>
      <c r="Q476" s="65">
        <v>1005844.51</v>
      </c>
    </row>
    <row r="477" spans="1:17" ht="23.25" x14ac:dyDescent="0.25">
      <c r="A477" s="1">
        <v>476</v>
      </c>
      <c r="B477" s="14" t="s">
        <v>227</v>
      </c>
      <c r="C477" s="40"/>
      <c r="D477" s="29" t="s">
        <v>2649</v>
      </c>
      <c r="E477" s="88" t="s">
        <v>18</v>
      </c>
      <c r="F477" s="88" t="s">
        <v>259</v>
      </c>
      <c r="G477" s="29" t="s">
        <v>20</v>
      </c>
      <c r="H477" s="88" t="s">
        <v>36</v>
      </c>
      <c r="I477" s="56">
        <v>69</v>
      </c>
      <c r="J477" s="33" t="str">
        <f t="shared" si="8"/>
        <v>городской округ Красноуфимск Свердловской области, г. Красноуфимск, ул. Ленина, д. 69</v>
      </c>
      <c r="K477" s="56">
        <v>429</v>
      </c>
      <c r="L477" s="56">
        <v>8</v>
      </c>
      <c r="M477" s="56">
        <v>5</v>
      </c>
      <c r="N477" s="47" t="s">
        <v>1739</v>
      </c>
      <c r="O477" s="39">
        <v>42479</v>
      </c>
      <c r="P477" s="38" t="s">
        <v>1605</v>
      </c>
      <c r="Q477" s="65">
        <v>2888506.22</v>
      </c>
    </row>
    <row r="478" spans="1:17" ht="23.25" x14ac:dyDescent="0.25">
      <c r="A478" s="1">
        <v>477</v>
      </c>
      <c r="B478" s="14" t="s">
        <v>227</v>
      </c>
      <c r="C478" s="40"/>
      <c r="D478" s="29" t="s">
        <v>2649</v>
      </c>
      <c r="E478" s="88" t="s">
        <v>18</v>
      </c>
      <c r="F478" s="88" t="s">
        <v>259</v>
      </c>
      <c r="G478" s="29" t="s">
        <v>20</v>
      </c>
      <c r="H478" s="88" t="s">
        <v>36</v>
      </c>
      <c r="I478" s="56">
        <v>72</v>
      </c>
      <c r="J478" s="33" t="str">
        <f t="shared" si="8"/>
        <v>городской округ Красноуфимск Свердловской области, г. Красноуфимск, ул. Ленина, д. 72</v>
      </c>
      <c r="K478" s="56">
        <v>507.7</v>
      </c>
      <c r="L478" s="56">
        <v>16</v>
      </c>
      <c r="M478" s="56">
        <v>2</v>
      </c>
      <c r="N478" s="47" t="s">
        <v>1739</v>
      </c>
      <c r="O478" s="39">
        <v>42479</v>
      </c>
      <c r="P478" s="38" t="s">
        <v>1605</v>
      </c>
      <c r="Q478" s="65">
        <v>279542.52</v>
      </c>
    </row>
    <row r="479" spans="1:17" ht="23.25" x14ac:dyDescent="0.25">
      <c r="A479" s="1">
        <v>478</v>
      </c>
      <c r="B479" s="14" t="s">
        <v>227</v>
      </c>
      <c r="C479" s="40"/>
      <c r="D479" s="29" t="s">
        <v>2649</v>
      </c>
      <c r="E479" s="88" t="s">
        <v>18</v>
      </c>
      <c r="F479" s="88" t="s">
        <v>259</v>
      </c>
      <c r="G479" s="29" t="s">
        <v>20</v>
      </c>
      <c r="H479" s="88" t="s">
        <v>36</v>
      </c>
      <c r="I479" s="56">
        <v>74</v>
      </c>
      <c r="J479" s="33" t="str">
        <f t="shared" si="8"/>
        <v>городской округ Красноуфимск Свердловской области, г. Красноуфимск, ул. Ленина, д. 74</v>
      </c>
      <c r="K479" s="56">
        <v>228</v>
      </c>
      <c r="L479" s="56">
        <v>5</v>
      </c>
      <c r="M479" s="56">
        <v>4</v>
      </c>
      <c r="N479" s="47" t="s">
        <v>1739</v>
      </c>
      <c r="O479" s="39">
        <v>42479</v>
      </c>
      <c r="P479" s="38" t="s">
        <v>1605</v>
      </c>
      <c r="Q479" s="65">
        <v>1707929.38</v>
      </c>
    </row>
    <row r="480" spans="1:17" ht="23.25" x14ac:dyDescent="0.25">
      <c r="A480" s="1">
        <v>479</v>
      </c>
      <c r="B480" s="14" t="s">
        <v>227</v>
      </c>
      <c r="C480" s="40"/>
      <c r="D480" s="29" t="s">
        <v>2649</v>
      </c>
      <c r="E480" s="88" t="s">
        <v>18</v>
      </c>
      <c r="F480" s="88" t="s">
        <v>259</v>
      </c>
      <c r="G480" s="29" t="s">
        <v>20</v>
      </c>
      <c r="H480" s="88" t="s">
        <v>36</v>
      </c>
      <c r="I480" s="56">
        <v>78</v>
      </c>
      <c r="J480" s="33" t="str">
        <f t="shared" si="8"/>
        <v>городской округ Красноуфимск Свердловской области, г. Красноуфимск, ул. Ленина, д. 78</v>
      </c>
      <c r="K480" s="56">
        <v>398.2</v>
      </c>
      <c r="L480" s="56">
        <v>12</v>
      </c>
      <c r="M480" s="56">
        <v>3</v>
      </c>
      <c r="N480" s="47" t="s">
        <v>1739</v>
      </c>
      <c r="O480" s="39">
        <v>42479</v>
      </c>
      <c r="P480" s="38" t="s">
        <v>1605</v>
      </c>
      <c r="Q480" s="65">
        <v>573226.86</v>
      </c>
    </row>
    <row r="481" spans="1:17" ht="23.25" x14ac:dyDescent="0.25">
      <c r="A481" s="1">
        <v>480</v>
      </c>
      <c r="B481" s="14" t="s">
        <v>227</v>
      </c>
      <c r="C481" s="40"/>
      <c r="D481" s="29" t="s">
        <v>2649</v>
      </c>
      <c r="E481" s="88" t="s">
        <v>18</v>
      </c>
      <c r="F481" s="88" t="s">
        <v>259</v>
      </c>
      <c r="G481" s="29" t="s">
        <v>20</v>
      </c>
      <c r="H481" s="88" t="s">
        <v>36</v>
      </c>
      <c r="I481" s="56">
        <v>88</v>
      </c>
      <c r="J481" s="33" t="str">
        <f t="shared" si="8"/>
        <v>городской округ Красноуфимск Свердловской области, г. Красноуфимск, ул. Ленина, д. 88</v>
      </c>
      <c r="K481" s="56">
        <v>516.70000000000005</v>
      </c>
      <c r="L481" s="56">
        <v>20</v>
      </c>
      <c r="M481" s="56">
        <v>2</v>
      </c>
      <c r="N481" s="47" t="s">
        <v>1739</v>
      </c>
      <c r="O481" s="39">
        <v>42479</v>
      </c>
      <c r="P481" s="38" t="s">
        <v>1605</v>
      </c>
      <c r="Q481" s="65">
        <v>1016326.22</v>
      </c>
    </row>
    <row r="482" spans="1:17" ht="23.25" x14ac:dyDescent="0.25">
      <c r="A482" s="1">
        <v>481</v>
      </c>
      <c r="B482" s="14" t="s">
        <v>227</v>
      </c>
      <c r="C482" s="40"/>
      <c r="D482" s="29" t="s">
        <v>2649</v>
      </c>
      <c r="E482" s="88" t="s">
        <v>18</v>
      </c>
      <c r="F482" s="88" t="s">
        <v>259</v>
      </c>
      <c r="G482" s="29" t="s">
        <v>20</v>
      </c>
      <c r="H482" s="88" t="s">
        <v>36</v>
      </c>
      <c r="I482" s="56">
        <v>98</v>
      </c>
      <c r="J482" s="33" t="str">
        <f t="shared" si="8"/>
        <v>городской округ Красноуфимск Свердловской области, г. Красноуфимск, ул. Ленина, д. 98</v>
      </c>
      <c r="K482" s="56">
        <v>237</v>
      </c>
      <c r="L482" s="56">
        <v>4</v>
      </c>
      <c r="M482" s="56">
        <v>7</v>
      </c>
      <c r="N482" s="47" t="s">
        <v>1739</v>
      </c>
      <c r="O482" s="39">
        <v>42479</v>
      </c>
      <c r="P482" s="38" t="s">
        <v>1605</v>
      </c>
      <c r="Q482" s="65">
        <v>1628856.83</v>
      </c>
    </row>
    <row r="483" spans="1:17" ht="23.25" x14ac:dyDescent="0.25">
      <c r="A483" s="1">
        <v>482</v>
      </c>
      <c r="B483" s="14" t="s">
        <v>227</v>
      </c>
      <c r="C483" s="40"/>
      <c r="D483" s="29" t="s">
        <v>2649</v>
      </c>
      <c r="E483" s="29" t="s">
        <v>18</v>
      </c>
      <c r="F483" s="29" t="s">
        <v>259</v>
      </c>
      <c r="G483" s="29" t="s">
        <v>20</v>
      </c>
      <c r="H483" s="29" t="s">
        <v>36</v>
      </c>
      <c r="I483" s="42">
        <v>99</v>
      </c>
      <c r="J483" s="33" t="str">
        <f t="shared" si="8"/>
        <v>городской округ Красноуфимск Свердловской области, г. Красноуфимск, ул. Ленина, д. 99</v>
      </c>
      <c r="K483" s="42">
        <v>369.4</v>
      </c>
      <c r="L483" s="42">
        <v>10</v>
      </c>
      <c r="M483" s="42">
        <v>2</v>
      </c>
      <c r="N483" s="47" t="s">
        <v>1739</v>
      </c>
      <c r="O483" s="39">
        <v>42479</v>
      </c>
      <c r="P483" s="38" t="s">
        <v>1605</v>
      </c>
      <c r="Q483" s="65">
        <v>506178.49</v>
      </c>
    </row>
    <row r="484" spans="1:17" ht="23.25" x14ac:dyDescent="0.25">
      <c r="A484" s="1">
        <v>483</v>
      </c>
      <c r="B484" s="14" t="s">
        <v>227</v>
      </c>
      <c r="C484" s="40"/>
      <c r="D484" s="29" t="s">
        <v>2649</v>
      </c>
      <c r="E484" s="88" t="s">
        <v>18</v>
      </c>
      <c r="F484" s="88" t="s">
        <v>259</v>
      </c>
      <c r="G484" s="29" t="s">
        <v>20</v>
      </c>
      <c r="H484" s="88" t="s">
        <v>264</v>
      </c>
      <c r="I484" s="56">
        <v>135</v>
      </c>
      <c r="J484" s="33" t="str">
        <f t="shared" si="8"/>
        <v>городской округ Красноуфимск Свердловской области, г. Красноуфимск, ул. Мизерова, д. 135</v>
      </c>
      <c r="K484" s="56">
        <v>170.5</v>
      </c>
      <c r="L484" s="56">
        <v>4</v>
      </c>
      <c r="M484" s="56">
        <v>5</v>
      </c>
      <c r="N484" s="47" t="s">
        <v>1739</v>
      </c>
      <c r="O484" s="39">
        <v>42479</v>
      </c>
      <c r="P484" s="38" t="s">
        <v>1605</v>
      </c>
      <c r="Q484" s="65">
        <v>1666080.21</v>
      </c>
    </row>
    <row r="485" spans="1:17" ht="23.25" x14ac:dyDescent="0.25">
      <c r="A485" s="1">
        <v>484</v>
      </c>
      <c r="B485" s="14" t="s">
        <v>227</v>
      </c>
      <c r="C485" s="40"/>
      <c r="D485" s="29" t="s">
        <v>2649</v>
      </c>
      <c r="E485" s="88" t="s">
        <v>18</v>
      </c>
      <c r="F485" s="88" t="s">
        <v>259</v>
      </c>
      <c r="G485" s="29" t="s">
        <v>20</v>
      </c>
      <c r="H485" s="88" t="s">
        <v>264</v>
      </c>
      <c r="I485" s="56">
        <v>69</v>
      </c>
      <c r="J485" s="33" t="str">
        <f t="shared" si="8"/>
        <v>городской округ Красноуфимск Свердловской области, г. Красноуфимск, ул. Мизерова, д. 69</v>
      </c>
      <c r="K485" s="56">
        <v>179.7</v>
      </c>
      <c r="L485" s="56">
        <v>7</v>
      </c>
      <c r="M485" s="56">
        <v>5</v>
      </c>
      <c r="N485" s="47" t="s">
        <v>1739</v>
      </c>
      <c r="O485" s="39">
        <v>42479</v>
      </c>
      <c r="P485" s="38" t="s">
        <v>1605</v>
      </c>
      <c r="Q485" s="65">
        <v>1516252.76</v>
      </c>
    </row>
    <row r="486" spans="1:17" ht="23.25" x14ac:dyDescent="0.25">
      <c r="A486" s="1">
        <v>485</v>
      </c>
      <c r="B486" s="14" t="s">
        <v>227</v>
      </c>
      <c r="C486" s="40"/>
      <c r="D486" s="29" t="s">
        <v>2649</v>
      </c>
      <c r="E486" s="88" t="s">
        <v>18</v>
      </c>
      <c r="F486" s="88" t="s">
        <v>259</v>
      </c>
      <c r="G486" s="29" t="s">
        <v>20</v>
      </c>
      <c r="H486" s="88" t="s">
        <v>83</v>
      </c>
      <c r="I486" s="56">
        <v>120</v>
      </c>
      <c r="J486" s="33" t="str">
        <f t="shared" si="8"/>
        <v>городской округ Красноуфимск Свердловской области, г. Красноуфимск, ул. Пролетарская, д. 120</v>
      </c>
      <c r="K486" s="56">
        <v>250.5</v>
      </c>
      <c r="L486" s="56">
        <v>10</v>
      </c>
      <c r="M486" s="56">
        <v>5</v>
      </c>
      <c r="N486" s="47" t="s">
        <v>1739</v>
      </c>
      <c r="O486" s="39">
        <v>42479</v>
      </c>
      <c r="P486" s="38" t="s">
        <v>1605</v>
      </c>
      <c r="Q486" s="65">
        <v>1827580.25</v>
      </c>
    </row>
    <row r="487" spans="1:17" ht="23.25" x14ac:dyDescent="0.25">
      <c r="A487" s="1">
        <v>486</v>
      </c>
      <c r="B487" s="14" t="s">
        <v>227</v>
      </c>
      <c r="C487" s="40"/>
      <c r="D487" s="29" t="s">
        <v>2649</v>
      </c>
      <c r="E487" s="29" t="s">
        <v>18</v>
      </c>
      <c r="F487" s="29" t="s">
        <v>259</v>
      </c>
      <c r="G487" s="29" t="s">
        <v>20</v>
      </c>
      <c r="H487" s="29" t="s">
        <v>83</v>
      </c>
      <c r="I487" s="42">
        <v>69</v>
      </c>
      <c r="J487" s="33" t="str">
        <f t="shared" si="8"/>
        <v>городской округ Красноуфимск Свердловской области, г. Красноуфимск, ул. Пролетарская, д. 69</v>
      </c>
      <c r="K487" s="42">
        <v>168.1</v>
      </c>
      <c r="L487" s="42">
        <v>5</v>
      </c>
      <c r="M487" s="42">
        <v>2</v>
      </c>
      <c r="N487" s="47" t="s">
        <v>1739</v>
      </c>
      <c r="O487" s="39">
        <v>42479</v>
      </c>
      <c r="P487" s="38" t="s">
        <v>1605</v>
      </c>
      <c r="Q487" s="65">
        <v>83195.11</v>
      </c>
    </row>
    <row r="488" spans="1:17" ht="23.25" x14ac:dyDescent="0.25">
      <c r="A488" s="1">
        <v>487</v>
      </c>
      <c r="B488" s="14" t="s">
        <v>227</v>
      </c>
      <c r="C488" s="40"/>
      <c r="D488" s="29" t="s">
        <v>2649</v>
      </c>
      <c r="E488" s="88" t="s">
        <v>18</v>
      </c>
      <c r="F488" s="88" t="s">
        <v>259</v>
      </c>
      <c r="G488" s="29" t="s">
        <v>20</v>
      </c>
      <c r="H488" s="88" t="s">
        <v>83</v>
      </c>
      <c r="I488" s="56">
        <v>73</v>
      </c>
      <c r="J488" s="33" t="str">
        <f t="shared" si="8"/>
        <v>городской округ Красноуфимск Свердловской области, г. Красноуфимск, ул. Пролетарская, д. 73</v>
      </c>
      <c r="K488" s="56">
        <v>341.3</v>
      </c>
      <c r="L488" s="56">
        <v>14</v>
      </c>
      <c r="M488" s="56">
        <v>5</v>
      </c>
      <c r="N488" s="47" t="s">
        <v>1739</v>
      </c>
      <c r="O488" s="39">
        <v>42479</v>
      </c>
      <c r="P488" s="38" t="s">
        <v>1605</v>
      </c>
      <c r="Q488" s="65">
        <v>3010803.92</v>
      </c>
    </row>
    <row r="489" spans="1:17" ht="23.25" x14ac:dyDescent="0.25">
      <c r="A489" s="1">
        <v>488</v>
      </c>
      <c r="B489" s="14" t="s">
        <v>227</v>
      </c>
      <c r="C489" s="40"/>
      <c r="D489" s="29" t="s">
        <v>2649</v>
      </c>
      <c r="E489" s="88" t="s">
        <v>18</v>
      </c>
      <c r="F489" s="88" t="s">
        <v>259</v>
      </c>
      <c r="G489" s="29" t="s">
        <v>20</v>
      </c>
      <c r="H489" s="88" t="s">
        <v>83</v>
      </c>
      <c r="I489" s="56">
        <v>82</v>
      </c>
      <c r="J489" s="33" t="str">
        <f t="shared" si="8"/>
        <v>городской округ Красноуфимск Свердловской области, г. Красноуфимск, ул. Пролетарская, д. 82</v>
      </c>
      <c r="K489" s="56">
        <v>225.7</v>
      </c>
      <c r="L489" s="56">
        <v>7</v>
      </c>
      <c r="M489" s="56">
        <v>5</v>
      </c>
      <c r="N489" s="47" t="s">
        <v>1739</v>
      </c>
      <c r="O489" s="39">
        <v>42479</v>
      </c>
      <c r="P489" s="38" t="s">
        <v>1605</v>
      </c>
      <c r="Q489" s="65">
        <v>1023861.64</v>
      </c>
    </row>
    <row r="490" spans="1:17" ht="23.25" x14ac:dyDescent="0.25">
      <c r="A490" s="1">
        <v>489</v>
      </c>
      <c r="B490" s="14" t="s">
        <v>227</v>
      </c>
      <c r="C490" s="40"/>
      <c r="D490" s="29" t="s">
        <v>2649</v>
      </c>
      <c r="E490" s="88" t="s">
        <v>18</v>
      </c>
      <c r="F490" s="88" t="s">
        <v>259</v>
      </c>
      <c r="G490" s="29" t="s">
        <v>20</v>
      </c>
      <c r="H490" s="88" t="s">
        <v>83</v>
      </c>
      <c r="I490" s="56">
        <v>85</v>
      </c>
      <c r="J490" s="33" t="str">
        <f t="shared" si="8"/>
        <v>городской округ Красноуфимск Свердловской области, г. Красноуфимск, ул. Пролетарская, д. 85</v>
      </c>
      <c r="K490" s="56">
        <v>269.39999999999998</v>
      </c>
      <c r="L490" s="56">
        <v>5</v>
      </c>
      <c r="M490" s="56">
        <v>6</v>
      </c>
      <c r="N490" s="47" t="s">
        <v>1739</v>
      </c>
      <c r="O490" s="39">
        <v>42479</v>
      </c>
      <c r="P490" s="38" t="s">
        <v>1605</v>
      </c>
      <c r="Q490" s="65">
        <v>1710830.07</v>
      </c>
    </row>
    <row r="491" spans="1:17" ht="23.25" x14ac:dyDescent="0.25">
      <c r="A491" s="1">
        <v>490</v>
      </c>
      <c r="B491" s="14" t="s">
        <v>227</v>
      </c>
      <c r="C491" s="40"/>
      <c r="D491" s="29" t="s">
        <v>2649</v>
      </c>
      <c r="E491" s="88" t="s">
        <v>18</v>
      </c>
      <c r="F491" s="88" t="s">
        <v>259</v>
      </c>
      <c r="G491" s="29" t="s">
        <v>20</v>
      </c>
      <c r="H491" s="88" t="s">
        <v>83</v>
      </c>
      <c r="I491" s="56">
        <v>90</v>
      </c>
      <c r="J491" s="33" t="str">
        <f t="shared" si="8"/>
        <v>городской округ Красноуфимск Свердловской области, г. Красноуфимск, ул. Пролетарская, д. 90</v>
      </c>
      <c r="K491" s="56">
        <v>323.3</v>
      </c>
      <c r="L491" s="56">
        <v>9</v>
      </c>
      <c r="M491" s="56">
        <v>4</v>
      </c>
      <c r="N491" s="47" t="s">
        <v>1739</v>
      </c>
      <c r="O491" s="39">
        <v>42479</v>
      </c>
      <c r="P491" s="38" t="s">
        <v>1605</v>
      </c>
      <c r="Q491" s="65">
        <v>1223869.92</v>
      </c>
    </row>
    <row r="492" spans="1:17" ht="23.25" x14ac:dyDescent="0.25">
      <c r="A492" s="1">
        <v>491</v>
      </c>
      <c r="B492" s="14" t="s">
        <v>227</v>
      </c>
      <c r="C492" s="40"/>
      <c r="D492" s="29" t="s">
        <v>2649</v>
      </c>
      <c r="E492" s="29" t="s">
        <v>18</v>
      </c>
      <c r="F492" s="29" t="s">
        <v>259</v>
      </c>
      <c r="G492" s="29" t="s">
        <v>20</v>
      </c>
      <c r="H492" s="29" t="s">
        <v>77</v>
      </c>
      <c r="I492" s="42">
        <v>11</v>
      </c>
      <c r="J492" s="33" t="str">
        <f t="shared" si="8"/>
        <v>городской округ Красноуфимск Свердловской области, г. Красноуфимск, ул. Свердлова, д. 11</v>
      </c>
      <c r="K492" s="42">
        <v>163.1</v>
      </c>
      <c r="L492" s="42">
        <v>8</v>
      </c>
      <c r="M492" s="42">
        <v>2</v>
      </c>
      <c r="N492" s="47" t="s">
        <v>1739</v>
      </c>
      <c r="O492" s="39">
        <v>42479</v>
      </c>
      <c r="P492" s="38" t="s">
        <v>1605</v>
      </c>
      <c r="Q492" s="65">
        <v>90098.46</v>
      </c>
    </row>
    <row r="493" spans="1:17" ht="23.25" x14ac:dyDescent="0.25">
      <c r="A493" s="1">
        <v>492</v>
      </c>
      <c r="B493" s="14" t="s">
        <v>227</v>
      </c>
      <c r="C493" s="40"/>
      <c r="D493" s="29" t="s">
        <v>2649</v>
      </c>
      <c r="E493" s="88" t="s">
        <v>18</v>
      </c>
      <c r="F493" s="88" t="s">
        <v>259</v>
      </c>
      <c r="G493" s="29" t="s">
        <v>20</v>
      </c>
      <c r="H493" s="88" t="s">
        <v>52</v>
      </c>
      <c r="I493" s="56">
        <v>53</v>
      </c>
      <c r="J493" s="33" t="str">
        <f t="shared" si="8"/>
        <v>городской округ Красноуфимск Свердловской области, г. Красноуфимск, ул. Свободы, д. 53</v>
      </c>
      <c r="K493" s="56">
        <v>149.80000000000001</v>
      </c>
      <c r="L493" s="56">
        <v>3</v>
      </c>
      <c r="M493" s="56">
        <v>6</v>
      </c>
      <c r="N493" s="47" t="s">
        <v>1739</v>
      </c>
      <c r="O493" s="39">
        <v>42479</v>
      </c>
      <c r="P493" s="38" t="s">
        <v>1605</v>
      </c>
      <c r="Q493" s="65">
        <v>1337491.3799999999</v>
      </c>
    </row>
    <row r="494" spans="1:17" ht="23.25" x14ac:dyDescent="0.25">
      <c r="A494" s="1">
        <v>493</v>
      </c>
      <c r="B494" s="14" t="s">
        <v>227</v>
      </c>
      <c r="C494" s="40"/>
      <c r="D494" s="29" t="s">
        <v>2649</v>
      </c>
      <c r="E494" s="88" t="s">
        <v>18</v>
      </c>
      <c r="F494" s="88" t="s">
        <v>259</v>
      </c>
      <c r="G494" s="29" t="s">
        <v>20</v>
      </c>
      <c r="H494" s="88" t="s">
        <v>265</v>
      </c>
      <c r="I494" s="56">
        <v>20</v>
      </c>
      <c r="J494" s="33" t="str">
        <f t="shared" si="8"/>
        <v>городской округ Красноуфимск Свердловской области, г. Красноуфимск, ул. Станционная, д. 20</v>
      </c>
      <c r="K494" s="56">
        <v>229.6</v>
      </c>
      <c r="L494" s="56">
        <v>6</v>
      </c>
      <c r="M494" s="56">
        <v>6</v>
      </c>
      <c r="N494" s="47" t="s">
        <v>1739</v>
      </c>
      <c r="O494" s="39">
        <v>42479</v>
      </c>
      <c r="P494" s="38" t="s">
        <v>1605</v>
      </c>
      <c r="Q494" s="65">
        <v>2834794.96</v>
      </c>
    </row>
    <row r="495" spans="1:17" ht="23.25" x14ac:dyDescent="0.25">
      <c r="A495" s="1">
        <v>494</v>
      </c>
      <c r="B495" s="274" t="s">
        <v>227</v>
      </c>
      <c r="C495" s="40"/>
      <c r="D495" s="29" t="s">
        <v>2649</v>
      </c>
      <c r="E495" s="88" t="s">
        <v>18</v>
      </c>
      <c r="F495" s="88" t="s">
        <v>259</v>
      </c>
      <c r="G495" s="29" t="s">
        <v>20</v>
      </c>
      <c r="H495" s="88" t="s">
        <v>265</v>
      </c>
      <c r="I495" s="56">
        <v>22</v>
      </c>
      <c r="J495" s="33" t="str">
        <f t="shared" si="8"/>
        <v>городской округ Красноуфимск Свердловской области, г. Красноуфимск, ул. Станционная, д. 22</v>
      </c>
      <c r="K495" s="56">
        <v>209.6</v>
      </c>
      <c r="L495" s="56">
        <v>5</v>
      </c>
      <c r="M495" s="56">
        <v>6</v>
      </c>
      <c r="N495" s="47" t="s">
        <v>1739</v>
      </c>
      <c r="O495" s="39">
        <v>42479</v>
      </c>
      <c r="P495" s="38" t="s">
        <v>1605</v>
      </c>
      <c r="Q495" s="65">
        <v>2363485.9300000002</v>
      </c>
    </row>
    <row r="496" spans="1:17" ht="23.25" x14ac:dyDescent="0.25">
      <c r="A496" s="1">
        <v>495</v>
      </c>
      <c r="B496" s="14" t="s">
        <v>227</v>
      </c>
      <c r="C496" s="40"/>
      <c r="D496" s="29" t="s">
        <v>2649</v>
      </c>
      <c r="E496" s="88" t="s">
        <v>18</v>
      </c>
      <c r="F496" s="88" t="s">
        <v>259</v>
      </c>
      <c r="G496" s="29" t="s">
        <v>20</v>
      </c>
      <c r="H496" s="88" t="s">
        <v>263</v>
      </c>
      <c r="I496" s="56">
        <v>26</v>
      </c>
      <c r="J496" s="33" t="str">
        <f t="shared" si="8"/>
        <v>городской округ Красноуфимск Свердловской области, г. Красноуфимск, ул. Ухтомского, д. 26</v>
      </c>
      <c r="K496" s="56">
        <v>261.60000000000002</v>
      </c>
      <c r="L496" s="56">
        <v>6</v>
      </c>
      <c r="M496" s="56">
        <v>7</v>
      </c>
      <c r="N496" s="47" t="s">
        <v>1739</v>
      </c>
      <c r="O496" s="39">
        <v>42479</v>
      </c>
      <c r="P496" s="38" t="s">
        <v>1605</v>
      </c>
      <c r="Q496" s="65">
        <v>1315276.1299999999</v>
      </c>
    </row>
    <row r="497" spans="1:17" ht="23.25" x14ac:dyDescent="0.25">
      <c r="A497" s="1">
        <v>496</v>
      </c>
      <c r="B497" s="14" t="s">
        <v>227</v>
      </c>
      <c r="C497" s="40"/>
      <c r="D497" s="29" t="s">
        <v>2649</v>
      </c>
      <c r="E497" s="88" t="s">
        <v>18</v>
      </c>
      <c r="F497" s="88" t="s">
        <v>259</v>
      </c>
      <c r="G497" s="29" t="s">
        <v>20</v>
      </c>
      <c r="H497" s="88" t="s">
        <v>263</v>
      </c>
      <c r="I497" s="56">
        <v>28</v>
      </c>
      <c r="J497" s="33" t="str">
        <f t="shared" si="8"/>
        <v>городской округ Красноуфимск Свердловской области, г. Красноуфимск, ул. Ухтомского, д. 28</v>
      </c>
      <c r="K497" s="56">
        <v>261.2</v>
      </c>
      <c r="L497" s="56">
        <v>6</v>
      </c>
      <c r="M497" s="56">
        <v>4</v>
      </c>
      <c r="N497" s="47" t="s">
        <v>1739</v>
      </c>
      <c r="O497" s="39">
        <v>42479</v>
      </c>
      <c r="P497" s="38" t="s">
        <v>1605</v>
      </c>
      <c r="Q497" s="65">
        <v>1172753.19</v>
      </c>
    </row>
    <row r="498" spans="1:17" ht="23.25" x14ac:dyDescent="0.25">
      <c r="A498" s="1">
        <v>497</v>
      </c>
      <c r="B498" s="14" t="s">
        <v>227</v>
      </c>
      <c r="C498" s="40"/>
      <c r="D498" s="29" t="s">
        <v>2649</v>
      </c>
      <c r="E498" s="29" t="s">
        <v>18</v>
      </c>
      <c r="F498" s="29" t="s">
        <v>259</v>
      </c>
      <c r="G498" s="29" t="s">
        <v>20</v>
      </c>
      <c r="H498" s="29" t="s">
        <v>263</v>
      </c>
      <c r="I498" s="42">
        <v>50</v>
      </c>
      <c r="J498" s="33" t="str">
        <f t="shared" si="8"/>
        <v>городской округ Красноуфимск Свердловской области, г. Красноуфимск, ул. Ухтомского, д. 50</v>
      </c>
      <c r="K498" s="42">
        <v>363.1</v>
      </c>
      <c r="L498" s="42">
        <v>9</v>
      </c>
      <c r="M498" s="42">
        <v>4</v>
      </c>
      <c r="N498" s="47" t="s">
        <v>1739</v>
      </c>
      <c r="O498" s="39">
        <v>42479</v>
      </c>
      <c r="P498" s="38" t="s">
        <v>1605</v>
      </c>
      <c r="Q498" s="65">
        <v>501264.42</v>
      </c>
    </row>
    <row r="499" spans="1:17" ht="33.75" x14ac:dyDescent="0.25">
      <c r="A499" s="1">
        <v>498</v>
      </c>
      <c r="B499" s="2" t="s">
        <v>218</v>
      </c>
      <c r="C499" s="24"/>
      <c r="D499" s="29" t="s">
        <v>180</v>
      </c>
      <c r="E499" s="29" t="s">
        <v>18</v>
      </c>
      <c r="F499" s="29" t="s">
        <v>181</v>
      </c>
      <c r="G499" s="29" t="s">
        <v>20</v>
      </c>
      <c r="H499" s="29" t="s">
        <v>182</v>
      </c>
      <c r="I499" s="42">
        <v>10</v>
      </c>
      <c r="J499" s="33" t="str">
        <f t="shared" si="8"/>
        <v>городской округ Нижняя Салда, г. Нижняя Салда, ул. Демьяна Бедного, д. 10</v>
      </c>
      <c r="K499" s="42">
        <v>469</v>
      </c>
      <c r="L499" s="42">
        <v>11</v>
      </c>
      <c r="M499" s="42">
        <v>4</v>
      </c>
      <c r="N499" s="47" t="s">
        <v>1740</v>
      </c>
      <c r="O499" s="39">
        <v>42237</v>
      </c>
      <c r="P499" s="38" t="s">
        <v>1860</v>
      </c>
      <c r="Q499" s="65">
        <v>2176160.7200000002</v>
      </c>
    </row>
    <row r="500" spans="1:17" ht="23.25" x14ac:dyDescent="0.25">
      <c r="A500" s="1">
        <v>499</v>
      </c>
      <c r="B500" s="2" t="s">
        <v>218</v>
      </c>
      <c r="C500" s="24"/>
      <c r="D500" s="29" t="s">
        <v>180</v>
      </c>
      <c r="E500" s="29" t="s">
        <v>18</v>
      </c>
      <c r="F500" s="29" t="s">
        <v>181</v>
      </c>
      <c r="G500" s="29" t="s">
        <v>20</v>
      </c>
      <c r="H500" s="29" t="s">
        <v>75</v>
      </c>
      <c r="I500" s="42">
        <v>103</v>
      </c>
      <c r="J500" s="33" t="str">
        <f t="shared" si="8"/>
        <v>городской округ Нижняя Салда, г. Нижняя Салда, ул. Карла Маркса, д. 103</v>
      </c>
      <c r="K500" s="42">
        <v>527.6</v>
      </c>
      <c r="L500" s="42">
        <v>8</v>
      </c>
      <c r="M500" s="42">
        <v>1</v>
      </c>
      <c r="N500" s="47" t="s">
        <v>1742</v>
      </c>
      <c r="O500" s="39">
        <v>42506</v>
      </c>
      <c r="P500" s="38" t="s">
        <v>1743</v>
      </c>
      <c r="Q500" s="65">
        <v>1580520.32</v>
      </c>
    </row>
    <row r="501" spans="1:17" ht="23.25" x14ac:dyDescent="0.25">
      <c r="A501" s="1">
        <v>500</v>
      </c>
      <c r="B501" s="2" t="s">
        <v>218</v>
      </c>
      <c r="C501" s="24"/>
      <c r="D501" s="29" t="s">
        <v>180</v>
      </c>
      <c r="E501" s="29" t="s">
        <v>18</v>
      </c>
      <c r="F501" s="29" t="s">
        <v>181</v>
      </c>
      <c r="G501" s="29" t="s">
        <v>20</v>
      </c>
      <c r="H501" s="29" t="s">
        <v>75</v>
      </c>
      <c r="I501" s="42">
        <v>105</v>
      </c>
      <c r="J501" s="33" t="str">
        <f t="shared" si="8"/>
        <v>городской округ Нижняя Салда, г. Нижняя Салда, ул. Карла Маркса, д. 105</v>
      </c>
      <c r="K501" s="42">
        <v>478.6</v>
      </c>
      <c r="L501" s="42">
        <v>8</v>
      </c>
      <c r="M501" s="42">
        <v>2</v>
      </c>
      <c r="N501" s="47" t="s">
        <v>1742</v>
      </c>
      <c r="O501" s="39">
        <v>42506</v>
      </c>
      <c r="P501" s="38" t="s">
        <v>1743</v>
      </c>
      <c r="Q501" s="65">
        <v>249571.18</v>
      </c>
    </row>
    <row r="502" spans="1:17" ht="23.25" x14ac:dyDescent="0.25">
      <c r="A502" s="1">
        <v>501</v>
      </c>
      <c r="B502" s="2" t="s">
        <v>218</v>
      </c>
      <c r="C502" s="24"/>
      <c r="D502" s="29" t="s">
        <v>180</v>
      </c>
      <c r="E502" s="29" t="s">
        <v>18</v>
      </c>
      <c r="F502" s="29" t="s">
        <v>181</v>
      </c>
      <c r="G502" s="29" t="s">
        <v>20</v>
      </c>
      <c r="H502" s="29" t="s">
        <v>75</v>
      </c>
      <c r="I502" s="42">
        <v>107</v>
      </c>
      <c r="J502" s="33" t="str">
        <f t="shared" si="8"/>
        <v>городской округ Нижняя Салда, г. Нижняя Салда, ул. Карла Маркса, д. 107</v>
      </c>
      <c r="K502" s="42">
        <v>1062.8</v>
      </c>
      <c r="L502" s="42">
        <v>12</v>
      </c>
      <c r="M502" s="42">
        <v>5</v>
      </c>
      <c r="N502" s="47" t="s">
        <v>1742</v>
      </c>
      <c r="O502" s="39">
        <v>42506</v>
      </c>
      <c r="P502" s="38" t="s">
        <v>1743</v>
      </c>
      <c r="Q502" s="65">
        <v>1362254.54</v>
      </c>
    </row>
    <row r="503" spans="1:17" ht="23.25" x14ac:dyDescent="0.25">
      <c r="A503" s="1">
        <v>502</v>
      </c>
      <c r="B503" s="2" t="s">
        <v>218</v>
      </c>
      <c r="C503" s="24"/>
      <c r="D503" s="29" t="s">
        <v>180</v>
      </c>
      <c r="E503" s="29" t="s">
        <v>18</v>
      </c>
      <c r="F503" s="29" t="s">
        <v>181</v>
      </c>
      <c r="G503" s="29" t="s">
        <v>20</v>
      </c>
      <c r="H503" s="29" t="s">
        <v>75</v>
      </c>
      <c r="I503" s="42">
        <v>93</v>
      </c>
      <c r="J503" s="33" t="str">
        <f t="shared" si="8"/>
        <v>городской округ Нижняя Салда, г. Нижняя Салда, ул. Карла Маркса, д. 93</v>
      </c>
      <c r="K503" s="42">
        <v>502.9</v>
      </c>
      <c r="L503" s="42">
        <v>8</v>
      </c>
      <c r="M503" s="42">
        <v>3</v>
      </c>
      <c r="N503" s="47" t="s">
        <v>1906</v>
      </c>
      <c r="O503" s="39" t="s">
        <v>1907</v>
      </c>
      <c r="P503" s="38" t="s">
        <v>1908</v>
      </c>
      <c r="Q503" s="65">
        <v>2691794.76</v>
      </c>
    </row>
    <row r="504" spans="1:17" ht="23.25" x14ac:dyDescent="0.25">
      <c r="A504" s="1">
        <v>503</v>
      </c>
      <c r="B504" s="2" t="s">
        <v>218</v>
      </c>
      <c r="C504" s="24"/>
      <c r="D504" s="29" t="s">
        <v>180</v>
      </c>
      <c r="E504" s="29" t="s">
        <v>18</v>
      </c>
      <c r="F504" s="29" t="s">
        <v>181</v>
      </c>
      <c r="G504" s="29" t="s">
        <v>20</v>
      </c>
      <c r="H504" s="29" t="s">
        <v>75</v>
      </c>
      <c r="I504" s="42">
        <v>99</v>
      </c>
      <c r="J504" s="33" t="str">
        <f t="shared" si="8"/>
        <v>городской округ Нижняя Салда, г. Нижняя Салда, ул. Карла Маркса, д. 99</v>
      </c>
      <c r="K504" s="42">
        <v>957.9</v>
      </c>
      <c r="L504" s="42">
        <v>12</v>
      </c>
      <c r="M504" s="42">
        <v>3</v>
      </c>
      <c r="N504" s="47" t="s">
        <v>1742</v>
      </c>
      <c r="O504" s="39">
        <v>42506</v>
      </c>
      <c r="P504" s="38" t="s">
        <v>1743</v>
      </c>
      <c r="Q504" s="65">
        <v>1357978.22</v>
      </c>
    </row>
    <row r="505" spans="1:17" ht="23.25" x14ac:dyDescent="0.25">
      <c r="A505" s="1">
        <v>504</v>
      </c>
      <c r="B505" s="2" t="s">
        <v>218</v>
      </c>
      <c r="C505" s="24"/>
      <c r="D505" s="29" t="s">
        <v>180</v>
      </c>
      <c r="E505" s="29" t="s">
        <v>18</v>
      </c>
      <c r="F505" s="29" t="s">
        <v>181</v>
      </c>
      <c r="G505" s="29" t="s">
        <v>20</v>
      </c>
      <c r="H505" s="29" t="s">
        <v>505</v>
      </c>
      <c r="I505" s="42">
        <v>137</v>
      </c>
      <c r="J505" s="33" t="str">
        <f t="shared" si="8"/>
        <v>городской округ Нижняя Салда, г. Нижняя Салда, ул. Рабочей молодежи, д. 137</v>
      </c>
      <c r="K505" s="42">
        <v>547.5</v>
      </c>
      <c r="L505" s="42">
        <v>8</v>
      </c>
      <c r="M505" s="42">
        <v>3</v>
      </c>
      <c r="N505" s="47" t="s">
        <v>1742</v>
      </c>
      <c r="O505" s="39">
        <v>42506</v>
      </c>
      <c r="P505" s="38" t="s">
        <v>1743</v>
      </c>
      <c r="Q505" s="65">
        <v>1344901.46</v>
      </c>
    </row>
    <row r="506" spans="1:17" ht="33.75" x14ac:dyDescent="0.25">
      <c r="A506" s="1">
        <v>505</v>
      </c>
      <c r="B506" s="2" t="s">
        <v>218</v>
      </c>
      <c r="C506" s="24"/>
      <c r="D506" s="29" t="s">
        <v>180</v>
      </c>
      <c r="E506" s="29" t="s">
        <v>18</v>
      </c>
      <c r="F506" s="29" t="s">
        <v>181</v>
      </c>
      <c r="G506" s="29" t="s">
        <v>20</v>
      </c>
      <c r="H506" s="29" t="s">
        <v>505</v>
      </c>
      <c r="I506" s="42">
        <v>139</v>
      </c>
      <c r="J506" s="33" t="str">
        <f t="shared" si="8"/>
        <v>городской округ Нижняя Салда, г. Нижняя Салда, ул. Рабочей молодежи, д. 139</v>
      </c>
      <c r="K506" s="42">
        <v>495.3</v>
      </c>
      <c r="L506" s="42">
        <v>8</v>
      </c>
      <c r="M506" s="42">
        <v>1</v>
      </c>
      <c r="N506" s="47" t="s">
        <v>1744</v>
      </c>
      <c r="O506" s="39">
        <v>42248</v>
      </c>
      <c r="P506" s="38" t="s">
        <v>1860</v>
      </c>
      <c r="Q506" s="65">
        <v>863979.48</v>
      </c>
    </row>
    <row r="507" spans="1:17" ht="33.75" x14ac:dyDescent="0.25">
      <c r="A507" s="1">
        <v>506</v>
      </c>
      <c r="B507" s="2" t="s">
        <v>218</v>
      </c>
      <c r="C507" s="24"/>
      <c r="D507" s="29" t="s">
        <v>180</v>
      </c>
      <c r="E507" s="29" t="s">
        <v>18</v>
      </c>
      <c r="F507" s="29" t="s">
        <v>181</v>
      </c>
      <c r="G507" s="29" t="s">
        <v>20</v>
      </c>
      <c r="H507" s="29" t="s">
        <v>505</v>
      </c>
      <c r="I507" s="42">
        <v>156</v>
      </c>
      <c r="J507" s="33" t="str">
        <f t="shared" si="8"/>
        <v>городской округ Нижняя Салда, г. Нижняя Салда, ул. Рабочей молодежи, д. 156</v>
      </c>
      <c r="K507" s="42">
        <v>487.4</v>
      </c>
      <c r="L507" s="42">
        <v>9</v>
      </c>
      <c r="M507" s="42">
        <v>2</v>
      </c>
      <c r="N507" s="47" t="s">
        <v>1744</v>
      </c>
      <c r="O507" s="39">
        <v>42248</v>
      </c>
      <c r="P507" s="38" t="s">
        <v>1860</v>
      </c>
      <c r="Q507" s="65">
        <v>957697.44</v>
      </c>
    </row>
    <row r="508" spans="1:17" ht="33.75" x14ac:dyDescent="0.25">
      <c r="A508" s="1">
        <v>507</v>
      </c>
      <c r="B508" s="2" t="s">
        <v>218</v>
      </c>
      <c r="C508" s="24"/>
      <c r="D508" s="29" t="s">
        <v>180</v>
      </c>
      <c r="E508" s="29" t="s">
        <v>18</v>
      </c>
      <c r="F508" s="29" t="s">
        <v>181</v>
      </c>
      <c r="G508" s="29" t="s">
        <v>20</v>
      </c>
      <c r="H508" s="29" t="s">
        <v>87</v>
      </c>
      <c r="I508" s="42">
        <v>23</v>
      </c>
      <c r="J508" s="33" t="str">
        <f t="shared" si="8"/>
        <v>городской округ Нижняя Салда, г. Нижняя Салда, ул. Строителей, д. 23</v>
      </c>
      <c r="K508" s="42">
        <v>436.6</v>
      </c>
      <c r="L508" s="42">
        <v>8</v>
      </c>
      <c r="M508" s="42">
        <v>1</v>
      </c>
      <c r="N508" s="47" t="s">
        <v>1740</v>
      </c>
      <c r="O508" s="39">
        <v>42237</v>
      </c>
      <c r="P508" s="38" t="s">
        <v>1860</v>
      </c>
      <c r="Q508" s="65">
        <v>93622.38</v>
      </c>
    </row>
    <row r="509" spans="1:17" ht="23.25" x14ac:dyDescent="0.25">
      <c r="A509" s="1">
        <v>508</v>
      </c>
      <c r="B509" s="2" t="s">
        <v>218</v>
      </c>
      <c r="C509" s="24"/>
      <c r="D509" s="29" t="s">
        <v>180</v>
      </c>
      <c r="E509" s="29" t="s">
        <v>18</v>
      </c>
      <c r="F509" s="29" t="s">
        <v>181</v>
      </c>
      <c r="G509" s="29" t="s">
        <v>20</v>
      </c>
      <c r="H509" s="29" t="s">
        <v>87</v>
      </c>
      <c r="I509" s="42">
        <v>31</v>
      </c>
      <c r="J509" s="33" t="str">
        <f t="shared" si="8"/>
        <v>городской округ Нижняя Салда, г. Нижняя Салда, ул. Строителей, д. 31</v>
      </c>
      <c r="K509" s="42">
        <v>438.9</v>
      </c>
      <c r="L509" s="42">
        <v>8</v>
      </c>
      <c r="M509" s="42">
        <v>4</v>
      </c>
      <c r="N509" s="47" t="s">
        <v>1742</v>
      </c>
      <c r="O509" s="39">
        <v>42506</v>
      </c>
      <c r="P509" s="38" t="s">
        <v>1743</v>
      </c>
      <c r="Q509" s="65">
        <v>1433021.5</v>
      </c>
    </row>
    <row r="510" spans="1:17" ht="33.75" x14ac:dyDescent="0.25">
      <c r="A510" s="1">
        <v>509</v>
      </c>
      <c r="B510" s="2" t="s">
        <v>218</v>
      </c>
      <c r="C510" s="24"/>
      <c r="D510" s="29" t="s">
        <v>180</v>
      </c>
      <c r="E510" s="29" t="s">
        <v>18</v>
      </c>
      <c r="F510" s="29" t="s">
        <v>181</v>
      </c>
      <c r="G510" s="29" t="s">
        <v>20</v>
      </c>
      <c r="H510" s="29" t="s">
        <v>87</v>
      </c>
      <c r="I510" s="42">
        <v>35</v>
      </c>
      <c r="J510" s="33" t="str">
        <f t="shared" si="8"/>
        <v>городской округ Нижняя Салда, г. Нижняя Салда, ул. Строителей, д. 35</v>
      </c>
      <c r="K510" s="42">
        <v>479.6</v>
      </c>
      <c r="L510" s="42">
        <v>8</v>
      </c>
      <c r="M510" s="42">
        <v>5</v>
      </c>
      <c r="N510" s="47" t="s">
        <v>1740</v>
      </c>
      <c r="O510" s="39">
        <v>42237</v>
      </c>
      <c r="P510" s="38" t="s">
        <v>1860</v>
      </c>
      <c r="Q510" s="65">
        <v>2001166.72</v>
      </c>
    </row>
    <row r="511" spans="1:17" ht="23.25" x14ac:dyDescent="0.25">
      <c r="A511" s="1">
        <v>510</v>
      </c>
      <c r="B511" s="2" t="s">
        <v>218</v>
      </c>
      <c r="C511" s="24"/>
      <c r="D511" s="29" t="s">
        <v>180</v>
      </c>
      <c r="E511" s="29" t="s">
        <v>18</v>
      </c>
      <c r="F511" s="29" t="s">
        <v>181</v>
      </c>
      <c r="G511" s="29" t="s">
        <v>20</v>
      </c>
      <c r="H511" s="29" t="s">
        <v>87</v>
      </c>
      <c r="I511" s="42">
        <v>39</v>
      </c>
      <c r="J511" s="33" t="str">
        <f t="shared" si="8"/>
        <v>городской округ Нижняя Салда, г. Нижняя Салда, ул. Строителей, д. 39</v>
      </c>
      <c r="K511" s="42">
        <v>452.5</v>
      </c>
      <c r="L511" s="42">
        <v>8</v>
      </c>
      <c r="M511" s="42">
        <v>2</v>
      </c>
      <c r="N511" s="47" t="s">
        <v>1742</v>
      </c>
      <c r="O511" s="39">
        <v>42506</v>
      </c>
      <c r="P511" s="38" t="s">
        <v>1743</v>
      </c>
      <c r="Q511" s="65">
        <v>1557456.04</v>
      </c>
    </row>
    <row r="512" spans="1:17" ht="23.25" x14ac:dyDescent="0.25">
      <c r="A512" s="1">
        <v>511</v>
      </c>
      <c r="B512" s="2" t="s">
        <v>218</v>
      </c>
      <c r="C512" s="24"/>
      <c r="D512" s="29" t="s">
        <v>180</v>
      </c>
      <c r="E512" s="29" t="s">
        <v>18</v>
      </c>
      <c r="F512" s="29" t="s">
        <v>181</v>
      </c>
      <c r="G512" s="29" t="s">
        <v>20</v>
      </c>
      <c r="H512" s="29" t="s">
        <v>87</v>
      </c>
      <c r="I512" s="42">
        <v>43</v>
      </c>
      <c r="J512" s="33" t="str">
        <f t="shared" si="8"/>
        <v>городской округ Нижняя Салда, г. Нижняя Салда, ул. Строителей, д. 43</v>
      </c>
      <c r="K512" s="42">
        <v>456.35</v>
      </c>
      <c r="L512" s="42">
        <v>8</v>
      </c>
      <c r="M512" s="42">
        <v>2</v>
      </c>
      <c r="N512" s="47" t="s">
        <v>1742</v>
      </c>
      <c r="O512" s="39">
        <v>42506</v>
      </c>
      <c r="P512" s="38" t="s">
        <v>1743</v>
      </c>
      <c r="Q512" s="65">
        <v>1518479.46</v>
      </c>
    </row>
    <row r="513" spans="1:17" ht="23.25" x14ac:dyDescent="0.25">
      <c r="A513" s="1">
        <v>512</v>
      </c>
      <c r="B513" s="2" t="s">
        <v>327</v>
      </c>
      <c r="C513" s="24"/>
      <c r="D513" s="29" t="s">
        <v>354</v>
      </c>
      <c r="E513" s="29" t="s">
        <v>637</v>
      </c>
      <c r="F513" s="29" t="s">
        <v>355</v>
      </c>
      <c r="G513" s="29" t="s">
        <v>20</v>
      </c>
      <c r="H513" s="29" t="s">
        <v>356</v>
      </c>
      <c r="I513" s="42">
        <v>5</v>
      </c>
      <c r="J513" s="33" t="str">
        <f t="shared" si="8"/>
        <v>городской округ Пелым, п.г.т. Пелым (г Ивдель), ул. Газовиков, д. 5</v>
      </c>
      <c r="K513" s="42">
        <v>1181.73</v>
      </c>
      <c r="L513" s="42">
        <v>24</v>
      </c>
      <c r="M513" s="42">
        <v>8</v>
      </c>
      <c r="N513" s="47" t="s">
        <v>1909</v>
      </c>
      <c r="O513" s="39" t="s">
        <v>1855</v>
      </c>
      <c r="P513" s="38" t="s">
        <v>1711</v>
      </c>
      <c r="Q513" s="65">
        <v>4935837.88</v>
      </c>
    </row>
    <row r="514" spans="1:17" ht="23.25" x14ac:dyDescent="0.25">
      <c r="A514" s="1">
        <v>513</v>
      </c>
      <c r="B514" s="14" t="s">
        <v>227</v>
      </c>
      <c r="C514" s="61"/>
      <c r="D514" s="50" t="s">
        <v>266</v>
      </c>
      <c r="E514" s="50" t="s">
        <v>18</v>
      </c>
      <c r="F514" s="60" t="s">
        <v>267</v>
      </c>
      <c r="G514" s="60" t="s">
        <v>143</v>
      </c>
      <c r="H514" s="60" t="s">
        <v>278</v>
      </c>
      <c r="I514" s="51">
        <v>15</v>
      </c>
      <c r="J514" s="52" t="str">
        <f t="shared" ref="J514:J577" si="9">C514&amp;""&amp;D514&amp;", "&amp;E514&amp;" "&amp;F514&amp;", "&amp;G514&amp;" "&amp;H514&amp;", д. "&amp;I514</f>
        <v>городской округ Первоуральск, г. Первоуральск, пр-кт Космонавтов, д. 15</v>
      </c>
      <c r="K514" s="51">
        <v>7674.6</v>
      </c>
      <c r="L514" s="51">
        <v>144</v>
      </c>
      <c r="M514" s="51">
        <v>4</v>
      </c>
      <c r="N514" s="53" t="s">
        <v>1478</v>
      </c>
      <c r="O514" s="54">
        <v>42570</v>
      </c>
      <c r="P514" s="55" t="s">
        <v>1494</v>
      </c>
      <c r="Q514" s="65">
        <v>7702654.3099999996</v>
      </c>
    </row>
    <row r="515" spans="1:17" ht="23.25" x14ac:dyDescent="0.25">
      <c r="A515" s="1">
        <v>514</v>
      </c>
      <c r="B515" s="14" t="s">
        <v>227</v>
      </c>
      <c r="C515" s="40"/>
      <c r="D515" s="29" t="s">
        <v>266</v>
      </c>
      <c r="E515" s="29" t="s">
        <v>18</v>
      </c>
      <c r="F515" s="29" t="s">
        <v>267</v>
      </c>
      <c r="G515" s="29" t="s">
        <v>20</v>
      </c>
      <c r="H515" s="29" t="s">
        <v>268</v>
      </c>
      <c r="I515" s="42">
        <v>14</v>
      </c>
      <c r="J515" s="33" t="str">
        <f t="shared" si="9"/>
        <v>городской округ Первоуральск, г. Первоуральск, ул. 50 лет СССР, д. 14</v>
      </c>
      <c r="K515" s="42">
        <v>674.85</v>
      </c>
      <c r="L515" s="42">
        <v>36</v>
      </c>
      <c r="M515" s="42">
        <v>8</v>
      </c>
      <c r="N515" s="47" t="s">
        <v>1910</v>
      </c>
      <c r="O515" s="39" t="s">
        <v>1911</v>
      </c>
      <c r="P515" s="38" t="s">
        <v>1635</v>
      </c>
      <c r="Q515" s="65">
        <v>5220674</v>
      </c>
    </row>
    <row r="516" spans="1:17" ht="23.25" x14ac:dyDescent="0.25">
      <c r="A516" s="1">
        <v>515</v>
      </c>
      <c r="B516" s="14" t="s">
        <v>227</v>
      </c>
      <c r="C516" s="40"/>
      <c r="D516" s="29" t="s">
        <v>266</v>
      </c>
      <c r="E516" s="29" t="s">
        <v>18</v>
      </c>
      <c r="F516" s="29" t="s">
        <v>267</v>
      </c>
      <c r="G516" s="29" t="s">
        <v>20</v>
      </c>
      <c r="H516" s="29" t="s">
        <v>268</v>
      </c>
      <c r="I516" s="42">
        <v>16</v>
      </c>
      <c r="J516" s="33" t="str">
        <f t="shared" si="9"/>
        <v>городской округ Первоуральск, г. Первоуральск, ул. 50 лет СССР, д. 16</v>
      </c>
      <c r="K516" s="42">
        <v>618.09</v>
      </c>
      <c r="L516" s="42">
        <v>24</v>
      </c>
      <c r="M516" s="42">
        <v>7</v>
      </c>
      <c r="N516" s="47" t="s">
        <v>1745</v>
      </c>
      <c r="O516" s="39">
        <v>42198</v>
      </c>
      <c r="P516" s="38" t="s">
        <v>1635</v>
      </c>
      <c r="Q516" s="65">
        <v>3226149.5</v>
      </c>
    </row>
    <row r="517" spans="1:17" ht="23.25" x14ac:dyDescent="0.25">
      <c r="A517" s="1">
        <v>516</v>
      </c>
      <c r="B517" s="14" t="s">
        <v>227</v>
      </c>
      <c r="C517" s="40"/>
      <c r="D517" s="29" t="s">
        <v>266</v>
      </c>
      <c r="E517" s="29" t="s">
        <v>18</v>
      </c>
      <c r="F517" s="29" t="s">
        <v>267</v>
      </c>
      <c r="G517" s="29" t="s">
        <v>20</v>
      </c>
      <c r="H517" s="29" t="s">
        <v>268</v>
      </c>
      <c r="I517" s="42">
        <v>17</v>
      </c>
      <c r="J517" s="33" t="str">
        <f t="shared" si="9"/>
        <v>городской округ Первоуральск, г. Первоуральск, ул. 50 лет СССР, д. 17</v>
      </c>
      <c r="K517" s="42">
        <v>911.57</v>
      </c>
      <c r="L517" s="42">
        <v>24</v>
      </c>
      <c r="M517" s="42">
        <v>7</v>
      </c>
      <c r="N517" s="47" t="s">
        <v>1745</v>
      </c>
      <c r="O517" s="39">
        <v>42198</v>
      </c>
      <c r="P517" s="38" t="s">
        <v>1635</v>
      </c>
      <c r="Q517" s="65">
        <v>3515268.38</v>
      </c>
    </row>
    <row r="518" spans="1:17" ht="23.25" x14ac:dyDescent="0.25">
      <c r="A518" s="1">
        <v>517</v>
      </c>
      <c r="B518" s="14" t="s">
        <v>227</v>
      </c>
      <c r="C518" s="40"/>
      <c r="D518" s="29" t="s">
        <v>266</v>
      </c>
      <c r="E518" s="29" t="s">
        <v>18</v>
      </c>
      <c r="F518" s="29" t="s">
        <v>267</v>
      </c>
      <c r="G518" s="29" t="s">
        <v>20</v>
      </c>
      <c r="H518" s="29" t="s">
        <v>270</v>
      </c>
      <c r="I518" s="42">
        <v>20</v>
      </c>
      <c r="J518" s="33" t="str">
        <f t="shared" si="9"/>
        <v>городской округ Первоуральск, г. Первоуральск, ул. Ватутина, д. 20</v>
      </c>
      <c r="K518" s="42">
        <v>1318.5</v>
      </c>
      <c r="L518" s="42">
        <v>24</v>
      </c>
      <c r="M518" s="42">
        <v>8</v>
      </c>
      <c r="N518" s="47" t="s">
        <v>1746</v>
      </c>
      <c r="O518" s="39">
        <v>42174</v>
      </c>
      <c r="P518" s="38" t="s">
        <v>1747</v>
      </c>
      <c r="Q518" s="65">
        <v>6708538.3600000003</v>
      </c>
    </row>
    <row r="519" spans="1:17" ht="23.25" x14ac:dyDescent="0.25">
      <c r="A519" s="1">
        <v>518</v>
      </c>
      <c r="B519" s="14" t="s">
        <v>227</v>
      </c>
      <c r="C519" s="40"/>
      <c r="D519" s="29" t="s">
        <v>266</v>
      </c>
      <c r="E519" s="29" t="s">
        <v>18</v>
      </c>
      <c r="F519" s="29" t="s">
        <v>267</v>
      </c>
      <c r="G519" s="29" t="s">
        <v>20</v>
      </c>
      <c r="H519" s="29" t="s">
        <v>270</v>
      </c>
      <c r="I519" s="42">
        <v>22</v>
      </c>
      <c r="J519" s="33" t="str">
        <f t="shared" si="9"/>
        <v>городской округ Первоуральск, г. Первоуральск, ул. Ватутина, д. 22</v>
      </c>
      <c r="K519" s="42">
        <v>1438</v>
      </c>
      <c r="L519" s="42">
        <v>24</v>
      </c>
      <c r="M519" s="42">
        <v>5</v>
      </c>
      <c r="N519" s="47" t="s">
        <v>1746</v>
      </c>
      <c r="O519" s="39">
        <v>42174</v>
      </c>
      <c r="P519" s="38" t="s">
        <v>1747</v>
      </c>
      <c r="Q519" s="65">
        <v>6461590.3200000003</v>
      </c>
    </row>
    <row r="520" spans="1:17" ht="23.25" x14ac:dyDescent="0.25">
      <c r="A520" s="1">
        <v>519</v>
      </c>
      <c r="B520" s="14" t="s">
        <v>227</v>
      </c>
      <c r="C520" s="40"/>
      <c r="D520" s="29" t="s">
        <v>266</v>
      </c>
      <c r="E520" s="29" t="s">
        <v>18</v>
      </c>
      <c r="F520" s="29" t="s">
        <v>267</v>
      </c>
      <c r="G520" s="29" t="s">
        <v>20</v>
      </c>
      <c r="H520" s="29" t="s">
        <v>270</v>
      </c>
      <c r="I520" s="42">
        <v>24</v>
      </c>
      <c r="J520" s="33" t="str">
        <f t="shared" si="9"/>
        <v>городской округ Первоуральск, г. Первоуральск, ул. Ватутина, д. 24</v>
      </c>
      <c r="K520" s="42">
        <v>1693.56</v>
      </c>
      <c r="L520" s="42">
        <v>36</v>
      </c>
      <c r="M520" s="42">
        <v>8</v>
      </c>
      <c r="N520" s="47" t="s">
        <v>1748</v>
      </c>
      <c r="O520" s="39">
        <v>42482</v>
      </c>
      <c r="P520" s="38" t="s">
        <v>1635</v>
      </c>
      <c r="Q520" s="65">
        <v>12573118.83</v>
      </c>
    </row>
    <row r="521" spans="1:17" ht="23.25" x14ac:dyDescent="0.25">
      <c r="A521" s="1">
        <v>520</v>
      </c>
      <c r="B521" s="14" t="s">
        <v>227</v>
      </c>
      <c r="C521" s="40"/>
      <c r="D521" s="29" t="s">
        <v>266</v>
      </c>
      <c r="E521" s="29" t="s">
        <v>18</v>
      </c>
      <c r="F521" s="29" t="s">
        <v>267</v>
      </c>
      <c r="G521" s="29" t="s">
        <v>20</v>
      </c>
      <c r="H521" s="29" t="s">
        <v>270</v>
      </c>
      <c r="I521" s="42">
        <v>25</v>
      </c>
      <c r="J521" s="33" t="str">
        <f t="shared" si="9"/>
        <v>городской округ Первоуральск, г. Первоуральск, ул. Ватутина, д. 25</v>
      </c>
      <c r="K521" s="42">
        <v>6414.21</v>
      </c>
      <c r="L521" s="42">
        <v>49</v>
      </c>
      <c r="M521" s="42">
        <v>8</v>
      </c>
      <c r="N521" s="47" t="s">
        <v>1746</v>
      </c>
      <c r="O521" s="39">
        <v>42174</v>
      </c>
      <c r="P521" s="38" t="s">
        <v>1747</v>
      </c>
      <c r="Q521" s="65">
        <v>17101237.32</v>
      </c>
    </row>
    <row r="522" spans="1:17" ht="23.25" x14ac:dyDescent="0.25">
      <c r="A522" s="1">
        <v>521</v>
      </c>
      <c r="B522" s="14" t="s">
        <v>227</v>
      </c>
      <c r="C522" s="40"/>
      <c r="D522" s="29" t="s">
        <v>266</v>
      </c>
      <c r="E522" s="29" t="s">
        <v>18</v>
      </c>
      <c r="F522" s="29" t="s">
        <v>267</v>
      </c>
      <c r="G522" s="29" t="s">
        <v>20</v>
      </c>
      <c r="H522" s="29" t="s">
        <v>270</v>
      </c>
      <c r="I522" s="42">
        <v>29</v>
      </c>
      <c r="J522" s="33" t="str">
        <f t="shared" si="9"/>
        <v>городской округ Первоуральск, г. Первоуральск, ул. Ватутина, д. 29</v>
      </c>
      <c r="K522" s="42">
        <v>2870.12</v>
      </c>
      <c r="L522" s="42">
        <v>44</v>
      </c>
      <c r="M522" s="42">
        <v>8</v>
      </c>
      <c r="N522" s="47" t="s">
        <v>1746</v>
      </c>
      <c r="O522" s="39">
        <v>42174</v>
      </c>
      <c r="P522" s="38" t="s">
        <v>1747</v>
      </c>
      <c r="Q522" s="65">
        <v>11653104.16</v>
      </c>
    </row>
    <row r="523" spans="1:17" ht="23.25" x14ac:dyDescent="0.25">
      <c r="A523" s="1">
        <v>522</v>
      </c>
      <c r="B523" s="14" t="s">
        <v>227</v>
      </c>
      <c r="C523" s="40"/>
      <c r="D523" s="29" t="s">
        <v>266</v>
      </c>
      <c r="E523" s="29" t="s">
        <v>18</v>
      </c>
      <c r="F523" s="29" t="s">
        <v>267</v>
      </c>
      <c r="G523" s="29" t="s">
        <v>20</v>
      </c>
      <c r="H523" s="29" t="s">
        <v>270</v>
      </c>
      <c r="I523" s="42">
        <v>30</v>
      </c>
      <c r="J523" s="33" t="str">
        <f t="shared" si="9"/>
        <v>городской округ Первоуральск, г. Первоуральск, ул. Ватутина, д. 30</v>
      </c>
      <c r="K523" s="42">
        <v>7750.71</v>
      </c>
      <c r="L523" s="42">
        <v>64</v>
      </c>
      <c r="M523" s="42">
        <v>8</v>
      </c>
      <c r="N523" s="47" t="s">
        <v>1746</v>
      </c>
      <c r="O523" s="39">
        <v>42174</v>
      </c>
      <c r="P523" s="38" t="s">
        <v>1747</v>
      </c>
      <c r="Q523" s="65">
        <v>14322061.199999999</v>
      </c>
    </row>
    <row r="524" spans="1:17" ht="23.25" x14ac:dyDescent="0.25">
      <c r="A524" s="1">
        <v>523</v>
      </c>
      <c r="B524" s="14" t="s">
        <v>227</v>
      </c>
      <c r="C524" s="40"/>
      <c r="D524" s="29" t="s">
        <v>266</v>
      </c>
      <c r="E524" s="29" t="s">
        <v>18</v>
      </c>
      <c r="F524" s="29" t="s">
        <v>267</v>
      </c>
      <c r="G524" s="29" t="s">
        <v>20</v>
      </c>
      <c r="H524" s="29" t="s">
        <v>270</v>
      </c>
      <c r="I524" s="42">
        <v>33</v>
      </c>
      <c r="J524" s="33" t="str">
        <f t="shared" si="9"/>
        <v>городской округ Первоуральск, г. Первоуральск, ул. Ватутина, д. 33</v>
      </c>
      <c r="K524" s="42">
        <v>2876.94</v>
      </c>
      <c r="L524" s="42">
        <v>44</v>
      </c>
      <c r="M524" s="42">
        <v>8</v>
      </c>
      <c r="N524" s="47" t="s">
        <v>1912</v>
      </c>
      <c r="O524" s="39" t="s">
        <v>1913</v>
      </c>
      <c r="P524" s="38" t="s">
        <v>1747</v>
      </c>
      <c r="Q524" s="65">
        <v>12450856.140000001</v>
      </c>
    </row>
    <row r="525" spans="1:17" ht="23.25" x14ac:dyDescent="0.25">
      <c r="A525" s="1">
        <v>524</v>
      </c>
      <c r="B525" s="14" t="s">
        <v>227</v>
      </c>
      <c r="C525" s="40"/>
      <c r="D525" s="29" t="s">
        <v>266</v>
      </c>
      <c r="E525" s="29" t="s">
        <v>18</v>
      </c>
      <c r="F525" s="31" t="s">
        <v>267</v>
      </c>
      <c r="G525" s="31" t="s">
        <v>20</v>
      </c>
      <c r="H525" s="31" t="s">
        <v>81</v>
      </c>
      <c r="I525" s="56">
        <v>3</v>
      </c>
      <c r="J525" s="33" t="str">
        <f t="shared" si="9"/>
        <v>городской округ Первоуральск, г. Первоуральск, ул. Володарского, д. 3</v>
      </c>
      <c r="K525" s="56">
        <v>1264.67</v>
      </c>
      <c r="L525" s="56">
        <v>16</v>
      </c>
      <c r="M525" s="56">
        <v>8</v>
      </c>
      <c r="N525" s="47" t="s">
        <v>1749</v>
      </c>
      <c r="O525" s="39">
        <v>42482</v>
      </c>
      <c r="P525" s="38" t="s">
        <v>1635</v>
      </c>
      <c r="Q525" s="65">
        <v>5213132.83</v>
      </c>
    </row>
    <row r="526" spans="1:17" ht="23.25" x14ac:dyDescent="0.25">
      <c r="A526" s="1">
        <v>525</v>
      </c>
      <c r="B526" s="14" t="s">
        <v>227</v>
      </c>
      <c r="C526" s="40"/>
      <c r="D526" s="29" t="s">
        <v>266</v>
      </c>
      <c r="E526" s="29" t="s">
        <v>18</v>
      </c>
      <c r="F526" s="31" t="s">
        <v>267</v>
      </c>
      <c r="G526" s="31" t="s">
        <v>20</v>
      </c>
      <c r="H526" s="31" t="s">
        <v>81</v>
      </c>
      <c r="I526" s="56">
        <v>4</v>
      </c>
      <c r="J526" s="33" t="str">
        <f t="shared" si="9"/>
        <v>городской округ Первоуральск, г. Первоуральск, ул. Володарского, д. 4</v>
      </c>
      <c r="K526" s="56">
        <v>869.11</v>
      </c>
      <c r="L526" s="56">
        <v>12</v>
      </c>
      <c r="M526" s="56">
        <v>8</v>
      </c>
      <c r="N526" s="47" t="s">
        <v>1749</v>
      </c>
      <c r="O526" s="39">
        <v>42482</v>
      </c>
      <c r="P526" s="38" t="s">
        <v>1635</v>
      </c>
      <c r="Q526" s="65">
        <v>4184722.93</v>
      </c>
    </row>
    <row r="527" spans="1:17" ht="23.25" x14ac:dyDescent="0.25">
      <c r="A527" s="1">
        <v>526</v>
      </c>
      <c r="B527" s="14" t="s">
        <v>227</v>
      </c>
      <c r="C527" s="40"/>
      <c r="D527" s="29" t="s">
        <v>266</v>
      </c>
      <c r="E527" s="29" t="s">
        <v>18</v>
      </c>
      <c r="F527" s="31" t="s">
        <v>267</v>
      </c>
      <c r="G527" s="31" t="s">
        <v>20</v>
      </c>
      <c r="H527" s="31" t="s">
        <v>81</v>
      </c>
      <c r="I527" s="56">
        <v>5</v>
      </c>
      <c r="J527" s="33" t="str">
        <f t="shared" si="9"/>
        <v>городской округ Первоуральск, г. Первоуральск, ул. Володарского, д. 5</v>
      </c>
      <c r="K527" s="56">
        <v>698.5</v>
      </c>
      <c r="L527" s="56">
        <v>8</v>
      </c>
      <c r="M527" s="56">
        <v>8</v>
      </c>
      <c r="N527" s="47" t="s">
        <v>1749</v>
      </c>
      <c r="O527" s="39">
        <v>42482</v>
      </c>
      <c r="P527" s="38" t="s">
        <v>1635</v>
      </c>
      <c r="Q527" s="65">
        <v>3793974.72</v>
      </c>
    </row>
    <row r="528" spans="1:17" ht="23.25" x14ac:dyDescent="0.25">
      <c r="A528" s="1">
        <v>527</v>
      </c>
      <c r="B528" s="14" t="s">
        <v>227</v>
      </c>
      <c r="C528" s="40"/>
      <c r="D528" s="29" t="s">
        <v>266</v>
      </c>
      <c r="E528" s="29" t="s">
        <v>18</v>
      </c>
      <c r="F528" s="31" t="s">
        <v>267</v>
      </c>
      <c r="G528" s="31" t="s">
        <v>20</v>
      </c>
      <c r="H528" s="31" t="s">
        <v>81</v>
      </c>
      <c r="I528" s="56">
        <v>6</v>
      </c>
      <c r="J528" s="33" t="str">
        <f t="shared" si="9"/>
        <v>городской округ Первоуральск, г. Первоуральск, ул. Володарского, д. 6</v>
      </c>
      <c r="K528" s="56">
        <v>879.67</v>
      </c>
      <c r="L528" s="56">
        <v>12</v>
      </c>
      <c r="M528" s="56">
        <v>8</v>
      </c>
      <c r="N528" s="47" t="s">
        <v>1749</v>
      </c>
      <c r="O528" s="39">
        <v>42482</v>
      </c>
      <c r="P528" s="38" t="s">
        <v>1635</v>
      </c>
      <c r="Q528" s="65">
        <v>3998466.33</v>
      </c>
    </row>
    <row r="529" spans="1:17" ht="23.25" x14ac:dyDescent="0.25">
      <c r="A529" s="1">
        <v>528</v>
      </c>
      <c r="B529" s="14" t="s">
        <v>227</v>
      </c>
      <c r="C529" s="40"/>
      <c r="D529" s="29" t="s">
        <v>266</v>
      </c>
      <c r="E529" s="29" t="s">
        <v>18</v>
      </c>
      <c r="F529" s="31" t="s">
        <v>267</v>
      </c>
      <c r="G529" s="31" t="s">
        <v>20</v>
      </c>
      <c r="H529" s="31" t="s">
        <v>74</v>
      </c>
      <c r="I529" s="56">
        <v>36</v>
      </c>
      <c r="J529" s="33" t="str">
        <f t="shared" si="9"/>
        <v>городской округ Первоуральск, г. Первоуральск, ул. Гагарина, д. 36</v>
      </c>
      <c r="K529" s="56">
        <v>1221.8800000000001</v>
      </c>
      <c r="L529" s="56">
        <v>12</v>
      </c>
      <c r="M529" s="56">
        <v>8</v>
      </c>
      <c r="N529" s="47" t="s">
        <v>1749</v>
      </c>
      <c r="O529" s="39">
        <v>42482</v>
      </c>
      <c r="P529" s="38" t="s">
        <v>1635</v>
      </c>
      <c r="Q529" s="65">
        <v>4555983.46</v>
      </c>
    </row>
    <row r="530" spans="1:17" ht="23.25" x14ac:dyDescent="0.25">
      <c r="A530" s="1">
        <v>529</v>
      </c>
      <c r="B530" s="14" t="s">
        <v>227</v>
      </c>
      <c r="C530" s="40"/>
      <c r="D530" s="29" t="s">
        <v>266</v>
      </c>
      <c r="E530" s="29" t="s">
        <v>18</v>
      </c>
      <c r="F530" s="31" t="s">
        <v>267</v>
      </c>
      <c r="G530" s="31" t="s">
        <v>20</v>
      </c>
      <c r="H530" s="31" t="s">
        <v>74</v>
      </c>
      <c r="I530" s="56">
        <v>38</v>
      </c>
      <c r="J530" s="33" t="str">
        <f t="shared" si="9"/>
        <v>городской округ Первоуральск, г. Первоуральск, ул. Гагарина, д. 38</v>
      </c>
      <c r="K530" s="56">
        <v>422.18</v>
      </c>
      <c r="L530" s="56">
        <v>6</v>
      </c>
      <c r="M530" s="56">
        <v>8</v>
      </c>
      <c r="N530" s="47" t="s">
        <v>1749</v>
      </c>
      <c r="O530" s="39">
        <v>42482</v>
      </c>
      <c r="P530" s="38" t="s">
        <v>1635</v>
      </c>
      <c r="Q530" s="65">
        <v>2140452.41</v>
      </c>
    </row>
    <row r="531" spans="1:17" ht="23.25" x14ac:dyDescent="0.25">
      <c r="A531" s="1">
        <v>530</v>
      </c>
      <c r="B531" s="14" t="s">
        <v>227</v>
      </c>
      <c r="C531" s="40"/>
      <c r="D531" s="29" t="s">
        <v>266</v>
      </c>
      <c r="E531" s="29" t="s">
        <v>18</v>
      </c>
      <c r="F531" s="31" t="s">
        <v>267</v>
      </c>
      <c r="G531" s="31" t="s">
        <v>20</v>
      </c>
      <c r="H531" s="31" t="s">
        <v>74</v>
      </c>
      <c r="I531" s="56">
        <v>4</v>
      </c>
      <c r="J531" s="33" t="str">
        <f t="shared" si="9"/>
        <v>городской округ Первоуральск, г. Первоуральск, ул. Гагарина, д. 4</v>
      </c>
      <c r="K531" s="56">
        <v>975.7</v>
      </c>
      <c r="L531" s="56">
        <v>12</v>
      </c>
      <c r="M531" s="56">
        <v>7</v>
      </c>
      <c r="N531" s="47" t="s">
        <v>1749</v>
      </c>
      <c r="O531" s="39">
        <v>42482</v>
      </c>
      <c r="P531" s="38" t="s">
        <v>1635</v>
      </c>
      <c r="Q531" s="65">
        <v>3230174.48</v>
      </c>
    </row>
    <row r="532" spans="1:17" ht="23.25" x14ac:dyDescent="0.25">
      <c r="A532" s="1">
        <v>531</v>
      </c>
      <c r="B532" s="14" t="s">
        <v>227</v>
      </c>
      <c r="C532" s="40"/>
      <c r="D532" s="29" t="s">
        <v>266</v>
      </c>
      <c r="E532" s="29" t="s">
        <v>18</v>
      </c>
      <c r="F532" s="31" t="s">
        <v>267</v>
      </c>
      <c r="G532" s="31" t="s">
        <v>20</v>
      </c>
      <c r="H532" s="31" t="s">
        <v>74</v>
      </c>
      <c r="I532" s="56">
        <v>42</v>
      </c>
      <c r="J532" s="33" t="str">
        <f t="shared" si="9"/>
        <v>городской округ Первоуральск, г. Первоуральск, ул. Гагарина, д. 42</v>
      </c>
      <c r="K532" s="56">
        <v>1347.94</v>
      </c>
      <c r="L532" s="56">
        <v>12</v>
      </c>
      <c r="M532" s="56">
        <v>8</v>
      </c>
      <c r="N532" s="47" t="s">
        <v>1749</v>
      </c>
      <c r="O532" s="39">
        <v>42482</v>
      </c>
      <c r="P532" s="38" t="s">
        <v>1635</v>
      </c>
      <c r="Q532" s="65">
        <v>4960471.16</v>
      </c>
    </row>
    <row r="533" spans="1:17" ht="23.25" x14ac:dyDescent="0.25">
      <c r="A533" s="1">
        <v>532</v>
      </c>
      <c r="B533" s="14" t="s">
        <v>227</v>
      </c>
      <c r="C533" s="40"/>
      <c r="D533" s="29" t="s">
        <v>266</v>
      </c>
      <c r="E533" s="29" t="s">
        <v>18</v>
      </c>
      <c r="F533" s="31" t="s">
        <v>267</v>
      </c>
      <c r="G533" s="31" t="s">
        <v>20</v>
      </c>
      <c r="H533" s="31" t="s">
        <v>74</v>
      </c>
      <c r="I533" s="56">
        <v>6</v>
      </c>
      <c r="J533" s="33" t="str">
        <f t="shared" si="9"/>
        <v>городской округ Первоуральск, г. Первоуральск, ул. Гагарина, д. 6</v>
      </c>
      <c r="K533" s="56">
        <v>726</v>
      </c>
      <c r="L533" s="56">
        <v>8</v>
      </c>
      <c r="M533" s="56">
        <v>7</v>
      </c>
      <c r="N533" s="47" t="s">
        <v>1749</v>
      </c>
      <c r="O533" s="39">
        <v>42482</v>
      </c>
      <c r="P533" s="38" t="s">
        <v>1635</v>
      </c>
      <c r="Q533" s="65">
        <v>2481563.6</v>
      </c>
    </row>
    <row r="534" spans="1:17" ht="23.25" x14ac:dyDescent="0.25">
      <c r="A534" s="1">
        <v>533</v>
      </c>
      <c r="B534" s="14" t="s">
        <v>227</v>
      </c>
      <c r="C534" s="40"/>
      <c r="D534" s="29" t="s">
        <v>266</v>
      </c>
      <c r="E534" s="29" t="s">
        <v>18</v>
      </c>
      <c r="F534" s="31" t="s">
        <v>267</v>
      </c>
      <c r="G534" s="31" t="s">
        <v>20</v>
      </c>
      <c r="H534" s="31" t="s">
        <v>271</v>
      </c>
      <c r="I534" s="56" t="s">
        <v>316</v>
      </c>
      <c r="J534" s="33" t="str">
        <f t="shared" si="9"/>
        <v>городской округ Первоуральск, г. Первоуральск, ул. Герцена, д. 11А</v>
      </c>
      <c r="K534" s="56">
        <v>432.74</v>
      </c>
      <c r="L534" s="56">
        <v>6</v>
      </c>
      <c r="M534" s="56">
        <v>8</v>
      </c>
      <c r="N534" s="47" t="s">
        <v>1748</v>
      </c>
      <c r="O534" s="39">
        <v>42482</v>
      </c>
      <c r="P534" s="38" t="s">
        <v>1635</v>
      </c>
      <c r="Q534" s="65">
        <v>2611781.4500000002</v>
      </c>
    </row>
    <row r="535" spans="1:17" ht="23.25" x14ac:dyDescent="0.25">
      <c r="A535" s="1">
        <v>534</v>
      </c>
      <c r="B535" s="14" t="s">
        <v>227</v>
      </c>
      <c r="C535" s="40"/>
      <c r="D535" s="29" t="s">
        <v>266</v>
      </c>
      <c r="E535" s="29" t="s">
        <v>18</v>
      </c>
      <c r="F535" s="31" t="s">
        <v>267</v>
      </c>
      <c r="G535" s="31" t="s">
        <v>20</v>
      </c>
      <c r="H535" s="31" t="s">
        <v>271</v>
      </c>
      <c r="I535" s="56">
        <v>15</v>
      </c>
      <c r="J535" s="33" t="str">
        <f t="shared" si="9"/>
        <v>городской округ Первоуральск, г. Первоуральск, ул. Герцена, д. 15</v>
      </c>
      <c r="K535" s="56">
        <v>797.61</v>
      </c>
      <c r="L535" s="56">
        <v>12</v>
      </c>
      <c r="M535" s="56">
        <v>8</v>
      </c>
      <c r="N535" s="47" t="s">
        <v>1748</v>
      </c>
      <c r="O535" s="39">
        <v>42482</v>
      </c>
      <c r="P535" s="38" t="s">
        <v>1635</v>
      </c>
      <c r="Q535" s="65">
        <v>3722713.22</v>
      </c>
    </row>
    <row r="536" spans="1:17" ht="23.25" x14ac:dyDescent="0.25">
      <c r="A536" s="1">
        <v>535</v>
      </c>
      <c r="B536" s="14" t="s">
        <v>227</v>
      </c>
      <c r="C536" s="40"/>
      <c r="D536" s="29" t="s">
        <v>266</v>
      </c>
      <c r="E536" s="29" t="s">
        <v>18</v>
      </c>
      <c r="F536" s="31" t="s">
        <v>267</v>
      </c>
      <c r="G536" s="31" t="s">
        <v>20</v>
      </c>
      <c r="H536" s="31" t="s">
        <v>271</v>
      </c>
      <c r="I536" s="56">
        <v>17</v>
      </c>
      <c r="J536" s="33" t="str">
        <f t="shared" si="9"/>
        <v>городской округ Первоуральск, г. Первоуральск, ул. Герцена, д. 17</v>
      </c>
      <c r="K536" s="56">
        <v>921.91</v>
      </c>
      <c r="L536" s="56">
        <v>12</v>
      </c>
      <c r="M536" s="56">
        <v>8</v>
      </c>
      <c r="N536" s="47" t="s">
        <v>1748</v>
      </c>
      <c r="O536" s="39">
        <v>42482</v>
      </c>
      <c r="P536" s="38" t="s">
        <v>1635</v>
      </c>
      <c r="Q536" s="65">
        <v>4316546.7300000004</v>
      </c>
    </row>
    <row r="537" spans="1:17" ht="23.25" x14ac:dyDescent="0.25">
      <c r="A537" s="1">
        <v>536</v>
      </c>
      <c r="B537" s="14" t="s">
        <v>227</v>
      </c>
      <c r="C537" s="40"/>
      <c r="D537" s="29" t="s">
        <v>266</v>
      </c>
      <c r="E537" s="29" t="s">
        <v>18</v>
      </c>
      <c r="F537" s="29" t="s">
        <v>267</v>
      </c>
      <c r="G537" s="29" t="s">
        <v>20</v>
      </c>
      <c r="H537" s="29" t="s">
        <v>271</v>
      </c>
      <c r="I537" s="42">
        <v>20</v>
      </c>
      <c r="J537" s="33" t="str">
        <f t="shared" si="9"/>
        <v>городской округ Первоуральск, г. Первоуральск, ул. Герцена, д. 20</v>
      </c>
      <c r="K537" s="42">
        <v>1613.7</v>
      </c>
      <c r="L537" s="42">
        <v>26</v>
      </c>
      <c r="M537" s="42">
        <v>8</v>
      </c>
      <c r="N537" s="47" t="s">
        <v>1746</v>
      </c>
      <c r="O537" s="39">
        <v>42174</v>
      </c>
      <c r="P537" s="38" t="s">
        <v>1747</v>
      </c>
      <c r="Q537" s="65">
        <v>6969336.0599999996</v>
      </c>
    </row>
    <row r="538" spans="1:17" ht="23.25" x14ac:dyDescent="0.25">
      <c r="A538" s="1">
        <v>537</v>
      </c>
      <c r="B538" s="14" t="s">
        <v>227</v>
      </c>
      <c r="C538" s="40"/>
      <c r="D538" s="29" t="s">
        <v>266</v>
      </c>
      <c r="E538" s="29" t="s">
        <v>18</v>
      </c>
      <c r="F538" s="31" t="s">
        <v>267</v>
      </c>
      <c r="G538" s="31" t="s">
        <v>20</v>
      </c>
      <c r="H538" s="31" t="s">
        <v>271</v>
      </c>
      <c r="I538" s="42">
        <v>21</v>
      </c>
      <c r="J538" s="33" t="str">
        <f t="shared" si="9"/>
        <v>городской округ Первоуральск, г. Первоуральск, ул. Герцена, д. 21</v>
      </c>
      <c r="K538" s="42">
        <v>846.78</v>
      </c>
      <c r="L538" s="42">
        <v>12</v>
      </c>
      <c r="M538" s="42">
        <v>8</v>
      </c>
      <c r="N538" s="47" t="s">
        <v>1748</v>
      </c>
      <c r="O538" s="39">
        <v>42482</v>
      </c>
      <c r="P538" s="38" t="s">
        <v>1635</v>
      </c>
      <c r="Q538" s="65">
        <v>4334006.66</v>
      </c>
    </row>
    <row r="539" spans="1:17" ht="23.25" x14ac:dyDescent="0.25">
      <c r="A539" s="1">
        <v>538</v>
      </c>
      <c r="B539" s="14" t="s">
        <v>227</v>
      </c>
      <c r="C539" s="40"/>
      <c r="D539" s="29" t="s">
        <v>266</v>
      </c>
      <c r="E539" s="29" t="s">
        <v>18</v>
      </c>
      <c r="F539" s="31" t="s">
        <v>267</v>
      </c>
      <c r="G539" s="31" t="s">
        <v>20</v>
      </c>
      <c r="H539" s="31" t="s">
        <v>271</v>
      </c>
      <c r="I539" s="56">
        <v>23</v>
      </c>
      <c r="J539" s="33" t="str">
        <f t="shared" si="9"/>
        <v>городской округ Первоуральск, г. Первоуральск, ул. Герцена, д. 23</v>
      </c>
      <c r="K539" s="56">
        <v>717.09</v>
      </c>
      <c r="L539" s="56">
        <v>12</v>
      </c>
      <c r="M539" s="56">
        <v>8</v>
      </c>
      <c r="N539" s="47" t="s">
        <v>1748</v>
      </c>
      <c r="O539" s="39">
        <v>42482</v>
      </c>
      <c r="P539" s="38" t="s">
        <v>1635</v>
      </c>
      <c r="Q539" s="65">
        <v>3495532.56</v>
      </c>
    </row>
    <row r="540" spans="1:17" ht="23.25" x14ac:dyDescent="0.25">
      <c r="A540" s="1">
        <v>539</v>
      </c>
      <c r="B540" s="14" t="s">
        <v>227</v>
      </c>
      <c r="C540" s="40"/>
      <c r="D540" s="29" t="s">
        <v>266</v>
      </c>
      <c r="E540" s="29" t="s">
        <v>18</v>
      </c>
      <c r="F540" s="29" t="s">
        <v>267</v>
      </c>
      <c r="G540" s="29" t="s">
        <v>20</v>
      </c>
      <c r="H540" s="29" t="s">
        <v>271</v>
      </c>
      <c r="I540" s="42">
        <v>7</v>
      </c>
      <c r="J540" s="33" t="str">
        <f t="shared" si="9"/>
        <v>городской округ Первоуральск, г. Первоуральск, ул. Герцена, д. 7</v>
      </c>
      <c r="K540" s="42">
        <v>1930.61</v>
      </c>
      <c r="L540" s="42">
        <v>16</v>
      </c>
      <c r="M540" s="42">
        <v>7</v>
      </c>
      <c r="N540" s="47" t="s">
        <v>1746</v>
      </c>
      <c r="O540" s="39">
        <v>42174</v>
      </c>
      <c r="P540" s="38" t="s">
        <v>1747</v>
      </c>
      <c r="Q540" s="65">
        <v>5822072.8200000003</v>
      </c>
    </row>
    <row r="541" spans="1:17" ht="23.25" x14ac:dyDescent="0.25">
      <c r="A541" s="1">
        <v>540</v>
      </c>
      <c r="B541" s="14" t="s">
        <v>227</v>
      </c>
      <c r="C541" s="40"/>
      <c r="D541" s="29" t="s">
        <v>266</v>
      </c>
      <c r="E541" s="29" t="s">
        <v>18</v>
      </c>
      <c r="F541" s="31" t="s">
        <v>267</v>
      </c>
      <c r="G541" s="31" t="s">
        <v>20</v>
      </c>
      <c r="H541" s="31" t="s">
        <v>271</v>
      </c>
      <c r="I541" s="56" t="s">
        <v>120</v>
      </c>
      <c r="J541" s="33" t="str">
        <f t="shared" si="9"/>
        <v>городской округ Первоуральск, г. Первоуральск, ул. Герцена, д. 7А</v>
      </c>
      <c r="K541" s="56">
        <v>421.41</v>
      </c>
      <c r="L541" s="56">
        <v>6</v>
      </c>
      <c r="M541" s="56">
        <v>8</v>
      </c>
      <c r="N541" s="47" t="s">
        <v>1748</v>
      </c>
      <c r="O541" s="39">
        <v>42482</v>
      </c>
      <c r="P541" s="38" t="s">
        <v>1635</v>
      </c>
      <c r="Q541" s="65">
        <v>2594660.96</v>
      </c>
    </row>
    <row r="542" spans="1:17" ht="23.25" x14ac:dyDescent="0.25">
      <c r="A542" s="1">
        <v>541</v>
      </c>
      <c r="B542" s="14" t="s">
        <v>227</v>
      </c>
      <c r="C542" s="40"/>
      <c r="D542" s="29" t="s">
        <v>266</v>
      </c>
      <c r="E542" s="29" t="s">
        <v>18</v>
      </c>
      <c r="F542" s="31" t="s">
        <v>267</v>
      </c>
      <c r="G542" s="31" t="s">
        <v>20</v>
      </c>
      <c r="H542" s="31" t="s">
        <v>271</v>
      </c>
      <c r="I542" s="56" t="s">
        <v>224</v>
      </c>
      <c r="J542" s="33" t="str">
        <f t="shared" si="9"/>
        <v>городской округ Первоуральск, г. Первоуральск, ул. Герцена, д. 9А</v>
      </c>
      <c r="K542" s="56">
        <v>800.8</v>
      </c>
      <c r="L542" s="56">
        <v>12</v>
      </c>
      <c r="M542" s="56">
        <v>8</v>
      </c>
      <c r="N542" s="47" t="s">
        <v>1748</v>
      </c>
      <c r="O542" s="39">
        <v>42482</v>
      </c>
      <c r="P542" s="38" t="s">
        <v>1635</v>
      </c>
      <c r="Q542" s="65">
        <v>4292375.17</v>
      </c>
    </row>
    <row r="543" spans="1:17" ht="23.25" x14ac:dyDescent="0.25">
      <c r="A543" s="1">
        <v>542</v>
      </c>
      <c r="B543" s="14" t="s">
        <v>227</v>
      </c>
      <c r="C543" s="40"/>
      <c r="D543" s="29" t="s">
        <v>266</v>
      </c>
      <c r="E543" s="29" t="s">
        <v>18</v>
      </c>
      <c r="F543" s="29" t="s">
        <v>267</v>
      </c>
      <c r="G543" s="29" t="s">
        <v>20</v>
      </c>
      <c r="H543" s="29" t="s">
        <v>22</v>
      </c>
      <c r="I543" s="42">
        <v>10</v>
      </c>
      <c r="J543" s="33" t="str">
        <f t="shared" si="9"/>
        <v>городской округ Первоуральск, г. Первоуральск, ул. Горняков, д. 10</v>
      </c>
      <c r="K543" s="42">
        <v>389.62</v>
      </c>
      <c r="L543" s="42">
        <v>8</v>
      </c>
      <c r="M543" s="42">
        <v>5</v>
      </c>
      <c r="N543" s="47" t="s">
        <v>1745</v>
      </c>
      <c r="O543" s="39">
        <v>42198</v>
      </c>
      <c r="P543" s="38" t="s">
        <v>1635</v>
      </c>
      <c r="Q543" s="65">
        <v>1401004.56</v>
      </c>
    </row>
    <row r="544" spans="1:17" ht="23.25" x14ac:dyDescent="0.25">
      <c r="A544" s="1">
        <v>543</v>
      </c>
      <c r="B544" s="14" t="s">
        <v>227</v>
      </c>
      <c r="C544" s="40"/>
      <c r="D544" s="29" t="s">
        <v>266</v>
      </c>
      <c r="E544" s="29" t="s">
        <v>18</v>
      </c>
      <c r="F544" s="29" t="s">
        <v>267</v>
      </c>
      <c r="G544" s="29" t="s">
        <v>20</v>
      </c>
      <c r="H544" s="29" t="s">
        <v>152</v>
      </c>
      <c r="I544" s="42">
        <v>15</v>
      </c>
      <c r="J544" s="33" t="str">
        <f t="shared" si="9"/>
        <v>городской округ Первоуральск, г. Первоуральск, ул. Ильича, д. 15</v>
      </c>
      <c r="K544" s="42">
        <v>1252.5999999999999</v>
      </c>
      <c r="L544" s="42">
        <v>30</v>
      </c>
      <c r="M544" s="42">
        <v>2</v>
      </c>
      <c r="N544" s="47" t="s">
        <v>1746</v>
      </c>
      <c r="O544" s="39">
        <v>42174</v>
      </c>
      <c r="P544" s="38" t="s">
        <v>1747</v>
      </c>
      <c r="Q544" s="65">
        <v>695667.65</v>
      </c>
    </row>
    <row r="545" spans="1:17" ht="23.25" x14ac:dyDescent="0.25">
      <c r="A545" s="1">
        <v>544</v>
      </c>
      <c r="B545" s="14" t="s">
        <v>227</v>
      </c>
      <c r="C545" s="40"/>
      <c r="D545" s="29" t="s">
        <v>266</v>
      </c>
      <c r="E545" s="29" t="s">
        <v>18</v>
      </c>
      <c r="F545" s="29" t="s">
        <v>267</v>
      </c>
      <c r="G545" s="29" t="s">
        <v>20</v>
      </c>
      <c r="H545" s="29" t="s">
        <v>152</v>
      </c>
      <c r="I545" s="42">
        <v>17</v>
      </c>
      <c r="J545" s="33" t="str">
        <f t="shared" si="9"/>
        <v>городской округ Первоуральск, г. Первоуральск, ул. Ильича, д. 17</v>
      </c>
      <c r="K545" s="42">
        <v>2536.9</v>
      </c>
      <c r="L545" s="42">
        <v>60</v>
      </c>
      <c r="M545" s="42">
        <v>4</v>
      </c>
      <c r="N545" s="47" t="s">
        <v>1746</v>
      </c>
      <c r="O545" s="39">
        <v>42174</v>
      </c>
      <c r="P545" s="38" t="s">
        <v>1747</v>
      </c>
      <c r="Q545" s="65">
        <v>872969.9</v>
      </c>
    </row>
    <row r="546" spans="1:17" ht="23.25" x14ac:dyDescent="0.25">
      <c r="A546" s="1">
        <v>545</v>
      </c>
      <c r="B546" s="14" t="s">
        <v>227</v>
      </c>
      <c r="C546" s="40"/>
      <c r="D546" s="29" t="s">
        <v>266</v>
      </c>
      <c r="E546" s="29" t="s">
        <v>18</v>
      </c>
      <c r="F546" s="29" t="s">
        <v>267</v>
      </c>
      <c r="G546" s="29" t="s">
        <v>20</v>
      </c>
      <c r="H546" s="29" t="s">
        <v>152</v>
      </c>
      <c r="I546" s="42">
        <v>19</v>
      </c>
      <c r="J546" s="33" t="str">
        <f t="shared" si="9"/>
        <v>городской округ Первоуральск, г. Первоуральск, ул. Ильича, д. 19</v>
      </c>
      <c r="K546" s="42">
        <v>481.91</v>
      </c>
      <c r="L546" s="42">
        <v>12</v>
      </c>
      <c r="M546" s="42">
        <v>6</v>
      </c>
      <c r="N546" s="47" t="s">
        <v>1746</v>
      </c>
      <c r="O546" s="39">
        <v>42174</v>
      </c>
      <c r="P546" s="38" t="s">
        <v>1747</v>
      </c>
      <c r="Q546" s="65">
        <v>1424367.43</v>
      </c>
    </row>
    <row r="547" spans="1:17" ht="23.25" x14ac:dyDescent="0.25">
      <c r="A547" s="1">
        <v>546</v>
      </c>
      <c r="B547" s="14" t="s">
        <v>227</v>
      </c>
      <c r="C547" s="40"/>
      <c r="D547" s="29" t="s">
        <v>266</v>
      </c>
      <c r="E547" s="29" t="s">
        <v>18</v>
      </c>
      <c r="F547" s="29" t="s">
        <v>267</v>
      </c>
      <c r="G547" s="29" t="s">
        <v>20</v>
      </c>
      <c r="H547" s="29" t="s">
        <v>152</v>
      </c>
      <c r="I547" s="42">
        <v>23</v>
      </c>
      <c r="J547" s="33" t="str">
        <f t="shared" si="9"/>
        <v>городской округ Первоуральск, г. Первоуральск, ул. Ильича, д. 23</v>
      </c>
      <c r="K547" s="42">
        <v>499.84</v>
      </c>
      <c r="L547" s="42">
        <v>9</v>
      </c>
      <c r="M547" s="42">
        <v>3</v>
      </c>
      <c r="N547" s="47" t="s">
        <v>1746</v>
      </c>
      <c r="O547" s="39">
        <v>42174</v>
      </c>
      <c r="P547" s="38" t="s">
        <v>1747</v>
      </c>
      <c r="Q547" s="65">
        <v>828981.69</v>
      </c>
    </row>
    <row r="548" spans="1:17" ht="23.25" x14ac:dyDescent="0.25">
      <c r="A548" s="1">
        <v>547</v>
      </c>
      <c r="B548" s="14" t="s">
        <v>227</v>
      </c>
      <c r="C548" s="40"/>
      <c r="D548" s="29" t="s">
        <v>266</v>
      </c>
      <c r="E548" s="29" t="s">
        <v>18</v>
      </c>
      <c r="F548" s="31" t="s">
        <v>267</v>
      </c>
      <c r="G548" s="31" t="s">
        <v>20</v>
      </c>
      <c r="H548" s="31" t="s">
        <v>152</v>
      </c>
      <c r="I548" s="56">
        <v>8</v>
      </c>
      <c r="J548" s="33" t="str">
        <f t="shared" si="9"/>
        <v>городской округ Первоуральск, г. Первоуральск, ул. Ильича, д. 8</v>
      </c>
      <c r="K548" s="56">
        <v>2298.89</v>
      </c>
      <c r="L548" s="56">
        <v>18</v>
      </c>
      <c r="M548" s="56">
        <v>7</v>
      </c>
      <c r="N548" s="47" t="s">
        <v>1750</v>
      </c>
      <c r="O548" s="39">
        <v>42480</v>
      </c>
      <c r="P548" s="38" t="s">
        <v>1635</v>
      </c>
      <c r="Q548" s="65">
        <v>8842118.2599999998</v>
      </c>
    </row>
    <row r="549" spans="1:17" ht="23.25" x14ac:dyDescent="0.25">
      <c r="A549" s="1">
        <v>548</v>
      </c>
      <c r="B549" s="14" t="s">
        <v>227</v>
      </c>
      <c r="C549" s="40"/>
      <c r="D549" s="29" t="s">
        <v>266</v>
      </c>
      <c r="E549" s="29" t="s">
        <v>18</v>
      </c>
      <c r="F549" s="29" t="s">
        <v>267</v>
      </c>
      <c r="G549" s="29" t="s">
        <v>20</v>
      </c>
      <c r="H549" s="29" t="s">
        <v>272</v>
      </c>
      <c r="I549" s="42">
        <v>2</v>
      </c>
      <c r="J549" s="33" t="str">
        <f t="shared" si="9"/>
        <v>городской округ Первоуральск, г. Первоуральск, ул. Карбышева, д. 2</v>
      </c>
      <c r="K549" s="42">
        <v>831.16</v>
      </c>
      <c r="L549" s="42">
        <v>12</v>
      </c>
      <c r="M549" s="42">
        <v>8</v>
      </c>
      <c r="N549" s="47" t="s">
        <v>1745</v>
      </c>
      <c r="O549" s="39">
        <v>42198</v>
      </c>
      <c r="P549" s="38" t="s">
        <v>1635</v>
      </c>
      <c r="Q549" s="65">
        <v>2651529.58</v>
      </c>
    </row>
    <row r="550" spans="1:17" ht="23.25" x14ac:dyDescent="0.25">
      <c r="A550" s="1">
        <v>549</v>
      </c>
      <c r="B550" s="14" t="s">
        <v>227</v>
      </c>
      <c r="C550" s="40"/>
      <c r="D550" s="29" t="s">
        <v>266</v>
      </c>
      <c r="E550" s="29" t="s">
        <v>18</v>
      </c>
      <c r="F550" s="29" t="s">
        <v>267</v>
      </c>
      <c r="G550" s="29" t="s">
        <v>20</v>
      </c>
      <c r="H550" s="29" t="s">
        <v>53</v>
      </c>
      <c r="I550" s="42" t="s">
        <v>115</v>
      </c>
      <c r="J550" s="33" t="str">
        <f t="shared" si="9"/>
        <v>городской округ Первоуральск, г. Первоуральск, ул. Комсомольская, д. 1А</v>
      </c>
      <c r="K550" s="42">
        <v>726</v>
      </c>
      <c r="L550" s="42">
        <v>12</v>
      </c>
      <c r="M550" s="42">
        <v>8</v>
      </c>
      <c r="N550" s="47" t="s">
        <v>1745</v>
      </c>
      <c r="O550" s="39">
        <v>42198</v>
      </c>
      <c r="P550" s="38" t="s">
        <v>1635</v>
      </c>
      <c r="Q550" s="65">
        <v>2573672.04</v>
      </c>
    </row>
    <row r="551" spans="1:17" ht="23.25" x14ac:dyDescent="0.25">
      <c r="A551" s="1">
        <v>550</v>
      </c>
      <c r="B551" s="14" t="s">
        <v>227</v>
      </c>
      <c r="C551" s="61"/>
      <c r="D551" s="50" t="s">
        <v>266</v>
      </c>
      <c r="E551" s="50" t="s">
        <v>18</v>
      </c>
      <c r="F551" s="60" t="s">
        <v>267</v>
      </c>
      <c r="G551" s="60" t="s">
        <v>20</v>
      </c>
      <c r="H551" s="60" t="s">
        <v>36</v>
      </c>
      <c r="I551" s="63">
        <v>37</v>
      </c>
      <c r="J551" s="52" t="str">
        <f t="shared" si="9"/>
        <v>городской округ Первоуральск, г. Первоуральск, ул. Ленина, д. 37</v>
      </c>
      <c r="K551" s="63">
        <v>4618.1000000000004</v>
      </c>
      <c r="L551" s="63">
        <v>35</v>
      </c>
      <c r="M551" s="63">
        <v>1</v>
      </c>
      <c r="N551" s="53" t="s">
        <v>1478</v>
      </c>
      <c r="O551" s="54">
        <v>42570</v>
      </c>
      <c r="P551" s="55" t="s">
        <v>1494</v>
      </c>
      <c r="Q551" s="65">
        <v>1884268.6</v>
      </c>
    </row>
    <row r="552" spans="1:17" ht="23.25" x14ac:dyDescent="0.25">
      <c r="A552" s="1">
        <v>551</v>
      </c>
      <c r="B552" s="14" t="s">
        <v>227</v>
      </c>
      <c r="C552" s="61"/>
      <c r="D552" s="50" t="s">
        <v>266</v>
      </c>
      <c r="E552" s="50" t="s">
        <v>18</v>
      </c>
      <c r="F552" s="60" t="s">
        <v>267</v>
      </c>
      <c r="G552" s="60" t="s">
        <v>20</v>
      </c>
      <c r="H552" s="60" t="s">
        <v>36</v>
      </c>
      <c r="I552" s="63">
        <v>39</v>
      </c>
      <c r="J552" s="52" t="str">
        <f t="shared" si="9"/>
        <v>городской округ Первоуральск, г. Первоуральск, ул. Ленина, д. 39</v>
      </c>
      <c r="K552" s="63">
        <v>3134.7</v>
      </c>
      <c r="L552" s="63">
        <v>35</v>
      </c>
      <c r="M552" s="63">
        <v>1</v>
      </c>
      <c r="N552" s="53" t="s">
        <v>1478</v>
      </c>
      <c r="O552" s="54">
        <v>42570</v>
      </c>
      <c r="P552" s="55" t="s">
        <v>1494</v>
      </c>
      <c r="Q552" s="65">
        <v>1915615.46</v>
      </c>
    </row>
    <row r="553" spans="1:17" ht="23.25" x14ac:dyDescent="0.25">
      <c r="A553" s="1">
        <v>552</v>
      </c>
      <c r="B553" s="14" t="s">
        <v>227</v>
      </c>
      <c r="C553" s="40"/>
      <c r="D553" s="29" t="s">
        <v>266</v>
      </c>
      <c r="E553" s="29" t="s">
        <v>18</v>
      </c>
      <c r="F553" s="29" t="s">
        <v>267</v>
      </c>
      <c r="G553" s="29" t="s">
        <v>20</v>
      </c>
      <c r="H553" s="29" t="s">
        <v>188</v>
      </c>
      <c r="I553" s="42">
        <v>1</v>
      </c>
      <c r="J553" s="33" t="str">
        <f t="shared" si="9"/>
        <v>городской округ Первоуральск, г. Первоуральск, ул. Малышева, д. 1</v>
      </c>
      <c r="K553" s="42">
        <v>274.23</v>
      </c>
      <c r="L553" s="42">
        <v>4</v>
      </c>
      <c r="M553" s="42">
        <v>8</v>
      </c>
      <c r="N553" s="47" t="s">
        <v>1745</v>
      </c>
      <c r="O553" s="39">
        <v>42198</v>
      </c>
      <c r="P553" s="38" t="s">
        <v>1635</v>
      </c>
      <c r="Q553" s="65">
        <v>1281317.1599999999</v>
      </c>
    </row>
    <row r="554" spans="1:17" ht="23.25" x14ac:dyDescent="0.25">
      <c r="A554" s="1">
        <v>553</v>
      </c>
      <c r="B554" s="14" t="s">
        <v>227</v>
      </c>
      <c r="C554" s="40"/>
      <c r="D554" s="29" t="s">
        <v>266</v>
      </c>
      <c r="E554" s="29" t="s">
        <v>18</v>
      </c>
      <c r="F554" s="31" t="s">
        <v>267</v>
      </c>
      <c r="G554" s="31" t="s">
        <v>20</v>
      </c>
      <c r="H554" s="31" t="s">
        <v>276</v>
      </c>
      <c r="I554" s="56">
        <v>1</v>
      </c>
      <c r="J554" s="33" t="str">
        <f t="shared" si="9"/>
        <v>городской округ Первоуральск, г. Первоуральск, ул. Медиков, д. 1</v>
      </c>
      <c r="K554" s="56">
        <v>1156.32</v>
      </c>
      <c r="L554" s="56">
        <v>12</v>
      </c>
      <c r="M554" s="56">
        <v>8</v>
      </c>
      <c r="N554" s="47" t="s">
        <v>1749</v>
      </c>
      <c r="O554" s="39">
        <v>42482</v>
      </c>
      <c r="P554" s="38" t="s">
        <v>1635</v>
      </c>
      <c r="Q554" s="65">
        <v>4485738.93</v>
      </c>
    </row>
    <row r="555" spans="1:17" ht="23.25" x14ac:dyDescent="0.25">
      <c r="A555" s="1">
        <v>554</v>
      </c>
      <c r="B555" s="14" t="s">
        <v>227</v>
      </c>
      <c r="C555" s="40"/>
      <c r="D555" s="29" t="s">
        <v>266</v>
      </c>
      <c r="E555" s="29" t="s">
        <v>18</v>
      </c>
      <c r="F555" s="31" t="s">
        <v>267</v>
      </c>
      <c r="G555" s="31" t="s">
        <v>20</v>
      </c>
      <c r="H555" s="31" t="s">
        <v>276</v>
      </c>
      <c r="I555" s="42">
        <v>13</v>
      </c>
      <c r="J555" s="33" t="str">
        <f t="shared" si="9"/>
        <v>городской округ Первоуральск, г. Первоуральск, ул. Медиков, д. 13</v>
      </c>
      <c r="K555" s="42">
        <v>639.1</v>
      </c>
      <c r="L555" s="42">
        <v>8</v>
      </c>
      <c r="M555" s="42">
        <v>7</v>
      </c>
      <c r="N555" s="47" t="s">
        <v>1749</v>
      </c>
      <c r="O555" s="39">
        <v>42482</v>
      </c>
      <c r="P555" s="38" t="s">
        <v>1635</v>
      </c>
      <c r="Q555" s="65">
        <v>2760048.32</v>
      </c>
    </row>
    <row r="556" spans="1:17" ht="23.25" x14ac:dyDescent="0.25">
      <c r="A556" s="1">
        <v>555</v>
      </c>
      <c r="B556" s="14" t="s">
        <v>227</v>
      </c>
      <c r="C556" s="40"/>
      <c r="D556" s="29" t="s">
        <v>266</v>
      </c>
      <c r="E556" s="29" t="s">
        <v>18</v>
      </c>
      <c r="F556" s="31" t="s">
        <v>267</v>
      </c>
      <c r="G556" s="31" t="s">
        <v>20</v>
      </c>
      <c r="H556" s="31" t="s">
        <v>277</v>
      </c>
      <c r="I556" s="56">
        <v>10</v>
      </c>
      <c r="J556" s="33" t="str">
        <f t="shared" si="9"/>
        <v>городской округ Первоуральск, г. Первоуральск, ул. Папанинцев, д. 10</v>
      </c>
      <c r="K556" s="56">
        <v>924</v>
      </c>
      <c r="L556" s="56">
        <v>12</v>
      </c>
      <c r="M556" s="56">
        <v>8</v>
      </c>
      <c r="N556" s="47" t="s">
        <v>1751</v>
      </c>
      <c r="O556" s="39">
        <v>42480</v>
      </c>
      <c r="P556" s="38" t="s">
        <v>1716</v>
      </c>
      <c r="Q556" s="65">
        <v>3636223.1</v>
      </c>
    </row>
    <row r="557" spans="1:17" ht="23.25" x14ac:dyDescent="0.25">
      <c r="A557" s="1">
        <v>556</v>
      </c>
      <c r="B557" s="14" t="s">
        <v>227</v>
      </c>
      <c r="C557" s="40"/>
      <c r="D557" s="29" t="s">
        <v>266</v>
      </c>
      <c r="E557" s="29" t="s">
        <v>18</v>
      </c>
      <c r="F557" s="31" t="s">
        <v>267</v>
      </c>
      <c r="G557" s="31" t="s">
        <v>20</v>
      </c>
      <c r="H557" s="31" t="s">
        <v>277</v>
      </c>
      <c r="I557" s="42">
        <v>16</v>
      </c>
      <c r="J557" s="33" t="str">
        <f t="shared" si="9"/>
        <v>городской округ Первоуральск, г. Первоуральск, ул. Папанинцев, д. 16</v>
      </c>
      <c r="K557" s="42">
        <v>790.46</v>
      </c>
      <c r="L557" s="42">
        <v>12</v>
      </c>
      <c r="M557" s="42">
        <v>8</v>
      </c>
      <c r="N557" s="47" t="s">
        <v>1751</v>
      </c>
      <c r="O557" s="39">
        <v>42480</v>
      </c>
      <c r="P557" s="38" t="s">
        <v>1716</v>
      </c>
      <c r="Q557" s="65">
        <v>3046736.4</v>
      </c>
    </row>
    <row r="558" spans="1:17" ht="23.25" x14ac:dyDescent="0.25">
      <c r="A558" s="1">
        <v>557</v>
      </c>
      <c r="B558" s="14" t="s">
        <v>227</v>
      </c>
      <c r="C558" s="40"/>
      <c r="D558" s="29" t="s">
        <v>266</v>
      </c>
      <c r="E558" s="29" t="s">
        <v>18</v>
      </c>
      <c r="F558" s="31" t="s">
        <v>267</v>
      </c>
      <c r="G558" s="31" t="s">
        <v>20</v>
      </c>
      <c r="H558" s="31" t="s">
        <v>277</v>
      </c>
      <c r="I558" s="56">
        <v>4</v>
      </c>
      <c r="J558" s="33" t="str">
        <f t="shared" si="9"/>
        <v>городской округ Первоуральск, г. Первоуральск, ул. Папанинцев, д. 4</v>
      </c>
      <c r="K558" s="56">
        <v>938.74</v>
      </c>
      <c r="L558" s="56">
        <v>12</v>
      </c>
      <c r="M558" s="56">
        <v>8</v>
      </c>
      <c r="N558" s="47" t="s">
        <v>1751</v>
      </c>
      <c r="O558" s="39">
        <v>42480</v>
      </c>
      <c r="P558" s="38" t="s">
        <v>1716</v>
      </c>
      <c r="Q558" s="65">
        <v>3284520.09</v>
      </c>
    </row>
    <row r="559" spans="1:17" ht="23.25" x14ac:dyDescent="0.25">
      <c r="A559" s="1">
        <v>558</v>
      </c>
      <c r="B559" s="14" t="s">
        <v>227</v>
      </c>
      <c r="C559" s="40"/>
      <c r="D559" s="29" t="s">
        <v>266</v>
      </c>
      <c r="E559" s="29" t="s">
        <v>18</v>
      </c>
      <c r="F559" s="31" t="s">
        <v>267</v>
      </c>
      <c r="G559" s="31" t="s">
        <v>20</v>
      </c>
      <c r="H559" s="31" t="s">
        <v>277</v>
      </c>
      <c r="I559" s="56">
        <v>6</v>
      </c>
      <c r="J559" s="33" t="str">
        <f t="shared" si="9"/>
        <v>городской округ Первоуральск, г. Первоуральск, ул. Папанинцев, д. 6</v>
      </c>
      <c r="K559" s="56">
        <v>1002.98</v>
      </c>
      <c r="L559" s="56">
        <v>12</v>
      </c>
      <c r="M559" s="56">
        <v>8</v>
      </c>
      <c r="N559" s="47" t="s">
        <v>1751</v>
      </c>
      <c r="O559" s="39">
        <v>42480</v>
      </c>
      <c r="P559" s="38" t="s">
        <v>1716</v>
      </c>
      <c r="Q559" s="65">
        <v>3316554.82</v>
      </c>
    </row>
    <row r="560" spans="1:17" ht="23.25" x14ac:dyDescent="0.25">
      <c r="A560" s="1">
        <v>559</v>
      </c>
      <c r="B560" s="14" t="s">
        <v>227</v>
      </c>
      <c r="C560" s="40"/>
      <c r="D560" s="29" t="s">
        <v>266</v>
      </c>
      <c r="E560" s="29" t="s">
        <v>18</v>
      </c>
      <c r="F560" s="31" t="s">
        <v>267</v>
      </c>
      <c r="G560" s="31" t="s">
        <v>20</v>
      </c>
      <c r="H560" s="31" t="s">
        <v>277</v>
      </c>
      <c r="I560" s="56" t="s">
        <v>317</v>
      </c>
      <c r="J560" s="33" t="str">
        <f t="shared" si="9"/>
        <v>городской округ Первоуральск, г. Первоуральск, ул. Папанинцев, д. 6А</v>
      </c>
      <c r="K560" s="56">
        <v>902.33</v>
      </c>
      <c r="L560" s="56">
        <v>12</v>
      </c>
      <c r="M560" s="56">
        <v>8</v>
      </c>
      <c r="N560" s="47" t="s">
        <v>1751</v>
      </c>
      <c r="O560" s="39">
        <v>42480</v>
      </c>
      <c r="P560" s="38" t="s">
        <v>1716</v>
      </c>
      <c r="Q560" s="65">
        <v>3571444.54</v>
      </c>
    </row>
    <row r="561" spans="1:17" ht="23.25" x14ac:dyDescent="0.25">
      <c r="A561" s="1">
        <v>560</v>
      </c>
      <c r="B561" s="14" t="s">
        <v>227</v>
      </c>
      <c r="C561" s="40"/>
      <c r="D561" s="29" t="s">
        <v>266</v>
      </c>
      <c r="E561" s="29" t="s">
        <v>18</v>
      </c>
      <c r="F561" s="31" t="s">
        <v>267</v>
      </c>
      <c r="G561" s="31" t="s">
        <v>20</v>
      </c>
      <c r="H561" s="31" t="s">
        <v>277</v>
      </c>
      <c r="I561" s="56" t="s">
        <v>318</v>
      </c>
      <c r="J561" s="33" t="str">
        <f t="shared" si="9"/>
        <v>городской округ Первоуральск, г. Первоуральск, ул. Папанинцев, д. 6Б</v>
      </c>
      <c r="K561" s="56">
        <v>1034.33</v>
      </c>
      <c r="L561" s="56">
        <v>12</v>
      </c>
      <c r="M561" s="56">
        <v>8</v>
      </c>
      <c r="N561" s="47" t="s">
        <v>1751</v>
      </c>
      <c r="O561" s="39">
        <v>42480</v>
      </c>
      <c r="P561" s="38" t="s">
        <v>1716</v>
      </c>
      <c r="Q561" s="65">
        <v>3156998.25</v>
      </c>
    </row>
    <row r="562" spans="1:17" ht="23.25" x14ac:dyDescent="0.25">
      <c r="A562" s="1">
        <v>561</v>
      </c>
      <c r="B562" s="14" t="s">
        <v>227</v>
      </c>
      <c r="C562" s="40"/>
      <c r="D562" s="29" t="s">
        <v>266</v>
      </c>
      <c r="E562" s="29" t="s">
        <v>18</v>
      </c>
      <c r="F562" s="29" t="s">
        <v>267</v>
      </c>
      <c r="G562" s="29" t="s">
        <v>20</v>
      </c>
      <c r="H562" s="29" t="s">
        <v>108</v>
      </c>
      <c r="I562" s="42">
        <v>1</v>
      </c>
      <c r="J562" s="33" t="str">
        <f t="shared" si="9"/>
        <v>городской округ Первоуральск, г. Первоуральск, ул. Пушкина, д. 1</v>
      </c>
      <c r="K562" s="42">
        <v>487.41</v>
      </c>
      <c r="L562" s="42">
        <v>10</v>
      </c>
      <c r="M562" s="42">
        <v>6</v>
      </c>
      <c r="N562" s="47" t="s">
        <v>1745</v>
      </c>
      <c r="O562" s="39">
        <v>42198</v>
      </c>
      <c r="P562" s="38" t="s">
        <v>1635</v>
      </c>
      <c r="Q562" s="65">
        <v>843061.62</v>
      </c>
    </row>
    <row r="563" spans="1:17" ht="23.25" x14ac:dyDescent="0.25">
      <c r="A563" s="1">
        <v>562</v>
      </c>
      <c r="B563" s="14" t="s">
        <v>227</v>
      </c>
      <c r="C563" s="40"/>
      <c r="D563" s="29" t="s">
        <v>266</v>
      </c>
      <c r="E563" s="29" t="s">
        <v>18</v>
      </c>
      <c r="F563" s="29" t="s">
        <v>267</v>
      </c>
      <c r="G563" s="29" t="s">
        <v>20</v>
      </c>
      <c r="H563" s="29" t="s">
        <v>108</v>
      </c>
      <c r="I563" s="42">
        <v>10</v>
      </c>
      <c r="J563" s="33" t="str">
        <f t="shared" si="9"/>
        <v>городской округ Первоуральск, г. Первоуральск, ул. Пушкина, д. 10</v>
      </c>
      <c r="K563" s="42">
        <v>488.95</v>
      </c>
      <c r="L563" s="42">
        <v>10</v>
      </c>
      <c r="M563" s="42">
        <v>6</v>
      </c>
      <c r="N563" s="47" t="s">
        <v>1745</v>
      </c>
      <c r="O563" s="39">
        <v>42198</v>
      </c>
      <c r="P563" s="38" t="s">
        <v>1635</v>
      </c>
      <c r="Q563" s="65">
        <v>1100492.78</v>
      </c>
    </row>
    <row r="564" spans="1:17" ht="23.25" x14ac:dyDescent="0.25">
      <c r="A564" s="1">
        <v>563</v>
      </c>
      <c r="B564" s="14" t="s">
        <v>227</v>
      </c>
      <c r="C564" s="40"/>
      <c r="D564" s="29" t="s">
        <v>266</v>
      </c>
      <c r="E564" s="29" t="s">
        <v>18</v>
      </c>
      <c r="F564" s="29" t="s">
        <v>267</v>
      </c>
      <c r="G564" s="29" t="s">
        <v>20</v>
      </c>
      <c r="H564" s="29" t="s">
        <v>108</v>
      </c>
      <c r="I564" s="42">
        <v>11</v>
      </c>
      <c r="J564" s="33" t="str">
        <f t="shared" si="9"/>
        <v>городской округ Первоуральск, г. Первоуральск, ул. Пушкина, д. 11</v>
      </c>
      <c r="K564" s="42">
        <v>573.76</v>
      </c>
      <c r="L564" s="42">
        <v>12</v>
      </c>
      <c r="M564" s="42">
        <v>7</v>
      </c>
      <c r="N564" s="47" t="s">
        <v>1745</v>
      </c>
      <c r="O564" s="39">
        <v>42198</v>
      </c>
      <c r="P564" s="38" t="s">
        <v>1635</v>
      </c>
      <c r="Q564" s="65">
        <v>3356704.7</v>
      </c>
    </row>
    <row r="565" spans="1:17" ht="23.25" x14ac:dyDescent="0.25">
      <c r="A565" s="1">
        <v>564</v>
      </c>
      <c r="B565" s="14" t="s">
        <v>227</v>
      </c>
      <c r="C565" s="40"/>
      <c r="D565" s="29" t="s">
        <v>266</v>
      </c>
      <c r="E565" s="29" t="s">
        <v>18</v>
      </c>
      <c r="F565" s="29" t="s">
        <v>267</v>
      </c>
      <c r="G565" s="29" t="s">
        <v>20</v>
      </c>
      <c r="H565" s="29" t="s">
        <v>108</v>
      </c>
      <c r="I565" s="42">
        <v>12</v>
      </c>
      <c r="J565" s="33" t="str">
        <f t="shared" si="9"/>
        <v>городской округ Первоуральск, г. Первоуральск, ул. Пушкина, д. 12</v>
      </c>
      <c r="K565" s="42">
        <v>590.70000000000005</v>
      </c>
      <c r="L565" s="42">
        <v>12</v>
      </c>
      <c r="M565" s="42">
        <v>2</v>
      </c>
      <c r="N565" s="47" t="s">
        <v>1745</v>
      </c>
      <c r="O565" s="39">
        <v>42198</v>
      </c>
      <c r="P565" s="38" t="s">
        <v>1635</v>
      </c>
      <c r="Q565" s="65">
        <v>462609.56</v>
      </c>
    </row>
    <row r="566" spans="1:17" ht="23.25" x14ac:dyDescent="0.25">
      <c r="A566" s="1">
        <v>565</v>
      </c>
      <c r="B566" s="14" t="s">
        <v>227</v>
      </c>
      <c r="C566" s="40"/>
      <c r="D566" s="29" t="s">
        <v>266</v>
      </c>
      <c r="E566" s="29" t="s">
        <v>18</v>
      </c>
      <c r="F566" s="29" t="s">
        <v>267</v>
      </c>
      <c r="G566" s="29" t="s">
        <v>20</v>
      </c>
      <c r="H566" s="29" t="s">
        <v>108</v>
      </c>
      <c r="I566" s="42">
        <v>14</v>
      </c>
      <c r="J566" s="33" t="str">
        <f t="shared" si="9"/>
        <v>городской округ Первоуральск, г. Первоуральск, ул. Пушкина, д. 14</v>
      </c>
      <c r="K566" s="42">
        <v>604.01</v>
      </c>
      <c r="L566" s="42">
        <v>12</v>
      </c>
      <c r="M566" s="42">
        <v>3</v>
      </c>
      <c r="N566" s="47" t="s">
        <v>1745</v>
      </c>
      <c r="O566" s="39">
        <v>42198</v>
      </c>
      <c r="P566" s="38" t="s">
        <v>1635</v>
      </c>
      <c r="Q566" s="65">
        <v>1876019.46</v>
      </c>
    </row>
    <row r="567" spans="1:17" ht="23.25" x14ac:dyDescent="0.25">
      <c r="A567" s="1">
        <v>566</v>
      </c>
      <c r="B567" s="14" t="s">
        <v>227</v>
      </c>
      <c r="C567" s="40"/>
      <c r="D567" s="29" t="s">
        <v>266</v>
      </c>
      <c r="E567" s="29" t="s">
        <v>18</v>
      </c>
      <c r="F567" s="29" t="s">
        <v>267</v>
      </c>
      <c r="G567" s="29" t="s">
        <v>20</v>
      </c>
      <c r="H567" s="29" t="s">
        <v>108</v>
      </c>
      <c r="I567" s="42">
        <v>15</v>
      </c>
      <c r="J567" s="33" t="str">
        <f t="shared" si="9"/>
        <v>городской округ Первоуральск, г. Первоуральск, ул. Пушкина, д. 15</v>
      </c>
      <c r="K567" s="42">
        <v>482.68</v>
      </c>
      <c r="L567" s="42">
        <v>8</v>
      </c>
      <c r="M567" s="42">
        <v>4</v>
      </c>
      <c r="N567" s="47" t="s">
        <v>1745</v>
      </c>
      <c r="O567" s="39">
        <v>42198</v>
      </c>
      <c r="P567" s="38" t="s">
        <v>1635</v>
      </c>
      <c r="Q567" s="65">
        <v>578941.04</v>
      </c>
    </row>
    <row r="568" spans="1:17" ht="23.25" x14ac:dyDescent="0.25">
      <c r="A568" s="1">
        <v>567</v>
      </c>
      <c r="B568" s="14" t="s">
        <v>227</v>
      </c>
      <c r="C568" s="40"/>
      <c r="D568" s="29" t="s">
        <v>266</v>
      </c>
      <c r="E568" s="29" t="s">
        <v>18</v>
      </c>
      <c r="F568" s="29" t="s">
        <v>267</v>
      </c>
      <c r="G568" s="29" t="s">
        <v>20</v>
      </c>
      <c r="H568" s="29" t="s">
        <v>108</v>
      </c>
      <c r="I568" s="42">
        <v>17</v>
      </c>
      <c r="J568" s="33" t="str">
        <f t="shared" si="9"/>
        <v>городской округ Первоуральск, г. Первоуральск, ул. Пушкина, д. 17</v>
      </c>
      <c r="K568" s="42">
        <v>464.6</v>
      </c>
      <c r="L568" s="42">
        <v>8</v>
      </c>
      <c r="M568" s="42">
        <v>6</v>
      </c>
      <c r="N568" s="47" t="s">
        <v>1745</v>
      </c>
      <c r="O568" s="39">
        <v>42198</v>
      </c>
      <c r="P568" s="38" t="s">
        <v>1635</v>
      </c>
      <c r="Q568" s="65">
        <v>1719143.18</v>
      </c>
    </row>
    <row r="569" spans="1:17" ht="23.25" x14ac:dyDescent="0.25">
      <c r="A569" s="1">
        <v>568</v>
      </c>
      <c r="B569" s="14" t="s">
        <v>227</v>
      </c>
      <c r="C569" s="40"/>
      <c r="D569" s="29" t="s">
        <v>266</v>
      </c>
      <c r="E569" s="29" t="s">
        <v>18</v>
      </c>
      <c r="F569" s="29" t="s">
        <v>267</v>
      </c>
      <c r="G569" s="29" t="s">
        <v>20</v>
      </c>
      <c r="H569" s="29" t="s">
        <v>108</v>
      </c>
      <c r="I569" s="42">
        <v>2</v>
      </c>
      <c r="J569" s="33" t="str">
        <f t="shared" si="9"/>
        <v>городской округ Первоуральск, г. Первоуральск, ул. Пушкина, д. 2</v>
      </c>
      <c r="K569" s="42">
        <v>473.88</v>
      </c>
      <c r="L569" s="42">
        <v>8</v>
      </c>
      <c r="M569" s="42">
        <v>6</v>
      </c>
      <c r="N569" s="47" t="s">
        <v>1745</v>
      </c>
      <c r="O569" s="39">
        <v>42198</v>
      </c>
      <c r="P569" s="38" t="s">
        <v>1635</v>
      </c>
      <c r="Q569" s="65">
        <v>1088965.3600000001</v>
      </c>
    </row>
    <row r="570" spans="1:17" ht="23.25" x14ac:dyDescent="0.25">
      <c r="A570" s="1">
        <v>569</v>
      </c>
      <c r="B570" s="14" t="s">
        <v>227</v>
      </c>
      <c r="C570" s="40"/>
      <c r="D570" s="29" t="s">
        <v>266</v>
      </c>
      <c r="E570" s="29" t="s">
        <v>18</v>
      </c>
      <c r="F570" s="29" t="s">
        <v>267</v>
      </c>
      <c r="G570" s="29" t="s">
        <v>20</v>
      </c>
      <c r="H570" s="29" t="s">
        <v>108</v>
      </c>
      <c r="I570" s="42">
        <v>23</v>
      </c>
      <c r="J570" s="33" t="str">
        <f t="shared" si="9"/>
        <v>городской округ Первоуральск, г. Первоуральск, ул. Пушкина, д. 23</v>
      </c>
      <c r="K570" s="42">
        <v>602.79999999999995</v>
      </c>
      <c r="L570" s="42">
        <v>12</v>
      </c>
      <c r="M570" s="42">
        <v>6</v>
      </c>
      <c r="N570" s="47" t="s">
        <v>1745</v>
      </c>
      <c r="O570" s="39">
        <v>42198</v>
      </c>
      <c r="P570" s="38" t="s">
        <v>1635</v>
      </c>
      <c r="Q570" s="65">
        <v>1186807.42</v>
      </c>
    </row>
    <row r="571" spans="1:17" ht="23.25" x14ac:dyDescent="0.25">
      <c r="A571" s="1">
        <v>570</v>
      </c>
      <c r="B571" s="14" t="s">
        <v>227</v>
      </c>
      <c r="C571" s="40"/>
      <c r="D571" s="29" t="s">
        <v>266</v>
      </c>
      <c r="E571" s="29" t="s">
        <v>18</v>
      </c>
      <c r="F571" s="29" t="s">
        <v>267</v>
      </c>
      <c r="G571" s="29" t="s">
        <v>20</v>
      </c>
      <c r="H571" s="29" t="s">
        <v>108</v>
      </c>
      <c r="I571" s="42">
        <v>25</v>
      </c>
      <c r="J571" s="33" t="str">
        <f t="shared" si="9"/>
        <v>городской округ Первоуральск, г. Первоуральск, ул. Пушкина, д. 25</v>
      </c>
      <c r="K571" s="42">
        <v>580.03</v>
      </c>
      <c r="L571" s="42">
        <v>12</v>
      </c>
      <c r="M571" s="42">
        <v>6</v>
      </c>
      <c r="N571" s="47" t="s">
        <v>1745</v>
      </c>
      <c r="O571" s="39">
        <v>42198</v>
      </c>
      <c r="P571" s="38" t="s">
        <v>1635</v>
      </c>
      <c r="Q571" s="65">
        <v>1123096.8600000001</v>
      </c>
    </row>
    <row r="572" spans="1:17" ht="23.25" x14ac:dyDescent="0.25">
      <c r="A572" s="1">
        <v>571</v>
      </c>
      <c r="B572" s="14" t="s">
        <v>227</v>
      </c>
      <c r="C572" s="40"/>
      <c r="D572" s="29" t="s">
        <v>266</v>
      </c>
      <c r="E572" s="29" t="s">
        <v>18</v>
      </c>
      <c r="F572" s="29" t="s">
        <v>267</v>
      </c>
      <c r="G572" s="29" t="s">
        <v>20</v>
      </c>
      <c r="H572" s="29" t="s">
        <v>108</v>
      </c>
      <c r="I572" s="42">
        <v>4</v>
      </c>
      <c r="J572" s="33" t="str">
        <f t="shared" si="9"/>
        <v>городской округ Первоуральск, г. Первоуральск, ул. Пушкина, д. 4</v>
      </c>
      <c r="K572" s="42">
        <v>486.86</v>
      </c>
      <c r="L572" s="42">
        <v>8</v>
      </c>
      <c r="M572" s="42">
        <v>7</v>
      </c>
      <c r="N572" s="47" t="s">
        <v>1745</v>
      </c>
      <c r="O572" s="39">
        <v>42198</v>
      </c>
      <c r="P572" s="38" t="s">
        <v>1635</v>
      </c>
      <c r="Q572" s="65">
        <v>1452472.62</v>
      </c>
    </row>
    <row r="573" spans="1:17" ht="23.25" x14ac:dyDescent="0.25">
      <c r="A573" s="1">
        <v>572</v>
      </c>
      <c r="B573" s="14" t="s">
        <v>227</v>
      </c>
      <c r="C573" s="40"/>
      <c r="D573" s="29" t="s">
        <v>266</v>
      </c>
      <c r="E573" s="29" t="s">
        <v>18</v>
      </c>
      <c r="F573" s="29" t="s">
        <v>267</v>
      </c>
      <c r="G573" s="29" t="s">
        <v>20</v>
      </c>
      <c r="H573" s="29" t="s">
        <v>108</v>
      </c>
      <c r="I573" s="42">
        <v>5</v>
      </c>
      <c r="J573" s="33" t="str">
        <f t="shared" si="9"/>
        <v>городской округ Первоуральск, г. Первоуральск, ул. Пушкина, д. 5</v>
      </c>
      <c r="K573" s="42">
        <v>594</v>
      </c>
      <c r="L573" s="42">
        <v>12</v>
      </c>
      <c r="M573" s="42">
        <v>7</v>
      </c>
      <c r="N573" s="47" t="s">
        <v>1745</v>
      </c>
      <c r="O573" s="39">
        <v>42198</v>
      </c>
      <c r="P573" s="38" t="s">
        <v>1635</v>
      </c>
      <c r="Q573" s="65">
        <v>2426331.34</v>
      </c>
    </row>
    <row r="574" spans="1:17" ht="23.25" x14ac:dyDescent="0.25">
      <c r="A574" s="1">
        <v>573</v>
      </c>
      <c r="B574" s="14" t="s">
        <v>227</v>
      </c>
      <c r="C574" s="40"/>
      <c r="D574" s="29" t="s">
        <v>266</v>
      </c>
      <c r="E574" s="29" t="s">
        <v>18</v>
      </c>
      <c r="F574" s="29" t="s">
        <v>267</v>
      </c>
      <c r="G574" s="29" t="s">
        <v>20</v>
      </c>
      <c r="H574" s="29" t="s">
        <v>108</v>
      </c>
      <c r="I574" s="42">
        <v>6</v>
      </c>
      <c r="J574" s="33" t="str">
        <f t="shared" si="9"/>
        <v>городской округ Первоуральск, г. Первоуральск, ул. Пушкина, д. 6</v>
      </c>
      <c r="K574" s="42">
        <v>493.9</v>
      </c>
      <c r="L574" s="42">
        <v>8</v>
      </c>
      <c r="M574" s="42">
        <v>6</v>
      </c>
      <c r="N574" s="47" t="s">
        <v>1745</v>
      </c>
      <c r="O574" s="39">
        <v>42198</v>
      </c>
      <c r="P574" s="38" t="s">
        <v>1635</v>
      </c>
      <c r="Q574" s="65">
        <v>1169036.6200000001</v>
      </c>
    </row>
    <row r="575" spans="1:17" ht="23.25" x14ac:dyDescent="0.25">
      <c r="A575" s="1">
        <v>574</v>
      </c>
      <c r="B575" s="14" t="s">
        <v>227</v>
      </c>
      <c r="C575" s="40"/>
      <c r="D575" s="29" t="s">
        <v>266</v>
      </c>
      <c r="E575" s="29" t="s">
        <v>18</v>
      </c>
      <c r="F575" s="29" t="s">
        <v>267</v>
      </c>
      <c r="G575" s="29" t="s">
        <v>20</v>
      </c>
      <c r="H575" s="29" t="s">
        <v>108</v>
      </c>
      <c r="I575" s="42">
        <v>7</v>
      </c>
      <c r="J575" s="33" t="str">
        <f t="shared" si="9"/>
        <v>городской округ Первоуральск, г. Первоуральск, ул. Пушкина, д. 7</v>
      </c>
      <c r="K575" s="42">
        <v>580.91</v>
      </c>
      <c r="L575" s="42">
        <v>12</v>
      </c>
      <c r="M575" s="42">
        <v>8</v>
      </c>
      <c r="N575" s="47" t="s">
        <v>1914</v>
      </c>
      <c r="O575" s="39" t="s">
        <v>1915</v>
      </c>
      <c r="P575" s="38" t="s">
        <v>1635</v>
      </c>
      <c r="Q575" s="65">
        <v>3278473.0599999996</v>
      </c>
    </row>
    <row r="576" spans="1:17" ht="23.25" x14ac:dyDescent="0.25">
      <c r="A576" s="1">
        <v>575</v>
      </c>
      <c r="B576" s="14" t="s">
        <v>227</v>
      </c>
      <c r="C576" s="40"/>
      <c r="D576" s="29" t="s">
        <v>266</v>
      </c>
      <c r="E576" s="29" t="s">
        <v>18</v>
      </c>
      <c r="F576" s="29" t="s">
        <v>267</v>
      </c>
      <c r="G576" s="29" t="s">
        <v>20</v>
      </c>
      <c r="H576" s="29" t="s">
        <v>108</v>
      </c>
      <c r="I576" s="42">
        <v>8</v>
      </c>
      <c r="J576" s="33" t="str">
        <f t="shared" si="9"/>
        <v>городской округ Первоуральск, г. Первоуральск, ул. Пушкина, д. 8</v>
      </c>
      <c r="K576" s="42">
        <v>479.27</v>
      </c>
      <c r="L576" s="42">
        <v>8</v>
      </c>
      <c r="M576" s="42">
        <v>6</v>
      </c>
      <c r="N576" s="47" t="s">
        <v>1745</v>
      </c>
      <c r="O576" s="39">
        <v>42198</v>
      </c>
      <c r="P576" s="38" t="s">
        <v>1635</v>
      </c>
      <c r="Q576" s="65">
        <v>919467.8</v>
      </c>
    </row>
    <row r="577" spans="1:17" ht="23.25" x14ac:dyDescent="0.25">
      <c r="A577" s="1">
        <v>576</v>
      </c>
      <c r="B577" s="14" t="s">
        <v>227</v>
      </c>
      <c r="C577" s="40"/>
      <c r="D577" s="29" t="s">
        <v>266</v>
      </c>
      <c r="E577" s="29" t="s">
        <v>18</v>
      </c>
      <c r="F577" s="29" t="s">
        <v>267</v>
      </c>
      <c r="G577" s="29" t="s">
        <v>20</v>
      </c>
      <c r="H577" s="29" t="s">
        <v>108</v>
      </c>
      <c r="I577" s="42">
        <v>9</v>
      </c>
      <c r="J577" s="33" t="str">
        <f t="shared" si="9"/>
        <v>городской округ Первоуральск, г. Первоуральск, ул. Пушкина, д. 9</v>
      </c>
      <c r="K577" s="42">
        <v>594.44000000000005</v>
      </c>
      <c r="L577" s="42">
        <v>12</v>
      </c>
      <c r="M577" s="42">
        <v>5</v>
      </c>
      <c r="N577" s="47" t="s">
        <v>1745</v>
      </c>
      <c r="O577" s="39">
        <v>42198</v>
      </c>
      <c r="P577" s="38" t="s">
        <v>1635</v>
      </c>
      <c r="Q577" s="65">
        <v>1035733.2</v>
      </c>
    </row>
    <row r="578" spans="1:17" ht="23.25" x14ac:dyDescent="0.25">
      <c r="A578" s="1">
        <v>577</v>
      </c>
      <c r="B578" s="14" t="s">
        <v>227</v>
      </c>
      <c r="C578" s="40"/>
      <c r="D578" s="29" t="s">
        <v>266</v>
      </c>
      <c r="E578" s="29" t="s">
        <v>18</v>
      </c>
      <c r="F578" s="29" t="s">
        <v>267</v>
      </c>
      <c r="G578" s="29" t="s">
        <v>20</v>
      </c>
      <c r="H578" s="29" t="s">
        <v>77</v>
      </c>
      <c r="I578" s="42">
        <v>10</v>
      </c>
      <c r="J578" s="33" t="str">
        <f t="shared" ref="J578:J641" si="10">C578&amp;""&amp;D578&amp;", "&amp;E578&amp;" "&amp;F578&amp;", "&amp;G578&amp;" "&amp;H578&amp;", д. "&amp;I578</f>
        <v>городской округ Первоуральск, г. Первоуральск, ул. Свердлова, д. 10</v>
      </c>
      <c r="K578" s="42">
        <v>254.98</v>
      </c>
      <c r="L578" s="42">
        <v>4</v>
      </c>
      <c r="M578" s="42">
        <v>4</v>
      </c>
      <c r="N578" s="47" t="s">
        <v>1750</v>
      </c>
      <c r="O578" s="39">
        <v>42480</v>
      </c>
      <c r="P578" s="38" t="s">
        <v>1635</v>
      </c>
      <c r="Q578" s="65">
        <v>1344804.7</v>
      </c>
    </row>
    <row r="579" spans="1:17" ht="23.25" x14ac:dyDescent="0.25">
      <c r="A579" s="1">
        <v>578</v>
      </c>
      <c r="B579" s="14" t="s">
        <v>227</v>
      </c>
      <c r="C579" s="40"/>
      <c r="D579" s="29" t="s">
        <v>266</v>
      </c>
      <c r="E579" s="29" t="s">
        <v>18</v>
      </c>
      <c r="F579" s="29" t="s">
        <v>267</v>
      </c>
      <c r="G579" s="29" t="s">
        <v>20</v>
      </c>
      <c r="H579" s="29" t="s">
        <v>77</v>
      </c>
      <c r="I579" s="42">
        <v>11</v>
      </c>
      <c r="J579" s="33" t="str">
        <f t="shared" si="10"/>
        <v>городской округ Первоуральск, г. Первоуральск, ул. Свердлова, д. 11</v>
      </c>
      <c r="K579" s="42">
        <v>600.70000000000005</v>
      </c>
      <c r="L579" s="42">
        <v>12</v>
      </c>
      <c r="M579" s="42">
        <v>5</v>
      </c>
      <c r="N579" s="47" t="s">
        <v>1750</v>
      </c>
      <c r="O579" s="39">
        <v>42480</v>
      </c>
      <c r="P579" s="38" t="s">
        <v>1635</v>
      </c>
      <c r="Q579" s="65">
        <v>2207376.44</v>
      </c>
    </row>
    <row r="580" spans="1:17" ht="23.25" x14ac:dyDescent="0.25">
      <c r="A580" s="1">
        <v>579</v>
      </c>
      <c r="B580" s="14" t="s">
        <v>227</v>
      </c>
      <c r="C580" s="40"/>
      <c r="D580" s="29" t="s">
        <v>266</v>
      </c>
      <c r="E580" s="29" t="s">
        <v>18</v>
      </c>
      <c r="F580" s="29" t="s">
        <v>267</v>
      </c>
      <c r="G580" s="29" t="s">
        <v>20</v>
      </c>
      <c r="H580" s="29" t="s">
        <v>77</v>
      </c>
      <c r="I580" s="42">
        <v>12</v>
      </c>
      <c r="J580" s="33" t="str">
        <f t="shared" si="10"/>
        <v>городской округ Первоуральск, г. Первоуральск, ул. Свердлова, д. 12</v>
      </c>
      <c r="K580" s="42">
        <v>256.19</v>
      </c>
      <c r="L580" s="42">
        <v>4</v>
      </c>
      <c r="M580" s="42">
        <v>4</v>
      </c>
      <c r="N580" s="47" t="s">
        <v>1750</v>
      </c>
      <c r="O580" s="39">
        <v>42480</v>
      </c>
      <c r="P580" s="38" t="s">
        <v>1635</v>
      </c>
      <c r="Q580" s="65">
        <v>1350486.4</v>
      </c>
    </row>
    <row r="581" spans="1:17" ht="23.25" x14ac:dyDescent="0.25">
      <c r="A581" s="1">
        <v>580</v>
      </c>
      <c r="B581" s="14" t="s">
        <v>227</v>
      </c>
      <c r="C581" s="40"/>
      <c r="D581" s="29" t="s">
        <v>266</v>
      </c>
      <c r="E581" s="29" t="s">
        <v>18</v>
      </c>
      <c r="F581" s="29" t="s">
        <v>267</v>
      </c>
      <c r="G581" s="29" t="s">
        <v>20</v>
      </c>
      <c r="H581" s="29" t="s">
        <v>77</v>
      </c>
      <c r="I581" s="42">
        <v>13</v>
      </c>
      <c r="J581" s="33" t="str">
        <f t="shared" si="10"/>
        <v>городской округ Первоуральск, г. Первоуральск, ул. Свердлова, д. 13</v>
      </c>
      <c r="K581" s="42">
        <v>608.85</v>
      </c>
      <c r="L581" s="42">
        <v>12</v>
      </c>
      <c r="M581" s="42">
        <v>6</v>
      </c>
      <c r="N581" s="47" t="s">
        <v>1750</v>
      </c>
      <c r="O581" s="39">
        <v>42480</v>
      </c>
      <c r="P581" s="38" t="s">
        <v>1635</v>
      </c>
      <c r="Q581" s="65">
        <v>3146001.64</v>
      </c>
    </row>
    <row r="582" spans="1:17" ht="23.25" x14ac:dyDescent="0.25">
      <c r="A582" s="1">
        <v>581</v>
      </c>
      <c r="B582" s="14" t="s">
        <v>227</v>
      </c>
      <c r="C582" s="40"/>
      <c r="D582" s="29" t="s">
        <v>266</v>
      </c>
      <c r="E582" s="29" t="s">
        <v>18</v>
      </c>
      <c r="F582" s="29" t="s">
        <v>267</v>
      </c>
      <c r="G582" s="29" t="s">
        <v>20</v>
      </c>
      <c r="H582" s="29" t="s">
        <v>77</v>
      </c>
      <c r="I582" s="42">
        <v>14</v>
      </c>
      <c r="J582" s="33" t="str">
        <f t="shared" si="10"/>
        <v>городской округ Первоуральск, г. Первоуральск, ул. Свердлова, д. 14</v>
      </c>
      <c r="K582" s="42">
        <v>870.1</v>
      </c>
      <c r="L582" s="42">
        <v>12</v>
      </c>
      <c r="M582" s="42">
        <v>5</v>
      </c>
      <c r="N582" s="47" t="s">
        <v>1750</v>
      </c>
      <c r="O582" s="39">
        <v>42480</v>
      </c>
      <c r="P582" s="38" t="s">
        <v>1635</v>
      </c>
      <c r="Q582" s="65">
        <v>2385564.7000000002</v>
      </c>
    </row>
    <row r="583" spans="1:17" ht="23.25" x14ac:dyDescent="0.25">
      <c r="A583" s="1">
        <v>582</v>
      </c>
      <c r="B583" s="14" t="s">
        <v>227</v>
      </c>
      <c r="C583" s="40"/>
      <c r="D583" s="29" t="s">
        <v>266</v>
      </c>
      <c r="E583" s="29" t="s">
        <v>18</v>
      </c>
      <c r="F583" s="29" t="s">
        <v>267</v>
      </c>
      <c r="G583" s="29" t="s">
        <v>20</v>
      </c>
      <c r="H583" s="29" t="s">
        <v>77</v>
      </c>
      <c r="I583" s="42">
        <v>15</v>
      </c>
      <c r="J583" s="33" t="str">
        <f t="shared" si="10"/>
        <v>городской округ Первоуральск, г. Первоуральск, ул. Свердлова, д. 15</v>
      </c>
      <c r="K583" s="42">
        <v>606.76</v>
      </c>
      <c r="L583" s="42">
        <v>12</v>
      </c>
      <c r="M583" s="42">
        <v>6</v>
      </c>
      <c r="N583" s="47" t="s">
        <v>1750</v>
      </c>
      <c r="O583" s="39">
        <v>42480</v>
      </c>
      <c r="P583" s="38" t="s">
        <v>1635</v>
      </c>
      <c r="Q583" s="65">
        <v>3008561.51</v>
      </c>
    </row>
    <row r="584" spans="1:17" ht="23.25" x14ac:dyDescent="0.25">
      <c r="A584" s="1">
        <v>583</v>
      </c>
      <c r="B584" s="14" t="s">
        <v>227</v>
      </c>
      <c r="C584" s="40"/>
      <c r="D584" s="29" t="s">
        <v>266</v>
      </c>
      <c r="E584" s="29" t="s">
        <v>18</v>
      </c>
      <c r="F584" s="31" t="s">
        <v>267</v>
      </c>
      <c r="G584" s="31" t="s">
        <v>20</v>
      </c>
      <c r="H584" s="31" t="s">
        <v>77</v>
      </c>
      <c r="I584" s="42">
        <v>16</v>
      </c>
      <c r="J584" s="33" t="str">
        <f t="shared" si="10"/>
        <v>городской округ Первоуральск, г. Первоуральск, ул. Свердлова, д. 16</v>
      </c>
      <c r="K584" s="42">
        <v>590.48</v>
      </c>
      <c r="L584" s="42">
        <v>8</v>
      </c>
      <c r="M584" s="42">
        <v>6</v>
      </c>
      <c r="N584" s="47" t="s">
        <v>1750</v>
      </c>
      <c r="O584" s="39">
        <v>42480</v>
      </c>
      <c r="P584" s="38" t="s">
        <v>1635</v>
      </c>
      <c r="Q584" s="65">
        <v>2738293.71</v>
      </c>
    </row>
    <row r="585" spans="1:17" ht="23.25" x14ac:dyDescent="0.25">
      <c r="A585" s="1">
        <v>584</v>
      </c>
      <c r="B585" s="14" t="s">
        <v>227</v>
      </c>
      <c r="C585" s="40"/>
      <c r="D585" s="29" t="s">
        <v>266</v>
      </c>
      <c r="E585" s="29" t="s">
        <v>18</v>
      </c>
      <c r="F585" s="29" t="s">
        <v>267</v>
      </c>
      <c r="G585" s="29" t="s">
        <v>20</v>
      </c>
      <c r="H585" s="29" t="s">
        <v>77</v>
      </c>
      <c r="I585" s="42">
        <v>17</v>
      </c>
      <c r="J585" s="33" t="str">
        <f t="shared" si="10"/>
        <v>городской округ Первоуральск, г. Первоуральск, ул. Свердлова, д. 17</v>
      </c>
      <c r="K585" s="42">
        <v>991.65</v>
      </c>
      <c r="L585" s="42">
        <v>12</v>
      </c>
      <c r="M585" s="42">
        <v>6</v>
      </c>
      <c r="N585" s="47" t="s">
        <v>1916</v>
      </c>
      <c r="O585" s="39" t="s">
        <v>1917</v>
      </c>
      <c r="P585" s="38" t="s">
        <v>1918</v>
      </c>
      <c r="Q585" s="65">
        <v>4400987</v>
      </c>
    </row>
    <row r="586" spans="1:17" ht="23.25" x14ac:dyDescent="0.25">
      <c r="A586" s="1">
        <v>585</v>
      </c>
      <c r="B586" s="14" t="s">
        <v>227</v>
      </c>
      <c r="C586" s="40"/>
      <c r="D586" s="29" t="s">
        <v>266</v>
      </c>
      <c r="E586" s="29" t="s">
        <v>18</v>
      </c>
      <c r="F586" s="29" t="s">
        <v>267</v>
      </c>
      <c r="G586" s="29" t="s">
        <v>20</v>
      </c>
      <c r="H586" s="29" t="s">
        <v>77</v>
      </c>
      <c r="I586" s="42">
        <v>18</v>
      </c>
      <c r="J586" s="33" t="str">
        <f t="shared" si="10"/>
        <v>городской округ Первоуральск, г. Первоуральск, ул. Свердлова, д. 18</v>
      </c>
      <c r="K586" s="42">
        <v>978.89</v>
      </c>
      <c r="L586" s="42">
        <v>12</v>
      </c>
      <c r="M586" s="42">
        <v>6</v>
      </c>
      <c r="N586" s="47" t="s">
        <v>1750</v>
      </c>
      <c r="O586" s="39">
        <v>42480</v>
      </c>
      <c r="P586" s="38" t="s">
        <v>1635</v>
      </c>
      <c r="Q586" s="65">
        <v>4174308.19</v>
      </c>
    </row>
    <row r="587" spans="1:17" ht="23.25" x14ac:dyDescent="0.25">
      <c r="A587" s="1">
        <v>586</v>
      </c>
      <c r="B587" s="14" t="s">
        <v>227</v>
      </c>
      <c r="C587" s="40"/>
      <c r="D587" s="29" t="s">
        <v>266</v>
      </c>
      <c r="E587" s="29" t="s">
        <v>18</v>
      </c>
      <c r="F587" s="29" t="s">
        <v>267</v>
      </c>
      <c r="G587" s="29" t="s">
        <v>20</v>
      </c>
      <c r="H587" s="29" t="s">
        <v>77</v>
      </c>
      <c r="I587" s="42">
        <v>19</v>
      </c>
      <c r="J587" s="33" t="str">
        <f t="shared" si="10"/>
        <v>городской округ Первоуральск, г. Первоуральск, ул. Свердлова, д. 19</v>
      </c>
      <c r="K587" s="42">
        <v>986.15</v>
      </c>
      <c r="L587" s="42">
        <v>12</v>
      </c>
      <c r="M587" s="42">
        <v>6</v>
      </c>
      <c r="N587" s="47" t="s">
        <v>1750</v>
      </c>
      <c r="O587" s="39">
        <v>42480</v>
      </c>
      <c r="P587" s="38" t="s">
        <v>1635</v>
      </c>
      <c r="Q587" s="65">
        <v>4146555.26</v>
      </c>
    </row>
    <row r="588" spans="1:17" ht="23.25" x14ac:dyDescent="0.25">
      <c r="A588" s="1">
        <v>587</v>
      </c>
      <c r="B588" s="14" t="s">
        <v>227</v>
      </c>
      <c r="C588" s="40"/>
      <c r="D588" s="29" t="s">
        <v>266</v>
      </c>
      <c r="E588" s="29" t="s">
        <v>18</v>
      </c>
      <c r="F588" s="31" t="s">
        <v>267</v>
      </c>
      <c r="G588" s="31" t="s">
        <v>20</v>
      </c>
      <c r="H588" s="31" t="s">
        <v>77</v>
      </c>
      <c r="I588" s="42">
        <v>20</v>
      </c>
      <c r="J588" s="33" t="str">
        <f t="shared" si="10"/>
        <v>городской округ Первоуральск, г. Первоуральск, ул. Свердлова, д. 20</v>
      </c>
      <c r="K588" s="42">
        <v>590.48</v>
      </c>
      <c r="L588" s="42">
        <v>12</v>
      </c>
      <c r="M588" s="42">
        <v>5</v>
      </c>
      <c r="N588" s="47" t="s">
        <v>1750</v>
      </c>
      <c r="O588" s="39">
        <v>42480</v>
      </c>
      <c r="P588" s="38" t="s">
        <v>1635</v>
      </c>
      <c r="Q588" s="65">
        <v>1807682.12</v>
      </c>
    </row>
    <row r="589" spans="1:17" ht="23.25" x14ac:dyDescent="0.25">
      <c r="A589" s="1">
        <v>588</v>
      </c>
      <c r="B589" s="14" t="s">
        <v>227</v>
      </c>
      <c r="C589" s="40"/>
      <c r="D589" s="29" t="s">
        <v>266</v>
      </c>
      <c r="E589" s="29" t="s">
        <v>18</v>
      </c>
      <c r="F589" s="31" t="s">
        <v>267</v>
      </c>
      <c r="G589" s="31" t="s">
        <v>20</v>
      </c>
      <c r="H589" s="31" t="s">
        <v>77</v>
      </c>
      <c r="I589" s="42">
        <v>21</v>
      </c>
      <c r="J589" s="33" t="str">
        <f t="shared" si="10"/>
        <v>городской округ Первоуральск, г. Первоуральск, ул. Свердлова, д. 21</v>
      </c>
      <c r="K589" s="42">
        <v>517.79999999999995</v>
      </c>
      <c r="L589" s="42">
        <v>8</v>
      </c>
      <c r="M589" s="42">
        <v>4</v>
      </c>
      <c r="N589" s="47" t="s">
        <v>1750</v>
      </c>
      <c r="O589" s="39">
        <v>42480</v>
      </c>
      <c r="P589" s="38" t="s">
        <v>1635</v>
      </c>
      <c r="Q589" s="65">
        <v>2031807.97</v>
      </c>
    </row>
    <row r="590" spans="1:17" ht="23.25" x14ac:dyDescent="0.25">
      <c r="A590" s="1">
        <v>589</v>
      </c>
      <c r="B590" s="14" t="s">
        <v>227</v>
      </c>
      <c r="C590" s="40"/>
      <c r="D590" s="29" t="s">
        <v>266</v>
      </c>
      <c r="E590" s="29" t="s">
        <v>18</v>
      </c>
      <c r="F590" s="29" t="s">
        <v>267</v>
      </c>
      <c r="G590" s="29" t="s">
        <v>20</v>
      </c>
      <c r="H590" s="29" t="s">
        <v>77</v>
      </c>
      <c r="I590" s="42">
        <v>22</v>
      </c>
      <c r="J590" s="33" t="str">
        <f t="shared" si="10"/>
        <v>городской округ Первоуральск, г. Первоуральск, ул. Свердлова, д. 22</v>
      </c>
      <c r="K590" s="42">
        <v>254.98</v>
      </c>
      <c r="L590" s="42">
        <v>4</v>
      </c>
      <c r="M590" s="42">
        <v>6</v>
      </c>
      <c r="N590" s="47" t="s">
        <v>1750</v>
      </c>
      <c r="O590" s="39">
        <v>42480</v>
      </c>
      <c r="P590" s="38" t="s">
        <v>1635</v>
      </c>
      <c r="Q590" s="65">
        <v>1637840</v>
      </c>
    </row>
    <row r="591" spans="1:17" ht="23.25" x14ac:dyDescent="0.25">
      <c r="A591" s="1">
        <v>590</v>
      </c>
      <c r="B591" s="14" t="s">
        <v>227</v>
      </c>
      <c r="C591" s="40"/>
      <c r="D591" s="29" t="s">
        <v>266</v>
      </c>
      <c r="E591" s="29" t="s">
        <v>18</v>
      </c>
      <c r="F591" s="29" t="s">
        <v>267</v>
      </c>
      <c r="G591" s="29" t="s">
        <v>20</v>
      </c>
      <c r="H591" s="29" t="s">
        <v>77</v>
      </c>
      <c r="I591" s="42">
        <v>23</v>
      </c>
      <c r="J591" s="33" t="str">
        <f t="shared" si="10"/>
        <v>городской округ Первоуральск, г. Первоуральск, ул. Свердлова, д. 23</v>
      </c>
      <c r="K591" s="42">
        <v>249.37</v>
      </c>
      <c r="L591" s="42">
        <v>4</v>
      </c>
      <c r="M591" s="42">
        <v>7</v>
      </c>
      <c r="N591" s="47" t="s">
        <v>1750</v>
      </c>
      <c r="O591" s="39">
        <v>42480</v>
      </c>
      <c r="P591" s="38" t="s">
        <v>1635</v>
      </c>
      <c r="Q591" s="65">
        <v>1934701.97</v>
      </c>
    </row>
    <row r="592" spans="1:17" ht="23.25" x14ac:dyDescent="0.25">
      <c r="A592" s="1">
        <v>591</v>
      </c>
      <c r="B592" s="14" t="s">
        <v>227</v>
      </c>
      <c r="C592" s="40"/>
      <c r="D592" s="29" t="s">
        <v>266</v>
      </c>
      <c r="E592" s="29" t="s">
        <v>18</v>
      </c>
      <c r="F592" s="31" t="s">
        <v>267</v>
      </c>
      <c r="G592" s="31" t="s">
        <v>20</v>
      </c>
      <c r="H592" s="31" t="s">
        <v>77</v>
      </c>
      <c r="I592" s="56">
        <v>9</v>
      </c>
      <c r="J592" s="33" t="str">
        <f t="shared" si="10"/>
        <v>городской округ Первоуральск, г. Первоуральск, ул. Свердлова, д. 9</v>
      </c>
      <c r="K592" s="56">
        <v>590.37</v>
      </c>
      <c r="L592" s="56">
        <v>12</v>
      </c>
      <c r="M592" s="56">
        <v>4</v>
      </c>
      <c r="N592" s="47" t="s">
        <v>1750</v>
      </c>
      <c r="O592" s="39">
        <v>42480</v>
      </c>
      <c r="P592" s="38" t="s">
        <v>1635</v>
      </c>
      <c r="Q592" s="65">
        <v>2862135.54</v>
      </c>
    </row>
    <row r="593" spans="1:20" ht="23.25" x14ac:dyDescent="0.25">
      <c r="A593" s="1">
        <v>592</v>
      </c>
      <c r="B593" s="14" t="s">
        <v>227</v>
      </c>
      <c r="C593" s="40"/>
      <c r="D593" s="29" t="s">
        <v>266</v>
      </c>
      <c r="E593" s="29" t="s">
        <v>18</v>
      </c>
      <c r="F593" s="29" t="s">
        <v>267</v>
      </c>
      <c r="G593" s="29" t="s">
        <v>20</v>
      </c>
      <c r="H593" s="29" t="s">
        <v>4092</v>
      </c>
      <c r="I593" s="42">
        <v>11</v>
      </c>
      <c r="J593" s="33" t="str">
        <f t="shared" si="10"/>
        <v>городской округ Первоуральск, г. Первоуральск, ул. Совхоз Первоуральский, д. 11</v>
      </c>
      <c r="K593" s="42">
        <v>363.66</v>
      </c>
      <c r="L593" s="42">
        <v>8</v>
      </c>
      <c r="M593" s="42">
        <v>6</v>
      </c>
      <c r="N593" s="47" t="s">
        <v>1745</v>
      </c>
      <c r="O593" s="39">
        <v>42198</v>
      </c>
      <c r="P593" s="38" t="s">
        <v>1635</v>
      </c>
      <c r="Q593" s="65">
        <v>2092121.12</v>
      </c>
    </row>
    <row r="594" spans="1:20" ht="23.25" x14ac:dyDescent="0.25">
      <c r="A594" s="1">
        <v>593</v>
      </c>
      <c r="B594" s="14" t="s">
        <v>227</v>
      </c>
      <c r="C594" s="40"/>
      <c r="D594" s="29" t="s">
        <v>266</v>
      </c>
      <c r="E594" s="29" t="s">
        <v>18</v>
      </c>
      <c r="F594" s="29" t="s">
        <v>267</v>
      </c>
      <c r="G594" s="29" t="s">
        <v>20</v>
      </c>
      <c r="H594" s="108" t="s">
        <v>275</v>
      </c>
      <c r="I594" s="56">
        <v>10</v>
      </c>
      <c r="J594" s="33" t="str">
        <f t="shared" si="10"/>
        <v>городской округ Первоуральск, г. Первоуральск, ул. Трубников, д. 10</v>
      </c>
      <c r="K594" s="56">
        <v>1253.01</v>
      </c>
      <c r="L594" s="56">
        <v>16</v>
      </c>
      <c r="M594" s="56">
        <v>8</v>
      </c>
      <c r="N594" s="47" t="s">
        <v>1752</v>
      </c>
      <c r="O594" s="39">
        <v>42480</v>
      </c>
      <c r="P594" s="38" t="s">
        <v>1716</v>
      </c>
      <c r="Q594" s="65">
        <v>4471143.9000000004</v>
      </c>
    </row>
    <row r="595" spans="1:20" ht="23.25" x14ac:dyDescent="0.25">
      <c r="A595" s="1">
        <v>594</v>
      </c>
      <c r="B595" s="14" t="s">
        <v>227</v>
      </c>
      <c r="C595" s="40"/>
      <c r="D595" s="29" t="s">
        <v>266</v>
      </c>
      <c r="E595" s="29" t="s">
        <v>18</v>
      </c>
      <c r="F595" s="29" t="s">
        <v>267</v>
      </c>
      <c r="G595" s="29" t="s">
        <v>20</v>
      </c>
      <c r="H595" s="108" t="s">
        <v>275</v>
      </c>
      <c r="I595" s="56">
        <v>11</v>
      </c>
      <c r="J595" s="33" t="str">
        <f t="shared" si="10"/>
        <v>городской округ Первоуральск, г. Первоуральск, ул. Трубников, д. 11</v>
      </c>
      <c r="K595" s="56">
        <v>743.05</v>
      </c>
      <c r="L595" s="56">
        <v>8</v>
      </c>
      <c r="M595" s="56">
        <v>8</v>
      </c>
      <c r="N595" s="47" t="s">
        <v>1752</v>
      </c>
      <c r="O595" s="39">
        <v>42480</v>
      </c>
      <c r="P595" s="38" t="s">
        <v>1716</v>
      </c>
      <c r="Q595" s="65">
        <v>2327325.7999999998</v>
      </c>
    </row>
    <row r="596" spans="1:20" ht="23.25" x14ac:dyDescent="0.25">
      <c r="A596" s="1">
        <v>595</v>
      </c>
      <c r="B596" s="14" t="s">
        <v>227</v>
      </c>
      <c r="C596" s="40"/>
      <c r="D596" s="29" t="s">
        <v>266</v>
      </c>
      <c r="E596" s="29" t="s">
        <v>18</v>
      </c>
      <c r="F596" s="29" t="s">
        <v>267</v>
      </c>
      <c r="G596" s="29" t="s">
        <v>20</v>
      </c>
      <c r="H596" s="108" t="s">
        <v>275</v>
      </c>
      <c r="I596" s="56">
        <v>12</v>
      </c>
      <c r="J596" s="33" t="str">
        <f t="shared" si="10"/>
        <v>городской округ Первоуральск, г. Первоуральск, ул. Трубников, д. 12</v>
      </c>
      <c r="K596" s="56">
        <v>1268.3</v>
      </c>
      <c r="L596" s="56">
        <v>16</v>
      </c>
      <c r="M596" s="56">
        <v>8</v>
      </c>
      <c r="N596" s="47" t="s">
        <v>1752</v>
      </c>
      <c r="O596" s="39">
        <v>42480</v>
      </c>
      <c r="P596" s="38" t="s">
        <v>1716</v>
      </c>
      <c r="Q596" s="65">
        <v>5036773.43</v>
      </c>
    </row>
    <row r="597" spans="1:20" ht="23.25" x14ac:dyDescent="0.25">
      <c r="A597" s="1">
        <v>596</v>
      </c>
      <c r="B597" s="14" t="s">
        <v>227</v>
      </c>
      <c r="C597" s="40"/>
      <c r="D597" s="29" t="s">
        <v>266</v>
      </c>
      <c r="E597" s="29" t="s">
        <v>18</v>
      </c>
      <c r="F597" s="31" t="s">
        <v>267</v>
      </c>
      <c r="G597" s="31" t="s">
        <v>20</v>
      </c>
      <c r="H597" s="31" t="s">
        <v>275</v>
      </c>
      <c r="I597" s="56">
        <v>13</v>
      </c>
      <c r="J597" s="33" t="str">
        <f t="shared" si="10"/>
        <v>городской округ Первоуральск, г. Первоуральск, ул. Трубников, д. 13</v>
      </c>
      <c r="K597" s="56">
        <v>895.84</v>
      </c>
      <c r="L597" s="56">
        <v>12</v>
      </c>
      <c r="M597" s="56">
        <v>8</v>
      </c>
      <c r="N597" s="47" t="s">
        <v>1752</v>
      </c>
      <c r="O597" s="39">
        <v>42480</v>
      </c>
      <c r="P597" s="38" t="s">
        <v>1716</v>
      </c>
      <c r="Q597" s="65">
        <v>3240951.42</v>
      </c>
    </row>
    <row r="598" spans="1:20" ht="23.25" x14ac:dyDescent="0.25">
      <c r="A598" s="1">
        <v>597</v>
      </c>
      <c r="B598" s="14" t="s">
        <v>227</v>
      </c>
      <c r="C598" s="40"/>
      <c r="D598" s="29" t="s">
        <v>266</v>
      </c>
      <c r="E598" s="29" t="s">
        <v>18</v>
      </c>
      <c r="F598" s="29" t="s">
        <v>267</v>
      </c>
      <c r="G598" s="29" t="s">
        <v>20</v>
      </c>
      <c r="H598" s="108" t="s">
        <v>275</v>
      </c>
      <c r="I598" s="56">
        <v>15</v>
      </c>
      <c r="J598" s="33" t="str">
        <f t="shared" si="10"/>
        <v>городской округ Первоуральск, г. Первоуральск, ул. Трубников, д. 15</v>
      </c>
      <c r="K598" s="56">
        <v>622.16</v>
      </c>
      <c r="L598" s="56">
        <v>12</v>
      </c>
      <c r="M598" s="56">
        <v>6</v>
      </c>
      <c r="N598" s="47" t="s">
        <v>1752</v>
      </c>
      <c r="O598" s="39">
        <v>42480</v>
      </c>
      <c r="P598" s="38" t="s">
        <v>1716</v>
      </c>
      <c r="Q598" s="65">
        <v>2698567.96</v>
      </c>
    </row>
    <row r="599" spans="1:20" ht="23.25" x14ac:dyDescent="0.25">
      <c r="A599" s="1">
        <v>598</v>
      </c>
      <c r="B599" s="14" t="s">
        <v>227</v>
      </c>
      <c r="C599" s="40"/>
      <c r="D599" s="29" t="s">
        <v>266</v>
      </c>
      <c r="E599" s="29" t="s">
        <v>18</v>
      </c>
      <c r="F599" s="31" t="s">
        <v>267</v>
      </c>
      <c r="G599" s="31" t="s">
        <v>20</v>
      </c>
      <c r="H599" s="31" t="s">
        <v>275</v>
      </c>
      <c r="I599" s="56">
        <v>19</v>
      </c>
      <c r="J599" s="33" t="str">
        <f t="shared" si="10"/>
        <v>городской округ Первоуральск, г. Первоуральск, ул. Трубников, д. 19</v>
      </c>
      <c r="K599" s="56">
        <v>985.49</v>
      </c>
      <c r="L599" s="56">
        <v>12</v>
      </c>
      <c r="M599" s="56">
        <v>8</v>
      </c>
      <c r="N599" s="47" t="s">
        <v>1751</v>
      </c>
      <c r="O599" s="39">
        <v>42480</v>
      </c>
      <c r="P599" s="38" t="s">
        <v>1716</v>
      </c>
      <c r="Q599" s="65">
        <v>3444624.14</v>
      </c>
    </row>
    <row r="600" spans="1:20" ht="23.25" x14ac:dyDescent="0.25">
      <c r="A600" s="1">
        <v>599</v>
      </c>
      <c r="B600" s="14" t="s">
        <v>227</v>
      </c>
      <c r="C600" s="40"/>
      <c r="D600" s="29" t="s">
        <v>266</v>
      </c>
      <c r="E600" s="29" t="s">
        <v>18</v>
      </c>
      <c r="F600" s="31" t="s">
        <v>267</v>
      </c>
      <c r="G600" s="31" t="s">
        <v>20</v>
      </c>
      <c r="H600" s="31" t="s">
        <v>275</v>
      </c>
      <c r="I600" s="42">
        <v>20</v>
      </c>
      <c r="J600" s="33" t="str">
        <f t="shared" si="10"/>
        <v>городской округ Первоуральск, г. Первоуральск, ул. Трубников, д. 20</v>
      </c>
      <c r="K600" s="42">
        <v>453.75</v>
      </c>
      <c r="L600" s="42">
        <v>6</v>
      </c>
      <c r="M600" s="42">
        <v>8</v>
      </c>
      <c r="N600" s="47" t="s">
        <v>1751</v>
      </c>
      <c r="O600" s="39">
        <v>42480</v>
      </c>
      <c r="P600" s="38" t="s">
        <v>1716</v>
      </c>
      <c r="Q600" s="65">
        <v>1708550.32</v>
      </c>
    </row>
    <row r="601" spans="1:20" ht="23.25" x14ac:dyDescent="0.25">
      <c r="A601" s="1">
        <v>600</v>
      </c>
      <c r="B601" s="14" t="s">
        <v>227</v>
      </c>
      <c r="C601" s="40"/>
      <c r="D601" s="29" t="s">
        <v>266</v>
      </c>
      <c r="E601" s="29" t="s">
        <v>18</v>
      </c>
      <c r="F601" s="31" t="s">
        <v>267</v>
      </c>
      <c r="G601" s="31" t="s">
        <v>20</v>
      </c>
      <c r="H601" s="31" t="s">
        <v>275</v>
      </c>
      <c r="I601" s="56">
        <v>21</v>
      </c>
      <c r="J601" s="33" t="str">
        <f t="shared" si="10"/>
        <v>городской округ Первоуральск, г. Первоуральск, ул. Трубников, д. 21</v>
      </c>
      <c r="K601" s="56">
        <v>1078.33</v>
      </c>
      <c r="L601" s="56">
        <v>12</v>
      </c>
      <c r="M601" s="56">
        <v>8</v>
      </c>
      <c r="N601" s="47" t="s">
        <v>1751</v>
      </c>
      <c r="O601" s="39">
        <v>42480</v>
      </c>
      <c r="P601" s="38" t="s">
        <v>1716</v>
      </c>
      <c r="Q601" s="65">
        <v>2787359.42</v>
      </c>
    </row>
    <row r="602" spans="1:20" ht="23.25" x14ac:dyDescent="0.25">
      <c r="A602" s="1">
        <v>601</v>
      </c>
      <c r="B602" s="14" t="s">
        <v>227</v>
      </c>
      <c r="C602" s="40"/>
      <c r="D602" s="29" t="s">
        <v>266</v>
      </c>
      <c r="E602" s="29" t="s">
        <v>18</v>
      </c>
      <c r="F602" s="29" t="s">
        <v>267</v>
      </c>
      <c r="G602" s="29" t="s">
        <v>20</v>
      </c>
      <c r="H602" s="108" t="s">
        <v>275</v>
      </c>
      <c r="I602" s="56">
        <v>8</v>
      </c>
      <c r="J602" s="33" t="str">
        <f t="shared" si="10"/>
        <v>городской округ Первоуральск, г. Первоуральск, ул. Трубников, д. 8</v>
      </c>
      <c r="K602" s="56">
        <v>509.4</v>
      </c>
      <c r="L602" s="56">
        <v>8</v>
      </c>
      <c r="M602" s="56">
        <v>5</v>
      </c>
      <c r="N602" s="47" t="s">
        <v>1752</v>
      </c>
      <c r="O602" s="39">
        <v>42480</v>
      </c>
      <c r="P602" s="38" t="s">
        <v>1716</v>
      </c>
      <c r="Q602" s="65">
        <v>1708177.33</v>
      </c>
    </row>
    <row r="603" spans="1:20" ht="23.25" x14ac:dyDescent="0.25">
      <c r="A603" s="1">
        <v>602</v>
      </c>
      <c r="B603" s="14" t="s">
        <v>227</v>
      </c>
      <c r="C603" s="40"/>
      <c r="D603" s="29" t="s">
        <v>266</v>
      </c>
      <c r="E603" s="29" t="s">
        <v>18</v>
      </c>
      <c r="F603" s="29" t="s">
        <v>267</v>
      </c>
      <c r="G603" s="29" t="s">
        <v>20</v>
      </c>
      <c r="H603" s="108" t="s">
        <v>275</v>
      </c>
      <c r="I603" s="56">
        <v>9</v>
      </c>
      <c r="J603" s="33" t="str">
        <f t="shared" si="10"/>
        <v>городской округ Первоуральск, г. Первоуральск, ул. Трубников, д. 9</v>
      </c>
      <c r="K603" s="56">
        <v>852.5</v>
      </c>
      <c r="L603" s="56">
        <v>16</v>
      </c>
      <c r="M603" s="56">
        <v>8</v>
      </c>
      <c r="N603" s="47" t="s">
        <v>1752</v>
      </c>
      <c r="O603" s="39">
        <v>42480</v>
      </c>
      <c r="P603" s="38" t="s">
        <v>1716</v>
      </c>
      <c r="Q603" s="65">
        <v>4749665.2</v>
      </c>
    </row>
    <row r="604" spans="1:20" ht="23.25" x14ac:dyDescent="0.25">
      <c r="A604" s="1">
        <v>603</v>
      </c>
      <c r="B604" s="14" t="s">
        <v>227</v>
      </c>
      <c r="C604" s="40"/>
      <c r="D604" s="29" t="s">
        <v>266</v>
      </c>
      <c r="E604" s="29" t="s">
        <v>18</v>
      </c>
      <c r="F604" s="29" t="s">
        <v>267</v>
      </c>
      <c r="G604" s="29" t="s">
        <v>20</v>
      </c>
      <c r="H604" s="108" t="s">
        <v>275</v>
      </c>
      <c r="I604" s="56" t="s">
        <v>224</v>
      </c>
      <c r="J604" s="33" t="str">
        <f t="shared" si="10"/>
        <v>городской округ Первоуральск, г. Первоуральск, ул. Трубников, д. 9А</v>
      </c>
      <c r="K604" s="56">
        <v>1274.68</v>
      </c>
      <c r="L604" s="56">
        <v>16</v>
      </c>
      <c r="M604" s="56">
        <v>8</v>
      </c>
      <c r="N604" s="47" t="s">
        <v>1752</v>
      </c>
      <c r="O604" s="39">
        <v>42480</v>
      </c>
      <c r="P604" s="38" t="s">
        <v>1716</v>
      </c>
      <c r="Q604" s="65">
        <v>5137015.54</v>
      </c>
    </row>
    <row r="605" spans="1:20" ht="23.25" x14ac:dyDescent="0.25">
      <c r="A605" s="1">
        <v>604</v>
      </c>
      <c r="B605" s="14" t="s">
        <v>227</v>
      </c>
      <c r="C605" s="40"/>
      <c r="D605" s="29" t="s">
        <v>266</v>
      </c>
      <c r="E605" s="29" t="s">
        <v>18</v>
      </c>
      <c r="F605" s="29" t="s">
        <v>267</v>
      </c>
      <c r="G605" s="29" t="s">
        <v>20</v>
      </c>
      <c r="H605" s="29" t="s">
        <v>273</v>
      </c>
      <c r="I605" s="42">
        <v>1</v>
      </c>
      <c r="J605" s="33" t="str">
        <f t="shared" si="10"/>
        <v>городской округ Первоуральск, г. Первоуральск, ул. Физкультурников, д. 1</v>
      </c>
      <c r="K605" s="42">
        <v>1719.87</v>
      </c>
      <c r="L605" s="42">
        <v>27</v>
      </c>
      <c r="M605" s="42">
        <v>8</v>
      </c>
      <c r="N605" s="47" t="s">
        <v>1746</v>
      </c>
      <c r="O605" s="39">
        <v>42174</v>
      </c>
      <c r="P605" s="38" t="s">
        <v>1747</v>
      </c>
      <c r="Q605" s="65">
        <v>7756214.3399999999</v>
      </c>
    </row>
    <row r="606" spans="1:20" ht="23.25" x14ac:dyDescent="0.25">
      <c r="A606" s="1">
        <v>605</v>
      </c>
      <c r="B606" s="14" t="s">
        <v>227</v>
      </c>
      <c r="C606" s="40"/>
      <c r="D606" s="29" t="s">
        <v>266</v>
      </c>
      <c r="E606" s="29" t="s">
        <v>18</v>
      </c>
      <c r="F606" s="29" t="s">
        <v>267</v>
      </c>
      <c r="G606" s="29" t="s">
        <v>20</v>
      </c>
      <c r="H606" s="29" t="s">
        <v>273</v>
      </c>
      <c r="I606" s="42">
        <v>2</v>
      </c>
      <c r="J606" s="33" t="str">
        <f t="shared" si="10"/>
        <v>городской округ Первоуральск, г. Первоуральск, ул. Физкультурников, д. 2</v>
      </c>
      <c r="K606" s="42">
        <v>1527.9</v>
      </c>
      <c r="L606" s="42">
        <v>27</v>
      </c>
      <c r="M606" s="42">
        <v>8</v>
      </c>
      <c r="N606" s="47" t="s">
        <v>1746</v>
      </c>
      <c r="O606" s="39">
        <v>42174</v>
      </c>
      <c r="P606" s="38" t="s">
        <v>1747</v>
      </c>
      <c r="Q606" s="65">
        <v>8268799.2599999998</v>
      </c>
    </row>
    <row r="607" spans="1:20" ht="23.25" x14ac:dyDescent="0.25">
      <c r="A607" s="1">
        <v>606</v>
      </c>
      <c r="B607" s="14" t="s">
        <v>227</v>
      </c>
      <c r="C607" s="40"/>
      <c r="D607" s="29" t="s">
        <v>266</v>
      </c>
      <c r="E607" s="29" t="s">
        <v>18</v>
      </c>
      <c r="F607" s="29" t="s">
        <v>267</v>
      </c>
      <c r="G607" s="29" t="s">
        <v>20</v>
      </c>
      <c r="H607" s="29" t="s">
        <v>273</v>
      </c>
      <c r="I607" s="42">
        <v>3</v>
      </c>
      <c r="J607" s="33" t="str">
        <f t="shared" si="10"/>
        <v>городской округ Первоуральск, г. Первоуральск, ул. Физкультурников, д. 3</v>
      </c>
      <c r="K607" s="42">
        <v>1722.16</v>
      </c>
      <c r="L607" s="42">
        <v>27</v>
      </c>
      <c r="M607" s="42">
        <v>8</v>
      </c>
      <c r="N607" s="47" t="s">
        <v>1746</v>
      </c>
      <c r="O607" s="39">
        <v>42174</v>
      </c>
      <c r="P607" s="38" t="s">
        <v>1747</v>
      </c>
      <c r="Q607" s="65">
        <v>7814663.2800000003</v>
      </c>
    </row>
    <row r="608" spans="1:20" s="8" customFormat="1" ht="23.25" x14ac:dyDescent="0.25">
      <c r="A608" s="19">
        <v>607</v>
      </c>
      <c r="B608" s="14" t="s">
        <v>227</v>
      </c>
      <c r="C608" s="40"/>
      <c r="D608" s="29" t="s">
        <v>266</v>
      </c>
      <c r="E608" s="29" t="s">
        <v>18</v>
      </c>
      <c r="F608" s="29" t="s">
        <v>267</v>
      </c>
      <c r="G608" s="29" t="s">
        <v>20</v>
      </c>
      <c r="H608" s="29" t="s">
        <v>273</v>
      </c>
      <c r="I608" s="42">
        <v>5</v>
      </c>
      <c r="J608" s="33" t="str">
        <f t="shared" si="10"/>
        <v>городской округ Первоуральск, г. Первоуральск, ул. Физкультурников, д. 5</v>
      </c>
      <c r="K608" s="42">
        <v>2201.87</v>
      </c>
      <c r="L608" s="42">
        <v>36</v>
      </c>
      <c r="M608" s="42">
        <v>8</v>
      </c>
      <c r="N608" s="47" t="s">
        <v>1746</v>
      </c>
      <c r="O608" s="39">
        <v>42174</v>
      </c>
      <c r="P608" s="38" t="s">
        <v>1747</v>
      </c>
      <c r="Q608" s="65">
        <v>9551303.5</v>
      </c>
      <c r="R608" s="45"/>
      <c r="S608"/>
      <c r="T608"/>
    </row>
    <row r="609" spans="1:17" ht="23.25" x14ac:dyDescent="0.25">
      <c r="A609" s="1">
        <v>608</v>
      </c>
      <c r="B609" s="14" t="s">
        <v>227</v>
      </c>
      <c r="C609" s="40"/>
      <c r="D609" s="29" t="s">
        <v>266</v>
      </c>
      <c r="E609" s="29" t="s">
        <v>18</v>
      </c>
      <c r="F609" s="31" t="s">
        <v>267</v>
      </c>
      <c r="G609" s="31" t="s">
        <v>20</v>
      </c>
      <c r="H609" s="31" t="s">
        <v>274</v>
      </c>
      <c r="I609" s="56">
        <v>14</v>
      </c>
      <c r="J609" s="33" t="str">
        <f t="shared" si="10"/>
        <v>городской округ Первоуральск, г. Первоуральск, ул. Чкалова, д. 14</v>
      </c>
      <c r="K609" s="56">
        <v>852.39</v>
      </c>
      <c r="L609" s="56">
        <v>16</v>
      </c>
      <c r="M609" s="56">
        <v>8</v>
      </c>
      <c r="N609" s="47" t="s">
        <v>1752</v>
      </c>
      <c r="O609" s="39">
        <v>42480</v>
      </c>
      <c r="P609" s="38" t="s">
        <v>1716</v>
      </c>
      <c r="Q609" s="65">
        <v>3805680.54</v>
      </c>
    </row>
    <row r="610" spans="1:17" ht="23.25" x14ac:dyDescent="0.25">
      <c r="A610" s="1">
        <v>609</v>
      </c>
      <c r="B610" s="14" t="s">
        <v>227</v>
      </c>
      <c r="C610" s="40"/>
      <c r="D610" s="29" t="s">
        <v>266</v>
      </c>
      <c r="E610" s="29" t="s">
        <v>18</v>
      </c>
      <c r="F610" s="31" t="s">
        <v>267</v>
      </c>
      <c r="G610" s="31" t="s">
        <v>20</v>
      </c>
      <c r="H610" s="31" t="s">
        <v>274</v>
      </c>
      <c r="I610" s="56">
        <v>16</v>
      </c>
      <c r="J610" s="33" t="str">
        <f t="shared" si="10"/>
        <v>городской округ Первоуральск, г. Первоуральск, ул. Чкалова, д. 16</v>
      </c>
      <c r="K610" s="56">
        <v>739.86</v>
      </c>
      <c r="L610" s="56">
        <v>8</v>
      </c>
      <c r="M610" s="56">
        <v>8</v>
      </c>
      <c r="N610" s="47" t="s">
        <v>1752</v>
      </c>
      <c r="O610" s="39">
        <v>42480</v>
      </c>
      <c r="P610" s="38" t="s">
        <v>1716</v>
      </c>
      <c r="Q610" s="65">
        <v>3286231.56</v>
      </c>
    </row>
    <row r="611" spans="1:17" ht="23.25" x14ac:dyDescent="0.25">
      <c r="A611" s="1">
        <v>610</v>
      </c>
      <c r="B611" s="14" t="s">
        <v>227</v>
      </c>
      <c r="C611" s="40"/>
      <c r="D611" s="29" t="s">
        <v>266</v>
      </c>
      <c r="E611" s="29" t="s">
        <v>18</v>
      </c>
      <c r="F611" s="31" t="s">
        <v>267</v>
      </c>
      <c r="G611" s="31" t="s">
        <v>20</v>
      </c>
      <c r="H611" s="31" t="s">
        <v>274</v>
      </c>
      <c r="I611" s="56">
        <v>18</v>
      </c>
      <c r="J611" s="33" t="str">
        <f t="shared" si="10"/>
        <v>городской округ Первоуральск, г. Первоуральск, ул. Чкалова, д. 18</v>
      </c>
      <c r="K611" s="56">
        <v>646.14</v>
      </c>
      <c r="L611" s="56">
        <v>12</v>
      </c>
      <c r="M611" s="56">
        <v>7</v>
      </c>
      <c r="N611" s="47" t="s">
        <v>1752</v>
      </c>
      <c r="O611" s="39">
        <v>42480</v>
      </c>
      <c r="P611" s="38" t="s">
        <v>1716</v>
      </c>
      <c r="Q611" s="65">
        <v>3200412.52</v>
      </c>
    </row>
    <row r="612" spans="1:17" ht="23.25" x14ac:dyDescent="0.25">
      <c r="A612" s="1">
        <v>611</v>
      </c>
      <c r="B612" s="14" t="s">
        <v>227</v>
      </c>
      <c r="C612" s="40"/>
      <c r="D612" s="29" t="s">
        <v>266</v>
      </c>
      <c r="E612" s="29" t="s">
        <v>18</v>
      </c>
      <c r="F612" s="31" t="s">
        <v>267</v>
      </c>
      <c r="G612" s="31" t="s">
        <v>20</v>
      </c>
      <c r="H612" s="31" t="s">
        <v>274</v>
      </c>
      <c r="I612" s="56" t="s">
        <v>319</v>
      </c>
      <c r="J612" s="33" t="str">
        <f t="shared" si="10"/>
        <v>городской округ Первоуральск, г. Первоуральск, ул. Чкалова, д. 18А</v>
      </c>
      <c r="K612" s="56">
        <v>682.33</v>
      </c>
      <c r="L612" s="56">
        <v>12</v>
      </c>
      <c r="M612" s="56">
        <v>8</v>
      </c>
      <c r="N612" s="47" t="s">
        <v>1752</v>
      </c>
      <c r="O612" s="39">
        <v>42480</v>
      </c>
      <c r="P612" s="38" t="s">
        <v>1716</v>
      </c>
      <c r="Q612" s="65">
        <v>4086695.18</v>
      </c>
    </row>
    <row r="613" spans="1:17" ht="23.25" x14ac:dyDescent="0.25">
      <c r="A613" s="1">
        <v>612</v>
      </c>
      <c r="B613" s="14" t="s">
        <v>227</v>
      </c>
      <c r="C613" s="40"/>
      <c r="D613" s="29" t="s">
        <v>266</v>
      </c>
      <c r="E613" s="29" t="s">
        <v>18</v>
      </c>
      <c r="F613" s="29" t="s">
        <v>267</v>
      </c>
      <c r="G613" s="29" t="s">
        <v>20</v>
      </c>
      <c r="H613" s="29" t="s">
        <v>274</v>
      </c>
      <c r="I613" s="42" t="s">
        <v>315</v>
      </c>
      <c r="J613" s="33" t="str">
        <f t="shared" si="10"/>
        <v>городской округ Первоуральск, г. Первоуральск, ул. Чкалова, д. 18Б</v>
      </c>
      <c r="K613" s="42">
        <v>697.73</v>
      </c>
      <c r="L613" s="42">
        <v>12</v>
      </c>
      <c r="M613" s="42">
        <v>5</v>
      </c>
      <c r="N613" s="47" t="s">
        <v>1752</v>
      </c>
      <c r="O613" s="39">
        <v>42480</v>
      </c>
      <c r="P613" s="38" t="s">
        <v>1716</v>
      </c>
      <c r="Q613" s="65">
        <v>3532615.56</v>
      </c>
    </row>
    <row r="614" spans="1:17" ht="23.25" x14ac:dyDescent="0.25">
      <c r="A614" s="1">
        <v>613</v>
      </c>
      <c r="B614" s="14" t="s">
        <v>227</v>
      </c>
      <c r="C614" s="40"/>
      <c r="D614" s="29" t="s">
        <v>266</v>
      </c>
      <c r="E614" s="29" t="s">
        <v>18</v>
      </c>
      <c r="F614" s="31" t="s">
        <v>267</v>
      </c>
      <c r="G614" s="31" t="s">
        <v>20</v>
      </c>
      <c r="H614" s="31" t="s">
        <v>274</v>
      </c>
      <c r="I614" s="56">
        <v>20</v>
      </c>
      <c r="J614" s="33" t="str">
        <f t="shared" si="10"/>
        <v>городской округ Первоуральск, г. Первоуральск, ул. Чкалова, д. 20</v>
      </c>
      <c r="K614" s="56">
        <v>779.9</v>
      </c>
      <c r="L614" s="56">
        <v>12</v>
      </c>
      <c r="M614" s="56">
        <v>8</v>
      </c>
      <c r="N614" s="47" t="s">
        <v>1752</v>
      </c>
      <c r="O614" s="39">
        <v>42480</v>
      </c>
      <c r="P614" s="38" t="s">
        <v>1716</v>
      </c>
      <c r="Q614" s="65">
        <v>2894139.98</v>
      </c>
    </row>
    <row r="615" spans="1:17" ht="23.25" x14ac:dyDescent="0.25">
      <c r="A615" s="1">
        <v>614</v>
      </c>
      <c r="B615" s="14" t="s">
        <v>227</v>
      </c>
      <c r="C615" s="40"/>
      <c r="D615" s="29" t="s">
        <v>266</v>
      </c>
      <c r="E615" s="29" t="s">
        <v>18</v>
      </c>
      <c r="F615" s="31" t="s">
        <v>267</v>
      </c>
      <c r="G615" s="31" t="s">
        <v>20</v>
      </c>
      <c r="H615" s="31" t="s">
        <v>274</v>
      </c>
      <c r="I615" s="56" t="s">
        <v>320</v>
      </c>
      <c r="J615" s="33" t="str">
        <f t="shared" si="10"/>
        <v>городской округ Первоуральск, г. Первоуральск, ул. Чкалова, д. 20Б</v>
      </c>
      <c r="K615" s="56">
        <v>980.32</v>
      </c>
      <c r="L615" s="56">
        <v>12</v>
      </c>
      <c r="M615" s="56">
        <v>8</v>
      </c>
      <c r="N615" s="47" t="s">
        <v>1752</v>
      </c>
      <c r="O615" s="39">
        <v>42480</v>
      </c>
      <c r="P615" s="38" t="s">
        <v>1716</v>
      </c>
      <c r="Q615" s="65">
        <v>4143650.24</v>
      </c>
    </row>
    <row r="616" spans="1:17" ht="23.25" x14ac:dyDescent="0.25">
      <c r="A616" s="1">
        <v>615</v>
      </c>
      <c r="B616" s="14" t="s">
        <v>227</v>
      </c>
      <c r="C616" s="40"/>
      <c r="D616" s="29" t="s">
        <v>266</v>
      </c>
      <c r="E616" s="29" t="s">
        <v>18</v>
      </c>
      <c r="F616" s="31" t="s">
        <v>267</v>
      </c>
      <c r="G616" s="31" t="s">
        <v>20</v>
      </c>
      <c r="H616" s="31" t="s">
        <v>274</v>
      </c>
      <c r="I616" s="56">
        <v>22</v>
      </c>
      <c r="J616" s="33" t="str">
        <f t="shared" si="10"/>
        <v>городской округ Первоуральск, г. Первоуральск, ул. Чкалова, д. 22</v>
      </c>
      <c r="K616" s="56">
        <v>548.79</v>
      </c>
      <c r="L616" s="56">
        <v>8</v>
      </c>
      <c r="M616" s="56">
        <v>8</v>
      </c>
      <c r="N616" s="47" t="s">
        <v>1752</v>
      </c>
      <c r="O616" s="39">
        <v>42480</v>
      </c>
      <c r="P616" s="38" t="s">
        <v>1716</v>
      </c>
      <c r="Q616" s="65">
        <v>3420038.84</v>
      </c>
    </row>
    <row r="617" spans="1:17" ht="23.25" x14ac:dyDescent="0.25">
      <c r="A617" s="1">
        <v>616</v>
      </c>
      <c r="B617" s="14" t="s">
        <v>227</v>
      </c>
      <c r="C617" s="40"/>
      <c r="D617" s="29" t="s">
        <v>266</v>
      </c>
      <c r="E617" s="29" t="s">
        <v>18</v>
      </c>
      <c r="F617" s="31" t="s">
        <v>267</v>
      </c>
      <c r="G617" s="31" t="s">
        <v>20</v>
      </c>
      <c r="H617" s="31" t="s">
        <v>274</v>
      </c>
      <c r="I617" s="56">
        <v>24</v>
      </c>
      <c r="J617" s="33" t="str">
        <f t="shared" si="10"/>
        <v>городской округ Первоуральск, г. Первоуральск, ул. Чкалова, д. 24</v>
      </c>
      <c r="K617" s="56">
        <v>1274.79</v>
      </c>
      <c r="L617" s="56">
        <v>16</v>
      </c>
      <c r="M617" s="56">
        <v>8</v>
      </c>
      <c r="N617" s="47" t="s">
        <v>1752</v>
      </c>
      <c r="O617" s="39">
        <v>42480</v>
      </c>
      <c r="P617" s="38" t="s">
        <v>1716</v>
      </c>
      <c r="Q617" s="65">
        <v>6078026.5999999996</v>
      </c>
    </row>
    <row r="618" spans="1:17" ht="23.25" x14ac:dyDescent="0.25">
      <c r="A618" s="1">
        <v>617</v>
      </c>
      <c r="B618" s="14" t="s">
        <v>227</v>
      </c>
      <c r="C618" s="40"/>
      <c r="D618" s="29" t="s">
        <v>266</v>
      </c>
      <c r="E618" s="29" t="s">
        <v>18</v>
      </c>
      <c r="F618" s="31" t="s">
        <v>267</v>
      </c>
      <c r="G618" s="31" t="s">
        <v>20</v>
      </c>
      <c r="H618" s="31" t="s">
        <v>274</v>
      </c>
      <c r="I618" s="56" t="s">
        <v>321</v>
      </c>
      <c r="J618" s="33" t="str">
        <f t="shared" si="10"/>
        <v>городской округ Первоуральск, г. Первоуральск, ул. Чкалова, д. 27А</v>
      </c>
      <c r="K618" s="56">
        <v>423.28</v>
      </c>
      <c r="L618" s="56">
        <v>6</v>
      </c>
      <c r="M618" s="56">
        <v>8</v>
      </c>
      <c r="N618" s="47" t="s">
        <v>1752</v>
      </c>
      <c r="O618" s="39">
        <v>42480</v>
      </c>
      <c r="P618" s="38" t="s">
        <v>1716</v>
      </c>
      <c r="Q618" s="65">
        <v>2519189.7400000002</v>
      </c>
    </row>
    <row r="619" spans="1:17" ht="23.25" x14ac:dyDescent="0.25">
      <c r="A619" s="1">
        <v>618</v>
      </c>
      <c r="B619" s="14" t="s">
        <v>227</v>
      </c>
      <c r="C619" s="40"/>
      <c r="D619" s="29" t="s">
        <v>266</v>
      </c>
      <c r="E619" s="29" t="s">
        <v>18</v>
      </c>
      <c r="F619" s="29" t="s">
        <v>267</v>
      </c>
      <c r="G619" s="29" t="s">
        <v>20</v>
      </c>
      <c r="H619" s="29" t="s">
        <v>274</v>
      </c>
      <c r="I619" s="42">
        <v>29</v>
      </c>
      <c r="J619" s="33" t="str">
        <f t="shared" si="10"/>
        <v>городской округ Первоуральск, г. Первоуральск, ул. Чкалова, д. 29</v>
      </c>
      <c r="K619" s="42">
        <v>665.94</v>
      </c>
      <c r="L619" s="42">
        <v>12</v>
      </c>
      <c r="M619" s="42">
        <v>7</v>
      </c>
      <c r="N619" s="47" t="s">
        <v>1745</v>
      </c>
      <c r="O619" s="39">
        <v>42198</v>
      </c>
      <c r="P619" s="38" t="s">
        <v>1635</v>
      </c>
      <c r="Q619" s="65">
        <v>2211656.2999999998</v>
      </c>
    </row>
    <row r="620" spans="1:17" ht="23.25" x14ac:dyDescent="0.25">
      <c r="A620" s="1">
        <v>619</v>
      </c>
      <c r="B620" s="14" t="s">
        <v>227</v>
      </c>
      <c r="C620" s="40"/>
      <c r="D620" s="29" t="s">
        <v>266</v>
      </c>
      <c r="E620" s="29" t="s">
        <v>18</v>
      </c>
      <c r="F620" s="29" t="s">
        <v>267</v>
      </c>
      <c r="G620" s="29" t="s">
        <v>20</v>
      </c>
      <c r="H620" s="29" t="s">
        <v>274</v>
      </c>
      <c r="I620" s="42">
        <v>31</v>
      </c>
      <c r="J620" s="33" t="str">
        <f t="shared" si="10"/>
        <v>городской округ Первоуральск, г. Первоуральск, ул. Чкалова, д. 31</v>
      </c>
      <c r="K620" s="42">
        <v>613.47</v>
      </c>
      <c r="L620" s="42">
        <v>12</v>
      </c>
      <c r="M620" s="42">
        <v>8</v>
      </c>
      <c r="N620" s="47" t="s">
        <v>1745</v>
      </c>
      <c r="O620" s="39">
        <v>42198</v>
      </c>
      <c r="P620" s="38" t="s">
        <v>1635</v>
      </c>
      <c r="Q620" s="65">
        <v>2256688.64</v>
      </c>
    </row>
    <row r="621" spans="1:17" ht="23.25" x14ac:dyDescent="0.25">
      <c r="A621" s="1">
        <v>620</v>
      </c>
      <c r="B621" s="14" t="s">
        <v>227</v>
      </c>
      <c r="C621" s="40"/>
      <c r="D621" s="29" t="s">
        <v>266</v>
      </c>
      <c r="E621" s="29" t="s">
        <v>18</v>
      </c>
      <c r="F621" s="31" t="s">
        <v>267</v>
      </c>
      <c r="G621" s="31" t="s">
        <v>20</v>
      </c>
      <c r="H621" s="31" t="s">
        <v>274</v>
      </c>
      <c r="I621" s="56">
        <v>34</v>
      </c>
      <c r="J621" s="33" t="str">
        <f t="shared" si="10"/>
        <v>городской округ Первоуральск, г. Первоуральск, ул. Чкалова, д. 34</v>
      </c>
      <c r="K621" s="56">
        <v>1766.4</v>
      </c>
      <c r="L621" s="56">
        <v>24</v>
      </c>
      <c r="M621" s="56">
        <v>8</v>
      </c>
      <c r="N621" s="47" t="s">
        <v>1751</v>
      </c>
      <c r="O621" s="39">
        <v>42480</v>
      </c>
      <c r="P621" s="38" t="s">
        <v>1716</v>
      </c>
      <c r="Q621" s="65">
        <v>11430035.310000001</v>
      </c>
    </row>
    <row r="622" spans="1:17" ht="23.25" x14ac:dyDescent="0.25">
      <c r="A622" s="1">
        <v>621</v>
      </c>
      <c r="B622" s="14" t="s">
        <v>227</v>
      </c>
      <c r="C622" s="40"/>
      <c r="D622" s="29" t="s">
        <v>266</v>
      </c>
      <c r="E622" s="29" t="s">
        <v>18</v>
      </c>
      <c r="F622" s="29" t="s">
        <v>267</v>
      </c>
      <c r="G622" s="29" t="s">
        <v>20</v>
      </c>
      <c r="H622" s="29" t="s">
        <v>274</v>
      </c>
      <c r="I622" s="42">
        <v>36</v>
      </c>
      <c r="J622" s="33" t="str">
        <f t="shared" si="10"/>
        <v>городской округ Первоуральск, г. Первоуральск, ул. Чкалова, д. 36</v>
      </c>
      <c r="K622" s="42">
        <v>1667.27</v>
      </c>
      <c r="L622" s="42">
        <v>25</v>
      </c>
      <c r="M622" s="42">
        <v>6</v>
      </c>
      <c r="N622" s="47" t="s">
        <v>1751</v>
      </c>
      <c r="O622" s="39">
        <v>42480</v>
      </c>
      <c r="P622" s="38" t="s">
        <v>1716</v>
      </c>
      <c r="Q622" s="65">
        <v>3233999.66</v>
      </c>
    </row>
    <row r="623" spans="1:17" ht="23.25" x14ac:dyDescent="0.25">
      <c r="A623" s="1">
        <v>622</v>
      </c>
      <c r="B623" s="14" t="s">
        <v>227</v>
      </c>
      <c r="C623" s="40"/>
      <c r="D623" s="29" t="s">
        <v>266</v>
      </c>
      <c r="E623" s="29" t="s">
        <v>18</v>
      </c>
      <c r="F623" s="29" t="s">
        <v>267</v>
      </c>
      <c r="G623" s="29" t="s">
        <v>20</v>
      </c>
      <c r="H623" s="29" t="s">
        <v>274</v>
      </c>
      <c r="I623" s="42">
        <v>39</v>
      </c>
      <c r="J623" s="33" t="str">
        <f t="shared" si="10"/>
        <v>городской округ Первоуральск, г. Первоуральск, ул. Чкалова, д. 39</v>
      </c>
      <c r="K623" s="42">
        <v>1845.69</v>
      </c>
      <c r="L623" s="42">
        <v>18</v>
      </c>
      <c r="M623" s="42">
        <v>8</v>
      </c>
      <c r="N623" s="47" t="s">
        <v>1745</v>
      </c>
      <c r="O623" s="39">
        <v>42198</v>
      </c>
      <c r="P623" s="38" t="s">
        <v>1635</v>
      </c>
      <c r="Q623" s="65">
        <v>7677877.6799999997</v>
      </c>
    </row>
    <row r="624" spans="1:17" ht="23.25" x14ac:dyDescent="0.25">
      <c r="A624" s="1">
        <v>623</v>
      </c>
      <c r="B624" s="14" t="s">
        <v>227</v>
      </c>
      <c r="C624" s="40"/>
      <c r="D624" s="29" t="s">
        <v>266</v>
      </c>
      <c r="E624" s="29" t="s">
        <v>18</v>
      </c>
      <c r="F624" s="31" t="s">
        <v>267</v>
      </c>
      <c r="G624" s="31" t="s">
        <v>20</v>
      </c>
      <c r="H624" s="31" t="s">
        <v>25</v>
      </c>
      <c r="I624" s="56">
        <v>3</v>
      </c>
      <c r="J624" s="33" t="str">
        <f t="shared" si="10"/>
        <v>городской округ Первоуральск, г. Первоуральск, ул. Школьная, д. 3</v>
      </c>
      <c r="K624" s="56">
        <v>709.17</v>
      </c>
      <c r="L624" s="56">
        <v>12</v>
      </c>
      <c r="M624" s="56">
        <v>6</v>
      </c>
      <c r="N624" s="47" t="s">
        <v>1752</v>
      </c>
      <c r="O624" s="39">
        <v>42480</v>
      </c>
      <c r="P624" s="38" t="s">
        <v>1716</v>
      </c>
      <c r="Q624" s="65">
        <v>3809548.58</v>
      </c>
    </row>
    <row r="625" spans="1:17" ht="23.25" x14ac:dyDescent="0.25">
      <c r="A625" s="1">
        <v>624</v>
      </c>
      <c r="B625" s="14" t="s">
        <v>227</v>
      </c>
      <c r="C625" s="40"/>
      <c r="D625" s="29" t="s">
        <v>266</v>
      </c>
      <c r="E625" s="29" t="s">
        <v>18</v>
      </c>
      <c r="F625" s="31" t="s">
        <v>267</v>
      </c>
      <c r="G625" s="31" t="s">
        <v>20</v>
      </c>
      <c r="H625" s="31" t="s">
        <v>25</v>
      </c>
      <c r="I625" s="56">
        <v>5</v>
      </c>
      <c r="J625" s="33" t="str">
        <f t="shared" si="10"/>
        <v>городской округ Первоуральск, г. Первоуральск, ул. Школьная, д. 5</v>
      </c>
      <c r="K625" s="56">
        <v>892.1</v>
      </c>
      <c r="L625" s="56">
        <v>12</v>
      </c>
      <c r="M625" s="56">
        <v>8</v>
      </c>
      <c r="N625" s="47" t="s">
        <v>1752</v>
      </c>
      <c r="O625" s="39">
        <v>42480</v>
      </c>
      <c r="P625" s="38" t="s">
        <v>1716</v>
      </c>
      <c r="Q625" s="65">
        <v>4666934.22</v>
      </c>
    </row>
    <row r="626" spans="1:17" ht="23.25" x14ac:dyDescent="0.25">
      <c r="A626" s="1">
        <v>625</v>
      </c>
      <c r="B626" s="14" t="s">
        <v>227</v>
      </c>
      <c r="C626" s="40"/>
      <c r="D626" s="29" t="s">
        <v>266</v>
      </c>
      <c r="E626" s="29" t="s">
        <v>18</v>
      </c>
      <c r="F626" s="29" t="s">
        <v>267</v>
      </c>
      <c r="G626" s="29" t="s">
        <v>20</v>
      </c>
      <c r="H626" s="29" t="s">
        <v>132</v>
      </c>
      <c r="I626" s="42">
        <v>14</v>
      </c>
      <c r="J626" s="33" t="str">
        <f t="shared" si="10"/>
        <v>городской округ Первоуральск, г. Первоуральск, ул. Энгельса, д. 14</v>
      </c>
      <c r="K626" s="42">
        <v>398.09</v>
      </c>
      <c r="L626" s="42">
        <v>8</v>
      </c>
      <c r="M626" s="42">
        <v>7</v>
      </c>
      <c r="N626" s="47" t="s">
        <v>1745</v>
      </c>
      <c r="O626" s="39">
        <v>42198</v>
      </c>
      <c r="P626" s="38" t="s">
        <v>1635</v>
      </c>
      <c r="Q626" s="65">
        <v>2023907.68</v>
      </c>
    </row>
    <row r="627" spans="1:17" ht="23.25" x14ac:dyDescent="0.25">
      <c r="A627" s="1">
        <v>626</v>
      </c>
      <c r="B627" s="14" t="s">
        <v>227</v>
      </c>
      <c r="C627" s="40"/>
      <c r="D627" s="29" t="s">
        <v>266</v>
      </c>
      <c r="E627" s="29" t="s">
        <v>18</v>
      </c>
      <c r="F627" s="29" t="s">
        <v>267</v>
      </c>
      <c r="G627" s="29" t="s">
        <v>20</v>
      </c>
      <c r="H627" s="29" t="s">
        <v>132</v>
      </c>
      <c r="I627" s="42">
        <v>16</v>
      </c>
      <c r="J627" s="33" t="str">
        <f t="shared" si="10"/>
        <v>городской округ Первоуральск, г. Первоуральск, ул. Энгельса, д. 16</v>
      </c>
      <c r="K627" s="42">
        <v>410.52</v>
      </c>
      <c r="L627" s="42">
        <v>8</v>
      </c>
      <c r="M627" s="42">
        <v>6</v>
      </c>
      <c r="N627" s="47" t="s">
        <v>1745</v>
      </c>
      <c r="O627" s="39">
        <v>42198</v>
      </c>
      <c r="P627" s="38" t="s">
        <v>1635</v>
      </c>
      <c r="Q627" s="65">
        <v>2040332.1</v>
      </c>
    </row>
    <row r="628" spans="1:17" ht="23.25" x14ac:dyDescent="0.25">
      <c r="A628" s="1">
        <v>627</v>
      </c>
      <c r="B628" s="26" t="s">
        <v>227</v>
      </c>
      <c r="C628" s="43"/>
      <c r="D628" s="164" t="s">
        <v>266</v>
      </c>
      <c r="E628" s="29" t="s">
        <v>1500</v>
      </c>
      <c r="F628" s="164" t="s">
        <v>1112</v>
      </c>
      <c r="G628" s="164" t="s">
        <v>20</v>
      </c>
      <c r="H628" s="164" t="s">
        <v>269</v>
      </c>
      <c r="I628" s="57">
        <v>18</v>
      </c>
      <c r="J628" s="122" t="str">
        <f t="shared" si="10"/>
        <v>городской округ Первоуральск, пос. Кузино (г Первоуральск), ул. Вайнера, д. 18</v>
      </c>
      <c r="K628" s="57">
        <v>353.87</v>
      </c>
      <c r="L628" s="57">
        <v>8</v>
      </c>
      <c r="M628" s="57">
        <v>5</v>
      </c>
      <c r="N628" s="47" t="s">
        <v>1919</v>
      </c>
      <c r="O628" s="39" t="s">
        <v>1920</v>
      </c>
      <c r="P628" s="38" t="s">
        <v>1635</v>
      </c>
      <c r="Q628" s="65">
        <v>1494185.62</v>
      </c>
    </row>
    <row r="629" spans="1:17" x14ac:dyDescent="0.25">
      <c r="A629" s="1">
        <v>628</v>
      </c>
      <c r="B629" s="14" t="s">
        <v>227</v>
      </c>
      <c r="C629" s="40"/>
      <c r="D629" s="29" t="s">
        <v>279</v>
      </c>
      <c r="E629" s="29" t="s">
        <v>18</v>
      </c>
      <c r="F629" s="29" t="s">
        <v>280</v>
      </c>
      <c r="G629" s="29" t="s">
        <v>20</v>
      </c>
      <c r="H629" s="29" t="s">
        <v>281</v>
      </c>
      <c r="I629" s="42">
        <v>80</v>
      </c>
      <c r="J629" s="33" t="str">
        <f t="shared" si="10"/>
        <v>городской округ Ревда, г. Ревда, ул. Азина, д. 80</v>
      </c>
      <c r="K629" s="42">
        <v>519.9</v>
      </c>
      <c r="L629" s="42">
        <v>12</v>
      </c>
      <c r="M629" s="42">
        <v>7</v>
      </c>
      <c r="N629" s="47" t="s">
        <v>1627</v>
      </c>
      <c r="O629" s="39">
        <v>42198</v>
      </c>
      <c r="P629" s="38" t="s">
        <v>1610</v>
      </c>
      <c r="Q629" s="65">
        <v>2418550.42</v>
      </c>
    </row>
    <row r="630" spans="1:17" x14ac:dyDescent="0.25">
      <c r="A630" s="1">
        <v>629</v>
      </c>
      <c r="B630" s="14" t="s">
        <v>227</v>
      </c>
      <c r="C630" s="40"/>
      <c r="D630" s="29" t="s">
        <v>279</v>
      </c>
      <c r="E630" s="29" t="s">
        <v>18</v>
      </c>
      <c r="F630" s="31" t="s">
        <v>280</v>
      </c>
      <c r="G630" s="31" t="s">
        <v>20</v>
      </c>
      <c r="H630" s="31" t="s">
        <v>281</v>
      </c>
      <c r="I630" s="56">
        <v>82</v>
      </c>
      <c r="J630" s="33" t="str">
        <f t="shared" si="10"/>
        <v>городской округ Ревда, г. Ревда, ул. Азина, д. 82</v>
      </c>
      <c r="K630" s="56">
        <v>560.29999999999995</v>
      </c>
      <c r="L630" s="56">
        <v>12</v>
      </c>
      <c r="M630" s="56">
        <v>7</v>
      </c>
      <c r="N630" s="47" t="s">
        <v>1757</v>
      </c>
      <c r="O630" s="39">
        <v>42501</v>
      </c>
      <c r="P630" s="38" t="s">
        <v>1610</v>
      </c>
      <c r="Q630" s="65">
        <v>4111120</v>
      </c>
    </row>
    <row r="631" spans="1:17" x14ac:dyDescent="0.25">
      <c r="A631" s="1">
        <v>630</v>
      </c>
      <c r="B631" s="14" t="s">
        <v>227</v>
      </c>
      <c r="C631" s="40"/>
      <c r="D631" s="29" t="s">
        <v>279</v>
      </c>
      <c r="E631" s="29" t="s">
        <v>18</v>
      </c>
      <c r="F631" s="31" t="s">
        <v>280</v>
      </c>
      <c r="G631" s="31" t="s">
        <v>20</v>
      </c>
      <c r="H631" s="31" t="s">
        <v>281</v>
      </c>
      <c r="I631" s="42">
        <v>86</v>
      </c>
      <c r="J631" s="33" t="str">
        <f t="shared" si="10"/>
        <v>городской округ Ревда, г. Ревда, ул. Азина, д. 86</v>
      </c>
      <c r="K631" s="42">
        <v>891</v>
      </c>
      <c r="L631" s="42">
        <v>16</v>
      </c>
      <c r="M631" s="42">
        <v>6</v>
      </c>
      <c r="N631" s="47" t="s">
        <v>1757</v>
      </c>
      <c r="O631" s="39">
        <v>42501</v>
      </c>
      <c r="P631" s="38" t="s">
        <v>1610</v>
      </c>
      <c r="Q631" s="65">
        <v>5812554.9199999999</v>
      </c>
    </row>
    <row r="632" spans="1:17" ht="23.25" x14ac:dyDescent="0.25">
      <c r="A632" s="1">
        <v>631</v>
      </c>
      <c r="B632" s="14" t="s">
        <v>227</v>
      </c>
      <c r="C632" s="40"/>
      <c r="D632" s="29" t="s">
        <v>279</v>
      </c>
      <c r="E632" s="29" t="s">
        <v>18</v>
      </c>
      <c r="F632" s="31" t="s">
        <v>280</v>
      </c>
      <c r="G632" s="31" t="s">
        <v>20</v>
      </c>
      <c r="H632" s="29" t="s">
        <v>131</v>
      </c>
      <c r="I632" s="56">
        <v>69</v>
      </c>
      <c r="J632" s="33" t="str">
        <f t="shared" si="10"/>
        <v>городской округ Ревда, г. Ревда, ул. Карла Либкнехта, д. 69</v>
      </c>
      <c r="K632" s="56">
        <v>861</v>
      </c>
      <c r="L632" s="56">
        <v>16</v>
      </c>
      <c r="M632" s="56">
        <v>6</v>
      </c>
      <c r="N632" s="47" t="s">
        <v>1758</v>
      </c>
      <c r="O632" s="39">
        <v>42458</v>
      </c>
      <c r="P632" s="38" t="s">
        <v>1732</v>
      </c>
      <c r="Q632" s="65">
        <v>5068200.3</v>
      </c>
    </row>
    <row r="633" spans="1:17" ht="23.25" x14ac:dyDescent="0.25">
      <c r="A633" s="1">
        <v>632</v>
      </c>
      <c r="B633" s="14" t="s">
        <v>227</v>
      </c>
      <c r="C633" s="40"/>
      <c r="D633" s="29" t="s">
        <v>279</v>
      </c>
      <c r="E633" s="29" t="s">
        <v>18</v>
      </c>
      <c r="F633" s="29" t="s">
        <v>280</v>
      </c>
      <c r="G633" s="29" t="s">
        <v>20</v>
      </c>
      <c r="H633" s="29" t="s">
        <v>131</v>
      </c>
      <c r="I633" s="42">
        <v>82</v>
      </c>
      <c r="J633" s="33" t="str">
        <f t="shared" si="10"/>
        <v>городской округ Ревда, г. Ревда, ул. Карла Либкнехта, д. 82</v>
      </c>
      <c r="K633" s="42">
        <v>805.5</v>
      </c>
      <c r="L633" s="42">
        <v>16</v>
      </c>
      <c r="M633" s="42">
        <v>8</v>
      </c>
      <c r="N633" s="47" t="s">
        <v>1627</v>
      </c>
      <c r="O633" s="39">
        <v>42198</v>
      </c>
      <c r="P633" s="38" t="s">
        <v>1610</v>
      </c>
      <c r="Q633" s="65">
        <v>5794336.4000000004</v>
      </c>
    </row>
    <row r="634" spans="1:17" ht="23.25" x14ac:dyDescent="0.25">
      <c r="A634" s="1">
        <v>633</v>
      </c>
      <c r="B634" s="14" t="s">
        <v>227</v>
      </c>
      <c r="C634" s="40"/>
      <c r="D634" s="29" t="s">
        <v>279</v>
      </c>
      <c r="E634" s="29" t="s">
        <v>18</v>
      </c>
      <c r="F634" s="29" t="s">
        <v>280</v>
      </c>
      <c r="G634" s="29" t="s">
        <v>20</v>
      </c>
      <c r="H634" s="29" t="s">
        <v>131</v>
      </c>
      <c r="I634" s="42">
        <v>84</v>
      </c>
      <c r="J634" s="33" t="str">
        <f t="shared" si="10"/>
        <v>городской округ Ревда, г. Ревда, ул. Карла Либкнехта, д. 84</v>
      </c>
      <c r="K634" s="42">
        <v>845.7</v>
      </c>
      <c r="L634" s="42">
        <v>15</v>
      </c>
      <c r="M634" s="42">
        <v>7</v>
      </c>
      <c r="N634" s="47" t="s">
        <v>1627</v>
      </c>
      <c r="O634" s="39">
        <v>42198</v>
      </c>
      <c r="P634" s="38" t="s">
        <v>1610</v>
      </c>
      <c r="Q634" s="65">
        <v>4842454.5</v>
      </c>
    </row>
    <row r="635" spans="1:17" ht="23.25" x14ac:dyDescent="0.25">
      <c r="A635" s="1">
        <v>634</v>
      </c>
      <c r="B635" s="14" t="s">
        <v>227</v>
      </c>
      <c r="C635" s="40"/>
      <c r="D635" s="29" t="s">
        <v>279</v>
      </c>
      <c r="E635" s="29" t="s">
        <v>18</v>
      </c>
      <c r="F635" s="31" t="s">
        <v>280</v>
      </c>
      <c r="G635" s="31" t="s">
        <v>20</v>
      </c>
      <c r="H635" s="29" t="s">
        <v>131</v>
      </c>
      <c r="I635" s="56">
        <v>86</v>
      </c>
      <c r="J635" s="33" t="str">
        <f t="shared" si="10"/>
        <v>городской округ Ревда, г. Ревда, ул. Карла Либкнехта, д. 86</v>
      </c>
      <c r="K635" s="56">
        <v>904.9</v>
      </c>
      <c r="L635" s="56">
        <v>16</v>
      </c>
      <c r="M635" s="56">
        <v>8</v>
      </c>
      <c r="N635" s="47" t="s">
        <v>1757</v>
      </c>
      <c r="O635" s="39">
        <v>42501</v>
      </c>
      <c r="P635" s="38" t="s">
        <v>1610</v>
      </c>
      <c r="Q635" s="65">
        <v>6152250.96</v>
      </c>
    </row>
    <row r="636" spans="1:17" ht="23.25" x14ac:dyDescent="0.25">
      <c r="A636" s="1">
        <v>635</v>
      </c>
      <c r="B636" s="14" t="s">
        <v>227</v>
      </c>
      <c r="C636" s="40"/>
      <c r="D636" s="29" t="s">
        <v>279</v>
      </c>
      <c r="E636" s="29" t="s">
        <v>18</v>
      </c>
      <c r="F636" s="29" t="s">
        <v>280</v>
      </c>
      <c r="G636" s="29" t="s">
        <v>20</v>
      </c>
      <c r="H636" s="29" t="s">
        <v>47</v>
      </c>
      <c r="I636" s="42">
        <v>4</v>
      </c>
      <c r="J636" s="33" t="str">
        <f t="shared" si="10"/>
        <v>городской округ Ревда, г. Ревда, ул. Максима Горького, д. 4</v>
      </c>
      <c r="K636" s="42">
        <v>854.5</v>
      </c>
      <c r="L636" s="42">
        <v>16</v>
      </c>
      <c r="M636" s="42">
        <v>7</v>
      </c>
      <c r="N636" s="47" t="s">
        <v>1627</v>
      </c>
      <c r="O636" s="39">
        <v>42198</v>
      </c>
      <c r="P636" s="38" t="s">
        <v>1610</v>
      </c>
      <c r="Q636" s="65">
        <v>4769864.78</v>
      </c>
    </row>
    <row r="637" spans="1:17" x14ac:dyDescent="0.25">
      <c r="A637" s="1">
        <v>636</v>
      </c>
      <c r="B637" s="14" t="s">
        <v>227</v>
      </c>
      <c r="C637" s="61"/>
      <c r="D637" s="50" t="s">
        <v>279</v>
      </c>
      <c r="E637" s="64" t="s">
        <v>18</v>
      </c>
      <c r="F637" s="50" t="s">
        <v>280</v>
      </c>
      <c r="G637" s="50" t="s">
        <v>20</v>
      </c>
      <c r="H637" s="62" t="s">
        <v>69</v>
      </c>
      <c r="I637" s="63">
        <v>42</v>
      </c>
      <c r="J637" s="52" t="str">
        <f t="shared" si="10"/>
        <v>городской округ Ревда, г. Ревда, ул. Мира, д. 42</v>
      </c>
      <c r="K637" s="63">
        <v>4480.7</v>
      </c>
      <c r="L637" s="63">
        <v>71</v>
      </c>
      <c r="M637" s="63">
        <v>1</v>
      </c>
      <c r="N637" s="53" t="s">
        <v>1478</v>
      </c>
      <c r="O637" s="54">
        <v>42570</v>
      </c>
      <c r="P637" s="55" t="s">
        <v>1494</v>
      </c>
      <c r="Q637" s="65">
        <v>2004129.98</v>
      </c>
    </row>
    <row r="638" spans="1:17" ht="23.25" x14ac:dyDescent="0.25">
      <c r="A638" s="1">
        <v>637</v>
      </c>
      <c r="B638" s="14" t="s">
        <v>227</v>
      </c>
      <c r="C638" s="61"/>
      <c r="D638" s="50" t="s">
        <v>279</v>
      </c>
      <c r="E638" s="64" t="s">
        <v>18</v>
      </c>
      <c r="F638" s="50" t="s">
        <v>280</v>
      </c>
      <c r="G638" s="50" t="s">
        <v>20</v>
      </c>
      <c r="H638" s="62" t="s">
        <v>283</v>
      </c>
      <c r="I638" s="63" t="s">
        <v>324</v>
      </c>
      <c r="J638" s="52" t="str">
        <f t="shared" si="10"/>
        <v>городской округ Ревда, г. Ревда, ул. Павла Зыкина, д. 44КОРПУС 1</v>
      </c>
      <c r="K638" s="63">
        <v>2422.8000000000002</v>
      </c>
      <c r="L638" s="63">
        <v>36</v>
      </c>
      <c r="M638" s="63">
        <v>1</v>
      </c>
      <c r="N638" s="53" t="s">
        <v>1478</v>
      </c>
      <c r="O638" s="54">
        <v>42570</v>
      </c>
      <c r="P638" s="55" t="s">
        <v>1494</v>
      </c>
      <c r="Q638" s="65">
        <v>2004129.98</v>
      </c>
    </row>
    <row r="639" spans="1:17" x14ac:dyDescent="0.25">
      <c r="A639" s="1">
        <v>638</v>
      </c>
      <c r="B639" s="14" t="s">
        <v>227</v>
      </c>
      <c r="C639" s="40"/>
      <c r="D639" s="29" t="s">
        <v>279</v>
      </c>
      <c r="E639" s="29" t="s">
        <v>18</v>
      </c>
      <c r="F639" s="31" t="s">
        <v>280</v>
      </c>
      <c r="G639" s="31" t="s">
        <v>20</v>
      </c>
      <c r="H639" s="31" t="s">
        <v>282</v>
      </c>
      <c r="I639" s="56">
        <v>3</v>
      </c>
      <c r="J639" s="33" t="str">
        <f t="shared" si="10"/>
        <v>городской округ Ревда, г. Ревда, ул. Спортивная, д. 3</v>
      </c>
      <c r="K639" s="56">
        <v>837</v>
      </c>
      <c r="L639" s="56">
        <v>16</v>
      </c>
      <c r="M639" s="56">
        <v>4</v>
      </c>
      <c r="N639" s="47" t="s">
        <v>1757</v>
      </c>
      <c r="O639" s="39">
        <v>42501</v>
      </c>
      <c r="P639" s="38" t="s">
        <v>1610</v>
      </c>
      <c r="Q639" s="65">
        <v>5835382.0199999996</v>
      </c>
    </row>
    <row r="640" spans="1:17" x14ac:dyDescent="0.25">
      <c r="A640" s="1">
        <v>639</v>
      </c>
      <c r="B640" s="14" t="s">
        <v>227</v>
      </c>
      <c r="C640" s="40"/>
      <c r="D640" s="29" t="s">
        <v>279</v>
      </c>
      <c r="E640" s="29" t="s">
        <v>18</v>
      </c>
      <c r="F640" s="29" t="s">
        <v>280</v>
      </c>
      <c r="G640" s="29" t="s">
        <v>20</v>
      </c>
      <c r="H640" s="29" t="s">
        <v>282</v>
      </c>
      <c r="I640" s="42">
        <v>5</v>
      </c>
      <c r="J640" s="33" t="str">
        <f t="shared" si="10"/>
        <v>городской округ Ревда, г. Ревда, ул. Спортивная, д. 5</v>
      </c>
      <c r="K640" s="42">
        <v>824</v>
      </c>
      <c r="L640" s="42">
        <v>16</v>
      </c>
      <c r="M640" s="42">
        <v>7</v>
      </c>
      <c r="N640" s="47" t="s">
        <v>1757</v>
      </c>
      <c r="O640" s="39">
        <v>42501</v>
      </c>
      <c r="P640" s="38" t="s">
        <v>1610</v>
      </c>
      <c r="Q640" s="65">
        <v>6750279.5499999998</v>
      </c>
    </row>
    <row r="641" spans="1:17" x14ac:dyDescent="0.25">
      <c r="A641" s="1">
        <v>640</v>
      </c>
      <c r="B641" s="14" t="s">
        <v>227</v>
      </c>
      <c r="C641" s="40"/>
      <c r="D641" s="29" t="s">
        <v>279</v>
      </c>
      <c r="E641" s="29" t="s">
        <v>18</v>
      </c>
      <c r="F641" s="31" t="s">
        <v>280</v>
      </c>
      <c r="G641" s="31" t="s">
        <v>20</v>
      </c>
      <c r="H641" s="31" t="s">
        <v>282</v>
      </c>
      <c r="I641" s="56">
        <v>7</v>
      </c>
      <c r="J641" s="33" t="str">
        <f t="shared" si="10"/>
        <v>городской округ Ревда, г. Ревда, ул. Спортивная, д. 7</v>
      </c>
      <c r="K641" s="56">
        <v>859.4</v>
      </c>
      <c r="L641" s="56">
        <v>16</v>
      </c>
      <c r="M641" s="56">
        <v>7</v>
      </c>
      <c r="N641" s="47" t="s">
        <v>1757</v>
      </c>
      <c r="O641" s="39">
        <v>42501</v>
      </c>
      <c r="P641" s="38" t="s">
        <v>1610</v>
      </c>
      <c r="Q641" s="65">
        <v>7071019.2000000002</v>
      </c>
    </row>
    <row r="642" spans="1:17" x14ac:dyDescent="0.25">
      <c r="A642" s="1">
        <v>641</v>
      </c>
      <c r="B642" s="14" t="s">
        <v>227</v>
      </c>
      <c r="C642" s="40"/>
      <c r="D642" s="29" t="s">
        <v>279</v>
      </c>
      <c r="E642" s="29" t="s">
        <v>18</v>
      </c>
      <c r="F642" s="29" t="s">
        <v>280</v>
      </c>
      <c r="G642" s="29" t="s">
        <v>20</v>
      </c>
      <c r="H642" s="29" t="s">
        <v>247</v>
      </c>
      <c r="I642" s="42">
        <v>4</v>
      </c>
      <c r="J642" s="33" t="str">
        <f t="shared" ref="J642:J705" si="11">C642&amp;""&amp;D642&amp;", "&amp;E642&amp;" "&amp;F642&amp;", "&amp;G642&amp;" "&amp;H642&amp;", д. "&amp;I642</f>
        <v>городской округ Ревда, г. Ревда, ул. Чайковского, д. 4</v>
      </c>
      <c r="K642" s="42">
        <v>773.7</v>
      </c>
      <c r="L642" s="42">
        <v>16</v>
      </c>
      <c r="M642" s="42">
        <v>8</v>
      </c>
      <c r="N642" s="47" t="s">
        <v>1758</v>
      </c>
      <c r="O642" s="39">
        <v>42458</v>
      </c>
      <c r="P642" s="38" t="s">
        <v>1732</v>
      </c>
      <c r="Q642" s="65">
        <v>3483833.18</v>
      </c>
    </row>
    <row r="643" spans="1:17" x14ac:dyDescent="0.25">
      <c r="A643" s="1">
        <v>642</v>
      </c>
      <c r="B643" s="14" t="s">
        <v>227</v>
      </c>
      <c r="C643" s="40"/>
      <c r="D643" s="29" t="s">
        <v>279</v>
      </c>
      <c r="E643" s="29" t="s">
        <v>18</v>
      </c>
      <c r="F643" s="29" t="s">
        <v>280</v>
      </c>
      <c r="G643" s="29" t="s">
        <v>20</v>
      </c>
      <c r="H643" s="29" t="s">
        <v>247</v>
      </c>
      <c r="I643" s="42">
        <v>6</v>
      </c>
      <c r="J643" s="33" t="str">
        <f t="shared" si="11"/>
        <v>городской округ Ревда, г. Ревда, ул. Чайковского, д. 6</v>
      </c>
      <c r="K643" s="42">
        <v>784.4</v>
      </c>
      <c r="L643" s="42">
        <v>16</v>
      </c>
      <c r="M643" s="42">
        <v>8</v>
      </c>
      <c r="N643" s="47" t="s">
        <v>1758</v>
      </c>
      <c r="O643" s="39">
        <v>42458</v>
      </c>
      <c r="P643" s="38" t="s">
        <v>1732</v>
      </c>
      <c r="Q643" s="65">
        <v>3100946.78</v>
      </c>
    </row>
    <row r="644" spans="1:17" x14ac:dyDescent="0.25">
      <c r="A644" s="1">
        <v>643</v>
      </c>
      <c r="B644" s="14" t="s">
        <v>227</v>
      </c>
      <c r="C644" s="40"/>
      <c r="D644" s="29" t="s">
        <v>279</v>
      </c>
      <c r="E644" s="29" t="s">
        <v>18</v>
      </c>
      <c r="F644" s="31" t="s">
        <v>280</v>
      </c>
      <c r="G644" s="31" t="s">
        <v>20</v>
      </c>
      <c r="H644" s="31" t="s">
        <v>247</v>
      </c>
      <c r="I644" s="56">
        <v>8</v>
      </c>
      <c r="J644" s="33" t="str">
        <f t="shared" si="11"/>
        <v>городской округ Ревда, г. Ревда, ул. Чайковского, д. 8</v>
      </c>
      <c r="K644" s="56">
        <v>845.2</v>
      </c>
      <c r="L644" s="56">
        <v>16</v>
      </c>
      <c r="M644" s="56">
        <v>6</v>
      </c>
      <c r="N644" s="47" t="s">
        <v>1758</v>
      </c>
      <c r="O644" s="39">
        <v>42458</v>
      </c>
      <c r="P644" s="38" t="s">
        <v>1732</v>
      </c>
      <c r="Q644" s="65">
        <v>4818338.84</v>
      </c>
    </row>
    <row r="645" spans="1:17" ht="22.5" x14ac:dyDescent="0.25">
      <c r="A645" s="1">
        <v>644</v>
      </c>
      <c r="B645" s="14" t="s">
        <v>227</v>
      </c>
      <c r="C645" s="40"/>
      <c r="D645" s="29" t="s">
        <v>279</v>
      </c>
      <c r="E645" s="164" t="s">
        <v>18</v>
      </c>
      <c r="F645" s="29" t="s">
        <v>280</v>
      </c>
      <c r="G645" s="29" t="s">
        <v>20</v>
      </c>
      <c r="H645" s="29" t="s">
        <v>132</v>
      </c>
      <c r="I645" s="42" t="s">
        <v>322</v>
      </c>
      <c r="J645" s="33" t="str">
        <f t="shared" si="11"/>
        <v>городской округ Ревда, г. Ревда, ул. Энгельса, д. 52/2</v>
      </c>
      <c r="K645" s="42">
        <v>3745.2</v>
      </c>
      <c r="L645" s="42">
        <v>68</v>
      </c>
      <c r="M645" s="42">
        <v>8</v>
      </c>
      <c r="N645" s="47" t="s">
        <v>1921</v>
      </c>
      <c r="O645" s="39" t="s">
        <v>1922</v>
      </c>
      <c r="P645" s="38" t="s">
        <v>1610</v>
      </c>
      <c r="Q645" s="65">
        <v>15766556.180000002</v>
      </c>
    </row>
    <row r="646" spans="1:17" x14ac:dyDescent="0.25">
      <c r="A646" s="1">
        <v>645</v>
      </c>
      <c r="B646" s="14" t="s">
        <v>227</v>
      </c>
      <c r="C646" s="40"/>
      <c r="D646" s="29" t="s">
        <v>279</v>
      </c>
      <c r="E646" s="29" t="s">
        <v>18</v>
      </c>
      <c r="F646" s="31" t="s">
        <v>280</v>
      </c>
      <c r="G646" s="31" t="s">
        <v>20</v>
      </c>
      <c r="H646" s="31" t="s">
        <v>132</v>
      </c>
      <c r="I646" s="56">
        <v>56</v>
      </c>
      <c r="J646" s="33" t="str">
        <f t="shared" si="11"/>
        <v>городской округ Ревда, г. Ревда, ул. Энгельса, д. 56</v>
      </c>
      <c r="K646" s="56">
        <v>2283.5</v>
      </c>
      <c r="L646" s="56">
        <v>64</v>
      </c>
      <c r="M646" s="56">
        <v>5</v>
      </c>
      <c r="N646" s="47" t="s">
        <v>1758</v>
      </c>
      <c r="O646" s="39">
        <v>42458</v>
      </c>
      <c r="P646" s="38" t="s">
        <v>1732</v>
      </c>
      <c r="Q646" s="65">
        <v>7546069.3200000003</v>
      </c>
    </row>
    <row r="647" spans="1:17" x14ac:dyDescent="0.25">
      <c r="A647" s="1">
        <v>646</v>
      </c>
      <c r="B647" s="14" t="s">
        <v>227</v>
      </c>
      <c r="C647" s="40"/>
      <c r="D647" s="29" t="s">
        <v>279</v>
      </c>
      <c r="E647" s="164" t="s">
        <v>18</v>
      </c>
      <c r="F647" s="29" t="s">
        <v>280</v>
      </c>
      <c r="G647" s="29" t="s">
        <v>20</v>
      </c>
      <c r="H647" s="29" t="s">
        <v>132</v>
      </c>
      <c r="I647" s="42" t="s">
        <v>323</v>
      </c>
      <c r="J647" s="33" t="str">
        <f t="shared" si="11"/>
        <v>городской округ Ревда, г. Ревда, ул. Энгельса, д. 58/1</v>
      </c>
      <c r="K647" s="42">
        <v>2844.1</v>
      </c>
      <c r="L647" s="42">
        <v>56</v>
      </c>
      <c r="M647" s="42">
        <v>8</v>
      </c>
      <c r="N647" s="47" t="s">
        <v>1627</v>
      </c>
      <c r="O647" s="39">
        <v>42198</v>
      </c>
      <c r="P647" s="38" t="s">
        <v>1610</v>
      </c>
      <c r="Q647" s="65">
        <v>12651737.66</v>
      </c>
    </row>
    <row r="648" spans="1:17" ht="23.25" x14ac:dyDescent="0.25">
      <c r="A648" s="1">
        <v>647</v>
      </c>
      <c r="B648" s="15" t="s">
        <v>499</v>
      </c>
      <c r="C648" s="29"/>
      <c r="D648" s="29" t="s">
        <v>551</v>
      </c>
      <c r="E648" s="29" t="s">
        <v>637</v>
      </c>
      <c r="F648" s="29" t="s">
        <v>782</v>
      </c>
      <c r="G648" s="29" t="s">
        <v>20</v>
      </c>
      <c r="H648" s="29" t="s">
        <v>74</v>
      </c>
      <c r="I648" s="42">
        <v>1</v>
      </c>
      <c r="J648" s="33" t="str">
        <f t="shared" si="11"/>
        <v>городской округ Рефтинский, п.г.т. Рефтинский, ул. Гагарина, д. 1</v>
      </c>
      <c r="K648" s="42">
        <v>5181</v>
      </c>
      <c r="L648" s="42">
        <v>120</v>
      </c>
      <c r="M648" s="42">
        <v>8</v>
      </c>
      <c r="N648" s="47" t="s">
        <v>1607</v>
      </c>
      <c r="O648" s="39">
        <v>42220</v>
      </c>
      <c r="P648" s="38" t="s">
        <v>1608</v>
      </c>
      <c r="Q648" s="65">
        <v>18514669.640000001</v>
      </c>
    </row>
    <row r="649" spans="1:17" ht="23.25" x14ac:dyDescent="0.25">
      <c r="A649" s="1">
        <v>648</v>
      </c>
      <c r="B649" s="15" t="s">
        <v>499</v>
      </c>
      <c r="C649" s="29"/>
      <c r="D649" s="29" t="s">
        <v>551</v>
      </c>
      <c r="E649" s="29" t="s">
        <v>637</v>
      </c>
      <c r="F649" s="29" t="s">
        <v>782</v>
      </c>
      <c r="G649" s="29" t="s">
        <v>20</v>
      </c>
      <c r="H649" s="29" t="s">
        <v>74</v>
      </c>
      <c r="I649" s="42">
        <v>3</v>
      </c>
      <c r="J649" s="33" t="str">
        <f t="shared" si="11"/>
        <v>городской округ Рефтинский, п.г.т. Рефтинский, ул. Гагарина, д. 3</v>
      </c>
      <c r="K649" s="42">
        <v>5179.8</v>
      </c>
      <c r="L649" s="42">
        <v>116</v>
      </c>
      <c r="M649" s="42">
        <v>8</v>
      </c>
      <c r="N649" s="47" t="s">
        <v>1759</v>
      </c>
      <c r="O649" s="39">
        <v>42471</v>
      </c>
      <c r="P649" s="38" t="s">
        <v>1859</v>
      </c>
      <c r="Q649" s="65">
        <v>19030401.620000001</v>
      </c>
    </row>
    <row r="650" spans="1:17" ht="23.25" x14ac:dyDescent="0.25">
      <c r="A650" s="1">
        <v>649</v>
      </c>
      <c r="B650" s="14" t="s">
        <v>227</v>
      </c>
      <c r="C650" s="40"/>
      <c r="D650" s="29" t="s">
        <v>284</v>
      </c>
      <c r="E650" s="29" t="s">
        <v>18</v>
      </c>
      <c r="F650" s="31" t="s">
        <v>285</v>
      </c>
      <c r="G650" s="31" t="s">
        <v>20</v>
      </c>
      <c r="H650" s="31" t="s">
        <v>146</v>
      </c>
      <c r="I650" s="56">
        <v>32</v>
      </c>
      <c r="J650" s="33" t="str">
        <f t="shared" si="11"/>
        <v>городской округ Среднеуральск, г. Среднеуральск, ул. Дзержинского, д. 32</v>
      </c>
      <c r="K650" s="56">
        <v>1041.0999999999999</v>
      </c>
      <c r="L650" s="56">
        <v>12</v>
      </c>
      <c r="M650" s="56">
        <v>3</v>
      </c>
      <c r="N650" s="47" t="s">
        <v>1923</v>
      </c>
      <c r="O650" s="39" t="s">
        <v>1924</v>
      </c>
      <c r="P650" s="38" t="s">
        <v>1859</v>
      </c>
      <c r="Q650" s="65">
        <v>1234326.02</v>
      </c>
    </row>
    <row r="651" spans="1:17" ht="23.25" x14ac:dyDescent="0.25">
      <c r="A651" s="1">
        <v>650</v>
      </c>
      <c r="B651" s="14" t="s">
        <v>227</v>
      </c>
      <c r="C651" s="40"/>
      <c r="D651" s="29" t="s">
        <v>284</v>
      </c>
      <c r="E651" s="29" t="s">
        <v>18</v>
      </c>
      <c r="F651" s="29" t="s">
        <v>285</v>
      </c>
      <c r="G651" s="29" t="s">
        <v>20</v>
      </c>
      <c r="H651" s="29" t="s">
        <v>28</v>
      </c>
      <c r="I651" s="42">
        <v>6</v>
      </c>
      <c r="J651" s="33" t="str">
        <f t="shared" si="11"/>
        <v>городской округ Среднеуральск, г. Среднеуральск, ул. Калинина, д. 6</v>
      </c>
      <c r="K651" s="42">
        <v>487.7</v>
      </c>
      <c r="L651" s="42">
        <v>8</v>
      </c>
      <c r="M651" s="42">
        <v>7</v>
      </c>
      <c r="N651" s="47" t="s">
        <v>1771</v>
      </c>
      <c r="O651" s="39">
        <v>42465</v>
      </c>
      <c r="P651" s="38" t="s">
        <v>1859</v>
      </c>
      <c r="Q651" s="65">
        <v>2677608.7999999998</v>
      </c>
    </row>
    <row r="652" spans="1:17" ht="23.25" x14ac:dyDescent="0.25">
      <c r="A652" s="1">
        <v>651</v>
      </c>
      <c r="B652" s="14" t="s">
        <v>227</v>
      </c>
      <c r="C652" s="40"/>
      <c r="D652" s="29" t="s">
        <v>284</v>
      </c>
      <c r="E652" s="29" t="s">
        <v>18</v>
      </c>
      <c r="F652" s="29" t="s">
        <v>285</v>
      </c>
      <c r="G652" s="164" t="s">
        <v>20</v>
      </c>
      <c r="H652" s="164" t="s">
        <v>34</v>
      </c>
      <c r="I652" s="42">
        <v>15</v>
      </c>
      <c r="J652" s="33" t="str">
        <f t="shared" si="11"/>
        <v>городской округ Среднеуральск, г. Среднеуральск, ул. Кирова, д. 15</v>
      </c>
      <c r="K652" s="42">
        <v>488</v>
      </c>
      <c r="L652" s="42">
        <v>8</v>
      </c>
      <c r="M652" s="42">
        <v>1</v>
      </c>
      <c r="N652" s="47" t="s">
        <v>1771</v>
      </c>
      <c r="O652" s="39">
        <v>42465</v>
      </c>
      <c r="P652" s="38" t="s">
        <v>1859</v>
      </c>
      <c r="Q652" s="65">
        <v>776901.38</v>
      </c>
    </row>
    <row r="653" spans="1:17" ht="23.25" x14ac:dyDescent="0.25">
      <c r="A653" s="1">
        <v>652</v>
      </c>
      <c r="B653" s="14" t="s">
        <v>227</v>
      </c>
      <c r="C653" s="40"/>
      <c r="D653" s="29" t="s">
        <v>284</v>
      </c>
      <c r="E653" s="29" t="s">
        <v>18</v>
      </c>
      <c r="F653" s="29" t="s">
        <v>285</v>
      </c>
      <c r="G653" s="164" t="s">
        <v>20</v>
      </c>
      <c r="H653" s="164" t="s">
        <v>34</v>
      </c>
      <c r="I653" s="42">
        <v>17</v>
      </c>
      <c r="J653" s="33" t="str">
        <f t="shared" si="11"/>
        <v>городской округ Среднеуральск, г. Среднеуральск, ул. Кирова, д. 17</v>
      </c>
      <c r="K653" s="42">
        <v>488</v>
      </c>
      <c r="L653" s="42">
        <v>8</v>
      </c>
      <c r="M653" s="42">
        <v>1</v>
      </c>
      <c r="N653" s="47" t="s">
        <v>1771</v>
      </c>
      <c r="O653" s="39">
        <v>42465</v>
      </c>
      <c r="P653" s="38" t="s">
        <v>1859</v>
      </c>
      <c r="Q653" s="65">
        <v>799991.62</v>
      </c>
    </row>
    <row r="654" spans="1:17" ht="23.25" x14ac:dyDescent="0.25">
      <c r="A654" s="1">
        <v>653</v>
      </c>
      <c r="B654" s="14" t="s">
        <v>227</v>
      </c>
      <c r="C654" s="40"/>
      <c r="D654" s="29" t="s">
        <v>284</v>
      </c>
      <c r="E654" s="29" t="s">
        <v>18</v>
      </c>
      <c r="F654" s="29" t="s">
        <v>285</v>
      </c>
      <c r="G654" s="29" t="s">
        <v>20</v>
      </c>
      <c r="H654" s="29" t="s">
        <v>34</v>
      </c>
      <c r="I654" s="42">
        <v>19</v>
      </c>
      <c r="J654" s="33" t="str">
        <f t="shared" si="11"/>
        <v>городской округ Среднеуральск, г. Среднеуральск, ул. Кирова, д. 19</v>
      </c>
      <c r="K654" s="42">
        <v>488</v>
      </c>
      <c r="L654" s="42">
        <v>8</v>
      </c>
      <c r="M654" s="42">
        <v>1</v>
      </c>
      <c r="N654" s="47" t="s">
        <v>1771</v>
      </c>
      <c r="O654" s="39">
        <v>42465</v>
      </c>
      <c r="P654" s="38" t="s">
        <v>1859</v>
      </c>
      <c r="Q654" s="65">
        <v>809328.96</v>
      </c>
    </row>
    <row r="655" spans="1:17" ht="23.25" x14ac:dyDescent="0.25">
      <c r="A655" s="1">
        <v>654</v>
      </c>
      <c r="B655" s="14" t="s">
        <v>227</v>
      </c>
      <c r="C655" s="40"/>
      <c r="D655" s="29" t="s">
        <v>284</v>
      </c>
      <c r="E655" s="29" t="s">
        <v>18</v>
      </c>
      <c r="F655" s="29" t="s">
        <v>285</v>
      </c>
      <c r="G655" s="29" t="s">
        <v>20</v>
      </c>
      <c r="H655" s="29" t="s">
        <v>36</v>
      </c>
      <c r="I655" s="42">
        <v>23</v>
      </c>
      <c r="J655" s="33" t="str">
        <f t="shared" si="11"/>
        <v>городской округ Среднеуральск, г. Среднеуральск, ул. Ленина, д. 23</v>
      </c>
      <c r="K655" s="42">
        <v>1194.7</v>
      </c>
      <c r="L655" s="42">
        <v>11</v>
      </c>
      <c r="M655" s="42">
        <v>8</v>
      </c>
      <c r="N655" s="47" t="s">
        <v>1771</v>
      </c>
      <c r="O655" s="39">
        <v>42465</v>
      </c>
      <c r="P655" s="38" t="s">
        <v>1859</v>
      </c>
      <c r="Q655" s="65">
        <v>5915234.9800000004</v>
      </c>
    </row>
    <row r="656" spans="1:17" ht="23.25" x14ac:dyDescent="0.25">
      <c r="A656" s="1">
        <v>655</v>
      </c>
      <c r="B656" s="14" t="s">
        <v>227</v>
      </c>
      <c r="C656" s="40"/>
      <c r="D656" s="29" t="s">
        <v>284</v>
      </c>
      <c r="E656" s="29" t="s">
        <v>18</v>
      </c>
      <c r="F656" s="29" t="s">
        <v>285</v>
      </c>
      <c r="G656" s="29" t="s">
        <v>20</v>
      </c>
      <c r="H656" s="29" t="s">
        <v>84</v>
      </c>
      <c r="I656" s="42">
        <v>30</v>
      </c>
      <c r="J656" s="33" t="str">
        <f t="shared" si="11"/>
        <v>городской округ Среднеуральск, г. Среднеуральск, ул. Советская, д. 30</v>
      </c>
      <c r="K656" s="42">
        <v>680.7</v>
      </c>
      <c r="L656" s="42">
        <v>12</v>
      </c>
      <c r="M656" s="42">
        <v>7</v>
      </c>
      <c r="N656" s="47" t="s">
        <v>1771</v>
      </c>
      <c r="O656" s="39">
        <v>42465</v>
      </c>
      <c r="P656" s="38" t="s">
        <v>1859</v>
      </c>
      <c r="Q656" s="65">
        <v>5164292.42</v>
      </c>
    </row>
    <row r="657" spans="1:17" ht="23.25" x14ac:dyDescent="0.25">
      <c r="A657" s="1">
        <v>656</v>
      </c>
      <c r="B657" s="14" t="s">
        <v>227</v>
      </c>
      <c r="C657" s="40"/>
      <c r="D657" s="29" t="s">
        <v>284</v>
      </c>
      <c r="E657" s="29" t="s">
        <v>18</v>
      </c>
      <c r="F657" s="29" t="s">
        <v>285</v>
      </c>
      <c r="G657" s="29" t="s">
        <v>20</v>
      </c>
      <c r="H657" s="164" t="s">
        <v>215</v>
      </c>
      <c r="I657" s="42">
        <v>5</v>
      </c>
      <c r="J657" s="33" t="str">
        <f t="shared" si="11"/>
        <v>городской округ Среднеуральск, г. Среднеуральск, ул. Уральская, д. 5</v>
      </c>
      <c r="K657" s="42">
        <v>712.9</v>
      </c>
      <c r="L657" s="42">
        <v>12</v>
      </c>
      <c r="M657" s="42">
        <v>8</v>
      </c>
      <c r="N657" s="47" t="s">
        <v>1771</v>
      </c>
      <c r="O657" s="39">
        <v>42465</v>
      </c>
      <c r="P657" s="38" t="s">
        <v>1859</v>
      </c>
      <c r="Q657" s="65">
        <v>4138550.28</v>
      </c>
    </row>
    <row r="658" spans="1:17" ht="23.25" x14ac:dyDescent="0.25">
      <c r="A658" s="1">
        <v>657</v>
      </c>
      <c r="B658" s="14" t="s">
        <v>227</v>
      </c>
      <c r="C658" s="40"/>
      <c r="D658" s="29" t="s">
        <v>284</v>
      </c>
      <c r="E658" s="29" t="s">
        <v>18</v>
      </c>
      <c r="F658" s="29" t="s">
        <v>285</v>
      </c>
      <c r="G658" s="29" t="s">
        <v>20</v>
      </c>
      <c r="H658" s="29" t="s">
        <v>215</v>
      </c>
      <c r="I658" s="42">
        <v>7</v>
      </c>
      <c r="J658" s="33" t="str">
        <f t="shared" si="11"/>
        <v>городской округ Среднеуральск, г. Среднеуральск, ул. Уральская, д. 7</v>
      </c>
      <c r="K658" s="42">
        <v>700.9</v>
      </c>
      <c r="L658" s="42">
        <v>12</v>
      </c>
      <c r="M658" s="42">
        <v>8</v>
      </c>
      <c r="N658" s="47" t="s">
        <v>1771</v>
      </c>
      <c r="O658" s="39">
        <v>42465</v>
      </c>
      <c r="P658" s="38" t="s">
        <v>1859</v>
      </c>
      <c r="Q658" s="65">
        <v>4459787.58</v>
      </c>
    </row>
    <row r="659" spans="1:17" ht="23.25" x14ac:dyDescent="0.25">
      <c r="A659" s="1">
        <v>658</v>
      </c>
      <c r="B659" s="2" t="s">
        <v>327</v>
      </c>
      <c r="C659" s="24"/>
      <c r="D659" s="29" t="s">
        <v>357</v>
      </c>
      <c r="E659" s="29" t="s">
        <v>18</v>
      </c>
      <c r="F659" s="29" t="s">
        <v>358</v>
      </c>
      <c r="G659" s="29" t="s">
        <v>20</v>
      </c>
      <c r="H659" s="29" t="s">
        <v>3027</v>
      </c>
      <c r="I659" s="42">
        <v>11</v>
      </c>
      <c r="J659" s="33" t="str">
        <f t="shared" si="11"/>
        <v>Ивдельский городской округ, г. Ивдель, ул. Александра Москинского, д. 11</v>
      </c>
      <c r="K659" s="42">
        <v>650.08000000000004</v>
      </c>
      <c r="L659" s="42">
        <v>12</v>
      </c>
      <c r="M659" s="42">
        <v>2</v>
      </c>
      <c r="N659" s="47" t="s">
        <v>1767</v>
      </c>
      <c r="O659" s="39">
        <v>42314</v>
      </c>
      <c r="P659" s="38" t="s">
        <v>1716</v>
      </c>
      <c r="Q659" s="65">
        <v>599680.72</v>
      </c>
    </row>
    <row r="660" spans="1:17" ht="23.25" x14ac:dyDescent="0.25">
      <c r="A660" s="1">
        <v>659</v>
      </c>
      <c r="B660" s="2" t="s">
        <v>327</v>
      </c>
      <c r="C660" s="24"/>
      <c r="D660" s="29" t="s">
        <v>357</v>
      </c>
      <c r="E660" s="29" t="s">
        <v>18</v>
      </c>
      <c r="F660" s="29" t="s">
        <v>358</v>
      </c>
      <c r="G660" s="29" t="s">
        <v>20</v>
      </c>
      <c r="H660" s="29" t="s">
        <v>3027</v>
      </c>
      <c r="I660" s="42">
        <v>12</v>
      </c>
      <c r="J660" s="33" t="str">
        <f t="shared" si="11"/>
        <v>Ивдельский городской округ, г. Ивдель, ул. Александра Москинского, д. 12</v>
      </c>
      <c r="K660" s="42">
        <v>523.1</v>
      </c>
      <c r="L660" s="42">
        <v>8</v>
      </c>
      <c r="M660" s="42">
        <v>3</v>
      </c>
      <c r="N660" s="47" t="s">
        <v>1767</v>
      </c>
      <c r="O660" s="39">
        <v>42314</v>
      </c>
      <c r="P660" s="38" t="s">
        <v>1716</v>
      </c>
      <c r="Q660" s="65">
        <v>532917.5</v>
      </c>
    </row>
    <row r="661" spans="1:17" ht="23.25" x14ac:dyDescent="0.25">
      <c r="A661" s="1">
        <v>660</v>
      </c>
      <c r="B661" s="2" t="s">
        <v>327</v>
      </c>
      <c r="C661" s="24"/>
      <c r="D661" s="29" t="s">
        <v>357</v>
      </c>
      <c r="E661" s="29" t="s">
        <v>18</v>
      </c>
      <c r="F661" s="29" t="s">
        <v>358</v>
      </c>
      <c r="G661" s="29" t="s">
        <v>20</v>
      </c>
      <c r="H661" s="29" t="s">
        <v>3027</v>
      </c>
      <c r="I661" s="42">
        <v>9</v>
      </c>
      <c r="J661" s="33" t="str">
        <f t="shared" si="11"/>
        <v>Ивдельский городской округ, г. Ивдель, ул. Александра Москинского, д. 9</v>
      </c>
      <c r="K661" s="42">
        <v>331.2</v>
      </c>
      <c r="L661" s="42">
        <v>8</v>
      </c>
      <c r="M661" s="42">
        <v>3</v>
      </c>
      <c r="N661" s="47" t="s">
        <v>1767</v>
      </c>
      <c r="O661" s="39">
        <v>42314</v>
      </c>
      <c r="P661" s="38" t="s">
        <v>1716</v>
      </c>
      <c r="Q661" s="65">
        <v>283950.48</v>
      </c>
    </row>
    <row r="662" spans="1:17" ht="23.25" x14ac:dyDescent="0.25">
      <c r="A662" s="1">
        <v>661</v>
      </c>
      <c r="B662" s="2" t="s">
        <v>327</v>
      </c>
      <c r="C662" s="24"/>
      <c r="D662" s="29" t="s">
        <v>357</v>
      </c>
      <c r="E662" s="29" t="s">
        <v>18</v>
      </c>
      <c r="F662" s="29" t="s">
        <v>358</v>
      </c>
      <c r="G662" s="29" t="s">
        <v>20</v>
      </c>
      <c r="H662" s="29" t="s">
        <v>75</v>
      </c>
      <c r="I662" s="42">
        <v>28</v>
      </c>
      <c r="J662" s="33" t="str">
        <f t="shared" si="11"/>
        <v>Ивдельский городской округ, г. Ивдель, ул. Карла Маркса, д. 28</v>
      </c>
      <c r="K662" s="42">
        <v>628</v>
      </c>
      <c r="L662" s="42">
        <v>12</v>
      </c>
      <c r="M662" s="42">
        <v>1</v>
      </c>
      <c r="N662" s="47" t="s">
        <v>1767</v>
      </c>
      <c r="O662" s="39">
        <v>42314</v>
      </c>
      <c r="P662" s="38" t="s">
        <v>1716</v>
      </c>
      <c r="Q662" s="65">
        <v>126414.58</v>
      </c>
    </row>
    <row r="663" spans="1:17" ht="22.5" x14ac:dyDescent="0.25">
      <c r="A663" s="1">
        <v>662</v>
      </c>
      <c r="B663" s="2" t="s">
        <v>327</v>
      </c>
      <c r="C663" s="24"/>
      <c r="D663" s="29" t="s">
        <v>357</v>
      </c>
      <c r="E663" s="29" t="s">
        <v>18</v>
      </c>
      <c r="F663" s="29" t="s">
        <v>358</v>
      </c>
      <c r="G663" s="29" t="s">
        <v>20</v>
      </c>
      <c r="H663" s="29" t="s">
        <v>108</v>
      </c>
      <c r="I663" s="42">
        <v>17</v>
      </c>
      <c r="J663" s="33" t="str">
        <f t="shared" si="11"/>
        <v>Ивдельский городской округ, г. Ивдель, ул. Пушкина, д. 17</v>
      </c>
      <c r="K663" s="42">
        <v>594.70000000000005</v>
      </c>
      <c r="L663" s="42">
        <v>16</v>
      </c>
      <c r="M663" s="42">
        <v>3</v>
      </c>
      <c r="N663" s="47" t="s">
        <v>1767</v>
      </c>
      <c r="O663" s="39">
        <v>42314</v>
      </c>
      <c r="P663" s="38" t="s">
        <v>1716</v>
      </c>
      <c r="Q663" s="65">
        <v>699846.2</v>
      </c>
    </row>
    <row r="664" spans="1:17" ht="22.5" x14ac:dyDescent="0.25">
      <c r="A664" s="1">
        <v>663</v>
      </c>
      <c r="B664" s="2" t="s">
        <v>327</v>
      </c>
      <c r="C664" s="24"/>
      <c r="D664" s="29" t="s">
        <v>357</v>
      </c>
      <c r="E664" s="29" t="s">
        <v>18</v>
      </c>
      <c r="F664" s="29" t="s">
        <v>358</v>
      </c>
      <c r="G664" s="29" t="s">
        <v>20</v>
      </c>
      <c r="H664" s="29" t="s">
        <v>108</v>
      </c>
      <c r="I664" s="42">
        <v>21</v>
      </c>
      <c r="J664" s="33" t="str">
        <f t="shared" si="11"/>
        <v>Ивдельский городской округ, г. Ивдель, ул. Пушкина, д. 21</v>
      </c>
      <c r="K664" s="42">
        <v>545</v>
      </c>
      <c r="L664" s="42">
        <v>16</v>
      </c>
      <c r="M664" s="42">
        <v>2</v>
      </c>
      <c r="N664" s="47" t="s">
        <v>1767</v>
      </c>
      <c r="O664" s="39">
        <v>42314</v>
      </c>
      <c r="P664" s="38" t="s">
        <v>1716</v>
      </c>
      <c r="Q664" s="65">
        <v>535649.19999999995</v>
      </c>
    </row>
    <row r="665" spans="1:17" ht="23.25" x14ac:dyDescent="0.25">
      <c r="A665" s="1">
        <v>664</v>
      </c>
      <c r="B665" s="272" t="s">
        <v>327</v>
      </c>
      <c r="C665" s="24"/>
      <c r="D665" s="29" t="s">
        <v>357</v>
      </c>
      <c r="E665" s="29" t="s">
        <v>18</v>
      </c>
      <c r="F665" s="29" t="s">
        <v>358</v>
      </c>
      <c r="G665" s="29" t="s">
        <v>20</v>
      </c>
      <c r="H665" s="29" t="s">
        <v>84</v>
      </c>
      <c r="I665" s="42">
        <v>10</v>
      </c>
      <c r="J665" s="33" t="str">
        <f t="shared" si="11"/>
        <v>Ивдельский городской округ, г. Ивдель, ул. Советская, д. 10</v>
      </c>
      <c r="K665" s="42">
        <v>374.1</v>
      </c>
      <c r="L665" s="42">
        <v>8</v>
      </c>
      <c r="M665" s="42">
        <v>3</v>
      </c>
      <c r="N665" s="47" t="s">
        <v>1767</v>
      </c>
      <c r="O665" s="39">
        <v>42314</v>
      </c>
      <c r="P665" s="38" t="s">
        <v>1716</v>
      </c>
      <c r="Q665" s="65">
        <v>355699.20000000001</v>
      </c>
    </row>
    <row r="666" spans="1:17" ht="22.5" x14ac:dyDescent="0.25">
      <c r="A666" s="1">
        <v>665</v>
      </c>
      <c r="B666" s="2" t="s">
        <v>327</v>
      </c>
      <c r="C666" s="24"/>
      <c r="D666" s="29" t="s">
        <v>357</v>
      </c>
      <c r="E666" s="29" t="s">
        <v>18</v>
      </c>
      <c r="F666" s="29" t="s">
        <v>358</v>
      </c>
      <c r="G666" s="29" t="s">
        <v>20</v>
      </c>
      <c r="H666" s="29" t="s">
        <v>84</v>
      </c>
      <c r="I666" s="42">
        <v>2</v>
      </c>
      <c r="J666" s="33" t="str">
        <f t="shared" si="11"/>
        <v>Ивдельский городской округ, г. Ивдель, ул. Советская, д. 2</v>
      </c>
      <c r="K666" s="42">
        <v>600.6</v>
      </c>
      <c r="L666" s="42">
        <v>12</v>
      </c>
      <c r="M666" s="42">
        <v>3</v>
      </c>
      <c r="N666" s="47" t="s">
        <v>1767</v>
      </c>
      <c r="O666" s="39">
        <v>42314</v>
      </c>
      <c r="P666" s="38" t="s">
        <v>1716</v>
      </c>
      <c r="Q666" s="65">
        <v>638611.28</v>
      </c>
    </row>
    <row r="667" spans="1:17" ht="22.5" x14ac:dyDescent="0.25">
      <c r="A667" s="1">
        <v>666</v>
      </c>
      <c r="B667" s="2" t="s">
        <v>327</v>
      </c>
      <c r="C667" s="24"/>
      <c r="D667" s="29" t="s">
        <v>357</v>
      </c>
      <c r="E667" s="29" t="s">
        <v>18</v>
      </c>
      <c r="F667" s="29" t="s">
        <v>358</v>
      </c>
      <c r="G667" s="29" t="s">
        <v>20</v>
      </c>
      <c r="H667" s="29" t="s">
        <v>84</v>
      </c>
      <c r="I667" s="42">
        <v>4</v>
      </c>
      <c r="J667" s="33" t="str">
        <f t="shared" si="11"/>
        <v>Ивдельский городской округ, г. Ивдель, ул. Советская, д. 4</v>
      </c>
      <c r="K667" s="42">
        <v>597</v>
      </c>
      <c r="L667" s="42">
        <v>8</v>
      </c>
      <c r="M667" s="42">
        <v>3</v>
      </c>
      <c r="N667" s="47" t="s">
        <v>1767</v>
      </c>
      <c r="O667" s="39">
        <v>42314</v>
      </c>
      <c r="P667" s="38" t="s">
        <v>1716</v>
      </c>
      <c r="Q667" s="65">
        <v>491425.16</v>
      </c>
    </row>
    <row r="668" spans="1:17" ht="23.25" x14ac:dyDescent="0.25">
      <c r="A668" s="1">
        <v>667</v>
      </c>
      <c r="B668" s="2" t="s">
        <v>327</v>
      </c>
      <c r="C668" s="24"/>
      <c r="D668" s="29" t="s">
        <v>357</v>
      </c>
      <c r="E668" s="29" t="s">
        <v>1500</v>
      </c>
      <c r="F668" s="29" t="s">
        <v>359</v>
      </c>
      <c r="G668" s="29" t="s">
        <v>20</v>
      </c>
      <c r="H668" s="29" t="s">
        <v>360</v>
      </c>
      <c r="I668" s="42">
        <v>8</v>
      </c>
      <c r="J668" s="33" t="str">
        <f t="shared" si="11"/>
        <v>Ивдельский городской округ, пос. Полуночное (г Ивдель), ул. Трудовая, д. 8</v>
      </c>
      <c r="K668" s="42">
        <v>350.75</v>
      </c>
      <c r="L668" s="42">
        <v>8</v>
      </c>
      <c r="M668" s="42">
        <v>3</v>
      </c>
      <c r="N668" s="47" t="s">
        <v>1767</v>
      </c>
      <c r="O668" s="39">
        <v>42314</v>
      </c>
      <c r="P668" s="38" t="s">
        <v>1716</v>
      </c>
      <c r="Q668" s="65">
        <v>441915.9</v>
      </c>
    </row>
    <row r="669" spans="1:17" ht="23.25" x14ac:dyDescent="0.25">
      <c r="A669" s="1">
        <v>668</v>
      </c>
      <c r="B669" s="2" t="s">
        <v>8</v>
      </c>
      <c r="C669" s="24" t="s">
        <v>628</v>
      </c>
      <c r="D669" s="29" t="s">
        <v>11</v>
      </c>
      <c r="E669" s="29" t="s">
        <v>1535</v>
      </c>
      <c r="F669" s="29" t="s">
        <v>60</v>
      </c>
      <c r="G669" s="29" t="s">
        <v>20</v>
      </c>
      <c r="H669" s="29" t="s">
        <v>61</v>
      </c>
      <c r="I669" s="42">
        <v>13</v>
      </c>
      <c r="J669" s="33" t="str">
        <f t="shared" si="11"/>
        <v>Ирбитский р-н, Ирбитское муниципальное образование, дер. Бердюгина, ул. Октябрьская, д. 13</v>
      </c>
      <c r="K669" s="42">
        <v>363</v>
      </c>
      <c r="L669" s="42">
        <v>8</v>
      </c>
      <c r="M669" s="42">
        <v>7</v>
      </c>
      <c r="N669" s="47" t="s">
        <v>1629</v>
      </c>
      <c r="O669" s="39">
        <v>42220</v>
      </c>
      <c r="P669" s="38" t="s">
        <v>1630</v>
      </c>
      <c r="Q669" s="65">
        <v>1079275.2</v>
      </c>
    </row>
    <row r="670" spans="1:17" ht="23.25" x14ac:dyDescent="0.25">
      <c r="A670" s="1">
        <v>669</v>
      </c>
      <c r="B670" s="2" t="s">
        <v>8</v>
      </c>
      <c r="C670" s="24" t="s">
        <v>628</v>
      </c>
      <c r="D670" s="29" t="s">
        <v>11</v>
      </c>
      <c r="E670" s="29" t="s">
        <v>1535</v>
      </c>
      <c r="F670" s="29" t="s">
        <v>62</v>
      </c>
      <c r="G670" s="29" t="s">
        <v>20</v>
      </c>
      <c r="H670" s="29" t="s">
        <v>39</v>
      </c>
      <c r="I670" s="42">
        <v>52</v>
      </c>
      <c r="J670" s="33" t="str">
        <f t="shared" si="11"/>
        <v>Ирбитский р-н, Ирбитское муниципальное образование, дер. Дубская, ул. Центральная, д. 52</v>
      </c>
      <c r="K670" s="42">
        <v>399.6</v>
      </c>
      <c r="L670" s="42">
        <v>8</v>
      </c>
      <c r="M670" s="42">
        <v>7</v>
      </c>
      <c r="N670" s="47" t="s">
        <v>1629</v>
      </c>
      <c r="O670" s="39">
        <v>42220</v>
      </c>
      <c r="P670" s="38" t="s">
        <v>1630</v>
      </c>
      <c r="Q670" s="65">
        <v>1705131.8</v>
      </c>
    </row>
    <row r="671" spans="1:17" ht="23.25" x14ac:dyDescent="0.25">
      <c r="A671" s="1">
        <v>670</v>
      </c>
      <c r="B671" s="2" t="s">
        <v>8</v>
      </c>
      <c r="C671" s="24" t="s">
        <v>628</v>
      </c>
      <c r="D671" s="29" t="s">
        <v>11</v>
      </c>
      <c r="E671" s="29" t="s">
        <v>1535</v>
      </c>
      <c r="F671" s="29" t="s">
        <v>62</v>
      </c>
      <c r="G671" s="29" t="s">
        <v>20</v>
      </c>
      <c r="H671" s="29" t="s">
        <v>70</v>
      </c>
      <c r="I671" s="42">
        <v>30</v>
      </c>
      <c r="J671" s="33" t="str">
        <f t="shared" si="11"/>
        <v>Ирбитский р-н, Ирбитское муниципальное образование, дер. Дубская, ул. Юбилейная, д. 30</v>
      </c>
      <c r="K671" s="42">
        <v>883.8</v>
      </c>
      <c r="L671" s="42">
        <v>16</v>
      </c>
      <c r="M671" s="42">
        <v>7</v>
      </c>
      <c r="N671" s="47" t="s">
        <v>1805</v>
      </c>
      <c r="O671" s="39">
        <v>42479</v>
      </c>
      <c r="P671" s="38" t="s">
        <v>1636</v>
      </c>
      <c r="Q671" s="65">
        <v>2533285.1</v>
      </c>
    </row>
    <row r="672" spans="1:17" ht="23.25" x14ac:dyDescent="0.25">
      <c r="A672" s="1">
        <v>671</v>
      </c>
      <c r="B672" s="2" t="s">
        <v>8</v>
      </c>
      <c r="C672" s="24" t="s">
        <v>628</v>
      </c>
      <c r="D672" s="29" t="s">
        <v>11</v>
      </c>
      <c r="E672" s="29" t="s">
        <v>637</v>
      </c>
      <c r="F672" s="29" t="s">
        <v>68</v>
      </c>
      <c r="G672" s="29" t="s">
        <v>20</v>
      </c>
      <c r="H672" s="29" t="s">
        <v>69</v>
      </c>
      <c r="I672" s="42">
        <v>20</v>
      </c>
      <c r="J672" s="33" t="str">
        <f t="shared" si="11"/>
        <v>Ирбитский р-н, Ирбитское муниципальное образование, п.г.т. Пионерский, ул. Мира, д. 20</v>
      </c>
      <c r="K672" s="42">
        <v>731.2</v>
      </c>
      <c r="L672" s="42">
        <v>16</v>
      </c>
      <c r="M672" s="42">
        <v>7</v>
      </c>
      <c r="N672" s="47" t="s">
        <v>1629</v>
      </c>
      <c r="O672" s="39">
        <v>42220</v>
      </c>
      <c r="P672" s="38" t="s">
        <v>1630</v>
      </c>
      <c r="Q672" s="65">
        <v>1460327.88</v>
      </c>
    </row>
    <row r="673" spans="1:17" ht="23.25" x14ac:dyDescent="0.25">
      <c r="A673" s="1">
        <v>672</v>
      </c>
      <c r="B673" s="2" t="s">
        <v>8</v>
      </c>
      <c r="C673" s="24" t="s">
        <v>628</v>
      </c>
      <c r="D673" s="29" t="s">
        <v>11</v>
      </c>
      <c r="E673" s="29" t="s">
        <v>1500</v>
      </c>
      <c r="F673" s="29" t="s">
        <v>71</v>
      </c>
      <c r="G673" s="29" t="s">
        <v>20</v>
      </c>
      <c r="H673" s="29" t="s">
        <v>39</v>
      </c>
      <c r="I673" s="42">
        <v>2</v>
      </c>
      <c r="J673" s="33" t="str">
        <f t="shared" si="11"/>
        <v>Ирбитский р-н, Ирбитское муниципальное образование, пос. Рябиновый, ул. Центральная, д. 2</v>
      </c>
      <c r="K673" s="42">
        <v>769.7</v>
      </c>
      <c r="L673" s="42">
        <v>16</v>
      </c>
      <c r="M673" s="42">
        <v>5</v>
      </c>
      <c r="N673" s="47" t="s">
        <v>1805</v>
      </c>
      <c r="O673" s="39">
        <v>42479</v>
      </c>
      <c r="P673" s="38" t="s">
        <v>1636</v>
      </c>
      <c r="Q673" s="65">
        <v>1554104.62</v>
      </c>
    </row>
    <row r="674" spans="1:17" ht="23.25" x14ac:dyDescent="0.25">
      <c r="A674" s="1">
        <v>673</v>
      </c>
      <c r="B674" s="2" t="s">
        <v>8</v>
      </c>
      <c r="C674" s="24" t="s">
        <v>628</v>
      </c>
      <c r="D674" s="29" t="s">
        <v>11</v>
      </c>
      <c r="E674" s="29" t="s">
        <v>29</v>
      </c>
      <c r="F674" s="29" t="s">
        <v>63</v>
      </c>
      <c r="G674" s="29" t="s">
        <v>64</v>
      </c>
      <c r="H674" s="29" t="s">
        <v>65</v>
      </c>
      <c r="I674" s="42">
        <v>3</v>
      </c>
      <c r="J674" s="33" t="str">
        <f t="shared" si="11"/>
        <v>Ирбитский р-н, Ирбитское муниципальное образование, с. Горки, пер. Почтовый, д. 3</v>
      </c>
      <c r="K674" s="42">
        <v>374</v>
      </c>
      <c r="L674" s="42">
        <v>8</v>
      </c>
      <c r="M674" s="42">
        <v>6</v>
      </c>
      <c r="N674" s="47" t="s">
        <v>1629</v>
      </c>
      <c r="O674" s="39">
        <v>42220</v>
      </c>
      <c r="P674" s="38" t="s">
        <v>1630</v>
      </c>
      <c r="Q674" s="65">
        <v>1712853.78</v>
      </c>
    </row>
    <row r="675" spans="1:17" ht="23.25" x14ac:dyDescent="0.25">
      <c r="A675" s="1">
        <v>674</v>
      </c>
      <c r="B675" s="2" t="s">
        <v>8</v>
      </c>
      <c r="C675" s="24" t="s">
        <v>628</v>
      </c>
      <c r="D675" s="29" t="s">
        <v>11</v>
      </c>
      <c r="E675" s="29" t="s">
        <v>29</v>
      </c>
      <c r="F675" s="29" t="s">
        <v>66</v>
      </c>
      <c r="G675" s="29" t="s">
        <v>20</v>
      </c>
      <c r="H675" s="29" t="s">
        <v>67</v>
      </c>
      <c r="I675" s="42">
        <v>10</v>
      </c>
      <c r="J675" s="33" t="str">
        <f t="shared" si="11"/>
        <v>Ирбитский р-н, Ирбитское муниципальное образование, с. Ключи, ул. Урицкого, д. 10</v>
      </c>
      <c r="K675" s="42">
        <v>452</v>
      </c>
      <c r="L675" s="42">
        <v>8</v>
      </c>
      <c r="M675" s="42">
        <v>7</v>
      </c>
      <c r="N675" s="47" t="s">
        <v>1629</v>
      </c>
      <c r="O675" s="39">
        <v>42220</v>
      </c>
      <c r="P675" s="38" t="s">
        <v>1630</v>
      </c>
      <c r="Q675" s="65">
        <v>1054299.32</v>
      </c>
    </row>
    <row r="676" spans="1:17" ht="23.25" x14ac:dyDescent="0.25">
      <c r="A676" s="1">
        <v>675</v>
      </c>
      <c r="B676" s="2" t="s">
        <v>8</v>
      </c>
      <c r="C676" s="24" t="s">
        <v>628</v>
      </c>
      <c r="D676" s="29" t="s">
        <v>11</v>
      </c>
      <c r="E676" s="29" t="s">
        <v>29</v>
      </c>
      <c r="F676" s="29" t="s">
        <v>66</v>
      </c>
      <c r="G676" s="29" t="s">
        <v>20</v>
      </c>
      <c r="H676" s="29" t="s">
        <v>67</v>
      </c>
      <c r="I676" s="42">
        <v>8</v>
      </c>
      <c r="J676" s="33" t="str">
        <f t="shared" si="11"/>
        <v>Ирбитский р-н, Ирбитское муниципальное образование, с. Ключи, ул. Урицкого, д. 8</v>
      </c>
      <c r="K676" s="42">
        <v>460</v>
      </c>
      <c r="L676" s="42">
        <v>8</v>
      </c>
      <c r="M676" s="42">
        <v>5</v>
      </c>
      <c r="N676" s="47" t="s">
        <v>1805</v>
      </c>
      <c r="O676" s="39">
        <v>42479</v>
      </c>
      <c r="P676" s="38" t="s">
        <v>1636</v>
      </c>
      <c r="Q676" s="65">
        <v>1308303.76</v>
      </c>
    </row>
    <row r="677" spans="1:17" ht="23.25" x14ac:dyDescent="0.25">
      <c r="A677" s="1">
        <v>676</v>
      </c>
      <c r="B677" s="15" t="s">
        <v>499</v>
      </c>
      <c r="C677" s="29" t="s">
        <v>793</v>
      </c>
      <c r="D677" s="29" t="s">
        <v>557</v>
      </c>
      <c r="E677" s="29" t="s">
        <v>1500</v>
      </c>
      <c r="F677" s="29" t="s">
        <v>558</v>
      </c>
      <c r="G677" s="29" t="s">
        <v>20</v>
      </c>
      <c r="H677" s="29" t="s">
        <v>22</v>
      </c>
      <c r="I677" s="42">
        <v>11</v>
      </c>
      <c r="J677" s="33" t="str">
        <f t="shared" si="11"/>
        <v>Каменский р-н, Каменский городской округ, пос. Новый Быт, ул. Горняков, д. 11</v>
      </c>
      <c r="K677" s="42">
        <v>510.2</v>
      </c>
      <c r="L677" s="42">
        <v>8</v>
      </c>
      <c r="M677" s="42">
        <v>7</v>
      </c>
      <c r="N677" s="47" t="s">
        <v>1806</v>
      </c>
      <c r="O677" s="39">
        <v>42501</v>
      </c>
      <c r="P677" s="38" t="s">
        <v>1610</v>
      </c>
      <c r="Q677" s="65">
        <v>2708140.12</v>
      </c>
    </row>
    <row r="678" spans="1:17" ht="23.25" x14ac:dyDescent="0.25">
      <c r="A678" s="1">
        <v>677</v>
      </c>
      <c r="B678" s="15" t="s">
        <v>499</v>
      </c>
      <c r="C678" s="29" t="s">
        <v>793</v>
      </c>
      <c r="D678" s="29" t="s">
        <v>557</v>
      </c>
      <c r="E678" s="29" t="s">
        <v>1500</v>
      </c>
      <c r="F678" s="29" t="s">
        <v>558</v>
      </c>
      <c r="G678" s="29" t="s">
        <v>20</v>
      </c>
      <c r="H678" s="29" t="s">
        <v>22</v>
      </c>
      <c r="I678" s="42">
        <v>13</v>
      </c>
      <c r="J678" s="33" t="str">
        <f t="shared" si="11"/>
        <v>Каменский р-н, Каменский городской округ, пос. Новый Быт, ул. Горняков, д. 13</v>
      </c>
      <c r="K678" s="42">
        <v>836.5</v>
      </c>
      <c r="L678" s="42">
        <v>12</v>
      </c>
      <c r="M678" s="42">
        <v>7</v>
      </c>
      <c r="N678" s="47" t="s">
        <v>1806</v>
      </c>
      <c r="O678" s="39">
        <v>42501</v>
      </c>
      <c r="P678" s="38" t="s">
        <v>1610</v>
      </c>
      <c r="Q678" s="65">
        <v>3495287.44</v>
      </c>
    </row>
    <row r="679" spans="1:17" ht="23.25" x14ac:dyDescent="0.25">
      <c r="A679" s="1">
        <v>678</v>
      </c>
      <c r="B679" s="15" t="s">
        <v>499</v>
      </c>
      <c r="C679" s="29" t="s">
        <v>793</v>
      </c>
      <c r="D679" s="29" t="s">
        <v>557</v>
      </c>
      <c r="E679" s="29" t="s">
        <v>1500</v>
      </c>
      <c r="F679" s="29" t="s">
        <v>558</v>
      </c>
      <c r="G679" s="29" t="s">
        <v>20</v>
      </c>
      <c r="H679" s="29" t="s">
        <v>22</v>
      </c>
      <c r="I679" s="42">
        <v>15</v>
      </c>
      <c r="J679" s="33" t="str">
        <f t="shared" si="11"/>
        <v>Каменский р-н, Каменский городской округ, пос. Новый Быт, ул. Горняков, д. 15</v>
      </c>
      <c r="K679" s="42">
        <v>510.2</v>
      </c>
      <c r="L679" s="42">
        <v>8</v>
      </c>
      <c r="M679" s="42">
        <v>7</v>
      </c>
      <c r="N679" s="47" t="s">
        <v>1806</v>
      </c>
      <c r="O679" s="39">
        <v>42501</v>
      </c>
      <c r="P679" s="38" t="s">
        <v>1610</v>
      </c>
      <c r="Q679" s="65">
        <v>2531616.84</v>
      </c>
    </row>
    <row r="680" spans="1:17" ht="23.25" x14ac:dyDescent="0.25">
      <c r="A680" s="1">
        <v>679</v>
      </c>
      <c r="B680" s="15" t="s">
        <v>499</v>
      </c>
      <c r="C680" s="29" t="s">
        <v>793</v>
      </c>
      <c r="D680" s="29" t="s">
        <v>557</v>
      </c>
      <c r="E680" s="29" t="s">
        <v>1500</v>
      </c>
      <c r="F680" s="29" t="s">
        <v>558</v>
      </c>
      <c r="G680" s="29" t="s">
        <v>20</v>
      </c>
      <c r="H680" s="29" t="s">
        <v>36</v>
      </c>
      <c r="I680" s="42">
        <v>3</v>
      </c>
      <c r="J680" s="33" t="str">
        <f t="shared" si="11"/>
        <v>Каменский р-н, Каменский городской округ, пос. Новый Быт, ул. Ленина, д. 3</v>
      </c>
      <c r="K680" s="42">
        <v>507.5</v>
      </c>
      <c r="L680" s="42">
        <v>8</v>
      </c>
      <c r="M680" s="42">
        <v>6</v>
      </c>
      <c r="N680" s="47" t="s">
        <v>1806</v>
      </c>
      <c r="O680" s="39">
        <v>42501</v>
      </c>
      <c r="P680" s="38" t="s">
        <v>1610</v>
      </c>
      <c r="Q680" s="65">
        <v>1397496.42</v>
      </c>
    </row>
    <row r="681" spans="1:17" ht="23.25" x14ac:dyDescent="0.25">
      <c r="A681" s="1">
        <v>680</v>
      </c>
      <c r="B681" s="15" t="s">
        <v>499</v>
      </c>
      <c r="C681" s="29" t="s">
        <v>793</v>
      </c>
      <c r="D681" s="29" t="s">
        <v>557</v>
      </c>
      <c r="E681" s="29" t="s">
        <v>1500</v>
      </c>
      <c r="F681" s="29" t="s">
        <v>558</v>
      </c>
      <c r="G681" s="29" t="s">
        <v>20</v>
      </c>
      <c r="H681" s="29" t="s">
        <v>36</v>
      </c>
      <c r="I681" s="42">
        <v>4</v>
      </c>
      <c r="J681" s="33" t="str">
        <f t="shared" si="11"/>
        <v>Каменский р-н, Каменский городской округ, пос. Новый Быт, ул. Ленина, д. 4</v>
      </c>
      <c r="K681" s="42">
        <v>516.20000000000005</v>
      </c>
      <c r="L681" s="42">
        <v>8</v>
      </c>
      <c r="M681" s="42">
        <v>6</v>
      </c>
      <c r="N681" s="47" t="s">
        <v>1806</v>
      </c>
      <c r="O681" s="39">
        <v>42501</v>
      </c>
      <c r="P681" s="38" t="s">
        <v>1610</v>
      </c>
      <c r="Q681" s="65">
        <v>1428008.86</v>
      </c>
    </row>
    <row r="682" spans="1:17" ht="23.25" x14ac:dyDescent="0.25">
      <c r="A682" s="1">
        <v>681</v>
      </c>
      <c r="B682" s="15" t="s">
        <v>499</v>
      </c>
      <c r="C682" s="29" t="s">
        <v>793</v>
      </c>
      <c r="D682" s="29" t="s">
        <v>557</v>
      </c>
      <c r="E682" s="29" t="s">
        <v>1500</v>
      </c>
      <c r="F682" s="29" t="s">
        <v>558</v>
      </c>
      <c r="G682" s="29" t="s">
        <v>20</v>
      </c>
      <c r="H682" s="29" t="s">
        <v>36</v>
      </c>
      <c r="I682" s="42">
        <v>5</v>
      </c>
      <c r="J682" s="33" t="str">
        <f t="shared" si="11"/>
        <v>Каменский р-н, Каменский городской округ, пос. Новый Быт, ул. Ленина, д. 5</v>
      </c>
      <c r="K682" s="42">
        <v>824.1</v>
      </c>
      <c r="L682" s="42">
        <v>12</v>
      </c>
      <c r="M682" s="42">
        <v>7</v>
      </c>
      <c r="N682" s="47" t="s">
        <v>1806</v>
      </c>
      <c r="O682" s="39">
        <v>42501</v>
      </c>
      <c r="P682" s="38" t="s">
        <v>1610</v>
      </c>
      <c r="Q682" s="65">
        <v>4579629.5599999996</v>
      </c>
    </row>
    <row r="683" spans="1:17" ht="23.25" x14ac:dyDescent="0.25">
      <c r="A683" s="1">
        <v>682</v>
      </c>
      <c r="B683" s="15" t="s">
        <v>499</v>
      </c>
      <c r="C683" s="29" t="s">
        <v>793</v>
      </c>
      <c r="D683" s="29" t="s">
        <v>557</v>
      </c>
      <c r="E683" s="29" t="s">
        <v>1500</v>
      </c>
      <c r="F683" s="29" t="s">
        <v>558</v>
      </c>
      <c r="G683" s="29" t="s">
        <v>20</v>
      </c>
      <c r="H683" s="29" t="s">
        <v>36</v>
      </c>
      <c r="I683" s="42">
        <v>7</v>
      </c>
      <c r="J683" s="33" t="str">
        <f t="shared" si="11"/>
        <v>Каменский р-н, Каменский городской округ, пос. Новый Быт, ул. Ленина, д. 7</v>
      </c>
      <c r="K683" s="42">
        <v>467.6</v>
      </c>
      <c r="L683" s="42">
        <v>8</v>
      </c>
      <c r="M683" s="42">
        <v>5</v>
      </c>
      <c r="N683" s="47" t="s">
        <v>1806</v>
      </c>
      <c r="O683" s="39">
        <v>42501</v>
      </c>
      <c r="P683" s="38" t="s">
        <v>1610</v>
      </c>
      <c r="Q683" s="65">
        <v>764686.02</v>
      </c>
    </row>
    <row r="684" spans="1:17" ht="23.25" x14ac:dyDescent="0.25">
      <c r="A684" s="1">
        <v>683</v>
      </c>
      <c r="B684" s="15" t="s">
        <v>499</v>
      </c>
      <c r="C684" s="29" t="s">
        <v>793</v>
      </c>
      <c r="D684" s="29" t="s">
        <v>557</v>
      </c>
      <c r="E684" s="29" t="s">
        <v>1500</v>
      </c>
      <c r="F684" s="29" t="s">
        <v>558</v>
      </c>
      <c r="G684" s="29" t="s">
        <v>20</v>
      </c>
      <c r="H684" s="29" t="s">
        <v>36</v>
      </c>
      <c r="I684" s="42">
        <v>8</v>
      </c>
      <c r="J684" s="33" t="str">
        <f t="shared" si="11"/>
        <v>Каменский р-н, Каменский городской округ, пос. Новый Быт, ул. Ленина, д. 8</v>
      </c>
      <c r="K684" s="42">
        <v>483.7</v>
      </c>
      <c r="L684" s="42">
        <v>8</v>
      </c>
      <c r="M684" s="42">
        <v>6</v>
      </c>
      <c r="N684" s="47" t="s">
        <v>1806</v>
      </c>
      <c r="O684" s="39">
        <v>42501</v>
      </c>
      <c r="P684" s="38" t="s">
        <v>1610</v>
      </c>
      <c r="Q684" s="65">
        <v>1438366.9</v>
      </c>
    </row>
    <row r="685" spans="1:17" ht="23.25" x14ac:dyDescent="0.25">
      <c r="A685" s="1">
        <v>684</v>
      </c>
      <c r="B685" s="15" t="s">
        <v>499</v>
      </c>
      <c r="C685" s="29" t="s">
        <v>793</v>
      </c>
      <c r="D685" s="29" t="s">
        <v>557</v>
      </c>
      <c r="E685" s="29" t="s">
        <v>29</v>
      </c>
      <c r="F685" s="29" t="s">
        <v>559</v>
      </c>
      <c r="G685" s="29" t="s">
        <v>20</v>
      </c>
      <c r="H685" s="29" t="s">
        <v>112</v>
      </c>
      <c r="I685" s="42">
        <v>19</v>
      </c>
      <c r="J685" s="33" t="str">
        <f t="shared" si="11"/>
        <v>Каменский р-н, Каменский городской округ, с. Колчедан, ул. Заводская, д. 19</v>
      </c>
      <c r="K685" s="42">
        <v>777.4</v>
      </c>
      <c r="L685" s="42">
        <v>19</v>
      </c>
      <c r="M685" s="42">
        <v>7</v>
      </c>
      <c r="N685" s="47" t="s">
        <v>1806</v>
      </c>
      <c r="O685" s="39">
        <v>42501</v>
      </c>
      <c r="P685" s="38" t="s">
        <v>1610</v>
      </c>
      <c r="Q685" s="65">
        <v>1928955.44</v>
      </c>
    </row>
    <row r="686" spans="1:17" ht="23.25" x14ac:dyDescent="0.25">
      <c r="A686" s="1">
        <v>685</v>
      </c>
      <c r="B686" s="15" t="s">
        <v>499</v>
      </c>
      <c r="C686" s="29" t="s">
        <v>793</v>
      </c>
      <c r="D686" s="29" t="s">
        <v>557</v>
      </c>
      <c r="E686" s="29" t="s">
        <v>29</v>
      </c>
      <c r="F686" s="29" t="s">
        <v>559</v>
      </c>
      <c r="G686" s="29" t="s">
        <v>20</v>
      </c>
      <c r="H686" s="29" t="s">
        <v>112</v>
      </c>
      <c r="I686" s="42">
        <v>23</v>
      </c>
      <c r="J686" s="33" t="str">
        <f t="shared" si="11"/>
        <v>Каменский р-н, Каменский городской округ, с. Колчедан, ул. Заводская, д. 23</v>
      </c>
      <c r="K686" s="42">
        <v>300</v>
      </c>
      <c r="L686" s="42">
        <v>8</v>
      </c>
      <c r="M686" s="42">
        <v>6</v>
      </c>
      <c r="N686" s="47" t="s">
        <v>1806</v>
      </c>
      <c r="O686" s="39">
        <v>42501</v>
      </c>
      <c r="P686" s="38" t="s">
        <v>1610</v>
      </c>
      <c r="Q686" s="65">
        <v>875941.14</v>
      </c>
    </row>
    <row r="687" spans="1:17" ht="23.25" x14ac:dyDescent="0.25">
      <c r="A687" s="1">
        <v>686</v>
      </c>
      <c r="B687" s="15" t="s">
        <v>499</v>
      </c>
      <c r="C687" s="29"/>
      <c r="D687" s="29" t="s">
        <v>2504</v>
      </c>
      <c r="E687" s="29" t="s">
        <v>18</v>
      </c>
      <c r="F687" s="29" t="s">
        <v>526</v>
      </c>
      <c r="G687" s="29" t="s">
        <v>527</v>
      </c>
      <c r="H687" s="29" t="s">
        <v>528</v>
      </c>
      <c r="I687" s="42">
        <v>13</v>
      </c>
      <c r="J687" s="33" t="str">
        <f t="shared" si="11"/>
        <v>Каменск-Уральский городской округ Свердловской области, г. Каменск-Уральский, ст. УАЗ, д. 13</v>
      </c>
      <c r="K687" s="42">
        <v>522.39</v>
      </c>
      <c r="L687" s="42">
        <v>8</v>
      </c>
      <c r="M687" s="42">
        <v>3</v>
      </c>
      <c r="N687" s="47" t="s">
        <v>1616</v>
      </c>
      <c r="O687" s="39">
        <v>42198</v>
      </c>
      <c r="P687" s="38" t="s">
        <v>1617</v>
      </c>
      <c r="Q687" s="65">
        <v>913814.42</v>
      </c>
    </row>
    <row r="688" spans="1:17" ht="23.25" x14ac:dyDescent="0.25">
      <c r="A688" s="1">
        <v>687</v>
      </c>
      <c r="B688" s="15" t="s">
        <v>499</v>
      </c>
      <c r="C688" s="29"/>
      <c r="D688" s="29" t="s">
        <v>2504</v>
      </c>
      <c r="E688" s="29" t="s">
        <v>18</v>
      </c>
      <c r="F688" s="29" t="s">
        <v>526</v>
      </c>
      <c r="G688" s="29" t="s">
        <v>527</v>
      </c>
      <c r="H688" s="29" t="s">
        <v>528</v>
      </c>
      <c r="I688" s="42">
        <v>14</v>
      </c>
      <c r="J688" s="33" t="str">
        <f t="shared" si="11"/>
        <v>Каменск-Уральский городской округ Свердловской области, г. Каменск-Уральский, ст. УАЗ, д. 14</v>
      </c>
      <c r="K688" s="42">
        <v>518.98</v>
      </c>
      <c r="L688" s="42">
        <v>8</v>
      </c>
      <c r="M688" s="42">
        <v>2</v>
      </c>
      <c r="N688" s="47" t="s">
        <v>1616</v>
      </c>
      <c r="O688" s="39">
        <v>42198</v>
      </c>
      <c r="P688" s="38" t="s">
        <v>1617</v>
      </c>
      <c r="Q688" s="65">
        <v>223981.7</v>
      </c>
    </row>
    <row r="689" spans="1:17" ht="23.25" x14ac:dyDescent="0.25">
      <c r="A689" s="1">
        <v>688</v>
      </c>
      <c r="B689" s="15" t="s">
        <v>499</v>
      </c>
      <c r="C689" s="29"/>
      <c r="D689" s="29" t="s">
        <v>2504</v>
      </c>
      <c r="E689" s="29" t="s">
        <v>18</v>
      </c>
      <c r="F689" s="29" t="s">
        <v>526</v>
      </c>
      <c r="G689" s="29" t="s">
        <v>527</v>
      </c>
      <c r="H689" s="29" t="s">
        <v>528</v>
      </c>
      <c r="I689" s="42">
        <v>15</v>
      </c>
      <c r="J689" s="33" t="str">
        <f t="shared" si="11"/>
        <v>Каменск-Уральский городской округ Свердловской области, г. Каменск-Уральский, ст. УАЗ, д. 15</v>
      </c>
      <c r="K689" s="42">
        <v>528.44000000000005</v>
      </c>
      <c r="L689" s="42">
        <v>8</v>
      </c>
      <c r="M689" s="42">
        <v>3</v>
      </c>
      <c r="N689" s="47" t="s">
        <v>1616</v>
      </c>
      <c r="O689" s="39">
        <v>42198</v>
      </c>
      <c r="P689" s="38" t="s">
        <v>1617</v>
      </c>
      <c r="Q689" s="65">
        <v>908452.5</v>
      </c>
    </row>
    <row r="690" spans="1:17" ht="33.75" x14ac:dyDescent="0.25">
      <c r="A690" s="1">
        <v>689</v>
      </c>
      <c r="B690" s="15" t="s">
        <v>499</v>
      </c>
      <c r="C690" s="29"/>
      <c r="D690" s="29" t="s">
        <v>2504</v>
      </c>
      <c r="E690" s="29" t="s">
        <v>18</v>
      </c>
      <c r="F690" s="29" t="s">
        <v>526</v>
      </c>
      <c r="G690" s="29" t="s">
        <v>20</v>
      </c>
      <c r="H690" s="29" t="s">
        <v>536</v>
      </c>
      <c r="I690" s="42">
        <v>10</v>
      </c>
      <c r="J690" s="33" t="str">
        <f t="shared" si="11"/>
        <v>Каменск-Уральский городской округ Свердловской области, г. Каменск-Уральский, ул. 1-й Проезд, д. 10</v>
      </c>
      <c r="K690" s="42">
        <v>753.2</v>
      </c>
      <c r="L690" s="42">
        <v>11</v>
      </c>
      <c r="M690" s="42">
        <v>4</v>
      </c>
      <c r="N690" s="47" t="s">
        <v>1707</v>
      </c>
      <c r="O690" s="39">
        <v>42465</v>
      </c>
      <c r="P690" s="38" t="s">
        <v>1615</v>
      </c>
      <c r="Q690" s="65">
        <v>3083107.54</v>
      </c>
    </row>
    <row r="691" spans="1:17" ht="33.75" x14ac:dyDescent="0.25">
      <c r="A691" s="1">
        <v>690</v>
      </c>
      <c r="B691" s="15" t="s">
        <v>499</v>
      </c>
      <c r="C691" s="29"/>
      <c r="D691" s="29" t="s">
        <v>2504</v>
      </c>
      <c r="E691" s="29" t="s">
        <v>18</v>
      </c>
      <c r="F691" s="29" t="s">
        <v>526</v>
      </c>
      <c r="G691" s="29" t="s">
        <v>20</v>
      </c>
      <c r="H691" s="29" t="s">
        <v>536</v>
      </c>
      <c r="I691" s="42">
        <v>16</v>
      </c>
      <c r="J691" s="33" t="str">
        <f t="shared" si="11"/>
        <v>Каменск-Уральский городской округ Свердловской области, г. Каменск-Уральский, ул. 1-й Проезд, д. 16</v>
      </c>
      <c r="K691" s="42">
        <v>702</v>
      </c>
      <c r="L691" s="42">
        <v>8</v>
      </c>
      <c r="M691" s="42">
        <v>7</v>
      </c>
      <c r="N691" s="47" t="s">
        <v>1708</v>
      </c>
      <c r="O691" s="39">
        <v>42521</v>
      </c>
      <c r="P691" s="38" t="s">
        <v>1615</v>
      </c>
      <c r="Q691" s="65">
        <v>2842238.86</v>
      </c>
    </row>
    <row r="692" spans="1:17" ht="33.75" x14ac:dyDescent="0.25">
      <c r="A692" s="1">
        <v>691</v>
      </c>
      <c r="B692" s="15" t="s">
        <v>499</v>
      </c>
      <c r="C692" s="29"/>
      <c r="D692" s="29" t="s">
        <v>2504</v>
      </c>
      <c r="E692" s="29" t="s">
        <v>18</v>
      </c>
      <c r="F692" s="29" t="s">
        <v>526</v>
      </c>
      <c r="G692" s="29" t="s">
        <v>20</v>
      </c>
      <c r="H692" s="29" t="s">
        <v>529</v>
      </c>
      <c r="I692" s="42">
        <v>5</v>
      </c>
      <c r="J692" s="33" t="str">
        <f t="shared" si="11"/>
        <v>Каменск-Уральский городской округ Свердловской области, г. Каменск-Уральский, ул. Алюминиевая, д. 5</v>
      </c>
      <c r="K692" s="42">
        <v>2297.6</v>
      </c>
      <c r="L692" s="42">
        <v>34</v>
      </c>
      <c r="M692" s="42">
        <v>3</v>
      </c>
      <c r="N692" s="47" t="s">
        <v>1707</v>
      </c>
      <c r="O692" s="39">
        <v>42465</v>
      </c>
      <c r="P692" s="38" t="s">
        <v>1615</v>
      </c>
      <c r="Q692" s="65">
        <v>712050.94</v>
      </c>
    </row>
    <row r="693" spans="1:17" ht="33.75" x14ac:dyDescent="0.25">
      <c r="A693" s="1">
        <v>692</v>
      </c>
      <c r="B693" s="15" t="s">
        <v>499</v>
      </c>
      <c r="C693" s="29"/>
      <c r="D693" s="29" t="s">
        <v>2504</v>
      </c>
      <c r="E693" s="29" t="s">
        <v>18</v>
      </c>
      <c r="F693" s="29" t="s">
        <v>526</v>
      </c>
      <c r="G693" s="29" t="s">
        <v>20</v>
      </c>
      <c r="H693" s="29" t="s">
        <v>529</v>
      </c>
      <c r="I693" s="42">
        <v>6</v>
      </c>
      <c r="J693" s="33" t="str">
        <f t="shared" si="11"/>
        <v>Каменск-Уральский городской округ Свердловской области, г. Каменск-Уральский, ул. Алюминиевая, д. 6</v>
      </c>
      <c r="K693" s="42">
        <v>3126.9</v>
      </c>
      <c r="L693" s="42">
        <v>42</v>
      </c>
      <c r="M693" s="42">
        <v>6</v>
      </c>
      <c r="N693" s="47" t="s">
        <v>1707</v>
      </c>
      <c r="O693" s="39">
        <v>42465</v>
      </c>
      <c r="P693" s="38" t="s">
        <v>1615</v>
      </c>
      <c r="Q693" s="65">
        <v>2700524.4</v>
      </c>
    </row>
    <row r="694" spans="1:17" ht="33.75" x14ac:dyDescent="0.25">
      <c r="A694" s="1">
        <v>693</v>
      </c>
      <c r="B694" s="15" t="s">
        <v>499</v>
      </c>
      <c r="C694" s="29"/>
      <c r="D694" s="29" t="s">
        <v>2504</v>
      </c>
      <c r="E694" s="29" t="s">
        <v>18</v>
      </c>
      <c r="F694" s="29" t="s">
        <v>526</v>
      </c>
      <c r="G694" s="29" t="s">
        <v>20</v>
      </c>
      <c r="H694" s="29" t="s">
        <v>529</v>
      </c>
      <c r="I694" s="42">
        <v>8</v>
      </c>
      <c r="J694" s="33" t="str">
        <f t="shared" si="11"/>
        <v>Каменск-Уральский городской округ Свердловской области, г. Каменск-Уральский, ул. Алюминиевая, д. 8</v>
      </c>
      <c r="K694" s="42">
        <v>3080.11</v>
      </c>
      <c r="L694" s="42">
        <v>38</v>
      </c>
      <c r="M694" s="42">
        <v>2</v>
      </c>
      <c r="N694" s="47" t="s">
        <v>1880</v>
      </c>
      <c r="O694" s="39" t="s">
        <v>1881</v>
      </c>
      <c r="P694" s="38" t="s">
        <v>1882</v>
      </c>
      <c r="Q694" s="65">
        <v>1193284.44</v>
      </c>
    </row>
    <row r="695" spans="1:17" ht="33.75" x14ac:dyDescent="0.25">
      <c r="A695" s="1">
        <v>694</v>
      </c>
      <c r="B695" s="15" t="s">
        <v>499</v>
      </c>
      <c r="C695" s="29"/>
      <c r="D695" s="29" t="s">
        <v>2504</v>
      </c>
      <c r="E695" s="29" t="s">
        <v>18</v>
      </c>
      <c r="F695" s="29" t="s">
        <v>526</v>
      </c>
      <c r="G695" s="29" t="s">
        <v>20</v>
      </c>
      <c r="H695" s="29" t="s">
        <v>535</v>
      </c>
      <c r="I695" s="42">
        <v>1</v>
      </c>
      <c r="J695" s="33" t="str">
        <f t="shared" si="11"/>
        <v>Каменск-Уральский городской округ Свердловской области, г. Каменск-Уральский, ул. Беляева, д. 1</v>
      </c>
      <c r="K695" s="42">
        <v>1308.4000000000001</v>
      </c>
      <c r="L695" s="42">
        <v>16</v>
      </c>
      <c r="M695" s="42">
        <v>3</v>
      </c>
      <c r="N695" s="47" t="s">
        <v>1707</v>
      </c>
      <c r="O695" s="39">
        <v>42465</v>
      </c>
      <c r="P695" s="38" t="s">
        <v>1615</v>
      </c>
      <c r="Q695" s="65">
        <v>2972469.56</v>
      </c>
    </row>
    <row r="696" spans="1:17" ht="33.75" x14ac:dyDescent="0.25">
      <c r="A696" s="1">
        <v>695</v>
      </c>
      <c r="B696" s="15" t="s">
        <v>499</v>
      </c>
      <c r="C696" s="29"/>
      <c r="D696" s="29" t="s">
        <v>2504</v>
      </c>
      <c r="E696" s="29" t="s">
        <v>18</v>
      </c>
      <c r="F696" s="29" t="s">
        <v>526</v>
      </c>
      <c r="G696" s="29" t="s">
        <v>20</v>
      </c>
      <c r="H696" s="29" t="s">
        <v>535</v>
      </c>
      <c r="I696" s="42">
        <v>19</v>
      </c>
      <c r="J696" s="33" t="str">
        <f t="shared" si="11"/>
        <v>Каменск-Уральский городской округ Свердловской области, г. Каменск-Уральский, ул. Беляева, д. 19</v>
      </c>
      <c r="K696" s="42">
        <v>1006.2</v>
      </c>
      <c r="L696" s="42">
        <v>30</v>
      </c>
      <c r="M696" s="42">
        <v>6</v>
      </c>
      <c r="N696" s="47" t="s">
        <v>1707</v>
      </c>
      <c r="O696" s="39">
        <v>42465</v>
      </c>
      <c r="P696" s="38" t="s">
        <v>1615</v>
      </c>
      <c r="Q696" s="65">
        <v>2680083.2599999998</v>
      </c>
    </row>
    <row r="697" spans="1:17" ht="23.25" x14ac:dyDescent="0.25">
      <c r="A697" s="1">
        <v>696</v>
      </c>
      <c r="B697" s="15" t="s">
        <v>499</v>
      </c>
      <c r="C697" s="29"/>
      <c r="D697" s="29" t="s">
        <v>2504</v>
      </c>
      <c r="E697" s="29" t="s">
        <v>18</v>
      </c>
      <c r="F697" s="29" t="s">
        <v>526</v>
      </c>
      <c r="G697" s="29" t="s">
        <v>20</v>
      </c>
      <c r="H697" s="29" t="s">
        <v>535</v>
      </c>
      <c r="I697" s="42">
        <v>3</v>
      </c>
      <c r="J697" s="33" t="str">
        <f t="shared" si="11"/>
        <v>Каменск-Уральский городской округ Свердловской области, г. Каменск-Уральский, ул. Беляева, д. 3</v>
      </c>
      <c r="K697" s="42">
        <v>2129.0500000000002</v>
      </c>
      <c r="L697" s="42">
        <v>32</v>
      </c>
      <c r="M697" s="42">
        <v>2</v>
      </c>
      <c r="N697" s="47" t="s">
        <v>1613</v>
      </c>
      <c r="O697" s="39">
        <v>42174</v>
      </c>
      <c r="P697" s="38" t="s">
        <v>1614</v>
      </c>
      <c r="Q697" s="65">
        <v>1004751.12</v>
      </c>
    </row>
    <row r="698" spans="1:17" ht="33.75" x14ac:dyDescent="0.25">
      <c r="A698" s="1">
        <v>697</v>
      </c>
      <c r="B698" s="15" t="s">
        <v>499</v>
      </c>
      <c r="C698" s="29"/>
      <c r="D698" s="29" t="s">
        <v>2504</v>
      </c>
      <c r="E698" s="29" t="s">
        <v>18</v>
      </c>
      <c r="F698" s="29" t="s">
        <v>526</v>
      </c>
      <c r="G698" s="29" t="s">
        <v>20</v>
      </c>
      <c r="H698" s="29" t="s">
        <v>535</v>
      </c>
      <c r="I698" s="42">
        <v>5</v>
      </c>
      <c r="J698" s="33" t="str">
        <f t="shared" si="11"/>
        <v>Каменск-Уральский городской округ Свердловской области, г. Каменск-Уральский, ул. Беляева, д. 5</v>
      </c>
      <c r="K698" s="42">
        <v>1556.1</v>
      </c>
      <c r="L698" s="42">
        <v>47</v>
      </c>
      <c r="M698" s="42">
        <v>7</v>
      </c>
      <c r="N698" s="47" t="s">
        <v>1708</v>
      </c>
      <c r="O698" s="39">
        <v>42521</v>
      </c>
      <c r="P698" s="38" t="s">
        <v>1615</v>
      </c>
      <c r="Q698" s="65">
        <v>4783704.66</v>
      </c>
    </row>
    <row r="699" spans="1:17" ht="33.75" x14ac:dyDescent="0.25">
      <c r="A699" s="1">
        <v>698</v>
      </c>
      <c r="B699" s="15" t="s">
        <v>499</v>
      </c>
      <c r="C699" s="29"/>
      <c r="D699" s="29" t="s">
        <v>2504</v>
      </c>
      <c r="E699" s="29" t="s">
        <v>18</v>
      </c>
      <c r="F699" s="29" t="s">
        <v>526</v>
      </c>
      <c r="G699" s="29" t="s">
        <v>20</v>
      </c>
      <c r="H699" s="29" t="s">
        <v>530</v>
      </c>
      <c r="I699" s="42">
        <v>10</v>
      </c>
      <c r="J699" s="33" t="str">
        <f t="shared" si="11"/>
        <v>Каменск-Уральский городской округ Свердловской области, г. Каменск-Уральский, ул. Бугарева, д. 10</v>
      </c>
      <c r="K699" s="42">
        <v>883.1</v>
      </c>
      <c r="L699" s="42">
        <v>12</v>
      </c>
      <c r="M699" s="42">
        <v>1</v>
      </c>
      <c r="N699" s="47" t="s">
        <v>1709</v>
      </c>
      <c r="O699" s="39">
        <v>42314</v>
      </c>
      <c r="P699" s="38" t="s">
        <v>1615</v>
      </c>
      <c r="Q699" s="65">
        <v>122063.92</v>
      </c>
    </row>
    <row r="700" spans="1:17" ht="33.75" x14ac:dyDescent="0.25">
      <c r="A700" s="1">
        <v>699</v>
      </c>
      <c r="B700" s="15" t="s">
        <v>499</v>
      </c>
      <c r="C700" s="29"/>
      <c r="D700" s="29" t="s">
        <v>2504</v>
      </c>
      <c r="E700" s="29" t="s">
        <v>18</v>
      </c>
      <c r="F700" s="29" t="s">
        <v>526</v>
      </c>
      <c r="G700" s="29" t="s">
        <v>20</v>
      </c>
      <c r="H700" s="29" t="s">
        <v>530</v>
      </c>
      <c r="I700" s="42">
        <v>3</v>
      </c>
      <c r="J700" s="33" t="str">
        <f t="shared" si="11"/>
        <v>Каменск-Уральский городской округ Свердловской области, г. Каменск-Уральский, ул. Бугарева, д. 3</v>
      </c>
      <c r="K700" s="42">
        <v>746.13</v>
      </c>
      <c r="L700" s="42">
        <v>33</v>
      </c>
      <c r="M700" s="42">
        <v>7</v>
      </c>
      <c r="N700" s="47" t="s">
        <v>1880</v>
      </c>
      <c r="O700" s="39" t="s">
        <v>1881</v>
      </c>
      <c r="P700" s="38" t="s">
        <v>1882</v>
      </c>
      <c r="Q700" s="65">
        <v>2900667.7399999998</v>
      </c>
    </row>
    <row r="701" spans="1:17" ht="33.75" x14ac:dyDescent="0.25">
      <c r="A701" s="1">
        <v>700</v>
      </c>
      <c r="B701" s="15" t="s">
        <v>499</v>
      </c>
      <c r="C701" s="29"/>
      <c r="D701" s="29" t="s">
        <v>2504</v>
      </c>
      <c r="E701" s="29" t="s">
        <v>18</v>
      </c>
      <c r="F701" s="29" t="s">
        <v>526</v>
      </c>
      <c r="G701" s="29" t="s">
        <v>20</v>
      </c>
      <c r="H701" s="29" t="s">
        <v>530</v>
      </c>
      <c r="I701" s="42">
        <v>4</v>
      </c>
      <c r="J701" s="33" t="str">
        <f t="shared" si="11"/>
        <v>Каменск-Уральский городской округ Свердловской области, г. Каменск-Уральский, ул. Бугарева, д. 4</v>
      </c>
      <c r="K701" s="42">
        <v>868.51</v>
      </c>
      <c r="L701" s="42">
        <v>11</v>
      </c>
      <c r="M701" s="42">
        <v>8</v>
      </c>
      <c r="N701" s="47" t="s">
        <v>1880</v>
      </c>
      <c r="O701" s="39" t="s">
        <v>1881</v>
      </c>
      <c r="P701" s="38" t="s">
        <v>1882</v>
      </c>
      <c r="Q701" s="65">
        <v>3379973.12</v>
      </c>
    </row>
    <row r="702" spans="1:17" ht="33.75" x14ac:dyDescent="0.25">
      <c r="A702" s="1">
        <v>701</v>
      </c>
      <c r="B702" s="15" t="s">
        <v>499</v>
      </c>
      <c r="C702" s="29"/>
      <c r="D702" s="29" t="s">
        <v>2504</v>
      </c>
      <c r="E702" s="29" t="s">
        <v>18</v>
      </c>
      <c r="F702" s="29" t="s">
        <v>526</v>
      </c>
      <c r="G702" s="29" t="s">
        <v>20</v>
      </c>
      <c r="H702" s="29" t="s">
        <v>530</v>
      </c>
      <c r="I702" s="42">
        <v>8</v>
      </c>
      <c r="J702" s="33" t="str">
        <f t="shared" si="11"/>
        <v>Каменск-Уральский городской округ Свердловской области, г. Каменск-Уральский, ул. Бугарева, д. 8</v>
      </c>
      <c r="K702" s="42">
        <v>878.4</v>
      </c>
      <c r="L702" s="42">
        <v>8</v>
      </c>
      <c r="M702" s="42">
        <v>7</v>
      </c>
      <c r="N702" s="47" t="s">
        <v>1880</v>
      </c>
      <c r="O702" s="39" t="s">
        <v>1881</v>
      </c>
      <c r="P702" s="38" t="s">
        <v>1882</v>
      </c>
      <c r="Q702" s="65">
        <v>3076143.2</v>
      </c>
    </row>
    <row r="703" spans="1:17" ht="23.25" x14ac:dyDescent="0.25">
      <c r="A703" s="1">
        <v>702</v>
      </c>
      <c r="B703" s="15" t="s">
        <v>499</v>
      </c>
      <c r="C703" s="29"/>
      <c r="D703" s="29" t="s">
        <v>2504</v>
      </c>
      <c r="E703" s="29" t="s">
        <v>18</v>
      </c>
      <c r="F703" s="29" t="s">
        <v>526</v>
      </c>
      <c r="G703" s="29" t="s">
        <v>20</v>
      </c>
      <c r="H703" s="29" t="s">
        <v>531</v>
      </c>
      <c r="I703" s="42">
        <v>29</v>
      </c>
      <c r="J703" s="33" t="str">
        <f t="shared" si="11"/>
        <v>Каменск-Уральский городской округ Свердловской области, г. Каменск-Уральский, ул. Войкова, д. 29</v>
      </c>
      <c r="K703" s="42">
        <v>628.54</v>
      </c>
      <c r="L703" s="42">
        <v>12</v>
      </c>
      <c r="M703" s="42">
        <v>2</v>
      </c>
      <c r="N703" s="47" t="s">
        <v>1616</v>
      </c>
      <c r="O703" s="39">
        <v>42198</v>
      </c>
      <c r="P703" s="38" t="s">
        <v>1617</v>
      </c>
      <c r="Q703" s="65">
        <v>103884.84</v>
      </c>
    </row>
    <row r="704" spans="1:17" ht="23.25" x14ac:dyDescent="0.25">
      <c r="A704" s="1">
        <v>703</v>
      </c>
      <c r="B704" s="15" t="s">
        <v>499</v>
      </c>
      <c r="C704" s="29"/>
      <c r="D704" s="29" t="s">
        <v>2504</v>
      </c>
      <c r="E704" s="29" t="s">
        <v>18</v>
      </c>
      <c r="F704" s="29" t="s">
        <v>526</v>
      </c>
      <c r="G704" s="29" t="s">
        <v>20</v>
      </c>
      <c r="H704" s="29" t="s">
        <v>531</v>
      </c>
      <c r="I704" s="42">
        <v>31</v>
      </c>
      <c r="J704" s="33" t="str">
        <f t="shared" si="11"/>
        <v>Каменск-Уральский городской округ Свердловской области, г. Каменск-Уральский, ул. Войкова, д. 31</v>
      </c>
      <c r="K704" s="42">
        <v>641.52</v>
      </c>
      <c r="L704" s="42">
        <v>12</v>
      </c>
      <c r="M704" s="42">
        <v>2</v>
      </c>
      <c r="N704" s="47" t="s">
        <v>1616</v>
      </c>
      <c r="O704" s="39">
        <v>42198</v>
      </c>
      <c r="P704" s="38" t="s">
        <v>1617</v>
      </c>
      <c r="Q704" s="65">
        <v>321132.28000000003</v>
      </c>
    </row>
    <row r="705" spans="1:17" ht="23.25" x14ac:dyDescent="0.25">
      <c r="A705" s="1">
        <v>704</v>
      </c>
      <c r="B705" s="15" t="s">
        <v>499</v>
      </c>
      <c r="C705" s="29"/>
      <c r="D705" s="29" t="s">
        <v>2504</v>
      </c>
      <c r="E705" s="29" t="s">
        <v>18</v>
      </c>
      <c r="F705" s="29" t="s">
        <v>526</v>
      </c>
      <c r="G705" s="29" t="s">
        <v>20</v>
      </c>
      <c r="H705" s="29" t="s">
        <v>531</v>
      </c>
      <c r="I705" s="42">
        <v>33</v>
      </c>
      <c r="J705" s="33" t="str">
        <f t="shared" si="11"/>
        <v>Каменск-Уральский городской округ Свердловской области, г. Каменск-Уральский, ул. Войкова, д. 33</v>
      </c>
      <c r="K705" s="42">
        <v>622.27</v>
      </c>
      <c r="L705" s="42">
        <v>12</v>
      </c>
      <c r="M705" s="42">
        <v>1</v>
      </c>
      <c r="N705" s="47" t="s">
        <v>1616</v>
      </c>
      <c r="O705" s="39">
        <v>42198</v>
      </c>
      <c r="P705" s="38" t="s">
        <v>1617</v>
      </c>
      <c r="Q705" s="65">
        <v>68124.94</v>
      </c>
    </row>
    <row r="706" spans="1:17" ht="33.75" x14ac:dyDescent="0.25">
      <c r="A706" s="1">
        <v>705</v>
      </c>
      <c r="B706" s="15" t="s">
        <v>499</v>
      </c>
      <c r="C706" s="29"/>
      <c r="D706" s="29" t="s">
        <v>2504</v>
      </c>
      <c r="E706" s="29" t="s">
        <v>18</v>
      </c>
      <c r="F706" s="29" t="s">
        <v>526</v>
      </c>
      <c r="G706" s="29" t="s">
        <v>20</v>
      </c>
      <c r="H706" s="29" t="s">
        <v>537</v>
      </c>
      <c r="I706" s="42">
        <v>2</v>
      </c>
      <c r="J706" s="33" t="str">
        <f t="shared" ref="J706:J769" si="12">C706&amp;""&amp;D706&amp;", "&amp;E706&amp;" "&amp;F706&amp;", "&amp;G706&amp;" "&amp;H706&amp;", д. "&amp;I706</f>
        <v>Каменск-Уральский городской округ Свердловской области, г. Каменск-Уральский, ул. Восточная, д. 2</v>
      </c>
      <c r="K706" s="42">
        <v>783.3</v>
      </c>
      <c r="L706" s="42">
        <v>24</v>
      </c>
      <c r="M706" s="42">
        <v>2</v>
      </c>
      <c r="N706" s="47" t="s">
        <v>1707</v>
      </c>
      <c r="O706" s="39">
        <v>42465</v>
      </c>
      <c r="P706" s="38" t="s">
        <v>1615</v>
      </c>
      <c r="Q706" s="65">
        <v>1245664.6399999999</v>
      </c>
    </row>
    <row r="707" spans="1:17" ht="33.75" x14ac:dyDescent="0.25">
      <c r="A707" s="1">
        <v>706</v>
      </c>
      <c r="B707" s="15" t="s">
        <v>499</v>
      </c>
      <c r="C707" s="29"/>
      <c r="D707" s="29" t="s">
        <v>2504</v>
      </c>
      <c r="E707" s="29" t="s">
        <v>18</v>
      </c>
      <c r="F707" s="29" t="s">
        <v>526</v>
      </c>
      <c r="G707" s="29" t="s">
        <v>20</v>
      </c>
      <c r="H707" s="29" t="s">
        <v>537</v>
      </c>
      <c r="I707" s="42">
        <v>4</v>
      </c>
      <c r="J707" s="33" t="str">
        <f t="shared" si="12"/>
        <v>Каменск-Уральский городской округ Свердловской области, г. Каменск-Уральский, ул. Восточная, д. 4</v>
      </c>
      <c r="K707" s="42">
        <v>719.1</v>
      </c>
      <c r="L707" s="42">
        <v>24</v>
      </c>
      <c r="M707" s="42">
        <v>6</v>
      </c>
      <c r="N707" s="47" t="s">
        <v>1707</v>
      </c>
      <c r="O707" s="39">
        <v>42465</v>
      </c>
      <c r="P707" s="38" t="s">
        <v>1615</v>
      </c>
      <c r="Q707" s="65">
        <v>4656857.0199999996</v>
      </c>
    </row>
    <row r="708" spans="1:17" ht="33.75" x14ac:dyDescent="0.25">
      <c r="A708" s="1">
        <v>707</v>
      </c>
      <c r="B708" s="15" t="s">
        <v>499</v>
      </c>
      <c r="C708" s="29"/>
      <c r="D708" s="29" t="s">
        <v>2504</v>
      </c>
      <c r="E708" s="29" t="s">
        <v>18</v>
      </c>
      <c r="F708" s="29" t="s">
        <v>526</v>
      </c>
      <c r="G708" s="29" t="s">
        <v>20</v>
      </c>
      <c r="H708" s="29" t="s">
        <v>537</v>
      </c>
      <c r="I708" s="42">
        <v>6</v>
      </c>
      <c r="J708" s="33" t="str">
        <f t="shared" si="12"/>
        <v>Каменск-Уральский городской округ Свердловской области, г. Каменск-Уральский, ул. Восточная, д. 6</v>
      </c>
      <c r="K708" s="42">
        <v>768.6</v>
      </c>
      <c r="L708" s="42">
        <v>12</v>
      </c>
      <c r="M708" s="42">
        <v>2</v>
      </c>
      <c r="N708" s="47" t="s">
        <v>1707</v>
      </c>
      <c r="O708" s="39">
        <v>42465</v>
      </c>
      <c r="P708" s="38" t="s">
        <v>1615</v>
      </c>
      <c r="Q708" s="65">
        <v>271802.38</v>
      </c>
    </row>
    <row r="709" spans="1:17" ht="33.75" x14ac:dyDescent="0.25">
      <c r="A709" s="1">
        <v>708</v>
      </c>
      <c r="B709" s="15" t="s">
        <v>499</v>
      </c>
      <c r="C709" s="29"/>
      <c r="D709" s="29" t="s">
        <v>2504</v>
      </c>
      <c r="E709" s="29" t="s">
        <v>18</v>
      </c>
      <c r="F709" s="29" t="s">
        <v>526</v>
      </c>
      <c r="G709" s="29" t="s">
        <v>20</v>
      </c>
      <c r="H709" s="29" t="s">
        <v>74</v>
      </c>
      <c r="I709" s="42">
        <v>12</v>
      </c>
      <c r="J709" s="33" t="str">
        <f t="shared" si="12"/>
        <v>Каменск-Уральский городской округ Свердловской области, г. Каменск-Уральский, ул. Гагарина, д. 12</v>
      </c>
      <c r="K709" s="42">
        <v>590.1</v>
      </c>
      <c r="L709" s="42">
        <v>8</v>
      </c>
      <c r="M709" s="42">
        <v>6</v>
      </c>
      <c r="N709" s="47" t="s">
        <v>1708</v>
      </c>
      <c r="O709" s="39">
        <v>42521</v>
      </c>
      <c r="P709" s="38" t="s">
        <v>1615</v>
      </c>
      <c r="Q709" s="65">
        <v>2024936.64</v>
      </c>
    </row>
    <row r="710" spans="1:17" ht="33.75" x14ac:dyDescent="0.25">
      <c r="A710" s="1">
        <v>709</v>
      </c>
      <c r="B710" s="15" t="s">
        <v>499</v>
      </c>
      <c r="C710" s="29"/>
      <c r="D710" s="29" t="s">
        <v>2504</v>
      </c>
      <c r="E710" s="29" t="s">
        <v>18</v>
      </c>
      <c r="F710" s="29" t="s">
        <v>526</v>
      </c>
      <c r="G710" s="29" t="s">
        <v>20</v>
      </c>
      <c r="H710" s="29" t="s">
        <v>74</v>
      </c>
      <c r="I710" s="42">
        <v>2</v>
      </c>
      <c r="J710" s="33" t="str">
        <f t="shared" si="12"/>
        <v>Каменск-Уральский городской округ Свердловской области, г. Каменск-Уральский, ул. Гагарина, д. 2</v>
      </c>
      <c r="K710" s="42">
        <v>2183.6999999999998</v>
      </c>
      <c r="L710" s="42">
        <v>13</v>
      </c>
      <c r="M710" s="42">
        <v>6</v>
      </c>
      <c r="N710" s="47" t="s">
        <v>1708</v>
      </c>
      <c r="O710" s="39">
        <v>42521</v>
      </c>
      <c r="P710" s="38" t="s">
        <v>1615</v>
      </c>
      <c r="Q710" s="65">
        <v>6573986.5</v>
      </c>
    </row>
    <row r="711" spans="1:17" ht="33.75" x14ac:dyDescent="0.25">
      <c r="A711" s="1">
        <v>710</v>
      </c>
      <c r="B711" s="15" t="s">
        <v>499</v>
      </c>
      <c r="C711" s="29"/>
      <c r="D711" s="29" t="s">
        <v>2504</v>
      </c>
      <c r="E711" s="29" t="s">
        <v>18</v>
      </c>
      <c r="F711" s="29" t="s">
        <v>526</v>
      </c>
      <c r="G711" s="29" t="s">
        <v>20</v>
      </c>
      <c r="H711" s="29" t="s">
        <v>74</v>
      </c>
      <c r="I711" s="42">
        <v>8</v>
      </c>
      <c r="J711" s="33" t="str">
        <f t="shared" si="12"/>
        <v>Каменск-Уральский городской округ Свердловской области, г. Каменск-Уральский, ул. Гагарина, д. 8</v>
      </c>
      <c r="K711" s="42">
        <v>2188.12</v>
      </c>
      <c r="L711" s="42">
        <v>36</v>
      </c>
      <c r="M711" s="42">
        <v>2</v>
      </c>
      <c r="N711" s="47" t="s">
        <v>1707</v>
      </c>
      <c r="O711" s="39">
        <v>42465</v>
      </c>
      <c r="P711" s="38" t="s">
        <v>1615</v>
      </c>
      <c r="Q711" s="65">
        <v>1566058.24</v>
      </c>
    </row>
    <row r="712" spans="1:17" ht="33.75" x14ac:dyDescent="0.25">
      <c r="A712" s="1">
        <v>711</v>
      </c>
      <c r="B712" s="15" t="s">
        <v>499</v>
      </c>
      <c r="C712" s="29"/>
      <c r="D712" s="29" t="s">
        <v>2504</v>
      </c>
      <c r="E712" s="29" t="s">
        <v>18</v>
      </c>
      <c r="F712" s="29" t="s">
        <v>526</v>
      </c>
      <c r="G712" s="29" t="s">
        <v>20</v>
      </c>
      <c r="H712" s="29" t="s">
        <v>171</v>
      </c>
      <c r="I712" s="42">
        <v>9</v>
      </c>
      <c r="J712" s="33" t="str">
        <f t="shared" si="12"/>
        <v>Каменск-Уральский городской округ Свердловской области, г. Каменск-Уральский, ул. Жуковского, д. 9</v>
      </c>
      <c r="K712" s="42">
        <v>3139.5</v>
      </c>
      <c r="L712" s="42">
        <v>48</v>
      </c>
      <c r="M712" s="42">
        <v>8</v>
      </c>
      <c r="N712" s="47" t="s">
        <v>1707</v>
      </c>
      <c r="O712" s="39">
        <v>42465</v>
      </c>
      <c r="P712" s="38" t="s">
        <v>1615</v>
      </c>
      <c r="Q712" s="65">
        <v>13197537.720000001</v>
      </c>
    </row>
    <row r="713" spans="1:17" ht="33.75" x14ac:dyDescent="0.25">
      <c r="A713" s="1">
        <v>712</v>
      </c>
      <c r="B713" s="15" t="s">
        <v>499</v>
      </c>
      <c r="C713" s="29"/>
      <c r="D713" s="29" t="s">
        <v>2504</v>
      </c>
      <c r="E713" s="29" t="s">
        <v>18</v>
      </c>
      <c r="F713" s="29" t="s">
        <v>526</v>
      </c>
      <c r="G713" s="29" t="s">
        <v>20</v>
      </c>
      <c r="H713" s="29" t="s">
        <v>539</v>
      </c>
      <c r="I713" s="42">
        <v>3</v>
      </c>
      <c r="J713" s="33" t="str">
        <f t="shared" si="12"/>
        <v>Каменск-Уральский городской округ Свердловской области, г. Каменск-Уральский, ул. Западная, д. 3</v>
      </c>
      <c r="K713" s="42">
        <v>734.5</v>
      </c>
      <c r="L713" s="42">
        <v>12</v>
      </c>
      <c r="M713" s="42">
        <v>8</v>
      </c>
      <c r="N713" s="47" t="s">
        <v>1708</v>
      </c>
      <c r="O713" s="39">
        <v>42521</v>
      </c>
      <c r="P713" s="38" t="s">
        <v>1615</v>
      </c>
      <c r="Q713" s="65">
        <v>3751108.75</v>
      </c>
    </row>
    <row r="714" spans="1:17" ht="34.5" x14ac:dyDescent="0.25">
      <c r="A714" s="1">
        <v>713</v>
      </c>
      <c r="B714" s="15" t="s">
        <v>499</v>
      </c>
      <c r="C714" s="29"/>
      <c r="D714" s="29" t="s">
        <v>2504</v>
      </c>
      <c r="E714" s="29" t="s">
        <v>18</v>
      </c>
      <c r="F714" s="29" t="s">
        <v>526</v>
      </c>
      <c r="G714" s="29" t="s">
        <v>20</v>
      </c>
      <c r="H714" s="29" t="s">
        <v>345</v>
      </c>
      <c r="I714" s="42">
        <v>3</v>
      </c>
      <c r="J714" s="33" t="str">
        <f t="shared" si="12"/>
        <v>Каменск-Уральский городской округ Свердловской области, г. Каменск-Уральский, ул. Зои Космодемьянской, д. 3</v>
      </c>
      <c r="K714" s="42">
        <v>966.24</v>
      </c>
      <c r="L714" s="42">
        <v>24</v>
      </c>
      <c r="M714" s="42">
        <v>4</v>
      </c>
      <c r="N714" s="47" t="s">
        <v>1613</v>
      </c>
      <c r="O714" s="39">
        <v>42174</v>
      </c>
      <c r="P714" s="38" t="s">
        <v>1644</v>
      </c>
      <c r="Q714" s="65">
        <v>2025328.09</v>
      </c>
    </row>
    <row r="715" spans="1:17" ht="33.75" x14ac:dyDescent="0.25">
      <c r="A715" s="1">
        <v>714</v>
      </c>
      <c r="B715" s="15" t="s">
        <v>499</v>
      </c>
      <c r="C715" s="29"/>
      <c r="D715" s="29" t="s">
        <v>2504</v>
      </c>
      <c r="E715" s="29" t="s">
        <v>18</v>
      </c>
      <c r="F715" s="29" t="s">
        <v>526</v>
      </c>
      <c r="G715" s="29" t="s">
        <v>20</v>
      </c>
      <c r="H715" s="29" t="s">
        <v>532</v>
      </c>
      <c r="I715" s="42">
        <v>10</v>
      </c>
      <c r="J715" s="33" t="str">
        <f t="shared" si="12"/>
        <v>Каменск-Уральский городской округ Свердловской области, г. Каменск-Уральский, ул. Исетская, д. 10</v>
      </c>
      <c r="K715" s="42">
        <v>2185</v>
      </c>
      <c r="L715" s="42">
        <v>32</v>
      </c>
      <c r="M715" s="42">
        <v>5</v>
      </c>
      <c r="N715" s="47" t="s">
        <v>1707</v>
      </c>
      <c r="O715" s="39">
        <v>42465</v>
      </c>
      <c r="P715" s="38" t="s">
        <v>1615</v>
      </c>
      <c r="Q715" s="65">
        <v>2134699.06</v>
      </c>
    </row>
    <row r="716" spans="1:17" ht="33.75" x14ac:dyDescent="0.25">
      <c r="A716" s="1">
        <v>715</v>
      </c>
      <c r="B716" s="15" t="s">
        <v>499</v>
      </c>
      <c r="C716" s="29"/>
      <c r="D716" s="29" t="s">
        <v>2504</v>
      </c>
      <c r="E716" s="29" t="s">
        <v>18</v>
      </c>
      <c r="F716" s="29" t="s">
        <v>526</v>
      </c>
      <c r="G716" s="29" t="s">
        <v>20</v>
      </c>
      <c r="H716" s="29" t="s">
        <v>532</v>
      </c>
      <c r="I716" s="42">
        <v>14</v>
      </c>
      <c r="J716" s="33" t="str">
        <f t="shared" si="12"/>
        <v>Каменск-Уральский городской округ Свердловской области, г. Каменск-Уральский, ул. Исетская, д. 14</v>
      </c>
      <c r="K716" s="42">
        <v>3093.49</v>
      </c>
      <c r="L716" s="42">
        <v>38</v>
      </c>
      <c r="M716" s="42">
        <v>8</v>
      </c>
      <c r="N716" s="47" t="s">
        <v>1880</v>
      </c>
      <c r="O716" s="39" t="s">
        <v>1881</v>
      </c>
      <c r="P716" s="38" t="s">
        <v>1882</v>
      </c>
      <c r="Q716" s="65">
        <v>10866651.09</v>
      </c>
    </row>
    <row r="717" spans="1:17" ht="33.75" x14ac:dyDescent="0.25">
      <c r="A717" s="1">
        <v>716</v>
      </c>
      <c r="B717" s="15" t="s">
        <v>499</v>
      </c>
      <c r="C717" s="29"/>
      <c r="D717" s="29" t="s">
        <v>2504</v>
      </c>
      <c r="E717" s="29" t="s">
        <v>18</v>
      </c>
      <c r="F717" s="29" t="s">
        <v>526</v>
      </c>
      <c r="G717" s="29" t="s">
        <v>20</v>
      </c>
      <c r="H717" s="29" t="s">
        <v>532</v>
      </c>
      <c r="I717" s="42">
        <v>24</v>
      </c>
      <c r="J717" s="33" t="str">
        <f t="shared" si="12"/>
        <v>Каменск-Уральский городской округ Свердловской области, г. Каменск-Уральский, ул. Исетская, д. 24</v>
      </c>
      <c r="K717" s="42">
        <v>697.84</v>
      </c>
      <c r="L717" s="42">
        <v>47</v>
      </c>
      <c r="M717" s="42">
        <v>8</v>
      </c>
      <c r="N717" s="47" t="s">
        <v>1880</v>
      </c>
      <c r="O717" s="39" t="s">
        <v>1881</v>
      </c>
      <c r="P717" s="38" t="s">
        <v>1882</v>
      </c>
      <c r="Q717" s="65">
        <v>3928645.8499999996</v>
      </c>
    </row>
    <row r="718" spans="1:17" ht="33.75" x14ac:dyDescent="0.25">
      <c r="A718" s="1">
        <v>717</v>
      </c>
      <c r="B718" s="15" t="s">
        <v>499</v>
      </c>
      <c r="C718" s="29"/>
      <c r="D718" s="29" t="s">
        <v>2504</v>
      </c>
      <c r="E718" s="29" t="s">
        <v>18</v>
      </c>
      <c r="F718" s="29" t="s">
        <v>526</v>
      </c>
      <c r="G718" s="29" t="s">
        <v>20</v>
      </c>
      <c r="H718" s="29" t="s">
        <v>532</v>
      </c>
      <c r="I718" s="42">
        <v>26</v>
      </c>
      <c r="J718" s="33" t="str">
        <f t="shared" si="12"/>
        <v>Каменск-Уральский городской округ Свердловской области, г. Каменск-Уральский, ул. Исетская, д. 26</v>
      </c>
      <c r="K718" s="42">
        <v>946.17</v>
      </c>
      <c r="L718" s="42">
        <v>12</v>
      </c>
      <c r="M718" s="42">
        <v>3</v>
      </c>
      <c r="N718" s="47" t="s">
        <v>1880</v>
      </c>
      <c r="O718" s="39" t="s">
        <v>1881</v>
      </c>
      <c r="P718" s="38" t="s">
        <v>1882</v>
      </c>
      <c r="Q718" s="65">
        <v>2179827.92</v>
      </c>
    </row>
    <row r="719" spans="1:17" ht="33.75" x14ac:dyDescent="0.25">
      <c r="A719" s="1">
        <v>718</v>
      </c>
      <c r="B719" s="15" t="s">
        <v>499</v>
      </c>
      <c r="C719" s="29"/>
      <c r="D719" s="29" t="s">
        <v>2504</v>
      </c>
      <c r="E719" s="29" t="s">
        <v>18</v>
      </c>
      <c r="F719" s="29" t="s">
        <v>526</v>
      </c>
      <c r="G719" s="29" t="s">
        <v>20</v>
      </c>
      <c r="H719" s="29" t="s">
        <v>532</v>
      </c>
      <c r="I719" s="42">
        <v>28</v>
      </c>
      <c r="J719" s="33" t="str">
        <f t="shared" si="12"/>
        <v>Каменск-Уральский городской округ Свердловской области, г. Каменск-Уральский, ул. Исетская, д. 28</v>
      </c>
      <c r="K719" s="42">
        <v>864.68</v>
      </c>
      <c r="L719" s="42">
        <v>12</v>
      </c>
      <c r="M719" s="42">
        <v>2</v>
      </c>
      <c r="N719" s="47" t="s">
        <v>1880</v>
      </c>
      <c r="O719" s="39" t="s">
        <v>1881</v>
      </c>
      <c r="P719" s="38" t="s">
        <v>1882</v>
      </c>
      <c r="Q719" s="65">
        <v>1032467.81</v>
      </c>
    </row>
    <row r="720" spans="1:17" ht="33.75" x14ac:dyDescent="0.25">
      <c r="A720" s="1">
        <v>719</v>
      </c>
      <c r="B720" s="15" t="s">
        <v>499</v>
      </c>
      <c r="C720" s="29"/>
      <c r="D720" s="29" t="s">
        <v>2504</v>
      </c>
      <c r="E720" s="29" t="s">
        <v>18</v>
      </c>
      <c r="F720" s="29" t="s">
        <v>526</v>
      </c>
      <c r="G720" s="29" t="s">
        <v>20</v>
      </c>
      <c r="H720" s="29" t="s">
        <v>532</v>
      </c>
      <c r="I720" s="42">
        <v>8</v>
      </c>
      <c r="J720" s="33" t="str">
        <f t="shared" si="12"/>
        <v>Каменск-Уральский городской округ Свердловской области, г. Каменск-Уральский, ул. Исетская, д. 8</v>
      </c>
      <c r="K720" s="42">
        <v>1469.6</v>
      </c>
      <c r="L720" s="42">
        <v>24</v>
      </c>
      <c r="M720" s="42">
        <v>6</v>
      </c>
      <c r="N720" s="47" t="s">
        <v>1707</v>
      </c>
      <c r="O720" s="39">
        <v>42465</v>
      </c>
      <c r="P720" s="38" t="s">
        <v>1615</v>
      </c>
      <c r="Q720" s="65">
        <v>3071309.9</v>
      </c>
    </row>
    <row r="721" spans="1:17" ht="33.75" x14ac:dyDescent="0.25">
      <c r="A721" s="1">
        <v>720</v>
      </c>
      <c r="B721" s="15" t="s">
        <v>499</v>
      </c>
      <c r="C721" s="29"/>
      <c r="D721" s="29" t="s">
        <v>2504</v>
      </c>
      <c r="E721" s="29" t="s">
        <v>18</v>
      </c>
      <c r="F721" s="29" t="s">
        <v>526</v>
      </c>
      <c r="G721" s="29" t="s">
        <v>20</v>
      </c>
      <c r="H721" s="29" t="s">
        <v>533</v>
      </c>
      <c r="I721" s="42">
        <v>12</v>
      </c>
      <c r="J721" s="33" t="str">
        <f t="shared" si="12"/>
        <v>Каменск-Уральский городской округ Свердловской области, г. Каменск-Уральский, ул. Каменская, д. 12</v>
      </c>
      <c r="K721" s="42">
        <v>2673.09</v>
      </c>
      <c r="L721" s="42">
        <v>33</v>
      </c>
      <c r="M721" s="42">
        <v>2</v>
      </c>
      <c r="N721" s="47" t="s">
        <v>1880</v>
      </c>
      <c r="O721" s="39" t="s">
        <v>1881</v>
      </c>
      <c r="P721" s="38" t="s">
        <v>1882</v>
      </c>
      <c r="Q721" s="65">
        <v>1083105.48</v>
      </c>
    </row>
    <row r="722" spans="1:17" ht="23.25" x14ac:dyDescent="0.25">
      <c r="A722" s="1">
        <v>721</v>
      </c>
      <c r="B722" s="15" t="s">
        <v>499</v>
      </c>
      <c r="C722" s="29"/>
      <c r="D722" s="29" t="s">
        <v>2504</v>
      </c>
      <c r="E722" s="29" t="s">
        <v>18</v>
      </c>
      <c r="F722" s="29" t="s">
        <v>526</v>
      </c>
      <c r="G722" s="29" t="s">
        <v>20</v>
      </c>
      <c r="H722" s="29" t="s">
        <v>76</v>
      </c>
      <c r="I722" s="42">
        <v>6</v>
      </c>
      <c r="J722" s="33" t="str">
        <f t="shared" si="12"/>
        <v>Каменск-Уральский городской округ Свердловской области, г. Каменск-Уральский, ул. Красных Орлов, д. 6</v>
      </c>
      <c r="K722" s="42">
        <v>434.72</v>
      </c>
      <c r="L722" s="42">
        <v>11</v>
      </c>
      <c r="M722" s="42">
        <v>2</v>
      </c>
      <c r="N722" s="47" t="s">
        <v>1616</v>
      </c>
      <c r="O722" s="39">
        <v>42198</v>
      </c>
      <c r="P722" s="38" t="s">
        <v>1617</v>
      </c>
      <c r="Q722" s="65">
        <v>274802.21000000002</v>
      </c>
    </row>
    <row r="723" spans="1:17" ht="33.75" x14ac:dyDescent="0.25">
      <c r="A723" s="1">
        <v>722</v>
      </c>
      <c r="B723" s="15" t="s">
        <v>499</v>
      </c>
      <c r="C723" s="29"/>
      <c r="D723" s="29" t="s">
        <v>2504</v>
      </c>
      <c r="E723" s="29" t="s">
        <v>18</v>
      </c>
      <c r="F723" s="29" t="s">
        <v>526</v>
      </c>
      <c r="G723" s="29" t="s">
        <v>20</v>
      </c>
      <c r="H723" s="29" t="s">
        <v>36</v>
      </c>
      <c r="I723" s="42">
        <v>14</v>
      </c>
      <c r="J723" s="33" t="str">
        <f t="shared" si="12"/>
        <v>Каменск-Уральский городской округ Свердловской области, г. Каменск-Уральский, ул. Ленина, д. 14</v>
      </c>
      <c r="K723" s="42">
        <v>1065</v>
      </c>
      <c r="L723" s="42">
        <v>60</v>
      </c>
      <c r="M723" s="42">
        <v>5</v>
      </c>
      <c r="N723" s="47" t="s">
        <v>1708</v>
      </c>
      <c r="O723" s="39">
        <v>42521</v>
      </c>
      <c r="P723" s="38" t="s">
        <v>1615</v>
      </c>
      <c r="Q723" s="65">
        <v>2199554.73</v>
      </c>
    </row>
    <row r="724" spans="1:17" ht="33.75" x14ac:dyDescent="0.25">
      <c r="A724" s="1">
        <v>723</v>
      </c>
      <c r="B724" s="15" t="s">
        <v>499</v>
      </c>
      <c r="C724" s="29"/>
      <c r="D724" s="29" t="s">
        <v>2504</v>
      </c>
      <c r="E724" s="29" t="s">
        <v>18</v>
      </c>
      <c r="F724" s="29" t="s">
        <v>526</v>
      </c>
      <c r="G724" s="29" t="s">
        <v>20</v>
      </c>
      <c r="H724" s="29" t="s">
        <v>36</v>
      </c>
      <c r="I724" s="42">
        <v>16</v>
      </c>
      <c r="J724" s="33" t="str">
        <f t="shared" si="12"/>
        <v>Каменск-Уральский городской округ Свердловской области, г. Каменск-Уральский, ул. Ленина, д. 16</v>
      </c>
      <c r="K724" s="42">
        <v>1084.0999999999999</v>
      </c>
      <c r="L724" s="42">
        <v>12</v>
      </c>
      <c r="M724" s="42">
        <v>4</v>
      </c>
      <c r="N724" s="47" t="s">
        <v>1708</v>
      </c>
      <c r="O724" s="39">
        <v>42521</v>
      </c>
      <c r="P724" s="38" t="s">
        <v>1615</v>
      </c>
      <c r="Q724" s="65">
        <v>3383918.19</v>
      </c>
    </row>
    <row r="725" spans="1:17" ht="33.75" x14ac:dyDescent="0.25">
      <c r="A725" s="1">
        <v>724</v>
      </c>
      <c r="B725" s="15" t="s">
        <v>499</v>
      </c>
      <c r="C725" s="29"/>
      <c r="D725" s="29" t="s">
        <v>2504</v>
      </c>
      <c r="E725" s="29" t="s">
        <v>18</v>
      </c>
      <c r="F725" s="29" t="s">
        <v>526</v>
      </c>
      <c r="G725" s="29" t="s">
        <v>20</v>
      </c>
      <c r="H725" s="29" t="s">
        <v>534</v>
      </c>
      <c r="I725" s="42">
        <v>27</v>
      </c>
      <c r="J725" s="33" t="str">
        <f t="shared" si="12"/>
        <v>Каменск-Уральский городской округ Свердловской области, г. Каменск-Уральский, ул. Ленинградская, д. 27</v>
      </c>
      <c r="K725" s="42">
        <v>642.5</v>
      </c>
      <c r="L725" s="42">
        <v>12</v>
      </c>
      <c r="M725" s="42">
        <v>6</v>
      </c>
      <c r="N725" s="47" t="s">
        <v>1707</v>
      </c>
      <c r="O725" s="39">
        <v>42465</v>
      </c>
      <c r="P725" s="38" t="s">
        <v>1615</v>
      </c>
      <c r="Q725" s="65">
        <v>2363599</v>
      </c>
    </row>
    <row r="726" spans="1:17" ht="33.75" x14ac:dyDescent="0.25">
      <c r="A726" s="1">
        <v>725</v>
      </c>
      <c r="B726" s="15" t="s">
        <v>499</v>
      </c>
      <c r="C726" s="29"/>
      <c r="D726" s="29" t="s">
        <v>2504</v>
      </c>
      <c r="E726" s="29" t="s">
        <v>18</v>
      </c>
      <c r="F726" s="29" t="s">
        <v>526</v>
      </c>
      <c r="G726" s="29" t="s">
        <v>20</v>
      </c>
      <c r="H726" s="29" t="s">
        <v>534</v>
      </c>
      <c r="I726" s="42">
        <v>31</v>
      </c>
      <c r="J726" s="33" t="str">
        <f t="shared" si="12"/>
        <v>Каменск-Уральский городской округ Свердловской области, г. Каменск-Уральский, ул. Ленинградская, д. 31</v>
      </c>
      <c r="K726" s="42">
        <v>629.86</v>
      </c>
      <c r="L726" s="42">
        <v>12</v>
      </c>
      <c r="M726" s="42">
        <v>2</v>
      </c>
      <c r="N726" s="47" t="s">
        <v>1707</v>
      </c>
      <c r="O726" s="39">
        <v>42465</v>
      </c>
      <c r="P726" s="38" t="s">
        <v>1615</v>
      </c>
      <c r="Q726" s="65">
        <v>399943.3</v>
      </c>
    </row>
    <row r="727" spans="1:17" ht="33.75" x14ac:dyDescent="0.25">
      <c r="A727" s="1">
        <v>726</v>
      </c>
      <c r="B727" s="15" t="s">
        <v>499</v>
      </c>
      <c r="C727" s="29"/>
      <c r="D727" s="29" t="s">
        <v>2504</v>
      </c>
      <c r="E727" s="29" t="s">
        <v>18</v>
      </c>
      <c r="F727" s="29" t="s">
        <v>526</v>
      </c>
      <c r="G727" s="29" t="s">
        <v>20</v>
      </c>
      <c r="H727" s="29" t="s">
        <v>534</v>
      </c>
      <c r="I727" s="42">
        <v>33</v>
      </c>
      <c r="J727" s="33" t="str">
        <f t="shared" si="12"/>
        <v>Каменск-Уральский городской округ Свердловской области, г. Каменск-Уральский, ул. Ленинградская, д. 33</v>
      </c>
      <c r="K727" s="42">
        <v>629.30999999999995</v>
      </c>
      <c r="L727" s="42">
        <v>12</v>
      </c>
      <c r="M727" s="42">
        <v>5</v>
      </c>
      <c r="N727" s="47" t="s">
        <v>1707</v>
      </c>
      <c r="O727" s="39">
        <v>42465</v>
      </c>
      <c r="P727" s="38" t="s">
        <v>1615</v>
      </c>
      <c r="Q727" s="65">
        <v>3393278.8</v>
      </c>
    </row>
    <row r="728" spans="1:17" ht="33.75" x14ac:dyDescent="0.25">
      <c r="A728" s="1">
        <v>727</v>
      </c>
      <c r="B728" s="15" t="s">
        <v>499</v>
      </c>
      <c r="C728" s="29"/>
      <c r="D728" s="29" t="s">
        <v>2504</v>
      </c>
      <c r="E728" s="29" t="s">
        <v>18</v>
      </c>
      <c r="F728" s="29" t="s">
        <v>526</v>
      </c>
      <c r="G728" s="29" t="s">
        <v>20</v>
      </c>
      <c r="H728" s="29" t="s">
        <v>534</v>
      </c>
      <c r="I728" s="42">
        <v>37</v>
      </c>
      <c r="J728" s="33" t="str">
        <f t="shared" si="12"/>
        <v>Каменск-Уральский городской округ Свердловской области, г. Каменск-Уральский, ул. Ленинградская, д. 37</v>
      </c>
      <c r="K728" s="42">
        <v>623.04</v>
      </c>
      <c r="L728" s="42">
        <v>12</v>
      </c>
      <c r="M728" s="42">
        <v>5</v>
      </c>
      <c r="N728" s="47" t="s">
        <v>1707</v>
      </c>
      <c r="O728" s="39">
        <v>42465</v>
      </c>
      <c r="P728" s="38" t="s">
        <v>1615</v>
      </c>
      <c r="Q728" s="65">
        <v>3322150.76</v>
      </c>
    </row>
    <row r="729" spans="1:17" ht="33.75" x14ac:dyDescent="0.25">
      <c r="A729" s="1">
        <v>728</v>
      </c>
      <c r="B729" s="15" t="s">
        <v>499</v>
      </c>
      <c r="C729" s="29"/>
      <c r="D729" s="29" t="s">
        <v>2504</v>
      </c>
      <c r="E729" s="29" t="s">
        <v>18</v>
      </c>
      <c r="F729" s="29" t="s">
        <v>526</v>
      </c>
      <c r="G729" s="29" t="s">
        <v>20</v>
      </c>
      <c r="H729" s="29" t="s">
        <v>534</v>
      </c>
      <c r="I729" s="42">
        <v>39</v>
      </c>
      <c r="J729" s="33" t="str">
        <f t="shared" si="12"/>
        <v>Каменск-Уральский городской округ Свердловской области, г. Каменск-Уральский, ул. Ленинградская, д. 39</v>
      </c>
      <c r="K729" s="42">
        <v>618.64</v>
      </c>
      <c r="L729" s="42">
        <v>12</v>
      </c>
      <c r="M729" s="42">
        <v>3</v>
      </c>
      <c r="N729" s="47" t="s">
        <v>1707</v>
      </c>
      <c r="O729" s="39">
        <v>42465</v>
      </c>
      <c r="P729" s="38" t="s">
        <v>1615</v>
      </c>
      <c r="Q729" s="65">
        <v>2033014.92</v>
      </c>
    </row>
    <row r="730" spans="1:17" ht="33.75" x14ac:dyDescent="0.25">
      <c r="A730" s="1">
        <v>729</v>
      </c>
      <c r="B730" s="15" t="s">
        <v>499</v>
      </c>
      <c r="C730" s="29"/>
      <c r="D730" s="29" t="s">
        <v>2504</v>
      </c>
      <c r="E730" s="29" t="s">
        <v>18</v>
      </c>
      <c r="F730" s="29" t="s">
        <v>526</v>
      </c>
      <c r="G730" s="29" t="s">
        <v>20</v>
      </c>
      <c r="H730" s="29" t="s">
        <v>534</v>
      </c>
      <c r="I730" s="42">
        <v>41</v>
      </c>
      <c r="J730" s="33" t="str">
        <f t="shared" si="12"/>
        <v>Каменск-Уральский городской округ Свердловской области, г. Каменск-Уральский, ул. Ленинградская, д. 41</v>
      </c>
      <c r="K730" s="42">
        <v>1477.74</v>
      </c>
      <c r="L730" s="42">
        <v>21</v>
      </c>
      <c r="M730" s="42">
        <v>2</v>
      </c>
      <c r="N730" s="47" t="s">
        <v>1880</v>
      </c>
      <c r="O730" s="39" t="s">
        <v>1881</v>
      </c>
      <c r="P730" s="38" t="s">
        <v>1882</v>
      </c>
      <c r="Q730" s="65">
        <v>1560876.8599999999</v>
      </c>
    </row>
    <row r="731" spans="1:17" ht="33.75" x14ac:dyDescent="0.25">
      <c r="A731" s="1">
        <v>730</v>
      </c>
      <c r="B731" s="15" t="s">
        <v>499</v>
      </c>
      <c r="C731" s="29"/>
      <c r="D731" s="29" t="s">
        <v>2504</v>
      </c>
      <c r="E731" s="29" t="s">
        <v>18</v>
      </c>
      <c r="F731" s="29" t="s">
        <v>526</v>
      </c>
      <c r="G731" s="29" t="s">
        <v>20</v>
      </c>
      <c r="H731" s="29" t="s">
        <v>490</v>
      </c>
      <c r="I731" s="42">
        <v>34</v>
      </c>
      <c r="J731" s="33" t="str">
        <f t="shared" si="12"/>
        <v>Каменск-Уральский городской округ Свердловской области, г. Каменск-Уральский, ул. Лермонтова, д. 34</v>
      </c>
      <c r="K731" s="42">
        <v>643.79999999999995</v>
      </c>
      <c r="L731" s="42">
        <v>12</v>
      </c>
      <c r="M731" s="42">
        <v>5</v>
      </c>
      <c r="N731" s="47" t="s">
        <v>1707</v>
      </c>
      <c r="O731" s="39">
        <v>42465</v>
      </c>
      <c r="P731" s="38" t="s">
        <v>1615</v>
      </c>
      <c r="Q731" s="65">
        <v>2797795.34</v>
      </c>
    </row>
    <row r="732" spans="1:17" ht="34.5" x14ac:dyDescent="0.25">
      <c r="A732" s="1">
        <v>731</v>
      </c>
      <c r="B732" s="15" t="s">
        <v>499</v>
      </c>
      <c r="C732" s="29"/>
      <c r="D732" s="29" t="s">
        <v>2504</v>
      </c>
      <c r="E732" s="29" t="s">
        <v>18</v>
      </c>
      <c r="F732" s="29" t="s">
        <v>526</v>
      </c>
      <c r="G732" s="29" t="s">
        <v>20</v>
      </c>
      <c r="H732" s="29" t="s">
        <v>106</v>
      </c>
      <c r="I732" s="42" t="s">
        <v>566</v>
      </c>
      <c r="J732" s="33" t="str">
        <f t="shared" si="12"/>
        <v>Каменск-Уральский городской округ Свердловской области, г. Каменск-Уральский, ул. Матросова, д. 30КОРПУС 1</v>
      </c>
      <c r="K732" s="42">
        <v>227.92</v>
      </c>
      <c r="L732" s="42">
        <v>4</v>
      </c>
      <c r="M732" s="42">
        <v>1</v>
      </c>
      <c r="N732" s="47" t="s">
        <v>1616</v>
      </c>
      <c r="O732" s="39">
        <v>42198</v>
      </c>
      <c r="P732" s="38" t="s">
        <v>1617</v>
      </c>
      <c r="Q732" s="65">
        <v>347079.3</v>
      </c>
    </row>
    <row r="733" spans="1:17" ht="33.75" x14ac:dyDescent="0.25">
      <c r="A733" s="1">
        <v>732</v>
      </c>
      <c r="B733" s="15" t="s">
        <v>499</v>
      </c>
      <c r="C733" s="29"/>
      <c r="D733" s="29" t="s">
        <v>2504</v>
      </c>
      <c r="E733" s="29" t="s">
        <v>18</v>
      </c>
      <c r="F733" s="29" t="s">
        <v>526</v>
      </c>
      <c r="G733" s="29" t="s">
        <v>20</v>
      </c>
      <c r="H733" s="29" t="s">
        <v>97</v>
      </c>
      <c r="I733" s="42">
        <v>6</v>
      </c>
      <c r="J733" s="33" t="str">
        <f t="shared" si="12"/>
        <v>Каменск-Уральский городской округ Свердловской области, г. Каменск-Уральский, ул. О.Кошевого, д. 6</v>
      </c>
      <c r="K733" s="42">
        <v>1139.5999999999999</v>
      </c>
      <c r="L733" s="42">
        <v>18</v>
      </c>
      <c r="M733" s="42">
        <v>2</v>
      </c>
      <c r="N733" s="47" t="s">
        <v>1708</v>
      </c>
      <c r="O733" s="39">
        <v>42521</v>
      </c>
      <c r="P733" s="38" t="s">
        <v>1615</v>
      </c>
      <c r="Q733" s="65">
        <v>388368.68</v>
      </c>
    </row>
    <row r="734" spans="1:17" ht="33.75" x14ac:dyDescent="0.25">
      <c r="A734" s="1">
        <v>733</v>
      </c>
      <c r="B734" s="15" t="s">
        <v>499</v>
      </c>
      <c r="C734" s="29"/>
      <c r="D734" s="29" t="s">
        <v>2504</v>
      </c>
      <c r="E734" s="29" t="s">
        <v>18</v>
      </c>
      <c r="F734" s="29" t="s">
        <v>526</v>
      </c>
      <c r="G734" s="29" t="s">
        <v>20</v>
      </c>
      <c r="H734" s="29" t="s">
        <v>540</v>
      </c>
      <c r="I734" s="42">
        <v>11</v>
      </c>
      <c r="J734" s="33" t="str">
        <f t="shared" si="12"/>
        <v>Каменск-Уральский городской округ Свердловской области, г. Каменск-Уральский, ул. Озерная, д. 11</v>
      </c>
      <c r="K734" s="42">
        <v>532.29999999999995</v>
      </c>
      <c r="L734" s="42">
        <v>9</v>
      </c>
      <c r="M734" s="42">
        <v>8</v>
      </c>
      <c r="N734" s="47" t="s">
        <v>1708</v>
      </c>
      <c r="O734" s="39">
        <v>42521</v>
      </c>
      <c r="P734" s="38" t="s">
        <v>1615</v>
      </c>
      <c r="Q734" s="65">
        <v>3829154.87</v>
      </c>
    </row>
    <row r="735" spans="1:17" ht="33.75" x14ac:dyDescent="0.25">
      <c r="A735" s="1">
        <v>734</v>
      </c>
      <c r="B735" s="15" t="s">
        <v>499</v>
      </c>
      <c r="C735" s="29"/>
      <c r="D735" s="29" t="s">
        <v>2504</v>
      </c>
      <c r="E735" s="29" t="s">
        <v>18</v>
      </c>
      <c r="F735" s="29" t="s">
        <v>526</v>
      </c>
      <c r="G735" s="29" t="s">
        <v>20</v>
      </c>
      <c r="H735" s="29" t="s">
        <v>61</v>
      </c>
      <c r="I735" s="42">
        <v>20</v>
      </c>
      <c r="J735" s="33" t="str">
        <f t="shared" si="12"/>
        <v>Каменск-Уральский городской округ Свердловской области, г. Каменск-Уральский, ул. Октябрьская, д. 20</v>
      </c>
      <c r="K735" s="42">
        <v>1673.7</v>
      </c>
      <c r="L735" s="42">
        <v>18</v>
      </c>
      <c r="M735" s="42">
        <v>7</v>
      </c>
      <c r="N735" s="47" t="s">
        <v>1708</v>
      </c>
      <c r="O735" s="39">
        <v>42521</v>
      </c>
      <c r="P735" s="38" t="s">
        <v>1615</v>
      </c>
      <c r="Q735" s="65">
        <v>4891911.84</v>
      </c>
    </row>
    <row r="736" spans="1:17" ht="33.75" x14ac:dyDescent="0.25">
      <c r="A736" s="1">
        <v>735</v>
      </c>
      <c r="B736" s="15" t="s">
        <v>499</v>
      </c>
      <c r="C736" s="29"/>
      <c r="D736" s="29" t="s">
        <v>2504</v>
      </c>
      <c r="E736" s="29" t="s">
        <v>18</v>
      </c>
      <c r="F736" s="29" t="s">
        <v>526</v>
      </c>
      <c r="G736" s="29" t="s">
        <v>20</v>
      </c>
      <c r="H736" s="29" t="s">
        <v>61</v>
      </c>
      <c r="I736" s="42">
        <v>26</v>
      </c>
      <c r="J736" s="33" t="str">
        <f t="shared" si="12"/>
        <v>Каменск-Уральский городской округ Свердловской области, г. Каменск-Уральский, ул. Октябрьская, д. 26</v>
      </c>
      <c r="K736" s="42">
        <v>2872.01</v>
      </c>
      <c r="L736" s="42">
        <v>32</v>
      </c>
      <c r="M736" s="42">
        <v>3</v>
      </c>
      <c r="N736" s="47" t="s">
        <v>1880</v>
      </c>
      <c r="O736" s="39" t="s">
        <v>1881</v>
      </c>
      <c r="P736" s="38" t="s">
        <v>1882</v>
      </c>
      <c r="Q736" s="65">
        <v>3671310.4000000004</v>
      </c>
    </row>
    <row r="737" spans="1:17" ht="33.75" x14ac:dyDescent="0.25">
      <c r="A737" s="1">
        <v>736</v>
      </c>
      <c r="B737" s="15" t="s">
        <v>499</v>
      </c>
      <c r="C737" s="29"/>
      <c r="D737" s="29" t="s">
        <v>2504</v>
      </c>
      <c r="E737" s="29" t="s">
        <v>18</v>
      </c>
      <c r="F737" s="29" t="s">
        <v>526</v>
      </c>
      <c r="G737" s="29" t="s">
        <v>20</v>
      </c>
      <c r="H737" s="29" t="s">
        <v>61</v>
      </c>
      <c r="I737" s="42">
        <v>28</v>
      </c>
      <c r="J737" s="33" t="str">
        <f t="shared" si="12"/>
        <v>Каменск-Уральский городской округ Свердловской области, г. Каменск-Уральский, ул. Октябрьская, д. 28</v>
      </c>
      <c r="K737" s="42">
        <v>2644</v>
      </c>
      <c r="L737" s="42">
        <v>37</v>
      </c>
      <c r="M737" s="42">
        <v>8</v>
      </c>
      <c r="N737" s="47" t="s">
        <v>1880</v>
      </c>
      <c r="O737" s="39" t="s">
        <v>1881</v>
      </c>
      <c r="P737" s="38" t="s">
        <v>1882</v>
      </c>
      <c r="Q737" s="65">
        <v>11118184.99</v>
      </c>
    </row>
    <row r="738" spans="1:17" ht="33.75" x14ac:dyDescent="0.25">
      <c r="A738" s="1">
        <v>737</v>
      </c>
      <c r="B738" s="15" t="s">
        <v>499</v>
      </c>
      <c r="C738" s="29"/>
      <c r="D738" s="29" t="s">
        <v>2504</v>
      </c>
      <c r="E738" s="29" t="s">
        <v>18</v>
      </c>
      <c r="F738" s="29" t="s">
        <v>526</v>
      </c>
      <c r="G738" s="29" t="s">
        <v>20</v>
      </c>
      <c r="H738" s="29" t="s">
        <v>61</v>
      </c>
      <c r="I738" s="42">
        <v>32</v>
      </c>
      <c r="J738" s="33" t="str">
        <f t="shared" si="12"/>
        <v>Каменск-Уральский городской округ Свердловской области, г. Каменск-Уральский, ул. Октябрьская, д. 32</v>
      </c>
      <c r="K738" s="42">
        <v>3130.05</v>
      </c>
      <c r="L738" s="42">
        <v>38</v>
      </c>
      <c r="M738" s="42">
        <v>2</v>
      </c>
      <c r="N738" s="47" t="s">
        <v>1709</v>
      </c>
      <c r="O738" s="39">
        <v>42314</v>
      </c>
      <c r="P738" s="38" t="s">
        <v>1615</v>
      </c>
      <c r="Q738" s="65">
        <v>4101996.24</v>
      </c>
    </row>
    <row r="739" spans="1:17" ht="33.75" x14ac:dyDescent="0.25">
      <c r="A739" s="1">
        <v>738</v>
      </c>
      <c r="B739" s="15" t="s">
        <v>499</v>
      </c>
      <c r="C739" s="29"/>
      <c r="D739" s="29" t="s">
        <v>2504</v>
      </c>
      <c r="E739" s="29" t="s">
        <v>18</v>
      </c>
      <c r="F739" s="29" t="s">
        <v>526</v>
      </c>
      <c r="G739" s="29" t="s">
        <v>20</v>
      </c>
      <c r="H739" s="29" t="s">
        <v>61</v>
      </c>
      <c r="I739" s="42">
        <v>34</v>
      </c>
      <c r="J739" s="33" t="str">
        <f t="shared" si="12"/>
        <v>Каменск-Уральский городской округ Свердловской области, г. Каменск-Уральский, ул. Октябрьская, д. 34</v>
      </c>
      <c r="K739" s="42">
        <v>2193.4</v>
      </c>
      <c r="L739" s="42">
        <v>34</v>
      </c>
      <c r="M739" s="42">
        <v>4</v>
      </c>
      <c r="N739" s="47" t="s">
        <v>1707</v>
      </c>
      <c r="O739" s="39">
        <v>42465</v>
      </c>
      <c r="P739" s="38" t="s">
        <v>1615</v>
      </c>
      <c r="Q739" s="65">
        <v>2789641.54</v>
      </c>
    </row>
    <row r="740" spans="1:17" ht="33.75" x14ac:dyDescent="0.25">
      <c r="A740" s="1">
        <v>739</v>
      </c>
      <c r="B740" s="15" t="s">
        <v>499</v>
      </c>
      <c r="C740" s="29"/>
      <c r="D740" s="29" t="s">
        <v>2504</v>
      </c>
      <c r="E740" s="29" t="s">
        <v>18</v>
      </c>
      <c r="F740" s="29" t="s">
        <v>526</v>
      </c>
      <c r="G740" s="29" t="s">
        <v>20</v>
      </c>
      <c r="H740" s="29" t="s">
        <v>61</v>
      </c>
      <c r="I740" s="42">
        <v>42</v>
      </c>
      <c r="J740" s="33" t="str">
        <f t="shared" si="12"/>
        <v>Каменск-Уральский городской округ Свердловской области, г. Каменск-Уральский, ул. Октябрьская, д. 42</v>
      </c>
      <c r="K740" s="42">
        <v>2164.8000000000002</v>
      </c>
      <c r="L740" s="42">
        <v>36</v>
      </c>
      <c r="M740" s="42">
        <v>6</v>
      </c>
      <c r="N740" s="47" t="s">
        <v>1707</v>
      </c>
      <c r="O740" s="39">
        <v>42465</v>
      </c>
      <c r="P740" s="38" t="s">
        <v>1615</v>
      </c>
      <c r="Q740" s="65">
        <v>7189177.1399999997</v>
      </c>
    </row>
    <row r="741" spans="1:17" ht="33.75" x14ac:dyDescent="0.25">
      <c r="A741" s="1">
        <v>740</v>
      </c>
      <c r="B741" s="15" t="s">
        <v>499</v>
      </c>
      <c r="C741" s="29"/>
      <c r="D741" s="29" t="s">
        <v>2504</v>
      </c>
      <c r="E741" s="29" t="s">
        <v>18</v>
      </c>
      <c r="F741" s="29" t="s">
        <v>526</v>
      </c>
      <c r="G741" s="29" t="s">
        <v>20</v>
      </c>
      <c r="H741" s="29" t="s">
        <v>61</v>
      </c>
      <c r="I741" s="42">
        <v>46</v>
      </c>
      <c r="J741" s="33" t="str">
        <f t="shared" si="12"/>
        <v>Каменск-Уральский городской округ Свердловской области, г. Каменск-Уральский, ул. Октябрьская, д. 46</v>
      </c>
      <c r="K741" s="42">
        <v>522.4</v>
      </c>
      <c r="L741" s="42">
        <v>8</v>
      </c>
      <c r="M741" s="42">
        <v>6</v>
      </c>
      <c r="N741" s="47" t="s">
        <v>1707</v>
      </c>
      <c r="O741" s="39">
        <v>42465</v>
      </c>
      <c r="P741" s="38" t="s">
        <v>1615</v>
      </c>
      <c r="Q741" s="65">
        <v>2373162.9</v>
      </c>
    </row>
    <row r="742" spans="1:17" ht="33.75" x14ac:dyDescent="0.25">
      <c r="A742" s="1">
        <v>741</v>
      </c>
      <c r="B742" s="15" t="s">
        <v>499</v>
      </c>
      <c r="C742" s="29"/>
      <c r="D742" s="29" t="s">
        <v>2504</v>
      </c>
      <c r="E742" s="29" t="s">
        <v>18</v>
      </c>
      <c r="F742" s="29" t="s">
        <v>526</v>
      </c>
      <c r="G742" s="29" t="s">
        <v>20</v>
      </c>
      <c r="H742" s="29" t="s">
        <v>187</v>
      </c>
      <c r="I742" s="42">
        <v>4</v>
      </c>
      <c r="J742" s="33" t="str">
        <f t="shared" si="12"/>
        <v>Каменск-Уральский городской округ Свердловской области, г. Каменск-Уральский, ул. Парковая, д. 4</v>
      </c>
      <c r="K742" s="42">
        <v>597.85</v>
      </c>
      <c r="L742" s="42">
        <v>4</v>
      </c>
      <c r="M742" s="42">
        <v>6</v>
      </c>
      <c r="N742" s="47" t="s">
        <v>1707</v>
      </c>
      <c r="O742" s="39">
        <v>42465</v>
      </c>
      <c r="P742" s="38" t="s">
        <v>1615</v>
      </c>
      <c r="Q742" s="65">
        <v>945025.42</v>
      </c>
    </row>
    <row r="743" spans="1:17" ht="33.75" x14ac:dyDescent="0.25">
      <c r="A743" s="1">
        <v>742</v>
      </c>
      <c r="B743" s="15" t="s">
        <v>499</v>
      </c>
      <c r="C743" s="29"/>
      <c r="D743" s="29" t="s">
        <v>2504</v>
      </c>
      <c r="E743" s="29" t="s">
        <v>18</v>
      </c>
      <c r="F743" s="29" t="s">
        <v>526</v>
      </c>
      <c r="G743" s="29" t="s">
        <v>20</v>
      </c>
      <c r="H743" s="29" t="s">
        <v>187</v>
      </c>
      <c r="I743" s="42">
        <v>5</v>
      </c>
      <c r="J743" s="33" t="str">
        <f t="shared" si="12"/>
        <v>Каменск-Уральский городской округ Свердловской области, г. Каменск-Уральский, ул. Парковая, д. 5</v>
      </c>
      <c r="K743" s="42">
        <v>604.12</v>
      </c>
      <c r="L743" s="42">
        <v>7</v>
      </c>
      <c r="M743" s="42">
        <v>7</v>
      </c>
      <c r="N743" s="47" t="s">
        <v>1707</v>
      </c>
      <c r="O743" s="39">
        <v>42465</v>
      </c>
      <c r="P743" s="38" t="s">
        <v>1615</v>
      </c>
      <c r="Q743" s="65">
        <v>2959667.74</v>
      </c>
    </row>
    <row r="744" spans="1:17" ht="33.75" x14ac:dyDescent="0.25">
      <c r="A744" s="1">
        <v>743</v>
      </c>
      <c r="B744" s="15" t="s">
        <v>499</v>
      </c>
      <c r="C744" s="29"/>
      <c r="D744" s="29" t="s">
        <v>2504</v>
      </c>
      <c r="E744" s="29" t="s">
        <v>18</v>
      </c>
      <c r="F744" s="29" t="s">
        <v>526</v>
      </c>
      <c r="G744" s="29" t="s">
        <v>20</v>
      </c>
      <c r="H744" s="29" t="s">
        <v>187</v>
      </c>
      <c r="I744" s="42">
        <v>6</v>
      </c>
      <c r="J744" s="33" t="str">
        <f t="shared" si="12"/>
        <v>Каменск-Уральский городской округ Свердловской области, г. Каменск-Уральский, ул. Парковая, д. 6</v>
      </c>
      <c r="K744" s="42">
        <v>606.76</v>
      </c>
      <c r="L744" s="42">
        <v>4</v>
      </c>
      <c r="M744" s="42">
        <v>6</v>
      </c>
      <c r="N744" s="47" t="s">
        <v>1707</v>
      </c>
      <c r="O744" s="39">
        <v>42465</v>
      </c>
      <c r="P744" s="38" t="s">
        <v>1615</v>
      </c>
      <c r="Q744" s="65">
        <v>1281582.6599999999</v>
      </c>
    </row>
    <row r="745" spans="1:17" ht="33.75" x14ac:dyDescent="0.25">
      <c r="A745" s="1">
        <v>744</v>
      </c>
      <c r="B745" s="15" t="s">
        <v>499</v>
      </c>
      <c r="C745" s="29"/>
      <c r="D745" s="29" t="s">
        <v>2504</v>
      </c>
      <c r="E745" s="29" t="s">
        <v>18</v>
      </c>
      <c r="F745" s="29" t="s">
        <v>526</v>
      </c>
      <c r="G745" s="29" t="s">
        <v>20</v>
      </c>
      <c r="H745" s="29" t="s">
        <v>187</v>
      </c>
      <c r="I745" s="42">
        <v>7</v>
      </c>
      <c r="J745" s="33" t="str">
        <f t="shared" si="12"/>
        <v>Каменск-Уральский городской округ Свердловской области, г. Каменск-Уральский, ул. Парковая, д. 7</v>
      </c>
      <c r="K745" s="42">
        <v>607.41999999999996</v>
      </c>
      <c r="L745" s="42">
        <v>8</v>
      </c>
      <c r="M745" s="42">
        <v>4</v>
      </c>
      <c r="N745" s="47" t="s">
        <v>1707</v>
      </c>
      <c r="O745" s="39">
        <v>42465</v>
      </c>
      <c r="P745" s="38" t="s">
        <v>1615</v>
      </c>
      <c r="Q745" s="65">
        <v>2523604.64</v>
      </c>
    </row>
    <row r="746" spans="1:17" ht="33.75" x14ac:dyDescent="0.25">
      <c r="A746" s="1">
        <v>745</v>
      </c>
      <c r="B746" s="15" t="s">
        <v>499</v>
      </c>
      <c r="C746" s="29"/>
      <c r="D746" s="29" t="s">
        <v>2504</v>
      </c>
      <c r="E746" s="29" t="s">
        <v>18</v>
      </c>
      <c r="F746" s="29" t="s">
        <v>526</v>
      </c>
      <c r="G746" s="29" t="s">
        <v>20</v>
      </c>
      <c r="H746" s="29" t="s">
        <v>187</v>
      </c>
      <c r="I746" s="42">
        <v>8</v>
      </c>
      <c r="J746" s="33" t="str">
        <f t="shared" si="12"/>
        <v>Каменск-Уральский городской округ Свердловской области, г. Каменск-Уральский, ул. Парковая, д. 8</v>
      </c>
      <c r="K746" s="42">
        <v>611.71</v>
      </c>
      <c r="L746" s="42">
        <v>5</v>
      </c>
      <c r="M746" s="42">
        <v>3</v>
      </c>
      <c r="N746" s="47" t="s">
        <v>1707</v>
      </c>
      <c r="O746" s="39">
        <v>42465</v>
      </c>
      <c r="P746" s="38" t="s">
        <v>1615</v>
      </c>
      <c r="Q746" s="65">
        <v>952827.58</v>
      </c>
    </row>
    <row r="747" spans="1:17" ht="33.75" x14ac:dyDescent="0.25">
      <c r="A747" s="1">
        <v>746</v>
      </c>
      <c r="B747" s="15" t="s">
        <v>499</v>
      </c>
      <c r="C747" s="29"/>
      <c r="D747" s="29" t="s">
        <v>2504</v>
      </c>
      <c r="E747" s="29" t="s">
        <v>18</v>
      </c>
      <c r="F747" s="29" t="s">
        <v>526</v>
      </c>
      <c r="G747" s="29" t="s">
        <v>20</v>
      </c>
      <c r="H747" s="29" t="s">
        <v>187</v>
      </c>
      <c r="I747" s="42">
        <v>9</v>
      </c>
      <c r="J747" s="33" t="str">
        <f t="shared" si="12"/>
        <v>Каменск-Уральский городской округ Свердловской области, г. Каменск-Уральский, ул. Парковая, д. 9</v>
      </c>
      <c r="K747" s="42">
        <v>612.48</v>
      </c>
      <c r="L747" s="42">
        <v>8</v>
      </c>
      <c r="M747" s="42">
        <v>3</v>
      </c>
      <c r="N747" s="47" t="s">
        <v>1707</v>
      </c>
      <c r="O747" s="39">
        <v>42465</v>
      </c>
      <c r="P747" s="38" t="s">
        <v>1615</v>
      </c>
      <c r="Q747" s="65">
        <v>863005.98</v>
      </c>
    </row>
    <row r="748" spans="1:17" ht="33.75" x14ac:dyDescent="0.25">
      <c r="A748" s="1">
        <v>747</v>
      </c>
      <c r="B748" s="15" t="s">
        <v>499</v>
      </c>
      <c r="C748" s="29"/>
      <c r="D748" s="29" t="s">
        <v>2504</v>
      </c>
      <c r="E748" s="29" t="s">
        <v>18</v>
      </c>
      <c r="F748" s="29" t="s">
        <v>526</v>
      </c>
      <c r="G748" s="29" t="s">
        <v>20</v>
      </c>
      <c r="H748" s="29" t="s">
        <v>538</v>
      </c>
      <c r="I748" s="42">
        <v>20</v>
      </c>
      <c r="J748" s="33" t="str">
        <f t="shared" si="12"/>
        <v>Каменск-Уральский городской округ Свердловской области, г. Каменск-Уральский, ул. Сибирская, д. 20</v>
      </c>
      <c r="K748" s="42">
        <v>606.54</v>
      </c>
      <c r="L748" s="42">
        <v>8</v>
      </c>
      <c r="M748" s="42">
        <v>7</v>
      </c>
      <c r="N748" s="47" t="s">
        <v>1707</v>
      </c>
      <c r="O748" s="39">
        <v>42465</v>
      </c>
      <c r="P748" s="38" t="s">
        <v>1615</v>
      </c>
      <c r="Q748" s="65">
        <v>2278476.16</v>
      </c>
    </row>
    <row r="749" spans="1:17" ht="33.75" x14ac:dyDescent="0.25">
      <c r="A749" s="1">
        <v>748</v>
      </c>
      <c r="B749" s="15" t="s">
        <v>499</v>
      </c>
      <c r="C749" s="29"/>
      <c r="D749" s="29" t="s">
        <v>2504</v>
      </c>
      <c r="E749" s="29" t="s">
        <v>18</v>
      </c>
      <c r="F749" s="29" t="s">
        <v>526</v>
      </c>
      <c r="G749" s="29" t="s">
        <v>20</v>
      </c>
      <c r="H749" s="29" t="s">
        <v>538</v>
      </c>
      <c r="I749" s="42">
        <v>22</v>
      </c>
      <c r="J749" s="33" t="str">
        <f t="shared" si="12"/>
        <v>Каменск-Уральский городской округ Свердловской области, г. Каменск-Уральский, ул. Сибирская, д. 22</v>
      </c>
      <c r="K749" s="42">
        <v>611.6</v>
      </c>
      <c r="L749" s="42">
        <v>8</v>
      </c>
      <c r="M749" s="42">
        <v>2</v>
      </c>
      <c r="N749" s="47" t="s">
        <v>1707</v>
      </c>
      <c r="O749" s="39">
        <v>42465</v>
      </c>
      <c r="P749" s="38" t="s">
        <v>1615</v>
      </c>
      <c r="Q749" s="65">
        <v>704818.72</v>
      </c>
    </row>
    <row r="750" spans="1:17" ht="33.75" x14ac:dyDescent="0.25">
      <c r="A750" s="1">
        <v>749</v>
      </c>
      <c r="B750" s="15" t="s">
        <v>499</v>
      </c>
      <c r="C750" s="29"/>
      <c r="D750" s="29" t="s">
        <v>2504</v>
      </c>
      <c r="E750" s="29" t="s">
        <v>18</v>
      </c>
      <c r="F750" s="29" t="s">
        <v>526</v>
      </c>
      <c r="G750" s="29" t="s">
        <v>20</v>
      </c>
      <c r="H750" s="29" t="s">
        <v>538</v>
      </c>
      <c r="I750" s="42">
        <v>24</v>
      </c>
      <c r="J750" s="33" t="str">
        <f t="shared" si="12"/>
        <v>Каменск-Уральский городской округ Свердловской области, г. Каменск-Уральский, ул. Сибирская, д. 24</v>
      </c>
      <c r="K750" s="42">
        <v>593.66999999999996</v>
      </c>
      <c r="L750" s="42">
        <v>8</v>
      </c>
      <c r="M750" s="42">
        <v>6</v>
      </c>
      <c r="N750" s="47" t="s">
        <v>1707</v>
      </c>
      <c r="O750" s="39">
        <v>42465</v>
      </c>
      <c r="P750" s="38" t="s">
        <v>1615</v>
      </c>
      <c r="Q750" s="65">
        <v>2313110.34</v>
      </c>
    </row>
    <row r="751" spans="1:17" ht="33.75" x14ac:dyDescent="0.25">
      <c r="A751" s="1">
        <v>750</v>
      </c>
      <c r="B751" s="15" t="s">
        <v>499</v>
      </c>
      <c r="C751" s="29"/>
      <c r="D751" s="29" t="s">
        <v>2504</v>
      </c>
      <c r="E751" s="29" t="s">
        <v>18</v>
      </c>
      <c r="F751" s="29" t="s">
        <v>526</v>
      </c>
      <c r="G751" s="29" t="s">
        <v>20</v>
      </c>
      <c r="H751" s="29" t="s">
        <v>538</v>
      </c>
      <c r="I751" s="42">
        <v>30</v>
      </c>
      <c r="J751" s="33" t="str">
        <f t="shared" si="12"/>
        <v>Каменск-Уральский городской округ Свердловской области, г. Каменск-Уральский, ул. Сибирская, д. 30</v>
      </c>
      <c r="K751" s="42">
        <v>599.16999999999996</v>
      </c>
      <c r="L751" s="42">
        <v>8</v>
      </c>
      <c r="M751" s="42">
        <v>7</v>
      </c>
      <c r="N751" s="47" t="s">
        <v>1707</v>
      </c>
      <c r="O751" s="39">
        <v>42465</v>
      </c>
      <c r="P751" s="38" t="s">
        <v>1615</v>
      </c>
      <c r="Q751" s="65">
        <v>2392440.56</v>
      </c>
    </row>
    <row r="752" spans="1:17" ht="33.75" x14ac:dyDescent="0.25">
      <c r="A752" s="1">
        <v>751</v>
      </c>
      <c r="B752" s="15" t="s">
        <v>499</v>
      </c>
      <c r="C752" s="29"/>
      <c r="D752" s="29" t="s">
        <v>2504</v>
      </c>
      <c r="E752" s="29" t="s">
        <v>18</v>
      </c>
      <c r="F752" s="29" t="s">
        <v>526</v>
      </c>
      <c r="G752" s="29" t="s">
        <v>20</v>
      </c>
      <c r="H752" s="29" t="s">
        <v>538</v>
      </c>
      <c r="I752" s="42">
        <v>36</v>
      </c>
      <c r="J752" s="33" t="str">
        <f t="shared" si="12"/>
        <v>Каменск-Уральский городской округ Свердловской области, г. Каменск-Уральский, ул. Сибирская, д. 36</v>
      </c>
      <c r="K752" s="42">
        <v>600</v>
      </c>
      <c r="L752" s="42">
        <v>8</v>
      </c>
      <c r="M752" s="42">
        <v>4</v>
      </c>
      <c r="N752" s="47" t="s">
        <v>1707</v>
      </c>
      <c r="O752" s="39">
        <v>42465</v>
      </c>
      <c r="P752" s="38" t="s">
        <v>1615</v>
      </c>
      <c r="Q752" s="65">
        <v>2240255.96</v>
      </c>
    </row>
    <row r="753" spans="1:17" ht="33.75" x14ac:dyDescent="0.25">
      <c r="A753" s="1">
        <v>752</v>
      </c>
      <c r="B753" s="15" t="s">
        <v>499</v>
      </c>
      <c r="C753" s="29"/>
      <c r="D753" s="29" t="s">
        <v>2504</v>
      </c>
      <c r="E753" s="29" t="s">
        <v>18</v>
      </c>
      <c r="F753" s="29" t="s">
        <v>526</v>
      </c>
      <c r="G753" s="29" t="s">
        <v>20</v>
      </c>
      <c r="H753" s="29" t="s">
        <v>538</v>
      </c>
      <c r="I753" s="42">
        <v>42</v>
      </c>
      <c r="J753" s="33" t="str">
        <f t="shared" si="12"/>
        <v>Каменск-Уральский городской округ Свердловской области, г. Каменск-Уральский, ул. Сибирская, д. 42</v>
      </c>
      <c r="K753" s="42">
        <v>594.33000000000004</v>
      </c>
      <c r="L753" s="42">
        <v>8</v>
      </c>
      <c r="M753" s="42">
        <v>6</v>
      </c>
      <c r="N753" s="47" t="s">
        <v>1707</v>
      </c>
      <c r="O753" s="39">
        <v>42465</v>
      </c>
      <c r="P753" s="38" t="s">
        <v>1615</v>
      </c>
      <c r="Q753" s="65">
        <v>1269822.78</v>
      </c>
    </row>
    <row r="754" spans="1:17" ht="33.75" x14ac:dyDescent="0.25">
      <c r="A754" s="1">
        <v>753</v>
      </c>
      <c r="B754" s="15" t="s">
        <v>499</v>
      </c>
      <c r="C754" s="29"/>
      <c r="D754" s="29" t="s">
        <v>2504</v>
      </c>
      <c r="E754" s="29" t="s">
        <v>18</v>
      </c>
      <c r="F754" s="29" t="s">
        <v>526</v>
      </c>
      <c r="G754" s="29" t="s">
        <v>20</v>
      </c>
      <c r="H754" s="29" t="s">
        <v>538</v>
      </c>
      <c r="I754" s="42">
        <v>44</v>
      </c>
      <c r="J754" s="33" t="str">
        <f t="shared" si="12"/>
        <v>Каменск-Уральский городской округ Свердловской области, г. Каменск-Уральский, ул. Сибирская, д. 44</v>
      </c>
      <c r="K754" s="42">
        <v>601.48</v>
      </c>
      <c r="L754" s="42">
        <v>8</v>
      </c>
      <c r="M754" s="42">
        <v>6</v>
      </c>
      <c r="N754" s="47" t="s">
        <v>1707</v>
      </c>
      <c r="O754" s="39">
        <v>42465</v>
      </c>
      <c r="P754" s="38" t="s">
        <v>1615</v>
      </c>
      <c r="Q754" s="65">
        <v>1109332.1599999999</v>
      </c>
    </row>
    <row r="755" spans="1:17" ht="33.75" x14ac:dyDescent="0.25">
      <c r="A755" s="1">
        <v>754</v>
      </c>
      <c r="B755" s="15" t="s">
        <v>499</v>
      </c>
      <c r="C755" s="29"/>
      <c r="D755" s="29" t="s">
        <v>2504</v>
      </c>
      <c r="E755" s="29" t="s">
        <v>18</v>
      </c>
      <c r="F755" s="29" t="s">
        <v>526</v>
      </c>
      <c r="G755" s="29" t="s">
        <v>20</v>
      </c>
      <c r="H755" s="29" t="s">
        <v>538</v>
      </c>
      <c r="I755" s="42">
        <v>46</v>
      </c>
      <c r="J755" s="33" t="str">
        <f t="shared" si="12"/>
        <v>Каменск-Уральский городской округ Свердловской области, г. Каменск-Уральский, ул. Сибирская, д. 46</v>
      </c>
      <c r="K755" s="42">
        <v>607.64</v>
      </c>
      <c r="L755" s="42">
        <v>8</v>
      </c>
      <c r="M755" s="42">
        <v>5</v>
      </c>
      <c r="N755" s="47" t="s">
        <v>1707</v>
      </c>
      <c r="O755" s="39">
        <v>42465</v>
      </c>
      <c r="P755" s="38" t="s">
        <v>1615</v>
      </c>
      <c r="Q755" s="65">
        <v>979906.22</v>
      </c>
    </row>
    <row r="756" spans="1:17" ht="33.75" x14ac:dyDescent="0.25">
      <c r="A756" s="1">
        <v>755</v>
      </c>
      <c r="B756" s="15" t="s">
        <v>499</v>
      </c>
      <c r="C756" s="29"/>
      <c r="D756" s="29" t="s">
        <v>2504</v>
      </c>
      <c r="E756" s="29" t="s">
        <v>18</v>
      </c>
      <c r="F756" s="29" t="s">
        <v>526</v>
      </c>
      <c r="G756" s="29" t="s">
        <v>20</v>
      </c>
      <c r="H756" s="29" t="s">
        <v>538</v>
      </c>
      <c r="I756" s="42">
        <v>48</v>
      </c>
      <c r="J756" s="33" t="str">
        <f t="shared" si="12"/>
        <v>Каменск-Уральский городской округ Свердловской области, г. Каменск-Уральский, ул. Сибирская, д. 48</v>
      </c>
      <c r="K756" s="42">
        <v>592.24</v>
      </c>
      <c r="L756" s="42">
        <v>8</v>
      </c>
      <c r="M756" s="42">
        <v>4</v>
      </c>
      <c r="N756" s="47" t="s">
        <v>1707</v>
      </c>
      <c r="O756" s="39">
        <v>42465</v>
      </c>
      <c r="P756" s="38" t="s">
        <v>1615</v>
      </c>
      <c r="Q756" s="65">
        <v>1928651</v>
      </c>
    </row>
    <row r="757" spans="1:17" ht="33.75" x14ac:dyDescent="0.25">
      <c r="A757" s="1">
        <v>756</v>
      </c>
      <c r="B757" s="15" t="s">
        <v>499</v>
      </c>
      <c r="C757" s="29"/>
      <c r="D757" s="29" t="s">
        <v>2504</v>
      </c>
      <c r="E757" s="29" t="s">
        <v>18</v>
      </c>
      <c r="F757" s="29" t="s">
        <v>526</v>
      </c>
      <c r="G757" s="29" t="s">
        <v>20</v>
      </c>
      <c r="H757" s="29" t="s">
        <v>87</v>
      </c>
      <c r="I757" s="42">
        <v>21</v>
      </c>
      <c r="J757" s="33" t="str">
        <f t="shared" si="12"/>
        <v>Каменск-Уральский городской округ Свердловской области, г. Каменск-Уральский, ул. Строителей, д. 21</v>
      </c>
      <c r="K757" s="42">
        <v>3005.75</v>
      </c>
      <c r="L757" s="42">
        <v>29</v>
      </c>
      <c r="M757" s="42">
        <v>1</v>
      </c>
      <c r="N757" s="47" t="s">
        <v>1709</v>
      </c>
      <c r="O757" s="39">
        <v>42314</v>
      </c>
      <c r="P757" s="38" t="s">
        <v>1615</v>
      </c>
      <c r="Q757" s="65">
        <v>474201.88</v>
      </c>
    </row>
    <row r="758" spans="1:17" ht="33.75" x14ac:dyDescent="0.25">
      <c r="A758" s="1">
        <v>757</v>
      </c>
      <c r="B758" s="15" t="s">
        <v>499</v>
      </c>
      <c r="C758" s="29"/>
      <c r="D758" s="29" t="s">
        <v>2504</v>
      </c>
      <c r="E758" s="29" t="s">
        <v>18</v>
      </c>
      <c r="F758" s="29" t="s">
        <v>526</v>
      </c>
      <c r="G758" s="29" t="s">
        <v>20</v>
      </c>
      <c r="H758" s="29" t="s">
        <v>87</v>
      </c>
      <c r="I758" s="42">
        <v>25</v>
      </c>
      <c r="J758" s="33" t="str">
        <f t="shared" si="12"/>
        <v>Каменск-Уральский городской округ Свердловской области, г. Каменск-Уральский, ул. Строителей, д. 25</v>
      </c>
      <c r="K758" s="42">
        <v>3850</v>
      </c>
      <c r="L758" s="42">
        <v>40</v>
      </c>
      <c r="M758" s="42">
        <v>4</v>
      </c>
      <c r="N758" s="47" t="s">
        <v>1709</v>
      </c>
      <c r="O758" s="39">
        <v>42314</v>
      </c>
      <c r="P758" s="38" t="s">
        <v>1615</v>
      </c>
      <c r="Q758" s="65">
        <v>7074930.7199999997</v>
      </c>
    </row>
    <row r="759" spans="1:17" ht="33.75" x14ac:dyDescent="0.25">
      <c r="A759" s="1">
        <v>758</v>
      </c>
      <c r="B759" s="15" t="s">
        <v>499</v>
      </c>
      <c r="C759" s="29"/>
      <c r="D759" s="29" t="s">
        <v>2504</v>
      </c>
      <c r="E759" s="29" t="s">
        <v>18</v>
      </c>
      <c r="F759" s="29" t="s">
        <v>526</v>
      </c>
      <c r="G759" s="29" t="s">
        <v>20</v>
      </c>
      <c r="H759" s="29" t="s">
        <v>87</v>
      </c>
      <c r="I759" s="42">
        <v>29</v>
      </c>
      <c r="J759" s="33" t="str">
        <f t="shared" si="12"/>
        <v>Каменск-Уральский городской округ Свердловской области, г. Каменск-Уральский, ул. Строителей, д. 29</v>
      </c>
      <c r="K759" s="42">
        <v>2183.7199999999998</v>
      </c>
      <c r="L759" s="42">
        <v>18</v>
      </c>
      <c r="M759" s="42">
        <v>6</v>
      </c>
      <c r="N759" s="47" t="s">
        <v>1707</v>
      </c>
      <c r="O759" s="39">
        <v>42465</v>
      </c>
      <c r="P759" s="38" t="s">
        <v>1615</v>
      </c>
      <c r="Q759" s="65">
        <v>6226405.7000000002</v>
      </c>
    </row>
    <row r="760" spans="1:17" ht="33.75" x14ac:dyDescent="0.25">
      <c r="A760" s="1">
        <v>759</v>
      </c>
      <c r="B760" s="15" t="s">
        <v>499</v>
      </c>
      <c r="C760" s="29"/>
      <c r="D760" s="29" t="s">
        <v>2504</v>
      </c>
      <c r="E760" s="29" t="s">
        <v>18</v>
      </c>
      <c r="F760" s="29" t="s">
        <v>526</v>
      </c>
      <c r="G760" s="29" t="s">
        <v>20</v>
      </c>
      <c r="H760" s="29" t="s">
        <v>87</v>
      </c>
      <c r="I760" s="42">
        <v>30</v>
      </c>
      <c r="J760" s="33" t="str">
        <f t="shared" si="12"/>
        <v>Каменск-Уральский городской округ Свердловской области, г. Каменск-Уральский, ул. Строителей, д. 30</v>
      </c>
      <c r="K760" s="42">
        <v>573.20000000000005</v>
      </c>
      <c r="L760" s="42">
        <v>8</v>
      </c>
      <c r="M760" s="42">
        <v>1</v>
      </c>
      <c r="N760" s="47" t="s">
        <v>1708</v>
      </c>
      <c r="O760" s="39">
        <v>42521</v>
      </c>
      <c r="P760" s="38" t="s">
        <v>1615</v>
      </c>
      <c r="Q760" s="65">
        <v>1064011.8999999999</v>
      </c>
    </row>
    <row r="761" spans="1:17" ht="33.75" x14ac:dyDescent="0.25">
      <c r="A761" s="1">
        <v>760</v>
      </c>
      <c r="B761" s="15" t="s">
        <v>499</v>
      </c>
      <c r="C761" s="29"/>
      <c r="D761" s="29" t="s">
        <v>2504</v>
      </c>
      <c r="E761" s="29" t="s">
        <v>18</v>
      </c>
      <c r="F761" s="29" t="s">
        <v>526</v>
      </c>
      <c r="G761" s="29" t="s">
        <v>20</v>
      </c>
      <c r="H761" s="29" t="s">
        <v>87</v>
      </c>
      <c r="I761" s="42">
        <v>32</v>
      </c>
      <c r="J761" s="33" t="str">
        <f t="shared" si="12"/>
        <v>Каменск-Уральский городской округ Свердловской области, г. Каменск-Уральский, ул. Строителей, д. 32</v>
      </c>
      <c r="K761" s="42">
        <v>990.6</v>
      </c>
      <c r="L761" s="42">
        <v>27</v>
      </c>
      <c r="M761" s="42">
        <v>3</v>
      </c>
      <c r="N761" s="47" t="s">
        <v>1708</v>
      </c>
      <c r="O761" s="39">
        <v>42521</v>
      </c>
      <c r="P761" s="38" t="s">
        <v>1615</v>
      </c>
      <c r="Q761" s="65">
        <v>1877161.7</v>
      </c>
    </row>
    <row r="762" spans="1:17" ht="33.75" x14ac:dyDescent="0.25">
      <c r="A762" s="1">
        <v>761</v>
      </c>
      <c r="B762" s="15" t="s">
        <v>499</v>
      </c>
      <c r="C762" s="29"/>
      <c r="D762" s="29" t="s">
        <v>2504</v>
      </c>
      <c r="E762" s="29" t="s">
        <v>18</v>
      </c>
      <c r="F762" s="29" t="s">
        <v>526</v>
      </c>
      <c r="G762" s="29" t="s">
        <v>20</v>
      </c>
      <c r="H762" s="29" t="s">
        <v>87</v>
      </c>
      <c r="I762" s="42">
        <v>33</v>
      </c>
      <c r="J762" s="33" t="str">
        <f t="shared" si="12"/>
        <v>Каменск-Уральский городской округ Свердловской области, г. Каменск-Уральский, ул. Строителей, д. 33</v>
      </c>
      <c r="K762" s="42">
        <v>2156.6999999999998</v>
      </c>
      <c r="L762" s="42">
        <v>33</v>
      </c>
      <c r="M762" s="42">
        <v>7</v>
      </c>
      <c r="N762" s="47" t="s">
        <v>1707</v>
      </c>
      <c r="O762" s="39">
        <v>42465</v>
      </c>
      <c r="P762" s="38" t="s">
        <v>1615</v>
      </c>
      <c r="Q762" s="65">
        <v>7755488.6399999997</v>
      </c>
    </row>
    <row r="763" spans="1:17" ht="33.75" x14ac:dyDescent="0.25">
      <c r="A763" s="1">
        <v>762</v>
      </c>
      <c r="B763" s="15" t="s">
        <v>499</v>
      </c>
      <c r="C763" s="29"/>
      <c r="D763" s="29" t="s">
        <v>2504</v>
      </c>
      <c r="E763" s="29" t="s">
        <v>18</v>
      </c>
      <c r="F763" s="29" t="s">
        <v>526</v>
      </c>
      <c r="G763" s="29" t="s">
        <v>20</v>
      </c>
      <c r="H763" s="29" t="s">
        <v>87</v>
      </c>
      <c r="I763" s="42">
        <v>34</v>
      </c>
      <c r="J763" s="33" t="str">
        <f t="shared" si="12"/>
        <v>Каменск-Уральский городской округ Свердловской области, г. Каменск-Уральский, ул. Строителей, д. 34</v>
      </c>
      <c r="K763" s="42">
        <v>594</v>
      </c>
      <c r="L763" s="42">
        <v>8</v>
      </c>
      <c r="M763" s="42">
        <v>2</v>
      </c>
      <c r="N763" s="47" t="s">
        <v>1708</v>
      </c>
      <c r="O763" s="39">
        <v>42521</v>
      </c>
      <c r="P763" s="38" t="s">
        <v>1615</v>
      </c>
      <c r="Q763" s="65">
        <v>1190129.1200000001</v>
      </c>
    </row>
    <row r="764" spans="1:17" ht="33.75" x14ac:dyDescent="0.25">
      <c r="A764" s="1">
        <v>763</v>
      </c>
      <c r="B764" s="15" t="s">
        <v>499</v>
      </c>
      <c r="C764" s="29"/>
      <c r="D764" s="29" t="s">
        <v>2504</v>
      </c>
      <c r="E764" s="29" t="s">
        <v>18</v>
      </c>
      <c r="F764" s="29" t="s">
        <v>526</v>
      </c>
      <c r="G764" s="29" t="s">
        <v>20</v>
      </c>
      <c r="H764" s="29" t="s">
        <v>87</v>
      </c>
      <c r="I764" s="42">
        <v>45</v>
      </c>
      <c r="J764" s="33" t="str">
        <f t="shared" si="12"/>
        <v>Каменск-Уральский городской округ Свердловской области, г. Каменск-Уральский, ул. Строителей, д. 45</v>
      </c>
      <c r="K764" s="42">
        <v>693.3</v>
      </c>
      <c r="L764" s="42">
        <v>12</v>
      </c>
      <c r="M764" s="42">
        <v>8</v>
      </c>
      <c r="N764" s="47" t="s">
        <v>1708</v>
      </c>
      <c r="O764" s="39">
        <v>42521</v>
      </c>
      <c r="P764" s="38" t="s">
        <v>1615</v>
      </c>
      <c r="Q764" s="65">
        <v>3114416.94</v>
      </c>
    </row>
    <row r="765" spans="1:17" ht="33.75" x14ac:dyDescent="0.25">
      <c r="A765" s="1">
        <v>764</v>
      </c>
      <c r="B765" s="15" t="s">
        <v>499</v>
      </c>
      <c r="C765" s="29"/>
      <c r="D765" s="29" t="s">
        <v>2504</v>
      </c>
      <c r="E765" s="29" t="s">
        <v>18</v>
      </c>
      <c r="F765" s="29" t="s">
        <v>526</v>
      </c>
      <c r="G765" s="29" t="s">
        <v>20</v>
      </c>
      <c r="H765" s="29" t="s">
        <v>87</v>
      </c>
      <c r="I765" s="42">
        <v>47</v>
      </c>
      <c r="J765" s="33" t="str">
        <f t="shared" si="12"/>
        <v>Каменск-Уральский городской округ Свердловской области, г. Каменск-Уральский, ул. Строителей, д. 47</v>
      </c>
      <c r="K765" s="42">
        <v>681.7</v>
      </c>
      <c r="L765" s="42">
        <v>12</v>
      </c>
      <c r="M765" s="42">
        <v>7</v>
      </c>
      <c r="N765" s="47" t="s">
        <v>1708</v>
      </c>
      <c r="O765" s="39">
        <v>42521</v>
      </c>
      <c r="P765" s="38" t="s">
        <v>1615</v>
      </c>
      <c r="Q765" s="65">
        <v>1714341.76</v>
      </c>
    </row>
    <row r="766" spans="1:17" ht="33.75" x14ac:dyDescent="0.25">
      <c r="A766" s="1">
        <v>765</v>
      </c>
      <c r="B766" s="15" t="s">
        <v>499</v>
      </c>
      <c r="C766" s="29"/>
      <c r="D766" s="29" t="s">
        <v>2504</v>
      </c>
      <c r="E766" s="29" t="s">
        <v>18</v>
      </c>
      <c r="F766" s="29" t="s">
        <v>526</v>
      </c>
      <c r="G766" s="29" t="s">
        <v>20</v>
      </c>
      <c r="H766" s="29" t="s">
        <v>295</v>
      </c>
      <c r="I766" s="42">
        <v>10</v>
      </c>
      <c r="J766" s="33" t="str">
        <f t="shared" si="12"/>
        <v>Каменск-Уральский городской округ Свердловской области, г. Каменск-Уральский, ул. Титова, д. 10</v>
      </c>
      <c r="K766" s="42">
        <v>599.05999999999995</v>
      </c>
      <c r="L766" s="42">
        <v>8</v>
      </c>
      <c r="M766" s="42">
        <v>6</v>
      </c>
      <c r="N766" s="47" t="s">
        <v>1707</v>
      </c>
      <c r="O766" s="39">
        <v>42465</v>
      </c>
      <c r="P766" s="38" t="s">
        <v>1615</v>
      </c>
      <c r="Q766" s="65">
        <v>902023.86</v>
      </c>
    </row>
    <row r="767" spans="1:17" ht="33.75" x14ac:dyDescent="0.25">
      <c r="A767" s="1">
        <v>766</v>
      </c>
      <c r="B767" s="15" t="s">
        <v>499</v>
      </c>
      <c r="C767" s="29"/>
      <c r="D767" s="29" t="s">
        <v>2504</v>
      </c>
      <c r="E767" s="29" t="s">
        <v>18</v>
      </c>
      <c r="F767" s="29" t="s">
        <v>526</v>
      </c>
      <c r="G767" s="29" t="s">
        <v>20</v>
      </c>
      <c r="H767" s="29" t="s">
        <v>295</v>
      </c>
      <c r="I767" s="42">
        <v>6</v>
      </c>
      <c r="J767" s="33" t="str">
        <f t="shared" si="12"/>
        <v>Каменск-Уральский городской округ Свердловской области, г. Каменск-Уральский, ул. Титова, д. 6</v>
      </c>
      <c r="K767" s="42">
        <v>608</v>
      </c>
      <c r="L767" s="42">
        <v>11</v>
      </c>
      <c r="M767" s="42">
        <v>3</v>
      </c>
      <c r="N767" s="47" t="s">
        <v>1707</v>
      </c>
      <c r="O767" s="39">
        <v>42465</v>
      </c>
      <c r="P767" s="38" t="s">
        <v>1615</v>
      </c>
      <c r="Q767" s="65">
        <v>995296.96</v>
      </c>
    </row>
    <row r="768" spans="1:17" ht="33.75" x14ac:dyDescent="0.25">
      <c r="A768" s="1">
        <v>767</v>
      </c>
      <c r="B768" s="15" t="s">
        <v>499</v>
      </c>
      <c r="C768" s="29"/>
      <c r="D768" s="29" t="s">
        <v>2504</v>
      </c>
      <c r="E768" s="29" t="s">
        <v>18</v>
      </c>
      <c r="F768" s="29" t="s">
        <v>526</v>
      </c>
      <c r="G768" s="29" t="s">
        <v>20</v>
      </c>
      <c r="H768" s="29" t="s">
        <v>215</v>
      </c>
      <c r="I768" s="42">
        <v>30</v>
      </c>
      <c r="J768" s="33" t="str">
        <f t="shared" si="12"/>
        <v>Каменск-Уральский городской округ Свердловской области, г. Каменск-Уральский, ул. Уральская, д. 30</v>
      </c>
      <c r="K768" s="42">
        <v>695.31</v>
      </c>
      <c r="L768" s="42">
        <v>46</v>
      </c>
      <c r="M768" s="42">
        <v>8</v>
      </c>
      <c r="N768" s="47" t="s">
        <v>1880</v>
      </c>
      <c r="O768" s="39" t="s">
        <v>1881</v>
      </c>
      <c r="P768" s="38" t="s">
        <v>1882</v>
      </c>
      <c r="Q768" s="65">
        <v>4847073.68</v>
      </c>
    </row>
    <row r="769" spans="1:17" ht="33.75" x14ac:dyDescent="0.25">
      <c r="A769" s="1">
        <v>768</v>
      </c>
      <c r="B769" s="15" t="s">
        <v>499</v>
      </c>
      <c r="C769" s="29"/>
      <c r="D769" s="29" t="s">
        <v>2504</v>
      </c>
      <c r="E769" s="29" t="s">
        <v>18</v>
      </c>
      <c r="F769" s="29" t="s">
        <v>526</v>
      </c>
      <c r="G769" s="29" t="s">
        <v>20</v>
      </c>
      <c r="H769" s="29" t="s">
        <v>215</v>
      </c>
      <c r="I769" s="42">
        <v>47</v>
      </c>
      <c r="J769" s="33" t="str">
        <f t="shared" si="12"/>
        <v>Каменск-Уральский городской округ Свердловской области, г. Каменск-Уральский, ул. Уральская, д. 47</v>
      </c>
      <c r="K769" s="42">
        <v>836.4</v>
      </c>
      <c r="L769" s="42">
        <v>8</v>
      </c>
      <c r="M769" s="42">
        <v>3</v>
      </c>
      <c r="N769" s="47" t="s">
        <v>1709</v>
      </c>
      <c r="O769" s="39">
        <v>42314</v>
      </c>
      <c r="P769" s="38" t="s">
        <v>1615</v>
      </c>
      <c r="Q769" s="65">
        <v>1367773.85</v>
      </c>
    </row>
    <row r="770" spans="1:17" ht="33.75" x14ac:dyDescent="0.25">
      <c r="A770" s="1">
        <v>769</v>
      </c>
      <c r="B770" s="15" t="s">
        <v>499</v>
      </c>
      <c r="C770" s="29"/>
      <c r="D770" s="29" t="s">
        <v>2504</v>
      </c>
      <c r="E770" s="29" t="s">
        <v>18</v>
      </c>
      <c r="F770" s="29" t="s">
        <v>526</v>
      </c>
      <c r="G770" s="29" t="s">
        <v>20</v>
      </c>
      <c r="H770" s="29" t="s">
        <v>67</v>
      </c>
      <c r="I770" s="42">
        <v>39</v>
      </c>
      <c r="J770" s="33" t="str">
        <f t="shared" ref="J770:J833" si="13">C770&amp;""&amp;D770&amp;", "&amp;E770&amp;" "&amp;F770&amp;", "&amp;G770&amp;" "&amp;H770&amp;", д. "&amp;I770</f>
        <v>Каменск-Уральский городской округ Свердловской области, г. Каменск-Уральский, ул. Урицкого, д. 39</v>
      </c>
      <c r="K770" s="42">
        <v>519.20000000000005</v>
      </c>
      <c r="L770" s="42">
        <v>8</v>
      </c>
      <c r="M770" s="42">
        <v>6</v>
      </c>
      <c r="N770" s="47" t="s">
        <v>1708</v>
      </c>
      <c r="O770" s="39">
        <v>42521</v>
      </c>
      <c r="P770" s="38" t="s">
        <v>1615</v>
      </c>
      <c r="Q770" s="65">
        <v>2340649.1800000002</v>
      </c>
    </row>
    <row r="771" spans="1:17" ht="33.75" x14ac:dyDescent="0.25">
      <c r="A771" s="1">
        <v>770</v>
      </c>
      <c r="B771" s="15" t="s">
        <v>499</v>
      </c>
      <c r="C771" s="29"/>
      <c r="D771" s="29" t="s">
        <v>2504</v>
      </c>
      <c r="E771" s="29" t="s">
        <v>18</v>
      </c>
      <c r="F771" s="29" t="s">
        <v>526</v>
      </c>
      <c r="G771" s="29" t="s">
        <v>20</v>
      </c>
      <c r="H771" s="29" t="s">
        <v>39</v>
      </c>
      <c r="I771" s="42">
        <v>1</v>
      </c>
      <c r="J771" s="33" t="str">
        <f t="shared" si="13"/>
        <v>Каменск-Уральский городской округ Свердловской области, г. Каменск-Уральский, ул. Центральная, д. 1</v>
      </c>
      <c r="K771" s="42">
        <v>763.2</v>
      </c>
      <c r="L771" s="42">
        <v>12</v>
      </c>
      <c r="M771" s="42">
        <v>4</v>
      </c>
      <c r="N771" s="47" t="s">
        <v>1707</v>
      </c>
      <c r="O771" s="39">
        <v>42465</v>
      </c>
      <c r="P771" s="38" t="s">
        <v>1615</v>
      </c>
      <c r="Q771" s="65">
        <v>1159300.44</v>
      </c>
    </row>
    <row r="772" spans="1:17" ht="33.75" x14ac:dyDescent="0.25">
      <c r="A772" s="1">
        <v>771</v>
      </c>
      <c r="B772" s="15" t="s">
        <v>499</v>
      </c>
      <c r="C772" s="29"/>
      <c r="D772" s="29" t="s">
        <v>2504</v>
      </c>
      <c r="E772" s="29" t="s">
        <v>18</v>
      </c>
      <c r="F772" s="29" t="s">
        <v>526</v>
      </c>
      <c r="G772" s="29" t="s">
        <v>20</v>
      </c>
      <c r="H772" s="29" t="s">
        <v>39</v>
      </c>
      <c r="I772" s="42">
        <v>14</v>
      </c>
      <c r="J772" s="33" t="str">
        <f t="shared" si="13"/>
        <v>Каменск-Уральский городской округ Свердловской области, г. Каменск-Уральский, ул. Центральная, д. 14</v>
      </c>
      <c r="K772" s="42">
        <v>754.9</v>
      </c>
      <c r="L772" s="42">
        <v>26</v>
      </c>
      <c r="M772" s="42">
        <v>7</v>
      </c>
      <c r="N772" s="47" t="s">
        <v>1708</v>
      </c>
      <c r="O772" s="39">
        <v>42521</v>
      </c>
      <c r="P772" s="38" t="s">
        <v>1615</v>
      </c>
      <c r="Q772" s="65">
        <v>3092104.57</v>
      </c>
    </row>
    <row r="773" spans="1:17" ht="33.75" x14ac:dyDescent="0.25">
      <c r="A773" s="1">
        <v>772</v>
      </c>
      <c r="B773" s="15" t="s">
        <v>499</v>
      </c>
      <c r="C773" s="29"/>
      <c r="D773" s="29" t="s">
        <v>2504</v>
      </c>
      <c r="E773" s="29" t="s">
        <v>18</v>
      </c>
      <c r="F773" s="29" t="s">
        <v>526</v>
      </c>
      <c r="G773" s="29" t="s">
        <v>20</v>
      </c>
      <c r="H773" s="29" t="s">
        <v>39</v>
      </c>
      <c r="I773" s="42">
        <v>2</v>
      </c>
      <c r="J773" s="33" t="str">
        <f t="shared" si="13"/>
        <v>Каменск-Уральский городской округ Свердловской области, г. Каменск-Уральский, ул. Центральная, д. 2</v>
      </c>
      <c r="K773" s="42">
        <v>743.3</v>
      </c>
      <c r="L773" s="42">
        <v>12</v>
      </c>
      <c r="M773" s="42">
        <v>3</v>
      </c>
      <c r="N773" s="47" t="s">
        <v>1707</v>
      </c>
      <c r="O773" s="39">
        <v>42465</v>
      </c>
      <c r="P773" s="38" t="s">
        <v>1615</v>
      </c>
      <c r="Q773" s="65">
        <v>417769.56</v>
      </c>
    </row>
    <row r="774" spans="1:17" ht="33.75" x14ac:dyDescent="0.25">
      <c r="A774" s="1">
        <v>773</v>
      </c>
      <c r="B774" s="15" t="s">
        <v>499</v>
      </c>
      <c r="C774" s="29"/>
      <c r="D774" s="29" t="s">
        <v>2504</v>
      </c>
      <c r="E774" s="29" t="s">
        <v>18</v>
      </c>
      <c r="F774" s="29" t="s">
        <v>526</v>
      </c>
      <c r="G774" s="29" t="s">
        <v>20</v>
      </c>
      <c r="H774" s="29" t="s">
        <v>39</v>
      </c>
      <c r="I774" s="42">
        <v>22</v>
      </c>
      <c r="J774" s="33" t="str">
        <f t="shared" si="13"/>
        <v>Каменск-Уральский городской округ Свердловской области, г. Каменск-Уральский, ул. Центральная, д. 22</v>
      </c>
      <c r="K774" s="42">
        <v>596.39</v>
      </c>
      <c r="L774" s="42">
        <v>8</v>
      </c>
      <c r="M774" s="42">
        <v>4</v>
      </c>
      <c r="N774" s="47" t="s">
        <v>1880</v>
      </c>
      <c r="O774" s="39" t="s">
        <v>1881</v>
      </c>
      <c r="P774" s="38" t="s">
        <v>1882</v>
      </c>
      <c r="Q774" s="65">
        <v>1882379.6600000001</v>
      </c>
    </row>
    <row r="775" spans="1:17" ht="33.75" x14ac:dyDescent="0.25">
      <c r="A775" s="1">
        <v>774</v>
      </c>
      <c r="B775" s="15" t="s">
        <v>499</v>
      </c>
      <c r="C775" s="29"/>
      <c r="D775" s="29" t="s">
        <v>2504</v>
      </c>
      <c r="E775" s="29" t="s">
        <v>18</v>
      </c>
      <c r="F775" s="29" t="s">
        <v>526</v>
      </c>
      <c r="G775" s="29" t="s">
        <v>20</v>
      </c>
      <c r="H775" s="29" t="s">
        <v>39</v>
      </c>
      <c r="I775" s="42">
        <v>24</v>
      </c>
      <c r="J775" s="33" t="str">
        <f t="shared" si="13"/>
        <v>Каменск-Уральский городской округ Свердловской области, г. Каменск-Уральский, ул. Центральная, д. 24</v>
      </c>
      <c r="K775" s="42">
        <v>596.86</v>
      </c>
      <c r="L775" s="42">
        <v>8</v>
      </c>
      <c r="M775" s="42">
        <v>5</v>
      </c>
      <c r="N775" s="47" t="s">
        <v>1707</v>
      </c>
      <c r="O775" s="39">
        <v>42465</v>
      </c>
      <c r="P775" s="38" t="s">
        <v>1615</v>
      </c>
      <c r="Q775" s="65">
        <v>2701047.14</v>
      </c>
    </row>
    <row r="776" spans="1:17" ht="33.75" x14ac:dyDescent="0.25">
      <c r="A776" s="1">
        <v>775</v>
      </c>
      <c r="B776" s="15" t="s">
        <v>499</v>
      </c>
      <c r="C776" s="29"/>
      <c r="D776" s="29" t="s">
        <v>2504</v>
      </c>
      <c r="E776" s="29" t="s">
        <v>18</v>
      </c>
      <c r="F776" s="29" t="s">
        <v>526</v>
      </c>
      <c r="G776" s="29" t="s">
        <v>20</v>
      </c>
      <c r="H776" s="29" t="s">
        <v>39</v>
      </c>
      <c r="I776" s="42">
        <v>3</v>
      </c>
      <c r="J776" s="33" t="str">
        <f t="shared" si="13"/>
        <v>Каменск-Уральский городской округ Свердловской области, г. Каменск-Уральский, ул. Центральная, д. 3</v>
      </c>
      <c r="K776" s="42">
        <v>737.2</v>
      </c>
      <c r="L776" s="42">
        <v>12</v>
      </c>
      <c r="M776" s="42">
        <v>7</v>
      </c>
      <c r="N776" s="47" t="s">
        <v>1708</v>
      </c>
      <c r="O776" s="39">
        <v>42521</v>
      </c>
      <c r="P776" s="38" t="s">
        <v>1615</v>
      </c>
      <c r="Q776" s="65">
        <v>2664838.59</v>
      </c>
    </row>
    <row r="777" spans="1:17" ht="33.75" x14ac:dyDescent="0.25">
      <c r="A777" s="1">
        <v>776</v>
      </c>
      <c r="B777" s="15" t="s">
        <v>499</v>
      </c>
      <c r="C777" s="29"/>
      <c r="D777" s="29" t="s">
        <v>2504</v>
      </c>
      <c r="E777" s="29" t="s">
        <v>18</v>
      </c>
      <c r="F777" s="29" t="s">
        <v>526</v>
      </c>
      <c r="G777" s="29" t="s">
        <v>20</v>
      </c>
      <c r="H777" s="29" t="s">
        <v>39</v>
      </c>
      <c r="I777" s="42">
        <v>4</v>
      </c>
      <c r="J777" s="33" t="str">
        <f t="shared" si="13"/>
        <v>Каменск-Уральский городской округ Свердловской области, г. Каменск-Уральский, ул. Центральная, д. 4</v>
      </c>
      <c r="K777" s="42">
        <v>755.7</v>
      </c>
      <c r="L777" s="42">
        <v>12</v>
      </c>
      <c r="M777" s="42">
        <v>3</v>
      </c>
      <c r="N777" s="47" t="s">
        <v>1707</v>
      </c>
      <c r="O777" s="39">
        <v>42465</v>
      </c>
      <c r="P777" s="38" t="s">
        <v>1615</v>
      </c>
      <c r="Q777" s="65">
        <v>649160.48</v>
      </c>
    </row>
    <row r="778" spans="1:17" ht="33.75" x14ac:dyDescent="0.25">
      <c r="A778" s="1">
        <v>777</v>
      </c>
      <c r="B778" s="15" t="s">
        <v>499</v>
      </c>
      <c r="C778" s="29"/>
      <c r="D778" s="29" t="s">
        <v>2504</v>
      </c>
      <c r="E778" s="29" t="s">
        <v>18</v>
      </c>
      <c r="F778" s="29" t="s">
        <v>526</v>
      </c>
      <c r="G778" s="29" t="s">
        <v>20</v>
      </c>
      <c r="H778" s="29" t="s">
        <v>39</v>
      </c>
      <c r="I778" s="42">
        <v>5</v>
      </c>
      <c r="J778" s="33" t="str">
        <f t="shared" si="13"/>
        <v>Каменск-Уральский городской округ Свердловской области, г. Каменск-Уральский, ул. Центральная, д. 5</v>
      </c>
      <c r="K778" s="42">
        <v>751.3</v>
      </c>
      <c r="L778" s="42">
        <v>12</v>
      </c>
      <c r="M778" s="42">
        <v>3</v>
      </c>
      <c r="N778" s="47" t="s">
        <v>1707</v>
      </c>
      <c r="O778" s="39">
        <v>42465</v>
      </c>
      <c r="P778" s="38" t="s">
        <v>1615</v>
      </c>
      <c r="Q778" s="65">
        <v>641784.30000000005</v>
      </c>
    </row>
    <row r="779" spans="1:17" ht="23.25" x14ac:dyDescent="0.25">
      <c r="A779" s="1">
        <v>778</v>
      </c>
      <c r="B779" s="2" t="s">
        <v>8</v>
      </c>
      <c r="C779" s="24"/>
      <c r="D779" s="29" t="s">
        <v>3021</v>
      </c>
      <c r="E779" s="29" t="s">
        <v>18</v>
      </c>
      <c r="F779" s="29" t="s">
        <v>72</v>
      </c>
      <c r="G779" s="29" t="s">
        <v>20</v>
      </c>
      <c r="H779" s="29" t="s">
        <v>73</v>
      </c>
      <c r="I779" s="42">
        <v>3</v>
      </c>
      <c r="J779" s="33" t="str">
        <f t="shared" si="13"/>
        <v>Камышловский городской округ Свердловской области, г. Камышлов, ул. Вокзальная, д. 3</v>
      </c>
      <c r="K779" s="42">
        <v>222.2</v>
      </c>
      <c r="L779" s="42">
        <v>6</v>
      </c>
      <c r="M779" s="42">
        <v>5</v>
      </c>
      <c r="N779" s="47" t="s">
        <v>1773</v>
      </c>
      <c r="O779" s="39">
        <v>42220</v>
      </c>
      <c r="P779" s="38" t="s">
        <v>1612</v>
      </c>
      <c r="Q779" s="65">
        <v>1568571.64</v>
      </c>
    </row>
    <row r="780" spans="1:17" ht="23.25" x14ac:dyDescent="0.25">
      <c r="A780" s="1">
        <v>779</v>
      </c>
      <c r="B780" s="2" t="s">
        <v>8</v>
      </c>
      <c r="C780" s="24"/>
      <c r="D780" s="29" t="s">
        <v>3021</v>
      </c>
      <c r="E780" s="29" t="s">
        <v>18</v>
      </c>
      <c r="F780" s="29" t="s">
        <v>72</v>
      </c>
      <c r="G780" s="29" t="s">
        <v>20</v>
      </c>
      <c r="H780" s="29" t="s">
        <v>74</v>
      </c>
      <c r="I780" s="42">
        <v>7</v>
      </c>
      <c r="J780" s="33" t="str">
        <f t="shared" si="13"/>
        <v>Камышловский городской округ Свердловской области, г. Камышлов, ул. Гагарина, д. 7</v>
      </c>
      <c r="K780" s="42">
        <v>496.43</v>
      </c>
      <c r="L780" s="42">
        <v>20</v>
      </c>
      <c r="M780" s="42">
        <v>5</v>
      </c>
      <c r="N780" s="47" t="s">
        <v>1773</v>
      </c>
      <c r="O780" s="39">
        <v>42220</v>
      </c>
      <c r="P780" s="38" t="s">
        <v>1612</v>
      </c>
      <c r="Q780" s="65">
        <v>1876204.72</v>
      </c>
    </row>
    <row r="781" spans="1:17" ht="23.25" x14ac:dyDescent="0.25">
      <c r="A781" s="1">
        <v>780</v>
      </c>
      <c r="B781" s="2" t="s">
        <v>8</v>
      </c>
      <c r="C781" s="24"/>
      <c r="D781" s="29" t="s">
        <v>3021</v>
      </c>
      <c r="E781" s="29" t="s">
        <v>18</v>
      </c>
      <c r="F781" s="29" t="s">
        <v>72</v>
      </c>
      <c r="G781" s="29" t="s">
        <v>20</v>
      </c>
      <c r="H781" s="29" t="s">
        <v>75</v>
      </c>
      <c r="I781" s="42">
        <v>33</v>
      </c>
      <c r="J781" s="33" t="str">
        <f t="shared" si="13"/>
        <v>Камышловский городской округ Свердловской области, г. Камышлов, ул. Карла Маркса, д. 33</v>
      </c>
      <c r="K781" s="42">
        <v>467.61</v>
      </c>
      <c r="L781" s="42">
        <v>5</v>
      </c>
      <c r="M781" s="42">
        <v>4</v>
      </c>
      <c r="N781" s="47" t="s">
        <v>1773</v>
      </c>
      <c r="O781" s="39">
        <v>42220</v>
      </c>
      <c r="P781" s="38" t="s">
        <v>1612</v>
      </c>
      <c r="Q781" s="65">
        <v>1318444.68</v>
      </c>
    </row>
    <row r="782" spans="1:17" ht="23.25" x14ac:dyDescent="0.25">
      <c r="A782" s="1">
        <v>781</v>
      </c>
      <c r="B782" s="2" t="s">
        <v>8</v>
      </c>
      <c r="C782" s="24"/>
      <c r="D782" s="29" t="s">
        <v>3021</v>
      </c>
      <c r="E782" s="29" t="s">
        <v>18</v>
      </c>
      <c r="F782" s="29" t="s">
        <v>72</v>
      </c>
      <c r="G782" s="29" t="s">
        <v>20</v>
      </c>
      <c r="H782" s="29" t="s">
        <v>75</v>
      </c>
      <c r="I782" s="42">
        <v>35</v>
      </c>
      <c r="J782" s="33" t="str">
        <f t="shared" si="13"/>
        <v>Камышловский городской округ Свердловской области, г. Камышлов, ул. Карла Маркса, д. 35</v>
      </c>
      <c r="K782" s="42">
        <v>499.9</v>
      </c>
      <c r="L782" s="42">
        <v>5</v>
      </c>
      <c r="M782" s="42">
        <v>4</v>
      </c>
      <c r="N782" s="47" t="s">
        <v>1773</v>
      </c>
      <c r="O782" s="39">
        <v>42220</v>
      </c>
      <c r="P782" s="38" t="s">
        <v>1612</v>
      </c>
      <c r="Q782" s="65">
        <v>1455619.68</v>
      </c>
    </row>
    <row r="783" spans="1:17" ht="23.25" x14ac:dyDescent="0.25">
      <c r="A783" s="1">
        <v>782</v>
      </c>
      <c r="B783" s="2" t="s">
        <v>8</v>
      </c>
      <c r="C783" s="24"/>
      <c r="D783" s="29" t="s">
        <v>3021</v>
      </c>
      <c r="E783" s="29" t="s">
        <v>18</v>
      </c>
      <c r="F783" s="29" t="s">
        <v>72</v>
      </c>
      <c r="G783" s="29" t="s">
        <v>20</v>
      </c>
      <c r="H783" s="29" t="s">
        <v>53</v>
      </c>
      <c r="I783" s="42">
        <v>16</v>
      </c>
      <c r="J783" s="33" t="str">
        <f t="shared" si="13"/>
        <v>Камышловский городской округ Свердловской области, г. Камышлов, ул. Комсомольская, д. 16</v>
      </c>
      <c r="K783" s="42">
        <v>318.56</v>
      </c>
      <c r="L783" s="42">
        <v>10</v>
      </c>
      <c r="M783" s="42">
        <v>5</v>
      </c>
      <c r="N783" s="47" t="s">
        <v>1773</v>
      </c>
      <c r="O783" s="39">
        <v>42220</v>
      </c>
      <c r="P783" s="38" t="s">
        <v>1612</v>
      </c>
      <c r="Q783" s="65">
        <v>2735955.08</v>
      </c>
    </row>
    <row r="784" spans="1:17" ht="23.25" x14ac:dyDescent="0.25">
      <c r="A784" s="1">
        <v>783</v>
      </c>
      <c r="B784" s="2" t="s">
        <v>8</v>
      </c>
      <c r="C784" s="24"/>
      <c r="D784" s="29" t="s">
        <v>3021</v>
      </c>
      <c r="E784" s="29" t="s">
        <v>18</v>
      </c>
      <c r="F784" s="29" t="s">
        <v>72</v>
      </c>
      <c r="G784" s="29" t="s">
        <v>20</v>
      </c>
      <c r="H784" s="29" t="s">
        <v>76</v>
      </c>
      <c r="I784" s="42">
        <v>42</v>
      </c>
      <c r="J784" s="33" t="str">
        <f t="shared" si="13"/>
        <v>Камышловский городской округ Свердловской области, г. Камышлов, ул. Красных Орлов, д. 42</v>
      </c>
      <c r="K784" s="42">
        <v>189.09</v>
      </c>
      <c r="L784" s="42">
        <v>5</v>
      </c>
      <c r="M784" s="42">
        <v>5</v>
      </c>
      <c r="N784" s="47" t="s">
        <v>1773</v>
      </c>
      <c r="O784" s="39">
        <v>42220</v>
      </c>
      <c r="P784" s="38" t="s">
        <v>1612</v>
      </c>
      <c r="Q784" s="65">
        <v>1674272.5</v>
      </c>
    </row>
    <row r="785" spans="1:17" ht="23.25" x14ac:dyDescent="0.25">
      <c r="A785" s="1">
        <v>784</v>
      </c>
      <c r="B785" s="2" t="s">
        <v>8</v>
      </c>
      <c r="C785" s="24"/>
      <c r="D785" s="29" t="s">
        <v>3021</v>
      </c>
      <c r="E785" s="29" t="s">
        <v>18</v>
      </c>
      <c r="F785" s="29" t="s">
        <v>72</v>
      </c>
      <c r="G785" s="29" t="s">
        <v>20</v>
      </c>
      <c r="H785" s="29" t="s">
        <v>76</v>
      </c>
      <c r="I785" s="42">
        <v>85</v>
      </c>
      <c r="J785" s="33" t="str">
        <f t="shared" si="13"/>
        <v>Камышловский городской округ Свердловской области, г. Камышлов, ул. Красных Орлов, д. 85</v>
      </c>
      <c r="K785" s="42">
        <v>486.42</v>
      </c>
      <c r="L785" s="42">
        <v>11</v>
      </c>
      <c r="M785" s="42">
        <v>5</v>
      </c>
      <c r="N785" s="47" t="s">
        <v>1773</v>
      </c>
      <c r="O785" s="39">
        <v>42220</v>
      </c>
      <c r="P785" s="38" t="s">
        <v>1612</v>
      </c>
      <c r="Q785" s="65">
        <v>683566.92</v>
      </c>
    </row>
    <row r="786" spans="1:17" ht="23.25" x14ac:dyDescent="0.25">
      <c r="A786" s="1">
        <v>785</v>
      </c>
      <c r="B786" s="2" t="s">
        <v>8</v>
      </c>
      <c r="C786" s="24"/>
      <c r="D786" s="29" t="s">
        <v>3021</v>
      </c>
      <c r="E786" s="29" t="s">
        <v>18</v>
      </c>
      <c r="F786" s="29" t="s">
        <v>72</v>
      </c>
      <c r="G786" s="29" t="s">
        <v>20</v>
      </c>
      <c r="H786" s="29" t="s">
        <v>36</v>
      </c>
      <c r="I786" s="42">
        <v>21</v>
      </c>
      <c r="J786" s="33" t="str">
        <f t="shared" si="13"/>
        <v>Камышловский городской округ Свердловской области, г. Камышлов, ул. Ленина, д. 21</v>
      </c>
      <c r="K786" s="42">
        <v>404.91</v>
      </c>
      <c r="L786" s="42">
        <v>11</v>
      </c>
      <c r="M786" s="42">
        <v>5</v>
      </c>
      <c r="N786" s="47" t="s">
        <v>1773</v>
      </c>
      <c r="O786" s="39">
        <v>42220</v>
      </c>
      <c r="P786" s="38" t="s">
        <v>1612</v>
      </c>
      <c r="Q786" s="65">
        <v>2274505.46</v>
      </c>
    </row>
    <row r="787" spans="1:17" ht="23.25" x14ac:dyDescent="0.25">
      <c r="A787" s="1">
        <v>786</v>
      </c>
      <c r="B787" s="2" t="s">
        <v>8</v>
      </c>
      <c r="C787" s="24"/>
      <c r="D787" s="29" t="s">
        <v>3021</v>
      </c>
      <c r="E787" s="29" t="s">
        <v>18</v>
      </c>
      <c r="F787" s="29" t="s">
        <v>72</v>
      </c>
      <c r="G787" s="29" t="s">
        <v>20</v>
      </c>
      <c r="H787" s="29" t="s">
        <v>77</v>
      </c>
      <c r="I787" s="42">
        <v>40</v>
      </c>
      <c r="J787" s="33" t="str">
        <f t="shared" si="13"/>
        <v>Камышловский городской округ Свердловской области, г. Камышлов, ул. Свердлова, д. 40</v>
      </c>
      <c r="K787" s="42">
        <v>209.55</v>
      </c>
      <c r="L787" s="42">
        <v>7</v>
      </c>
      <c r="M787" s="42">
        <v>5</v>
      </c>
      <c r="N787" s="47" t="s">
        <v>1773</v>
      </c>
      <c r="O787" s="39">
        <v>42220</v>
      </c>
      <c r="P787" s="38" t="s">
        <v>1612</v>
      </c>
      <c r="Q787" s="65">
        <v>1665358.28</v>
      </c>
    </row>
    <row r="788" spans="1:17" ht="23.25" x14ac:dyDescent="0.25">
      <c r="A788" s="1">
        <v>787</v>
      </c>
      <c r="B788" s="2" t="s">
        <v>8</v>
      </c>
      <c r="C788" s="24"/>
      <c r="D788" s="29" t="s">
        <v>3021</v>
      </c>
      <c r="E788" s="29" t="s">
        <v>18</v>
      </c>
      <c r="F788" s="29" t="s">
        <v>72</v>
      </c>
      <c r="G788" s="29" t="s">
        <v>20</v>
      </c>
      <c r="H788" s="29" t="s">
        <v>77</v>
      </c>
      <c r="I788" s="42">
        <v>51</v>
      </c>
      <c r="J788" s="33" t="str">
        <f t="shared" si="13"/>
        <v>Камышловский городской округ Свердловской области, г. Камышлов, ул. Свердлова, д. 51</v>
      </c>
      <c r="K788" s="42">
        <v>258.3</v>
      </c>
      <c r="L788" s="42">
        <v>6</v>
      </c>
      <c r="M788" s="42">
        <v>5</v>
      </c>
      <c r="N788" s="47" t="s">
        <v>1773</v>
      </c>
      <c r="O788" s="39">
        <v>42220</v>
      </c>
      <c r="P788" s="38" t="s">
        <v>1612</v>
      </c>
      <c r="Q788" s="65">
        <v>825054.82</v>
      </c>
    </row>
    <row r="789" spans="1:17" ht="23.25" x14ac:dyDescent="0.25">
      <c r="A789" s="1">
        <v>788</v>
      </c>
      <c r="B789" s="2" t="s">
        <v>8</v>
      </c>
      <c r="C789" s="24"/>
      <c r="D789" s="29" t="s">
        <v>3021</v>
      </c>
      <c r="E789" s="29" t="s">
        <v>18</v>
      </c>
      <c r="F789" s="29" t="s">
        <v>72</v>
      </c>
      <c r="G789" s="29" t="s">
        <v>20</v>
      </c>
      <c r="H789" s="29" t="s">
        <v>67</v>
      </c>
      <c r="I789" s="42" t="s">
        <v>410</v>
      </c>
      <c r="J789" s="33" t="str">
        <f t="shared" si="13"/>
        <v>Камышловский городской округ Свердловской области, г. Камышлов, ул. Урицкого, д. 10А</v>
      </c>
      <c r="K789" s="42">
        <v>342.32</v>
      </c>
      <c r="L789" s="42">
        <v>7</v>
      </c>
      <c r="M789" s="42">
        <v>5</v>
      </c>
      <c r="N789" s="47" t="s">
        <v>1773</v>
      </c>
      <c r="O789" s="39">
        <v>42220</v>
      </c>
      <c r="P789" s="38" t="s">
        <v>1612</v>
      </c>
      <c r="Q789" s="65">
        <v>1956246.48</v>
      </c>
    </row>
    <row r="790" spans="1:17" ht="34.5" x14ac:dyDescent="0.25">
      <c r="A790" s="1">
        <v>789</v>
      </c>
      <c r="B790" s="2" t="s">
        <v>8</v>
      </c>
      <c r="C790" s="24" t="s">
        <v>634</v>
      </c>
      <c r="D790" s="29" t="s">
        <v>2627</v>
      </c>
      <c r="E790" s="29" t="s">
        <v>1500</v>
      </c>
      <c r="F790" s="29" t="s">
        <v>78</v>
      </c>
      <c r="G790" s="29" t="s">
        <v>20</v>
      </c>
      <c r="H790" s="29" t="s">
        <v>79</v>
      </c>
      <c r="I790" s="42">
        <v>61</v>
      </c>
      <c r="J790" s="33" t="str">
        <f t="shared" si="13"/>
        <v>Камышловский р-н, Восточное сельское поселение Камышловского муниципального района Свердловской области, пос. Восточный, ул. Комарова, д. 61</v>
      </c>
      <c r="K790" s="42">
        <v>513.20000000000005</v>
      </c>
      <c r="L790" s="42">
        <v>8</v>
      </c>
      <c r="M790" s="42">
        <v>1</v>
      </c>
      <c r="N790" s="47" t="s">
        <v>1925</v>
      </c>
      <c r="O790" s="39">
        <v>42496</v>
      </c>
      <c r="P790" s="38" t="s">
        <v>1741</v>
      </c>
      <c r="Q790" s="65">
        <v>48932.24</v>
      </c>
    </row>
    <row r="791" spans="1:17" ht="45.75" x14ac:dyDescent="0.25">
      <c r="A791" s="1">
        <v>790</v>
      </c>
      <c r="B791" s="2" t="s">
        <v>8</v>
      </c>
      <c r="C791" s="24" t="s">
        <v>634</v>
      </c>
      <c r="D791" s="29" t="s">
        <v>3029</v>
      </c>
      <c r="E791" s="29" t="s">
        <v>1500</v>
      </c>
      <c r="F791" s="29" t="s">
        <v>59</v>
      </c>
      <c r="G791" s="29" t="s">
        <v>20</v>
      </c>
      <c r="H791" s="29" t="s">
        <v>53</v>
      </c>
      <c r="I791" s="42">
        <v>9</v>
      </c>
      <c r="J791" s="33" t="str">
        <f t="shared" si="13"/>
        <v>Камышловский р-н, Муниципальное образование «Зареченское сельское поселение» Камышловского муниципального района Свердловской области, пос. Восход, ул. Комсомольская, д. 9</v>
      </c>
      <c r="K791" s="42">
        <v>432.5</v>
      </c>
      <c r="L791" s="42">
        <v>12</v>
      </c>
      <c r="M791" s="42">
        <v>5</v>
      </c>
      <c r="N791" s="47" t="s">
        <v>1838</v>
      </c>
      <c r="O791" s="39" t="s">
        <v>1839</v>
      </c>
      <c r="P791" s="38" t="s">
        <v>1840</v>
      </c>
      <c r="Q791" s="65">
        <v>1562622.08</v>
      </c>
    </row>
    <row r="792" spans="1:17" ht="23.25" x14ac:dyDescent="0.25">
      <c r="A792" s="1">
        <v>791</v>
      </c>
      <c r="B792" s="2" t="s">
        <v>327</v>
      </c>
      <c r="C792" s="49"/>
      <c r="D792" s="50" t="s">
        <v>2501</v>
      </c>
      <c r="E792" s="50" t="s">
        <v>18</v>
      </c>
      <c r="F792" s="50" t="s">
        <v>361</v>
      </c>
      <c r="G792" s="50" t="s">
        <v>362</v>
      </c>
      <c r="H792" s="50" t="s">
        <v>368</v>
      </c>
      <c r="I792" s="51">
        <v>10</v>
      </c>
      <c r="J792" s="52" t="str">
        <f t="shared" si="13"/>
        <v>Качканарский городской округ Свердловской области, г. Качканар, мкр. 10-й, д. 10</v>
      </c>
      <c r="K792" s="51">
        <v>3875</v>
      </c>
      <c r="L792" s="51">
        <v>73</v>
      </c>
      <c r="M792" s="51">
        <v>2</v>
      </c>
      <c r="N792" s="53" t="s">
        <v>1479</v>
      </c>
      <c r="O792" s="54">
        <v>42570</v>
      </c>
      <c r="P792" s="55" t="s">
        <v>1494</v>
      </c>
      <c r="Q792" s="65">
        <v>3933331.62</v>
      </c>
    </row>
    <row r="793" spans="1:17" ht="23.25" x14ac:dyDescent="0.25">
      <c r="A793" s="1">
        <v>792</v>
      </c>
      <c r="B793" s="2" t="s">
        <v>327</v>
      </c>
      <c r="C793" s="24"/>
      <c r="D793" s="29" t="s">
        <v>2501</v>
      </c>
      <c r="E793" s="29" t="s">
        <v>18</v>
      </c>
      <c r="F793" s="29" t="s">
        <v>361</v>
      </c>
      <c r="G793" s="29" t="s">
        <v>362</v>
      </c>
      <c r="H793" s="29" t="s">
        <v>363</v>
      </c>
      <c r="I793" s="42">
        <v>5</v>
      </c>
      <c r="J793" s="33" t="str">
        <f t="shared" si="13"/>
        <v>Качканарский городской округ Свердловской области, г. Качканар, мкр. 2-й, д. 5</v>
      </c>
      <c r="K793" s="42">
        <v>635.9</v>
      </c>
      <c r="L793" s="42">
        <v>16</v>
      </c>
      <c r="M793" s="42">
        <v>8</v>
      </c>
      <c r="N793" s="47" t="s">
        <v>1774</v>
      </c>
      <c r="O793" s="39">
        <v>42479</v>
      </c>
      <c r="P793" s="38" t="s">
        <v>1716</v>
      </c>
      <c r="Q793" s="65">
        <v>3275950.22</v>
      </c>
    </row>
    <row r="794" spans="1:17" ht="23.25" x14ac:dyDescent="0.25">
      <c r="A794" s="1">
        <v>793</v>
      </c>
      <c r="B794" s="2" t="s">
        <v>327</v>
      </c>
      <c r="C794" s="24"/>
      <c r="D794" s="29" t="s">
        <v>2501</v>
      </c>
      <c r="E794" s="29" t="s">
        <v>18</v>
      </c>
      <c r="F794" s="29" t="s">
        <v>361</v>
      </c>
      <c r="G794" s="29" t="s">
        <v>362</v>
      </c>
      <c r="H794" s="29" t="s">
        <v>363</v>
      </c>
      <c r="I794" s="42">
        <v>6</v>
      </c>
      <c r="J794" s="33" t="str">
        <f t="shared" si="13"/>
        <v>Качканарский городской округ Свердловской области, г. Качканар, мкр. 2-й, д. 6</v>
      </c>
      <c r="K794" s="42">
        <v>671</v>
      </c>
      <c r="L794" s="42">
        <v>16</v>
      </c>
      <c r="M794" s="42">
        <v>8</v>
      </c>
      <c r="N794" s="47" t="s">
        <v>1774</v>
      </c>
      <c r="O794" s="39">
        <v>42479</v>
      </c>
      <c r="P794" s="38" t="s">
        <v>1716</v>
      </c>
      <c r="Q794" s="65">
        <v>3402389.58</v>
      </c>
    </row>
    <row r="795" spans="1:17" ht="23.25" x14ac:dyDescent="0.25">
      <c r="A795" s="1">
        <v>794</v>
      </c>
      <c r="B795" s="2" t="s">
        <v>327</v>
      </c>
      <c r="C795" s="24"/>
      <c r="D795" s="29" t="s">
        <v>2501</v>
      </c>
      <c r="E795" s="29" t="s">
        <v>18</v>
      </c>
      <c r="F795" s="29" t="s">
        <v>361</v>
      </c>
      <c r="G795" s="29" t="s">
        <v>362</v>
      </c>
      <c r="H795" s="29" t="s">
        <v>363</v>
      </c>
      <c r="I795" s="42">
        <v>7</v>
      </c>
      <c r="J795" s="33" t="str">
        <f t="shared" si="13"/>
        <v>Качканарский городской округ Свердловской области, г. Качканар, мкр. 2-й, д. 7</v>
      </c>
      <c r="K795" s="42">
        <v>629.79999999999995</v>
      </c>
      <c r="L795" s="42">
        <v>14</v>
      </c>
      <c r="M795" s="42">
        <v>5</v>
      </c>
      <c r="N795" s="47" t="s">
        <v>1774</v>
      </c>
      <c r="O795" s="39">
        <v>42479</v>
      </c>
      <c r="P795" s="38" t="s">
        <v>1716</v>
      </c>
      <c r="Q795" s="65">
        <v>536155.42000000004</v>
      </c>
    </row>
    <row r="796" spans="1:17" ht="23.25" x14ac:dyDescent="0.25">
      <c r="A796" s="1">
        <v>795</v>
      </c>
      <c r="B796" s="2" t="s">
        <v>327</v>
      </c>
      <c r="C796" s="24"/>
      <c r="D796" s="29" t="s">
        <v>2501</v>
      </c>
      <c r="E796" s="29" t="s">
        <v>18</v>
      </c>
      <c r="F796" s="29" t="s">
        <v>361</v>
      </c>
      <c r="G796" s="29" t="s">
        <v>362</v>
      </c>
      <c r="H796" s="29" t="s">
        <v>363</v>
      </c>
      <c r="I796" s="42">
        <v>8</v>
      </c>
      <c r="J796" s="33" t="str">
        <f t="shared" si="13"/>
        <v>Качканарский городской округ Свердловской области, г. Качканар, мкр. 2-й, д. 8</v>
      </c>
      <c r="K796" s="42">
        <v>643</v>
      </c>
      <c r="L796" s="42">
        <v>15</v>
      </c>
      <c r="M796" s="42">
        <v>8</v>
      </c>
      <c r="N796" s="47" t="s">
        <v>1774</v>
      </c>
      <c r="O796" s="39">
        <v>42479</v>
      </c>
      <c r="P796" s="38" t="s">
        <v>1716</v>
      </c>
      <c r="Q796" s="65">
        <v>3735083.5</v>
      </c>
    </row>
    <row r="797" spans="1:17" ht="23.25" x14ac:dyDescent="0.25">
      <c r="A797" s="1">
        <v>796</v>
      </c>
      <c r="B797" s="2" t="s">
        <v>327</v>
      </c>
      <c r="C797" s="24"/>
      <c r="D797" s="29" t="s">
        <v>2501</v>
      </c>
      <c r="E797" s="29" t="s">
        <v>18</v>
      </c>
      <c r="F797" s="29" t="s">
        <v>361</v>
      </c>
      <c r="G797" s="29" t="s">
        <v>362</v>
      </c>
      <c r="H797" s="29" t="s">
        <v>364</v>
      </c>
      <c r="I797" s="42">
        <v>22</v>
      </c>
      <c r="J797" s="33" t="str">
        <f t="shared" si="13"/>
        <v>Качканарский городской округ Свердловской области, г. Качканар, мкр. 4-й, д. 22</v>
      </c>
      <c r="K797" s="42">
        <v>2580.5</v>
      </c>
      <c r="L797" s="42">
        <v>61</v>
      </c>
      <c r="M797" s="42">
        <v>7</v>
      </c>
      <c r="N797" s="47" t="s">
        <v>1774</v>
      </c>
      <c r="O797" s="39">
        <v>42479</v>
      </c>
      <c r="P797" s="38" t="s">
        <v>1716</v>
      </c>
      <c r="Q797" s="65">
        <v>6537954.0199999996</v>
      </c>
    </row>
    <row r="798" spans="1:17" ht="23.25" x14ac:dyDescent="0.25">
      <c r="A798" s="1">
        <v>797</v>
      </c>
      <c r="B798" s="2" t="s">
        <v>327</v>
      </c>
      <c r="C798" s="24"/>
      <c r="D798" s="29" t="s">
        <v>2501</v>
      </c>
      <c r="E798" s="29" t="s">
        <v>18</v>
      </c>
      <c r="F798" s="29" t="s">
        <v>361</v>
      </c>
      <c r="G798" s="29" t="s">
        <v>362</v>
      </c>
      <c r="H798" s="29" t="s">
        <v>364</v>
      </c>
      <c r="I798" s="42">
        <v>30</v>
      </c>
      <c r="J798" s="33" t="str">
        <f t="shared" si="13"/>
        <v>Качканарский городской округ Свердловской области, г. Качканар, мкр. 4-й, д. 30</v>
      </c>
      <c r="K798" s="42">
        <v>2535.6</v>
      </c>
      <c r="L798" s="42">
        <v>62</v>
      </c>
      <c r="M798" s="42">
        <v>7</v>
      </c>
      <c r="N798" s="47" t="s">
        <v>1774</v>
      </c>
      <c r="O798" s="39">
        <v>42479</v>
      </c>
      <c r="P798" s="38" t="s">
        <v>1716</v>
      </c>
      <c r="Q798" s="65">
        <v>6443840.7599999998</v>
      </c>
    </row>
    <row r="799" spans="1:17" ht="23.25" x14ac:dyDescent="0.25">
      <c r="A799" s="1">
        <v>798</v>
      </c>
      <c r="B799" s="2" t="s">
        <v>327</v>
      </c>
      <c r="C799" s="24"/>
      <c r="D799" s="29" t="s">
        <v>2501</v>
      </c>
      <c r="E799" s="29" t="s">
        <v>18</v>
      </c>
      <c r="F799" s="29" t="s">
        <v>361</v>
      </c>
      <c r="G799" s="29" t="s">
        <v>362</v>
      </c>
      <c r="H799" s="29" t="s">
        <v>364</v>
      </c>
      <c r="I799" s="42">
        <v>36</v>
      </c>
      <c r="J799" s="33" t="str">
        <f t="shared" si="13"/>
        <v>Качканарский городской округ Свердловской области, г. Качканар, мкр. 4-й, д. 36</v>
      </c>
      <c r="K799" s="42">
        <v>2521.3000000000002</v>
      </c>
      <c r="L799" s="42">
        <v>64</v>
      </c>
      <c r="M799" s="42">
        <v>8</v>
      </c>
      <c r="N799" s="47" t="s">
        <v>1775</v>
      </c>
      <c r="O799" s="39">
        <v>42241</v>
      </c>
      <c r="P799" s="38" t="s">
        <v>1776</v>
      </c>
      <c r="Q799" s="65">
        <v>10480728.66</v>
      </c>
    </row>
    <row r="800" spans="1:17" ht="23.25" x14ac:dyDescent="0.25">
      <c r="A800" s="1">
        <v>799</v>
      </c>
      <c r="B800" s="2" t="s">
        <v>327</v>
      </c>
      <c r="C800" s="24"/>
      <c r="D800" s="29" t="s">
        <v>2501</v>
      </c>
      <c r="E800" s="29" t="s">
        <v>18</v>
      </c>
      <c r="F800" s="29" t="s">
        <v>361</v>
      </c>
      <c r="G800" s="29" t="s">
        <v>362</v>
      </c>
      <c r="H800" s="29" t="s">
        <v>364</v>
      </c>
      <c r="I800" s="42">
        <v>50</v>
      </c>
      <c r="J800" s="33" t="str">
        <f t="shared" si="13"/>
        <v>Качканарский городской округ Свердловской области, г. Качканар, мкр. 4-й, д. 50</v>
      </c>
      <c r="K800" s="42">
        <v>2527.8000000000002</v>
      </c>
      <c r="L800" s="42">
        <v>63</v>
      </c>
      <c r="M800" s="42">
        <v>8</v>
      </c>
      <c r="N800" s="47" t="s">
        <v>1775</v>
      </c>
      <c r="O800" s="39">
        <v>42241</v>
      </c>
      <c r="P800" s="38" t="s">
        <v>1776</v>
      </c>
      <c r="Q800" s="65">
        <v>11508448.23</v>
      </c>
    </row>
    <row r="801" spans="1:17" ht="23.25" x14ac:dyDescent="0.25">
      <c r="A801" s="1">
        <v>800</v>
      </c>
      <c r="B801" s="2" t="s">
        <v>327</v>
      </c>
      <c r="C801" s="24"/>
      <c r="D801" s="29" t="s">
        <v>2501</v>
      </c>
      <c r="E801" s="29" t="s">
        <v>18</v>
      </c>
      <c r="F801" s="29" t="s">
        <v>361</v>
      </c>
      <c r="G801" s="29" t="s">
        <v>362</v>
      </c>
      <c r="H801" s="29" t="s">
        <v>365</v>
      </c>
      <c r="I801" s="42">
        <v>64</v>
      </c>
      <c r="J801" s="33" t="str">
        <f t="shared" si="13"/>
        <v>Качканарский городской округ Свердловской области, г. Качканар, мкр. 5-й, д. 64</v>
      </c>
      <c r="K801" s="42">
        <v>2371.9</v>
      </c>
      <c r="L801" s="42">
        <v>72</v>
      </c>
      <c r="M801" s="42">
        <v>8</v>
      </c>
      <c r="N801" s="47" t="s">
        <v>1775</v>
      </c>
      <c r="O801" s="39">
        <v>42241</v>
      </c>
      <c r="P801" s="38" t="s">
        <v>1776</v>
      </c>
      <c r="Q801" s="65">
        <v>10858617.470000001</v>
      </c>
    </row>
    <row r="802" spans="1:17" ht="23.25" x14ac:dyDescent="0.25">
      <c r="A802" s="1">
        <v>801</v>
      </c>
      <c r="B802" s="2" t="s">
        <v>327</v>
      </c>
      <c r="C802" s="24"/>
      <c r="D802" s="29" t="s">
        <v>2501</v>
      </c>
      <c r="E802" s="29" t="s">
        <v>18</v>
      </c>
      <c r="F802" s="29" t="s">
        <v>361</v>
      </c>
      <c r="G802" s="29" t="s">
        <v>362</v>
      </c>
      <c r="H802" s="29" t="s">
        <v>365</v>
      </c>
      <c r="I802" s="42">
        <v>66</v>
      </c>
      <c r="J802" s="33" t="str">
        <f t="shared" si="13"/>
        <v>Качканарский городской округ Свердловской области, г. Качканар, мкр. 5-й, д. 66</v>
      </c>
      <c r="K802" s="42">
        <v>2511.9</v>
      </c>
      <c r="L802" s="42">
        <v>64</v>
      </c>
      <c r="M802" s="42">
        <v>8</v>
      </c>
      <c r="N802" s="47" t="s">
        <v>1774</v>
      </c>
      <c r="O802" s="39">
        <v>42479</v>
      </c>
      <c r="P802" s="38" t="s">
        <v>1716</v>
      </c>
      <c r="Q802" s="65">
        <v>7475327.1399999997</v>
      </c>
    </row>
    <row r="803" spans="1:17" ht="23.25" x14ac:dyDescent="0.25">
      <c r="A803" s="1">
        <v>802</v>
      </c>
      <c r="B803" s="2" t="s">
        <v>327</v>
      </c>
      <c r="C803" s="24"/>
      <c r="D803" s="29" t="s">
        <v>2501</v>
      </c>
      <c r="E803" s="29" t="s">
        <v>18</v>
      </c>
      <c r="F803" s="29" t="s">
        <v>361</v>
      </c>
      <c r="G803" s="29" t="s">
        <v>20</v>
      </c>
      <c r="H803" s="29" t="s">
        <v>77</v>
      </c>
      <c r="I803" s="42">
        <v>13</v>
      </c>
      <c r="J803" s="33" t="str">
        <f t="shared" si="13"/>
        <v>Качканарский городской округ Свердловской области, г. Качканар, ул. Свердлова, д. 13</v>
      </c>
      <c r="K803" s="42">
        <v>2516.4</v>
      </c>
      <c r="L803" s="42">
        <v>57</v>
      </c>
      <c r="M803" s="42">
        <v>7</v>
      </c>
      <c r="N803" s="47" t="s">
        <v>1774</v>
      </c>
      <c r="O803" s="39">
        <v>42479</v>
      </c>
      <c r="P803" s="38" t="s">
        <v>1716</v>
      </c>
      <c r="Q803" s="65">
        <v>6780693.5199999996</v>
      </c>
    </row>
    <row r="804" spans="1:17" ht="23.25" x14ac:dyDescent="0.25">
      <c r="A804" s="1">
        <v>803</v>
      </c>
      <c r="B804" s="2" t="s">
        <v>327</v>
      </c>
      <c r="C804" s="24"/>
      <c r="D804" s="29" t="s">
        <v>2501</v>
      </c>
      <c r="E804" s="29" t="s">
        <v>18</v>
      </c>
      <c r="F804" s="29" t="s">
        <v>361</v>
      </c>
      <c r="G804" s="29" t="s">
        <v>20</v>
      </c>
      <c r="H804" s="29" t="s">
        <v>77</v>
      </c>
      <c r="I804" s="42">
        <v>3</v>
      </c>
      <c r="J804" s="33" t="str">
        <f t="shared" si="13"/>
        <v>Качканарский городской округ Свердловской области, г. Качканар, ул. Свердлова, д. 3</v>
      </c>
      <c r="K804" s="42">
        <v>1842.8</v>
      </c>
      <c r="L804" s="42">
        <v>33</v>
      </c>
      <c r="M804" s="42">
        <v>8</v>
      </c>
      <c r="N804" s="47" t="s">
        <v>1775</v>
      </c>
      <c r="O804" s="39">
        <v>42241</v>
      </c>
      <c r="P804" s="38" t="s">
        <v>1776</v>
      </c>
      <c r="Q804" s="65">
        <v>5935952.5499999998</v>
      </c>
    </row>
    <row r="805" spans="1:17" ht="23.25" x14ac:dyDescent="0.25">
      <c r="A805" s="1">
        <v>804</v>
      </c>
      <c r="B805" s="2" t="s">
        <v>327</v>
      </c>
      <c r="C805" s="24"/>
      <c r="D805" s="29" t="s">
        <v>2501</v>
      </c>
      <c r="E805" s="29" t="s">
        <v>18</v>
      </c>
      <c r="F805" s="29" t="s">
        <v>361</v>
      </c>
      <c r="G805" s="29" t="s">
        <v>20</v>
      </c>
      <c r="H805" s="29" t="s">
        <v>77</v>
      </c>
      <c r="I805" s="42">
        <v>41</v>
      </c>
      <c r="J805" s="33" t="str">
        <f t="shared" si="13"/>
        <v>Качканарский городской округ Свердловской области, г. Качканар, ул. Свердлова, д. 41</v>
      </c>
      <c r="K805" s="42">
        <v>2540.4</v>
      </c>
      <c r="L805" s="42">
        <v>59</v>
      </c>
      <c r="M805" s="42">
        <v>7</v>
      </c>
      <c r="N805" s="47" t="s">
        <v>1774</v>
      </c>
      <c r="O805" s="39">
        <v>42479</v>
      </c>
      <c r="P805" s="38" t="s">
        <v>1716</v>
      </c>
      <c r="Q805" s="65">
        <v>6033600.7800000003</v>
      </c>
    </row>
    <row r="806" spans="1:17" ht="23.25" x14ac:dyDescent="0.25">
      <c r="A806" s="1">
        <v>805</v>
      </c>
      <c r="B806" s="2" t="s">
        <v>327</v>
      </c>
      <c r="C806" s="24"/>
      <c r="D806" s="29" t="s">
        <v>2501</v>
      </c>
      <c r="E806" s="29" t="s">
        <v>1500</v>
      </c>
      <c r="F806" s="29" t="s">
        <v>366</v>
      </c>
      <c r="G806" s="29" t="s">
        <v>20</v>
      </c>
      <c r="H806" s="29" t="s">
        <v>367</v>
      </c>
      <c r="I806" s="42" t="s">
        <v>124</v>
      </c>
      <c r="J806" s="33" t="str">
        <f t="shared" si="13"/>
        <v>Качканарский городской округ Свердловской области, пос. Валериановск (г Качканар), ул. Лесная, д. 2А</v>
      </c>
      <c r="K806" s="42">
        <v>1276.5</v>
      </c>
      <c r="L806" s="42">
        <v>29</v>
      </c>
      <c r="M806" s="42">
        <v>8</v>
      </c>
      <c r="N806" s="47" t="s">
        <v>1775</v>
      </c>
      <c r="O806" s="39">
        <v>42241</v>
      </c>
      <c r="P806" s="38" t="s">
        <v>1776</v>
      </c>
      <c r="Q806" s="65">
        <v>5354213.16</v>
      </c>
    </row>
    <row r="807" spans="1:17" ht="23.25" x14ac:dyDescent="0.25">
      <c r="A807" s="1">
        <v>806</v>
      </c>
      <c r="B807" s="2" t="s">
        <v>218</v>
      </c>
      <c r="C807" s="49"/>
      <c r="D807" s="50" t="s">
        <v>183</v>
      </c>
      <c r="E807" s="50" t="s">
        <v>18</v>
      </c>
      <c r="F807" s="50" t="s">
        <v>184</v>
      </c>
      <c r="G807" s="50" t="s">
        <v>190</v>
      </c>
      <c r="H807" s="50" t="s">
        <v>191</v>
      </c>
      <c r="I807" s="51">
        <v>17</v>
      </c>
      <c r="J807" s="52" t="str">
        <f t="shared" si="13"/>
        <v>Кировградский городской округ, г. Кировград, б-р Центральный, д. 17</v>
      </c>
      <c r="K807" s="51">
        <v>3552.4</v>
      </c>
      <c r="L807" s="51">
        <v>68</v>
      </c>
      <c r="M807" s="51">
        <v>1</v>
      </c>
      <c r="N807" s="53" t="s">
        <v>1475</v>
      </c>
      <c r="O807" s="54">
        <v>42570</v>
      </c>
      <c r="P807" s="55" t="s">
        <v>1494</v>
      </c>
      <c r="Q807" s="65">
        <v>1908464.95</v>
      </c>
    </row>
    <row r="808" spans="1:17" ht="23.25" x14ac:dyDescent="0.25">
      <c r="A808" s="1">
        <v>807</v>
      </c>
      <c r="B808" s="2" t="s">
        <v>218</v>
      </c>
      <c r="C808" s="24"/>
      <c r="D808" s="29" t="s">
        <v>183</v>
      </c>
      <c r="E808" s="29" t="s">
        <v>18</v>
      </c>
      <c r="F808" s="29" t="s">
        <v>184</v>
      </c>
      <c r="G808" s="29" t="s">
        <v>20</v>
      </c>
      <c r="H808" s="29" t="s">
        <v>74</v>
      </c>
      <c r="I808" s="42">
        <v>10</v>
      </c>
      <c r="J808" s="33" t="str">
        <f t="shared" si="13"/>
        <v>Кировградский городской округ, г. Кировград, ул. Гагарина, д. 10</v>
      </c>
      <c r="K808" s="42">
        <v>385.4</v>
      </c>
      <c r="L808" s="42">
        <v>8</v>
      </c>
      <c r="M808" s="42">
        <v>6</v>
      </c>
      <c r="N808" s="47" t="s">
        <v>1777</v>
      </c>
      <c r="O808" s="39">
        <v>42458</v>
      </c>
      <c r="P808" s="38" t="s">
        <v>1494</v>
      </c>
      <c r="Q808" s="65">
        <v>2459766.37</v>
      </c>
    </row>
    <row r="809" spans="1:17" ht="23.25" x14ac:dyDescent="0.25">
      <c r="A809" s="1">
        <v>808</v>
      </c>
      <c r="B809" s="2" t="s">
        <v>218</v>
      </c>
      <c r="C809" s="24"/>
      <c r="D809" s="29" t="s">
        <v>183</v>
      </c>
      <c r="E809" s="29" t="s">
        <v>18</v>
      </c>
      <c r="F809" s="29" t="s">
        <v>184</v>
      </c>
      <c r="G809" s="29" t="s">
        <v>20</v>
      </c>
      <c r="H809" s="29" t="s">
        <v>74</v>
      </c>
      <c r="I809" s="42">
        <v>12</v>
      </c>
      <c r="J809" s="33" t="str">
        <f t="shared" si="13"/>
        <v>Кировградский городской округ, г. Кировград, ул. Гагарина, д. 12</v>
      </c>
      <c r="K809" s="42">
        <v>484.54</v>
      </c>
      <c r="L809" s="42">
        <v>8</v>
      </c>
      <c r="M809" s="42">
        <v>6</v>
      </c>
      <c r="N809" s="47" t="s">
        <v>1777</v>
      </c>
      <c r="O809" s="39">
        <v>42458</v>
      </c>
      <c r="P809" s="38" t="s">
        <v>1494</v>
      </c>
      <c r="Q809" s="65">
        <v>2369637.2200000002</v>
      </c>
    </row>
    <row r="810" spans="1:17" ht="23.25" x14ac:dyDescent="0.25">
      <c r="A810" s="1">
        <v>809</v>
      </c>
      <c r="B810" s="2" t="s">
        <v>218</v>
      </c>
      <c r="C810" s="24"/>
      <c r="D810" s="29" t="s">
        <v>183</v>
      </c>
      <c r="E810" s="29" t="s">
        <v>18</v>
      </c>
      <c r="F810" s="29" t="s">
        <v>184</v>
      </c>
      <c r="G810" s="29" t="s">
        <v>20</v>
      </c>
      <c r="H810" s="29" t="s">
        <v>74</v>
      </c>
      <c r="I810" s="42">
        <v>14</v>
      </c>
      <c r="J810" s="33" t="str">
        <f t="shared" si="13"/>
        <v>Кировградский городской округ, г. Кировград, ул. Гагарина, д. 14</v>
      </c>
      <c r="K810" s="42">
        <v>395.1</v>
      </c>
      <c r="L810" s="42">
        <v>8</v>
      </c>
      <c r="M810" s="42">
        <v>6</v>
      </c>
      <c r="N810" s="47" t="s">
        <v>1777</v>
      </c>
      <c r="O810" s="39">
        <v>42458</v>
      </c>
      <c r="P810" s="38" t="s">
        <v>1494</v>
      </c>
      <c r="Q810" s="65">
        <v>2398986.64</v>
      </c>
    </row>
    <row r="811" spans="1:17" ht="23.25" x14ac:dyDescent="0.25">
      <c r="A811" s="1">
        <v>810</v>
      </c>
      <c r="B811" s="2" t="s">
        <v>218</v>
      </c>
      <c r="C811" s="24"/>
      <c r="D811" s="29" t="s">
        <v>183</v>
      </c>
      <c r="E811" s="29" t="s">
        <v>18</v>
      </c>
      <c r="F811" s="29" t="s">
        <v>184</v>
      </c>
      <c r="G811" s="29" t="s">
        <v>20</v>
      </c>
      <c r="H811" s="29" t="s">
        <v>74</v>
      </c>
      <c r="I811" s="42">
        <v>6</v>
      </c>
      <c r="J811" s="33" t="str">
        <f t="shared" si="13"/>
        <v>Кировградский городской округ, г. Кировград, ул. Гагарина, д. 6</v>
      </c>
      <c r="K811" s="42">
        <v>1233.7</v>
      </c>
      <c r="L811" s="42">
        <v>18</v>
      </c>
      <c r="M811" s="42">
        <v>6</v>
      </c>
      <c r="N811" s="47" t="s">
        <v>1777</v>
      </c>
      <c r="O811" s="39">
        <v>42458</v>
      </c>
      <c r="P811" s="38" t="s">
        <v>1494</v>
      </c>
      <c r="Q811" s="65">
        <v>2902008.83</v>
      </c>
    </row>
    <row r="812" spans="1:17" ht="23.25" x14ac:dyDescent="0.25">
      <c r="A812" s="1">
        <v>811</v>
      </c>
      <c r="B812" s="2" t="s">
        <v>218</v>
      </c>
      <c r="C812" s="24"/>
      <c r="D812" s="29" t="s">
        <v>183</v>
      </c>
      <c r="E812" s="29" t="s">
        <v>18</v>
      </c>
      <c r="F812" s="29" t="s">
        <v>184</v>
      </c>
      <c r="G812" s="29" t="s">
        <v>20</v>
      </c>
      <c r="H812" s="29" t="s">
        <v>185</v>
      </c>
      <c r="I812" s="42">
        <v>10</v>
      </c>
      <c r="J812" s="33" t="str">
        <f t="shared" si="13"/>
        <v>Кировградский городской округ, г. Кировград, ул. Декабристов, д. 10</v>
      </c>
      <c r="K812" s="42">
        <v>3830.2</v>
      </c>
      <c r="L812" s="42">
        <v>84</v>
      </c>
      <c r="M812" s="42">
        <v>1</v>
      </c>
      <c r="N812" s="47" t="s">
        <v>1777</v>
      </c>
      <c r="O812" s="39">
        <v>42458</v>
      </c>
      <c r="P812" s="38" t="s">
        <v>1494</v>
      </c>
      <c r="Q812" s="65">
        <v>1850349.69</v>
      </c>
    </row>
    <row r="813" spans="1:17" ht="23.25" x14ac:dyDescent="0.25">
      <c r="A813" s="1">
        <v>812</v>
      </c>
      <c r="B813" s="2" t="s">
        <v>218</v>
      </c>
      <c r="C813" s="24"/>
      <c r="D813" s="29" t="s">
        <v>183</v>
      </c>
      <c r="E813" s="29" t="s">
        <v>18</v>
      </c>
      <c r="F813" s="29" t="s">
        <v>184</v>
      </c>
      <c r="G813" s="29" t="s">
        <v>20</v>
      </c>
      <c r="H813" s="29" t="s">
        <v>186</v>
      </c>
      <c r="I813" s="42">
        <v>13</v>
      </c>
      <c r="J813" s="33" t="str">
        <f t="shared" si="13"/>
        <v>Кировградский городской округ, г. Кировград, ул. Кировградская, д. 13</v>
      </c>
      <c r="K813" s="42">
        <v>456.3</v>
      </c>
      <c r="L813" s="42">
        <v>8</v>
      </c>
      <c r="M813" s="42">
        <v>7</v>
      </c>
      <c r="N813" s="47" t="s">
        <v>1778</v>
      </c>
      <c r="O813" s="39">
        <v>42458</v>
      </c>
      <c r="P813" s="38" t="s">
        <v>1494</v>
      </c>
      <c r="Q813" s="65">
        <v>2211630.54</v>
      </c>
    </row>
    <row r="814" spans="1:17" ht="23.25" x14ac:dyDescent="0.25">
      <c r="A814" s="1">
        <v>813</v>
      </c>
      <c r="B814" s="2" t="s">
        <v>218</v>
      </c>
      <c r="C814" s="24"/>
      <c r="D814" s="29" t="s">
        <v>183</v>
      </c>
      <c r="E814" s="29" t="s">
        <v>18</v>
      </c>
      <c r="F814" s="29" t="s">
        <v>184</v>
      </c>
      <c r="G814" s="29" t="s">
        <v>20</v>
      </c>
      <c r="H814" s="29" t="s">
        <v>186</v>
      </c>
      <c r="I814" s="42">
        <v>17</v>
      </c>
      <c r="J814" s="33" t="str">
        <f t="shared" si="13"/>
        <v>Кировградский городской округ, г. Кировград, ул. Кировградская, д. 17</v>
      </c>
      <c r="K814" s="42">
        <v>470.5</v>
      </c>
      <c r="L814" s="42">
        <v>8</v>
      </c>
      <c r="M814" s="42">
        <v>6</v>
      </c>
      <c r="N814" s="47" t="s">
        <v>1778</v>
      </c>
      <c r="O814" s="39">
        <v>42458</v>
      </c>
      <c r="P814" s="38" t="s">
        <v>1494</v>
      </c>
      <c r="Q814" s="65">
        <v>2316305.75</v>
      </c>
    </row>
    <row r="815" spans="1:17" ht="23.25" x14ac:dyDescent="0.25">
      <c r="A815" s="1">
        <v>814</v>
      </c>
      <c r="B815" s="2" t="s">
        <v>218</v>
      </c>
      <c r="C815" s="24"/>
      <c r="D815" s="29" t="s">
        <v>183</v>
      </c>
      <c r="E815" s="29" t="s">
        <v>18</v>
      </c>
      <c r="F815" s="29" t="s">
        <v>184</v>
      </c>
      <c r="G815" s="29" t="s">
        <v>20</v>
      </c>
      <c r="H815" s="29" t="s">
        <v>186</v>
      </c>
      <c r="I815" s="42">
        <v>20</v>
      </c>
      <c r="J815" s="33" t="str">
        <f t="shared" si="13"/>
        <v>Кировградский городской округ, г. Кировград, ул. Кировградская, д. 20</v>
      </c>
      <c r="K815" s="42">
        <v>447.37</v>
      </c>
      <c r="L815" s="42">
        <v>8</v>
      </c>
      <c r="M815" s="42">
        <v>7</v>
      </c>
      <c r="N815" s="47" t="s">
        <v>1778</v>
      </c>
      <c r="O815" s="39">
        <v>42458</v>
      </c>
      <c r="P815" s="38" t="s">
        <v>1494</v>
      </c>
      <c r="Q815" s="65">
        <v>2982648.78</v>
      </c>
    </row>
    <row r="816" spans="1:17" ht="23.25" x14ac:dyDescent="0.25">
      <c r="A816" s="1">
        <v>815</v>
      </c>
      <c r="B816" s="2" t="s">
        <v>218</v>
      </c>
      <c r="C816" s="24"/>
      <c r="D816" s="29" t="s">
        <v>183</v>
      </c>
      <c r="E816" s="29" t="s">
        <v>18</v>
      </c>
      <c r="F816" s="29" t="s">
        <v>184</v>
      </c>
      <c r="G816" s="29" t="s">
        <v>20</v>
      </c>
      <c r="H816" s="29" t="s">
        <v>186</v>
      </c>
      <c r="I816" s="42">
        <v>25</v>
      </c>
      <c r="J816" s="33" t="str">
        <f t="shared" si="13"/>
        <v>Кировградский городской округ, г. Кировград, ул. Кировградская, д. 25</v>
      </c>
      <c r="K816" s="42">
        <v>461.2</v>
      </c>
      <c r="L816" s="42">
        <v>8</v>
      </c>
      <c r="M816" s="42">
        <v>7</v>
      </c>
      <c r="N816" s="47" t="s">
        <v>1778</v>
      </c>
      <c r="O816" s="39">
        <v>42458</v>
      </c>
      <c r="P816" s="38" t="s">
        <v>1494</v>
      </c>
      <c r="Q816" s="65">
        <v>2763493.29</v>
      </c>
    </row>
    <row r="817" spans="1:17" ht="23.25" x14ac:dyDescent="0.25">
      <c r="A817" s="1">
        <v>816</v>
      </c>
      <c r="B817" s="2" t="s">
        <v>218</v>
      </c>
      <c r="C817" s="24"/>
      <c r="D817" s="29" t="s">
        <v>183</v>
      </c>
      <c r="E817" s="29" t="s">
        <v>18</v>
      </c>
      <c r="F817" s="29" t="s">
        <v>184</v>
      </c>
      <c r="G817" s="29" t="s">
        <v>20</v>
      </c>
      <c r="H817" s="29" t="s">
        <v>186</v>
      </c>
      <c r="I817" s="42">
        <v>29</v>
      </c>
      <c r="J817" s="33" t="str">
        <f t="shared" si="13"/>
        <v>Кировградский городской округ, г. Кировград, ул. Кировградская, д. 29</v>
      </c>
      <c r="K817" s="42">
        <v>579.29999999999995</v>
      </c>
      <c r="L817" s="42">
        <v>10</v>
      </c>
      <c r="M817" s="42">
        <v>7</v>
      </c>
      <c r="N817" s="47" t="s">
        <v>1778</v>
      </c>
      <c r="O817" s="39">
        <v>42458</v>
      </c>
      <c r="P817" s="38" t="s">
        <v>1494</v>
      </c>
      <c r="Q817" s="65">
        <v>2565526.36</v>
      </c>
    </row>
    <row r="818" spans="1:17" ht="23.25" x14ac:dyDescent="0.25">
      <c r="A818" s="1">
        <v>817</v>
      </c>
      <c r="B818" s="2" t="s">
        <v>218</v>
      </c>
      <c r="C818" s="24"/>
      <c r="D818" s="29" t="s">
        <v>183</v>
      </c>
      <c r="E818" s="29" t="s">
        <v>18</v>
      </c>
      <c r="F818" s="29" t="s">
        <v>184</v>
      </c>
      <c r="G818" s="29" t="s">
        <v>20</v>
      </c>
      <c r="H818" s="29" t="s">
        <v>186</v>
      </c>
      <c r="I818" s="42">
        <v>3</v>
      </c>
      <c r="J818" s="33" t="str">
        <f t="shared" si="13"/>
        <v>Кировградский городской округ, г. Кировград, ул. Кировградская, д. 3</v>
      </c>
      <c r="K818" s="42">
        <v>2819.5</v>
      </c>
      <c r="L818" s="42">
        <v>32</v>
      </c>
      <c r="M818" s="42">
        <v>7</v>
      </c>
      <c r="N818" s="47" t="s">
        <v>1777</v>
      </c>
      <c r="O818" s="39">
        <v>42458</v>
      </c>
      <c r="P818" s="38" t="s">
        <v>1494</v>
      </c>
      <c r="Q818" s="65">
        <v>11269172.529999999</v>
      </c>
    </row>
    <row r="819" spans="1:17" ht="23.25" x14ac:dyDescent="0.25">
      <c r="A819" s="1">
        <v>818</v>
      </c>
      <c r="B819" s="2" t="s">
        <v>218</v>
      </c>
      <c r="C819" s="24"/>
      <c r="D819" s="29" t="s">
        <v>183</v>
      </c>
      <c r="E819" s="29" t="s">
        <v>18</v>
      </c>
      <c r="F819" s="29" t="s">
        <v>184</v>
      </c>
      <c r="G819" s="29" t="s">
        <v>20</v>
      </c>
      <c r="H819" s="29" t="s">
        <v>186</v>
      </c>
      <c r="I819" s="42">
        <v>31</v>
      </c>
      <c r="J819" s="33" t="str">
        <f t="shared" si="13"/>
        <v>Кировградский городской округ, г. Кировград, ул. Кировградская, д. 31</v>
      </c>
      <c r="K819" s="42">
        <v>933.7</v>
      </c>
      <c r="L819" s="42">
        <v>12</v>
      </c>
      <c r="M819" s="42">
        <v>4</v>
      </c>
      <c r="N819" s="47" t="s">
        <v>1778</v>
      </c>
      <c r="O819" s="39">
        <v>42458</v>
      </c>
      <c r="P819" s="38" t="s">
        <v>1494</v>
      </c>
      <c r="Q819" s="65">
        <v>1744839.26</v>
      </c>
    </row>
    <row r="820" spans="1:17" ht="23.25" x14ac:dyDescent="0.25">
      <c r="A820" s="1">
        <v>819</v>
      </c>
      <c r="B820" s="2" t="s">
        <v>218</v>
      </c>
      <c r="C820" s="24"/>
      <c r="D820" s="29" t="s">
        <v>183</v>
      </c>
      <c r="E820" s="29" t="s">
        <v>18</v>
      </c>
      <c r="F820" s="29" t="s">
        <v>184</v>
      </c>
      <c r="G820" s="29" t="s">
        <v>20</v>
      </c>
      <c r="H820" s="29" t="s">
        <v>36</v>
      </c>
      <c r="I820" s="42">
        <v>11</v>
      </c>
      <c r="J820" s="33" t="str">
        <f t="shared" si="13"/>
        <v>Кировградский городской округ, г. Кировград, ул. Ленина, д. 11</v>
      </c>
      <c r="K820" s="42">
        <v>1040.0999999999999</v>
      </c>
      <c r="L820" s="42">
        <v>10</v>
      </c>
      <c r="M820" s="42">
        <v>5</v>
      </c>
      <c r="N820" s="47" t="s">
        <v>1777</v>
      </c>
      <c r="O820" s="39">
        <v>42458</v>
      </c>
      <c r="P820" s="38" t="s">
        <v>1494</v>
      </c>
      <c r="Q820" s="65">
        <v>2837094.01</v>
      </c>
    </row>
    <row r="821" spans="1:17" ht="23.25" x14ac:dyDescent="0.25">
      <c r="A821" s="1">
        <v>820</v>
      </c>
      <c r="B821" s="2" t="s">
        <v>218</v>
      </c>
      <c r="C821" s="24"/>
      <c r="D821" s="29" t="s">
        <v>183</v>
      </c>
      <c r="E821" s="29" t="s">
        <v>18</v>
      </c>
      <c r="F821" s="29" t="s">
        <v>184</v>
      </c>
      <c r="G821" s="29" t="s">
        <v>20</v>
      </c>
      <c r="H821" s="29" t="s">
        <v>36</v>
      </c>
      <c r="I821" s="42">
        <v>13</v>
      </c>
      <c r="J821" s="33" t="str">
        <f t="shared" si="13"/>
        <v>Кировградский городской округ, г. Кировград, ул. Ленина, д. 13</v>
      </c>
      <c r="K821" s="42">
        <v>495.4</v>
      </c>
      <c r="L821" s="42">
        <v>8</v>
      </c>
      <c r="M821" s="42">
        <v>7</v>
      </c>
      <c r="N821" s="47" t="s">
        <v>1926</v>
      </c>
      <c r="O821" s="39" t="s">
        <v>1927</v>
      </c>
      <c r="P821" s="38" t="s">
        <v>1494</v>
      </c>
      <c r="Q821" s="65">
        <v>2326442.6800000002</v>
      </c>
    </row>
    <row r="822" spans="1:17" ht="23.25" x14ac:dyDescent="0.25">
      <c r="A822" s="1">
        <v>821</v>
      </c>
      <c r="B822" s="2" t="s">
        <v>218</v>
      </c>
      <c r="C822" s="24"/>
      <c r="D822" s="29" t="s">
        <v>183</v>
      </c>
      <c r="E822" s="29" t="s">
        <v>18</v>
      </c>
      <c r="F822" s="29" t="s">
        <v>184</v>
      </c>
      <c r="G822" s="29" t="s">
        <v>20</v>
      </c>
      <c r="H822" s="29" t="s">
        <v>36</v>
      </c>
      <c r="I822" s="42" t="s">
        <v>224</v>
      </c>
      <c r="J822" s="33" t="str">
        <f t="shared" si="13"/>
        <v>Кировградский городской округ, г. Кировград, ул. Ленина, д. 9А</v>
      </c>
      <c r="K822" s="42">
        <v>853.2</v>
      </c>
      <c r="L822" s="42">
        <v>8</v>
      </c>
      <c r="M822" s="42">
        <v>5</v>
      </c>
      <c r="N822" s="47" t="s">
        <v>1777</v>
      </c>
      <c r="O822" s="39">
        <v>42458</v>
      </c>
      <c r="P822" s="38" t="s">
        <v>1494</v>
      </c>
      <c r="Q822" s="65">
        <v>2879664.01</v>
      </c>
    </row>
    <row r="823" spans="1:17" ht="23.25" x14ac:dyDescent="0.25">
      <c r="A823" s="1">
        <v>822</v>
      </c>
      <c r="B823" s="2" t="s">
        <v>218</v>
      </c>
      <c r="C823" s="24"/>
      <c r="D823" s="29" t="s">
        <v>183</v>
      </c>
      <c r="E823" s="29" t="s">
        <v>18</v>
      </c>
      <c r="F823" s="29" t="s">
        <v>184</v>
      </c>
      <c r="G823" s="29" t="s">
        <v>20</v>
      </c>
      <c r="H823" s="29" t="s">
        <v>77</v>
      </c>
      <c r="I823" s="42">
        <v>41</v>
      </c>
      <c r="J823" s="33" t="str">
        <f t="shared" si="13"/>
        <v>Кировградский городской округ, г. Кировград, ул. Свердлова, д. 41</v>
      </c>
      <c r="K823" s="42">
        <v>1811.4</v>
      </c>
      <c r="L823" s="42">
        <v>18</v>
      </c>
      <c r="M823" s="42">
        <v>5</v>
      </c>
      <c r="N823" s="47" t="s">
        <v>1777</v>
      </c>
      <c r="O823" s="39">
        <v>42458</v>
      </c>
      <c r="P823" s="38" t="s">
        <v>1494</v>
      </c>
      <c r="Q823" s="65">
        <v>2631224.29</v>
      </c>
    </row>
    <row r="824" spans="1:17" ht="23.25" x14ac:dyDescent="0.25">
      <c r="A824" s="1">
        <v>823</v>
      </c>
      <c r="B824" s="2" t="s">
        <v>218</v>
      </c>
      <c r="C824" s="24"/>
      <c r="D824" s="29" t="s">
        <v>183</v>
      </c>
      <c r="E824" s="29" t="s">
        <v>18</v>
      </c>
      <c r="F824" s="29" t="s">
        <v>184</v>
      </c>
      <c r="G824" s="29" t="s">
        <v>20</v>
      </c>
      <c r="H824" s="29" t="s">
        <v>77</v>
      </c>
      <c r="I824" s="42">
        <v>57</v>
      </c>
      <c r="J824" s="33" t="str">
        <f t="shared" si="13"/>
        <v>Кировградский городской округ, г. Кировград, ул. Свердлова, д. 57</v>
      </c>
      <c r="K824" s="42">
        <v>2946.76</v>
      </c>
      <c r="L824" s="42">
        <v>33</v>
      </c>
      <c r="M824" s="42">
        <v>5</v>
      </c>
      <c r="N824" s="47" t="s">
        <v>1777</v>
      </c>
      <c r="O824" s="39">
        <v>42458</v>
      </c>
      <c r="P824" s="38" t="s">
        <v>1494</v>
      </c>
      <c r="Q824" s="65">
        <v>2069149.38</v>
      </c>
    </row>
    <row r="825" spans="1:17" ht="23.25" x14ac:dyDescent="0.25">
      <c r="A825" s="1">
        <v>824</v>
      </c>
      <c r="B825" s="2" t="s">
        <v>218</v>
      </c>
      <c r="C825" s="24"/>
      <c r="D825" s="29" t="s">
        <v>183</v>
      </c>
      <c r="E825" s="29" t="s">
        <v>18</v>
      </c>
      <c r="F825" s="29" t="s">
        <v>184</v>
      </c>
      <c r="G825" s="29" t="s">
        <v>20</v>
      </c>
      <c r="H825" s="29" t="s">
        <v>77</v>
      </c>
      <c r="I825" s="42">
        <v>59</v>
      </c>
      <c r="J825" s="33" t="str">
        <f t="shared" si="13"/>
        <v>Кировградский городской округ, г. Кировград, ул. Свердлова, д. 59</v>
      </c>
      <c r="K825" s="42">
        <v>4764.78</v>
      </c>
      <c r="L825" s="42">
        <v>50</v>
      </c>
      <c r="M825" s="42">
        <v>4</v>
      </c>
      <c r="N825" s="47" t="s">
        <v>1777</v>
      </c>
      <c r="O825" s="39">
        <v>42458</v>
      </c>
      <c r="P825" s="38" t="s">
        <v>1494</v>
      </c>
      <c r="Q825" s="65">
        <v>11169029.51</v>
      </c>
    </row>
    <row r="826" spans="1:17" ht="23.25" x14ac:dyDescent="0.25">
      <c r="A826" s="1">
        <v>825</v>
      </c>
      <c r="B826" s="2" t="s">
        <v>218</v>
      </c>
      <c r="C826" s="24"/>
      <c r="D826" s="29" t="s">
        <v>183</v>
      </c>
      <c r="E826" s="29" t="s">
        <v>1500</v>
      </c>
      <c r="F826" s="29" t="s">
        <v>684</v>
      </c>
      <c r="G826" s="29" t="s">
        <v>20</v>
      </c>
      <c r="H826" s="29" t="s">
        <v>187</v>
      </c>
      <c r="I826" s="42">
        <v>2</v>
      </c>
      <c r="J826" s="33" t="str">
        <f t="shared" si="13"/>
        <v>Кировградский городской округ, пос. Карпушиха (г Кировград), ул. Парковая, д. 2</v>
      </c>
      <c r="K826" s="42">
        <v>557</v>
      </c>
      <c r="L826" s="42">
        <v>8</v>
      </c>
      <c r="M826" s="42">
        <v>6</v>
      </c>
      <c r="N826" s="47" t="s">
        <v>1777</v>
      </c>
      <c r="O826" s="39">
        <v>42458</v>
      </c>
      <c r="P826" s="38" t="s">
        <v>1494</v>
      </c>
      <c r="Q826" s="65">
        <v>2080007.34</v>
      </c>
    </row>
    <row r="827" spans="1:17" ht="23.25" x14ac:dyDescent="0.25">
      <c r="A827" s="1">
        <v>826</v>
      </c>
      <c r="B827" s="2" t="s">
        <v>218</v>
      </c>
      <c r="C827" s="24"/>
      <c r="D827" s="29" t="s">
        <v>183</v>
      </c>
      <c r="E827" s="29" t="s">
        <v>1500</v>
      </c>
      <c r="F827" s="29" t="s">
        <v>683</v>
      </c>
      <c r="G827" s="29" t="s">
        <v>20</v>
      </c>
      <c r="H827" s="29" t="s">
        <v>75</v>
      </c>
      <c r="I827" s="42">
        <v>15</v>
      </c>
      <c r="J827" s="33" t="str">
        <f t="shared" si="13"/>
        <v>Кировградский городской округ, пос. Левиха (г Кировград), ул. Карла Маркса, д. 15</v>
      </c>
      <c r="K827" s="42">
        <v>508.14</v>
      </c>
      <c r="L827" s="42">
        <v>8</v>
      </c>
      <c r="M827" s="42">
        <v>5</v>
      </c>
      <c r="N827" s="47" t="s">
        <v>1778</v>
      </c>
      <c r="O827" s="39">
        <v>42458</v>
      </c>
      <c r="P827" s="38" t="s">
        <v>1494</v>
      </c>
      <c r="Q827" s="65">
        <v>1413128.56</v>
      </c>
    </row>
    <row r="828" spans="1:17" ht="23.25" x14ac:dyDescent="0.25">
      <c r="A828" s="1">
        <v>827</v>
      </c>
      <c r="B828" s="2" t="s">
        <v>218</v>
      </c>
      <c r="C828" s="24"/>
      <c r="D828" s="29" t="s">
        <v>183</v>
      </c>
      <c r="E828" s="29" t="s">
        <v>1500</v>
      </c>
      <c r="F828" s="29" t="s">
        <v>683</v>
      </c>
      <c r="G828" s="29" t="s">
        <v>20</v>
      </c>
      <c r="H828" s="29" t="s">
        <v>188</v>
      </c>
      <c r="I828" s="42">
        <v>12</v>
      </c>
      <c r="J828" s="33" t="str">
        <f t="shared" si="13"/>
        <v>Кировградский городской округ, пос. Левиха (г Кировград), ул. Малышева, д. 12</v>
      </c>
      <c r="K828" s="42">
        <v>686.42</v>
      </c>
      <c r="L828" s="42">
        <v>12</v>
      </c>
      <c r="M828" s="42">
        <v>4</v>
      </c>
      <c r="N828" s="47" t="s">
        <v>1778</v>
      </c>
      <c r="O828" s="39">
        <v>42458</v>
      </c>
      <c r="P828" s="38" t="s">
        <v>1494</v>
      </c>
      <c r="Q828" s="65">
        <v>1637728.26</v>
      </c>
    </row>
    <row r="829" spans="1:17" ht="23.25" x14ac:dyDescent="0.25">
      <c r="A829" s="1">
        <v>828</v>
      </c>
      <c r="B829" s="2" t="s">
        <v>218</v>
      </c>
      <c r="C829" s="24"/>
      <c r="D829" s="29" t="s">
        <v>183</v>
      </c>
      <c r="E829" s="29" t="s">
        <v>1500</v>
      </c>
      <c r="F829" s="29" t="s">
        <v>683</v>
      </c>
      <c r="G829" s="29" t="s">
        <v>20</v>
      </c>
      <c r="H829" s="29" t="s">
        <v>188</v>
      </c>
      <c r="I829" s="42">
        <v>14</v>
      </c>
      <c r="J829" s="33" t="str">
        <f t="shared" si="13"/>
        <v>Кировградский городской округ, пос. Левиха (г Кировград), ул. Малышева, д. 14</v>
      </c>
      <c r="K829" s="42">
        <v>408.3</v>
      </c>
      <c r="L829" s="42">
        <v>8</v>
      </c>
      <c r="M829" s="42">
        <v>6</v>
      </c>
      <c r="N829" s="47" t="s">
        <v>1778</v>
      </c>
      <c r="O829" s="39">
        <v>42458</v>
      </c>
      <c r="P829" s="38" t="s">
        <v>1494</v>
      </c>
      <c r="Q829" s="65">
        <v>2093122.53</v>
      </c>
    </row>
    <row r="830" spans="1:17" ht="23.25" x14ac:dyDescent="0.25">
      <c r="A830" s="1">
        <v>829</v>
      </c>
      <c r="B830" s="2" t="s">
        <v>218</v>
      </c>
      <c r="C830" s="24"/>
      <c r="D830" s="29" t="s">
        <v>183</v>
      </c>
      <c r="E830" s="29" t="s">
        <v>1500</v>
      </c>
      <c r="F830" s="29" t="s">
        <v>683</v>
      </c>
      <c r="G830" s="29" t="s">
        <v>20</v>
      </c>
      <c r="H830" s="29" t="s">
        <v>188</v>
      </c>
      <c r="I830" s="42">
        <v>16</v>
      </c>
      <c r="J830" s="33" t="str">
        <f t="shared" si="13"/>
        <v>Кировградский городской округ, пос. Левиха (г Кировград), ул. Малышева, д. 16</v>
      </c>
      <c r="K830" s="42">
        <v>678.1</v>
      </c>
      <c r="L830" s="42">
        <v>12</v>
      </c>
      <c r="M830" s="42">
        <v>6</v>
      </c>
      <c r="N830" s="47" t="s">
        <v>1778</v>
      </c>
      <c r="O830" s="39">
        <v>42458</v>
      </c>
      <c r="P830" s="38" t="s">
        <v>1494</v>
      </c>
      <c r="Q830" s="65">
        <v>2323009.77</v>
      </c>
    </row>
    <row r="831" spans="1:17" ht="23.25" x14ac:dyDescent="0.25">
      <c r="A831" s="1">
        <v>830</v>
      </c>
      <c r="B831" s="2" t="s">
        <v>218</v>
      </c>
      <c r="C831" s="24"/>
      <c r="D831" s="29" t="s">
        <v>183</v>
      </c>
      <c r="E831" s="29" t="s">
        <v>1500</v>
      </c>
      <c r="F831" s="29" t="s">
        <v>683</v>
      </c>
      <c r="G831" s="29" t="s">
        <v>20</v>
      </c>
      <c r="H831" s="29" t="s">
        <v>188</v>
      </c>
      <c r="I831" s="42">
        <v>20</v>
      </c>
      <c r="J831" s="33" t="str">
        <f t="shared" si="13"/>
        <v>Кировградский городской округ, пос. Левиха (г Кировград), ул. Малышева, д. 20</v>
      </c>
      <c r="K831" s="42">
        <v>771.6</v>
      </c>
      <c r="L831" s="42">
        <v>12</v>
      </c>
      <c r="M831" s="42">
        <v>6</v>
      </c>
      <c r="N831" s="47" t="s">
        <v>1778</v>
      </c>
      <c r="O831" s="39">
        <v>42458</v>
      </c>
      <c r="P831" s="38" t="s">
        <v>1494</v>
      </c>
      <c r="Q831" s="65">
        <v>3358302.66</v>
      </c>
    </row>
    <row r="832" spans="1:17" ht="23.25" x14ac:dyDescent="0.25">
      <c r="A832" s="1">
        <v>831</v>
      </c>
      <c r="B832" s="2" t="s">
        <v>218</v>
      </c>
      <c r="C832" s="24"/>
      <c r="D832" s="29" t="s">
        <v>183</v>
      </c>
      <c r="E832" s="29" t="s">
        <v>1500</v>
      </c>
      <c r="F832" s="29" t="s">
        <v>683</v>
      </c>
      <c r="G832" s="29" t="s">
        <v>20</v>
      </c>
      <c r="H832" s="29" t="s">
        <v>189</v>
      </c>
      <c r="I832" s="42">
        <v>14</v>
      </c>
      <c r="J832" s="33" t="str">
        <f t="shared" si="13"/>
        <v>Кировградский городской округ, пос. Левиха (г Кировград), ул. Некрасова, д. 14</v>
      </c>
      <c r="K832" s="42">
        <v>732</v>
      </c>
      <c r="L832" s="42">
        <v>10</v>
      </c>
      <c r="M832" s="42">
        <v>7</v>
      </c>
      <c r="N832" s="47" t="s">
        <v>1777</v>
      </c>
      <c r="O832" s="39">
        <v>42458</v>
      </c>
      <c r="P832" s="38" t="s">
        <v>1494</v>
      </c>
      <c r="Q832" s="65">
        <v>2761181.03</v>
      </c>
    </row>
    <row r="833" spans="1:17" ht="34.5" x14ac:dyDescent="0.25">
      <c r="A833" s="1">
        <v>832</v>
      </c>
      <c r="B833" s="14" t="s">
        <v>227</v>
      </c>
      <c r="C833" s="40" t="s">
        <v>705</v>
      </c>
      <c r="D833" s="29" t="s">
        <v>288</v>
      </c>
      <c r="E833" s="29" t="s">
        <v>1535</v>
      </c>
      <c r="F833" s="29" t="s">
        <v>289</v>
      </c>
      <c r="G833" s="29" t="s">
        <v>20</v>
      </c>
      <c r="H833" s="29" t="s">
        <v>56</v>
      </c>
      <c r="I833" s="42">
        <v>1</v>
      </c>
      <c r="J833" s="33" t="str">
        <f t="shared" si="13"/>
        <v>Красноуфимский р-н, муниципальное образование Красноуфимский округ, дер. Приданниково, ул. Первомайская, д. 1</v>
      </c>
      <c r="K833" s="42">
        <v>587</v>
      </c>
      <c r="L833" s="42">
        <v>12</v>
      </c>
      <c r="M833" s="42">
        <v>1</v>
      </c>
      <c r="N833" s="47" t="s">
        <v>1928</v>
      </c>
      <c r="O833" s="39">
        <v>42552</v>
      </c>
      <c r="P833" s="38" t="s">
        <v>1929</v>
      </c>
      <c r="Q833" s="65">
        <v>852987.79</v>
      </c>
    </row>
    <row r="834" spans="1:17" ht="34.5" x14ac:dyDescent="0.25">
      <c r="A834" s="1">
        <v>833</v>
      </c>
      <c r="B834" s="14" t="s">
        <v>227</v>
      </c>
      <c r="C834" s="40" t="s">
        <v>705</v>
      </c>
      <c r="D834" s="29" t="s">
        <v>288</v>
      </c>
      <c r="E834" s="29" t="s">
        <v>1535</v>
      </c>
      <c r="F834" s="29" t="s">
        <v>289</v>
      </c>
      <c r="G834" s="29" t="s">
        <v>20</v>
      </c>
      <c r="H834" s="29" t="s">
        <v>56</v>
      </c>
      <c r="I834" s="42">
        <v>3</v>
      </c>
      <c r="J834" s="33" t="str">
        <f t="shared" ref="J834:J897" si="14">C834&amp;""&amp;D834&amp;", "&amp;E834&amp;" "&amp;F834&amp;", "&amp;G834&amp;" "&amp;H834&amp;", д. "&amp;I834</f>
        <v>Красноуфимский р-н, муниципальное образование Красноуфимский округ, дер. Приданниково, ул. Первомайская, д. 3</v>
      </c>
      <c r="K834" s="42">
        <v>587.5</v>
      </c>
      <c r="L834" s="42">
        <v>12</v>
      </c>
      <c r="M834" s="42">
        <v>1</v>
      </c>
      <c r="N834" s="47" t="s">
        <v>1930</v>
      </c>
      <c r="O834" s="39">
        <v>42482</v>
      </c>
      <c r="P834" s="38" t="s">
        <v>1644</v>
      </c>
      <c r="Q834" s="65">
        <v>1219206.9099999999</v>
      </c>
    </row>
    <row r="835" spans="1:17" ht="34.5" x14ac:dyDescent="0.25">
      <c r="A835" s="1">
        <v>834</v>
      </c>
      <c r="B835" s="14" t="s">
        <v>227</v>
      </c>
      <c r="C835" s="40" t="s">
        <v>705</v>
      </c>
      <c r="D835" s="29" t="s">
        <v>288</v>
      </c>
      <c r="E835" s="29" t="s">
        <v>1535</v>
      </c>
      <c r="F835" s="29" t="s">
        <v>289</v>
      </c>
      <c r="G835" s="29" t="s">
        <v>20</v>
      </c>
      <c r="H835" s="29" t="s">
        <v>56</v>
      </c>
      <c r="I835" s="42">
        <v>4</v>
      </c>
      <c r="J835" s="33" t="str">
        <f t="shared" si="14"/>
        <v>Красноуфимский р-н, муниципальное образование Красноуфимский округ, дер. Приданниково, ул. Первомайская, д. 4</v>
      </c>
      <c r="K835" s="42">
        <v>585.5</v>
      </c>
      <c r="L835" s="42">
        <v>12</v>
      </c>
      <c r="M835" s="42">
        <v>1</v>
      </c>
      <c r="N835" s="47" t="s">
        <v>1930</v>
      </c>
      <c r="O835" s="39">
        <v>42482</v>
      </c>
      <c r="P835" s="38" t="s">
        <v>1644</v>
      </c>
      <c r="Q835" s="65">
        <v>1240938.81</v>
      </c>
    </row>
    <row r="836" spans="1:17" ht="23.25" x14ac:dyDescent="0.25">
      <c r="A836" s="1">
        <v>835</v>
      </c>
      <c r="B836" s="14" t="s">
        <v>227</v>
      </c>
      <c r="C836" s="40" t="s">
        <v>705</v>
      </c>
      <c r="D836" s="29" t="s">
        <v>288</v>
      </c>
      <c r="E836" s="29" t="s">
        <v>29</v>
      </c>
      <c r="F836" s="29" t="s">
        <v>290</v>
      </c>
      <c r="G836" s="29" t="s">
        <v>20</v>
      </c>
      <c r="H836" s="29" t="s">
        <v>36</v>
      </c>
      <c r="I836" s="42">
        <v>74</v>
      </c>
      <c r="J836" s="33" t="str">
        <f t="shared" si="14"/>
        <v>Красноуфимский р-н, муниципальное образование Красноуфимский округ, с. Крылово, ул. Ленина, д. 74</v>
      </c>
      <c r="K836" s="42">
        <v>379.4</v>
      </c>
      <c r="L836" s="42">
        <v>12</v>
      </c>
      <c r="M836" s="42">
        <v>2</v>
      </c>
      <c r="N836" s="47" t="s">
        <v>1807</v>
      </c>
      <c r="O836" s="39">
        <v>42535</v>
      </c>
      <c r="P836" s="38" t="s">
        <v>1605</v>
      </c>
      <c r="Q836" s="65">
        <v>103440.32000000001</v>
      </c>
    </row>
    <row r="837" spans="1:17" ht="23.25" x14ac:dyDescent="0.25">
      <c r="A837" s="1">
        <v>836</v>
      </c>
      <c r="B837" s="2" t="s">
        <v>218</v>
      </c>
      <c r="C837" s="24"/>
      <c r="D837" s="29" t="s">
        <v>192</v>
      </c>
      <c r="E837" s="29" t="s">
        <v>18</v>
      </c>
      <c r="F837" s="29" t="s">
        <v>193</v>
      </c>
      <c r="G837" s="29" t="s">
        <v>20</v>
      </c>
      <c r="H837" s="29" t="s">
        <v>194</v>
      </c>
      <c r="I837" s="42">
        <v>1</v>
      </c>
      <c r="J837" s="33" t="str">
        <f t="shared" si="14"/>
        <v>Кушвинский городской округ, г. Кушва, ул. Гризодубовой, д. 1</v>
      </c>
      <c r="K837" s="42">
        <v>403.8</v>
      </c>
      <c r="L837" s="42">
        <v>8</v>
      </c>
      <c r="M837" s="42">
        <v>7</v>
      </c>
      <c r="N837" s="47" t="s">
        <v>1779</v>
      </c>
      <c r="O837" s="39">
        <v>42233</v>
      </c>
      <c r="P837" s="38" t="s">
        <v>1681</v>
      </c>
      <c r="Q837" s="65">
        <v>2384266.7000000002</v>
      </c>
    </row>
    <row r="838" spans="1:17" ht="23.25" x14ac:dyDescent="0.25">
      <c r="A838" s="1">
        <v>837</v>
      </c>
      <c r="B838" s="2" t="s">
        <v>218</v>
      </c>
      <c r="C838" s="24"/>
      <c r="D838" s="29" t="s">
        <v>192</v>
      </c>
      <c r="E838" s="29" t="s">
        <v>18</v>
      </c>
      <c r="F838" s="29" t="s">
        <v>193</v>
      </c>
      <c r="G838" s="29" t="s">
        <v>20</v>
      </c>
      <c r="H838" s="29" t="s">
        <v>194</v>
      </c>
      <c r="I838" s="42">
        <v>13</v>
      </c>
      <c r="J838" s="33" t="str">
        <f t="shared" si="14"/>
        <v>Кушвинский городской округ, г. Кушва, ул. Гризодубовой, д. 13</v>
      </c>
      <c r="K838" s="42">
        <v>429.1</v>
      </c>
      <c r="L838" s="42">
        <v>8</v>
      </c>
      <c r="M838" s="42">
        <v>7</v>
      </c>
      <c r="N838" s="47" t="s">
        <v>1779</v>
      </c>
      <c r="O838" s="39">
        <v>42233</v>
      </c>
      <c r="P838" s="38" t="s">
        <v>1681</v>
      </c>
      <c r="Q838" s="65">
        <v>1983145.76</v>
      </c>
    </row>
    <row r="839" spans="1:17" ht="23.25" x14ac:dyDescent="0.25">
      <c r="A839" s="1">
        <v>838</v>
      </c>
      <c r="B839" s="2" t="s">
        <v>218</v>
      </c>
      <c r="C839" s="49"/>
      <c r="D839" s="50" t="s">
        <v>192</v>
      </c>
      <c r="E839" s="50" t="s">
        <v>18</v>
      </c>
      <c r="F839" s="50" t="s">
        <v>193</v>
      </c>
      <c r="G839" s="50" t="s">
        <v>20</v>
      </c>
      <c r="H839" s="50" t="s">
        <v>203</v>
      </c>
      <c r="I839" s="51">
        <v>14</v>
      </c>
      <c r="J839" s="52" t="str">
        <f t="shared" si="14"/>
        <v>Кушвинский городской округ, г. Кушва, ул. Луначарского, д. 14</v>
      </c>
      <c r="K839" s="51">
        <v>5108.2</v>
      </c>
      <c r="L839" s="51">
        <v>73</v>
      </c>
      <c r="M839" s="51">
        <v>1</v>
      </c>
      <c r="N839" s="53" t="s">
        <v>1475</v>
      </c>
      <c r="O839" s="54">
        <v>42570</v>
      </c>
      <c r="P839" s="55" t="s">
        <v>1494</v>
      </c>
      <c r="Q839" s="65">
        <v>2010884.63</v>
      </c>
    </row>
    <row r="840" spans="1:17" ht="23.25" x14ac:dyDescent="0.25">
      <c r="A840" s="1">
        <v>839</v>
      </c>
      <c r="B840" s="2" t="s">
        <v>218</v>
      </c>
      <c r="C840" s="24"/>
      <c r="D840" s="29" t="s">
        <v>192</v>
      </c>
      <c r="E840" s="29" t="s">
        <v>18</v>
      </c>
      <c r="F840" s="29" t="s">
        <v>193</v>
      </c>
      <c r="G840" s="29" t="s">
        <v>20</v>
      </c>
      <c r="H840" s="29" t="s">
        <v>195</v>
      </c>
      <c r="I840" s="42">
        <v>11</v>
      </c>
      <c r="J840" s="33" t="str">
        <f t="shared" si="14"/>
        <v>Кушвинский городской округ, г. Кушва, ул. Магистральная, д. 11</v>
      </c>
      <c r="K840" s="42">
        <v>975</v>
      </c>
      <c r="L840" s="42">
        <v>24</v>
      </c>
      <c r="M840" s="42">
        <v>7</v>
      </c>
      <c r="N840" s="47" t="s">
        <v>1780</v>
      </c>
      <c r="O840" s="39">
        <v>42471</v>
      </c>
      <c r="P840" s="38" t="s">
        <v>1610</v>
      </c>
      <c r="Q840" s="65">
        <v>7370269.9900000002</v>
      </c>
    </row>
    <row r="841" spans="1:17" ht="23.25" x14ac:dyDescent="0.25">
      <c r="A841" s="1">
        <v>840</v>
      </c>
      <c r="B841" s="2" t="s">
        <v>218</v>
      </c>
      <c r="C841" s="24"/>
      <c r="D841" s="29" t="s">
        <v>192</v>
      </c>
      <c r="E841" s="29" t="s">
        <v>18</v>
      </c>
      <c r="F841" s="29" t="s">
        <v>193</v>
      </c>
      <c r="G841" s="29" t="s">
        <v>20</v>
      </c>
      <c r="H841" s="29" t="s">
        <v>195</v>
      </c>
      <c r="I841" s="42">
        <v>15</v>
      </c>
      <c r="J841" s="33" t="str">
        <f t="shared" si="14"/>
        <v>Кушвинский городской округ, г. Кушва, ул. Магистральная, д. 15</v>
      </c>
      <c r="K841" s="42">
        <v>935</v>
      </c>
      <c r="L841" s="42">
        <v>18</v>
      </c>
      <c r="M841" s="42">
        <v>7</v>
      </c>
      <c r="N841" s="47" t="s">
        <v>1780</v>
      </c>
      <c r="O841" s="39">
        <v>42471</v>
      </c>
      <c r="P841" s="38" t="s">
        <v>1610</v>
      </c>
      <c r="Q841" s="65">
        <v>7963430.5999999996</v>
      </c>
    </row>
    <row r="842" spans="1:17" ht="23.25" x14ac:dyDescent="0.25">
      <c r="A842" s="1">
        <v>841</v>
      </c>
      <c r="B842" s="2" t="s">
        <v>218</v>
      </c>
      <c r="C842" s="24"/>
      <c r="D842" s="29" t="s">
        <v>192</v>
      </c>
      <c r="E842" s="29" t="s">
        <v>18</v>
      </c>
      <c r="F842" s="29" t="s">
        <v>193</v>
      </c>
      <c r="G842" s="29" t="s">
        <v>20</v>
      </c>
      <c r="H842" s="29" t="s">
        <v>195</v>
      </c>
      <c r="I842" s="42">
        <v>17</v>
      </c>
      <c r="J842" s="33" t="str">
        <f t="shared" si="14"/>
        <v>Кушвинский городской округ, г. Кушва, ул. Магистральная, д. 17</v>
      </c>
      <c r="K842" s="42">
        <v>913.6</v>
      </c>
      <c r="L842" s="42">
        <v>23</v>
      </c>
      <c r="M842" s="42">
        <v>4</v>
      </c>
      <c r="N842" s="47" t="s">
        <v>1781</v>
      </c>
      <c r="O842" s="39">
        <v>42471</v>
      </c>
      <c r="P842" s="38" t="s">
        <v>1743</v>
      </c>
      <c r="Q842" s="65">
        <v>584610.93999999994</v>
      </c>
    </row>
    <row r="843" spans="1:17" ht="23.25" x14ac:dyDescent="0.25">
      <c r="A843" s="1">
        <v>842</v>
      </c>
      <c r="B843" s="2" t="s">
        <v>218</v>
      </c>
      <c r="C843" s="24"/>
      <c r="D843" s="29" t="s">
        <v>192</v>
      </c>
      <c r="E843" s="29" t="s">
        <v>18</v>
      </c>
      <c r="F843" s="29" t="s">
        <v>193</v>
      </c>
      <c r="G843" s="29" t="s">
        <v>20</v>
      </c>
      <c r="H843" s="29" t="s">
        <v>195</v>
      </c>
      <c r="I843" s="42">
        <v>19</v>
      </c>
      <c r="J843" s="33" t="str">
        <f t="shared" si="14"/>
        <v>Кушвинский городской округ, г. Кушва, ул. Магистральная, д. 19</v>
      </c>
      <c r="K843" s="42">
        <v>944.8</v>
      </c>
      <c r="L843" s="42">
        <v>24</v>
      </c>
      <c r="M843" s="42">
        <v>3</v>
      </c>
      <c r="N843" s="47" t="s">
        <v>1781</v>
      </c>
      <c r="O843" s="39">
        <v>42471</v>
      </c>
      <c r="P843" s="38" t="s">
        <v>1743</v>
      </c>
      <c r="Q843" s="65">
        <v>3633920.92</v>
      </c>
    </row>
    <row r="844" spans="1:17" ht="23.25" x14ac:dyDescent="0.25">
      <c r="A844" s="1">
        <v>843</v>
      </c>
      <c r="B844" s="2" t="s">
        <v>218</v>
      </c>
      <c r="C844" s="24"/>
      <c r="D844" s="29" t="s">
        <v>192</v>
      </c>
      <c r="E844" s="29" t="s">
        <v>18</v>
      </c>
      <c r="F844" s="29" t="s">
        <v>193</v>
      </c>
      <c r="G844" s="29" t="s">
        <v>20</v>
      </c>
      <c r="H844" s="29" t="s">
        <v>195</v>
      </c>
      <c r="I844" s="42">
        <v>21</v>
      </c>
      <c r="J844" s="33" t="str">
        <f t="shared" si="14"/>
        <v>Кушвинский городской округ, г. Кушва, ул. Магистральная, д. 21</v>
      </c>
      <c r="K844" s="42">
        <v>407.8</v>
      </c>
      <c r="L844" s="42">
        <v>8</v>
      </c>
      <c r="M844" s="42">
        <v>1</v>
      </c>
      <c r="N844" s="47" t="s">
        <v>1781</v>
      </c>
      <c r="O844" s="39">
        <v>42471</v>
      </c>
      <c r="P844" s="38" t="s">
        <v>1743</v>
      </c>
      <c r="Q844" s="65">
        <v>60821.919999999998</v>
      </c>
    </row>
    <row r="845" spans="1:17" ht="23.25" x14ac:dyDescent="0.25">
      <c r="A845" s="1">
        <v>844</v>
      </c>
      <c r="B845" s="2" t="s">
        <v>218</v>
      </c>
      <c r="C845" s="24"/>
      <c r="D845" s="29" t="s">
        <v>192</v>
      </c>
      <c r="E845" s="29" t="s">
        <v>18</v>
      </c>
      <c r="F845" s="29" t="s">
        <v>193</v>
      </c>
      <c r="G845" s="29" t="s">
        <v>20</v>
      </c>
      <c r="H845" s="29" t="s">
        <v>195</v>
      </c>
      <c r="I845" s="42">
        <v>5</v>
      </c>
      <c r="J845" s="33" t="str">
        <f t="shared" si="14"/>
        <v>Кушвинский городской округ, г. Кушва, ул. Магистральная, д. 5</v>
      </c>
      <c r="K845" s="42">
        <v>400.2</v>
      </c>
      <c r="L845" s="42">
        <v>8</v>
      </c>
      <c r="M845" s="42">
        <v>7</v>
      </c>
      <c r="N845" s="47" t="s">
        <v>1780</v>
      </c>
      <c r="O845" s="39">
        <v>42471</v>
      </c>
      <c r="P845" s="38" t="s">
        <v>1610</v>
      </c>
      <c r="Q845" s="65">
        <v>3372596.94</v>
      </c>
    </row>
    <row r="846" spans="1:17" ht="23.25" x14ac:dyDescent="0.25">
      <c r="A846" s="1">
        <v>845</v>
      </c>
      <c r="B846" s="2" t="s">
        <v>218</v>
      </c>
      <c r="C846" s="24"/>
      <c r="D846" s="29" t="s">
        <v>192</v>
      </c>
      <c r="E846" s="29" t="s">
        <v>18</v>
      </c>
      <c r="F846" s="29" t="s">
        <v>193</v>
      </c>
      <c r="G846" s="29" t="s">
        <v>20</v>
      </c>
      <c r="H846" s="29" t="s">
        <v>195</v>
      </c>
      <c r="I846" s="42">
        <v>6</v>
      </c>
      <c r="J846" s="33" t="str">
        <f t="shared" si="14"/>
        <v>Кушвинский городской округ, г. Кушва, ул. Магистральная, д. 6</v>
      </c>
      <c r="K846" s="42">
        <v>399.9</v>
      </c>
      <c r="L846" s="42">
        <v>6</v>
      </c>
      <c r="M846" s="42">
        <v>7</v>
      </c>
      <c r="N846" s="47" t="s">
        <v>1780</v>
      </c>
      <c r="O846" s="39">
        <v>42471</v>
      </c>
      <c r="P846" s="38" t="s">
        <v>1610</v>
      </c>
      <c r="Q846" s="65">
        <v>2724415.86</v>
      </c>
    </row>
    <row r="847" spans="1:17" ht="23.25" x14ac:dyDescent="0.25">
      <c r="A847" s="1">
        <v>846</v>
      </c>
      <c r="B847" s="2" t="s">
        <v>218</v>
      </c>
      <c r="C847" s="24"/>
      <c r="D847" s="29" t="s">
        <v>192</v>
      </c>
      <c r="E847" s="29" t="s">
        <v>18</v>
      </c>
      <c r="F847" s="29" t="s">
        <v>193</v>
      </c>
      <c r="G847" s="29" t="s">
        <v>20</v>
      </c>
      <c r="H847" s="29" t="s">
        <v>195</v>
      </c>
      <c r="I847" s="42">
        <v>7</v>
      </c>
      <c r="J847" s="33" t="str">
        <f t="shared" si="14"/>
        <v>Кушвинский городской округ, г. Кушва, ул. Магистральная, д. 7</v>
      </c>
      <c r="K847" s="42">
        <v>412.5</v>
      </c>
      <c r="L847" s="42">
        <v>8</v>
      </c>
      <c r="M847" s="42">
        <v>7</v>
      </c>
      <c r="N847" s="47" t="s">
        <v>1780</v>
      </c>
      <c r="O847" s="39">
        <v>42471</v>
      </c>
      <c r="P847" s="38" t="s">
        <v>1610</v>
      </c>
      <c r="Q847" s="65">
        <v>2914857.24</v>
      </c>
    </row>
    <row r="848" spans="1:17" ht="23.25" x14ac:dyDescent="0.25">
      <c r="A848" s="1">
        <v>847</v>
      </c>
      <c r="B848" s="2" t="s">
        <v>218</v>
      </c>
      <c r="C848" s="24"/>
      <c r="D848" s="29" t="s">
        <v>192</v>
      </c>
      <c r="E848" s="29" t="s">
        <v>18</v>
      </c>
      <c r="F848" s="29" t="s">
        <v>193</v>
      </c>
      <c r="G848" s="29" t="s">
        <v>20</v>
      </c>
      <c r="H848" s="29" t="s">
        <v>195</v>
      </c>
      <c r="I848" s="42">
        <v>9</v>
      </c>
      <c r="J848" s="33" t="str">
        <f t="shared" si="14"/>
        <v>Кушвинский городской округ, г. Кушва, ул. Магистральная, д. 9</v>
      </c>
      <c r="K848" s="42">
        <v>411.6</v>
      </c>
      <c r="L848" s="42">
        <v>8</v>
      </c>
      <c r="M848" s="42">
        <v>3</v>
      </c>
      <c r="N848" s="47" t="s">
        <v>1781</v>
      </c>
      <c r="O848" s="39">
        <v>42471</v>
      </c>
      <c r="P848" s="38" t="s">
        <v>1743</v>
      </c>
      <c r="Q848" s="65">
        <v>1031046.24</v>
      </c>
    </row>
    <row r="849" spans="1:17" ht="23.25" x14ac:dyDescent="0.25">
      <c r="A849" s="1">
        <v>848</v>
      </c>
      <c r="B849" s="2" t="s">
        <v>218</v>
      </c>
      <c r="C849" s="24"/>
      <c r="D849" s="29" t="s">
        <v>192</v>
      </c>
      <c r="E849" s="29" t="s">
        <v>18</v>
      </c>
      <c r="F849" s="29" t="s">
        <v>193</v>
      </c>
      <c r="G849" s="29" t="s">
        <v>20</v>
      </c>
      <c r="H849" s="29" t="s">
        <v>172</v>
      </c>
      <c r="I849" s="42">
        <v>3</v>
      </c>
      <c r="J849" s="33" t="str">
        <f t="shared" si="14"/>
        <v>Кушвинский городской округ, г. Кушва, ул. Маяковского, д. 3</v>
      </c>
      <c r="K849" s="42">
        <v>500.6</v>
      </c>
      <c r="L849" s="42">
        <v>8</v>
      </c>
      <c r="M849" s="42">
        <v>6</v>
      </c>
      <c r="N849" s="47" t="s">
        <v>1780</v>
      </c>
      <c r="O849" s="39">
        <v>42471</v>
      </c>
      <c r="P849" s="38" t="s">
        <v>1610</v>
      </c>
      <c r="Q849" s="65">
        <v>2753294</v>
      </c>
    </row>
    <row r="850" spans="1:17" ht="23.25" x14ac:dyDescent="0.25">
      <c r="A850" s="1">
        <v>849</v>
      </c>
      <c r="B850" s="2" t="s">
        <v>218</v>
      </c>
      <c r="C850" s="24"/>
      <c r="D850" s="29" t="s">
        <v>192</v>
      </c>
      <c r="E850" s="29" t="s">
        <v>18</v>
      </c>
      <c r="F850" s="29" t="s">
        <v>193</v>
      </c>
      <c r="G850" s="29" t="s">
        <v>20</v>
      </c>
      <c r="H850" s="29" t="s">
        <v>172</v>
      </c>
      <c r="I850" s="42">
        <v>5</v>
      </c>
      <c r="J850" s="33" t="str">
        <f t="shared" si="14"/>
        <v>Кушвинский городской округ, г. Кушва, ул. Маяковского, д. 5</v>
      </c>
      <c r="K850" s="42">
        <v>538.1</v>
      </c>
      <c r="L850" s="42">
        <v>8</v>
      </c>
      <c r="M850" s="42">
        <v>7</v>
      </c>
      <c r="N850" s="47" t="s">
        <v>1780</v>
      </c>
      <c r="O850" s="39">
        <v>42471</v>
      </c>
      <c r="P850" s="38" t="s">
        <v>1610</v>
      </c>
      <c r="Q850" s="65">
        <v>2958939.68</v>
      </c>
    </row>
    <row r="851" spans="1:17" ht="23.25" x14ac:dyDescent="0.25">
      <c r="A851" s="1">
        <v>850</v>
      </c>
      <c r="B851" s="2" t="s">
        <v>218</v>
      </c>
      <c r="C851" s="24"/>
      <c r="D851" s="29" t="s">
        <v>192</v>
      </c>
      <c r="E851" s="29" t="s">
        <v>18</v>
      </c>
      <c r="F851" s="29" t="s">
        <v>193</v>
      </c>
      <c r="G851" s="29" t="s">
        <v>20</v>
      </c>
      <c r="H851" s="29" t="s">
        <v>56</v>
      </c>
      <c r="I851" s="42">
        <v>25</v>
      </c>
      <c r="J851" s="33" t="str">
        <f t="shared" si="14"/>
        <v>Кушвинский городской округ, г. Кушва, ул. Первомайская, д. 25</v>
      </c>
      <c r="K851" s="42">
        <v>535.4</v>
      </c>
      <c r="L851" s="42">
        <v>8</v>
      </c>
      <c r="M851" s="42">
        <v>4</v>
      </c>
      <c r="N851" s="47" t="s">
        <v>1780</v>
      </c>
      <c r="O851" s="39">
        <v>42471</v>
      </c>
      <c r="P851" s="38" t="s">
        <v>1610</v>
      </c>
      <c r="Q851" s="65">
        <v>2596404.7400000002</v>
      </c>
    </row>
    <row r="852" spans="1:17" x14ac:dyDescent="0.25">
      <c r="A852" s="1">
        <v>851</v>
      </c>
      <c r="B852" s="2" t="s">
        <v>218</v>
      </c>
      <c r="C852" s="24"/>
      <c r="D852" s="29" t="s">
        <v>192</v>
      </c>
      <c r="E852" s="29" t="s">
        <v>18</v>
      </c>
      <c r="F852" s="29" t="s">
        <v>193</v>
      </c>
      <c r="G852" s="29" t="s">
        <v>20</v>
      </c>
      <c r="H852" s="29" t="s">
        <v>108</v>
      </c>
      <c r="I852" s="42">
        <v>1</v>
      </c>
      <c r="J852" s="33" t="str">
        <f t="shared" si="14"/>
        <v>Кушвинский городской округ, г. Кушва, ул. Пушкина, д. 1</v>
      </c>
      <c r="K852" s="42">
        <v>386.1</v>
      </c>
      <c r="L852" s="42">
        <v>8</v>
      </c>
      <c r="M852" s="42">
        <v>4</v>
      </c>
      <c r="N852" s="47" t="s">
        <v>1780</v>
      </c>
      <c r="O852" s="39">
        <v>42471</v>
      </c>
      <c r="P852" s="38" t="s">
        <v>1610</v>
      </c>
      <c r="Q852" s="65">
        <v>1719013.38</v>
      </c>
    </row>
    <row r="853" spans="1:17" ht="23.25" x14ac:dyDescent="0.25">
      <c r="A853" s="1">
        <v>852</v>
      </c>
      <c r="B853" s="2" t="s">
        <v>218</v>
      </c>
      <c r="C853" s="24"/>
      <c r="D853" s="29" t="s">
        <v>192</v>
      </c>
      <c r="E853" s="29" t="s">
        <v>18</v>
      </c>
      <c r="F853" s="29" t="s">
        <v>193</v>
      </c>
      <c r="G853" s="29" t="s">
        <v>20</v>
      </c>
      <c r="H853" s="29" t="s">
        <v>108</v>
      </c>
      <c r="I853" s="42">
        <v>10</v>
      </c>
      <c r="J853" s="33" t="str">
        <f t="shared" si="14"/>
        <v>Кушвинский городской округ, г. Кушва, ул. Пушкина, д. 10</v>
      </c>
      <c r="K853" s="42">
        <v>398.3</v>
      </c>
      <c r="L853" s="42">
        <v>8</v>
      </c>
      <c r="M853" s="42">
        <v>7</v>
      </c>
      <c r="N853" s="47" t="s">
        <v>1779</v>
      </c>
      <c r="O853" s="39">
        <v>42233</v>
      </c>
      <c r="P853" s="38" t="s">
        <v>1681</v>
      </c>
      <c r="Q853" s="65">
        <v>1605754.62</v>
      </c>
    </row>
    <row r="854" spans="1:17" ht="23.25" x14ac:dyDescent="0.25">
      <c r="A854" s="1">
        <v>853</v>
      </c>
      <c r="B854" s="2" t="s">
        <v>218</v>
      </c>
      <c r="C854" s="24"/>
      <c r="D854" s="29" t="s">
        <v>192</v>
      </c>
      <c r="E854" s="29" t="s">
        <v>18</v>
      </c>
      <c r="F854" s="29" t="s">
        <v>193</v>
      </c>
      <c r="G854" s="29" t="s">
        <v>20</v>
      </c>
      <c r="H854" s="29" t="s">
        <v>108</v>
      </c>
      <c r="I854" s="42" t="s">
        <v>115</v>
      </c>
      <c r="J854" s="33" t="str">
        <f t="shared" si="14"/>
        <v>Кушвинский городской округ, г. Кушва, ул. Пушкина, д. 1А</v>
      </c>
      <c r="K854" s="42">
        <v>244.1</v>
      </c>
      <c r="L854" s="42">
        <v>4</v>
      </c>
      <c r="M854" s="42">
        <v>7</v>
      </c>
      <c r="N854" s="47" t="s">
        <v>1780</v>
      </c>
      <c r="O854" s="39">
        <v>42471</v>
      </c>
      <c r="P854" s="38" t="s">
        <v>1610</v>
      </c>
      <c r="Q854" s="65">
        <v>2104250.34</v>
      </c>
    </row>
    <row r="855" spans="1:17" x14ac:dyDescent="0.25">
      <c r="A855" s="1">
        <v>854</v>
      </c>
      <c r="B855" s="2" t="s">
        <v>218</v>
      </c>
      <c r="C855" s="24"/>
      <c r="D855" s="29" t="s">
        <v>192</v>
      </c>
      <c r="E855" s="29" t="s">
        <v>18</v>
      </c>
      <c r="F855" s="29" t="s">
        <v>193</v>
      </c>
      <c r="G855" s="29" t="s">
        <v>20</v>
      </c>
      <c r="H855" s="29" t="s">
        <v>108</v>
      </c>
      <c r="I855" s="42">
        <v>2</v>
      </c>
      <c r="J855" s="33" t="str">
        <f t="shared" si="14"/>
        <v>Кушвинский городской округ, г. Кушва, ул. Пушкина, д. 2</v>
      </c>
      <c r="K855" s="42">
        <v>400.7</v>
      </c>
      <c r="L855" s="42">
        <v>8</v>
      </c>
      <c r="M855" s="42">
        <v>7</v>
      </c>
      <c r="N855" s="47" t="s">
        <v>1779</v>
      </c>
      <c r="O855" s="39">
        <v>42233</v>
      </c>
      <c r="P855" s="38" t="s">
        <v>1681</v>
      </c>
      <c r="Q855" s="65">
        <v>1895232.22</v>
      </c>
    </row>
    <row r="856" spans="1:17" x14ac:dyDescent="0.25">
      <c r="A856" s="1">
        <v>855</v>
      </c>
      <c r="B856" s="2" t="s">
        <v>218</v>
      </c>
      <c r="C856" s="24"/>
      <c r="D856" s="29" t="s">
        <v>192</v>
      </c>
      <c r="E856" s="29" t="s">
        <v>18</v>
      </c>
      <c r="F856" s="29" t="s">
        <v>193</v>
      </c>
      <c r="G856" s="29" t="s">
        <v>20</v>
      </c>
      <c r="H856" s="29" t="s">
        <v>108</v>
      </c>
      <c r="I856" s="42">
        <v>3</v>
      </c>
      <c r="J856" s="33" t="str">
        <f t="shared" si="14"/>
        <v>Кушвинский городской округ, г. Кушва, ул. Пушкина, д. 3</v>
      </c>
      <c r="K856" s="42">
        <v>399.8</v>
      </c>
      <c r="L856" s="42">
        <v>8</v>
      </c>
      <c r="M856" s="42">
        <v>3</v>
      </c>
      <c r="N856" s="47" t="s">
        <v>1781</v>
      </c>
      <c r="O856" s="39">
        <v>42471</v>
      </c>
      <c r="P856" s="38" t="s">
        <v>1743</v>
      </c>
      <c r="Q856" s="65">
        <v>1686904.4</v>
      </c>
    </row>
    <row r="857" spans="1:17" x14ac:dyDescent="0.25">
      <c r="A857" s="1">
        <v>856</v>
      </c>
      <c r="B857" s="2" t="s">
        <v>218</v>
      </c>
      <c r="C857" s="24"/>
      <c r="D857" s="29" t="s">
        <v>192</v>
      </c>
      <c r="E857" s="29" t="s">
        <v>18</v>
      </c>
      <c r="F857" s="29" t="s">
        <v>193</v>
      </c>
      <c r="G857" s="29" t="s">
        <v>20</v>
      </c>
      <c r="H857" s="29" t="s">
        <v>108</v>
      </c>
      <c r="I857" s="42">
        <v>4</v>
      </c>
      <c r="J857" s="33" t="str">
        <f t="shared" si="14"/>
        <v>Кушвинский городской округ, г. Кушва, ул. Пушкина, д. 4</v>
      </c>
      <c r="K857" s="42">
        <v>406.6</v>
      </c>
      <c r="L857" s="42">
        <v>8</v>
      </c>
      <c r="M857" s="42">
        <v>7</v>
      </c>
      <c r="N857" s="47" t="s">
        <v>1780</v>
      </c>
      <c r="O857" s="39">
        <v>42471</v>
      </c>
      <c r="P857" s="38" t="s">
        <v>1610</v>
      </c>
      <c r="Q857" s="65">
        <v>3203617.4</v>
      </c>
    </row>
    <row r="858" spans="1:17" x14ac:dyDescent="0.25">
      <c r="A858" s="1">
        <v>857</v>
      </c>
      <c r="B858" s="2" t="s">
        <v>218</v>
      </c>
      <c r="C858" s="24"/>
      <c r="D858" s="29" t="s">
        <v>192</v>
      </c>
      <c r="E858" s="29" t="s">
        <v>18</v>
      </c>
      <c r="F858" s="29" t="s">
        <v>193</v>
      </c>
      <c r="G858" s="29" t="s">
        <v>20</v>
      </c>
      <c r="H858" s="29" t="s">
        <v>108</v>
      </c>
      <c r="I858" s="42">
        <v>6</v>
      </c>
      <c r="J858" s="33" t="str">
        <f t="shared" si="14"/>
        <v>Кушвинский городской округ, г. Кушва, ул. Пушкина, д. 6</v>
      </c>
      <c r="K858" s="42">
        <v>551.1</v>
      </c>
      <c r="L858" s="42">
        <v>8</v>
      </c>
      <c r="M858" s="42">
        <v>7</v>
      </c>
      <c r="N858" s="47" t="s">
        <v>1779</v>
      </c>
      <c r="O858" s="39">
        <v>42233</v>
      </c>
      <c r="P858" s="38" t="s">
        <v>1681</v>
      </c>
      <c r="Q858" s="65">
        <v>2052032.98</v>
      </c>
    </row>
    <row r="859" spans="1:17" x14ac:dyDescent="0.25">
      <c r="A859" s="1">
        <v>858</v>
      </c>
      <c r="B859" s="2" t="s">
        <v>218</v>
      </c>
      <c r="C859" s="24"/>
      <c r="D859" s="29" t="s">
        <v>192</v>
      </c>
      <c r="E859" s="29" t="s">
        <v>18</v>
      </c>
      <c r="F859" s="29" t="s">
        <v>193</v>
      </c>
      <c r="G859" s="29" t="s">
        <v>20</v>
      </c>
      <c r="H859" s="29" t="s">
        <v>108</v>
      </c>
      <c r="I859" s="42">
        <v>8</v>
      </c>
      <c r="J859" s="33" t="str">
        <f t="shared" si="14"/>
        <v>Кушвинский городской округ, г. Кушва, ул. Пушкина, д. 8</v>
      </c>
      <c r="K859" s="42">
        <v>398.4</v>
      </c>
      <c r="L859" s="42">
        <v>8</v>
      </c>
      <c r="M859" s="42">
        <v>7</v>
      </c>
      <c r="N859" s="47" t="s">
        <v>1779</v>
      </c>
      <c r="O859" s="39">
        <v>42233</v>
      </c>
      <c r="P859" s="38" t="s">
        <v>1681</v>
      </c>
      <c r="Q859" s="65">
        <v>1753730.16</v>
      </c>
    </row>
    <row r="860" spans="1:17" x14ac:dyDescent="0.25">
      <c r="A860" s="1">
        <v>859</v>
      </c>
      <c r="B860" s="2" t="s">
        <v>218</v>
      </c>
      <c r="C860" s="24"/>
      <c r="D860" s="29" t="s">
        <v>192</v>
      </c>
      <c r="E860" s="29" t="s">
        <v>18</v>
      </c>
      <c r="F860" s="29" t="s">
        <v>193</v>
      </c>
      <c r="G860" s="29" t="s">
        <v>20</v>
      </c>
      <c r="H860" s="29" t="s">
        <v>201</v>
      </c>
      <c r="I860" s="42">
        <v>54</v>
      </c>
      <c r="J860" s="33" t="str">
        <f t="shared" si="14"/>
        <v>Кушвинский городской округ, г. Кушва, ул. Рабочая, д. 54</v>
      </c>
      <c r="K860" s="42">
        <v>429.9</v>
      </c>
      <c r="L860" s="42">
        <v>8</v>
      </c>
      <c r="M860" s="42">
        <v>5</v>
      </c>
      <c r="N860" s="47" t="s">
        <v>1779</v>
      </c>
      <c r="O860" s="39">
        <v>42233</v>
      </c>
      <c r="P860" s="38" t="s">
        <v>1681</v>
      </c>
      <c r="Q860" s="65">
        <v>2051459.5</v>
      </c>
    </row>
    <row r="861" spans="1:17" ht="23.25" x14ac:dyDescent="0.25">
      <c r="A861" s="1">
        <v>860</v>
      </c>
      <c r="B861" s="2" t="s">
        <v>218</v>
      </c>
      <c r="C861" s="24"/>
      <c r="D861" s="29" t="s">
        <v>192</v>
      </c>
      <c r="E861" s="29" t="s">
        <v>18</v>
      </c>
      <c r="F861" s="29" t="s">
        <v>193</v>
      </c>
      <c r="G861" s="29" t="s">
        <v>20</v>
      </c>
      <c r="H861" s="29" t="s">
        <v>196</v>
      </c>
      <c r="I861" s="42">
        <v>13</v>
      </c>
      <c r="J861" s="33" t="str">
        <f t="shared" si="14"/>
        <v>Кушвинский городской округ, г. Кушва, ул. Тургенева, д. 13</v>
      </c>
      <c r="K861" s="42">
        <v>402.7</v>
      </c>
      <c r="L861" s="42">
        <v>8</v>
      </c>
      <c r="M861" s="42">
        <v>7</v>
      </c>
      <c r="N861" s="47" t="s">
        <v>1779</v>
      </c>
      <c r="O861" s="39">
        <v>42233</v>
      </c>
      <c r="P861" s="38" t="s">
        <v>1681</v>
      </c>
      <c r="Q861" s="65">
        <v>2100778.7799999998</v>
      </c>
    </row>
    <row r="862" spans="1:17" ht="23.25" x14ac:dyDescent="0.25">
      <c r="A862" s="1">
        <v>861</v>
      </c>
      <c r="B862" s="2" t="s">
        <v>218</v>
      </c>
      <c r="C862" s="24"/>
      <c r="D862" s="29" t="s">
        <v>192</v>
      </c>
      <c r="E862" s="29" t="s">
        <v>18</v>
      </c>
      <c r="F862" s="29" t="s">
        <v>193</v>
      </c>
      <c r="G862" s="29" t="s">
        <v>20</v>
      </c>
      <c r="H862" s="29" t="s">
        <v>196</v>
      </c>
      <c r="I862" s="42">
        <v>15</v>
      </c>
      <c r="J862" s="33" t="str">
        <f t="shared" si="14"/>
        <v>Кушвинский городской округ, г. Кушва, ул. Тургенева, д. 15</v>
      </c>
      <c r="K862" s="42">
        <v>400.7</v>
      </c>
      <c r="L862" s="42">
        <v>8</v>
      </c>
      <c r="M862" s="42">
        <v>4</v>
      </c>
      <c r="N862" s="47" t="s">
        <v>1779</v>
      </c>
      <c r="O862" s="39">
        <v>42233</v>
      </c>
      <c r="P862" s="38" t="s">
        <v>1681</v>
      </c>
      <c r="Q862" s="65">
        <v>1339566.68</v>
      </c>
    </row>
    <row r="863" spans="1:17" ht="23.25" x14ac:dyDescent="0.25">
      <c r="A863" s="1">
        <v>862</v>
      </c>
      <c r="B863" s="2" t="s">
        <v>218</v>
      </c>
      <c r="C863" s="24"/>
      <c r="D863" s="29" t="s">
        <v>192</v>
      </c>
      <c r="E863" s="29" t="s">
        <v>18</v>
      </c>
      <c r="F863" s="29" t="s">
        <v>193</v>
      </c>
      <c r="G863" s="29" t="s">
        <v>20</v>
      </c>
      <c r="H863" s="29" t="s">
        <v>196</v>
      </c>
      <c r="I863" s="42">
        <v>16</v>
      </c>
      <c r="J863" s="33" t="str">
        <f t="shared" si="14"/>
        <v>Кушвинский городской округ, г. Кушва, ул. Тургенева, д. 16</v>
      </c>
      <c r="K863" s="42">
        <v>401.3</v>
      </c>
      <c r="L863" s="42">
        <v>8</v>
      </c>
      <c r="M863" s="42">
        <v>7</v>
      </c>
      <c r="N863" s="47" t="s">
        <v>1779</v>
      </c>
      <c r="O863" s="39">
        <v>42233</v>
      </c>
      <c r="P863" s="38" t="s">
        <v>1681</v>
      </c>
      <c r="Q863" s="65">
        <v>1755039.96</v>
      </c>
    </row>
    <row r="864" spans="1:17" ht="23.25" x14ac:dyDescent="0.25">
      <c r="A864" s="1">
        <v>863</v>
      </c>
      <c r="B864" s="2" t="s">
        <v>218</v>
      </c>
      <c r="C864" s="24"/>
      <c r="D864" s="29" t="s">
        <v>192</v>
      </c>
      <c r="E864" s="29" t="s">
        <v>18</v>
      </c>
      <c r="F864" s="29" t="s">
        <v>193</v>
      </c>
      <c r="G864" s="29" t="s">
        <v>20</v>
      </c>
      <c r="H864" s="29" t="s">
        <v>196</v>
      </c>
      <c r="I864" s="42">
        <v>2</v>
      </c>
      <c r="J864" s="33" t="str">
        <f t="shared" si="14"/>
        <v>Кушвинский городской округ, г. Кушва, ул. Тургенева, д. 2</v>
      </c>
      <c r="K864" s="42">
        <v>413.6</v>
      </c>
      <c r="L864" s="42">
        <v>8</v>
      </c>
      <c r="M864" s="42">
        <v>7</v>
      </c>
      <c r="N864" s="47" t="s">
        <v>1779</v>
      </c>
      <c r="O864" s="39">
        <v>42233</v>
      </c>
      <c r="P864" s="38" t="s">
        <v>1681</v>
      </c>
      <c r="Q864" s="65">
        <v>1890096.86</v>
      </c>
    </row>
    <row r="865" spans="1:17" ht="23.25" x14ac:dyDescent="0.25">
      <c r="A865" s="1">
        <v>864</v>
      </c>
      <c r="B865" s="2" t="s">
        <v>218</v>
      </c>
      <c r="C865" s="24"/>
      <c r="D865" s="29" t="s">
        <v>192</v>
      </c>
      <c r="E865" s="29" t="s">
        <v>18</v>
      </c>
      <c r="F865" s="29" t="s">
        <v>193</v>
      </c>
      <c r="G865" s="29" t="s">
        <v>20</v>
      </c>
      <c r="H865" s="29" t="s">
        <v>196</v>
      </c>
      <c r="I865" s="42">
        <v>6</v>
      </c>
      <c r="J865" s="33" t="str">
        <f t="shared" si="14"/>
        <v>Кушвинский городской округ, г. Кушва, ул. Тургенева, д. 6</v>
      </c>
      <c r="K865" s="42">
        <v>409.5</v>
      </c>
      <c r="L865" s="42">
        <v>8</v>
      </c>
      <c r="M865" s="42">
        <v>7</v>
      </c>
      <c r="N865" s="47" t="s">
        <v>1779</v>
      </c>
      <c r="O865" s="39">
        <v>42233</v>
      </c>
      <c r="P865" s="38" t="s">
        <v>1681</v>
      </c>
      <c r="Q865" s="65">
        <v>1832417.28</v>
      </c>
    </row>
    <row r="866" spans="1:17" ht="23.25" x14ac:dyDescent="0.25">
      <c r="A866" s="1">
        <v>865</v>
      </c>
      <c r="B866" s="2" t="s">
        <v>218</v>
      </c>
      <c r="C866" s="24"/>
      <c r="D866" s="29" t="s">
        <v>192</v>
      </c>
      <c r="E866" s="29" t="s">
        <v>18</v>
      </c>
      <c r="F866" s="29" t="s">
        <v>193</v>
      </c>
      <c r="G866" s="29" t="s">
        <v>20</v>
      </c>
      <c r="H866" s="29" t="s">
        <v>196</v>
      </c>
      <c r="I866" s="42">
        <v>7</v>
      </c>
      <c r="J866" s="33" t="str">
        <f t="shared" si="14"/>
        <v>Кушвинский городской округ, г. Кушва, ул. Тургенева, д. 7</v>
      </c>
      <c r="K866" s="42">
        <v>407.5</v>
      </c>
      <c r="L866" s="42">
        <v>8</v>
      </c>
      <c r="M866" s="42">
        <v>6</v>
      </c>
      <c r="N866" s="47" t="s">
        <v>1779</v>
      </c>
      <c r="O866" s="39">
        <v>42233</v>
      </c>
      <c r="P866" s="38" t="s">
        <v>1681</v>
      </c>
      <c r="Q866" s="65">
        <v>1475912.14</v>
      </c>
    </row>
    <row r="867" spans="1:17" ht="23.25" x14ac:dyDescent="0.25">
      <c r="A867" s="1">
        <v>866</v>
      </c>
      <c r="B867" s="2" t="s">
        <v>218</v>
      </c>
      <c r="C867" s="24"/>
      <c r="D867" s="29" t="s">
        <v>192</v>
      </c>
      <c r="E867" s="29" t="s">
        <v>18</v>
      </c>
      <c r="F867" s="29" t="s">
        <v>193</v>
      </c>
      <c r="G867" s="29" t="s">
        <v>20</v>
      </c>
      <c r="H867" s="29" t="s">
        <v>202</v>
      </c>
      <c r="I867" s="42">
        <v>34</v>
      </c>
      <c r="J867" s="33" t="str">
        <f t="shared" si="14"/>
        <v>Кушвинский городской округ, г. Кушва, ул. Фадеевых, д. 34</v>
      </c>
      <c r="K867" s="42">
        <v>400.2</v>
      </c>
      <c r="L867" s="42">
        <v>8</v>
      </c>
      <c r="M867" s="42">
        <v>7</v>
      </c>
      <c r="N867" s="47" t="s">
        <v>1779</v>
      </c>
      <c r="O867" s="39">
        <v>42233</v>
      </c>
      <c r="P867" s="38" t="s">
        <v>1681</v>
      </c>
      <c r="Q867" s="65">
        <v>2406178.12</v>
      </c>
    </row>
    <row r="868" spans="1:17" ht="23.25" x14ac:dyDescent="0.25">
      <c r="A868" s="1">
        <v>867</v>
      </c>
      <c r="B868" s="2" t="s">
        <v>218</v>
      </c>
      <c r="C868" s="24"/>
      <c r="D868" s="29" t="s">
        <v>192</v>
      </c>
      <c r="E868" s="29" t="s">
        <v>18</v>
      </c>
      <c r="F868" s="29" t="s">
        <v>193</v>
      </c>
      <c r="G868" s="29" t="s">
        <v>20</v>
      </c>
      <c r="H868" s="29" t="s">
        <v>202</v>
      </c>
      <c r="I868" s="42">
        <v>35</v>
      </c>
      <c r="J868" s="33" t="str">
        <f t="shared" si="14"/>
        <v>Кушвинский городской округ, г. Кушва, ул. Фадеевых, д. 35</v>
      </c>
      <c r="K868" s="42">
        <v>406.3</v>
      </c>
      <c r="L868" s="42">
        <v>8</v>
      </c>
      <c r="M868" s="42">
        <v>7</v>
      </c>
      <c r="N868" s="47" t="s">
        <v>1779</v>
      </c>
      <c r="O868" s="39">
        <v>42233</v>
      </c>
      <c r="P868" s="38" t="s">
        <v>1681</v>
      </c>
      <c r="Q868" s="65">
        <v>1862074.22</v>
      </c>
    </row>
    <row r="869" spans="1:17" ht="23.25" x14ac:dyDescent="0.25">
      <c r="A869" s="1">
        <v>868</v>
      </c>
      <c r="B869" s="2" t="s">
        <v>218</v>
      </c>
      <c r="C869" s="24"/>
      <c r="D869" s="29" t="s">
        <v>192</v>
      </c>
      <c r="E869" s="29" t="s">
        <v>18</v>
      </c>
      <c r="F869" s="29" t="s">
        <v>193</v>
      </c>
      <c r="G869" s="29" t="s">
        <v>20</v>
      </c>
      <c r="H869" s="29" t="s">
        <v>202</v>
      </c>
      <c r="I869" s="42">
        <v>36</v>
      </c>
      <c r="J869" s="33" t="str">
        <f t="shared" si="14"/>
        <v>Кушвинский городской округ, г. Кушва, ул. Фадеевых, д. 36</v>
      </c>
      <c r="K869" s="42">
        <v>393.8</v>
      </c>
      <c r="L869" s="42">
        <v>8</v>
      </c>
      <c r="M869" s="42">
        <v>7</v>
      </c>
      <c r="N869" s="47" t="s">
        <v>1779</v>
      </c>
      <c r="O869" s="39">
        <v>42233</v>
      </c>
      <c r="P869" s="38" t="s">
        <v>1681</v>
      </c>
      <c r="Q869" s="65">
        <v>2005019.42</v>
      </c>
    </row>
    <row r="870" spans="1:17" ht="23.25" x14ac:dyDescent="0.25">
      <c r="A870" s="1">
        <v>869</v>
      </c>
      <c r="B870" s="2" t="s">
        <v>218</v>
      </c>
      <c r="C870" s="24"/>
      <c r="D870" s="29" t="s">
        <v>192</v>
      </c>
      <c r="E870" s="29" t="s">
        <v>18</v>
      </c>
      <c r="F870" s="29" t="s">
        <v>193</v>
      </c>
      <c r="G870" s="29" t="s">
        <v>20</v>
      </c>
      <c r="H870" s="29" t="s">
        <v>202</v>
      </c>
      <c r="I870" s="42">
        <v>41</v>
      </c>
      <c r="J870" s="33" t="str">
        <f t="shared" si="14"/>
        <v>Кушвинский городской округ, г. Кушва, ул. Фадеевых, д. 41</v>
      </c>
      <c r="K870" s="42">
        <v>404.6</v>
      </c>
      <c r="L870" s="42">
        <v>8</v>
      </c>
      <c r="M870" s="42">
        <v>3</v>
      </c>
      <c r="N870" s="47" t="s">
        <v>1779</v>
      </c>
      <c r="O870" s="39">
        <v>42233</v>
      </c>
      <c r="P870" s="38" t="s">
        <v>1681</v>
      </c>
      <c r="Q870" s="65">
        <v>664886.34</v>
      </c>
    </row>
    <row r="871" spans="1:17" ht="23.25" x14ac:dyDescent="0.25">
      <c r="A871" s="1">
        <v>870</v>
      </c>
      <c r="B871" s="2" t="s">
        <v>218</v>
      </c>
      <c r="C871" s="24"/>
      <c r="D871" s="29" t="s">
        <v>192</v>
      </c>
      <c r="E871" s="29" t="s">
        <v>18</v>
      </c>
      <c r="F871" s="29" t="s">
        <v>193</v>
      </c>
      <c r="G871" s="29" t="s">
        <v>20</v>
      </c>
      <c r="H871" s="29" t="s">
        <v>202</v>
      </c>
      <c r="I871" s="42">
        <v>43</v>
      </c>
      <c r="J871" s="33" t="str">
        <f t="shared" si="14"/>
        <v>Кушвинский городской округ, г. Кушва, ул. Фадеевых, д. 43</v>
      </c>
      <c r="K871" s="42">
        <v>409.7</v>
      </c>
      <c r="L871" s="42">
        <v>8</v>
      </c>
      <c r="M871" s="42">
        <v>1</v>
      </c>
      <c r="N871" s="47" t="s">
        <v>1779</v>
      </c>
      <c r="O871" s="39">
        <v>42233</v>
      </c>
      <c r="P871" s="38" t="s">
        <v>1681</v>
      </c>
      <c r="Q871" s="65">
        <v>121292.2</v>
      </c>
    </row>
    <row r="872" spans="1:17" ht="23.25" x14ac:dyDescent="0.25">
      <c r="A872" s="1">
        <v>871</v>
      </c>
      <c r="B872" s="2" t="s">
        <v>218</v>
      </c>
      <c r="C872" s="24"/>
      <c r="D872" s="29" t="s">
        <v>192</v>
      </c>
      <c r="E872" s="29" t="s">
        <v>18</v>
      </c>
      <c r="F872" s="29" t="s">
        <v>193</v>
      </c>
      <c r="G872" s="29" t="s">
        <v>20</v>
      </c>
      <c r="H872" s="29" t="s">
        <v>197</v>
      </c>
      <c r="I872" s="42">
        <v>1</v>
      </c>
      <c r="J872" s="33" t="str">
        <f t="shared" si="14"/>
        <v>Кушвинский городской округ, г. Кушва, ул. Шахтеров, д. 1</v>
      </c>
      <c r="K872" s="42">
        <v>401.6</v>
      </c>
      <c r="L872" s="42">
        <v>8</v>
      </c>
      <c r="M872" s="42">
        <v>7</v>
      </c>
      <c r="N872" s="47" t="s">
        <v>1779</v>
      </c>
      <c r="O872" s="39">
        <v>42233</v>
      </c>
      <c r="P872" s="38" t="s">
        <v>1681</v>
      </c>
      <c r="Q872" s="65">
        <v>1836411.58</v>
      </c>
    </row>
    <row r="873" spans="1:17" ht="23.25" x14ac:dyDescent="0.25">
      <c r="A873" s="1">
        <v>872</v>
      </c>
      <c r="B873" s="2" t="s">
        <v>218</v>
      </c>
      <c r="C873" s="24"/>
      <c r="D873" s="29" t="s">
        <v>192</v>
      </c>
      <c r="E873" s="29" t="s">
        <v>1500</v>
      </c>
      <c r="F873" s="29" t="s">
        <v>198</v>
      </c>
      <c r="G873" s="29" t="s">
        <v>20</v>
      </c>
      <c r="H873" s="29" t="s">
        <v>199</v>
      </c>
      <c r="I873" s="42">
        <v>12</v>
      </c>
      <c r="J873" s="33" t="str">
        <f t="shared" si="14"/>
        <v>Кушвинский городской округ, пос. Баранчинский (г Кушва), ул. Победы, д. 12</v>
      </c>
      <c r="K873" s="42">
        <v>1548.1</v>
      </c>
      <c r="L873" s="42">
        <v>18</v>
      </c>
      <c r="M873" s="42">
        <v>7</v>
      </c>
      <c r="N873" s="47" t="s">
        <v>1781</v>
      </c>
      <c r="O873" s="39">
        <v>42471</v>
      </c>
      <c r="P873" s="38" t="s">
        <v>1743</v>
      </c>
      <c r="Q873" s="65">
        <v>9462613.5199999996</v>
      </c>
    </row>
    <row r="874" spans="1:17" ht="23.25" x14ac:dyDescent="0.25">
      <c r="A874" s="1">
        <v>873</v>
      </c>
      <c r="B874" s="2" t="s">
        <v>218</v>
      </c>
      <c r="C874" s="24"/>
      <c r="D874" s="29" t="s">
        <v>192</v>
      </c>
      <c r="E874" s="29" t="s">
        <v>1500</v>
      </c>
      <c r="F874" s="29" t="s">
        <v>198</v>
      </c>
      <c r="G874" s="29" t="s">
        <v>20</v>
      </c>
      <c r="H874" s="29" t="s">
        <v>200</v>
      </c>
      <c r="I874" s="42">
        <v>2</v>
      </c>
      <c r="J874" s="33" t="str">
        <f t="shared" si="14"/>
        <v>Кушвинский городской округ, пос. Баранчинский (г Кушва), ул. Республики, д. 2</v>
      </c>
      <c r="K874" s="42">
        <v>391.8</v>
      </c>
      <c r="L874" s="42">
        <v>8</v>
      </c>
      <c r="M874" s="42">
        <v>6</v>
      </c>
      <c r="N874" s="47" t="s">
        <v>1779</v>
      </c>
      <c r="O874" s="39">
        <v>42233</v>
      </c>
      <c r="P874" s="38" t="s">
        <v>1681</v>
      </c>
      <c r="Q874" s="65">
        <v>1939167.16</v>
      </c>
    </row>
    <row r="875" spans="1:17" ht="23.25" x14ac:dyDescent="0.25">
      <c r="A875" s="1">
        <v>874</v>
      </c>
      <c r="B875" s="2" t="s">
        <v>218</v>
      </c>
      <c r="C875" s="24"/>
      <c r="D875" s="29" t="s">
        <v>192</v>
      </c>
      <c r="E875" s="29" t="s">
        <v>1500</v>
      </c>
      <c r="F875" s="29" t="s">
        <v>198</v>
      </c>
      <c r="G875" s="29" t="s">
        <v>20</v>
      </c>
      <c r="H875" s="29" t="s">
        <v>200</v>
      </c>
      <c r="I875" s="42">
        <v>4</v>
      </c>
      <c r="J875" s="33" t="str">
        <f t="shared" si="14"/>
        <v>Кушвинский городской округ, пос. Баранчинский (г Кушва), ул. Республики, д. 4</v>
      </c>
      <c r="K875" s="42">
        <v>378.3</v>
      </c>
      <c r="L875" s="42">
        <v>8</v>
      </c>
      <c r="M875" s="42">
        <v>7</v>
      </c>
      <c r="N875" s="47" t="s">
        <v>1779</v>
      </c>
      <c r="O875" s="39">
        <v>42233</v>
      </c>
      <c r="P875" s="38" t="s">
        <v>1681</v>
      </c>
      <c r="Q875" s="65">
        <v>3002889.96</v>
      </c>
    </row>
    <row r="876" spans="1:17" ht="23.25" x14ac:dyDescent="0.25">
      <c r="A876" s="1">
        <v>875</v>
      </c>
      <c r="B876" s="15" t="s">
        <v>499</v>
      </c>
      <c r="C876" s="29"/>
      <c r="D876" s="29" t="s">
        <v>560</v>
      </c>
      <c r="E876" s="29" t="s">
        <v>637</v>
      </c>
      <c r="F876" s="44" t="s">
        <v>188</v>
      </c>
      <c r="G876" s="29" t="s">
        <v>20</v>
      </c>
      <c r="H876" s="29" t="s">
        <v>648</v>
      </c>
      <c r="I876" s="42" t="s">
        <v>124</v>
      </c>
      <c r="J876" s="33" t="str">
        <f t="shared" si="14"/>
        <v>Малышевский городской округ, п.г.т. Малышева, ул. 8 Марта, д. 2А</v>
      </c>
      <c r="K876" s="42">
        <v>403</v>
      </c>
      <c r="L876" s="42">
        <v>8</v>
      </c>
      <c r="M876" s="42">
        <v>6</v>
      </c>
      <c r="N876" s="47" t="s">
        <v>1782</v>
      </c>
      <c r="O876" s="39">
        <v>42458</v>
      </c>
      <c r="P876" s="38" t="s">
        <v>1608</v>
      </c>
      <c r="Q876" s="65">
        <v>2143742.58</v>
      </c>
    </row>
    <row r="877" spans="1:17" ht="23.25" x14ac:dyDescent="0.25">
      <c r="A877" s="1">
        <v>876</v>
      </c>
      <c r="B877" s="15" t="s">
        <v>499</v>
      </c>
      <c r="C877" s="29"/>
      <c r="D877" s="29" t="s">
        <v>560</v>
      </c>
      <c r="E877" s="29" t="s">
        <v>637</v>
      </c>
      <c r="F877" s="44" t="s">
        <v>188</v>
      </c>
      <c r="G877" s="29" t="s">
        <v>20</v>
      </c>
      <c r="H877" s="29" t="s">
        <v>281</v>
      </c>
      <c r="I877" s="42" t="s">
        <v>319</v>
      </c>
      <c r="J877" s="33" t="str">
        <f t="shared" si="14"/>
        <v>Малышевский городской округ, п.г.т. Малышева, ул. Азина, д. 18А</v>
      </c>
      <c r="K877" s="42">
        <v>671</v>
      </c>
      <c r="L877" s="42">
        <v>12</v>
      </c>
      <c r="M877" s="42">
        <v>8</v>
      </c>
      <c r="N877" s="47" t="s">
        <v>1625</v>
      </c>
      <c r="O877" s="39">
        <v>42233</v>
      </c>
      <c r="P877" s="38" t="s">
        <v>1626</v>
      </c>
      <c r="Q877" s="65">
        <v>3337258.3</v>
      </c>
    </row>
    <row r="878" spans="1:17" ht="23.25" x14ac:dyDescent="0.25">
      <c r="A878" s="1">
        <v>877</v>
      </c>
      <c r="B878" s="15" t="s">
        <v>499</v>
      </c>
      <c r="C878" s="29"/>
      <c r="D878" s="29" t="s">
        <v>560</v>
      </c>
      <c r="E878" s="29" t="s">
        <v>637</v>
      </c>
      <c r="F878" s="44" t="s">
        <v>188</v>
      </c>
      <c r="G878" s="29" t="s">
        <v>20</v>
      </c>
      <c r="H878" s="29" t="s">
        <v>36</v>
      </c>
      <c r="I878" s="42">
        <v>2</v>
      </c>
      <c r="J878" s="33" t="str">
        <f t="shared" si="14"/>
        <v>Малышевский городской округ, п.г.т. Малышева, ул. Ленина, д. 2</v>
      </c>
      <c r="K878" s="42">
        <v>1017</v>
      </c>
      <c r="L878" s="42">
        <v>16</v>
      </c>
      <c r="M878" s="42">
        <v>8</v>
      </c>
      <c r="N878" s="47" t="s">
        <v>1625</v>
      </c>
      <c r="O878" s="39">
        <v>42233</v>
      </c>
      <c r="P878" s="38" t="s">
        <v>1626</v>
      </c>
      <c r="Q878" s="65">
        <v>5116058.74</v>
      </c>
    </row>
    <row r="879" spans="1:17" ht="23.25" x14ac:dyDescent="0.25">
      <c r="A879" s="1">
        <v>878</v>
      </c>
      <c r="B879" s="15" t="s">
        <v>499</v>
      </c>
      <c r="C879" s="29"/>
      <c r="D879" s="29" t="s">
        <v>560</v>
      </c>
      <c r="E879" s="29" t="s">
        <v>637</v>
      </c>
      <c r="F879" s="44" t="s">
        <v>188</v>
      </c>
      <c r="G879" s="29" t="s">
        <v>20</v>
      </c>
      <c r="H879" s="29" t="s">
        <v>36</v>
      </c>
      <c r="I879" s="42">
        <v>8</v>
      </c>
      <c r="J879" s="33" t="str">
        <f t="shared" si="14"/>
        <v>Малышевский городской округ, п.г.т. Малышева, ул. Ленина, д. 8</v>
      </c>
      <c r="K879" s="42">
        <v>699.6</v>
      </c>
      <c r="L879" s="42">
        <v>12</v>
      </c>
      <c r="M879" s="42">
        <v>8</v>
      </c>
      <c r="N879" s="47" t="s">
        <v>1931</v>
      </c>
      <c r="O879" s="39" t="s">
        <v>1932</v>
      </c>
      <c r="P879" s="38" t="s">
        <v>1626</v>
      </c>
      <c r="Q879" s="65">
        <v>3393028.6399999997</v>
      </c>
    </row>
    <row r="880" spans="1:17" ht="23.25" x14ac:dyDescent="0.25">
      <c r="A880" s="1">
        <v>879</v>
      </c>
      <c r="B880" s="15" t="s">
        <v>499</v>
      </c>
      <c r="C880" s="29"/>
      <c r="D880" s="29" t="s">
        <v>560</v>
      </c>
      <c r="E880" s="29" t="s">
        <v>637</v>
      </c>
      <c r="F880" s="44" t="s">
        <v>188</v>
      </c>
      <c r="G880" s="29" t="s">
        <v>20</v>
      </c>
      <c r="H880" s="29" t="s">
        <v>36</v>
      </c>
      <c r="I880" s="42">
        <v>9</v>
      </c>
      <c r="J880" s="33" t="str">
        <f t="shared" si="14"/>
        <v>Малышевский городской округ, п.г.т. Малышева, ул. Ленина, д. 9</v>
      </c>
      <c r="K880" s="42">
        <v>429.7</v>
      </c>
      <c r="L880" s="42">
        <v>8</v>
      </c>
      <c r="M880" s="42">
        <v>8</v>
      </c>
      <c r="N880" s="47" t="s">
        <v>1782</v>
      </c>
      <c r="O880" s="39">
        <v>42458</v>
      </c>
      <c r="P880" s="38" t="s">
        <v>1608</v>
      </c>
      <c r="Q880" s="65">
        <v>2723691.39</v>
      </c>
    </row>
    <row r="881" spans="1:17" ht="23.25" x14ac:dyDescent="0.25">
      <c r="A881" s="1">
        <v>880</v>
      </c>
      <c r="B881" s="15" t="s">
        <v>499</v>
      </c>
      <c r="C881" s="29"/>
      <c r="D881" s="29" t="s">
        <v>560</v>
      </c>
      <c r="E881" s="29" t="s">
        <v>637</v>
      </c>
      <c r="F881" s="44" t="s">
        <v>188</v>
      </c>
      <c r="G881" s="29" t="s">
        <v>20</v>
      </c>
      <c r="H881" s="29" t="s">
        <v>561</v>
      </c>
      <c r="I881" s="42">
        <v>11</v>
      </c>
      <c r="J881" s="33" t="str">
        <f t="shared" si="14"/>
        <v>Малышевский городской округ, п.г.т. Малышева, ул. Мопра, д. 11</v>
      </c>
      <c r="K881" s="42">
        <v>713.4</v>
      </c>
      <c r="L881" s="42">
        <v>12</v>
      </c>
      <c r="M881" s="42">
        <v>8</v>
      </c>
      <c r="N881" s="47" t="s">
        <v>1782</v>
      </c>
      <c r="O881" s="39">
        <v>42458</v>
      </c>
      <c r="P881" s="38" t="s">
        <v>1608</v>
      </c>
      <c r="Q881" s="65">
        <v>4216191.25</v>
      </c>
    </row>
    <row r="882" spans="1:17" ht="23.25" x14ac:dyDescent="0.25">
      <c r="A882" s="1">
        <v>881</v>
      </c>
      <c r="B882" s="15" t="s">
        <v>499</v>
      </c>
      <c r="C882" s="29"/>
      <c r="D882" s="29" t="s">
        <v>560</v>
      </c>
      <c r="E882" s="29" t="s">
        <v>637</v>
      </c>
      <c r="F882" s="44" t="s">
        <v>188</v>
      </c>
      <c r="G882" s="29" t="s">
        <v>20</v>
      </c>
      <c r="H882" s="29" t="s">
        <v>561</v>
      </c>
      <c r="I882" s="42">
        <v>15</v>
      </c>
      <c r="J882" s="33" t="str">
        <f t="shared" si="14"/>
        <v>Малышевский городской округ, п.г.т. Малышева, ул. Мопра, д. 15</v>
      </c>
      <c r="K882" s="42">
        <v>413</v>
      </c>
      <c r="L882" s="42">
        <v>8</v>
      </c>
      <c r="M882" s="42">
        <v>8</v>
      </c>
      <c r="N882" s="47" t="s">
        <v>1782</v>
      </c>
      <c r="O882" s="39">
        <v>42458</v>
      </c>
      <c r="P882" s="38" t="s">
        <v>1608</v>
      </c>
      <c r="Q882" s="65">
        <v>3181429.77</v>
      </c>
    </row>
    <row r="883" spans="1:17" ht="23.25" x14ac:dyDescent="0.25">
      <c r="A883" s="1">
        <v>882</v>
      </c>
      <c r="B883" s="15" t="s">
        <v>499</v>
      </c>
      <c r="C883" s="29"/>
      <c r="D883" s="29" t="s">
        <v>560</v>
      </c>
      <c r="E883" s="29" t="s">
        <v>637</v>
      </c>
      <c r="F883" s="44" t="s">
        <v>188</v>
      </c>
      <c r="G883" s="29" t="s">
        <v>20</v>
      </c>
      <c r="H883" s="29" t="s">
        <v>84</v>
      </c>
      <c r="I883" s="42">
        <v>1</v>
      </c>
      <c r="J883" s="33" t="str">
        <f t="shared" si="14"/>
        <v>Малышевский городской округ, п.г.т. Малышева, ул. Советская, д. 1</v>
      </c>
      <c r="K883" s="42">
        <v>704.2</v>
      </c>
      <c r="L883" s="42">
        <v>12</v>
      </c>
      <c r="M883" s="42">
        <v>8</v>
      </c>
      <c r="N883" s="47" t="s">
        <v>1625</v>
      </c>
      <c r="O883" s="39">
        <v>42233</v>
      </c>
      <c r="P883" s="38" t="s">
        <v>1626</v>
      </c>
      <c r="Q883" s="65">
        <v>2833965.86</v>
      </c>
    </row>
    <row r="884" spans="1:17" ht="33.75" x14ac:dyDescent="0.25">
      <c r="A884" s="1">
        <v>883</v>
      </c>
      <c r="B884" s="2" t="s">
        <v>495</v>
      </c>
      <c r="C884" s="24"/>
      <c r="D884" s="29" t="s">
        <v>415</v>
      </c>
      <c r="E884" s="29" t="s">
        <v>18</v>
      </c>
      <c r="F884" s="29" t="s">
        <v>416</v>
      </c>
      <c r="G884" s="29" t="s">
        <v>444</v>
      </c>
      <c r="H884" s="29" t="s">
        <v>505</v>
      </c>
      <c r="I884" s="42">
        <v>49</v>
      </c>
      <c r="J884" s="33" t="str">
        <f t="shared" si="14"/>
        <v>муниципальное образование «город Екатеринбург», г. Екатеринбург, наб. Рабочей молодежи, д. 49</v>
      </c>
      <c r="K884" s="42">
        <v>754.3</v>
      </c>
      <c r="L884" s="42">
        <v>8</v>
      </c>
      <c r="M884" s="42">
        <v>8</v>
      </c>
      <c r="N884" s="47" t="s">
        <v>1933</v>
      </c>
      <c r="O884" s="39" t="s">
        <v>1934</v>
      </c>
      <c r="P884" s="38" t="s">
        <v>1935</v>
      </c>
      <c r="Q884" s="65">
        <v>3175404.7800000003</v>
      </c>
    </row>
    <row r="885" spans="1:17" ht="23.25" x14ac:dyDescent="0.25">
      <c r="A885" s="1">
        <v>884</v>
      </c>
      <c r="B885" s="2" t="s">
        <v>495</v>
      </c>
      <c r="C885" s="24"/>
      <c r="D885" s="29" t="s">
        <v>415</v>
      </c>
      <c r="E885" s="29" t="s">
        <v>18</v>
      </c>
      <c r="F885" s="29" t="s">
        <v>416</v>
      </c>
      <c r="G885" s="29" t="s">
        <v>444</v>
      </c>
      <c r="H885" s="29" t="s">
        <v>505</v>
      </c>
      <c r="I885" s="42">
        <v>51</v>
      </c>
      <c r="J885" s="33" t="str">
        <f t="shared" si="14"/>
        <v>муниципальное образование «город Екатеринбург», г. Екатеринбург, наб. Рабочей молодежи, д. 51</v>
      </c>
      <c r="K885" s="42">
        <v>802</v>
      </c>
      <c r="L885" s="42">
        <v>9</v>
      </c>
      <c r="M885" s="42">
        <v>8</v>
      </c>
      <c r="N885" s="47" t="s">
        <v>1657</v>
      </c>
      <c r="O885" s="39">
        <v>42241</v>
      </c>
      <c r="P885" s="38" t="s">
        <v>1658</v>
      </c>
      <c r="Q885" s="65">
        <v>2296115.98</v>
      </c>
    </row>
    <row r="886" spans="1:17" ht="23.25" x14ac:dyDescent="0.25">
      <c r="A886" s="1">
        <v>885</v>
      </c>
      <c r="B886" s="2" t="s">
        <v>495</v>
      </c>
      <c r="C886" s="24"/>
      <c r="D886" s="29" t="s">
        <v>415</v>
      </c>
      <c r="E886" s="29" t="s">
        <v>18</v>
      </c>
      <c r="F886" s="29" t="s">
        <v>416</v>
      </c>
      <c r="G886" s="29" t="s">
        <v>64</v>
      </c>
      <c r="H886" s="31" t="s">
        <v>487</v>
      </c>
      <c r="I886" s="25">
        <v>6</v>
      </c>
      <c r="J886" s="33" t="str">
        <f t="shared" si="14"/>
        <v>муниципальное образование «город Екатеринбург», г. Екатеринбург, пер. Высокий, д. 6</v>
      </c>
      <c r="K886" s="25">
        <v>538.29999999999995</v>
      </c>
      <c r="L886" s="25">
        <v>8</v>
      </c>
      <c r="M886" s="25">
        <v>8</v>
      </c>
      <c r="N886" s="47" t="s">
        <v>1659</v>
      </c>
      <c r="O886" s="39">
        <v>42527</v>
      </c>
      <c r="P886" s="38" t="s">
        <v>1632</v>
      </c>
      <c r="Q886" s="65">
        <v>3548538.48</v>
      </c>
    </row>
    <row r="887" spans="1:17" ht="23.25" x14ac:dyDescent="0.25">
      <c r="A887" s="1">
        <v>886</v>
      </c>
      <c r="B887" s="2" t="s">
        <v>495</v>
      </c>
      <c r="C887" s="24"/>
      <c r="D887" s="29" t="s">
        <v>415</v>
      </c>
      <c r="E887" s="29" t="s">
        <v>18</v>
      </c>
      <c r="F887" s="29" t="s">
        <v>416</v>
      </c>
      <c r="G887" s="29" t="s">
        <v>64</v>
      </c>
      <c r="H887" s="31" t="s">
        <v>488</v>
      </c>
      <c r="I887" s="25">
        <v>1</v>
      </c>
      <c r="J887" s="33" t="str">
        <f t="shared" si="14"/>
        <v>муниципальное образование «город Екатеринбург», г. Екатеринбург, пер. Газовый, д. 1</v>
      </c>
      <c r="K887" s="25">
        <v>766.4</v>
      </c>
      <c r="L887" s="25">
        <v>32</v>
      </c>
      <c r="M887" s="25">
        <v>8</v>
      </c>
      <c r="N887" s="47" t="s">
        <v>1659</v>
      </c>
      <c r="O887" s="39">
        <v>42527</v>
      </c>
      <c r="P887" s="38" t="s">
        <v>1632</v>
      </c>
      <c r="Q887" s="65">
        <v>4251011.3600000003</v>
      </c>
    </row>
    <row r="888" spans="1:17" ht="23.25" x14ac:dyDescent="0.25">
      <c r="A888" s="1">
        <v>887</v>
      </c>
      <c r="B888" s="2" t="s">
        <v>495</v>
      </c>
      <c r="C888" s="24"/>
      <c r="D888" s="29" t="s">
        <v>415</v>
      </c>
      <c r="E888" s="29" t="s">
        <v>18</v>
      </c>
      <c r="F888" s="29" t="s">
        <v>416</v>
      </c>
      <c r="G888" s="29" t="s">
        <v>64</v>
      </c>
      <c r="H888" s="29" t="s">
        <v>417</v>
      </c>
      <c r="I888" s="42">
        <v>25</v>
      </c>
      <c r="J888" s="33" t="str">
        <f t="shared" si="14"/>
        <v>муниципальное образование «город Екатеринбург», г. Екатеринбург, пер. Замятина, д. 25</v>
      </c>
      <c r="K888" s="42">
        <v>438.9</v>
      </c>
      <c r="L888" s="42">
        <v>8</v>
      </c>
      <c r="M888" s="42">
        <v>4</v>
      </c>
      <c r="N888" s="47" t="s">
        <v>1633</v>
      </c>
      <c r="O888" s="39">
        <v>42202</v>
      </c>
      <c r="P888" s="38" t="s">
        <v>1847</v>
      </c>
      <c r="Q888" s="65">
        <v>1581916.04</v>
      </c>
    </row>
    <row r="889" spans="1:17" ht="23.25" x14ac:dyDescent="0.25">
      <c r="A889" s="1">
        <v>888</v>
      </c>
      <c r="B889" s="2" t="s">
        <v>495</v>
      </c>
      <c r="C889" s="24"/>
      <c r="D889" s="29" t="s">
        <v>415</v>
      </c>
      <c r="E889" s="29" t="s">
        <v>18</v>
      </c>
      <c r="F889" s="29" t="s">
        <v>416</v>
      </c>
      <c r="G889" s="29" t="s">
        <v>64</v>
      </c>
      <c r="H889" s="29" t="s">
        <v>417</v>
      </c>
      <c r="I889" s="42" t="s">
        <v>1436</v>
      </c>
      <c r="J889" s="33" t="str">
        <f t="shared" si="14"/>
        <v>муниципальное образование «город Екатеринбург», г. Екатеринбург, пер. Замятина, д. 25КОРПУС А</v>
      </c>
      <c r="K889" s="42">
        <v>439.8</v>
      </c>
      <c r="L889" s="42">
        <v>8</v>
      </c>
      <c r="M889" s="42">
        <v>8</v>
      </c>
      <c r="N889" s="47" t="s">
        <v>1633</v>
      </c>
      <c r="O889" s="39">
        <v>42202</v>
      </c>
      <c r="P889" s="38" t="s">
        <v>1847</v>
      </c>
      <c r="Q889" s="65">
        <v>2654362.5499999998</v>
      </c>
    </row>
    <row r="890" spans="1:17" ht="23.25" x14ac:dyDescent="0.25">
      <c r="A890" s="1">
        <v>889</v>
      </c>
      <c r="B890" s="2" t="s">
        <v>495</v>
      </c>
      <c r="C890" s="24"/>
      <c r="D890" s="29" t="s">
        <v>415</v>
      </c>
      <c r="E890" s="29" t="s">
        <v>18</v>
      </c>
      <c r="F890" s="29" t="s">
        <v>416</v>
      </c>
      <c r="G890" s="29" t="s">
        <v>64</v>
      </c>
      <c r="H890" s="29" t="s">
        <v>417</v>
      </c>
      <c r="I890" s="42">
        <v>27</v>
      </c>
      <c r="J890" s="33" t="str">
        <f t="shared" si="14"/>
        <v>муниципальное образование «город Екатеринбург», г. Екатеринбург, пер. Замятина, д. 27</v>
      </c>
      <c r="K890" s="42">
        <v>826.4</v>
      </c>
      <c r="L890" s="42">
        <v>12</v>
      </c>
      <c r="M890" s="42">
        <v>8</v>
      </c>
      <c r="N890" s="47" t="s">
        <v>1633</v>
      </c>
      <c r="O890" s="39">
        <v>42202</v>
      </c>
      <c r="P890" s="38" t="s">
        <v>1847</v>
      </c>
      <c r="Q890" s="65">
        <v>4067314.89</v>
      </c>
    </row>
    <row r="891" spans="1:17" ht="23.25" x14ac:dyDescent="0.25">
      <c r="A891" s="1">
        <v>890</v>
      </c>
      <c r="B891" s="2" t="s">
        <v>495</v>
      </c>
      <c r="C891" s="24"/>
      <c r="D891" s="29" t="s">
        <v>415</v>
      </c>
      <c r="E891" s="29" t="s">
        <v>18</v>
      </c>
      <c r="F891" s="29" t="s">
        <v>416</v>
      </c>
      <c r="G891" s="29" t="s">
        <v>64</v>
      </c>
      <c r="H891" s="29" t="s">
        <v>417</v>
      </c>
      <c r="I891" s="42" t="s">
        <v>931</v>
      </c>
      <c r="J891" s="33" t="str">
        <f t="shared" si="14"/>
        <v>муниципальное образование «город Екатеринбург», г. Екатеринбург, пер. Замятина, д. 27КОРПУС А</v>
      </c>
      <c r="K891" s="42">
        <v>833</v>
      </c>
      <c r="L891" s="42">
        <v>12</v>
      </c>
      <c r="M891" s="42">
        <v>8</v>
      </c>
      <c r="N891" s="47" t="s">
        <v>1633</v>
      </c>
      <c r="O891" s="39">
        <v>42202</v>
      </c>
      <c r="P891" s="38" t="s">
        <v>1847</v>
      </c>
      <c r="Q891" s="65">
        <v>4004061.05</v>
      </c>
    </row>
    <row r="892" spans="1:17" ht="23.25" x14ac:dyDescent="0.25">
      <c r="A892" s="1">
        <v>891</v>
      </c>
      <c r="B892" s="2" t="s">
        <v>495</v>
      </c>
      <c r="C892" s="24"/>
      <c r="D892" s="29" t="s">
        <v>415</v>
      </c>
      <c r="E892" s="29" t="s">
        <v>18</v>
      </c>
      <c r="F892" s="29" t="s">
        <v>416</v>
      </c>
      <c r="G892" s="29" t="s">
        <v>64</v>
      </c>
      <c r="H892" s="29" t="s">
        <v>417</v>
      </c>
      <c r="I892" s="42">
        <v>29</v>
      </c>
      <c r="J892" s="33" t="str">
        <f t="shared" si="14"/>
        <v>муниципальное образование «город Екатеринбург», г. Екатеринбург, пер. Замятина, д. 29</v>
      </c>
      <c r="K892" s="42">
        <v>436</v>
      </c>
      <c r="L892" s="42">
        <v>8</v>
      </c>
      <c r="M892" s="42">
        <v>8</v>
      </c>
      <c r="N892" s="47" t="s">
        <v>1689</v>
      </c>
      <c r="O892" s="39">
        <v>42465</v>
      </c>
      <c r="P892" s="38" t="s">
        <v>1847</v>
      </c>
      <c r="Q892" s="65">
        <v>3527484.92</v>
      </c>
    </row>
    <row r="893" spans="1:17" ht="23.25" x14ac:dyDescent="0.25">
      <c r="A893" s="1">
        <v>892</v>
      </c>
      <c r="B893" s="2" t="s">
        <v>495</v>
      </c>
      <c r="C893" s="24"/>
      <c r="D893" s="29" t="s">
        <v>415</v>
      </c>
      <c r="E893" s="29" t="s">
        <v>18</v>
      </c>
      <c r="F893" s="29" t="s">
        <v>416</v>
      </c>
      <c r="G893" s="29" t="s">
        <v>64</v>
      </c>
      <c r="H893" s="29" t="s">
        <v>417</v>
      </c>
      <c r="I893" s="42" t="s">
        <v>913</v>
      </c>
      <c r="J893" s="33" t="str">
        <f t="shared" si="14"/>
        <v>муниципальное образование «город Екатеринбург», г. Екатеринбург, пер. Замятина, д. 29КОРПУС А</v>
      </c>
      <c r="K893" s="42">
        <v>439.8</v>
      </c>
      <c r="L893" s="42">
        <v>8</v>
      </c>
      <c r="M893" s="42">
        <v>8</v>
      </c>
      <c r="N893" s="47" t="s">
        <v>1633</v>
      </c>
      <c r="O893" s="39">
        <v>42202</v>
      </c>
      <c r="P893" s="38" t="s">
        <v>1847</v>
      </c>
      <c r="Q893" s="65">
        <v>2514494.08</v>
      </c>
    </row>
    <row r="894" spans="1:17" ht="23.25" x14ac:dyDescent="0.25">
      <c r="A894" s="1">
        <v>893</v>
      </c>
      <c r="B894" s="2" t="s">
        <v>495</v>
      </c>
      <c r="C894" s="24"/>
      <c r="D894" s="29" t="s">
        <v>415</v>
      </c>
      <c r="E894" s="29" t="s">
        <v>18</v>
      </c>
      <c r="F894" s="29" t="s">
        <v>416</v>
      </c>
      <c r="G894" s="29" t="s">
        <v>64</v>
      </c>
      <c r="H894" s="29" t="s">
        <v>418</v>
      </c>
      <c r="I894" s="42">
        <v>11</v>
      </c>
      <c r="J894" s="33" t="str">
        <f t="shared" si="14"/>
        <v>муниципальное образование «город Екатеринбург», г. Екатеринбург, пер. Запорожский, д. 11</v>
      </c>
      <c r="K894" s="42">
        <v>680.4</v>
      </c>
      <c r="L894" s="42">
        <v>12</v>
      </c>
      <c r="M894" s="42">
        <v>8</v>
      </c>
      <c r="N894" s="47" t="s">
        <v>1660</v>
      </c>
      <c r="O894" s="39">
        <v>42219</v>
      </c>
      <c r="P894" s="38" t="s">
        <v>1632</v>
      </c>
      <c r="Q894" s="65">
        <v>3216699.12</v>
      </c>
    </row>
    <row r="895" spans="1:17" ht="23.25" x14ac:dyDescent="0.25">
      <c r="A895" s="1">
        <v>894</v>
      </c>
      <c r="B895" s="2" t="s">
        <v>495</v>
      </c>
      <c r="C895" s="24"/>
      <c r="D895" s="29" t="s">
        <v>415</v>
      </c>
      <c r="E895" s="29" t="s">
        <v>18</v>
      </c>
      <c r="F895" s="29" t="s">
        <v>416</v>
      </c>
      <c r="G895" s="29" t="s">
        <v>64</v>
      </c>
      <c r="H895" s="31" t="s">
        <v>418</v>
      </c>
      <c r="I895" s="25" t="s">
        <v>401</v>
      </c>
      <c r="J895" s="33" t="str">
        <f t="shared" si="14"/>
        <v>муниципальное образование «город Екатеринбург», г. Екатеринбург, пер. Запорожский, д. 4А</v>
      </c>
      <c r="K895" s="25">
        <v>658.4</v>
      </c>
      <c r="L895" s="25">
        <v>12</v>
      </c>
      <c r="M895" s="25">
        <v>8</v>
      </c>
      <c r="N895" s="47" t="s">
        <v>1659</v>
      </c>
      <c r="O895" s="39">
        <v>42527</v>
      </c>
      <c r="P895" s="38" t="s">
        <v>1632</v>
      </c>
      <c r="Q895" s="65">
        <v>4097515.78</v>
      </c>
    </row>
    <row r="896" spans="1:17" ht="23.25" x14ac:dyDescent="0.25">
      <c r="A896" s="1">
        <v>895</v>
      </c>
      <c r="B896" s="2" t="s">
        <v>495</v>
      </c>
      <c r="C896" s="24"/>
      <c r="D896" s="29" t="s">
        <v>415</v>
      </c>
      <c r="E896" s="29" t="s">
        <v>18</v>
      </c>
      <c r="F896" s="29" t="s">
        <v>416</v>
      </c>
      <c r="G896" s="29" t="s">
        <v>64</v>
      </c>
      <c r="H896" s="29" t="s">
        <v>435</v>
      </c>
      <c r="I896" s="42">
        <v>8</v>
      </c>
      <c r="J896" s="33" t="str">
        <f t="shared" si="14"/>
        <v>муниципальное образование «город Екатеринбург», г. Екатеринбург, пер. Коллективный, д. 8</v>
      </c>
      <c r="K896" s="42">
        <v>981.4</v>
      </c>
      <c r="L896" s="42">
        <v>30</v>
      </c>
      <c r="M896" s="42">
        <v>2</v>
      </c>
      <c r="N896" s="47" t="s">
        <v>1661</v>
      </c>
      <c r="O896" s="39">
        <v>42247</v>
      </c>
      <c r="P896" s="38" t="s">
        <v>1662</v>
      </c>
      <c r="Q896" s="65">
        <v>738697.7</v>
      </c>
    </row>
    <row r="897" spans="1:17" ht="23.25" x14ac:dyDescent="0.25">
      <c r="A897" s="1">
        <v>896</v>
      </c>
      <c r="B897" s="2" t="s">
        <v>495</v>
      </c>
      <c r="C897" s="24"/>
      <c r="D897" s="29" t="s">
        <v>415</v>
      </c>
      <c r="E897" s="29" t="s">
        <v>18</v>
      </c>
      <c r="F897" s="29" t="s">
        <v>416</v>
      </c>
      <c r="G897" s="29" t="s">
        <v>64</v>
      </c>
      <c r="H897" s="29" t="s">
        <v>419</v>
      </c>
      <c r="I897" s="42">
        <v>14</v>
      </c>
      <c r="J897" s="33" t="str">
        <f t="shared" si="14"/>
        <v>муниципальное образование «город Екатеринбург», г. Екатеринбург, пер. Многостаночников, д. 14</v>
      </c>
      <c r="K897" s="42">
        <v>1142.7</v>
      </c>
      <c r="L897" s="42">
        <v>16</v>
      </c>
      <c r="M897" s="42">
        <v>7</v>
      </c>
      <c r="N897" s="47" t="s">
        <v>1660</v>
      </c>
      <c r="O897" s="39">
        <v>42219</v>
      </c>
      <c r="P897" s="38" t="s">
        <v>1632</v>
      </c>
      <c r="Q897" s="65">
        <v>4151090.26</v>
      </c>
    </row>
    <row r="898" spans="1:17" ht="23.25" x14ac:dyDescent="0.25">
      <c r="A898" s="1">
        <v>897</v>
      </c>
      <c r="B898" s="2" t="s">
        <v>495</v>
      </c>
      <c r="C898" s="24"/>
      <c r="D898" s="29" t="s">
        <v>415</v>
      </c>
      <c r="E898" s="29" t="s">
        <v>18</v>
      </c>
      <c r="F898" s="29" t="s">
        <v>416</v>
      </c>
      <c r="G898" s="29" t="s">
        <v>64</v>
      </c>
      <c r="H898" s="29" t="s">
        <v>473</v>
      </c>
      <c r="I898" s="42">
        <v>104</v>
      </c>
      <c r="J898" s="33" t="str">
        <f t="shared" ref="J898:J961" si="15">C898&amp;""&amp;D898&amp;", "&amp;E898&amp;" "&amp;F898&amp;", "&amp;G898&amp;" "&amp;H898&amp;", д. "&amp;I898</f>
        <v>муниципальное образование «город Екатеринбург», г. Екатеринбург, пер. Осоавиахима, д. 104</v>
      </c>
      <c r="K898" s="42">
        <v>867.8</v>
      </c>
      <c r="L898" s="42">
        <v>12</v>
      </c>
      <c r="M898" s="42">
        <v>5</v>
      </c>
      <c r="N898" s="47" t="s">
        <v>1663</v>
      </c>
      <c r="O898" s="39">
        <v>42501</v>
      </c>
      <c r="P898" s="38" t="s">
        <v>1847</v>
      </c>
      <c r="Q898" s="65">
        <v>3916788.16</v>
      </c>
    </row>
    <row r="899" spans="1:17" ht="23.25" x14ac:dyDescent="0.25">
      <c r="A899" s="1">
        <v>898</v>
      </c>
      <c r="B899" s="2" t="s">
        <v>495</v>
      </c>
      <c r="C899" s="24"/>
      <c r="D899" s="29" t="s">
        <v>415</v>
      </c>
      <c r="E899" s="29" t="s">
        <v>18</v>
      </c>
      <c r="F899" s="29" t="s">
        <v>416</v>
      </c>
      <c r="G899" s="29" t="s">
        <v>64</v>
      </c>
      <c r="H899" s="29" t="s">
        <v>473</v>
      </c>
      <c r="I899" s="42">
        <v>106</v>
      </c>
      <c r="J899" s="33" t="str">
        <f t="shared" si="15"/>
        <v>муниципальное образование «город Екатеринбург», г. Екатеринбург, пер. Осоавиахима, д. 106</v>
      </c>
      <c r="K899" s="42">
        <v>863.9</v>
      </c>
      <c r="L899" s="42">
        <v>46</v>
      </c>
      <c r="M899" s="42">
        <v>5</v>
      </c>
      <c r="N899" s="47" t="s">
        <v>1663</v>
      </c>
      <c r="O899" s="39">
        <v>42501</v>
      </c>
      <c r="P899" s="38" t="s">
        <v>1847</v>
      </c>
      <c r="Q899" s="65">
        <v>3966300.96</v>
      </c>
    </row>
    <row r="900" spans="1:17" ht="23.25" x14ac:dyDescent="0.25">
      <c r="A900" s="1">
        <v>899</v>
      </c>
      <c r="B900" s="2" t="s">
        <v>495</v>
      </c>
      <c r="C900" s="24"/>
      <c r="D900" s="29" t="s">
        <v>415</v>
      </c>
      <c r="E900" s="29" t="s">
        <v>18</v>
      </c>
      <c r="F900" s="29" t="s">
        <v>416</v>
      </c>
      <c r="G900" s="29" t="s">
        <v>64</v>
      </c>
      <c r="H900" s="29" t="s">
        <v>439</v>
      </c>
      <c r="I900" s="42">
        <v>10</v>
      </c>
      <c r="J900" s="33" t="str">
        <f t="shared" si="15"/>
        <v>муниципальное образование «город Екатеринбург», г. Екатеринбург, пер. Парковый, д. 10</v>
      </c>
      <c r="K900" s="42">
        <v>415.9</v>
      </c>
      <c r="L900" s="42">
        <v>8</v>
      </c>
      <c r="M900" s="42">
        <v>6</v>
      </c>
      <c r="N900" s="47" t="s">
        <v>1664</v>
      </c>
      <c r="O900" s="39">
        <v>42485</v>
      </c>
      <c r="P900" s="38" t="s">
        <v>1632</v>
      </c>
      <c r="Q900" s="65">
        <v>3070394.22</v>
      </c>
    </row>
    <row r="901" spans="1:17" ht="23.25" x14ac:dyDescent="0.25">
      <c r="A901" s="1">
        <v>900</v>
      </c>
      <c r="B901" s="2" t="s">
        <v>495</v>
      </c>
      <c r="C901" s="24"/>
      <c r="D901" s="29" t="s">
        <v>415</v>
      </c>
      <c r="E901" s="29" t="s">
        <v>18</v>
      </c>
      <c r="F901" s="29" t="s">
        <v>416</v>
      </c>
      <c r="G901" s="29" t="s">
        <v>64</v>
      </c>
      <c r="H901" s="29" t="s">
        <v>439</v>
      </c>
      <c r="I901" s="42" t="s">
        <v>1097</v>
      </c>
      <c r="J901" s="33" t="str">
        <f t="shared" si="15"/>
        <v>муниципальное образование «город Екатеринбург», г. Екатеринбург, пер. Парковый, д. 10КОРПУС А</v>
      </c>
      <c r="K901" s="42">
        <v>415.3</v>
      </c>
      <c r="L901" s="42">
        <v>8</v>
      </c>
      <c r="M901" s="42">
        <v>6</v>
      </c>
      <c r="N901" s="47" t="s">
        <v>1664</v>
      </c>
      <c r="O901" s="39">
        <v>42485</v>
      </c>
      <c r="P901" s="38" t="s">
        <v>1632</v>
      </c>
      <c r="Q901" s="65">
        <v>3067963.42</v>
      </c>
    </row>
    <row r="902" spans="1:17" ht="23.25" x14ac:dyDescent="0.25">
      <c r="A902" s="1">
        <v>901</v>
      </c>
      <c r="B902" s="2" t="s">
        <v>495</v>
      </c>
      <c r="C902" s="24"/>
      <c r="D902" s="29" t="s">
        <v>415</v>
      </c>
      <c r="E902" s="29" t="s">
        <v>18</v>
      </c>
      <c r="F902" s="29" t="s">
        <v>416</v>
      </c>
      <c r="G902" s="29" t="s">
        <v>64</v>
      </c>
      <c r="H902" s="29" t="s">
        <v>439</v>
      </c>
      <c r="I902" s="42">
        <v>8</v>
      </c>
      <c r="J902" s="33" t="str">
        <f t="shared" si="15"/>
        <v>муниципальное образование «город Екатеринбург», г. Екатеринбург, пер. Парковый, д. 8</v>
      </c>
      <c r="K902" s="42">
        <v>564</v>
      </c>
      <c r="L902" s="42">
        <v>8</v>
      </c>
      <c r="M902" s="42">
        <v>8</v>
      </c>
      <c r="N902" s="47" t="s">
        <v>1664</v>
      </c>
      <c r="O902" s="39">
        <v>42485</v>
      </c>
      <c r="P902" s="38" t="s">
        <v>1632</v>
      </c>
      <c r="Q902" s="65">
        <v>4242681.74</v>
      </c>
    </row>
    <row r="903" spans="1:17" ht="23.25" x14ac:dyDescent="0.25">
      <c r="A903" s="1">
        <v>902</v>
      </c>
      <c r="B903" s="2" t="s">
        <v>495</v>
      </c>
      <c r="C903" s="24"/>
      <c r="D903" s="29" t="s">
        <v>415</v>
      </c>
      <c r="E903" s="29" t="s">
        <v>18</v>
      </c>
      <c r="F903" s="29" t="s">
        <v>416</v>
      </c>
      <c r="G903" s="29" t="s">
        <v>64</v>
      </c>
      <c r="H903" s="29" t="s">
        <v>449</v>
      </c>
      <c r="I903" s="42">
        <v>12</v>
      </c>
      <c r="J903" s="33" t="str">
        <f t="shared" si="15"/>
        <v>муниципальное образование «город Екатеринбург», г. Екатеринбург, пер. Ремесленный, д. 12</v>
      </c>
      <c r="K903" s="42">
        <v>409</v>
      </c>
      <c r="L903" s="42">
        <v>8</v>
      </c>
      <c r="M903" s="42">
        <v>6</v>
      </c>
      <c r="N903" s="47" t="s">
        <v>1665</v>
      </c>
      <c r="O903" s="39">
        <v>42233</v>
      </c>
      <c r="P903" s="38" t="s">
        <v>1666</v>
      </c>
      <c r="Q903" s="65">
        <v>1228103.8799999999</v>
      </c>
    </row>
    <row r="904" spans="1:17" ht="23.25" x14ac:dyDescent="0.25">
      <c r="A904" s="1">
        <v>903</v>
      </c>
      <c r="B904" s="2" t="s">
        <v>495</v>
      </c>
      <c r="C904" s="24"/>
      <c r="D904" s="29" t="s">
        <v>415</v>
      </c>
      <c r="E904" s="29" t="s">
        <v>18</v>
      </c>
      <c r="F904" s="29" t="s">
        <v>416</v>
      </c>
      <c r="G904" s="29" t="s">
        <v>64</v>
      </c>
      <c r="H904" s="29" t="s">
        <v>451</v>
      </c>
      <c r="I904" s="42">
        <v>7</v>
      </c>
      <c r="J904" s="33" t="str">
        <f t="shared" si="15"/>
        <v>муниципальное образование «город Екатеринбург», г. Екатеринбург, пер. Таллинский, д. 7</v>
      </c>
      <c r="K904" s="42">
        <v>393.5</v>
      </c>
      <c r="L904" s="42">
        <v>8</v>
      </c>
      <c r="M904" s="42">
        <v>8</v>
      </c>
      <c r="N904" s="47" t="s">
        <v>1665</v>
      </c>
      <c r="O904" s="39">
        <v>42233</v>
      </c>
      <c r="P904" s="38" t="s">
        <v>1666</v>
      </c>
      <c r="Q904" s="65">
        <v>2013029.26</v>
      </c>
    </row>
    <row r="905" spans="1:17" ht="23.25" x14ac:dyDescent="0.25">
      <c r="A905" s="1">
        <v>904</v>
      </c>
      <c r="B905" s="2" t="s">
        <v>495</v>
      </c>
      <c r="C905" s="24"/>
      <c r="D905" s="29" t="s">
        <v>415</v>
      </c>
      <c r="E905" s="29" t="s">
        <v>18</v>
      </c>
      <c r="F905" s="29" t="s">
        <v>416</v>
      </c>
      <c r="G905" s="29" t="s">
        <v>64</v>
      </c>
      <c r="H905" s="29" t="s">
        <v>451</v>
      </c>
      <c r="I905" s="42">
        <v>8</v>
      </c>
      <c r="J905" s="33" t="str">
        <f t="shared" si="15"/>
        <v>муниципальное образование «город Екатеринбург», г. Екатеринбург, пер. Таллинский, д. 8</v>
      </c>
      <c r="K905" s="42">
        <v>389.3</v>
      </c>
      <c r="L905" s="42">
        <v>8</v>
      </c>
      <c r="M905" s="42">
        <v>8</v>
      </c>
      <c r="N905" s="47" t="s">
        <v>1665</v>
      </c>
      <c r="O905" s="39">
        <v>42233</v>
      </c>
      <c r="P905" s="38" t="s">
        <v>1666</v>
      </c>
      <c r="Q905" s="65">
        <v>1816002.3</v>
      </c>
    </row>
    <row r="906" spans="1:17" ht="33.75" x14ac:dyDescent="0.25">
      <c r="A906" s="1">
        <v>905</v>
      </c>
      <c r="B906" s="2" t="s">
        <v>495</v>
      </c>
      <c r="C906" s="24"/>
      <c r="D906" s="29" t="s">
        <v>415</v>
      </c>
      <c r="E906" s="29" t="s">
        <v>18</v>
      </c>
      <c r="F906" s="29" t="s">
        <v>416</v>
      </c>
      <c r="G906" s="29" t="s">
        <v>64</v>
      </c>
      <c r="H906" s="31" t="s">
        <v>1095</v>
      </c>
      <c r="I906" s="42">
        <v>16</v>
      </c>
      <c r="J906" s="33" t="str">
        <f t="shared" si="15"/>
        <v>муниципальное образование «город Екатеринбург», г. Екатеринбург, пер. Трамвайный, д. 16</v>
      </c>
      <c r="K906" s="42">
        <v>478.8</v>
      </c>
      <c r="L906" s="42">
        <v>8</v>
      </c>
      <c r="M906" s="42">
        <v>8</v>
      </c>
      <c r="N906" s="47" t="s">
        <v>1667</v>
      </c>
      <c r="O906" s="39">
        <v>42241</v>
      </c>
      <c r="P906" s="38" t="s">
        <v>1668</v>
      </c>
      <c r="Q906" s="65">
        <v>2568588.6</v>
      </c>
    </row>
    <row r="907" spans="1:17" ht="23.25" x14ac:dyDescent="0.25">
      <c r="A907" s="1">
        <v>906</v>
      </c>
      <c r="B907" s="2" t="s">
        <v>495</v>
      </c>
      <c r="C907" s="24"/>
      <c r="D907" s="29" t="s">
        <v>415</v>
      </c>
      <c r="E907" s="29" t="s">
        <v>18</v>
      </c>
      <c r="F907" s="29" t="s">
        <v>416</v>
      </c>
      <c r="G907" s="29" t="s">
        <v>64</v>
      </c>
      <c r="H907" s="29" t="s">
        <v>477</v>
      </c>
      <c r="I907" s="42">
        <v>13</v>
      </c>
      <c r="J907" s="33" t="str">
        <f t="shared" si="15"/>
        <v>муниципальное образование «город Екатеринбург», г. Екатеринбург, пер. Черниговский, д. 13</v>
      </c>
      <c r="K907" s="42">
        <v>884</v>
      </c>
      <c r="L907" s="42">
        <v>33</v>
      </c>
      <c r="M907" s="42">
        <v>7</v>
      </c>
      <c r="N907" s="47" t="s">
        <v>1663</v>
      </c>
      <c r="O907" s="39">
        <v>42501</v>
      </c>
      <c r="P907" s="38" t="s">
        <v>1847</v>
      </c>
      <c r="Q907" s="65">
        <v>4525773.18</v>
      </c>
    </row>
    <row r="908" spans="1:17" ht="23.25" x14ac:dyDescent="0.25">
      <c r="A908" s="1">
        <v>907</v>
      </c>
      <c r="B908" s="2" t="s">
        <v>495</v>
      </c>
      <c r="C908" s="24"/>
      <c r="D908" s="29" t="s">
        <v>415</v>
      </c>
      <c r="E908" s="29" t="s">
        <v>18</v>
      </c>
      <c r="F908" s="29" t="s">
        <v>416</v>
      </c>
      <c r="G908" s="29" t="s">
        <v>64</v>
      </c>
      <c r="H908" s="29" t="s">
        <v>420</v>
      </c>
      <c r="I908" s="42">
        <v>19</v>
      </c>
      <c r="J908" s="33" t="str">
        <f t="shared" si="15"/>
        <v>муниципальное образование «город Екатеринбург», г. Екатеринбург, пер. Шадринский, д. 19</v>
      </c>
      <c r="K908" s="42">
        <v>1660</v>
      </c>
      <c r="L908" s="42">
        <v>18</v>
      </c>
      <c r="M908" s="42">
        <v>8</v>
      </c>
      <c r="N908" s="47" t="s">
        <v>1631</v>
      </c>
      <c r="O908" s="39">
        <v>42219</v>
      </c>
      <c r="P908" s="38" t="s">
        <v>1632</v>
      </c>
      <c r="Q908" s="65">
        <v>4355653.5199999996</v>
      </c>
    </row>
    <row r="909" spans="1:17" ht="23.25" x14ac:dyDescent="0.25">
      <c r="A909" s="1">
        <v>908</v>
      </c>
      <c r="B909" s="2" t="s">
        <v>495</v>
      </c>
      <c r="C909" s="24"/>
      <c r="D909" s="29" t="s">
        <v>415</v>
      </c>
      <c r="E909" s="29" t="s">
        <v>18</v>
      </c>
      <c r="F909" s="29" t="s">
        <v>416</v>
      </c>
      <c r="G909" s="29" t="s">
        <v>143</v>
      </c>
      <c r="H909" s="29" t="s">
        <v>278</v>
      </c>
      <c r="I909" s="42" t="s">
        <v>1423</v>
      </c>
      <c r="J909" s="33" t="str">
        <f t="shared" si="15"/>
        <v>муниципальное образование «город Екатеринбург», г. Екатеринбург, пр-кт Космонавтов, д. 14КОРПУС 1</v>
      </c>
      <c r="K909" s="42">
        <v>314.7</v>
      </c>
      <c r="L909" s="42">
        <v>15</v>
      </c>
      <c r="M909" s="42">
        <v>7</v>
      </c>
      <c r="N909" s="47" t="s">
        <v>1633</v>
      </c>
      <c r="O909" s="39">
        <v>42202</v>
      </c>
      <c r="P909" s="38" t="s">
        <v>1847</v>
      </c>
      <c r="Q909" s="65">
        <v>1595477.19</v>
      </c>
    </row>
    <row r="910" spans="1:17" ht="23.25" x14ac:dyDescent="0.25">
      <c r="A910" s="1">
        <v>909</v>
      </c>
      <c r="B910" s="2" t="s">
        <v>495</v>
      </c>
      <c r="C910" s="24"/>
      <c r="D910" s="29" t="s">
        <v>415</v>
      </c>
      <c r="E910" s="29" t="s">
        <v>18</v>
      </c>
      <c r="F910" s="29" t="s">
        <v>416</v>
      </c>
      <c r="G910" s="29" t="s">
        <v>143</v>
      </c>
      <c r="H910" s="29" t="s">
        <v>278</v>
      </c>
      <c r="I910" s="42" t="s">
        <v>1270</v>
      </c>
      <c r="J910" s="33" t="str">
        <f t="shared" si="15"/>
        <v>муниципальное образование «город Екатеринбург», г. Екатеринбург, пр-кт Космонавтов, д. 14КОРПУС 2</v>
      </c>
      <c r="K910" s="42">
        <v>297.39999999999998</v>
      </c>
      <c r="L910" s="42">
        <v>15</v>
      </c>
      <c r="M910" s="42">
        <v>7</v>
      </c>
      <c r="N910" s="47" t="s">
        <v>1633</v>
      </c>
      <c r="O910" s="39">
        <v>42202</v>
      </c>
      <c r="P910" s="38" t="s">
        <v>1847</v>
      </c>
      <c r="Q910" s="65">
        <v>1716139.88</v>
      </c>
    </row>
    <row r="911" spans="1:17" ht="23.25" x14ac:dyDescent="0.25">
      <c r="A911" s="1">
        <v>910</v>
      </c>
      <c r="B911" s="2" t="s">
        <v>495</v>
      </c>
      <c r="C911" s="24"/>
      <c r="D911" s="29" t="s">
        <v>415</v>
      </c>
      <c r="E911" s="29" t="s">
        <v>18</v>
      </c>
      <c r="F911" s="29" t="s">
        <v>416</v>
      </c>
      <c r="G911" s="29" t="s">
        <v>143</v>
      </c>
      <c r="H911" s="29" t="s">
        <v>278</v>
      </c>
      <c r="I911" s="42" t="s">
        <v>1437</v>
      </c>
      <c r="J911" s="33" t="str">
        <f t="shared" si="15"/>
        <v>муниципальное образование «город Екатеринбург», г. Екатеринбург, пр-кт Космонавтов, д. 38КОРПУС А</v>
      </c>
      <c r="K911" s="42">
        <v>2853.3</v>
      </c>
      <c r="L911" s="42">
        <v>70</v>
      </c>
      <c r="M911" s="42">
        <v>8</v>
      </c>
      <c r="N911" s="47" t="s">
        <v>1669</v>
      </c>
      <c r="O911" s="39">
        <v>42513</v>
      </c>
      <c r="P911" s="38" t="s">
        <v>1670</v>
      </c>
      <c r="Q911" s="65">
        <v>8922287.9800000004</v>
      </c>
    </row>
    <row r="912" spans="1:17" ht="23.25" x14ac:dyDescent="0.25">
      <c r="A912" s="1">
        <v>911</v>
      </c>
      <c r="B912" s="2" t="s">
        <v>495</v>
      </c>
      <c r="C912" s="24"/>
      <c r="D912" s="29" t="s">
        <v>415</v>
      </c>
      <c r="E912" s="29" t="s">
        <v>18</v>
      </c>
      <c r="F912" s="29" t="s">
        <v>416</v>
      </c>
      <c r="G912" s="29" t="s">
        <v>143</v>
      </c>
      <c r="H912" s="31" t="s">
        <v>36</v>
      </c>
      <c r="I912" s="25">
        <v>99</v>
      </c>
      <c r="J912" s="33" t="str">
        <f t="shared" si="15"/>
        <v>муниципальное образование «город Екатеринбург», г. Екатеринбург, пр-кт Ленина, д. 99</v>
      </c>
      <c r="K912" s="25">
        <v>10156.6</v>
      </c>
      <c r="L912" s="25">
        <v>111</v>
      </c>
      <c r="M912" s="25">
        <v>4</v>
      </c>
      <c r="N912" s="47" t="s">
        <v>1671</v>
      </c>
      <c r="O912" s="39">
        <v>42241</v>
      </c>
      <c r="P912" s="38" t="s">
        <v>1672</v>
      </c>
      <c r="Q912" s="65">
        <v>12856309.24</v>
      </c>
    </row>
    <row r="913" spans="1:17" ht="23.25" x14ac:dyDescent="0.25">
      <c r="A913" s="1">
        <v>912</v>
      </c>
      <c r="B913" s="2" t="s">
        <v>495</v>
      </c>
      <c r="C913" s="49"/>
      <c r="D913" s="50" t="s">
        <v>415</v>
      </c>
      <c r="E913" s="50" t="s">
        <v>18</v>
      </c>
      <c r="F913" s="50" t="s">
        <v>416</v>
      </c>
      <c r="G913" s="50" t="s">
        <v>20</v>
      </c>
      <c r="H913" s="50" t="s">
        <v>460</v>
      </c>
      <c r="I913" s="51">
        <v>33</v>
      </c>
      <c r="J913" s="52" t="str">
        <f t="shared" si="15"/>
        <v>муниципальное образование «город Екатеринбург», г. Екатеринбург, ул. Академика Бардина, д. 33</v>
      </c>
      <c r="K913" s="51">
        <v>8292.2000000000007</v>
      </c>
      <c r="L913" s="51">
        <v>142</v>
      </c>
      <c r="M913" s="51">
        <v>4</v>
      </c>
      <c r="N913" s="53" t="s">
        <v>1481</v>
      </c>
      <c r="O913" s="54">
        <v>42570</v>
      </c>
      <c r="P913" s="55" t="s">
        <v>1494</v>
      </c>
      <c r="Q913" s="65">
        <v>7719436.7999999998</v>
      </c>
    </row>
    <row r="914" spans="1:17" ht="23.25" x14ac:dyDescent="0.25">
      <c r="A914" s="1">
        <v>913</v>
      </c>
      <c r="B914" s="2" t="s">
        <v>495</v>
      </c>
      <c r="C914" s="49"/>
      <c r="D914" s="50" t="s">
        <v>415</v>
      </c>
      <c r="E914" s="50" t="s">
        <v>18</v>
      </c>
      <c r="F914" s="50" t="s">
        <v>416</v>
      </c>
      <c r="G914" s="50" t="s">
        <v>20</v>
      </c>
      <c r="H914" s="50" t="s">
        <v>460</v>
      </c>
      <c r="I914" s="51">
        <v>41</v>
      </c>
      <c r="J914" s="52" t="str">
        <f t="shared" si="15"/>
        <v>муниципальное образование «город Екатеринбург», г. Екатеринбург, ул. Академика Бардина, д. 41</v>
      </c>
      <c r="K914" s="51">
        <v>8192.6</v>
      </c>
      <c r="L914" s="51">
        <v>143</v>
      </c>
      <c r="M914" s="51">
        <v>4</v>
      </c>
      <c r="N914" s="53" t="s">
        <v>1481</v>
      </c>
      <c r="O914" s="54">
        <v>42570</v>
      </c>
      <c r="P914" s="55" t="s">
        <v>1494</v>
      </c>
      <c r="Q914" s="65">
        <f>1937395.86+5812187.58</f>
        <v>7749583.4400000004</v>
      </c>
    </row>
    <row r="915" spans="1:17" ht="23.25" x14ac:dyDescent="0.25">
      <c r="A915" s="1">
        <v>914</v>
      </c>
      <c r="B915" s="2" t="s">
        <v>495</v>
      </c>
      <c r="C915" s="24"/>
      <c r="D915" s="29" t="s">
        <v>415</v>
      </c>
      <c r="E915" s="29" t="s">
        <v>18</v>
      </c>
      <c r="F915" s="29" t="s">
        <v>416</v>
      </c>
      <c r="G915" s="29" t="s">
        <v>20</v>
      </c>
      <c r="H915" s="31" t="s">
        <v>482</v>
      </c>
      <c r="I915" s="25">
        <v>45</v>
      </c>
      <c r="J915" s="33" t="str">
        <f t="shared" si="15"/>
        <v>муниципальное образование «город Екатеринбург», г. Екатеринбург, ул. Альпинистов, д. 45</v>
      </c>
      <c r="K915" s="25">
        <v>655.9</v>
      </c>
      <c r="L915" s="25">
        <v>12</v>
      </c>
      <c r="M915" s="25">
        <v>8</v>
      </c>
      <c r="N915" s="47" t="s">
        <v>1659</v>
      </c>
      <c r="O915" s="39">
        <v>42527</v>
      </c>
      <c r="P915" s="38" t="s">
        <v>1632</v>
      </c>
      <c r="Q915" s="65">
        <v>4101115.96</v>
      </c>
    </row>
    <row r="916" spans="1:17" ht="23.25" x14ac:dyDescent="0.25">
      <c r="A916" s="1">
        <v>915</v>
      </c>
      <c r="B916" s="2" t="s">
        <v>495</v>
      </c>
      <c r="C916" s="24"/>
      <c r="D916" s="29" t="s">
        <v>415</v>
      </c>
      <c r="E916" s="29" t="s">
        <v>18</v>
      </c>
      <c r="F916" s="29" t="s">
        <v>416</v>
      </c>
      <c r="G916" s="29" t="s">
        <v>20</v>
      </c>
      <c r="H916" s="31" t="s">
        <v>482</v>
      </c>
      <c r="I916" s="25">
        <v>47</v>
      </c>
      <c r="J916" s="33" t="str">
        <f t="shared" si="15"/>
        <v>муниципальное образование «город Екатеринбург», г. Екатеринбург, ул. Альпинистов, д. 47</v>
      </c>
      <c r="K916" s="25">
        <v>759.5</v>
      </c>
      <c r="L916" s="25">
        <v>12</v>
      </c>
      <c r="M916" s="25">
        <v>8</v>
      </c>
      <c r="N916" s="47" t="s">
        <v>1673</v>
      </c>
      <c r="O916" s="39">
        <v>42513</v>
      </c>
      <c r="P916" s="38" t="s">
        <v>1846</v>
      </c>
      <c r="Q916" s="65">
        <v>4712437.58</v>
      </c>
    </row>
    <row r="917" spans="1:17" ht="23.25" x14ac:dyDescent="0.25">
      <c r="A917" s="1">
        <v>916</v>
      </c>
      <c r="B917" s="2" t="s">
        <v>495</v>
      </c>
      <c r="C917" s="24"/>
      <c r="D917" s="29" t="s">
        <v>415</v>
      </c>
      <c r="E917" s="29" t="s">
        <v>18</v>
      </c>
      <c r="F917" s="29" t="s">
        <v>416</v>
      </c>
      <c r="G917" s="29" t="s">
        <v>20</v>
      </c>
      <c r="H917" s="29" t="s">
        <v>482</v>
      </c>
      <c r="I917" s="42">
        <v>53</v>
      </c>
      <c r="J917" s="33" t="str">
        <f t="shared" si="15"/>
        <v>муниципальное образование «город Екатеринбург», г. Екатеринбург, ул. Альпинистов, д. 53</v>
      </c>
      <c r="K917" s="42">
        <v>905.1</v>
      </c>
      <c r="L917" s="42">
        <v>16</v>
      </c>
      <c r="M917" s="42">
        <v>7</v>
      </c>
      <c r="N917" s="47" t="s">
        <v>1674</v>
      </c>
      <c r="O917" s="39">
        <v>42219</v>
      </c>
      <c r="P917" s="38" t="s">
        <v>1630</v>
      </c>
      <c r="Q917" s="65">
        <v>4578532.16</v>
      </c>
    </row>
    <row r="918" spans="1:17" ht="33.75" x14ac:dyDescent="0.25">
      <c r="A918" s="1">
        <v>917</v>
      </c>
      <c r="B918" s="2" t="s">
        <v>495</v>
      </c>
      <c r="C918" s="24"/>
      <c r="D918" s="29" t="s">
        <v>415</v>
      </c>
      <c r="E918" s="29" t="s">
        <v>18</v>
      </c>
      <c r="F918" s="29" t="s">
        <v>416</v>
      </c>
      <c r="G918" s="29" t="s">
        <v>20</v>
      </c>
      <c r="H918" s="29" t="s">
        <v>447</v>
      </c>
      <c r="I918" s="42">
        <v>56</v>
      </c>
      <c r="J918" s="33" t="str">
        <f t="shared" si="15"/>
        <v>муниципальное образование «город Екатеринбург», г. Екатеринбург, ул. Аптекарская, д. 56</v>
      </c>
      <c r="K918" s="42">
        <v>536.70000000000005</v>
      </c>
      <c r="L918" s="42">
        <v>8</v>
      </c>
      <c r="M918" s="42">
        <v>8</v>
      </c>
      <c r="N918" s="47" t="s">
        <v>1936</v>
      </c>
      <c r="O918" s="39" t="s">
        <v>1937</v>
      </c>
      <c r="P918" s="38" t="s">
        <v>1938</v>
      </c>
      <c r="Q918" s="65">
        <v>1496797.7</v>
      </c>
    </row>
    <row r="919" spans="1:17" ht="33.75" x14ac:dyDescent="0.25">
      <c r="A919" s="1">
        <v>918</v>
      </c>
      <c r="B919" s="2" t="s">
        <v>495</v>
      </c>
      <c r="C919" s="24"/>
      <c r="D919" s="29" t="s">
        <v>415</v>
      </c>
      <c r="E919" s="29" t="s">
        <v>18</v>
      </c>
      <c r="F919" s="29" t="s">
        <v>416</v>
      </c>
      <c r="G919" s="29" t="s">
        <v>20</v>
      </c>
      <c r="H919" s="29" t="s">
        <v>461</v>
      </c>
      <c r="I919" s="42">
        <v>26</v>
      </c>
      <c r="J919" s="33" t="str">
        <f t="shared" si="15"/>
        <v>муниципальное образование «город Екатеринбург», г. Екатеринбург, ул. Армавирская, д. 26</v>
      </c>
      <c r="K919" s="42">
        <v>1667.7</v>
      </c>
      <c r="L919" s="42">
        <v>12</v>
      </c>
      <c r="M919" s="42">
        <v>8</v>
      </c>
      <c r="N919" s="47" t="s">
        <v>1667</v>
      </c>
      <c r="O919" s="39">
        <v>42241</v>
      </c>
      <c r="P919" s="38" t="s">
        <v>1668</v>
      </c>
      <c r="Q919" s="65">
        <v>4908211.18</v>
      </c>
    </row>
    <row r="920" spans="1:17" ht="23.25" x14ac:dyDescent="0.25">
      <c r="A920" s="1">
        <v>919</v>
      </c>
      <c r="B920" s="2" t="s">
        <v>495</v>
      </c>
      <c r="C920" s="24"/>
      <c r="D920" s="29" t="s">
        <v>415</v>
      </c>
      <c r="E920" s="29" t="s">
        <v>18</v>
      </c>
      <c r="F920" s="29" t="s">
        <v>416</v>
      </c>
      <c r="G920" s="29" t="s">
        <v>20</v>
      </c>
      <c r="H920" s="29" t="s">
        <v>453</v>
      </c>
      <c r="I920" s="42">
        <v>3</v>
      </c>
      <c r="J920" s="33" t="str">
        <f t="shared" si="15"/>
        <v>муниципальное образование «город Екатеринбург», г. Екатеринбург, ул. Артема, д. 3</v>
      </c>
      <c r="K920" s="42">
        <v>381.2</v>
      </c>
      <c r="L920" s="42">
        <v>8</v>
      </c>
      <c r="M920" s="42">
        <v>5</v>
      </c>
      <c r="N920" s="47" t="s">
        <v>1674</v>
      </c>
      <c r="O920" s="39">
        <v>42219</v>
      </c>
      <c r="P920" s="38" t="s">
        <v>1630</v>
      </c>
      <c r="Q920" s="65">
        <v>1637160.32</v>
      </c>
    </row>
    <row r="921" spans="1:17" ht="33.75" x14ac:dyDescent="0.25">
      <c r="A921" s="1">
        <v>920</v>
      </c>
      <c r="B921" s="2" t="s">
        <v>495</v>
      </c>
      <c r="C921" s="24"/>
      <c r="D921" s="29" t="s">
        <v>415</v>
      </c>
      <c r="E921" s="29" t="s">
        <v>18</v>
      </c>
      <c r="F921" s="29" t="s">
        <v>416</v>
      </c>
      <c r="G921" s="29" t="s">
        <v>20</v>
      </c>
      <c r="H921" s="29" t="s">
        <v>484</v>
      </c>
      <c r="I921" s="42">
        <v>34</v>
      </c>
      <c r="J921" s="33" t="str">
        <f t="shared" si="15"/>
        <v>муниципальное образование «город Екатеринбург», г. Екатеринбург, ул. Артинская, д. 34</v>
      </c>
      <c r="K921" s="42">
        <v>1485.6</v>
      </c>
      <c r="L921" s="42">
        <v>13</v>
      </c>
      <c r="M921" s="42">
        <v>8</v>
      </c>
      <c r="N921" s="47" t="s">
        <v>1667</v>
      </c>
      <c r="O921" s="39">
        <v>42241</v>
      </c>
      <c r="P921" s="38" t="s">
        <v>1668</v>
      </c>
      <c r="Q921" s="65">
        <v>4971329.38</v>
      </c>
    </row>
    <row r="922" spans="1:17" ht="33.75" x14ac:dyDescent="0.25">
      <c r="A922" s="1">
        <v>921</v>
      </c>
      <c r="B922" s="2" t="s">
        <v>495</v>
      </c>
      <c r="C922" s="24"/>
      <c r="D922" s="29" t="s">
        <v>415</v>
      </c>
      <c r="E922" s="29" t="s">
        <v>18</v>
      </c>
      <c r="F922" s="29" t="s">
        <v>416</v>
      </c>
      <c r="G922" s="29" t="s">
        <v>20</v>
      </c>
      <c r="H922" s="29" t="s">
        <v>454</v>
      </c>
      <c r="I922" s="42" t="s">
        <v>317</v>
      </c>
      <c r="J922" s="33" t="str">
        <f t="shared" si="15"/>
        <v>муниципальное образование «город Екатеринбург», г. Екатеринбург, ул. Бабушкина, д. 6А</v>
      </c>
      <c r="K922" s="42">
        <v>557.1</v>
      </c>
      <c r="L922" s="42">
        <v>8</v>
      </c>
      <c r="M922" s="42">
        <v>3</v>
      </c>
      <c r="N922" s="47" t="s">
        <v>1675</v>
      </c>
      <c r="O922" s="39">
        <v>42248</v>
      </c>
      <c r="P922" s="38" t="s">
        <v>1676</v>
      </c>
      <c r="Q922" s="65">
        <v>751315.44</v>
      </c>
    </row>
    <row r="923" spans="1:17" ht="23.25" x14ac:dyDescent="0.25">
      <c r="A923" s="1">
        <v>922</v>
      </c>
      <c r="B923" s="2" t="s">
        <v>495</v>
      </c>
      <c r="C923" s="49"/>
      <c r="D923" s="50" t="s">
        <v>415</v>
      </c>
      <c r="E923" s="50" t="s">
        <v>18</v>
      </c>
      <c r="F923" s="50" t="s">
        <v>416</v>
      </c>
      <c r="G923" s="50" t="s">
        <v>20</v>
      </c>
      <c r="H923" s="50" t="s">
        <v>92</v>
      </c>
      <c r="I923" s="51">
        <v>161</v>
      </c>
      <c r="J923" s="52" t="str">
        <f t="shared" si="15"/>
        <v>муниципальное образование «город Екатеринбург», г. Екатеринбург, ул. Бажова, д. 161</v>
      </c>
      <c r="K923" s="51">
        <v>15091.3</v>
      </c>
      <c r="L923" s="51">
        <v>286</v>
      </c>
      <c r="M923" s="51">
        <v>2</v>
      </c>
      <c r="N923" s="53" t="s">
        <v>1482</v>
      </c>
      <c r="O923" s="54">
        <v>42570</v>
      </c>
      <c r="P923" s="55" t="s">
        <v>1494</v>
      </c>
      <c r="Q923" s="65">
        <v>4066213.68</v>
      </c>
    </row>
    <row r="924" spans="1:17" ht="23.25" x14ac:dyDescent="0.25">
      <c r="A924" s="1">
        <v>923</v>
      </c>
      <c r="B924" s="2" t="s">
        <v>495</v>
      </c>
      <c r="C924" s="49"/>
      <c r="D924" s="50" t="s">
        <v>415</v>
      </c>
      <c r="E924" s="50" t="s">
        <v>18</v>
      </c>
      <c r="F924" s="50" t="s">
        <v>416</v>
      </c>
      <c r="G924" s="50" t="s">
        <v>20</v>
      </c>
      <c r="H924" s="50" t="s">
        <v>1204</v>
      </c>
      <c r="I924" s="51">
        <v>171</v>
      </c>
      <c r="J924" s="52" t="str">
        <f t="shared" si="15"/>
        <v>муниципальное образование «город Екатеринбург», г. Екатеринбург, ул. Бакинских комиссаров, д. 171</v>
      </c>
      <c r="K924" s="51">
        <v>2449.9</v>
      </c>
      <c r="L924" s="51">
        <v>53</v>
      </c>
      <c r="M924" s="51">
        <v>1</v>
      </c>
      <c r="N924" s="53" t="s">
        <v>1482</v>
      </c>
      <c r="O924" s="54">
        <v>42570</v>
      </c>
      <c r="P924" s="55" t="s">
        <v>1494</v>
      </c>
      <c r="Q924" s="65">
        <v>2006820.26</v>
      </c>
    </row>
    <row r="925" spans="1:17" ht="33.75" x14ac:dyDescent="0.25">
      <c r="A925" s="1">
        <v>924</v>
      </c>
      <c r="B925" s="2" t="s">
        <v>495</v>
      </c>
      <c r="C925" s="24"/>
      <c r="D925" s="29" t="s">
        <v>415</v>
      </c>
      <c r="E925" s="29" t="s">
        <v>18</v>
      </c>
      <c r="F925" s="29" t="s">
        <v>416</v>
      </c>
      <c r="G925" s="29" t="s">
        <v>20</v>
      </c>
      <c r="H925" s="31" t="s">
        <v>485</v>
      </c>
      <c r="I925" s="25" t="s">
        <v>124</v>
      </c>
      <c r="J925" s="33" t="str">
        <f t="shared" si="15"/>
        <v>муниципальное образование «город Екатеринбург», г. Екатеринбург, ул. Баумана, д. 2А</v>
      </c>
      <c r="K925" s="25">
        <v>2527.1</v>
      </c>
      <c r="L925" s="25">
        <v>102</v>
      </c>
      <c r="M925" s="25">
        <v>1</v>
      </c>
      <c r="N925" s="47" t="s">
        <v>1677</v>
      </c>
      <c r="O925" s="39">
        <v>42514</v>
      </c>
      <c r="P925" s="38" t="s">
        <v>1678</v>
      </c>
      <c r="Q925" s="65">
        <v>106792.45</v>
      </c>
    </row>
    <row r="926" spans="1:17" ht="23.25" x14ac:dyDescent="0.25">
      <c r="A926" s="1">
        <v>925</v>
      </c>
      <c r="B926" s="2" t="s">
        <v>495</v>
      </c>
      <c r="C926" s="24"/>
      <c r="D926" s="29" t="s">
        <v>415</v>
      </c>
      <c r="E926" s="29" t="s">
        <v>18</v>
      </c>
      <c r="F926" s="29" t="s">
        <v>416</v>
      </c>
      <c r="G926" s="29" t="s">
        <v>20</v>
      </c>
      <c r="H926" s="29" t="s">
        <v>463</v>
      </c>
      <c r="I926" s="42">
        <v>5</v>
      </c>
      <c r="J926" s="33" t="str">
        <f t="shared" si="15"/>
        <v>муниципальное образование «город Екатеринбург», г. Екатеринбург, ул. Бахчиванджи, д. 5</v>
      </c>
      <c r="K926" s="42">
        <v>999.9</v>
      </c>
      <c r="L926" s="42">
        <v>12</v>
      </c>
      <c r="M926" s="42">
        <v>7</v>
      </c>
      <c r="N926" s="47" t="s">
        <v>1679</v>
      </c>
      <c r="O926" s="39">
        <v>42247</v>
      </c>
      <c r="P926" s="38" t="s">
        <v>1647</v>
      </c>
      <c r="Q926" s="65">
        <v>3886744.18</v>
      </c>
    </row>
    <row r="927" spans="1:17" ht="23.25" x14ac:dyDescent="0.25">
      <c r="A927" s="1">
        <v>926</v>
      </c>
      <c r="B927" s="2" t="s">
        <v>495</v>
      </c>
      <c r="C927" s="24"/>
      <c r="D927" s="29" t="s">
        <v>415</v>
      </c>
      <c r="E927" s="29" t="s">
        <v>18</v>
      </c>
      <c r="F927" s="29" t="s">
        <v>416</v>
      </c>
      <c r="G927" s="29" t="s">
        <v>20</v>
      </c>
      <c r="H927" s="29" t="s">
        <v>421</v>
      </c>
      <c r="I927" s="42">
        <v>12</v>
      </c>
      <c r="J927" s="33" t="str">
        <f t="shared" si="15"/>
        <v>муниципальное образование «город Екатеринбург», г. Екатеринбург, ул. Блюхера, д. 12</v>
      </c>
      <c r="K927" s="42">
        <v>4893.3</v>
      </c>
      <c r="L927" s="42">
        <v>60</v>
      </c>
      <c r="M927" s="42">
        <v>6</v>
      </c>
      <c r="N927" s="47" t="s">
        <v>1631</v>
      </c>
      <c r="O927" s="39">
        <v>42219</v>
      </c>
      <c r="P927" s="38" t="s">
        <v>1632</v>
      </c>
      <c r="Q927" s="65">
        <v>4559943.84</v>
      </c>
    </row>
    <row r="928" spans="1:17" ht="23.25" x14ac:dyDescent="0.25">
      <c r="A928" s="1">
        <v>927</v>
      </c>
      <c r="B928" s="2" t="s">
        <v>495</v>
      </c>
      <c r="C928" s="24"/>
      <c r="D928" s="29" t="s">
        <v>415</v>
      </c>
      <c r="E928" s="29" t="s">
        <v>18</v>
      </c>
      <c r="F928" s="29" t="s">
        <v>416</v>
      </c>
      <c r="G928" s="29" t="s">
        <v>20</v>
      </c>
      <c r="H928" s="29" t="s">
        <v>421</v>
      </c>
      <c r="I928" s="42">
        <v>21</v>
      </c>
      <c r="J928" s="33" t="str">
        <f t="shared" si="15"/>
        <v>муниципальное образование «город Екатеринбург», г. Екатеринбург, ул. Блюхера, д. 21</v>
      </c>
      <c r="K928" s="42">
        <v>1088.0999999999999</v>
      </c>
      <c r="L928" s="42">
        <v>14</v>
      </c>
      <c r="M928" s="42">
        <v>8</v>
      </c>
      <c r="N928" s="47" t="s">
        <v>1680</v>
      </c>
      <c r="O928" s="39">
        <v>42247</v>
      </c>
      <c r="P928" s="38" t="s">
        <v>1681</v>
      </c>
      <c r="Q928" s="65">
        <v>3744384.26</v>
      </c>
    </row>
    <row r="929" spans="1:17" ht="23.25" x14ac:dyDescent="0.25">
      <c r="A929" s="1">
        <v>928</v>
      </c>
      <c r="B929" s="2" t="s">
        <v>495</v>
      </c>
      <c r="C929" s="24"/>
      <c r="D929" s="29" t="s">
        <v>415</v>
      </c>
      <c r="E929" s="29" t="s">
        <v>18</v>
      </c>
      <c r="F929" s="29" t="s">
        <v>416</v>
      </c>
      <c r="G929" s="29" t="s">
        <v>20</v>
      </c>
      <c r="H929" s="29" t="s">
        <v>1434</v>
      </c>
      <c r="I929" s="42">
        <v>10</v>
      </c>
      <c r="J929" s="33" t="str">
        <f t="shared" si="15"/>
        <v>муниципальное образование «город Екатеринбург», г. Екатеринбург, ул. Большой Конный п-ов, д. 10</v>
      </c>
      <c r="K929" s="42">
        <v>2044.4</v>
      </c>
      <c r="L929" s="42">
        <v>19</v>
      </c>
      <c r="M929" s="42">
        <v>7</v>
      </c>
      <c r="N929" s="47" t="s">
        <v>1691</v>
      </c>
      <c r="O929" s="39">
        <v>42514</v>
      </c>
      <c r="P929" s="38" t="s">
        <v>1692</v>
      </c>
      <c r="Q929" s="65">
        <v>8779617.7200000007</v>
      </c>
    </row>
    <row r="930" spans="1:17" ht="23.25" x14ac:dyDescent="0.25">
      <c r="A930" s="1">
        <v>929</v>
      </c>
      <c r="B930" s="2" t="s">
        <v>495</v>
      </c>
      <c r="C930" s="24"/>
      <c r="D930" s="29" t="s">
        <v>415</v>
      </c>
      <c r="E930" s="29" t="s">
        <v>18</v>
      </c>
      <c r="F930" s="29" t="s">
        <v>416</v>
      </c>
      <c r="G930" s="29" t="s">
        <v>20</v>
      </c>
      <c r="H930" s="29" t="s">
        <v>422</v>
      </c>
      <c r="I930" s="42">
        <v>24</v>
      </c>
      <c r="J930" s="33" t="str">
        <f t="shared" si="15"/>
        <v>муниципальное образование «город Екатеринбург», г. Екатеринбург, ул. Бородина, д. 24</v>
      </c>
      <c r="K930" s="42">
        <v>1980.8</v>
      </c>
      <c r="L930" s="42">
        <v>24</v>
      </c>
      <c r="M930" s="42">
        <v>4</v>
      </c>
      <c r="N930" s="47" t="s">
        <v>1660</v>
      </c>
      <c r="O930" s="39">
        <v>42219</v>
      </c>
      <c r="P930" s="38" t="s">
        <v>1632</v>
      </c>
      <c r="Q930" s="65">
        <v>3475510.29</v>
      </c>
    </row>
    <row r="931" spans="1:17" ht="23.25" x14ac:dyDescent="0.25">
      <c r="A931" s="1">
        <v>930</v>
      </c>
      <c r="B931" s="2" t="s">
        <v>495</v>
      </c>
      <c r="C931" s="24"/>
      <c r="D931" s="29" t="s">
        <v>415</v>
      </c>
      <c r="E931" s="29" t="s">
        <v>18</v>
      </c>
      <c r="F931" s="29" t="s">
        <v>416</v>
      </c>
      <c r="G931" s="29" t="s">
        <v>20</v>
      </c>
      <c r="H931" s="29" t="s">
        <v>423</v>
      </c>
      <c r="I931" s="42">
        <v>24</v>
      </c>
      <c r="J931" s="33" t="str">
        <f t="shared" si="15"/>
        <v>муниципальное образование «город Екатеринбург», г. Екатеринбург, ул. Ботаническая, д. 24</v>
      </c>
      <c r="K931" s="42">
        <v>675.2</v>
      </c>
      <c r="L931" s="42">
        <v>32</v>
      </c>
      <c r="M931" s="42">
        <v>8</v>
      </c>
      <c r="N931" s="47" t="s">
        <v>1682</v>
      </c>
      <c r="O931" s="39">
        <v>42219</v>
      </c>
      <c r="P931" s="38" t="s">
        <v>1683</v>
      </c>
      <c r="Q931" s="65">
        <v>3208008.99</v>
      </c>
    </row>
    <row r="932" spans="1:17" ht="23.25" x14ac:dyDescent="0.25">
      <c r="A932" s="1">
        <v>931</v>
      </c>
      <c r="B932" s="2" t="s">
        <v>495</v>
      </c>
      <c r="C932" s="24"/>
      <c r="D932" s="29" t="s">
        <v>415</v>
      </c>
      <c r="E932" s="29" t="s">
        <v>18</v>
      </c>
      <c r="F932" s="29" t="s">
        <v>416</v>
      </c>
      <c r="G932" s="29" t="s">
        <v>20</v>
      </c>
      <c r="H932" s="29" t="s">
        <v>424</v>
      </c>
      <c r="I932" s="42">
        <v>3</v>
      </c>
      <c r="J932" s="33" t="str">
        <f t="shared" si="15"/>
        <v>муниципальное образование «город Екатеринбург», г. Екатеринбург, ул. Вилонова, д. 3</v>
      </c>
      <c r="K932" s="42">
        <v>495.8</v>
      </c>
      <c r="L932" s="42">
        <v>8</v>
      </c>
      <c r="M932" s="42">
        <v>7</v>
      </c>
      <c r="N932" s="47" t="s">
        <v>1631</v>
      </c>
      <c r="O932" s="39">
        <v>42219</v>
      </c>
      <c r="P932" s="38" t="s">
        <v>1632</v>
      </c>
      <c r="Q932" s="65">
        <v>2063304.06</v>
      </c>
    </row>
    <row r="933" spans="1:17" ht="23.25" x14ac:dyDescent="0.25">
      <c r="A933" s="1">
        <v>932</v>
      </c>
      <c r="B933" s="2" t="s">
        <v>495</v>
      </c>
      <c r="C933" s="49"/>
      <c r="D933" s="50" t="s">
        <v>415</v>
      </c>
      <c r="E933" s="50" t="s">
        <v>18</v>
      </c>
      <c r="F933" s="50" t="s">
        <v>416</v>
      </c>
      <c r="G933" s="50" t="s">
        <v>20</v>
      </c>
      <c r="H933" s="50" t="s">
        <v>464</v>
      </c>
      <c r="I933" s="51">
        <v>45</v>
      </c>
      <c r="J933" s="52" t="str">
        <f t="shared" si="15"/>
        <v>муниципальное образование «город Екатеринбург», г. Екатеринбург, ул. Волгоградская, д. 45</v>
      </c>
      <c r="K933" s="51">
        <v>11278</v>
      </c>
      <c r="L933" s="51">
        <v>224</v>
      </c>
      <c r="M933" s="51">
        <v>2</v>
      </c>
      <c r="N933" s="53" t="s">
        <v>1481</v>
      </c>
      <c r="O933" s="54">
        <v>42570</v>
      </c>
      <c r="P933" s="55" t="s">
        <v>1494</v>
      </c>
      <c r="Q933" s="65">
        <v>3904932.66</v>
      </c>
    </row>
    <row r="934" spans="1:17" ht="33.75" x14ac:dyDescent="0.25">
      <c r="A934" s="1">
        <v>933</v>
      </c>
      <c r="B934" s="2" t="s">
        <v>495</v>
      </c>
      <c r="C934" s="24"/>
      <c r="D934" s="29" t="s">
        <v>415</v>
      </c>
      <c r="E934" s="29" t="s">
        <v>18</v>
      </c>
      <c r="F934" s="29" t="s">
        <v>416</v>
      </c>
      <c r="G934" s="29" t="s">
        <v>20</v>
      </c>
      <c r="H934" s="29" t="s">
        <v>74</v>
      </c>
      <c r="I934" s="42">
        <v>3</v>
      </c>
      <c r="J934" s="33" t="str">
        <f t="shared" si="15"/>
        <v>муниципальное образование «город Екатеринбург», г. Екатеринбург, ул. Гагарина, д. 3</v>
      </c>
      <c r="K934" s="42">
        <v>795</v>
      </c>
      <c r="L934" s="42">
        <v>32</v>
      </c>
      <c r="M934" s="42">
        <v>5</v>
      </c>
      <c r="N934" s="47" t="s">
        <v>1684</v>
      </c>
      <c r="O934" s="39">
        <v>42233</v>
      </c>
      <c r="P934" s="38" t="s">
        <v>1685</v>
      </c>
      <c r="Q934" s="65">
        <v>2675615.7799999998</v>
      </c>
    </row>
    <row r="935" spans="1:17" ht="33.75" x14ac:dyDescent="0.25">
      <c r="A935" s="1">
        <v>934</v>
      </c>
      <c r="B935" s="2" t="s">
        <v>495</v>
      </c>
      <c r="C935" s="24"/>
      <c r="D935" s="29" t="s">
        <v>415</v>
      </c>
      <c r="E935" s="29" t="s">
        <v>18</v>
      </c>
      <c r="F935" s="29" t="s">
        <v>416</v>
      </c>
      <c r="G935" s="29" t="s">
        <v>20</v>
      </c>
      <c r="H935" s="29" t="s">
        <v>74</v>
      </c>
      <c r="I935" s="42" t="s">
        <v>987</v>
      </c>
      <c r="J935" s="33" t="str">
        <f t="shared" si="15"/>
        <v>муниципальное образование «город Екатеринбург», г. Екатеринбург, ул. Гагарина, д. 3КОРПУС А</v>
      </c>
      <c r="K935" s="42">
        <v>436.7</v>
      </c>
      <c r="L935" s="42">
        <v>8</v>
      </c>
      <c r="M935" s="42">
        <v>8</v>
      </c>
      <c r="N935" s="47" t="s">
        <v>1684</v>
      </c>
      <c r="O935" s="39">
        <v>42233</v>
      </c>
      <c r="P935" s="38" t="s">
        <v>1685</v>
      </c>
      <c r="Q935" s="65">
        <v>2332257.02</v>
      </c>
    </row>
    <row r="936" spans="1:17" ht="33.75" x14ac:dyDescent="0.25">
      <c r="A936" s="1">
        <v>935</v>
      </c>
      <c r="B936" s="2" t="s">
        <v>495</v>
      </c>
      <c r="C936" s="24"/>
      <c r="D936" s="29" t="s">
        <v>415</v>
      </c>
      <c r="E936" s="29" t="s">
        <v>18</v>
      </c>
      <c r="F936" s="29" t="s">
        <v>416</v>
      </c>
      <c r="G936" s="29" t="s">
        <v>20</v>
      </c>
      <c r="H936" s="29" t="s">
        <v>74</v>
      </c>
      <c r="I936" s="42">
        <v>5</v>
      </c>
      <c r="J936" s="33" t="str">
        <f t="shared" si="15"/>
        <v>муниципальное образование «город Екатеринбург», г. Екатеринбург, ул. Гагарина, д. 5</v>
      </c>
      <c r="K936" s="42">
        <v>808.3</v>
      </c>
      <c r="L936" s="42">
        <v>25</v>
      </c>
      <c r="M936" s="42">
        <v>5</v>
      </c>
      <c r="N936" s="47" t="s">
        <v>1684</v>
      </c>
      <c r="O936" s="39">
        <v>42233</v>
      </c>
      <c r="P936" s="38" t="s">
        <v>1685</v>
      </c>
      <c r="Q936" s="65">
        <v>2453863.1</v>
      </c>
    </row>
    <row r="937" spans="1:17" ht="23.25" x14ac:dyDescent="0.25">
      <c r="A937" s="1">
        <v>936</v>
      </c>
      <c r="B937" s="2" t="s">
        <v>495</v>
      </c>
      <c r="C937" s="24"/>
      <c r="D937" s="29" t="s">
        <v>415</v>
      </c>
      <c r="E937" s="29" t="s">
        <v>18</v>
      </c>
      <c r="F937" s="29" t="s">
        <v>416</v>
      </c>
      <c r="G937" s="29" t="s">
        <v>20</v>
      </c>
      <c r="H937" s="29" t="s">
        <v>74</v>
      </c>
      <c r="I937" s="42" t="s">
        <v>496</v>
      </c>
      <c r="J937" s="33" t="str">
        <f t="shared" si="15"/>
        <v>муниципальное образование «город Екатеринбург», г. Екатеринбург, ул. Гагарина, д. 53А</v>
      </c>
      <c r="K937" s="42">
        <v>956.6</v>
      </c>
      <c r="L937" s="42">
        <v>15</v>
      </c>
      <c r="M937" s="42">
        <v>8</v>
      </c>
      <c r="N937" s="47" t="s">
        <v>1686</v>
      </c>
      <c r="O937" s="39">
        <v>42528</v>
      </c>
      <c r="P937" s="38" t="s">
        <v>1687</v>
      </c>
      <c r="Q937" s="65">
        <v>5548473.2800000003</v>
      </c>
    </row>
    <row r="938" spans="1:17" ht="23.25" x14ac:dyDescent="0.25">
      <c r="A938" s="1">
        <v>937</v>
      </c>
      <c r="B938" s="2" t="s">
        <v>495</v>
      </c>
      <c r="C938" s="24"/>
      <c r="D938" s="29" t="s">
        <v>415</v>
      </c>
      <c r="E938" s="29" t="s">
        <v>18</v>
      </c>
      <c r="F938" s="29" t="s">
        <v>416</v>
      </c>
      <c r="G938" s="29" t="s">
        <v>20</v>
      </c>
      <c r="H938" s="29" t="s">
        <v>1454</v>
      </c>
      <c r="I938" s="42">
        <v>1</v>
      </c>
      <c r="J938" s="33" t="str">
        <f t="shared" si="15"/>
        <v>муниципальное образование «город Екатеринбург», г. Екатеринбург, ул. Гражданской войны, д. 1</v>
      </c>
      <c r="K938" s="42">
        <v>406.4</v>
      </c>
      <c r="L938" s="42">
        <v>8</v>
      </c>
      <c r="M938" s="42">
        <v>6</v>
      </c>
      <c r="N938" s="47" t="s">
        <v>1664</v>
      </c>
      <c r="O938" s="39">
        <v>42485</v>
      </c>
      <c r="P938" s="38" t="s">
        <v>1632</v>
      </c>
      <c r="Q938" s="65">
        <v>3315801.18</v>
      </c>
    </row>
    <row r="939" spans="1:17" ht="23.25" x14ac:dyDescent="0.25">
      <c r="A939" s="1">
        <v>938</v>
      </c>
      <c r="B939" s="2" t="s">
        <v>495</v>
      </c>
      <c r="C939" s="24"/>
      <c r="D939" s="29" t="s">
        <v>415</v>
      </c>
      <c r="E939" s="29" t="s">
        <v>18</v>
      </c>
      <c r="F939" s="29" t="s">
        <v>416</v>
      </c>
      <c r="G939" s="29" t="s">
        <v>20</v>
      </c>
      <c r="H939" s="29" t="s">
        <v>1454</v>
      </c>
      <c r="I939" s="42">
        <v>3</v>
      </c>
      <c r="J939" s="33" t="str">
        <f t="shared" si="15"/>
        <v>муниципальное образование «город Екатеринбург», г. Екатеринбург, ул. Гражданской войны, д. 3</v>
      </c>
      <c r="K939" s="42">
        <v>761.2</v>
      </c>
      <c r="L939" s="42">
        <v>18</v>
      </c>
      <c r="M939" s="42">
        <v>8</v>
      </c>
      <c r="N939" s="47" t="s">
        <v>1664</v>
      </c>
      <c r="O939" s="39">
        <v>42485</v>
      </c>
      <c r="P939" s="38" t="s">
        <v>1632</v>
      </c>
      <c r="Q939" s="65">
        <v>4591089.26</v>
      </c>
    </row>
    <row r="940" spans="1:17" ht="23.25" x14ac:dyDescent="0.25">
      <c r="A940" s="1">
        <v>939</v>
      </c>
      <c r="B940" s="2" t="s">
        <v>495</v>
      </c>
      <c r="C940" s="24"/>
      <c r="D940" s="29" t="s">
        <v>415</v>
      </c>
      <c r="E940" s="29" t="s">
        <v>18</v>
      </c>
      <c r="F940" s="29" t="s">
        <v>416</v>
      </c>
      <c r="G940" s="29" t="s">
        <v>20</v>
      </c>
      <c r="H940" s="29" t="s">
        <v>1454</v>
      </c>
      <c r="I940" s="42">
        <v>5</v>
      </c>
      <c r="J940" s="33" t="str">
        <f t="shared" si="15"/>
        <v>муниципальное образование «город Екатеринбург», г. Екатеринбург, ул. Гражданской войны, д. 5</v>
      </c>
      <c r="K940" s="42">
        <v>975.7</v>
      </c>
      <c r="L940" s="42">
        <v>24</v>
      </c>
      <c r="M940" s="42">
        <v>6</v>
      </c>
      <c r="N940" s="47" t="s">
        <v>1664</v>
      </c>
      <c r="O940" s="39">
        <v>42485</v>
      </c>
      <c r="P940" s="38" t="s">
        <v>1632</v>
      </c>
      <c r="Q940" s="65">
        <v>4331547.54</v>
      </c>
    </row>
    <row r="941" spans="1:17" ht="23.25" x14ac:dyDescent="0.25">
      <c r="A941" s="1">
        <v>940</v>
      </c>
      <c r="B941" s="2" t="s">
        <v>495</v>
      </c>
      <c r="C941" s="24"/>
      <c r="D941" s="29" t="s">
        <v>415</v>
      </c>
      <c r="E941" s="29" t="s">
        <v>18</v>
      </c>
      <c r="F941" s="29" t="s">
        <v>416</v>
      </c>
      <c r="G941" s="29" t="s">
        <v>20</v>
      </c>
      <c r="H941" s="29" t="s">
        <v>45</v>
      </c>
      <c r="I941" s="42">
        <v>17</v>
      </c>
      <c r="J941" s="33" t="str">
        <f t="shared" si="15"/>
        <v>муниципальное образование «город Екатеринбург», г. Екатеринбург, ул. Грибоедова, д. 17</v>
      </c>
      <c r="K941" s="42">
        <v>4810.5200000000004</v>
      </c>
      <c r="L941" s="42">
        <v>59</v>
      </c>
      <c r="M941" s="42">
        <v>8</v>
      </c>
      <c r="N941" s="47" t="s">
        <v>1660</v>
      </c>
      <c r="O941" s="39">
        <v>42219</v>
      </c>
      <c r="P941" s="38" t="s">
        <v>1632</v>
      </c>
      <c r="Q941" s="65">
        <v>10714011.880000001</v>
      </c>
    </row>
    <row r="942" spans="1:17" ht="23.25" x14ac:dyDescent="0.25">
      <c r="A942" s="1">
        <v>941</v>
      </c>
      <c r="B942" s="2" t="s">
        <v>495</v>
      </c>
      <c r="C942" s="24"/>
      <c r="D942" s="29" t="s">
        <v>415</v>
      </c>
      <c r="E942" s="29" t="s">
        <v>18</v>
      </c>
      <c r="F942" s="29" t="s">
        <v>416</v>
      </c>
      <c r="G942" s="29" t="s">
        <v>20</v>
      </c>
      <c r="H942" s="31" t="s">
        <v>45</v>
      </c>
      <c r="I942" s="25">
        <v>21</v>
      </c>
      <c r="J942" s="33" t="str">
        <f t="shared" si="15"/>
        <v>муниципальное образование «город Екатеринбург», г. Екатеринбург, ул. Грибоедова, д. 21</v>
      </c>
      <c r="K942" s="25">
        <v>4486</v>
      </c>
      <c r="L942" s="25">
        <v>65</v>
      </c>
      <c r="M942" s="25">
        <v>8</v>
      </c>
      <c r="N942" s="47" t="s">
        <v>1659</v>
      </c>
      <c r="O942" s="39">
        <v>42527</v>
      </c>
      <c r="P942" s="38" t="s">
        <v>1632</v>
      </c>
      <c r="Q942" s="65">
        <v>19450810.84</v>
      </c>
    </row>
    <row r="943" spans="1:17" ht="23.25" x14ac:dyDescent="0.25">
      <c r="A943" s="1">
        <v>942</v>
      </c>
      <c r="B943" s="2" t="s">
        <v>495</v>
      </c>
      <c r="C943" s="24"/>
      <c r="D943" s="29" t="s">
        <v>415</v>
      </c>
      <c r="E943" s="29" t="s">
        <v>18</v>
      </c>
      <c r="F943" s="29" t="s">
        <v>416</v>
      </c>
      <c r="G943" s="29" t="s">
        <v>20</v>
      </c>
      <c r="H943" s="31" t="s">
        <v>45</v>
      </c>
      <c r="I943" s="25">
        <v>23</v>
      </c>
      <c r="J943" s="33" t="str">
        <f t="shared" si="15"/>
        <v>муниципальное образование «город Екатеринбург», г. Екатеринбург, ул. Грибоедова, д. 23</v>
      </c>
      <c r="K943" s="25">
        <v>3262</v>
      </c>
      <c r="L943" s="25">
        <v>50</v>
      </c>
      <c r="M943" s="25">
        <v>8</v>
      </c>
      <c r="N943" s="47" t="s">
        <v>1659</v>
      </c>
      <c r="O943" s="39">
        <v>42527</v>
      </c>
      <c r="P943" s="38" t="s">
        <v>1632</v>
      </c>
      <c r="Q943" s="65">
        <v>12316956.82</v>
      </c>
    </row>
    <row r="944" spans="1:17" ht="23.25" x14ac:dyDescent="0.25">
      <c r="A944" s="1">
        <v>943</v>
      </c>
      <c r="B944" s="2" t="s">
        <v>495</v>
      </c>
      <c r="C944" s="24"/>
      <c r="D944" s="29" t="s">
        <v>415</v>
      </c>
      <c r="E944" s="29" t="s">
        <v>18</v>
      </c>
      <c r="F944" s="29" t="s">
        <v>416</v>
      </c>
      <c r="G944" s="29" t="s">
        <v>20</v>
      </c>
      <c r="H944" s="31" t="s">
        <v>45</v>
      </c>
      <c r="I944" s="25">
        <v>25</v>
      </c>
      <c r="J944" s="33" t="str">
        <f t="shared" si="15"/>
        <v>муниципальное образование «город Екатеринбург», г. Екатеринбург, ул. Грибоедова, д. 25</v>
      </c>
      <c r="K944" s="25">
        <v>5528</v>
      </c>
      <c r="L944" s="25">
        <v>59</v>
      </c>
      <c r="M944" s="25">
        <v>8</v>
      </c>
      <c r="N944" s="47" t="s">
        <v>1659</v>
      </c>
      <c r="O944" s="39">
        <v>42527</v>
      </c>
      <c r="P944" s="38" t="s">
        <v>1632</v>
      </c>
      <c r="Q944" s="65">
        <v>19437565.34</v>
      </c>
    </row>
    <row r="945" spans="1:17" ht="23.25" x14ac:dyDescent="0.25">
      <c r="A945" s="1">
        <v>944</v>
      </c>
      <c r="B945" s="2" t="s">
        <v>495</v>
      </c>
      <c r="C945" s="24"/>
      <c r="D945" s="29" t="s">
        <v>415</v>
      </c>
      <c r="E945" s="29" t="s">
        <v>18</v>
      </c>
      <c r="F945" s="29" t="s">
        <v>416</v>
      </c>
      <c r="G945" s="29" t="s">
        <v>20</v>
      </c>
      <c r="H945" s="29" t="s">
        <v>45</v>
      </c>
      <c r="I945" s="42">
        <v>26</v>
      </c>
      <c r="J945" s="33" t="str">
        <f t="shared" si="15"/>
        <v>муниципальное образование «город Екатеринбург», г. Екатеринбург, ул. Грибоедова, д. 26</v>
      </c>
      <c r="K945" s="42">
        <v>3441.8</v>
      </c>
      <c r="L945" s="42">
        <v>49</v>
      </c>
      <c r="M945" s="42">
        <v>2</v>
      </c>
      <c r="N945" s="47" t="s">
        <v>1659</v>
      </c>
      <c r="O945" s="39">
        <v>42527</v>
      </c>
      <c r="P945" s="38" t="s">
        <v>1632</v>
      </c>
      <c r="Q945" s="65">
        <v>2851449.94</v>
      </c>
    </row>
    <row r="946" spans="1:17" ht="23.25" x14ac:dyDescent="0.25">
      <c r="A946" s="1">
        <v>945</v>
      </c>
      <c r="B946" s="2" t="s">
        <v>495</v>
      </c>
      <c r="C946" s="24"/>
      <c r="D946" s="29" t="s">
        <v>415</v>
      </c>
      <c r="E946" s="29" t="s">
        <v>18</v>
      </c>
      <c r="F946" s="29" t="s">
        <v>416</v>
      </c>
      <c r="G946" s="29" t="s">
        <v>20</v>
      </c>
      <c r="H946" s="31" t="s">
        <v>45</v>
      </c>
      <c r="I946" s="25">
        <v>28</v>
      </c>
      <c r="J946" s="33" t="str">
        <f t="shared" si="15"/>
        <v>муниципальное образование «город Екатеринбург», г. Екатеринбург, ул. Грибоедова, д. 28</v>
      </c>
      <c r="K946" s="25">
        <v>4133</v>
      </c>
      <c r="L946" s="25">
        <v>65</v>
      </c>
      <c r="M946" s="25">
        <v>8</v>
      </c>
      <c r="N946" s="47" t="s">
        <v>1659</v>
      </c>
      <c r="O946" s="39">
        <v>42527</v>
      </c>
      <c r="P946" s="38" t="s">
        <v>1632</v>
      </c>
      <c r="Q946" s="65">
        <v>15853046.119999999</v>
      </c>
    </row>
    <row r="947" spans="1:17" ht="23.25" x14ac:dyDescent="0.25">
      <c r="A947" s="1">
        <v>946</v>
      </c>
      <c r="B947" s="2" t="s">
        <v>495</v>
      </c>
      <c r="C947" s="24"/>
      <c r="D947" s="29" t="s">
        <v>415</v>
      </c>
      <c r="E947" s="29" t="s">
        <v>18</v>
      </c>
      <c r="F947" s="29" t="s">
        <v>416</v>
      </c>
      <c r="G947" s="29" t="s">
        <v>20</v>
      </c>
      <c r="H947" s="31" t="s">
        <v>45</v>
      </c>
      <c r="I947" s="25">
        <v>29</v>
      </c>
      <c r="J947" s="33" t="str">
        <f t="shared" si="15"/>
        <v>муниципальное образование «город Екатеринбург», г. Екатеринбург, ул. Грибоедова, д. 29</v>
      </c>
      <c r="K947" s="25">
        <v>5311</v>
      </c>
      <c r="L947" s="25">
        <v>78</v>
      </c>
      <c r="M947" s="25">
        <v>8</v>
      </c>
      <c r="N947" s="47" t="s">
        <v>1659</v>
      </c>
      <c r="O947" s="39">
        <v>42527</v>
      </c>
      <c r="P947" s="38" t="s">
        <v>1632</v>
      </c>
      <c r="Q947" s="65">
        <v>15322533.640000001</v>
      </c>
    </row>
    <row r="948" spans="1:17" ht="23.25" x14ac:dyDescent="0.25">
      <c r="A948" s="1">
        <v>947</v>
      </c>
      <c r="B948" s="2" t="s">
        <v>495</v>
      </c>
      <c r="C948" s="24"/>
      <c r="D948" s="29" t="s">
        <v>415</v>
      </c>
      <c r="E948" s="29" t="s">
        <v>18</v>
      </c>
      <c r="F948" s="29" t="s">
        <v>416</v>
      </c>
      <c r="G948" s="29" t="s">
        <v>20</v>
      </c>
      <c r="H948" s="31" t="s">
        <v>481</v>
      </c>
      <c r="I948" s="25">
        <v>18</v>
      </c>
      <c r="J948" s="33" t="str">
        <f t="shared" si="15"/>
        <v>муниципальное образование «город Екатеринбург», г. Екатеринбург, ул. Дагестанская, д. 18</v>
      </c>
      <c r="K948" s="25">
        <v>665.2</v>
      </c>
      <c r="L948" s="25">
        <v>12</v>
      </c>
      <c r="M948" s="25">
        <v>8</v>
      </c>
      <c r="N948" s="47" t="s">
        <v>1673</v>
      </c>
      <c r="O948" s="39">
        <v>42513</v>
      </c>
      <c r="P948" s="38" t="s">
        <v>1846</v>
      </c>
      <c r="Q948" s="65">
        <v>5188483.78</v>
      </c>
    </row>
    <row r="949" spans="1:17" ht="33.75" x14ac:dyDescent="0.25">
      <c r="A949" s="1">
        <v>948</v>
      </c>
      <c r="B949" s="2" t="s">
        <v>495</v>
      </c>
      <c r="C949" s="24"/>
      <c r="D949" s="29" t="s">
        <v>415</v>
      </c>
      <c r="E949" s="29" t="s">
        <v>18</v>
      </c>
      <c r="F949" s="29" t="s">
        <v>416</v>
      </c>
      <c r="G949" s="29" t="s">
        <v>20</v>
      </c>
      <c r="H949" s="31" t="s">
        <v>481</v>
      </c>
      <c r="I949" s="25" t="s">
        <v>498</v>
      </c>
      <c r="J949" s="33" t="str">
        <f t="shared" si="15"/>
        <v>муниципальное образование «город Екатеринбург», г. Екатеринбург, ул. Дагестанская, д. 20А</v>
      </c>
      <c r="K949" s="25">
        <v>541.5</v>
      </c>
      <c r="L949" s="25">
        <v>8</v>
      </c>
      <c r="M949" s="25">
        <v>8</v>
      </c>
      <c r="N949" s="47" t="s">
        <v>1688</v>
      </c>
      <c r="O949" s="39">
        <v>42247</v>
      </c>
      <c r="P949" s="38" t="s">
        <v>1668</v>
      </c>
      <c r="Q949" s="65">
        <v>2371152.1800000002</v>
      </c>
    </row>
    <row r="950" spans="1:17" ht="45" x14ac:dyDescent="0.25">
      <c r="A950" s="1">
        <v>949</v>
      </c>
      <c r="B950" s="2" t="s">
        <v>495</v>
      </c>
      <c r="C950" s="24"/>
      <c r="D950" s="29" t="s">
        <v>415</v>
      </c>
      <c r="E950" s="29" t="s">
        <v>18</v>
      </c>
      <c r="F950" s="29" t="s">
        <v>416</v>
      </c>
      <c r="G950" s="29" t="s">
        <v>20</v>
      </c>
      <c r="H950" s="29" t="s">
        <v>481</v>
      </c>
      <c r="I950" s="42">
        <v>24</v>
      </c>
      <c r="J950" s="33" t="str">
        <f t="shared" si="15"/>
        <v>муниципальное образование «город Екатеринбург», г. Екатеринбург, ул. Дагестанская, д. 24</v>
      </c>
      <c r="K950" s="42">
        <v>737.6</v>
      </c>
      <c r="L950" s="42">
        <v>12</v>
      </c>
      <c r="M950" s="42">
        <v>8</v>
      </c>
      <c r="N950" s="47" t="s">
        <v>1939</v>
      </c>
      <c r="O950" s="39" t="s">
        <v>1940</v>
      </c>
      <c r="P950" s="38" t="s">
        <v>1941</v>
      </c>
      <c r="Q950" s="65">
        <v>3685653.3000000003</v>
      </c>
    </row>
    <row r="951" spans="1:17" ht="23.25" x14ac:dyDescent="0.25">
      <c r="A951" s="1">
        <v>950</v>
      </c>
      <c r="B951" s="2" t="s">
        <v>495</v>
      </c>
      <c r="C951" s="24"/>
      <c r="D951" s="29" t="s">
        <v>415</v>
      </c>
      <c r="E951" s="29" t="s">
        <v>18</v>
      </c>
      <c r="F951" s="29" t="s">
        <v>416</v>
      </c>
      <c r="G951" s="29" t="s">
        <v>20</v>
      </c>
      <c r="H951" s="29" t="s">
        <v>425</v>
      </c>
      <c r="I951" s="42">
        <v>14</v>
      </c>
      <c r="J951" s="33" t="str">
        <f t="shared" si="15"/>
        <v>муниципальное образование «город Екатеринбург», г. Екатеринбург, ул. Даниловская, д. 14</v>
      </c>
      <c r="K951" s="42">
        <v>724.1</v>
      </c>
      <c r="L951" s="42">
        <v>12</v>
      </c>
      <c r="M951" s="42">
        <v>8</v>
      </c>
      <c r="N951" s="47" t="s">
        <v>1633</v>
      </c>
      <c r="O951" s="39">
        <v>42202</v>
      </c>
      <c r="P951" s="38" t="s">
        <v>1847</v>
      </c>
      <c r="Q951" s="65">
        <v>3606600.33</v>
      </c>
    </row>
    <row r="952" spans="1:17" ht="23.25" x14ac:dyDescent="0.25">
      <c r="A952" s="1">
        <v>951</v>
      </c>
      <c r="B952" s="2" t="s">
        <v>495</v>
      </c>
      <c r="C952" s="24"/>
      <c r="D952" s="29" t="s">
        <v>415</v>
      </c>
      <c r="E952" s="29" t="s">
        <v>18</v>
      </c>
      <c r="F952" s="29" t="s">
        <v>416</v>
      </c>
      <c r="G952" s="29" t="s">
        <v>20</v>
      </c>
      <c r="H952" s="29" t="s">
        <v>425</v>
      </c>
      <c r="I952" s="42" t="s">
        <v>904</v>
      </c>
      <c r="J952" s="33" t="str">
        <f t="shared" si="15"/>
        <v>муниципальное образование «город Екатеринбург», г. Екатеринбург, ул. Даниловская, д. 14КОРПУС А</v>
      </c>
      <c r="K952" s="42">
        <v>436.2</v>
      </c>
      <c r="L952" s="42">
        <v>8</v>
      </c>
      <c r="M952" s="42">
        <v>8</v>
      </c>
      <c r="N952" s="47" t="s">
        <v>1633</v>
      </c>
      <c r="O952" s="39">
        <v>42202</v>
      </c>
      <c r="P952" s="38" t="s">
        <v>1847</v>
      </c>
      <c r="Q952" s="65">
        <v>2658454.61</v>
      </c>
    </row>
    <row r="953" spans="1:17" ht="23.25" x14ac:dyDescent="0.25">
      <c r="A953" s="1">
        <v>952</v>
      </c>
      <c r="B953" s="2" t="s">
        <v>495</v>
      </c>
      <c r="C953" s="24"/>
      <c r="D953" s="29" t="s">
        <v>415</v>
      </c>
      <c r="E953" s="29" t="s">
        <v>18</v>
      </c>
      <c r="F953" s="29" t="s">
        <v>416</v>
      </c>
      <c r="G953" s="29" t="s">
        <v>20</v>
      </c>
      <c r="H953" s="29" t="s">
        <v>425</v>
      </c>
      <c r="I953" s="42">
        <v>16</v>
      </c>
      <c r="J953" s="33" t="str">
        <f t="shared" si="15"/>
        <v>муниципальное образование «город Екатеринбург», г. Екатеринбург, ул. Даниловская, д. 16</v>
      </c>
      <c r="K953" s="42">
        <v>818.7</v>
      </c>
      <c r="L953" s="42">
        <v>12</v>
      </c>
      <c r="M953" s="42">
        <v>7</v>
      </c>
      <c r="N953" s="47" t="s">
        <v>1689</v>
      </c>
      <c r="O953" s="39">
        <v>42465</v>
      </c>
      <c r="P953" s="38" t="s">
        <v>1847</v>
      </c>
      <c r="Q953" s="65">
        <v>3290489</v>
      </c>
    </row>
    <row r="954" spans="1:17" ht="23.25" x14ac:dyDescent="0.25">
      <c r="A954" s="1">
        <v>953</v>
      </c>
      <c r="B954" s="2" t="s">
        <v>495</v>
      </c>
      <c r="C954" s="24"/>
      <c r="D954" s="29" t="s">
        <v>415</v>
      </c>
      <c r="E954" s="29" t="s">
        <v>18</v>
      </c>
      <c r="F954" s="29" t="s">
        <v>416</v>
      </c>
      <c r="G954" s="29" t="s">
        <v>20</v>
      </c>
      <c r="H954" s="29" t="s">
        <v>425</v>
      </c>
      <c r="I954" s="42">
        <v>18</v>
      </c>
      <c r="J954" s="33" t="str">
        <f t="shared" si="15"/>
        <v>муниципальное образование «город Екатеринбург», г. Екатеринбург, ул. Даниловская, д. 18</v>
      </c>
      <c r="K954" s="42">
        <v>811.9</v>
      </c>
      <c r="L954" s="42">
        <v>12</v>
      </c>
      <c r="M954" s="42">
        <v>7</v>
      </c>
      <c r="N954" s="47" t="s">
        <v>1689</v>
      </c>
      <c r="O954" s="39">
        <v>42465</v>
      </c>
      <c r="P954" s="38" t="s">
        <v>1847</v>
      </c>
      <c r="Q954" s="65">
        <v>3429613.36</v>
      </c>
    </row>
    <row r="955" spans="1:17" ht="33.75" x14ac:dyDescent="0.25">
      <c r="A955" s="1">
        <v>954</v>
      </c>
      <c r="B955" s="2" t="s">
        <v>495</v>
      </c>
      <c r="C955" s="24"/>
      <c r="D955" s="29" t="s">
        <v>415</v>
      </c>
      <c r="E955" s="29" t="s">
        <v>18</v>
      </c>
      <c r="F955" s="29" t="s">
        <v>416</v>
      </c>
      <c r="G955" s="29" t="s">
        <v>20</v>
      </c>
      <c r="H955" s="29" t="s">
        <v>465</v>
      </c>
      <c r="I955" s="42">
        <v>63</v>
      </c>
      <c r="J955" s="33" t="str">
        <f t="shared" si="15"/>
        <v>муниципальное образование «город Екатеринбург», г. Екатеринбург, ул. Ереванская, д. 63</v>
      </c>
      <c r="K955" s="42">
        <v>1345.7</v>
      </c>
      <c r="L955" s="42">
        <v>19</v>
      </c>
      <c r="M955" s="42">
        <v>7</v>
      </c>
      <c r="N955" s="47" t="s">
        <v>1667</v>
      </c>
      <c r="O955" s="39">
        <v>42241</v>
      </c>
      <c r="P955" s="38" t="s">
        <v>1668</v>
      </c>
      <c r="Q955" s="65">
        <v>5094166.2</v>
      </c>
    </row>
    <row r="956" spans="1:17" ht="33.75" x14ac:dyDescent="0.25">
      <c r="A956" s="1">
        <v>955</v>
      </c>
      <c r="B956" s="2" t="s">
        <v>495</v>
      </c>
      <c r="C956" s="24"/>
      <c r="D956" s="29" t="s">
        <v>415</v>
      </c>
      <c r="E956" s="29" t="s">
        <v>18</v>
      </c>
      <c r="F956" s="29" t="s">
        <v>416</v>
      </c>
      <c r="G956" s="29" t="s">
        <v>20</v>
      </c>
      <c r="H956" s="29" t="s">
        <v>465</v>
      </c>
      <c r="I956" s="42">
        <v>65</v>
      </c>
      <c r="J956" s="33" t="str">
        <f t="shared" si="15"/>
        <v>муниципальное образование «город Екатеринбург», г. Екатеринбург, ул. Ереванская, д. 65</v>
      </c>
      <c r="K956" s="42">
        <v>1268.8</v>
      </c>
      <c r="L956" s="42">
        <v>16</v>
      </c>
      <c r="M956" s="42">
        <v>7</v>
      </c>
      <c r="N956" s="47" t="s">
        <v>1667</v>
      </c>
      <c r="O956" s="39">
        <v>42241</v>
      </c>
      <c r="P956" s="38" t="s">
        <v>1668</v>
      </c>
      <c r="Q956" s="65">
        <v>5039049.58</v>
      </c>
    </row>
    <row r="957" spans="1:17" ht="23.25" x14ac:dyDescent="0.25">
      <c r="A957" s="1">
        <v>956</v>
      </c>
      <c r="B957" s="2" t="s">
        <v>495</v>
      </c>
      <c r="C957" s="24"/>
      <c r="D957" s="29" t="s">
        <v>415</v>
      </c>
      <c r="E957" s="29" t="s">
        <v>18</v>
      </c>
      <c r="F957" s="29" t="s">
        <v>416</v>
      </c>
      <c r="G957" s="29" t="s">
        <v>20</v>
      </c>
      <c r="H957" s="31" t="s">
        <v>489</v>
      </c>
      <c r="I957" s="25">
        <v>4</v>
      </c>
      <c r="J957" s="33" t="str">
        <f t="shared" si="15"/>
        <v>муниципальное образование «город Екатеринбург», г. Екатеринбург, ул. Железнодорожников, д. 4</v>
      </c>
      <c r="K957" s="25">
        <v>1117</v>
      </c>
      <c r="L957" s="25">
        <v>16</v>
      </c>
      <c r="M957" s="25">
        <v>3</v>
      </c>
      <c r="N957" s="47" t="s">
        <v>1664</v>
      </c>
      <c r="O957" s="39">
        <v>42485</v>
      </c>
      <c r="P957" s="38" t="s">
        <v>1632</v>
      </c>
      <c r="Q957" s="65">
        <v>2639825.2000000002</v>
      </c>
    </row>
    <row r="958" spans="1:17" ht="23.25" x14ac:dyDescent="0.25">
      <c r="A958" s="1">
        <v>957</v>
      </c>
      <c r="B958" s="2" t="s">
        <v>495</v>
      </c>
      <c r="C958" s="24"/>
      <c r="D958" s="29" t="s">
        <v>415</v>
      </c>
      <c r="E958" s="29" t="s">
        <v>18</v>
      </c>
      <c r="F958" s="29" t="s">
        <v>416</v>
      </c>
      <c r="G958" s="29" t="s">
        <v>20</v>
      </c>
      <c r="H958" s="31" t="s">
        <v>489</v>
      </c>
      <c r="I958" s="25">
        <v>6</v>
      </c>
      <c r="J958" s="33" t="str">
        <f t="shared" si="15"/>
        <v>муниципальное образование «город Екатеринбург», г. Екатеринбург, ул. Железнодорожников, д. 6</v>
      </c>
      <c r="K958" s="25">
        <v>974</v>
      </c>
      <c r="L958" s="25">
        <v>16</v>
      </c>
      <c r="M958" s="25">
        <v>4</v>
      </c>
      <c r="N958" s="47" t="s">
        <v>1664</v>
      </c>
      <c r="O958" s="39">
        <v>42485</v>
      </c>
      <c r="P958" s="38" t="s">
        <v>1632</v>
      </c>
      <c r="Q958" s="65">
        <v>3753237.8</v>
      </c>
    </row>
    <row r="959" spans="1:17" ht="23.25" x14ac:dyDescent="0.25">
      <c r="A959" s="1">
        <v>958</v>
      </c>
      <c r="B959" s="2" t="s">
        <v>495</v>
      </c>
      <c r="C959" s="24"/>
      <c r="D959" s="29" t="s">
        <v>415</v>
      </c>
      <c r="E959" s="29" t="s">
        <v>18</v>
      </c>
      <c r="F959" s="29" t="s">
        <v>416</v>
      </c>
      <c r="G959" s="29" t="s">
        <v>20</v>
      </c>
      <c r="H959" s="29" t="s">
        <v>112</v>
      </c>
      <c r="I959" s="42" t="s">
        <v>221</v>
      </c>
      <c r="J959" s="33" t="str">
        <f t="shared" si="15"/>
        <v>муниципальное образование «город Екатеринбург», г. Екатеринбург, ул. Заводская, д. 19А</v>
      </c>
      <c r="K959" s="42">
        <v>1962.2</v>
      </c>
      <c r="L959" s="42">
        <v>38</v>
      </c>
      <c r="M959" s="42">
        <v>8</v>
      </c>
      <c r="N959" s="47" t="s">
        <v>1691</v>
      </c>
      <c r="O959" s="39">
        <v>42514</v>
      </c>
      <c r="P959" s="38" t="s">
        <v>1692</v>
      </c>
      <c r="Q959" s="65">
        <v>13638132</v>
      </c>
    </row>
    <row r="960" spans="1:17" ht="23.25" x14ac:dyDescent="0.25">
      <c r="A960" s="1">
        <v>959</v>
      </c>
      <c r="B960" s="2" t="s">
        <v>495</v>
      </c>
      <c r="C960" s="24"/>
      <c r="D960" s="29" t="s">
        <v>415</v>
      </c>
      <c r="E960" s="29" t="s">
        <v>18</v>
      </c>
      <c r="F960" s="29" t="s">
        <v>416</v>
      </c>
      <c r="G960" s="29" t="s">
        <v>20</v>
      </c>
      <c r="H960" s="29" t="s">
        <v>112</v>
      </c>
      <c r="I960" s="42" t="s">
        <v>1438</v>
      </c>
      <c r="J960" s="33" t="str">
        <f t="shared" si="15"/>
        <v>муниципальное образование «город Екатеринбург», г. Екатеринбург, ул. Заводская, д. 19А КОРПУС 5</v>
      </c>
      <c r="K960" s="42">
        <v>594.4</v>
      </c>
      <c r="L960" s="42">
        <v>12</v>
      </c>
      <c r="M960" s="42">
        <v>8</v>
      </c>
      <c r="N960" s="47" t="s">
        <v>1657</v>
      </c>
      <c r="O960" s="39">
        <v>42241</v>
      </c>
      <c r="P960" s="38" t="s">
        <v>1658</v>
      </c>
      <c r="Q960" s="65">
        <v>2569110.16</v>
      </c>
    </row>
    <row r="961" spans="1:17" ht="33.75" x14ac:dyDescent="0.25">
      <c r="A961" s="1">
        <v>960</v>
      </c>
      <c r="B961" s="2" t="s">
        <v>495</v>
      </c>
      <c r="C961" s="24"/>
      <c r="D961" s="29" t="s">
        <v>415</v>
      </c>
      <c r="E961" s="29" t="s">
        <v>18</v>
      </c>
      <c r="F961" s="29" t="s">
        <v>416</v>
      </c>
      <c r="G961" s="29" t="s">
        <v>20</v>
      </c>
      <c r="H961" s="29" t="s">
        <v>112</v>
      </c>
      <c r="I961" s="42">
        <v>9</v>
      </c>
      <c r="J961" s="33" t="str">
        <f t="shared" si="15"/>
        <v>муниципальное образование «город Екатеринбург», г. Екатеринбург, ул. Заводская, д. 9</v>
      </c>
      <c r="K961" s="42">
        <v>1815.1</v>
      </c>
      <c r="L961" s="42">
        <v>24</v>
      </c>
      <c r="M961" s="42">
        <v>6</v>
      </c>
      <c r="N961" s="47" t="s">
        <v>1690</v>
      </c>
      <c r="O961" s="39">
        <v>42517</v>
      </c>
      <c r="P961" s="38" t="s">
        <v>1848</v>
      </c>
      <c r="Q961" s="65">
        <v>6486206.2999999998</v>
      </c>
    </row>
    <row r="962" spans="1:17" ht="23.25" x14ac:dyDescent="0.25">
      <c r="A962" s="1">
        <v>961</v>
      </c>
      <c r="B962" s="2" t="s">
        <v>495</v>
      </c>
      <c r="C962" s="24"/>
      <c r="D962" s="29" t="s">
        <v>415</v>
      </c>
      <c r="E962" s="29" t="s">
        <v>18</v>
      </c>
      <c r="F962" s="29" t="s">
        <v>416</v>
      </c>
      <c r="G962" s="29" t="s">
        <v>20</v>
      </c>
      <c r="H962" s="29" t="s">
        <v>345</v>
      </c>
      <c r="I962" s="42">
        <v>39</v>
      </c>
      <c r="J962" s="33" t="str">
        <f t="shared" ref="J962:J1025" si="16">C962&amp;""&amp;D962&amp;", "&amp;E962&amp;" "&amp;F962&amp;", "&amp;G962&amp;" "&amp;H962&amp;", д. "&amp;I962</f>
        <v>муниципальное образование «город Екатеринбург», г. Екатеринбург, ул. Зои Космодемьянской, д. 39</v>
      </c>
      <c r="K962" s="42">
        <v>1479.2</v>
      </c>
      <c r="L962" s="42">
        <v>24</v>
      </c>
      <c r="M962" s="42">
        <v>8</v>
      </c>
      <c r="N962" s="47" t="s">
        <v>1660</v>
      </c>
      <c r="O962" s="39">
        <v>42219</v>
      </c>
      <c r="P962" s="38" t="s">
        <v>1632</v>
      </c>
      <c r="Q962" s="65">
        <v>6491426.5</v>
      </c>
    </row>
    <row r="963" spans="1:17" ht="23.25" x14ac:dyDescent="0.25">
      <c r="A963" s="1">
        <v>962</v>
      </c>
      <c r="B963" s="2" t="s">
        <v>495</v>
      </c>
      <c r="C963" s="24"/>
      <c r="D963" s="29" t="s">
        <v>415</v>
      </c>
      <c r="E963" s="29" t="s">
        <v>18</v>
      </c>
      <c r="F963" s="29" t="s">
        <v>416</v>
      </c>
      <c r="G963" s="29" t="s">
        <v>20</v>
      </c>
      <c r="H963" s="29" t="s">
        <v>345</v>
      </c>
      <c r="I963" s="42">
        <v>44</v>
      </c>
      <c r="J963" s="33" t="str">
        <f t="shared" si="16"/>
        <v>муниципальное образование «город Екатеринбург», г. Екатеринбург, ул. Зои Космодемьянской, д. 44</v>
      </c>
      <c r="K963" s="42">
        <v>1362.3</v>
      </c>
      <c r="L963" s="42">
        <v>24</v>
      </c>
      <c r="M963" s="42">
        <v>7</v>
      </c>
      <c r="N963" s="47" t="s">
        <v>1660</v>
      </c>
      <c r="O963" s="39">
        <v>42219</v>
      </c>
      <c r="P963" s="38" t="s">
        <v>1632</v>
      </c>
      <c r="Q963" s="65">
        <v>5664158.3600000003</v>
      </c>
    </row>
    <row r="964" spans="1:17" ht="23.25" x14ac:dyDescent="0.25">
      <c r="A964" s="1">
        <v>963</v>
      </c>
      <c r="B964" s="2" t="s">
        <v>495</v>
      </c>
      <c r="C964" s="24"/>
      <c r="D964" s="29" t="s">
        <v>415</v>
      </c>
      <c r="E964" s="29" t="s">
        <v>18</v>
      </c>
      <c r="F964" s="29" t="s">
        <v>416</v>
      </c>
      <c r="G964" s="29" t="s">
        <v>20</v>
      </c>
      <c r="H964" s="29" t="s">
        <v>345</v>
      </c>
      <c r="I964" s="42">
        <v>46</v>
      </c>
      <c r="J964" s="33" t="str">
        <f t="shared" si="16"/>
        <v>муниципальное образование «город Екатеринбург», г. Екатеринбург, ул. Зои Космодемьянской, д. 46</v>
      </c>
      <c r="K964" s="42">
        <v>1054.5</v>
      </c>
      <c r="L964" s="42">
        <v>16</v>
      </c>
      <c r="M964" s="42">
        <v>8</v>
      </c>
      <c r="N964" s="47" t="s">
        <v>1660</v>
      </c>
      <c r="O964" s="39">
        <v>42219</v>
      </c>
      <c r="P964" s="38" t="s">
        <v>1632</v>
      </c>
      <c r="Q964" s="65">
        <v>4286274.24</v>
      </c>
    </row>
    <row r="965" spans="1:17" ht="23.25" x14ac:dyDescent="0.25">
      <c r="A965" s="1">
        <v>964</v>
      </c>
      <c r="B965" s="2" t="s">
        <v>495</v>
      </c>
      <c r="C965" s="24"/>
      <c r="D965" s="29" t="s">
        <v>415</v>
      </c>
      <c r="E965" s="29" t="s">
        <v>18</v>
      </c>
      <c r="F965" s="29" t="s">
        <v>416</v>
      </c>
      <c r="G965" s="29" t="s">
        <v>20</v>
      </c>
      <c r="H965" s="29" t="s">
        <v>426</v>
      </c>
      <c r="I965" s="42">
        <v>20</v>
      </c>
      <c r="J965" s="33" t="str">
        <f t="shared" si="16"/>
        <v>муниципальное образование «город Екатеринбург», г. Екатеринбург, ул. Инженерная, д. 20</v>
      </c>
      <c r="K965" s="42">
        <v>1412.1</v>
      </c>
      <c r="L965" s="42">
        <v>18</v>
      </c>
      <c r="M965" s="42">
        <v>8</v>
      </c>
      <c r="N965" s="47" t="s">
        <v>1660</v>
      </c>
      <c r="O965" s="39">
        <v>42219</v>
      </c>
      <c r="P965" s="38" t="s">
        <v>1632</v>
      </c>
      <c r="Q965" s="65">
        <v>5504575.8600000003</v>
      </c>
    </row>
    <row r="966" spans="1:17" ht="23.25" x14ac:dyDescent="0.25">
      <c r="A966" s="1">
        <v>965</v>
      </c>
      <c r="B966" s="2" t="s">
        <v>495</v>
      </c>
      <c r="C966" s="24"/>
      <c r="D966" s="29" t="s">
        <v>415</v>
      </c>
      <c r="E966" s="29" t="s">
        <v>18</v>
      </c>
      <c r="F966" s="29" t="s">
        <v>416</v>
      </c>
      <c r="G966" s="29" t="s">
        <v>20</v>
      </c>
      <c r="H966" s="29" t="s">
        <v>426</v>
      </c>
      <c r="I966" s="42">
        <v>31</v>
      </c>
      <c r="J966" s="33" t="str">
        <f t="shared" si="16"/>
        <v>муниципальное образование «город Екатеринбург», г. Екатеринбург, ул. Инженерная, д. 31</v>
      </c>
      <c r="K966" s="42">
        <v>1426.7</v>
      </c>
      <c r="L966" s="42">
        <v>11</v>
      </c>
      <c r="M966" s="42">
        <v>6</v>
      </c>
      <c r="N966" s="47" t="s">
        <v>1660</v>
      </c>
      <c r="O966" s="39">
        <v>42219</v>
      </c>
      <c r="P966" s="38" t="s">
        <v>1632</v>
      </c>
      <c r="Q966" s="65">
        <v>3265621.34</v>
      </c>
    </row>
    <row r="967" spans="1:17" ht="23.25" x14ac:dyDescent="0.25">
      <c r="A967" s="1">
        <v>966</v>
      </c>
      <c r="B967" s="2" t="s">
        <v>495</v>
      </c>
      <c r="C967" s="24"/>
      <c r="D967" s="29" t="s">
        <v>415</v>
      </c>
      <c r="E967" s="29" t="s">
        <v>18</v>
      </c>
      <c r="F967" s="29" t="s">
        <v>416</v>
      </c>
      <c r="G967" s="29" t="s">
        <v>20</v>
      </c>
      <c r="H967" s="29" t="s">
        <v>426</v>
      </c>
      <c r="I967" s="42">
        <v>33</v>
      </c>
      <c r="J967" s="33" t="str">
        <f t="shared" si="16"/>
        <v>муниципальное образование «город Екатеринбург», г. Екатеринбург, ул. Инженерная, д. 33</v>
      </c>
      <c r="K967" s="42">
        <v>844.8</v>
      </c>
      <c r="L967" s="42">
        <v>16</v>
      </c>
      <c r="M967" s="42">
        <v>7</v>
      </c>
      <c r="N967" s="47" t="s">
        <v>1660</v>
      </c>
      <c r="O967" s="39">
        <v>42219</v>
      </c>
      <c r="P967" s="38" t="s">
        <v>1632</v>
      </c>
      <c r="Q967" s="65">
        <v>2064778.4</v>
      </c>
    </row>
    <row r="968" spans="1:17" ht="23.25" x14ac:dyDescent="0.25">
      <c r="A968" s="1">
        <v>967</v>
      </c>
      <c r="B968" s="2" t="s">
        <v>495</v>
      </c>
      <c r="C968" s="24"/>
      <c r="D968" s="29" t="s">
        <v>415</v>
      </c>
      <c r="E968" s="29" t="s">
        <v>18</v>
      </c>
      <c r="F968" s="29" t="s">
        <v>416</v>
      </c>
      <c r="G968" s="29" t="s">
        <v>20</v>
      </c>
      <c r="H968" s="29" t="s">
        <v>426</v>
      </c>
      <c r="I968" s="42">
        <v>35</v>
      </c>
      <c r="J968" s="33" t="str">
        <f t="shared" si="16"/>
        <v>муниципальное образование «город Екатеринбург», г. Екатеринбург, ул. Инженерная, д. 35</v>
      </c>
      <c r="K968" s="42">
        <v>844.8</v>
      </c>
      <c r="L968" s="42">
        <v>16</v>
      </c>
      <c r="M968" s="42">
        <v>7</v>
      </c>
      <c r="N968" s="47" t="s">
        <v>1660</v>
      </c>
      <c r="O968" s="39">
        <v>42219</v>
      </c>
      <c r="P968" s="38" t="s">
        <v>1632</v>
      </c>
      <c r="Q968" s="65">
        <v>2593061.7999999998</v>
      </c>
    </row>
    <row r="969" spans="1:17" ht="23.25" x14ac:dyDescent="0.25">
      <c r="A969" s="1">
        <v>968</v>
      </c>
      <c r="B969" s="2" t="s">
        <v>495</v>
      </c>
      <c r="C969" s="24"/>
      <c r="D969" s="29" t="s">
        <v>415</v>
      </c>
      <c r="E969" s="29" t="s">
        <v>18</v>
      </c>
      <c r="F969" s="29" t="s">
        <v>416</v>
      </c>
      <c r="G969" s="29" t="s">
        <v>20</v>
      </c>
      <c r="H969" s="29" t="s">
        <v>426</v>
      </c>
      <c r="I969" s="42">
        <v>37</v>
      </c>
      <c r="J969" s="33" t="str">
        <f t="shared" si="16"/>
        <v>муниципальное образование «город Екатеринбург», г. Екатеринбург, ул. Инженерная, д. 37</v>
      </c>
      <c r="K969" s="42">
        <v>852</v>
      </c>
      <c r="L969" s="42">
        <v>16</v>
      </c>
      <c r="M969" s="42">
        <v>7</v>
      </c>
      <c r="N969" s="47" t="s">
        <v>1660</v>
      </c>
      <c r="O969" s="39">
        <v>42219</v>
      </c>
      <c r="P969" s="38" t="s">
        <v>1632</v>
      </c>
      <c r="Q969" s="65">
        <v>2324710.06</v>
      </c>
    </row>
    <row r="970" spans="1:17" ht="23.25" x14ac:dyDescent="0.25">
      <c r="A970" s="1">
        <v>969</v>
      </c>
      <c r="B970" s="2" t="s">
        <v>495</v>
      </c>
      <c r="C970" s="24"/>
      <c r="D970" s="29" t="s">
        <v>415</v>
      </c>
      <c r="E970" s="29" t="s">
        <v>18</v>
      </c>
      <c r="F970" s="29" t="s">
        <v>416</v>
      </c>
      <c r="G970" s="29" t="s">
        <v>20</v>
      </c>
      <c r="H970" s="29" t="s">
        <v>440</v>
      </c>
      <c r="I970" s="42">
        <v>71</v>
      </c>
      <c r="J970" s="33" t="str">
        <f t="shared" si="16"/>
        <v>муниципальное образование «город Екатеринбург», г. Екатеринбург, ул. Ирбитская, д. 71</v>
      </c>
      <c r="K970" s="42">
        <v>402.7</v>
      </c>
      <c r="L970" s="42">
        <v>8</v>
      </c>
      <c r="M970" s="42">
        <v>5</v>
      </c>
      <c r="N970" s="47" t="s">
        <v>1664</v>
      </c>
      <c r="O970" s="39">
        <v>42485</v>
      </c>
      <c r="P970" s="38" t="s">
        <v>1632</v>
      </c>
      <c r="Q970" s="65">
        <v>1722060.14</v>
      </c>
    </row>
    <row r="971" spans="1:17" ht="33.75" x14ac:dyDescent="0.25">
      <c r="A971" s="1">
        <v>970</v>
      </c>
      <c r="B971" s="2" t="s">
        <v>495</v>
      </c>
      <c r="C971" s="24"/>
      <c r="D971" s="29" t="s">
        <v>415</v>
      </c>
      <c r="E971" s="29" t="s">
        <v>18</v>
      </c>
      <c r="F971" s="29" t="s">
        <v>416</v>
      </c>
      <c r="G971" s="29" t="s">
        <v>20</v>
      </c>
      <c r="H971" s="29" t="s">
        <v>457</v>
      </c>
      <c r="I971" s="42" t="s">
        <v>1439</v>
      </c>
      <c r="J971" s="33" t="str">
        <f t="shared" si="16"/>
        <v>муниципальное образование «город Екатеринбург», г. Екатеринбург, ул. Июльская, д. 24КОРПУС А</v>
      </c>
      <c r="K971" s="42">
        <v>445.4</v>
      </c>
      <c r="L971" s="42">
        <v>8</v>
      </c>
      <c r="M971" s="42">
        <v>8</v>
      </c>
      <c r="N971" s="47" t="s">
        <v>1684</v>
      </c>
      <c r="O971" s="39">
        <v>42233</v>
      </c>
      <c r="P971" s="38" t="s">
        <v>1685</v>
      </c>
      <c r="Q971" s="65">
        <v>2576612.6</v>
      </c>
    </row>
    <row r="972" spans="1:17" ht="33.75" x14ac:dyDescent="0.25">
      <c r="A972" s="1">
        <v>971</v>
      </c>
      <c r="B972" s="2" t="s">
        <v>495</v>
      </c>
      <c r="C972" s="24"/>
      <c r="D972" s="29" t="s">
        <v>415</v>
      </c>
      <c r="E972" s="29" t="s">
        <v>18</v>
      </c>
      <c r="F972" s="29" t="s">
        <v>416</v>
      </c>
      <c r="G972" s="29" t="s">
        <v>20</v>
      </c>
      <c r="H972" s="29" t="s">
        <v>457</v>
      </c>
      <c r="I972" s="42">
        <v>28</v>
      </c>
      <c r="J972" s="33" t="str">
        <f t="shared" si="16"/>
        <v>муниципальное образование «город Екатеринбург», г. Екатеринбург, ул. Июльская, д. 28</v>
      </c>
      <c r="K972" s="42">
        <v>577.20000000000005</v>
      </c>
      <c r="L972" s="42">
        <v>12</v>
      </c>
      <c r="M972" s="42">
        <v>8</v>
      </c>
      <c r="N972" s="47" t="s">
        <v>1684</v>
      </c>
      <c r="O972" s="39">
        <v>42233</v>
      </c>
      <c r="P972" s="38" t="s">
        <v>1685</v>
      </c>
      <c r="Q972" s="65">
        <v>2577058.64</v>
      </c>
    </row>
    <row r="973" spans="1:17" ht="23.25" x14ac:dyDescent="0.25">
      <c r="A973" s="1">
        <v>972</v>
      </c>
      <c r="B973" s="2" t="s">
        <v>495</v>
      </c>
      <c r="C973" s="24"/>
      <c r="D973" s="29" t="s">
        <v>415</v>
      </c>
      <c r="E973" s="29" t="s">
        <v>18</v>
      </c>
      <c r="F973" s="29" t="s">
        <v>416</v>
      </c>
      <c r="G973" s="29" t="s">
        <v>20</v>
      </c>
      <c r="H973" s="29" t="s">
        <v>833</v>
      </c>
      <c r="I973" s="42">
        <v>57</v>
      </c>
      <c r="J973" s="33" t="str">
        <f t="shared" si="16"/>
        <v>муниципальное образование «город Екатеринбург», г. Екатеринбург, ул. Карельская, д. 57</v>
      </c>
      <c r="K973" s="42">
        <v>604</v>
      </c>
      <c r="L973" s="42">
        <v>12</v>
      </c>
      <c r="M973" s="42">
        <v>8</v>
      </c>
      <c r="N973" s="47" t="s">
        <v>1693</v>
      </c>
      <c r="O973" s="39">
        <v>42465</v>
      </c>
      <c r="P973" s="38" t="s">
        <v>1692</v>
      </c>
      <c r="Q973" s="65">
        <v>4755322.12</v>
      </c>
    </row>
    <row r="974" spans="1:17" ht="23.25" x14ac:dyDescent="0.25">
      <c r="A974" s="1">
        <v>973</v>
      </c>
      <c r="B974" s="2" t="s">
        <v>495</v>
      </c>
      <c r="C974" s="24"/>
      <c r="D974" s="29" t="s">
        <v>415</v>
      </c>
      <c r="E974" s="29" t="s">
        <v>18</v>
      </c>
      <c r="F974" s="29" t="s">
        <v>416</v>
      </c>
      <c r="G974" s="29" t="s">
        <v>20</v>
      </c>
      <c r="H974" s="29" t="s">
        <v>833</v>
      </c>
      <c r="I974" s="42">
        <v>59</v>
      </c>
      <c r="J974" s="33" t="str">
        <f t="shared" si="16"/>
        <v>муниципальное образование «город Екатеринбург», г. Екатеринбург, ул. Карельская, д. 59</v>
      </c>
      <c r="K974" s="42">
        <v>1006</v>
      </c>
      <c r="L974" s="42">
        <v>16</v>
      </c>
      <c r="M974" s="42">
        <v>8</v>
      </c>
      <c r="N974" s="47" t="s">
        <v>1693</v>
      </c>
      <c r="O974" s="39">
        <v>42465</v>
      </c>
      <c r="P974" s="38" t="s">
        <v>1692</v>
      </c>
      <c r="Q974" s="65">
        <v>6710576.2199999997</v>
      </c>
    </row>
    <row r="975" spans="1:17" ht="23.25" x14ac:dyDescent="0.25">
      <c r="A975" s="1">
        <v>974</v>
      </c>
      <c r="B975" s="2" t="s">
        <v>495</v>
      </c>
      <c r="C975" s="24"/>
      <c r="D975" s="29" t="s">
        <v>415</v>
      </c>
      <c r="E975" s="29" t="s">
        <v>18</v>
      </c>
      <c r="F975" s="29" t="s">
        <v>416</v>
      </c>
      <c r="G975" s="29" t="s">
        <v>20</v>
      </c>
      <c r="H975" s="29" t="s">
        <v>436</v>
      </c>
      <c r="I975" s="42">
        <v>69</v>
      </c>
      <c r="J975" s="33" t="str">
        <f t="shared" si="16"/>
        <v>муниципальное образование «город Екатеринбург», г. Екатеринбург, ул. Кобозева, д. 69</v>
      </c>
      <c r="K975" s="42">
        <v>505.2</v>
      </c>
      <c r="L975" s="42">
        <v>8</v>
      </c>
      <c r="M975" s="42">
        <v>8</v>
      </c>
      <c r="N975" s="47" t="s">
        <v>1663</v>
      </c>
      <c r="O975" s="39">
        <v>42501</v>
      </c>
      <c r="P975" s="38" t="s">
        <v>1847</v>
      </c>
      <c r="Q975" s="65">
        <v>3315152.18</v>
      </c>
    </row>
    <row r="976" spans="1:17" ht="23.25" x14ac:dyDescent="0.25">
      <c r="A976" s="1">
        <v>975</v>
      </c>
      <c r="B976" s="2" t="s">
        <v>495</v>
      </c>
      <c r="C976" s="24"/>
      <c r="D976" s="29" t="s">
        <v>415</v>
      </c>
      <c r="E976" s="29" t="s">
        <v>18</v>
      </c>
      <c r="F976" s="29" t="s">
        <v>416</v>
      </c>
      <c r="G976" s="29" t="s">
        <v>20</v>
      </c>
      <c r="H976" s="29" t="s">
        <v>436</v>
      </c>
      <c r="I976" s="42">
        <v>71</v>
      </c>
      <c r="J976" s="33" t="str">
        <f t="shared" si="16"/>
        <v>муниципальное образование «город Екатеринбург», г. Екатеринбург, ул. Кобозева, д. 71</v>
      </c>
      <c r="K976" s="42">
        <v>471.9</v>
      </c>
      <c r="L976" s="42">
        <v>8</v>
      </c>
      <c r="M976" s="42">
        <v>7</v>
      </c>
      <c r="N976" s="47" t="s">
        <v>1663</v>
      </c>
      <c r="O976" s="39">
        <v>42501</v>
      </c>
      <c r="P976" s="38" t="s">
        <v>1847</v>
      </c>
      <c r="Q976" s="65">
        <v>2251385.7200000002</v>
      </c>
    </row>
    <row r="977" spans="1:17" ht="23.25" x14ac:dyDescent="0.25">
      <c r="A977" s="1">
        <v>976</v>
      </c>
      <c r="B977" s="2" t="s">
        <v>495</v>
      </c>
      <c r="C977" s="24"/>
      <c r="D977" s="29" t="s">
        <v>415</v>
      </c>
      <c r="E977" s="29" t="s">
        <v>18</v>
      </c>
      <c r="F977" s="29" t="s">
        <v>416</v>
      </c>
      <c r="G977" s="29" t="s">
        <v>20</v>
      </c>
      <c r="H977" s="29" t="s">
        <v>436</v>
      </c>
      <c r="I977" s="42">
        <v>73</v>
      </c>
      <c r="J977" s="33" t="str">
        <f t="shared" si="16"/>
        <v>муниципальное образование «город Екатеринбург», г. Екатеринбург, ул. Кобозева, д. 73</v>
      </c>
      <c r="K977" s="42">
        <v>417.7</v>
      </c>
      <c r="L977" s="42">
        <v>8</v>
      </c>
      <c r="M977" s="42">
        <v>8</v>
      </c>
      <c r="N977" s="47" t="s">
        <v>1663</v>
      </c>
      <c r="O977" s="39">
        <v>42501</v>
      </c>
      <c r="P977" s="38" t="s">
        <v>1847</v>
      </c>
      <c r="Q977" s="65">
        <v>3312232.86</v>
      </c>
    </row>
    <row r="978" spans="1:17" ht="23.25" x14ac:dyDescent="0.25">
      <c r="A978" s="1">
        <v>977</v>
      </c>
      <c r="B978" s="2" t="s">
        <v>495</v>
      </c>
      <c r="C978" s="24"/>
      <c r="D978" s="29" t="s">
        <v>415</v>
      </c>
      <c r="E978" s="29" t="s">
        <v>18</v>
      </c>
      <c r="F978" s="29" t="s">
        <v>416</v>
      </c>
      <c r="G978" s="29" t="s">
        <v>20</v>
      </c>
      <c r="H978" s="29" t="s">
        <v>455</v>
      </c>
      <c r="I978" s="42">
        <v>101</v>
      </c>
      <c r="J978" s="33" t="str">
        <f t="shared" si="16"/>
        <v>муниципальное образование «город Екатеринбург», г. Екатеринбург, ул. Коммунистическая, д. 101</v>
      </c>
      <c r="K978" s="42">
        <v>765.2</v>
      </c>
      <c r="L978" s="42">
        <v>4</v>
      </c>
      <c r="M978" s="42">
        <v>8</v>
      </c>
      <c r="N978" s="47" t="s">
        <v>1663</v>
      </c>
      <c r="O978" s="39">
        <v>42501</v>
      </c>
      <c r="P978" s="38" t="s">
        <v>1847</v>
      </c>
      <c r="Q978" s="65">
        <v>2861987.34</v>
      </c>
    </row>
    <row r="979" spans="1:17" ht="23.25" x14ac:dyDescent="0.25">
      <c r="A979" s="1">
        <v>978</v>
      </c>
      <c r="B979" s="2" t="s">
        <v>495</v>
      </c>
      <c r="C979" s="24"/>
      <c r="D979" s="29" t="s">
        <v>415</v>
      </c>
      <c r="E979" s="29" t="s">
        <v>18</v>
      </c>
      <c r="F979" s="29" t="s">
        <v>416</v>
      </c>
      <c r="G979" s="29" t="s">
        <v>20</v>
      </c>
      <c r="H979" s="29" t="s">
        <v>455</v>
      </c>
      <c r="I979" s="42">
        <v>105</v>
      </c>
      <c r="J979" s="33" t="str">
        <f t="shared" si="16"/>
        <v>муниципальное образование «город Екатеринбург», г. Екатеринбург, ул. Коммунистическая, д. 105</v>
      </c>
      <c r="K979" s="42">
        <v>791</v>
      </c>
      <c r="L979" s="42">
        <v>12</v>
      </c>
      <c r="M979" s="42">
        <v>8</v>
      </c>
      <c r="N979" s="47" t="s">
        <v>1663</v>
      </c>
      <c r="O979" s="39">
        <v>42501</v>
      </c>
      <c r="P979" s="38" t="s">
        <v>1847</v>
      </c>
      <c r="Q979" s="65">
        <v>3807299.5</v>
      </c>
    </row>
    <row r="980" spans="1:17" ht="23.25" x14ac:dyDescent="0.25">
      <c r="A980" s="1">
        <v>979</v>
      </c>
      <c r="B980" s="2" t="s">
        <v>495</v>
      </c>
      <c r="C980" s="24"/>
      <c r="D980" s="29" t="s">
        <v>415</v>
      </c>
      <c r="E980" s="29" t="s">
        <v>18</v>
      </c>
      <c r="F980" s="29" t="s">
        <v>416</v>
      </c>
      <c r="G980" s="29" t="s">
        <v>20</v>
      </c>
      <c r="H980" s="29" t="s">
        <v>455</v>
      </c>
      <c r="I980" s="42">
        <v>107</v>
      </c>
      <c r="J980" s="33" t="str">
        <f t="shared" si="16"/>
        <v>муниципальное образование «город Екатеринбург», г. Екатеринбург, ул. Коммунистическая, д. 107</v>
      </c>
      <c r="K980" s="42">
        <v>2440.9</v>
      </c>
      <c r="L980" s="42">
        <v>28</v>
      </c>
      <c r="M980" s="42">
        <v>8</v>
      </c>
      <c r="N980" s="47" t="s">
        <v>1663</v>
      </c>
      <c r="O980" s="39">
        <v>42501</v>
      </c>
      <c r="P980" s="38" t="s">
        <v>1847</v>
      </c>
      <c r="Q980" s="65">
        <v>14092089.82</v>
      </c>
    </row>
    <row r="981" spans="1:17" ht="23.25" x14ac:dyDescent="0.25">
      <c r="A981" s="1">
        <v>980</v>
      </c>
      <c r="B981" s="2" t="s">
        <v>495</v>
      </c>
      <c r="C981" s="24"/>
      <c r="D981" s="29" t="s">
        <v>415</v>
      </c>
      <c r="E981" s="29" t="s">
        <v>18</v>
      </c>
      <c r="F981" s="29" t="s">
        <v>416</v>
      </c>
      <c r="G981" s="29" t="s">
        <v>20</v>
      </c>
      <c r="H981" s="29" t="s">
        <v>455</v>
      </c>
      <c r="I981" s="42">
        <v>115</v>
      </c>
      <c r="J981" s="33" t="str">
        <f t="shared" si="16"/>
        <v>муниципальное образование «город Екатеринбург», г. Екатеринбург, ул. Коммунистическая, д. 115</v>
      </c>
      <c r="K981" s="42">
        <v>387.1</v>
      </c>
      <c r="L981" s="42">
        <v>8</v>
      </c>
      <c r="M981" s="42">
        <v>7</v>
      </c>
      <c r="N981" s="47" t="s">
        <v>1663</v>
      </c>
      <c r="O981" s="39">
        <v>42501</v>
      </c>
      <c r="P981" s="38" t="s">
        <v>1847</v>
      </c>
      <c r="Q981" s="65">
        <v>3476560.84</v>
      </c>
    </row>
    <row r="982" spans="1:17" ht="23.25" x14ac:dyDescent="0.25">
      <c r="A982" s="1">
        <v>981</v>
      </c>
      <c r="B982" s="2" t="s">
        <v>495</v>
      </c>
      <c r="C982" s="24"/>
      <c r="D982" s="29" t="s">
        <v>415</v>
      </c>
      <c r="E982" s="29" t="s">
        <v>18</v>
      </c>
      <c r="F982" s="29" t="s">
        <v>416</v>
      </c>
      <c r="G982" s="29" t="s">
        <v>20</v>
      </c>
      <c r="H982" s="29" t="s">
        <v>455</v>
      </c>
      <c r="I982" s="42">
        <v>117</v>
      </c>
      <c r="J982" s="33" t="str">
        <f t="shared" si="16"/>
        <v>муниципальное образование «город Екатеринбург», г. Екатеринбург, ул. Коммунистическая, д. 117</v>
      </c>
      <c r="K982" s="42">
        <v>445.1</v>
      </c>
      <c r="L982" s="42">
        <v>8</v>
      </c>
      <c r="M982" s="42">
        <v>6</v>
      </c>
      <c r="N982" s="47" t="s">
        <v>1663</v>
      </c>
      <c r="O982" s="39">
        <v>42501</v>
      </c>
      <c r="P982" s="38" t="s">
        <v>1847</v>
      </c>
      <c r="Q982" s="65">
        <v>2403691.86</v>
      </c>
    </row>
    <row r="983" spans="1:17" ht="23.25" x14ac:dyDescent="0.25">
      <c r="A983" s="1">
        <v>982</v>
      </c>
      <c r="B983" s="2" t="s">
        <v>495</v>
      </c>
      <c r="C983" s="24"/>
      <c r="D983" s="29" t="s">
        <v>415</v>
      </c>
      <c r="E983" s="29" t="s">
        <v>18</v>
      </c>
      <c r="F983" s="29" t="s">
        <v>416</v>
      </c>
      <c r="G983" s="29" t="s">
        <v>20</v>
      </c>
      <c r="H983" s="29" t="s">
        <v>455</v>
      </c>
      <c r="I983" s="42">
        <v>121</v>
      </c>
      <c r="J983" s="33" t="str">
        <f t="shared" si="16"/>
        <v>муниципальное образование «город Екатеринбург», г. Екатеринбург, ул. Коммунистическая, д. 121</v>
      </c>
      <c r="K983" s="42">
        <v>432.8</v>
      </c>
      <c r="L983" s="42">
        <v>8</v>
      </c>
      <c r="M983" s="42">
        <v>6</v>
      </c>
      <c r="N983" s="47" t="s">
        <v>1663</v>
      </c>
      <c r="O983" s="39">
        <v>42501</v>
      </c>
      <c r="P983" s="38" t="s">
        <v>1847</v>
      </c>
      <c r="Q983" s="65">
        <v>2269010.2000000002</v>
      </c>
    </row>
    <row r="984" spans="1:17" ht="23.25" x14ac:dyDescent="0.25">
      <c r="A984" s="1">
        <v>983</v>
      </c>
      <c r="B984" s="2" t="s">
        <v>495</v>
      </c>
      <c r="C984" s="24"/>
      <c r="D984" s="29" t="s">
        <v>415</v>
      </c>
      <c r="E984" s="29" t="s">
        <v>18</v>
      </c>
      <c r="F984" s="29" t="s">
        <v>416</v>
      </c>
      <c r="G984" s="29" t="s">
        <v>20</v>
      </c>
      <c r="H984" s="29" t="s">
        <v>427</v>
      </c>
      <c r="I984" s="42">
        <v>20</v>
      </c>
      <c r="J984" s="33" t="str">
        <f t="shared" si="16"/>
        <v>муниципальное образование «город Екатеринбург», г. Екатеринбург, ул. Косарева, д. 20</v>
      </c>
      <c r="K984" s="42">
        <v>601.29999999999995</v>
      </c>
      <c r="L984" s="42">
        <v>2</v>
      </c>
      <c r="M984" s="42">
        <v>8</v>
      </c>
      <c r="N984" s="47" t="s">
        <v>1660</v>
      </c>
      <c r="O984" s="39">
        <v>42219</v>
      </c>
      <c r="P984" s="38" t="s">
        <v>1632</v>
      </c>
      <c r="Q984" s="65">
        <v>3287961.32</v>
      </c>
    </row>
    <row r="985" spans="1:17" ht="23.25" x14ac:dyDescent="0.25">
      <c r="A985" s="1">
        <v>984</v>
      </c>
      <c r="B985" s="2" t="s">
        <v>495</v>
      </c>
      <c r="C985" s="24"/>
      <c r="D985" s="29" t="s">
        <v>415</v>
      </c>
      <c r="E985" s="29" t="s">
        <v>18</v>
      </c>
      <c r="F985" s="29" t="s">
        <v>416</v>
      </c>
      <c r="G985" s="29" t="s">
        <v>20</v>
      </c>
      <c r="H985" s="29" t="s">
        <v>428</v>
      </c>
      <c r="I985" s="42">
        <v>31</v>
      </c>
      <c r="J985" s="33" t="str">
        <f t="shared" si="16"/>
        <v>муниципальное образование «город Екатеринбург», г. Екатеринбург, ул. Краснофлотцев, д. 31</v>
      </c>
      <c r="K985" s="42">
        <v>1262</v>
      </c>
      <c r="L985" s="42">
        <v>13</v>
      </c>
      <c r="M985" s="42">
        <v>7</v>
      </c>
      <c r="N985" s="47" t="s">
        <v>1633</v>
      </c>
      <c r="O985" s="39">
        <v>42202</v>
      </c>
      <c r="P985" s="38" t="s">
        <v>1847</v>
      </c>
      <c r="Q985" s="65">
        <v>3788688.12</v>
      </c>
    </row>
    <row r="986" spans="1:17" ht="23.25" x14ac:dyDescent="0.25">
      <c r="A986" s="1">
        <v>985</v>
      </c>
      <c r="B986" s="2" t="s">
        <v>495</v>
      </c>
      <c r="C986" s="24"/>
      <c r="D986" s="29" t="s">
        <v>415</v>
      </c>
      <c r="E986" s="29" t="s">
        <v>18</v>
      </c>
      <c r="F986" s="29" t="s">
        <v>416</v>
      </c>
      <c r="G986" s="29" t="s">
        <v>20</v>
      </c>
      <c r="H986" s="29" t="s">
        <v>428</v>
      </c>
      <c r="I986" s="42">
        <v>33</v>
      </c>
      <c r="J986" s="33" t="str">
        <f t="shared" si="16"/>
        <v>муниципальное образование «город Екатеринбург», г. Екатеринбург, ул. Краснофлотцев, д. 33</v>
      </c>
      <c r="K986" s="42">
        <v>812.3</v>
      </c>
      <c r="L986" s="42">
        <v>16</v>
      </c>
      <c r="M986" s="42">
        <v>7</v>
      </c>
      <c r="N986" s="47" t="s">
        <v>1633</v>
      </c>
      <c r="O986" s="39">
        <v>42202</v>
      </c>
      <c r="P986" s="38" t="s">
        <v>1847</v>
      </c>
      <c r="Q986" s="65">
        <v>3357587</v>
      </c>
    </row>
    <row r="987" spans="1:17" ht="23.25" x14ac:dyDescent="0.25">
      <c r="A987" s="1">
        <v>986</v>
      </c>
      <c r="B987" s="2" t="s">
        <v>495</v>
      </c>
      <c r="C987" s="24"/>
      <c r="D987" s="29" t="s">
        <v>415</v>
      </c>
      <c r="E987" s="29" t="s">
        <v>18</v>
      </c>
      <c r="F987" s="29" t="s">
        <v>416</v>
      </c>
      <c r="G987" s="29" t="s">
        <v>20</v>
      </c>
      <c r="H987" s="29" t="s">
        <v>428</v>
      </c>
      <c r="I987" s="42">
        <v>35</v>
      </c>
      <c r="J987" s="33" t="str">
        <f t="shared" si="16"/>
        <v>муниципальное образование «город Екатеринбург», г. Екатеринбург, ул. Краснофлотцев, д. 35</v>
      </c>
      <c r="K987" s="42">
        <v>811.9</v>
      </c>
      <c r="L987" s="42">
        <v>16</v>
      </c>
      <c r="M987" s="42">
        <v>8</v>
      </c>
      <c r="N987" s="47" t="s">
        <v>1633</v>
      </c>
      <c r="O987" s="39">
        <v>42202</v>
      </c>
      <c r="P987" s="38" t="s">
        <v>1847</v>
      </c>
      <c r="Q987" s="65">
        <v>3751075.74</v>
      </c>
    </row>
    <row r="988" spans="1:17" ht="23.25" x14ac:dyDescent="0.25">
      <c r="A988" s="1">
        <v>987</v>
      </c>
      <c r="B988" s="2" t="s">
        <v>495</v>
      </c>
      <c r="C988" s="24"/>
      <c r="D988" s="29" t="s">
        <v>415</v>
      </c>
      <c r="E988" s="29" t="s">
        <v>18</v>
      </c>
      <c r="F988" s="29" t="s">
        <v>416</v>
      </c>
      <c r="G988" s="29" t="s">
        <v>20</v>
      </c>
      <c r="H988" s="29" t="s">
        <v>466</v>
      </c>
      <c r="I988" s="42" t="s">
        <v>1242</v>
      </c>
      <c r="J988" s="33" t="str">
        <f t="shared" si="16"/>
        <v>муниципальное образование «город Екатеринбург», г. Екатеринбург, ул. Красных командиров, д. 39КОРПУС А</v>
      </c>
      <c r="K988" s="42">
        <v>788.5</v>
      </c>
      <c r="L988" s="42">
        <v>6</v>
      </c>
      <c r="M988" s="42">
        <v>8</v>
      </c>
      <c r="N988" s="47" t="s">
        <v>1663</v>
      </c>
      <c r="O988" s="39">
        <v>42501</v>
      </c>
      <c r="P988" s="38" t="s">
        <v>1847</v>
      </c>
      <c r="Q988" s="65">
        <v>3694285</v>
      </c>
    </row>
    <row r="989" spans="1:17" ht="23.25" x14ac:dyDescent="0.25">
      <c r="A989" s="1">
        <v>988</v>
      </c>
      <c r="B989" s="2" t="s">
        <v>495</v>
      </c>
      <c r="C989" s="24"/>
      <c r="D989" s="29" t="s">
        <v>415</v>
      </c>
      <c r="E989" s="29" t="s">
        <v>18</v>
      </c>
      <c r="F989" s="29" t="s">
        <v>416</v>
      </c>
      <c r="G989" s="29" t="s">
        <v>20</v>
      </c>
      <c r="H989" s="29" t="s">
        <v>443</v>
      </c>
      <c r="I989" s="42">
        <v>3</v>
      </c>
      <c r="J989" s="33" t="str">
        <f t="shared" si="16"/>
        <v>муниципальное образование «город Екатеринбург», г. Екатеринбург, ул. Кренкеля, д. 3</v>
      </c>
      <c r="K989" s="42">
        <v>838.2</v>
      </c>
      <c r="L989" s="42">
        <v>12</v>
      </c>
      <c r="M989" s="42">
        <v>8</v>
      </c>
      <c r="N989" s="47" t="s">
        <v>1694</v>
      </c>
      <c r="O989" s="39">
        <v>42219</v>
      </c>
      <c r="P989" s="38" t="s">
        <v>1658</v>
      </c>
      <c r="Q989" s="65">
        <v>2925097.28</v>
      </c>
    </row>
    <row r="990" spans="1:17" ht="23.25" x14ac:dyDescent="0.25">
      <c r="A990" s="1">
        <v>989</v>
      </c>
      <c r="B990" s="2" t="s">
        <v>495</v>
      </c>
      <c r="C990" s="24"/>
      <c r="D990" s="29" t="s">
        <v>415</v>
      </c>
      <c r="E990" s="29" t="s">
        <v>18</v>
      </c>
      <c r="F990" s="29" t="s">
        <v>416</v>
      </c>
      <c r="G990" s="29" t="s">
        <v>20</v>
      </c>
      <c r="H990" s="29" t="s">
        <v>467</v>
      </c>
      <c r="I990" s="42">
        <v>10</v>
      </c>
      <c r="J990" s="33" t="str">
        <f t="shared" si="16"/>
        <v>муниципальное образование «город Екатеринбург», г. Екатеринбург, ул. Латвийская, д. 10</v>
      </c>
      <c r="K990" s="42">
        <v>734.4</v>
      </c>
      <c r="L990" s="42">
        <v>35</v>
      </c>
      <c r="M990" s="42">
        <v>8</v>
      </c>
      <c r="N990" s="47" t="s">
        <v>1693</v>
      </c>
      <c r="O990" s="39">
        <v>42465</v>
      </c>
      <c r="P990" s="38" t="s">
        <v>1692</v>
      </c>
      <c r="Q990" s="65">
        <v>5923687.3200000003</v>
      </c>
    </row>
    <row r="991" spans="1:17" ht="23.25" x14ac:dyDescent="0.25">
      <c r="A991" s="1">
        <v>990</v>
      </c>
      <c r="B991" s="2" t="s">
        <v>495</v>
      </c>
      <c r="C991" s="24"/>
      <c r="D991" s="29" t="s">
        <v>415</v>
      </c>
      <c r="E991" s="29" t="s">
        <v>18</v>
      </c>
      <c r="F991" s="29" t="s">
        <v>416</v>
      </c>
      <c r="G991" s="29" t="s">
        <v>20</v>
      </c>
      <c r="H991" s="29" t="s">
        <v>467</v>
      </c>
      <c r="I991" s="42">
        <v>12</v>
      </c>
      <c r="J991" s="33" t="str">
        <f t="shared" si="16"/>
        <v>муниципальное образование «город Екатеринбург», г. Екатеринбург, ул. Латвийская, д. 12</v>
      </c>
      <c r="K991" s="42">
        <v>1482.4</v>
      </c>
      <c r="L991" s="42">
        <v>24</v>
      </c>
      <c r="M991" s="42">
        <v>8</v>
      </c>
      <c r="N991" s="47" t="s">
        <v>1693</v>
      </c>
      <c r="O991" s="39">
        <v>42465</v>
      </c>
      <c r="P991" s="38" t="s">
        <v>1692</v>
      </c>
      <c r="Q991" s="65">
        <v>9354208.0999999996</v>
      </c>
    </row>
    <row r="992" spans="1:17" ht="23.25" x14ac:dyDescent="0.25">
      <c r="A992" s="1">
        <v>991</v>
      </c>
      <c r="B992" s="2" t="s">
        <v>495</v>
      </c>
      <c r="C992" s="24"/>
      <c r="D992" s="29" t="s">
        <v>415</v>
      </c>
      <c r="E992" s="29" t="s">
        <v>18</v>
      </c>
      <c r="F992" s="29" t="s">
        <v>416</v>
      </c>
      <c r="G992" s="29" t="s">
        <v>20</v>
      </c>
      <c r="H992" s="29" t="s">
        <v>467</v>
      </c>
      <c r="I992" s="42">
        <v>16</v>
      </c>
      <c r="J992" s="33" t="str">
        <f t="shared" si="16"/>
        <v>муниципальное образование «город Екатеринбург», г. Екатеринбург, ул. Латвийская, д. 16</v>
      </c>
      <c r="K992" s="42">
        <v>2333.3000000000002</v>
      </c>
      <c r="L992" s="42">
        <v>20</v>
      </c>
      <c r="M992" s="42">
        <v>4</v>
      </c>
      <c r="N992" s="47" t="s">
        <v>1693</v>
      </c>
      <c r="O992" s="39">
        <v>42465</v>
      </c>
      <c r="P992" s="38" t="s">
        <v>1692</v>
      </c>
      <c r="Q992" s="65">
        <v>7827545.3399999999</v>
      </c>
    </row>
    <row r="993" spans="1:17" ht="23.25" x14ac:dyDescent="0.25">
      <c r="A993" s="1">
        <v>992</v>
      </c>
      <c r="B993" s="2" t="s">
        <v>495</v>
      </c>
      <c r="C993" s="24"/>
      <c r="D993" s="29" t="s">
        <v>415</v>
      </c>
      <c r="E993" s="29" t="s">
        <v>18</v>
      </c>
      <c r="F993" s="29" t="s">
        <v>416</v>
      </c>
      <c r="G993" s="29" t="s">
        <v>20</v>
      </c>
      <c r="H993" s="31" t="s">
        <v>490</v>
      </c>
      <c r="I993" s="25">
        <v>15</v>
      </c>
      <c r="J993" s="33" t="str">
        <f t="shared" si="16"/>
        <v>муниципальное образование «город Екатеринбург», г. Екатеринбург, ул. Лермонтова, д. 15</v>
      </c>
      <c r="K993" s="25">
        <v>2646.2</v>
      </c>
      <c r="L993" s="25">
        <v>34</v>
      </c>
      <c r="M993" s="25">
        <v>5</v>
      </c>
      <c r="N993" s="47" t="s">
        <v>1695</v>
      </c>
      <c r="O993" s="39">
        <v>42520</v>
      </c>
      <c r="P993" s="38" t="s">
        <v>1696</v>
      </c>
      <c r="Q993" s="65">
        <v>1634912.42</v>
      </c>
    </row>
    <row r="994" spans="1:17" ht="33.75" x14ac:dyDescent="0.25">
      <c r="A994" s="1">
        <v>993</v>
      </c>
      <c r="B994" s="4" t="s">
        <v>495</v>
      </c>
      <c r="C994" s="44"/>
      <c r="D994" s="164" t="s">
        <v>415</v>
      </c>
      <c r="E994" s="164" t="s">
        <v>18</v>
      </c>
      <c r="F994" s="164" t="s">
        <v>416</v>
      </c>
      <c r="G994" s="164" t="s">
        <v>20</v>
      </c>
      <c r="H994" s="164" t="s">
        <v>459</v>
      </c>
      <c r="I994" s="57">
        <v>23</v>
      </c>
      <c r="J994" s="41" t="str">
        <f t="shared" si="16"/>
        <v>муниципальное образование «город Екатеринбург», г. Екатеринбург, ул. Летчиков, д. 23</v>
      </c>
      <c r="K994" s="57">
        <v>454.5</v>
      </c>
      <c r="L994" s="57">
        <v>8</v>
      </c>
      <c r="M994" s="57">
        <v>6</v>
      </c>
      <c r="N994" s="47" t="s">
        <v>1697</v>
      </c>
      <c r="O994" s="39">
        <v>42247</v>
      </c>
      <c r="P994" s="38" t="s">
        <v>1668</v>
      </c>
      <c r="Q994" s="65">
        <v>1666029.02</v>
      </c>
    </row>
    <row r="995" spans="1:17" ht="33.75" x14ac:dyDescent="0.25">
      <c r="A995" s="1">
        <v>994</v>
      </c>
      <c r="B995" s="2" t="s">
        <v>495</v>
      </c>
      <c r="C995" s="24"/>
      <c r="D995" s="29" t="s">
        <v>415</v>
      </c>
      <c r="E995" s="29" t="s">
        <v>18</v>
      </c>
      <c r="F995" s="29" t="s">
        <v>416</v>
      </c>
      <c r="G995" s="29" t="s">
        <v>20</v>
      </c>
      <c r="H995" s="29" t="s">
        <v>459</v>
      </c>
      <c r="I995" s="42">
        <v>26</v>
      </c>
      <c r="J995" s="33" t="str">
        <f t="shared" si="16"/>
        <v>муниципальное образование «город Екатеринбург», г. Екатеринбург, ул. Летчиков, д. 26</v>
      </c>
      <c r="K995" s="42">
        <v>301.10000000000002</v>
      </c>
      <c r="L995" s="42">
        <v>8</v>
      </c>
      <c r="M995" s="42">
        <v>6</v>
      </c>
      <c r="N995" s="47" t="s">
        <v>1667</v>
      </c>
      <c r="O995" s="39">
        <v>42241</v>
      </c>
      <c r="P995" s="38" t="s">
        <v>1668</v>
      </c>
      <c r="Q995" s="65">
        <v>1505726.02</v>
      </c>
    </row>
    <row r="996" spans="1:17" ht="33.75" x14ac:dyDescent="0.25">
      <c r="A996" s="1">
        <v>995</v>
      </c>
      <c r="B996" s="2" t="s">
        <v>495</v>
      </c>
      <c r="C996" s="24"/>
      <c r="D996" s="29" t="s">
        <v>415</v>
      </c>
      <c r="E996" s="29" t="s">
        <v>18</v>
      </c>
      <c r="F996" s="29" t="s">
        <v>416</v>
      </c>
      <c r="G996" s="29" t="s">
        <v>20</v>
      </c>
      <c r="H996" s="29" t="s">
        <v>437</v>
      </c>
      <c r="I996" s="42">
        <v>10</v>
      </c>
      <c r="J996" s="33" t="str">
        <f t="shared" si="16"/>
        <v>муниципальное образование «город Екатеринбург», г. Екатеринбург, ул. Лобкова, д. 10</v>
      </c>
      <c r="K996" s="42">
        <v>770.1</v>
      </c>
      <c r="L996" s="42">
        <v>16</v>
      </c>
      <c r="M996" s="42">
        <v>3</v>
      </c>
      <c r="N996" s="47" t="s">
        <v>1675</v>
      </c>
      <c r="O996" s="39">
        <v>42248</v>
      </c>
      <c r="P996" s="38" t="s">
        <v>1676</v>
      </c>
      <c r="Q996" s="65">
        <v>810601.26</v>
      </c>
    </row>
    <row r="997" spans="1:17" ht="23.25" x14ac:dyDescent="0.25">
      <c r="A997" s="1">
        <v>996</v>
      </c>
      <c r="B997" s="2" t="s">
        <v>495</v>
      </c>
      <c r="C997" s="24"/>
      <c r="D997" s="29" t="s">
        <v>415</v>
      </c>
      <c r="E997" s="29" t="s">
        <v>18</v>
      </c>
      <c r="F997" s="29" t="s">
        <v>416</v>
      </c>
      <c r="G997" s="29" t="s">
        <v>20</v>
      </c>
      <c r="H997" s="29" t="s">
        <v>437</v>
      </c>
      <c r="I997" s="42">
        <v>74</v>
      </c>
      <c r="J997" s="33" t="str">
        <f t="shared" si="16"/>
        <v>муниципальное образование «город Екатеринбург», г. Екатеринбург, ул. Лобкова, д. 74</v>
      </c>
      <c r="K997" s="42">
        <v>820.6</v>
      </c>
      <c r="L997" s="42">
        <v>12</v>
      </c>
      <c r="M997" s="42">
        <v>8</v>
      </c>
      <c r="N997" s="47" t="s">
        <v>1689</v>
      </c>
      <c r="O997" s="39">
        <v>42465</v>
      </c>
      <c r="P997" s="38" t="s">
        <v>1847</v>
      </c>
      <c r="Q997" s="65">
        <v>3616325.94</v>
      </c>
    </row>
    <row r="998" spans="1:17" ht="23.25" x14ac:dyDescent="0.25">
      <c r="A998" s="1">
        <v>997</v>
      </c>
      <c r="B998" s="2" t="s">
        <v>495</v>
      </c>
      <c r="C998" s="24"/>
      <c r="D998" s="29" t="s">
        <v>415</v>
      </c>
      <c r="E998" s="29" t="s">
        <v>18</v>
      </c>
      <c r="F998" s="29" t="s">
        <v>416</v>
      </c>
      <c r="G998" s="29" t="s">
        <v>20</v>
      </c>
      <c r="H998" s="29" t="s">
        <v>437</v>
      </c>
      <c r="I998" s="42" t="s">
        <v>1440</v>
      </c>
      <c r="J998" s="33" t="str">
        <f t="shared" si="16"/>
        <v>муниципальное образование «город Екатеринбург», г. Екатеринбург, ул. Лобкова, д. 74КОРПУС А</v>
      </c>
      <c r="K998" s="42">
        <v>497.7</v>
      </c>
      <c r="L998" s="42">
        <v>8</v>
      </c>
      <c r="M998" s="42">
        <v>7</v>
      </c>
      <c r="N998" s="47" t="s">
        <v>1689</v>
      </c>
      <c r="O998" s="39">
        <v>42465</v>
      </c>
      <c r="P998" s="38" t="s">
        <v>1847</v>
      </c>
      <c r="Q998" s="65">
        <v>2827154.92</v>
      </c>
    </row>
    <row r="999" spans="1:17" ht="23.25" x14ac:dyDescent="0.25">
      <c r="A999" s="1">
        <v>998</v>
      </c>
      <c r="B999" s="2" t="s">
        <v>495</v>
      </c>
      <c r="C999" s="24"/>
      <c r="D999" s="29" t="s">
        <v>415</v>
      </c>
      <c r="E999" s="29" t="s">
        <v>18</v>
      </c>
      <c r="F999" s="29" t="s">
        <v>416</v>
      </c>
      <c r="G999" s="29" t="s">
        <v>20</v>
      </c>
      <c r="H999" s="29" t="s">
        <v>437</v>
      </c>
      <c r="I999" s="42">
        <v>76</v>
      </c>
      <c r="J999" s="33" t="str">
        <f t="shared" si="16"/>
        <v>муниципальное образование «город Екатеринбург», г. Екатеринбург, ул. Лобкова, д. 76</v>
      </c>
      <c r="K999" s="42">
        <v>826.8</v>
      </c>
      <c r="L999" s="42">
        <v>12</v>
      </c>
      <c r="M999" s="42">
        <v>7</v>
      </c>
      <c r="N999" s="47" t="s">
        <v>1689</v>
      </c>
      <c r="O999" s="39">
        <v>42465</v>
      </c>
      <c r="P999" s="38" t="s">
        <v>1847</v>
      </c>
      <c r="Q999" s="65">
        <v>3181198.58</v>
      </c>
    </row>
    <row r="1000" spans="1:17" ht="23.25" x14ac:dyDescent="0.25">
      <c r="A1000" s="1">
        <v>999</v>
      </c>
      <c r="B1000" s="2" t="s">
        <v>495</v>
      </c>
      <c r="C1000" s="24"/>
      <c r="D1000" s="29" t="s">
        <v>415</v>
      </c>
      <c r="E1000" s="29" t="s">
        <v>18</v>
      </c>
      <c r="F1000" s="29" t="s">
        <v>416</v>
      </c>
      <c r="G1000" s="29" t="s">
        <v>20</v>
      </c>
      <c r="H1000" s="29" t="s">
        <v>437</v>
      </c>
      <c r="I1000" s="42" t="s">
        <v>1441</v>
      </c>
      <c r="J1000" s="33" t="str">
        <f t="shared" si="16"/>
        <v>муниципальное образование «город Екатеринбург», г. Екатеринбург, ул. Лобкова, д. 76КОРПУС А</v>
      </c>
      <c r="K1000" s="42">
        <v>823.6</v>
      </c>
      <c r="L1000" s="42">
        <v>12</v>
      </c>
      <c r="M1000" s="42">
        <v>8</v>
      </c>
      <c r="N1000" s="47" t="s">
        <v>1689</v>
      </c>
      <c r="O1000" s="39">
        <v>42465</v>
      </c>
      <c r="P1000" s="38" t="s">
        <v>1847</v>
      </c>
      <c r="Q1000" s="65">
        <v>4415525.78</v>
      </c>
    </row>
    <row r="1001" spans="1:17" ht="23.25" x14ac:dyDescent="0.25">
      <c r="A1001" s="1">
        <v>1000</v>
      </c>
      <c r="B1001" s="2" t="s">
        <v>495</v>
      </c>
      <c r="C1001" s="24"/>
      <c r="D1001" s="29" t="s">
        <v>415</v>
      </c>
      <c r="E1001" s="29" t="s">
        <v>18</v>
      </c>
      <c r="F1001" s="29" t="s">
        <v>416</v>
      </c>
      <c r="G1001" s="29" t="s">
        <v>20</v>
      </c>
      <c r="H1001" s="29" t="s">
        <v>437</v>
      </c>
      <c r="I1001" s="42">
        <v>78</v>
      </c>
      <c r="J1001" s="33" t="str">
        <f t="shared" si="16"/>
        <v>муниципальное образование «город Екатеринбург», г. Екатеринбург, ул. Лобкова, д. 78</v>
      </c>
      <c r="K1001" s="42">
        <v>430.5</v>
      </c>
      <c r="L1001" s="42">
        <v>8</v>
      </c>
      <c r="M1001" s="42">
        <v>8</v>
      </c>
      <c r="N1001" s="47" t="s">
        <v>1689</v>
      </c>
      <c r="O1001" s="39">
        <v>42465</v>
      </c>
      <c r="P1001" s="38" t="s">
        <v>1847</v>
      </c>
      <c r="Q1001" s="65">
        <v>3211318.08</v>
      </c>
    </row>
    <row r="1002" spans="1:17" ht="23.25" x14ac:dyDescent="0.25">
      <c r="A1002" s="1">
        <v>1001</v>
      </c>
      <c r="B1002" s="2" t="s">
        <v>495</v>
      </c>
      <c r="C1002" s="24"/>
      <c r="D1002" s="29" t="s">
        <v>415</v>
      </c>
      <c r="E1002" s="29" t="s">
        <v>18</v>
      </c>
      <c r="F1002" s="29" t="s">
        <v>416</v>
      </c>
      <c r="G1002" s="29" t="s">
        <v>20</v>
      </c>
      <c r="H1002" s="29" t="s">
        <v>437</v>
      </c>
      <c r="I1002" s="42" t="s">
        <v>1442</v>
      </c>
      <c r="J1002" s="33" t="str">
        <f t="shared" si="16"/>
        <v>муниципальное образование «город Екатеринбург», г. Екатеринбург, ул. Лобкова, д. 78КОРПУС А</v>
      </c>
      <c r="K1002" s="42">
        <v>429.1</v>
      </c>
      <c r="L1002" s="42">
        <v>8</v>
      </c>
      <c r="M1002" s="42">
        <v>8</v>
      </c>
      <c r="N1002" s="47" t="s">
        <v>1689</v>
      </c>
      <c r="O1002" s="39">
        <v>42465</v>
      </c>
      <c r="P1002" s="38" t="s">
        <v>1847</v>
      </c>
      <c r="Q1002" s="65">
        <v>3297849.84</v>
      </c>
    </row>
    <row r="1003" spans="1:17" ht="23.25" x14ac:dyDescent="0.25">
      <c r="A1003" s="1">
        <v>1002</v>
      </c>
      <c r="B1003" s="2" t="s">
        <v>495</v>
      </c>
      <c r="C1003" s="24"/>
      <c r="D1003" s="29" t="s">
        <v>415</v>
      </c>
      <c r="E1003" s="29" t="s">
        <v>18</v>
      </c>
      <c r="F1003" s="29" t="s">
        <v>416</v>
      </c>
      <c r="G1003" s="29" t="s">
        <v>20</v>
      </c>
      <c r="H1003" s="29" t="s">
        <v>203</v>
      </c>
      <c r="I1003" s="42" t="s">
        <v>1443</v>
      </c>
      <c r="J1003" s="33" t="str">
        <f t="shared" si="16"/>
        <v>муниципальное образование «город Екатеринбург», г. Екатеринбург, ул. Луначарского, д. 210КОРПУС Б</v>
      </c>
      <c r="K1003" s="42">
        <v>3057.5</v>
      </c>
      <c r="L1003" s="42">
        <v>33</v>
      </c>
      <c r="M1003" s="42">
        <v>1</v>
      </c>
      <c r="N1003" s="47" t="s">
        <v>1661</v>
      </c>
      <c r="O1003" s="39">
        <v>42247</v>
      </c>
      <c r="P1003" s="38" t="s">
        <v>1662</v>
      </c>
      <c r="Q1003" s="65">
        <v>1285121.48</v>
      </c>
    </row>
    <row r="1004" spans="1:17" ht="23.25" x14ac:dyDescent="0.25">
      <c r="A1004" s="1">
        <v>1003</v>
      </c>
      <c r="B1004" s="2" t="s">
        <v>495</v>
      </c>
      <c r="C1004" s="24"/>
      <c r="D1004" s="29" t="s">
        <v>415</v>
      </c>
      <c r="E1004" s="29" t="s">
        <v>18</v>
      </c>
      <c r="F1004" s="29" t="s">
        <v>416</v>
      </c>
      <c r="G1004" s="29" t="s">
        <v>20</v>
      </c>
      <c r="H1004" s="29" t="s">
        <v>448</v>
      </c>
      <c r="I1004" s="42" t="s">
        <v>1097</v>
      </c>
      <c r="J1004" s="33" t="str">
        <f t="shared" si="16"/>
        <v>муниципальное образование «город Екатеринбург», г. Екатеринбург, ул. Ляпустина, д. 10КОРПУС А</v>
      </c>
      <c r="K1004" s="42">
        <v>620.4</v>
      </c>
      <c r="L1004" s="42">
        <v>32</v>
      </c>
      <c r="M1004" s="42">
        <v>7</v>
      </c>
      <c r="N1004" s="47" t="s">
        <v>1665</v>
      </c>
      <c r="O1004" s="39">
        <v>42233</v>
      </c>
      <c r="P1004" s="38" t="s">
        <v>1666</v>
      </c>
      <c r="Q1004" s="65">
        <v>2468328.7200000002</v>
      </c>
    </row>
    <row r="1005" spans="1:17" ht="23.25" x14ac:dyDescent="0.25">
      <c r="A1005" s="1">
        <v>1004</v>
      </c>
      <c r="B1005" s="2" t="s">
        <v>495</v>
      </c>
      <c r="C1005" s="24"/>
      <c r="D1005" s="29" t="s">
        <v>415</v>
      </c>
      <c r="E1005" s="29" t="s">
        <v>18</v>
      </c>
      <c r="F1005" s="29" t="s">
        <v>416</v>
      </c>
      <c r="G1005" s="29" t="s">
        <v>20</v>
      </c>
      <c r="H1005" s="29" t="s">
        <v>188</v>
      </c>
      <c r="I1005" s="42">
        <v>24</v>
      </c>
      <c r="J1005" s="33" t="str">
        <f t="shared" si="16"/>
        <v>муниципальное образование «город Екатеринбург», г. Екатеринбург, ул. Малышева, д. 24</v>
      </c>
      <c r="K1005" s="42">
        <v>1793.5</v>
      </c>
      <c r="L1005" s="42">
        <v>8</v>
      </c>
      <c r="M1005" s="42">
        <v>8</v>
      </c>
      <c r="N1005" s="47" t="s">
        <v>1679</v>
      </c>
      <c r="O1005" s="39">
        <v>42247</v>
      </c>
      <c r="P1005" s="38" t="s">
        <v>1647</v>
      </c>
      <c r="Q1005" s="65">
        <v>6334279.6399999997</v>
      </c>
    </row>
    <row r="1006" spans="1:17" ht="23.25" x14ac:dyDescent="0.25">
      <c r="A1006" s="1">
        <v>1005</v>
      </c>
      <c r="B1006" s="2" t="s">
        <v>495</v>
      </c>
      <c r="C1006" s="24"/>
      <c r="D1006" s="29" t="s">
        <v>415</v>
      </c>
      <c r="E1006" s="29" t="s">
        <v>18</v>
      </c>
      <c r="F1006" s="29" t="s">
        <v>416</v>
      </c>
      <c r="G1006" s="29" t="s">
        <v>20</v>
      </c>
      <c r="H1006" s="29" t="s">
        <v>172</v>
      </c>
      <c r="I1006" s="42">
        <v>1</v>
      </c>
      <c r="J1006" s="33" t="str">
        <f t="shared" si="16"/>
        <v>муниципальное образование «город Екатеринбург», г. Екатеринбург, ул. Маяковского, д. 1</v>
      </c>
      <c r="K1006" s="42">
        <v>601.5</v>
      </c>
      <c r="L1006" s="42">
        <v>12</v>
      </c>
      <c r="M1006" s="42">
        <v>8</v>
      </c>
      <c r="N1006" s="47" t="s">
        <v>1664</v>
      </c>
      <c r="O1006" s="39">
        <v>42485</v>
      </c>
      <c r="P1006" s="38" t="s">
        <v>1632</v>
      </c>
      <c r="Q1006" s="65">
        <v>3927867.18</v>
      </c>
    </row>
    <row r="1007" spans="1:17" ht="23.25" x14ac:dyDescent="0.25">
      <c r="A1007" s="1">
        <v>1006</v>
      </c>
      <c r="B1007" s="2" t="s">
        <v>495</v>
      </c>
      <c r="C1007" s="24"/>
      <c r="D1007" s="29" t="s">
        <v>415</v>
      </c>
      <c r="E1007" s="29" t="s">
        <v>18</v>
      </c>
      <c r="F1007" s="29" t="s">
        <v>416</v>
      </c>
      <c r="G1007" s="29" t="s">
        <v>20</v>
      </c>
      <c r="H1007" s="29" t="s">
        <v>172</v>
      </c>
      <c r="I1007" s="42" t="s">
        <v>894</v>
      </c>
      <c r="J1007" s="33" t="str">
        <f t="shared" si="16"/>
        <v>муниципальное образование «город Екатеринбург», г. Екатеринбург, ул. Маяковского, д. 2КОРПУС А</v>
      </c>
      <c r="K1007" s="42">
        <v>4241.1000000000004</v>
      </c>
      <c r="L1007" s="42">
        <v>44</v>
      </c>
      <c r="M1007" s="42">
        <v>5</v>
      </c>
      <c r="N1007" s="47" t="s">
        <v>1664</v>
      </c>
      <c r="O1007" s="39">
        <v>42485</v>
      </c>
      <c r="P1007" s="38" t="s">
        <v>1632</v>
      </c>
      <c r="Q1007" s="65">
        <v>8416502.2200000007</v>
      </c>
    </row>
    <row r="1008" spans="1:17" ht="23.25" x14ac:dyDescent="0.25">
      <c r="A1008" s="1">
        <v>1007</v>
      </c>
      <c r="B1008" s="2" t="s">
        <v>495</v>
      </c>
      <c r="C1008" s="24"/>
      <c r="D1008" s="29" t="s">
        <v>415</v>
      </c>
      <c r="E1008" s="29" t="s">
        <v>18</v>
      </c>
      <c r="F1008" s="29" t="s">
        <v>416</v>
      </c>
      <c r="G1008" s="29" t="s">
        <v>20</v>
      </c>
      <c r="H1008" s="29" t="s">
        <v>172</v>
      </c>
      <c r="I1008" s="42">
        <v>3</v>
      </c>
      <c r="J1008" s="33" t="str">
        <f t="shared" si="16"/>
        <v>муниципальное образование «город Екатеринбург», г. Екатеринбург, ул. Маяковского, д. 3</v>
      </c>
      <c r="K1008" s="42">
        <v>460.7</v>
      </c>
      <c r="L1008" s="42">
        <v>8</v>
      </c>
      <c r="M1008" s="42">
        <v>8</v>
      </c>
      <c r="N1008" s="47" t="s">
        <v>1664</v>
      </c>
      <c r="O1008" s="39">
        <v>42485</v>
      </c>
      <c r="P1008" s="38" t="s">
        <v>1632</v>
      </c>
      <c r="Q1008" s="65">
        <v>3973045.84</v>
      </c>
    </row>
    <row r="1009" spans="1:20" ht="23.25" x14ac:dyDescent="0.25">
      <c r="A1009" s="1">
        <v>1008</v>
      </c>
      <c r="B1009" s="2" t="s">
        <v>495</v>
      </c>
      <c r="C1009" s="24"/>
      <c r="D1009" s="29" t="s">
        <v>415</v>
      </c>
      <c r="E1009" s="29" t="s">
        <v>18</v>
      </c>
      <c r="F1009" s="29" t="s">
        <v>416</v>
      </c>
      <c r="G1009" s="29" t="s">
        <v>20</v>
      </c>
      <c r="H1009" s="29" t="s">
        <v>245</v>
      </c>
      <c r="I1009" s="42">
        <v>27</v>
      </c>
      <c r="J1009" s="33" t="str">
        <f t="shared" si="16"/>
        <v>муниципальное образование «город Екатеринбург», г. Екатеринбург, ул. Менделеева, д. 27</v>
      </c>
      <c r="K1009" s="42">
        <v>723.4</v>
      </c>
      <c r="L1009" s="42">
        <v>12</v>
      </c>
      <c r="M1009" s="42">
        <v>6</v>
      </c>
      <c r="N1009" s="47" t="s">
        <v>1664</v>
      </c>
      <c r="O1009" s="39">
        <v>42485</v>
      </c>
      <c r="P1009" s="38" t="s">
        <v>1632</v>
      </c>
      <c r="Q1009" s="65">
        <v>4779971.1399999997</v>
      </c>
    </row>
    <row r="1010" spans="1:20" ht="23.25" x14ac:dyDescent="0.25">
      <c r="A1010" s="1">
        <v>1009</v>
      </c>
      <c r="B1010" s="2" t="s">
        <v>495</v>
      </c>
      <c r="C1010" s="24"/>
      <c r="D1010" s="29" t="s">
        <v>415</v>
      </c>
      <c r="E1010" s="29" t="s">
        <v>18</v>
      </c>
      <c r="F1010" s="29" t="s">
        <v>416</v>
      </c>
      <c r="G1010" s="29" t="s">
        <v>20</v>
      </c>
      <c r="H1010" s="29" t="s">
        <v>245</v>
      </c>
      <c r="I1010" s="42">
        <v>29</v>
      </c>
      <c r="J1010" s="33" t="str">
        <f t="shared" si="16"/>
        <v>муниципальное образование «город Екатеринбург», г. Екатеринбург, ул. Менделеева, д. 29</v>
      </c>
      <c r="K1010" s="42">
        <v>727.2</v>
      </c>
      <c r="L1010" s="42">
        <v>12</v>
      </c>
      <c r="M1010" s="42">
        <v>6</v>
      </c>
      <c r="N1010" s="47" t="s">
        <v>1664</v>
      </c>
      <c r="O1010" s="39">
        <v>42485</v>
      </c>
      <c r="P1010" s="38" t="s">
        <v>1632</v>
      </c>
      <c r="Q1010" s="65">
        <v>5286843.68</v>
      </c>
    </row>
    <row r="1011" spans="1:20" ht="23.25" x14ac:dyDescent="0.25">
      <c r="A1011" s="1">
        <v>1010</v>
      </c>
      <c r="B1011" s="2" t="s">
        <v>495</v>
      </c>
      <c r="C1011" s="24"/>
      <c r="D1011" s="29" t="s">
        <v>415</v>
      </c>
      <c r="E1011" s="29" t="s">
        <v>18</v>
      </c>
      <c r="F1011" s="29" t="s">
        <v>416</v>
      </c>
      <c r="G1011" s="29" t="s">
        <v>20</v>
      </c>
      <c r="H1011" s="29" t="s">
        <v>429</v>
      </c>
      <c r="I1011" s="42" t="s">
        <v>910</v>
      </c>
      <c r="J1011" s="33" t="str">
        <f t="shared" si="16"/>
        <v>муниципальное образование «город Екатеринбург», г. Екатеринбург, ул. Менжинского, д. 1КОРПУС А</v>
      </c>
      <c r="K1011" s="42">
        <v>1325.3</v>
      </c>
      <c r="L1011" s="42">
        <v>24</v>
      </c>
      <c r="M1011" s="42">
        <v>6</v>
      </c>
      <c r="N1011" s="47" t="s">
        <v>1631</v>
      </c>
      <c r="O1011" s="39">
        <v>42219</v>
      </c>
      <c r="P1011" s="38" t="s">
        <v>1632</v>
      </c>
      <c r="Q1011" s="65">
        <v>2321294.11</v>
      </c>
    </row>
    <row r="1012" spans="1:20" ht="23.25" x14ac:dyDescent="0.25">
      <c r="A1012" s="1">
        <v>1011</v>
      </c>
      <c r="B1012" s="2" t="s">
        <v>495</v>
      </c>
      <c r="C1012" s="24"/>
      <c r="D1012" s="29" t="s">
        <v>415</v>
      </c>
      <c r="E1012" s="29" t="s">
        <v>18</v>
      </c>
      <c r="F1012" s="29" t="s">
        <v>416</v>
      </c>
      <c r="G1012" s="29" t="s">
        <v>20</v>
      </c>
      <c r="H1012" s="29" t="s">
        <v>69</v>
      </c>
      <c r="I1012" s="42">
        <v>44</v>
      </c>
      <c r="J1012" s="33" t="str">
        <f t="shared" si="16"/>
        <v>муниципальное образование «город Екатеринбург», г. Екатеринбург, ул. Мира, д. 44</v>
      </c>
      <c r="K1012" s="42">
        <v>1715.9</v>
      </c>
      <c r="L1012" s="42">
        <v>22</v>
      </c>
      <c r="M1012" s="42">
        <v>8</v>
      </c>
      <c r="N1012" s="47" t="s">
        <v>1682</v>
      </c>
      <c r="O1012" s="39">
        <v>42219</v>
      </c>
      <c r="P1012" s="38" t="s">
        <v>1683</v>
      </c>
      <c r="Q1012" s="65">
        <v>7474923.9900000002</v>
      </c>
    </row>
    <row r="1013" spans="1:20" ht="23.25" x14ac:dyDescent="0.25">
      <c r="A1013" s="1">
        <v>1012</v>
      </c>
      <c r="B1013" s="2" t="s">
        <v>495</v>
      </c>
      <c r="C1013" s="24"/>
      <c r="D1013" s="29" t="s">
        <v>415</v>
      </c>
      <c r="E1013" s="29" t="s">
        <v>18</v>
      </c>
      <c r="F1013" s="29" t="s">
        <v>416</v>
      </c>
      <c r="G1013" s="29" t="s">
        <v>20</v>
      </c>
      <c r="H1013" s="29" t="s">
        <v>468</v>
      </c>
      <c r="I1013" s="42">
        <v>28</v>
      </c>
      <c r="J1013" s="33" t="str">
        <f t="shared" si="16"/>
        <v>муниципальное образование «город Екатеринбург», г. Екатеринбург, ул. Московская, д. 28</v>
      </c>
      <c r="K1013" s="42">
        <v>691.5</v>
      </c>
      <c r="L1013" s="42">
        <v>10</v>
      </c>
      <c r="M1013" s="42">
        <v>6</v>
      </c>
      <c r="N1013" s="47" t="s">
        <v>1699</v>
      </c>
      <c r="O1013" s="39">
        <v>42219</v>
      </c>
      <c r="P1013" s="38" t="s">
        <v>1658</v>
      </c>
      <c r="Q1013" s="65">
        <v>947583.66</v>
      </c>
    </row>
    <row r="1014" spans="1:20" ht="33.75" x14ac:dyDescent="0.25">
      <c r="A1014" s="1">
        <v>1013</v>
      </c>
      <c r="B1014" s="2" t="s">
        <v>495</v>
      </c>
      <c r="C1014" s="24"/>
      <c r="D1014" s="29" t="s">
        <v>415</v>
      </c>
      <c r="E1014" s="29" t="s">
        <v>18</v>
      </c>
      <c r="F1014" s="29" t="s">
        <v>416</v>
      </c>
      <c r="G1014" s="29" t="s">
        <v>20</v>
      </c>
      <c r="H1014" s="29" t="s">
        <v>468</v>
      </c>
      <c r="I1014" s="25" t="s">
        <v>407</v>
      </c>
      <c r="J1014" s="33" t="str">
        <f t="shared" si="16"/>
        <v>муниципальное образование «город Екатеринбург», г. Екатеринбург, ул. Московская, д. 30А</v>
      </c>
      <c r="K1014" s="25">
        <v>314.7</v>
      </c>
      <c r="L1014" s="25">
        <v>8</v>
      </c>
      <c r="M1014" s="25">
        <v>8</v>
      </c>
      <c r="N1014" s="47" t="s">
        <v>1690</v>
      </c>
      <c r="O1014" s="39">
        <v>42517</v>
      </c>
      <c r="P1014" s="38" t="s">
        <v>1848</v>
      </c>
      <c r="Q1014" s="65">
        <v>1379723.26</v>
      </c>
    </row>
    <row r="1015" spans="1:20" s="8" customFormat="1" ht="23.25" x14ac:dyDescent="0.25">
      <c r="A1015" s="19">
        <v>1014</v>
      </c>
      <c r="B1015" s="2" t="s">
        <v>495</v>
      </c>
      <c r="C1015" s="24"/>
      <c r="D1015" s="29" t="s">
        <v>415</v>
      </c>
      <c r="E1015" s="29" t="s">
        <v>18</v>
      </c>
      <c r="F1015" s="29" t="s">
        <v>416</v>
      </c>
      <c r="G1015" s="29" t="s">
        <v>20</v>
      </c>
      <c r="H1015" s="29" t="s">
        <v>468</v>
      </c>
      <c r="I1015" s="42">
        <v>50</v>
      </c>
      <c r="J1015" s="33" t="str">
        <f t="shared" si="16"/>
        <v>муниципальное образование «город Екатеринбург», г. Екатеринбург, ул. Московская, д. 50</v>
      </c>
      <c r="K1015" s="42">
        <v>715</v>
      </c>
      <c r="L1015" s="42">
        <v>10</v>
      </c>
      <c r="M1015" s="42">
        <v>8</v>
      </c>
      <c r="N1015" s="47" t="s">
        <v>1699</v>
      </c>
      <c r="O1015" s="39">
        <v>42219</v>
      </c>
      <c r="P1015" s="38" t="s">
        <v>1658</v>
      </c>
      <c r="Q1015" s="65">
        <v>2130657.56</v>
      </c>
      <c r="R1015" s="45"/>
      <c r="S1015"/>
      <c r="T1015"/>
    </row>
    <row r="1016" spans="1:20" ht="23.25" x14ac:dyDescent="0.25">
      <c r="A1016" s="1">
        <v>1015</v>
      </c>
      <c r="B1016" s="2" t="s">
        <v>495</v>
      </c>
      <c r="C1016" s="24"/>
      <c r="D1016" s="29" t="s">
        <v>415</v>
      </c>
      <c r="E1016" s="29" t="s">
        <v>18</v>
      </c>
      <c r="F1016" s="29" t="s">
        <v>416</v>
      </c>
      <c r="G1016" s="29" t="s">
        <v>20</v>
      </c>
      <c r="H1016" s="29" t="s">
        <v>468</v>
      </c>
      <c r="I1016" s="42">
        <v>52</v>
      </c>
      <c r="J1016" s="33" t="str">
        <f t="shared" si="16"/>
        <v>муниципальное образование «город Екатеринбург», г. Екатеринбург, ул. Московская, д. 52</v>
      </c>
      <c r="K1016" s="42">
        <v>1545</v>
      </c>
      <c r="L1016" s="42">
        <v>10</v>
      </c>
      <c r="M1016" s="42">
        <v>8</v>
      </c>
      <c r="N1016" s="47" t="s">
        <v>1699</v>
      </c>
      <c r="O1016" s="39">
        <v>42219</v>
      </c>
      <c r="P1016" s="38" t="s">
        <v>1658</v>
      </c>
      <c r="Q1016" s="65">
        <v>4428046.76</v>
      </c>
    </row>
    <row r="1017" spans="1:20" ht="23.25" x14ac:dyDescent="0.25">
      <c r="A1017" s="1">
        <v>1016</v>
      </c>
      <c r="B1017" s="2" t="s">
        <v>495</v>
      </c>
      <c r="C1017" s="24"/>
      <c r="D1017" s="29" t="s">
        <v>415</v>
      </c>
      <c r="E1017" s="29" t="s">
        <v>18</v>
      </c>
      <c r="F1017" s="29" t="s">
        <v>416</v>
      </c>
      <c r="G1017" s="29" t="s">
        <v>20</v>
      </c>
      <c r="H1017" s="29" t="s">
        <v>480</v>
      </c>
      <c r="I1017" s="42">
        <v>14</v>
      </c>
      <c r="J1017" s="33" t="str">
        <f t="shared" si="16"/>
        <v>муниципальное образование «город Екатеринбург», г. Екатеринбург, ул. Нагорная, д. 14</v>
      </c>
      <c r="K1017" s="42">
        <v>5103.8999999999996</v>
      </c>
      <c r="L1017" s="42">
        <v>69</v>
      </c>
      <c r="M1017" s="42">
        <v>7</v>
      </c>
      <c r="N1017" s="47" t="s">
        <v>1942</v>
      </c>
      <c r="O1017" s="39" t="s">
        <v>1943</v>
      </c>
      <c r="P1017" s="38" t="s">
        <v>1944</v>
      </c>
      <c r="Q1017" s="65">
        <v>17259051.280000001</v>
      </c>
    </row>
    <row r="1018" spans="1:20" ht="23.25" x14ac:dyDescent="0.25">
      <c r="A1018" s="1">
        <v>1017</v>
      </c>
      <c r="B1018" s="2" t="s">
        <v>495</v>
      </c>
      <c r="C1018" s="24"/>
      <c r="D1018" s="29" t="s">
        <v>415</v>
      </c>
      <c r="E1018" s="29" t="s">
        <v>18</v>
      </c>
      <c r="F1018" s="29" t="s">
        <v>416</v>
      </c>
      <c r="G1018" s="29" t="s">
        <v>20</v>
      </c>
      <c r="H1018" s="29" t="s">
        <v>469</v>
      </c>
      <c r="I1018" s="42" t="s">
        <v>1444</v>
      </c>
      <c r="J1018" s="33" t="str">
        <f t="shared" si="16"/>
        <v>муниципальное образование «город Екатеринбург», г. Екатеринбург, ул. Народного фронта, д. 89КОРПУС А</v>
      </c>
      <c r="K1018" s="42">
        <v>403.7</v>
      </c>
      <c r="L1018" s="42">
        <v>8</v>
      </c>
      <c r="M1018" s="42">
        <v>7</v>
      </c>
      <c r="N1018" s="47" t="s">
        <v>1663</v>
      </c>
      <c r="O1018" s="39">
        <v>42501</v>
      </c>
      <c r="P1018" s="38" t="s">
        <v>1847</v>
      </c>
      <c r="Q1018" s="65">
        <v>2523480.7400000002</v>
      </c>
    </row>
    <row r="1019" spans="1:20" ht="23.25" x14ac:dyDescent="0.25">
      <c r="A1019" s="1">
        <v>1018</v>
      </c>
      <c r="B1019" s="2" t="s">
        <v>495</v>
      </c>
      <c r="C1019" s="24"/>
      <c r="D1019" s="29" t="s">
        <v>415</v>
      </c>
      <c r="E1019" s="29" t="s">
        <v>18</v>
      </c>
      <c r="F1019" s="29" t="s">
        <v>416</v>
      </c>
      <c r="G1019" s="29" t="s">
        <v>20</v>
      </c>
      <c r="H1019" s="29" t="s">
        <v>469</v>
      </c>
      <c r="I1019" s="42" t="s">
        <v>1445</v>
      </c>
      <c r="J1019" s="33" t="str">
        <f t="shared" si="16"/>
        <v>муниципальное образование «город Екатеринбург», г. Екатеринбург, ул. Народного фронта, д. 91КОРПУС А</v>
      </c>
      <c r="K1019" s="42">
        <v>405.6</v>
      </c>
      <c r="L1019" s="42">
        <v>8</v>
      </c>
      <c r="M1019" s="42">
        <v>7</v>
      </c>
      <c r="N1019" s="47" t="s">
        <v>1663</v>
      </c>
      <c r="O1019" s="39">
        <v>42501</v>
      </c>
      <c r="P1019" s="38" t="s">
        <v>1847</v>
      </c>
      <c r="Q1019" s="65">
        <v>2384456.6800000002</v>
      </c>
    </row>
    <row r="1020" spans="1:20" ht="23.25" x14ac:dyDescent="0.25">
      <c r="A1020" s="1">
        <v>1019</v>
      </c>
      <c r="B1020" s="2" t="s">
        <v>495</v>
      </c>
      <c r="C1020" s="24"/>
      <c r="D1020" s="29" t="s">
        <v>415</v>
      </c>
      <c r="E1020" s="29" t="s">
        <v>18</v>
      </c>
      <c r="F1020" s="29" t="s">
        <v>416</v>
      </c>
      <c r="G1020" s="29" t="s">
        <v>20</v>
      </c>
      <c r="H1020" s="29" t="s">
        <v>474</v>
      </c>
      <c r="I1020" s="42">
        <v>8</v>
      </c>
      <c r="J1020" s="33" t="str">
        <f t="shared" si="16"/>
        <v>муниципальное образование «город Екатеринбург», г. Екатеринбург, ул. Папанина, д. 8</v>
      </c>
      <c r="K1020" s="42">
        <v>771.8</v>
      </c>
      <c r="L1020" s="42">
        <v>12</v>
      </c>
      <c r="M1020" s="42">
        <v>7</v>
      </c>
      <c r="N1020" s="47" t="s">
        <v>1657</v>
      </c>
      <c r="O1020" s="39">
        <v>42241</v>
      </c>
      <c r="P1020" s="38" t="s">
        <v>1658</v>
      </c>
      <c r="Q1020" s="65">
        <v>2403990.4</v>
      </c>
    </row>
    <row r="1021" spans="1:20" ht="23.25" x14ac:dyDescent="0.25">
      <c r="A1021" s="1">
        <v>1020</v>
      </c>
      <c r="B1021" s="2" t="s">
        <v>495</v>
      </c>
      <c r="C1021" s="24"/>
      <c r="D1021" s="29" t="s">
        <v>415</v>
      </c>
      <c r="E1021" s="29" t="s">
        <v>18</v>
      </c>
      <c r="F1021" s="29" t="s">
        <v>416</v>
      </c>
      <c r="G1021" s="29" t="s">
        <v>20</v>
      </c>
      <c r="H1021" s="29" t="s">
        <v>441</v>
      </c>
      <c r="I1021" s="42">
        <v>2</v>
      </c>
      <c r="J1021" s="33" t="str">
        <f t="shared" si="16"/>
        <v>муниципальное образование «город Екатеринбург», г. Екатеринбург, ул. Педагогическая, д. 2</v>
      </c>
      <c r="K1021" s="42">
        <v>1664.4</v>
      </c>
      <c r="L1021" s="42">
        <v>26</v>
      </c>
      <c r="M1021" s="42">
        <v>8</v>
      </c>
      <c r="N1021" s="47" t="s">
        <v>1700</v>
      </c>
      <c r="O1021" s="39">
        <v>42495</v>
      </c>
      <c r="P1021" s="38" t="s">
        <v>1632</v>
      </c>
      <c r="Q1021" s="65">
        <v>8993473.8399999999</v>
      </c>
    </row>
    <row r="1022" spans="1:20" ht="23.25" x14ac:dyDescent="0.25">
      <c r="A1022" s="1">
        <v>1021</v>
      </c>
      <c r="B1022" s="2" t="s">
        <v>495</v>
      </c>
      <c r="C1022" s="24"/>
      <c r="D1022" s="29" t="s">
        <v>415</v>
      </c>
      <c r="E1022" s="29" t="s">
        <v>18</v>
      </c>
      <c r="F1022" s="29" t="s">
        <v>416</v>
      </c>
      <c r="G1022" s="29" t="s">
        <v>20</v>
      </c>
      <c r="H1022" s="29" t="s">
        <v>441</v>
      </c>
      <c r="I1022" s="42">
        <v>3</v>
      </c>
      <c r="J1022" s="33" t="str">
        <f t="shared" si="16"/>
        <v>муниципальное образование «город Екатеринбург», г. Екатеринбург, ул. Педагогическая, д. 3</v>
      </c>
      <c r="K1022" s="42">
        <v>803.2</v>
      </c>
      <c r="L1022" s="42">
        <v>8</v>
      </c>
      <c r="M1022" s="42">
        <v>8</v>
      </c>
      <c r="N1022" s="47" t="s">
        <v>1700</v>
      </c>
      <c r="O1022" s="39">
        <v>42495</v>
      </c>
      <c r="P1022" s="38" t="s">
        <v>1632</v>
      </c>
      <c r="Q1022" s="65">
        <v>4486181.82</v>
      </c>
    </row>
    <row r="1023" spans="1:20" ht="23.25" x14ac:dyDescent="0.25">
      <c r="A1023" s="1">
        <v>1022</v>
      </c>
      <c r="B1023" s="2" t="s">
        <v>495</v>
      </c>
      <c r="C1023" s="24"/>
      <c r="D1023" s="29" t="s">
        <v>415</v>
      </c>
      <c r="E1023" s="29" t="s">
        <v>18</v>
      </c>
      <c r="F1023" s="29" t="s">
        <v>416</v>
      </c>
      <c r="G1023" s="29" t="s">
        <v>20</v>
      </c>
      <c r="H1023" s="29" t="s">
        <v>441</v>
      </c>
      <c r="I1023" s="42">
        <v>5</v>
      </c>
      <c r="J1023" s="33" t="str">
        <f t="shared" si="16"/>
        <v>муниципальное образование «город Екатеринбург», г. Екатеринбург, ул. Педагогическая, д. 5</v>
      </c>
      <c r="K1023" s="42">
        <v>793.4</v>
      </c>
      <c r="L1023" s="42">
        <v>16</v>
      </c>
      <c r="M1023" s="42">
        <v>8</v>
      </c>
      <c r="N1023" s="47" t="s">
        <v>1700</v>
      </c>
      <c r="O1023" s="39">
        <v>42495</v>
      </c>
      <c r="P1023" s="38" t="s">
        <v>1632</v>
      </c>
      <c r="Q1023" s="65">
        <v>6117409.0999999996</v>
      </c>
    </row>
    <row r="1024" spans="1:20" ht="23.25" x14ac:dyDescent="0.25">
      <c r="A1024" s="1">
        <v>1023</v>
      </c>
      <c r="B1024" s="2" t="s">
        <v>495</v>
      </c>
      <c r="C1024" s="24"/>
      <c r="D1024" s="29" t="s">
        <v>415</v>
      </c>
      <c r="E1024" s="29" t="s">
        <v>18</v>
      </c>
      <c r="F1024" s="29" t="s">
        <v>416</v>
      </c>
      <c r="G1024" s="29" t="s">
        <v>20</v>
      </c>
      <c r="H1024" s="31" t="s">
        <v>441</v>
      </c>
      <c r="I1024" s="25">
        <v>7</v>
      </c>
      <c r="J1024" s="33" t="str">
        <f t="shared" si="16"/>
        <v>муниципальное образование «город Екатеринбург», г. Екатеринбург, ул. Педагогическая, д. 7</v>
      </c>
      <c r="K1024" s="25">
        <v>2675</v>
      </c>
      <c r="L1024" s="25">
        <v>26</v>
      </c>
      <c r="M1024" s="25">
        <v>8</v>
      </c>
      <c r="N1024" s="47" t="s">
        <v>1700</v>
      </c>
      <c r="O1024" s="39">
        <v>42495</v>
      </c>
      <c r="P1024" s="38" t="s">
        <v>1632</v>
      </c>
      <c r="Q1024" s="65">
        <v>9809553.5800000001</v>
      </c>
    </row>
    <row r="1025" spans="1:17" ht="23.25" x14ac:dyDescent="0.25">
      <c r="A1025" s="1">
        <v>1024</v>
      </c>
      <c r="B1025" s="2" t="s">
        <v>495</v>
      </c>
      <c r="C1025" s="24"/>
      <c r="D1025" s="29" t="s">
        <v>415</v>
      </c>
      <c r="E1025" s="29" t="s">
        <v>18</v>
      </c>
      <c r="F1025" s="29" t="s">
        <v>416</v>
      </c>
      <c r="G1025" s="29" t="s">
        <v>20</v>
      </c>
      <c r="H1025" s="29" t="s">
        <v>441</v>
      </c>
      <c r="I1025" s="42" t="s">
        <v>120</v>
      </c>
      <c r="J1025" s="33" t="str">
        <f t="shared" si="16"/>
        <v>муниципальное образование «город Екатеринбург», г. Екатеринбург, ул. Педагогическая, д. 7А</v>
      </c>
      <c r="K1025" s="42">
        <v>827.5</v>
      </c>
      <c r="L1025" s="42">
        <v>29</v>
      </c>
      <c r="M1025" s="42">
        <v>7</v>
      </c>
      <c r="N1025" s="47" t="s">
        <v>1700</v>
      </c>
      <c r="O1025" s="39">
        <v>42495</v>
      </c>
      <c r="P1025" s="38" t="s">
        <v>1632</v>
      </c>
      <c r="Q1025" s="65">
        <v>2812437.96</v>
      </c>
    </row>
    <row r="1026" spans="1:17" ht="33.75" x14ac:dyDescent="0.25">
      <c r="A1026" s="1">
        <v>1025</v>
      </c>
      <c r="B1026" s="2" t="s">
        <v>495</v>
      </c>
      <c r="C1026" s="24"/>
      <c r="D1026" s="29" t="s">
        <v>415</v>
      </c>
      <c r="E1026" s="29" t="s">
        <v>18</v>
      </c>
      <c r="F1026" s="29" t="s">
        <v>416</v>
      </c>
      <c r="G1026" s="29" t="s">
        <v>20</v>
      </c>
      <c r="H1026" s="29" t="s">
        <v>56</v>
      </c>
      <c r="I1026" s="42">
        <v>95</v>
      </c>
      <c r="J1026" s="33" t="str">
        <f t="shared" ref="J1026:J1089" si="17">C1026&amp;""&amp;D1026&amp;", "&amp;E1026&amp;" "&amp;F1026&amp;", "&amp;G1026&amp;" "&amp;H1026&amp;", д. "&amp;I1026</f>
        <v>муниципальное образование «город Екатеринбург», г. Екатеринбург, ул. Первомайская, д. 95</v>
      </c>
      <c r="K1026" s="42">
        <v>974.8</v>
      </c>
      <c r="L1026" s="42">
        <v>12</v>
      </c>
      <c r="M1026" s="42">
        <v>1</v>
      </c>
      <c r="N1026" s="47" t="s">
        <v>1701</v>
      </c>
      <c r="O1026" s="39">
        <v>42527</v>
      </c>
      <c r="P1026" s="38" t="s">
        <v>1698</v>
      </c>
      <c r="Q1026" s="65">
        <v>163686.92000000001</v>
      </c>
    </row>
    <row r="1027" spans="1:17" ht="23.25" x14ac:dyDescent="0.25">
      <c r="A1027" s="1">
        <v>1026</v>
      </c>
      <c r="B1027" s="2" t="s">
        <v>495</v>
      </c>
      <c r="C1027" s="49"/>
      <c r="D1027" s="50" t="s">
        <v>415</v>
      </c>
      <c r="E1027" s="50" t="s">
        <v>18</v>
      </c>
      <c r="F1027" s="50" t="s">
        <v>416</v>
      </c>
      <c r="G1027" s="50" t="s">
        <v>20</v>
      </c>
      <c r="H1027" s="50" t="s">
        <v>470</v>
      </c>
      <c r="I1027" s="51">
        <v>12</v>
      </c>
      <c r="J1027" s="52" t="str">
        <f t="shared" si="17"/>
        <v>муниципальное образование «город Екатеринбург», г. Екатеринбург, ул. Пехотинцев, д. 12</v>
      </c>
      <c r="K1027" s="51">
        <v>25043.82</v>
      </c>
      <c r="L1027" s="51">
        <v>429</v>
      </c>
      <c r="M1027" s="51">
        <v>11</v>
      </c>
      <c r="N1027" s="53" t="s">
        <v>1483</v>
      </c>
      <c r="O1027" s="54">
        <v>42570</v>
      </c>
      <c r="P1027" s="55" t="s">
        <v>1496</v>
      </c>
      <c r="Q1027" s="65">
        <v>20977478.32</v>
      </c>
    </row>
    <row r="1028" spans="1:17" ht="23.25" x14ac:dyDescent="0.25">
      <c r="A1028" s="1">
        <v>1027</v>
      </c>
      <c r="B1028" s="2" t="s">
        <v>495</v>
      </c>
      <c r="C1028" s="49"/>
      <c r="D1028" s="50" t="s">
        <v>415</v>
      </c>
      <c r="E1028" s="50" t="s">
        <v>18</v>
      </c>
      <c r="F1028" s="50" t="s">
        <v>416</v>
      </c>
      <c r="G1028" s="50" t="s">
        <v>20</v>
      </c>
      <c r="H1028" s="50" t="s">
        <v>470</v>
      </c>
      <c r="I1028" s="51">
        <v>7</v>
      </c>
      <c r="J1028" s="52" t="str">
        <f t="shared" si="17"/>
        <v>муниципальное образование «город Екатеринбург», г. Екатеринбург, ул. Пехотинцев, д. 7</v>
      </c>
      <c r="K1028" s="51">
        <v>9731.7000000000007</v>
      </c>
      <c r="L1028" s="51">
        <v>179</v>
      </c>
      <c r="M1028" s="51">
        <v>5</v>
      </c>
      <c r="N1028" s="53" t="s">
        <v>1482</v>
      </c>
      <c r="O1028" s="54">
        <v>42570</v>
      </c>
      <c r="P1028" s="55" t="s">
        <v>1494</v>
      </c>
      <c r="Q1028" s="65">
        <v>9691870.6999999993</v>
      </c>
    </row>
    <row r="1029" spans="1:17" ht="23.25" x14ac:dyDescent="0.25">
      <c r="A1029" s="1">
        <v>1028</v>
      </c>
      <c r="B1029" s="2" t="s">
        <v>495</v>
      </c>
      <c r="C1029" s="24"/>
      <c r="D1029" s="29" t="s">
        <v>415</v>
      </c>
      <c r="E1029" s="29" t="s">
        <v>18</v>
      </c>
      <c r="F1029" s="29" t="s">
        <v>416</v>
      </c>
      <c r="G1029" s="29" t="s">
        <v>20</v>
      </c>
      <c r="H1029" s="29" t="s">
        <v>438</v>
      </c>
      <c r="I1029" s="58" t="s">
        <v>497</v>
      </c>
      <c r="J1029" s="33" t="str">
        <f t="shared" si="17"/>
        <v>муниципальное образование «город Екатеринбург», г. Екатеринбург, ул. Ползунова, д. 1/85</v>
      </c>
      <c r="K1029" s="58">
        <v>511</v>
      </c>
      <c r="L1029" s="58" t="s">
        <v>962</v>
      </c>
      <c r="M1029" s="58">
        <v>8</v>
      </c>
      <c r="N1029" s="47" t="s">
        <v>1689</v>
      </c>
      <c r="O1029" s="39">
        <v>42465</v>
      </c>
      <c r="P1029" s="38" t="s">
        <v>1847</v>
      </c>
      <c r="Q1029" s="65">
        <v>4142546.94</v>
      </c>
    </row>
    <row r="1030" spans="1:17" ht="23.25" x14ac:dyDescent="0.25">
      <c r="A1030" s="1">
        <v>1029</v>
      </c>
      <c r="B1030" s="2" t="s">
        <v>495</v>
      </c>
      <c r="C1030" s="24"/>
      <c r="D1030" s="29" t="s">
        <v>415</v>
      </c>
      <c r="E1030" s="29" t="s">
        <v>18</v>
      </c>
      <c r="F1030" s="29" t="s">
        <v>416</v>
      </c>
      <c r="G1030" s="29" t="s">
        <v>20</v>
      </c>
      <c r="H1030" s="29" t="s">
        <v>438</v>
      </c>
      <c r="I1030" s="42">
        <v>11</v>
      </c>
      <c r="J1030" s="33" t="str">
        <f t="shared" si="17"/>
        <v>муниципальное образование «город Екатеринбург», г. Екатеринбург, ул. Ползунова, д. 11</v>
      </c>
      <c r="K1030" s="42">
        <v>975.3</v>
      </c>
      <c r="L1030" s="42">
        <v>14</v>
      </c>
      <c r="M1030" s="42">
        <v>7</v>
      </c>
      <c r="N1030" s="47" t="s">
        <v>1689</v>
      </c>
      <c r="O1030" s="39">
        <v>42465</v>
      </c>
      <c r="P1030" s="38" t="s">
        <v>1847</v>
      </c>
      <c r="Q1030" s="66">
        <v>3847017.12</v>
      </c>
    </row>
    <row r="1031" spans="1:17" ht="23.25" x14ac:dyDescent="0.25">
      <c r="A1031" s="1">
        <v>1030</v>
      </c>
      <c r="B1031" s="2" t="s">
        <v>495</v>
      </c>
      <c r="C1031" s="24"/>
      <c r="D1031" s="29" t="s">
        <v>415</v>
      </c>
      <c r="E1031" s="29" t="s">
        <v>18</v>
      </c>
      <c r="F1031" s="29" t="s">
        <v>416</v>
      </c>
      <c r="G1031" s="29" t="s">
        <v>20</v>
      </c>
      <c r="H1031" s="29" t="s">
        <v>438</v>
      </c>
      <c r="I1031" s="42">
        <v>13</v>
      </c>
      <c r="J1031" s="33" t="str">
        <f t="shared" si="17"/>
        <v>муниципальное образование «город Екатеринбург», г. Екатеринбург, ул. Ползунова, д. 13</v>
      </c>
      <c r="K1031" s="42">
        <v>437.9</v>
      </c>
      <c r="L1031" s="42">
        <v>8</v>
      </c>
      <c r="M1031" s="42">
        <v>8</v>
      </c>
      <c r="N1031" s="47" t="s">
        <v>1689</v>
      </c>
      <c r="O1031" s="39">
        <v>42465</v>
      </c>
      <c r="P1031" s="38" t="s">
        <v>1847</v>
      </c>
      <c r="Q1031" s="65">
        <v>3416159</v>
      </c>
    </row>
    <row r="1032" spans="1:17" ht="23.25" x14ac:dyDescent="0.25">
      <c r="A1032" s="1">
        <v>1031</v>
      </c>
      <c r="B1032" s="2" t="s">
        <v>495</v>
      </c>
      <c r="C1032" s="24"/>
      <c r="D1032" s="29" t="s">
        <v>415</v>
      </c>
      <c r="E1032" s="29" t="s">
        <v>18</v>
      </c>
      <c r="F1032" s="29" t="s">
        <v>416</v>
      </c>
      <c r="G1032" s="29" t="s">
        <v>20</v>
      </c>
      <c r="H1032" s="29" t="s">
        <v>438</v>
      </c>
      <c r="I1032" s="42">
        <v>15</v>
      </c>
      <c r="J1032" s="33" t="str">
        <f t="shared" si="17"/>
        <v>муниципальное образование «город Екатеринбург», г. Екатеринбург, ул. Ползунова, д. 15</v>
      </c>
      <c r="K1032" s="42">
        <v>826.2</v>
      </c>
      <c r="L1032" s="42">
        <v>12</v>
      </c>
      <c r="M1032" s="42">
        <v>3</v>
      </c>
      <c r="N1032" s="47" t="s">
        <v>1689</v>
      </c>
      <c r="O1032" s="39">
        <v>42465</v>
      </c>
      <c r="P1032" s="38" t="s">
        <v>1847</v>
      </c>
      <c r="Q1032" s="65">
        <v>2554856.94</v>
      </c>
    </row>
    <row r="1033" spans="1:17" ht="23.25" x14ac:dyDescent="0.25">
      <c r="A1033" s="1">
        <v>1032</v>
      </c>
      <c r="B1033" s="2" t="s">
        <v>495</v>
      </c>
      <c r="C1033" s="24"/>
      <c r="D1033" s="29" t="s">
        <v>415</v>
      </c>
      <c r="E1033" s="29" t="s">
        <v>18</v>
      </c>
      <c r="F1033" s="29" t="s">
        <v>416</v>
      </c>
      <c r="G1033" s="29" t="s">
        <v>20</v>
      </c>
      <c r="H1033" s="29" t="s">
        <v>438</v>
      </c>
      <c r="I1033" s="42" t="s">
        <v>935</v>
      </c>
      <c r="J1033" s="33" t="str">
        <f t="shared" si="17"/>
        <v>муниципальное образование «город Екатеринбург», г. Екатеринбург, ул. Ползунова, д. 15КОРПУС А</v>
      </c>
      <c r="K1033" s="42">
        <v>440.3</v>
      </c>
      <c r="L1033" s="42">
        <v>8</v>
      </c>
      <c r="M1033" s="42">
        <v>7</v>
      </c>
      <c r="N1033" s="47" t="s">
        <v>1689</v>
      </c>
      <c r="O1033" s="39">
        <v>42465</v>
      </c>
      <c r="P1033" s="38" t="s">
        <v>1847</v>
      </c>
      <c r="Q1033" s="65">
        <v>2373081.48</v>
      </c>
    </row>
    <row r="1034" spans="1:17" ht="23.25" x14ac:dyDescent="0.25">
      <c r="A1034" s="1">
        <v>1033</v>
      </c>
      <c r="B1034" s="2" t="s">
        <v>495</v>
      </c>
      <c r="C1034" s="24"/>
      <c r="D1034" s="29" t="s">
        <v>415</v>
      </c>
      <c r="E1034" s="29" t="s">
        <v>18</v>
      </c>
      <c r="F1034" s="29" t="s">
        <v>416</v>
      </c>
      <c r="G1034" s="29" t="s">
        <v>20</v>
      </c>
      <c r="H1034" s="29" t="s">
        <v>438</v>
      </c>
      <c r="I1034" s="42">
        <v>17</v>
      </c>
      <c r="J1034" s="33" t="str">
        <f t="shared" si="17"/>
        <v>муниципальное образование «город Екатеринбург», г. Екатеринбург, ул. Ползунова, д. 17</v>
      </c>
      <c r="K1034" s="42">
        <v>439.1</v>
      </c>
      <c r="L1034" s="42">
        <v>8</v>
      </c>
      <c r="M1034" s="42">
        <v>8</v>
      </c>
      <c r="N1034" s="47" t="s">
        <v>1689</v>
      </c>
      <c r="O1034" s="39">
        <v>42465</v>
      </c>
      <c r="P1034" s="38" t="s">
        <v>1847</v>
      </c>
      <c r="Q1034" s="65">
        <v>3266398.12</v>
      </c>
    </row>
    <row r="1035" spans="1:17" ht="23.25" x14ac:dyDescent="0.25">
      <c r="A1035" s="1">
        <v>1034</v>
      </c>
      <c r="B1035" s="2" t="s">
        <v>495</v>
      </c>
      <c r="C1035" s="24"/>
      <c r="D1035" s="29" t="s">
        <v>415</v>
      </c>
      <c r="E1035" s="29" t="s">
        <v>18</v>
      </c>
      <c r="F1035" s="29" t="s">
        <v>416</v>
      </c>
      <c r="G1035" s="29" t="s">
        <v>20</v>
      </c>
      <c r="H1035" s="29" t="s">
        <v>438</v>
      </c>
      <c r="I1035" s="42">
        <v>19</v>
      </c>
      <c r="J1035" s="33" t="str">
        <f t="shared" si="17"/>
        <v>муниципальное образование «город Екатеринбург», г. Екатеринбург, ул. Ползунова, д. 19</v>
      </c>
      <c r="K1035" s="42">
        <v>821</v>
      </c>
      <c r="L1035" s="42">
        <v>12</v>
      </c>
      <c r="M1035" s="42">
        <v>7</v>
      </c>
      <c r="N1035" s="47" t="s">
        <v>1689</v>
      </c>
      <c r="O1035" s="39">
        <v>42465</v>
      </c>
      <c r="P1035" s="38" t="s">
        <v>1847</v>
      </c>
      <c r="Q1035" s="65">
        <v>3064662.96</v>
      </c>
    </row>
    <row r="1036" spans="1:17" ht="23.25" x14ac:dyDescent="0.25">
      <c r="A1036" s="1">
        <v>1035</v>
      </c>
      <c r="B1036" s="2" t="s">
        <v>495</v>
      </c>
      <c r="C1036" s="24"/>
      <c r="D1036" s="29" t="s">
        <v>415</v>
      </c>
      <c r="E1036" s="29" t="s">
        <v>18</v>
      </c>
      <c r="F1036" s="29" t="s">
        <v>416</v>
      </c>
      <c r="G1036" s="29" t="s">
        <v>20</v>
      </c>
      <c r="H1036" s="29" t="s">
        <v>476</v>
      </c>
      <c r="I1036" s="42">
        <v>15</v>
      </c>
      <c r="J1036" s="33" t="str">
        <f t="shared" si="17"/>
        <v>муниципальное образование «город Екатеринбург», г. Екатеринбург, ул. Прибалтийская, д. 15</v>
      </c>
      <c r="K1036" s="42">
        <v>1442.3</v>
      </c>
      <c r="L1036" s="42">
        <v>16</v>
      </c>
      <c r="M1036" s="42">
        <v>8</v>
      </c>
      <c r="N1036" s="47" t="s">
        <v>1693</v>
      </c>
      <c r="O1036" s="39">
        <v>42465</v>
      </c>
      <c r="P1036" s="38" t="s">
        <v>1692</v>
      </c>
      <c r="Q1036" s="65">
        <v>7941331.5599999996</v>
      </c>
    </row>
    <row r="1037" spans="1:17" ht="23.25" x14ac:dyDescent="0.25">
      <c r="A1037" s="1">
        <v>1036</v>
      </c>
      <c r="B1037" s="2" t="s">
        <v>495</v>
      </c>
      <c r="C1037" s="24"/>
      <c r="D1037" s="29" t="s">
        <v>415</v>
      </c>
      <c r="E1037" s="29" t="s">
        <v>18</v>
      </c>
      <c r="F1037" s="29" t="s">
        <v>416</v>
      </c>
      <c r="G1037" s="29" t="s">
        <v>20</v>
      </c>
      <c r="H1037" s="29" t="s">
        <v>476</v>
      </c>
      <c r="I1037" s="42">
        <v>54</v>
      </c>
      <c r="J1037" s="33" t="str">
        <f t="shared" si="17"/>
        <v>муниципальное образование «город Екатеринбург», г. Екатеринбург, ул. Прибалтийская, д. 54</v>
      </c>
      <c r="K1037" s="42">
        <v>418</v>
      </c>
      <c r="L1037" s="42">
        <v>8</v>
      </c>
      <c r="M1037" s="42">
        <v>8</v>
      </c>
      <c r="N1037" s="47" t="s">
        <v>1693</v>
      </c>
      <c r="O1037" s="39">
        <v>42465</v>
      </c>
      <c r="P1037" s="38" t="s">
        <v>1692</v>
      </c>
      <c r="Q1037" s="65">
        <v>2765348.88</v>
      </c>
    </row>
    <row r="1038" spans="1:17" ht="23.25" x14ac:dyDescent="0.25">
      <c r="A1038" s="1">
        <v>1037</v>
      </c>
      <c r="B1038" s="2" t="s">
        <v>495</v>
      </c>
      <c r="C1038" s="24"/>
      <c r="D1038" s="29" t="s">
        <v>415</v>
      </c>
      <c r="E1038" s="29" t="s">
        <v>18</v>
      </c>
      <c r="F1038" s="29" t="s">
        <v>416</v>
      </c>
      <c r="G1038" s="29" t="s">
        <v>20</v>
      </c>
      <c r="H1038" s="29" t="s">
        <v>476</v>
      </c>
      <c r="I1038" s="42">
        <v>56</v>
      </c>
      <c r="J1038" s="33" t="str">
        <f t="shared" si="17"/>
        <v>муниципальное образование «город Екатеринбург», г. Екатеринбург, ул. Прибалтийская, д. 56</v>
      </c>
      <c r="K1038" s="42">
        <v>378</v>
      </c>
      <c r="L1038" s="42">
        <v>8</v>
      </c>
      <c r="M1038" s="42">
        <v>8</v>
      </c>
      <c r="N1038" s="47" t="s">
        <v>1693</v>
      </c>
      <c r="O1038" s="39">
        <v>42465</v>
      </c>
      <c r="P1038" s="38" t="s">
        <v>1692</v>
      </c>
      <c r="Q1038" s="65">
        <v>2920153.04</v>
      </c>
    </row>
    <row r="1039" spans="1:17" ht="23.25" x14ac:dyDescent="0.25">
      <c r="A1039" s="1">
        <v>1038</v>
      </c>
      <c r="B1039" s="2" t="s">
        <v>495</v>
      </c>
      <c r="C1039" s="24"/>
      <c r="D1039" s="29" t="s">
        <v>415</v>
      </c>
      <c r="E1039" s="29" t="s">
        <v>18</v>
      </c>
      <c r="F1039" s="29" t="s">
        <v>416</v>
      </c>
      <c r="G1039" s="29" t="s">
        <v>20</v>
      </c>
      <c r="H1039" s="29" t="s">
        <v>476</v>
      </c>
      <c r="I1039" s="42">
        <v>58</v>
      </c>
      <c r="J1039" s="33" t="str">
        <f t="shared" si="17"/>
        <v>муниципальное образование «город Екатеринбург», г. Екатеринбург, ул. Прибалтийская, д. 58</v>
      </c>
      <c r="K1039" s="42">
        <v>978.4</v>
      </c>
      <c r="L1039" s="42">
        <v>16</v>
      </c>
      <c r="M1039" s="42">
        <v>8</v>
      </c>
      <c r="N1039" s="47" t="s">
        <v>1693</v>
      </c>
      <c r="O1039" s="39">
        <v>42465</v>
      </c>
      <c r="P1039" s="38" t="s">
        <v>1692</v>
      </c>
      <c r="Q1039" s="65">
        <v>6526682.6600000001</v>
      </c>
    </row>
    <row r="1040" spans="1:17" ht="23.25" x14ac:dyDescent="0.25">
      <c r="A1040" s="1">
        <v>1039</v>
      </c>
      <c r="B1040" s="2" t="s">
        <v>495</v>
      </c>
      <c r="C1040" s="24"/>
      <c r="D1040" s="29" t="s">
        <v>415</v>
      </c>
      <c r="E1040" s="29" t="s">
        <v>18</v>
      </c>
      <c r="F1040" s="29" t="s">
        <v>416</v>
      </c>
      <c r="G1040" s="29" t="s">
        <v>20</v>
      </c>
      <c r="H1040" s="29" t="s">
        <v>483</v>
      </c>
      <c r="I1040" s="42">
        <v>3</v>
      </c>
      <c r="J1040" s="33" t="str">
        <f t="shared" si="17"/>
        <v>муниципальное образование «город Екатеринбург», г. Екатеринбург, ул. Ракетная, д. 3</v>
      </c>
      <c r="K1040" s="42">
        <v>1453.7</v>
      </c>
      <c r="L1040" s="42">
        <v>17</v>
      </c>
      <c r="M1040" s="42">
        <v>8</v>
      </c>
      <c r="N1040" s="47" t="s">
        <v>1945</v>
      </c>
      <c r="O1040" s="39" t="s">
        <v>1946</v>
      </c>
      <c r="P1040" s="38" t="s">
        <v>1947</v>
      </c>
      <c r="Q1040" s="65">
        <v>5721348</v>
      </c>
    </row>
    <row r="1041" spans="1:17" ht="33.75" x14ac:dyDescent="0.25">
      <c r="A1041" s="1">
        <v>1040</v>
      </c>
      <c r="B1041" s="2" t="s">
        <v>495</v>
      </c>
      <c r="C1041" s="24"/>
      <c r="D1041" s="29" t="s">
        <v>415</v>
      </c>
      <c r="E1041" s="29" t="s">
        <v>18</v>
      </c>
      <c r="F1041" s="29" t="s">
        <v>416</v>
      </c>
      <c r="G1041" s="29" t="s">
        <v>20</v>
      </c>
      <c r="H1041" s="31" t="s">
        <v>486</v>
      </c>
      <c r="I1041" s="25">
        <v>56</v>
      </c>
      <c r="J1041" s="33" t="str">
        <f t="shared" si="17"/>
        <v>муниципальное образование «город Екатеринбург», г. Екатеринбург, ул. Репина, д. 56</v>
      </c>
      <c r="K1041" s="25">
        <v>425.5</v>
      </c>
      <c r="L1041" s="25">
        <v>4</v>
      </c>
      <c r="M1041" s="25">
        <v>8</v>
      </c>
      <c r="N1041" s="47" t="s">
        <v>1690</v>
      </c>
      <c r="O1041" s="39">
        <v>42517</v>
      </c>
      <c r="P1041" s="38" t="s">
        <v>1848</v>
      </c>
      <c r="Q1041" s="65">
        <v>2638068.1800000002</v>
      </c>
    </row>
    <row r="1042" spans="1:17" ht="23.25" x14ac:dyDescent="0.25">
      <c r="A1042" s="1">
        <v>1041</v>
      </c>
      <c r="B1042" s="2" t="s">
        <v>495</v>
      </c>
      <c r="C1042" s="24"/>
      <c r="D1042" s="29" t="s">
        <v>415</v>
      </c>
      <c r="E1042" s="29" t="s">
        <v>18</v>
      </c>
      <c r="F1042" s="29" t="s">
        <v>416</v>
      </c>
      <c r="G1042" s="29" t="s">
        <v>20</v>
      </c>
      <c r="H1042" s="31" t="s">
        <v>491</v>
      </c>
      <c r="I1042" s="25">
        <v>58</v>
      </c>
      <c r="J1042" s="33" t="str">
        <f t="shared" si="17"/>
        <v>муниципальное образование «город Екатеринбург», г. Екатеринбург, ул. Сакко и Ванцетти, д. 58</v>
      </c>
      <c r="K1042" s="25">
        <v>4440</v>
      </c>
      <c r="L1042" s="25">
        <v>48</v>
      </c>
      <c r="M1042" s="25">
        <v>8</v>
      </c>
      <c r="N1042" s="47" t="s">
        <v>1679</v>
      </c>
      <c r="O1042" s="39">
        <v>42247</v>
      </c>
      <c r="P1042" s="38" t="s">
        <v>1647</v>
      </c>
      <c r="Q1042" s="65">
        <v>8158491.1699999999</v>
      </c>
    </row>
    <row r="1043" spans="1:17" ht="23.25" x14ac:dyDescent="0.25">
      <c r="A1043" s="1">
        <v>1042</v>
      </c>
      <c r="B1043" s="2" t="s">
        <v>495</v>
      </c>
      <c r="C1043" s="24"/>
      <c r="D1043" s="29" t="s">
        <v>415</v>
      </c>
      <c r="E1043" s="29" t="s">
        <v>18</v>
      </c>
      <c r="F1043" s="29" t="s">
        <v>416</v>
      </c>
      <c r="G1043" s="29" t="s">
        <v>20</v>
      </c>
      <c r="H1043" s="29" t="s">
        <v>450</v>
      </c>
      <c r="I1043" s="42" t="s">
        <v>988</v>
      </c>
      <c r="J1043" s="33" t="str">
        <f t="shared" si="17"/>
        <v>муниципальное образование «город Екатеринбург», г. Екатеринбург, ул. Санаторная, д. 5КОРПУС А</v>
      </c>
      <c r="K1043" s="42">
        <v>615.6</v>
      </c>
      <c r="L1043" s="42">
        <v>31</v>
      </c>
      <c r="M1043" s="42">
        <v>5</v>
      </c>
      <c r="N1043" s="47" t="s">
        <v>1665</v>
      </c>
      <c r="O1043" s="39">
        <v>42233</v>
      </c>
      <c r="P1043" s="38" t="s">
        <v>1666</v>
      </c>
      <c r="Q1043" s="65">
        <v>1668188.42</v>
      </c>
    </row>
    <row r="1044" spans="1:17" ht="23.25" x14ac:dyDescent="0.25">
      <c r="A1044" s="1">
        <v>1043</v>
      </c>
      <c r="B1044" s="2" t="s">
        <v>495</v>
      </c>
      <c r="C1044" s="24"/>
      <c r="D1044" s="29" t="s">
        <v>415</v>
      </c>
      <c r="E1044" s="29" t="s">
        <v>18</v>
      </c>
      <c r="F1044" s="29" t="s">
        <v>416</v>
      </c>
      <c r="G1044" s="29" t="s">
        <v>20</v>
      </c>
      <c r="H1044" s="29" t="s">
        <v>450</v>
      </c>
      <c r="I1044" s="42" t="s">
        <v>1446</v>
      </c>
      <c r="J1044" s="33" t="str">
        <f t="shared" si="17"/>
        <v>муниципальное образование «город Екатеринбург», г. Екатеринбург, ул. Санаторная, д. 5КОРПУС Б</v>
      </c>
      <c r="K1044" s="42">
        <v>1023.1</v>
      </c>
      <c r="L1044" s="42">
        <v>12</v>
      </c>
      <c r="M1044" s="42">
        <v>8</v>
      </c>
      <c r="N1044" s="47" t="s">
        <v>1665</v>
      </c>
      <c r="O1044" s="39">
        <v>42233</v>
      </c>
      <c r="P1044" s="38" t="s">
        <v>1666</v>
      </c>
      <c r="Q1044" s="65">
        <v>3236900.48</v>
      </c>
    </row>
    <row r="1045" spans="1:17" ht="23.25" x14ac:dyDescent="0.25">
      <c r="A1045" s="1">
        <v>1044</v>
      </c>
      <c r="B1045" s="2" t="s">
        <v>495</v>
      </c>
      <c r="C1045" s="24"/>
      <c r="D1045" s="29" t="s">
        <v>415</v>
      </c>
      <c r="E1045" s="29" t="s">
        <v>18</v>
      </c>
      <c r="F1045" s="29" t="s">
        <v>416</v>
      </c>
      <c r="G1045" s="29" t="s">
        <v>20</v>
      </c>
      <c r="H1045" s="31" t="s">
        <v>478</v>
      </c>
      <c r="I1045" s="25">
        <v>27</v>
      </c>
      <c r="J1045" s="33" t="str">
        <f t="shared" si="17"/>
        <v>муниципальное образование «город Екатеринбург», г. Екатеринбург, ул. Славянская, д. 27</v>
      </c>
      <c r="K1045" s="25">
        <v>609.29999999999995</v>
      </c>
      <c r="L1045" s="25">
        <v>2</v>
      </c>
      <c r="M1045" s="25">
        <v>8</v>
      </c>
      <c r="N1045" s="47" t="s">
        <v>1659</v>
      </c>
      <c r="O1045" s="39">
        <v>42527</v>
      </c>
      <c r="P1045" s="38" t="s">
        <v>1632</v>
      </c>
      <c r="Q1045" s="65">
        <v>4715946.7</v>
      </c>
    </row>
    <row r="1046" spans="1:17" ht="23.25" x14ac:dyDescent="0.25">
      <c r="A1046" s="1">
        <v>1045</v>
      </c>
      <c r="B1046" s="2" t="s">
        <v>495</v>
      </c>
      <c r="C1046" s="24"/>
      <c r="D1046" s="29" t="s">
        <v>415</v>
      </c>
      <c r="E1046" s="29" t="s">
        <v>18</v>
      </c>
      <c r="F1046" s="29" t="s">
        <v>416</v>
      </c>
      <c r="G1046" s="29" t="s">
        <v>20</v>
      </c>
      <c r="H1046" s="31" t="s">
        <v>478</v>
      </c>
      <c r="I1046" s="25">
        <v>33</v>
      </c>
      <c r="J1046" s="33" t="str">
        <f t="shared" si="17"/>
        <v>муниципальное образование «город Екатеринбург», г. Екатеринбург, ул. Славянская, д. 33</v>
      </c>
      <c r="K1046" s="25">
        <v>715.1</v>
      </c>
      <c r="L1046" s="25">
        <v>14</v>
      </c>
      <c r="M1046" s="25">
        <v>8</v>
      </c>
      <c r="N1046" s="47" t="s">
        <v>1673</v>
      </c>
      <c r="O1046" s="39">
        <v>42513</v>
      </c>
      <c r="P1046" s="38" t="s">
        <v>1846</v>
      </c>
      <c r="Q1046" s="65">
        <v>5240004.21</v>
      </c>
    </row>
    <row r="1047" spans="1:17" ht="23.25" x14ac:dyDescent="0.25">
      <c r="A1047" s="1">
        <v>1046</v>
      </c>
      <c r="B1047" s="2" t="s">
        <v>495</v>
      </c>
      <c r="C1047" s="24"/>
      <c r="D1047" s="29" t="s">
        <v>415</v>
      </c>
      <c r="E1047" s="29" t="s">
        <v>18</v>
      </c>
      <c r="F1047" s="29" t="s">
        <v>416</v>
      </c>
      <c r="G1047" s="29" t="s">
        <v>20</v>
      </c>
      <c r="H1047" s="29" t="s">
        <v>478</v>
      </c>
      <c r="I1047" s="42" t="s">
        <v>1447</v>
      </c>
      <c r="J1047" s="33" t="str">
        <f t="shared" si="17"/>
        <v>муниципальное образование «город Екатеринбург», г. Екатеринбург, ул. Славянская, д. 33КОРПУС А</v>
      </c>
      <c r="K1047" s="42">
        <v>600.5</v>
      </c>
      <c r="L1047" s="42">
        <v>8</v>
      </c>
      <c r="M1047" s="42">
        <v>8</v>
      </c>
      <c r="N1047" s="47" t="s">
        <v>1673</v>
      </c>
      <c r="O1047" s="39">
        <v>42513</v>
      </c>
      <c r="P1047" s="38" t="s">
        <v>1846</v>
      </c>
      <c r="Q1047" s="65">
        <v>3778581.52</v>
      </c>
    </row>
    <row r="1048" spans="1:17" ht="45" x14ac:dyDescent="0.25">
      <c r="A1048" s="1">
        <v>1047</v>
      </c>
      <c r="B1048" s="2" t="s">
        <v>495</v>
      </c>
      <c r="C1048" s="24"/>
      <c r="D1048" s="29" t="s">
        <v>415</v>
      </c>
      <c r="E1048" s="29" t="s">
        <v>18</v>
      </c>
      <c r="F1048" s="29" t="s">
        <v>416</v>
      </c>
      <c r="G1048" s="29" t="s">
        <v>20</v>
      </c>
      <c r="H1048" s="31" t="s">
        <v>478</v>
      </c>
      <c r="I1048" s="25">
        <v>35</v>
      </c>
      <c r="J1048" s="33" t="str">
        <f t="shared" si="17"/>
        <v>муниципальное образование «город Екатеринбург», г. Екатеринбург, ул. Славянская, д. 35</v>
      </c>
      <c r="K1048" s="25">
        <v>653.1</v>
      </c>
      <c r="L1048" s="25">
        <v>12</v>
      </c>
      <c r="M1048" s="25">
        <v>8</v>
      </c>
      <c r="N1048" s="47" t="s">
        <v>1939</v>
      </c>
      <c r="O1048" s="39" t="s">
        <v>1940</v>
      </c>
      <c r="P1048" s="38" t="s">
        <v>1941</v>
      </c>
      <c r="Q1048" s="65">
        <v>3313068.3</v>
      </c>
    </row>
    <row r="1049" spans="1:17" ht="23.25" x14ac:dyDescent="0.25">
      <c r="A1049" s="1">
        <v>1048</v>
      </c>
      <c r="B1049" s="2" t="s">
        <v>495</v>
      </c>
      <c r="C1049" s="24"/>
      <c r="D1049" s="29" t="s">
        <v>415</v>
      </c>
      <c r="E1049" s="29" t="s">
        <v>18</v>
      </c>
      <c r="F1049" s="29" t="s">
        <v>416</v>
      </c>
      <c r="G1049" s="29" t="s">
        <v>20</v>
      </c>
      <c r="H1049" s="31" t="s">
        <v>478</v>
      </c>
      <c r="I1049" s="25" t="s">
        <v>1448</v>
      </c>
      <c r="J1049" s="33" t="str">
        <f t="shared" si="17"/>
        <v>муниципальное образование «город Екатеринбург», г. Екатеринбург, ул. Славянская, д. 35КОРПУС А</v>
      </c>
      <c r="K1049" s="25">
        <v>585.70000000000005</v>
      </c>
      <c r="L1049" s="25">
        <v>8</v>
      </c>
      <c r="M1049" s="25">
        <v>8</v>
      </c>
      <c r="N1049" s="47" t="s">
        <v>1673</v>
      </c>
      <c r="O1049" s="39">
        <v>42513</v>
      </c>
      <c r="P1049" s="38" t="s">
        <v>1846</v>
      </c>
      <c r="Q1049" s="65">
        <v>3350768.91</v>
      </c>
    </row>
    <row r="1050" spans="1:17" ht="23.25" x14ac:dyDescent="0.25">
      <c r="A1050" s="1">
        <v>1049</v>
      </c>
      <c r="B1050" s="2" t="s">
        <v>495</v>
      </c>
      <c r="C1050" s="49"/>
      <c r="D1050" s="50" t="s">
        <v>415</v>
      </c>
      <c r="E1050" s="50" t="s">
        <v>18</v>
      </c>
      <c r="F1050" s="50" t="s">
        <v>416</v>
      </c>
      <c r="G1050" s="50" t="s">
        <v>20</v>
      </c>
      <c r="H1050" s="50" t="s">
        <v>471</v>
      </c>
      <c r="I1050" s="51">
        <v>113</v>
      </c>
      <c r="J1050" s="52" t="str">
        <f t="shared" si="17"/>
        <v>муниципальное образование «город Екатеринбург», г. Екатеринбург, ул. Софьи Перовской, д. 113</v>
      </c>
      <c r="K1050" s="51">
        <v>19244.7</v>
      </c>
      <c r="L1050" s="51">
        <v>360</v>
      </c>
      <c r="M1050" s="51">
        <v>3</v>
      </c>
      <c r="N1050" s="53" t="s">
        <v>1483</v>
      </c>
      <c r="O1050" s="54">
        <v>42570</v>
      </c>
      <c r="P1050" s="55" t="s">
        <v>1496</v>
      </c>
      <c r="Q1050" s="65">
        <v>5669599.4699999997</v>
      </c>
    </row>
    <row r="1051" spans="1:17" ht="23.25" x14ac:dyDescent="0.25">
      <c r="A1051" s="1">
        <v>1050</v>
      </c>
      <c r="B1051" s="2" t="s">
        <v>495</v>
      </c>
      <c r="C1051" s="49"/>
      <c r="D1051" s="50" t="s">
        <v>415</v>
      </c>
      <c r="E1051" s="50" t="s">
        <v>18</v>
      </c>
      <c r="F1051" s="50" t="s">
        <v>416</v>
      </c>
      <c r="G1051" s="50" t="s">
        <v>20</v>
      </c>
      <c r="H1051" s="50" t="s">
        <v>471</v>
      </c>
      <c r="I1051" s="51">
        <v>115</v>
      </c>
      <c r="J1051" s="52" t="str">
        <f t="shared" si="17"/>
        <v>муниципальное образование «город Екатеринбург», г. Екатеринбург, ул. Софьи Перовской, д. 115</v>
      </c>
      <c r="K1051" s="51">
        <v>25741.200000000001</v>
      </c>
      <c r="L1051" s="51">
        <v>251</v>
      </c>
      <c r="M1051" s="51">
        <v>4</v>
      </c>
      <c r="N1051" s="53" t="s">
        <v>1483</v>
      </c>
      <c r="O1051" s="54">
        <v>42570</v>
      </c>
      <c r="P1051" s="55" t="s">
        <v>1496</v>
      </c>
      <c r="Q1051" s="65">
        <v>7563662.04</v>
      </c>
    </row>
    <row r="1052" spans="1:17" ht="23.25" x14ac:dyDescent="0.25">
      <c r="A1052" s="1">
        <v>1051</v>
      </c>
      <c r="B1052" s="2" t="s">
        <v>495</v>
      </c>
      <c r="C1052" s="49"/>
      <c r="D1052" s="50" t="s">
        <v>415</v>
      </c>
      <c r="E1052" s="50" t="s">
        <v>18</v>
      </c>
      <c r="F1052" s="50" t="s">
        <v>416</v>
      </c>
      <c r="G1052" s="50" t="s">
        <v>20</v>
      </c>
      <c r="H1052" s="50" t="s">
        <v>472</v>
      </c>
      <c r="I1052" s="51">
        <v>52</v>
      </c>
      <c r="J1052" s="52" t="str">
        <f t="shared" si="17"/>
        <v>муниципальное образование «город Екатеринбург», г. Екатеринбург, ул. Старых Большевиков, д. 52</v>
      </c>
      <c r="K1052" s="51">
        <v>11874.4</v>
      </c>
      <c r="L1052" s="51">
        <v>215</v>
      </c>
      <c r="M1052" s="51">
        <v>4</v>
      </c>
      <c r="N1052" s="53" t="s">
        <v>1482</v>
      </c>
      <c r="O1052" s="54">
        <v>42570</v>
      </c>
      <c r="P1052" s="55" t="s">
        <v>1494</v>
      </c>
      <c r="Q1052" s="65">
        <v>7879056.9000000004</v>
      </c>
    </row>
    <row r="1053" spans="1:17" ht="23.25" x14ac:dyDescent="0.25">
      <c r="A1053" s="1">
        <v>1052</v>
      </c>
      <c r="B1053" s="2" t="s">
        <v>495</v>
      </c>
      <c r="C1053" s="24"/>
      <c r="D1053" s="29" t="s">
        <v>415</v>
      </c>
      <c r="E1053" s="29" t="s">
        <v>18</v>
      </c>
      <c r="F1053" s="29" t="s">
        <v>416</v>
      </c>
      <c r="G1053" s="29" t="s">
        <v>20</v>
      </c>
      <c r="H1053" s="31" t="s">
        <v>492</v>
      </c>
      <c r="I1053" s="25" t="s">
        <v>1449</v>
      </c>
      <c r="J1053" s="33" t="str">
        <f t="shared" si="17"/>
        <v>муниципальное образование «город Екатеринбург», г. Екатеринбург, ул. Стачек, д. 34КОРПУС А</v>
      </c>
      <c r="K1053" s="25">
        <v>5124.7</v>
      </c>
      <c r="L1053" s="25">
        <v>182</v>
      </c>
      <c r="M1053" s="25">
        <v>8</v>
      </c>
      <c r="N1053" s="47" t="s">
        <v>1669</v>
      </c>
      <c r="O1053" s="39">
        <v>42513</v>
      </c>
      <c r="P1053" s="38" t="s">
        <v>1670</v>
      </c>
      <c r="Q1053" s="65">
        <v>13731491.26</v>
      </c>
    </row>
    <row r="1054" spans="1:17" ht="23.25" x14ac:dyDescent="0.25">
      <c r="A1054" s="1">
        <v>1053</v>
      </c>
      <c r="B1054" s="2" t="s">
        <v>495</v>
      </c>
      <c r="C1054" s="24"/>
      <c r="D1054" s="29" t="s">
        <v>415</v>
      </c>
      <c r="E1054" s="29" t="s">
        <v>18</v>
      </c>
      <c r="F1054" s="29" t="s">
        <v>416</v>
      </c>
      <c r="G1054" s="29" t="s">
        <v>20</v>
      </c>
      <c r="H1054" s="29" t="s">
        <v>430</v>
      </c>
      <c r="I1054" s="42">
        <v>44</v>
      </c>
      <c r="J1054" s="33" t="str">
        <f t="shared" si="17"/>
        <v>муниципальное образование «город Екатеринбург», г. Екатеринбург, ул. Студенческая, д. 44</v>
      </c>
      <c r="K1054" s="42">
        <v>2238.3000000000002</v>
      </c>
      <c r="L1054" s="42">
        <v>24</v>
      </c>
      <c r="M1054" s="42">
        <v>8</v>
      </c>
      <c r="N1054" s="47" t="s">
        <v>1682</v>
      </c>
      <c r="O1054" s="39">
        <v>42219</v>
      </c>
      <c r="P1054" s="38" t="s">
        <v>1683</v>
      </c>
      <c r="Q1054" s="65">
        <v>6490064.4800000004</v>
      </c>
    </row>
    <row r="1055" spans="1:17" ht="23.25" x14ac:dyDescent="0.25">
      <c r="A1055" s="1">
        <v>1054</v>
      </c>
      <c r="B1055" s="2" t="s">
        <v>495</v>
      </c>
      <c r="C1055" s="24"/>
      <c r="D1055" s="29" t="s">
        <v>415</v>
      </c>
      <c r="E1055" s="29" t="s">
        <v>18</v>
      </c>
      <c r="F1055" s="29" t="s">
        <v>416</v>
      </c>
      <c r="G1055" s="29" t="s">
        <v>20</v>
      </c>
      <c r="H1055" s="29" t="s">
        <v>430</v>
      </c>
      <c r="I1055" s="42">
        <v>54</v>
      </c>
      <c r="J1055" s="33" t="str">
        <f t="shared" si="17"/>
        <v>муниципальное образование «город Екатеринбург», г. Екатеринбург, ул. Студенческая, д. 54</v>
      </c>
      <c r="K1055" s="42">
        <v>993</v>
      </c>
      <c r="L1055" s="42">
        <v>12</v>
      </c>
      <c r="M1055" s="42">
        <v>7</v>
      </c>
      <c r="N1055" s="47" t="s">
        <v>1682</v>
      </c>
      <c r="O1055" s="39">
        <v>42219</v>
      </c>
      <c r="P1055" s="38" t="s">
        <v>1683</v>
      </c>
      <c r="Q1055" s="65">
        <v>2314227.42</v>
      </c>
    </row>
    <row r="1056" spans="1:17" ht="23.25" x14ac:dyDescent="0.25">
      <c r="A1056" s="1">
        <v>1055</v>
      </c>
      <c r="B1056" s="2" t="s">
        <v>495</v>
      </c>
      <c r="C1056" s="24"/>
      <c r="D1056" s="29" t="s">
        <v>415</v>
      </c>
      <c r="E1056" s="29" t="s">
        <v>18</v>
      </c>
      <c r="F1056" s="29" t="s">
        <v>416</v>
      </c>
      <c r="G1056" s="29" t="s">
        <v>20</v>
      </c>
      <c r="H1056" s="29" t="s">
        <v>430</v>
      </c>
      <c r="I1056" s="42">
        <v>56</v>
      </c>
      <c r="J1056" s="33" t="str">
        <f t="shared" si="17"/>
        <v>муниципальное образование «город Екатеринбург», г. Екатеринбург, ул. Студенческая, д. 56</v>
      </c>
      <c r="K1056" s="42">
        <v>1480.8</v>
      </c>
      <c r="L1056" s="42">
        <v>49</v>
      </c>
      <c r="M1056" s="42">
        <v>5</v>
      </c>
      <c r="N1056" s="47" t="s">
        <v>1682</v>
      </c>
      <c r="O1056" s="39">
        <v>42219</v>
      </c>
      <c r="P1056" s="38" t="s">
        <v>1683</v>
      </c>
      <c r="Q1056" s="65">
        <v>2883191.46</v>
      </c>
    </row>
    <row r="1057" spans="1:17" ht="23.25" x14ac:dyDescent="0.25">
      <c r="A1057" s="1">
        <v>1056</v>
      </c>
      <c r="B1057" s="2" t="s">
        <v>495</v>
      </c>
      <c r="C1057" s="24"/>
      <c r="D1057" s="29" t="s">
        <v>415</v>
      </c>
      <c r="E1057" s="29" t="s">
        <v>18</v>
      </c>
      <c r="F1057" s="29" t="s">
        <v>416</v>
      </c>
      <c r="G1057" s="29" t="s">
        <v>20</v>
      </c>
      <c r="H1057" s="29" t="s">
        <v>430</v>
      </c>
      <c r="I1057" s="42">
        <v>6</v>
      </c>
      <c r="J1057" s="33" t="str">
        <f t="shared" si="17"/>
        <v>муниципальное образование «город Екатеринбург», г. Екатеринбург, ул. Студенческая, д. 6</v>
      </c>
      <c r="K1057" s="42">
        <v>2170</v>
      </c>
      <c r="L1057" s="42">
        <v>18</v>
      </c>
      <c r="M1057" s="42">
        <v>6</v>
      </c>
      <c r="N1057" s="47" t="s">
        <v>1664</v>
      </c>
      <c r="O1057" s="39">
        <v>42485</v>
      </c>
      <c r="P1057" s="38" t="s">
        <v>1632</v>
      </c>
      <c r="Q1057" s="65">
        <v>9553093.5600000005</v>
      </c>
    </row>
    <row r="1058" spans="1:17" ht="23.25" x14ac:dyDescent="0.25">
      <c r="A1058" s="1">
        <v>1057</v>
      </c>
      <c r="B1058" s="2" t="s">
        <v>495</v>
      </c>
      <c r="C1058" s="24"/>
      <c r="D1058" s="29" t="s">
        <v>415</v>
      </c>
      <c r="E1058" s="29" t="s">
        <v>18</v>
      </c>
      <c r="F1058" s="29" t="s">
        <v>416</v>
      </c>
      <c r="G1058" s="29" t="s">
        <v>20</v>
      </c>
      <c r="H1058" s="29" t="s">
        <v>431</v>
      </c>
      <c r="I1058" s="42">
        <v>53</v>
      </c>
      <c r="J1058" s="33" t="str">
        <f t="shared" si="17"/>
        <v>муниципальное образование «город Екатеринбург», г. Екатеринбург, ул. Сулимова, д. 53</v>
      </c>
      <c r="K1058" s="42">
        <v>1855.3</v>
      </c>
      <c r="L1058" s="42">
        <v>24</v>
      </c>
      <c r="M1058" s="42">
        <v>8</v>
      </c>
      <c r="N1058" s="47" t="s">
        <v>1948</v>
      </c>
      <c r="O1058" s="39" t="s">
        <v>1876</v>
      </c>
      <c r="P1058" s="38" t="s">
        <v>1949</v>
      </c>
      <c r="Q1058" s="65">
        <v>6358387.8300000001</v>
      </c>
    </row>
    <row r="1059" spans="1:17" ht="23.25" x14ac:dyDescent="0.25">
      <c r="A1059" s="1">
        <v>1058</v>
      </c>
      <c r="B1059" s="2" t="s">
        <v>495</v>
      </c>
      <c r="C1059" s="24"/>
      <c r="D1059" s="29" t="s">
        <v>415</v>
      </c>
      <c r="E1059" s="29" t="s">
        <v>18</v>
      </c>
      <c r="F1059" s="29" t="s">
        <v>416</v>
      </c>
      <c r="G1059" s="29" t="s">
        <v>20</v>
      </c>
      <c r="H1059" s="29" t="s">
        <v>431</v>
      </c>
      <c r="I1059" s="42">
        <v>55</v>
      </c>
      <c r="J1059" s="33" t="str">
        <f t="shared" si="17"/>
        <v>муниципальное образование «город Екатеринбург», г. Екатеринбург, ул. Сулимова, д. 55</v>
      </c>
      <c r="K1059" s="42">
        <v>1388.3</v>
      </c>
      <c r="L1059" s="42">
        <v>16</v>
      </c>
      <c r="M1059" s="42">
        <v>8</v>
      </c>
      <c r="N1059" s="47" t="s">
        <v>1631</v>
      </c>
      <c r="O1059" s="39">
        <v>42219</v>
      </c>
      <c r="P1059" s="38" t="s">
        <v>1632</v>
      </c>
      <c r="Q1059" s="65">
        <v>4678909.8</v>
      </c>
    </row>
    <row r="1060" spans="1:17" ht="23.25" x14ac:dyDescent="0.25">
      <c r="A1060" s="1">
        <v>1059</v>
      </c>
      <c r="B1060" s="2" t="s">
        <v>495</v>
      </c>
      <c r="C1060" s="24"/>
      <c r="D1060" s="29" t="s">
        <v>415</v>
      </c>
      <c r="E1060" s="29" t="s">
        <v>18</v>
      </c>
      <c r="F1060" s="29" t="s">
        <v>416</v>
      </c>
      <c r="G1060" s="29" t="s">
        <v>20</v>
      </c>
      <c r="H1060" s="29" t="s">
        <v>295</v>
      </c>
      <c r="I1060" s="42">
        <v>15</v>
      </c>
      <c r="J1060" s="33" t="str">
        <f t="shared" si="17"/>
        <v>муниципальное образование «город Екатеринбург», г. Екатеринбург, ул. Титова, д. 15</v>
      </c>
      <c r="K1060" s="42">
        <v>2198.6999999999998</v>
      </c>
      <c r="L1060" s="42">
        <v>25</v>
      </c>
      <c r="M1060" s="42">
        <v>4</v>
      </c>
      <c r="N1060" s="47" t="s">
        <v>1665</v>
      </c>
      <c r="O1060" s="39">
        <v>42233</v>
      </c>
      <c r="P1060" s="38" t="s">
        <v>1666</v>
      </c>
      <c r="Q1060" s="65">
        <v>1820755.34</v>
      </c>
    </row>
    <row r="1061" spans="1:17" ht="23.25" x14ac:dyDescent="0.25">
      <c r="A1061" s="1">
        <v>1060</v>
      </c>
      <c r="B1061" s="2" t="s">
        <v>495</v>
      </c>
      <c r="C1061" s="24"/>
      <c r="D1061" s="29" t="s">
        <v>415</v>
      </c>
      <c r="E1061" s="29" t="s">
        <v>18</v>
      </c>
      <c r="F1061" s="29" t="s">
        <v>416</v>
      </c>
      <c r="G1061" s="29" t="s">
        <v>20</v>
      </c>
      <c r="H1061" s="29" t="s">
        <v>295</v>
      </c>
      <c r="I1061" s="42">
        <v>50</v>
      </c>
      <c r="J1061" s="33" t="str">
        <f t="shared" si="17"/>
        <v>муниципальное образование «город Екатеринбург», г. Екатеринбург, ул. Титова, д. 50</v>
      </c>
      <c r="K1061" s="42">
        <v>729.4</v>
      </c>
      <c r="L1061" s="42">
        <v>16</v>
      </c>
      <c r="M1061" s="42">
        <v>6</v>
      </c>
      <c r="N1061" s="47" t="s">
        <v>1665</v>
      </c>
      <c r="O1061" s="39">
        <v>42233</v>
      </c>
      <c r="P1061" s="38" t="s">
        <v>1666</v>
      </c>
      <c r="Q1061" s="65">
        <v>1303133</v>
      </c>
    </row>
    <row r="1062" spans="1:17" ht="23.25" x14ac:dyDescent="0.25">
      <c r="A1062" s="1">
        <v>1061</v>
      </c>
      <c r="B1062" s="2" t="s">
        <v>495</v>
      </c>
      <c r="C1062" s="24"/>
      <c r="D1062" s="29" t="s">
        <v>415</v>
      </c>
      <c r="E1062" s="29" t="s">
        <v>18</v>
      </c>
      <c r="F1062" s="29" t="s">
        <v>416</v>
      </c>
      <c r="G1062" s="29" t="s">
        <v>20</v>
      </c>
      <c r="H1062" s="29" t="s">
        <v>295</v>
      </c>
      <c r="I1062" s="42">
        <v>52</v>
      </c>
      <c r="J1062" s="33" t="str">
        <f t="shared" si="17"/>
        <v>муниципальное образование «город Екатеринбург», г. Екатеринбург, ул. Титова, д. 52</v>
      </c>
      <c r="K1062" s="42">
        <v>409</v>
      </c>
      <c r="L1062" s="42">
        <v>8</v>
      </c>
      <c r="M1062" s="42">
        <v>6</v>
      </c>
      <c r="N1062" s="47" t="s">
        <v>1665</v>
      </c>
      <c r="O1062" s="39">
        <v>42233</v>
      </c>
      <c r="P1062" s="38" t="s">
        <v>1666</v>
      </c>
      <c r="Q1062" s="65">
        <v>828448.5</v>
      </c>
    </row>
    <row r="1063" spans="1:17" ht="23.25" x14ac:dyDescent="0.25">
      <c r="A1063" s="1">
        <v>1062</v>
      </c>
      <c r="B1063" s="2" t="s">
        <v>495</v>
      </c>
      <c r="C1063" s="24"/>
      <c r="D1063" s="29" t="s">
        <v>415</v>
      </c>
      <c r="E1063" s="29" t="s">
        <v>18</v>
      </c>
      <c r="F1063" s="29" t="s">
        <v>416</v>
      </c>
      <c r="G1063" s="29" t="s">
        <v>20</v>
      </c>
      <c r="H1063" s="29" t="s">
        <v>295</v>
      </c>
      <c r="I1063" s="42">
        <v>54</v>
      </c>
      <c r="J1063" s="33" t="str">
        <f t="shared" si="17"/>
        <v>муниципальное образование «город Екатеринбург», г. Екатеринбург, ул. Титова, д. 54</v>
      </c>
      <c r="K1063" s="42">
        <v>762</v>
      </c>
      <c r="L1063" s="42">
        <v>16</v>
      </c>
      <c r="M1063" s="42">
        <v>5</v>
      </c>
      <c r="N1063" s="47" t="s">
        <v>1665</v>
      </c>
      <c r="O1063" s="39">
        <v>42233</v>
      </c>
      <c r="P1063" s="38" t="s">
        <v>1666</v>
      </c>
      <c r="Q1063" s="65">
        <v>1060281.92</v>
      </c>
    </row>
    <row r="1064" spans="1:17" ht="23.25" x14ac:dyDescent="0.25">
      <c r="A1064" s="1">
        <v>1063</v>
      </c>
      <c r="B1064" s="2" t="s">
        <v>495</v>
      </c>
      <c r="C1064" s="24"/>
      <c r="D1064" s="29" t="s">
        <v>415</v>
      </c>
      <c r="E1064" s="29" t="s">
        <v>18</v>
      </c>
      <c r="F1064" s="29" t="s">
        <v>416</v>
      </c>
      <c r="G1064" s="29" t="s">
        <v>20</v>
      </c>
      <c r="H1064" s="31" t="s">
        <v>493</v>
      </c>
      <c r="I1064" s="25">
        <v>11</v>
      </c>
      <c r="J1064" s="33" t="str">
        <f t="shared" si="17"/>
        <v>муниципальное образование «город Екатеринбург», г. Екатеринбург, ул. Торговая, д. 11</v>
      </c>
      <c r="K1064" s="25">
        <v>655.8</v>
      </c>
      <c r="L1064" s="25">
        <v>12</v>
      </c>
      <c r="M1064" s="25">
        <v>8</v>
      </c>
      <c r="N1064" s="47" t="s">
        <v>1659</v>
      </c>
      <c r="O1064" s="39">
        <v>42527</v>
      </c>
      <c r="P1064" s="38" t="s">
        <v>1632</v>
      </c>
      <c r="Q1064" s="65">
        <v>3742510.42</v>
      </c>
    </row>
    <row r="1065" spans="1:17" ht="23.25" x14ac:dyDescent="0.25">
      <c r="A1065" s="1">
        <v>1064</v>
      </c>
      <c r="B1065" s="2" t="s">
        <v>495</v>
      </c>
      <c r="C1065" s="24"/>
      <c r="D1065" s="29" t="s">
        <v>415</v>
      </c>
      <c r="E1065" s="29" t="s">
        <v>18</v>
      </c>
      <c r="F1065" s="29" t="s">
        <v>416</v>
      </c>
      <c r="G1065" s="29" t="s">
        <v>20</v>
      </c>
      <c r="H1065" s="29" t="s">
        <v>442</v>
      </c>
      <c r="I1065" s="42">
        <v>3</v>
      </c>
      <c r="J1065" s="33" t="str">
        <f t="shared" si="17"/>
        <v>муниципальное образование «город Екатеринбург», г. Екатеринбург, ул. Учителей, д. 3</v>
      </c>
      <c r="K1065" s="42">
        <v>1955.6</v>
      </c>
      <c r="L1065" s="42">
        <v>24</v>
      </c>
      <c r="M1065" s="42">
        <v>7</v>
      </c>
      <c r="N1065" s="47" t="s">
        <v>1664</v>
      </c>
      <c r="O1065" s="39">
        <v>42485</v>
      </c>
      <c r="P1065" s="38" t="s">
        <v>1632</v>
      </c>
      <c r="Q1065" s="65">
        <v>6909062.0099999998</v>
      </c>
    </row>
    <row r="1066" spans="1:17" ht="23.25" x14ac:dyDescent="0.25">
      <c r="A1066" s="1">
        <v>1065</v>
      </c>
      <c r="B1066" s="2" t="s">
        <v>495</v>
      </c>
      <c r="C1066" s="24"/>
      <c r="D1066" s="29" t="s">
        <v>415</v>
      </c>
      <c r="E1066" s="29" t="s">
        <v>18</v>
      </c>
      <c r="F1066" s="29" t="s">
        <v>416</v>
      </c>
      <c r="G1066" s="29" t="s">
        <v>20</v>
      </c>
      <c r="H1066" s="29" t="s">
        <v>442</v>
      </c>
      <c r="I1066" s="42">
        <v>6</v>
      </c>
      <c r="J1066" s="33" t="str">
        <f t="shared" si="17"/>
        <v>муниципальное образование «город Екатеринбург», г. Екатеринбург, ул. Учителей, д. 6</v>
      </c>
      <c r="K1066" s="42">
        <v>1532</v>
      </c>
      <c r="L1066" s="42">
        <v>27</v>
      </c>
      <c r="M1066" s="42">
        <v>7</v>
      </c>
      <c r="N1066" s="47" t="s">
        <v>1664</v>
      </c>
      <c r="O1066" s="39">
        <v>42485</v>
      </c>
      <c r="P1066" s="38" t="s">
        <v>1632</v>
      </c>
      <c r="Q1066" s="65">
        <v>3439114.65</v>
      </c>
    </row>
    <row r="1067" spans="1:17" ht="23.25" x14ac:dyDescent="0.25">
      <c r="A1067" s="1">
        <v>1066</v>
      </c>
      <c r="B1067" s="2" t="s">
        <v>495</v>
      </c>
      <c r="C1067" s="49"/>
      <c r="D1067" s="50" t="s">
        <v>415</v>
      </c>
      <c r="E1067" s="50" t="s">
        <v>18</v>
      </c>
      <c r="F1067" s="50" t="s">
        <v>416</v>
      </c>
      <c r="G1067" s="50" t="s">
        <v>20</v>
      </c>
      <c r="H1067" s="50" t="s">
        <v>475</v>
      </c>
      <c r="I1067" s="51">
        <v>32</v>
      </c>
      <c r="J1067" s="52" t="str">
        <f t="shared" si="17"/>
        <v>муниципальное образование «город Екатеринбург», г. Екатеринбург, ул. Фрезеровщиков, д. 32</v>
      </c>
      <c r="K1067" s="51">
        <v>4683.3</v>
      </c>
      <c r="L1067" s="51">
        <v>85</v>
      </c>
      <c r="M1067" s="51">
        <v>2</v>
      </c>
      <c r="N1067" s="53" t="s">
        <v>1482</v>
      </c>
      <c r="O1067" s="54">
        <v>42570</v>
      </c>
      <c r="P1067" s="55" t="s">
        <v>1494</v>
      </c>
      <c r="Q1067" s="65">
        <v>3706857.36</v>
      </c>
    </row>
    <row r="1068" spans="1:17" ht="23.25" x14ac:dyDescent="0.25">
      <c r="A1068" s="1">
        <v>1067</v>
      </c>
      <c r="B1068" s="2" t="s">
        <v>495</v>
      </c>
      <c r="C1068" s="49"/>
      <c r="D1068" s="50" t="s">
        <v>415</v>
      </c>
      <c r="E1068" s="50" t="s">
        <v>18</v>
      </c>
      <c r="F1068" s="50" t="s">
        <v>416</v>
      </c>
      <c r="G1068" s="50" t="s">
        <v>20</v>
      </c>
      <c r="H1068" s="50" t="s">
        <v>475</v>
      </c>
      <c r="I1068" s="51">
        <v>34</v>
      </c>
      <c r="J1068" s="52" t="str">
        <f t="shared" si="17"/>
        <v>муниципальное образование «город Екатеринбург», г. Екатеринбург, ул. Фрезеровщиков, д. 34</v>
      </c>
      <c r="K1068" s="51">
        <v>4824.3</v>
      </c>
      <c r="L1068" s="51">
        <v>82</v>
      </c>
      <c r="M1068" s="51">
        <v>2</v>
      </c>
      <c r="N1068" s="53" t="s">
        <v>1482</v>
      </c>
      <c r="O1068" s="54">
        <v>42570</v>
      </c>
      <c r="P1068" s="55" t="s">
        <v>1494</v>
      </c>
      <c r="Q1068" s="65">
        <v>3738662.54</v>
      </c>
    </row>
    <row r="1069" spans="1:17" ht="23.25" x14ac:dyDescent="0.25">
      <c r="A1069" s="1">
        <v>1068</v>
      </c>
      <c r="B1069" s="2" t="s">
        <v>495</v>
      </c>
      <c r="C1069" s="24"/>
      <c r="D1069" s="29" t="s">
        <v>415</v>
      </c>
      <c r="E1069" s="29" t="s">
        <v>18</v>
      </c>
      <c r="F1069" s="29" t="s">
        <v>416</v>
      </c>
      <c r="G1069" s="29" t="s">
        <v>20</v>
      </c>
      <c r="H1069" s="29" t="s">
        <v>445</v>
      </c>
      <c r="I1069" s="42">
        <v>5</v>
      </c>
      <c r="J1069" s="33" t="str">
        <f t="shared" si="17"/>
        <v>муниципальное образование «город Екатеринбург», г. Екатеринбург, ул. Хомякова, д. 5</v>
      </c>
      <c r="K1069" s="42">
        <v>966.7</v>
      </c>
      <c r="L1069" s="42">
        <v>10</v>
      </c>
      <c r="M1069" s="42">
        <v>6</v>
      </c>
      <c r="N1069" s="47" t="s">
        <v>1699</v>
      </c>
      <c r="O1069" s="39">
        <v>42219</v>
      </c>
      <c r="P1069" s="38" t="s">
        <v>1658</v>
      </c>
      <c r="Q1069" s="65">
        <v>874451.98</v>
      </c>
    </row>
    <row r="1070" spans="1:17" ht="23.25" x14ac:dyDescent="0.25">
      <c r="A1070" s="1">
        <v>1069</v>
      </c>
      <c r="B1070" s="2" t="s">
        <v>495</v>
      </c>
      <c r="C1070" s="24"/>
      <c r="D1070" s="29" t="s">
        <v>415</v>
      </c>
      <c r="E1070" s="29" t="s">
        <v>18</v>
      </c>
      <c r="F1070" s="29" t="s">
        <v>416</v>
      </c>
      <c r="G1070" s="29" t="s">
        <v>20</v>
      </c>
      <c r="H1070" s="29" t="s">
        <v>445</v>
      </c>
      <c r="I1070" s="42">
        <v>7</v>
      </c>
      <c r="J1070" s="33" t="str">
        <f t="shared" si="17"/>
        <v>муниципальное образование «город Екатеринбург», г. Екатеринбург, ул. Хомякова, д. 7</v>
      </c>
      <c r="K1070" s="42">
        <v>858.8</v>
      </c>
      <c r="L1070" s="42">
        <v>12</v>
      </c>
      <c r="M1070" s="42">
        <v>5</v>
      </c>
      <c r="N1070" s="47" t="s">
        <v>1699</v>
      </c>
      <c r="O1070" s="39">
        <v>42219</v>
      </c>
      <c r="P1070" s="38" t="s">
        <v>1658</v>
      </c>
      <c r="Q1070" s="65">
        <v>1938024.92</v>
      </c>
    </row>
    <row r="1071" spans="1:17" ht="23.25" x14ac:dyDescent="0.25">
      <c r="A1071" s="1">
        <v>1070</v>
      </c>
      <c r="B1071" s="2" t="s">
        <v>495</v>
      </c>
      <c r="C1071" s="24"/>
      <c r="D1071" s="29" t="s">
        <v>415</v>
      </c>
      <c r="E1071" s="29" t="s">
        <v>18</v>
      </c>
      <c r="F1071" s="29" t="s">
        <v>416</v>
      </c>
      <c r="G1071" s="29" t="s">
        <v>20</v>
      </c>
      <c r="H1071" s="29" t="s">
        <v>445</v>
      </c>
      <c r="I1071" s="42">
        <v>8</v>
      </c>
      <c r="J1071" s="33" t="str">
        <f t="shared" si="17"/>
        <v>муниципальное образование «город Екатеринбург», г. Екатеринбург, ул. Хомякова, д. 8</v>
      </c>
      <c r="K1071" s="42">
        <v>709.8</v>
      </c>
      <c r="L1071" s="42">
        <v>12</v>
      </c>
      <c r="M1071" s="42">
        <v>1</v>
      </c>
      <c r="N1071" s="47" t="s">
        <v>1657</v>
      </c>
      <c r="O1071" s="39">
        <v>42241</v>
      </c>
      <c r="P1071" s="38" t="s">
        <v>1658</v>
      </c>
      <c r="Q1071" s="65">
        <v>158810.29999999999</v>
      </c>
    </row>
    <row r="1072" spans="1:17" ht="23.25" x14ac:dyDescent="0.25">
      <c r="A1072" s="1">
        <v>1071</v>
      </c>
      <c r="B1072" s="2" t="s">
        <v>495</v>
      </c>
      <c r="C1072" s="24"/>
      <c r="D1072" s="29" t="s">
        <v>415</v>
      </c>
      <c r="E1072" s="29" t="s">
        <v>18</v>
      </c>
      <c r="F1072" s="29" t="s">
        <v>416</v>
      </c>
      <c r="G1072" s="29" t="s">
        <v>20</v>
      </c>
      <c r="H1072" s="29" t="s">
        <v>39</v>
      </c>
      <c r="I1072" s="42">
        <v>12</v>
      </c>
      <c r="J1072" s="33" t="str">
        <f t="shared" si="17"/>
        <v>муниципальное образование «город Екатеринбург», г. Екатеринбург, ул. Центральная, д. 12</v>
      </c>
      <c r="K1072" s="42">
        <v>523.6</v>
      </c>
      <c r="L1072" s="42">
        <v>29</v>
      </c>
      <c r="M1072" s="42">
        <v>8</v>
      </c>
      <c r="N1072" s="47" t="s">
        <v>1674</v>
      </c>
      <c r="O1072" s="39">
        <v>42219</v>
      </c>
      <c r="P1072" s="38" t="s">
        <v>1630</v>
      </c>
      <c r="Q1072" s="65">
        <v>3177033.18</v>
      </c>
    </row>
    <row r="1073" spans="1:17" ht="23.25" x14ac:dyDescent="0.25">
      <c r="A1073" s="1">
        <v>1072</v>
      </c>
      <c r="B1073" s="2" t="s">
        <v>495</v>
      </c>
      <c r="C1073" s="24"/>
      <c r="D1073" s="29" t="s">
        <v>415</v>
      </c>
      <c r="E1073" s="29" t="s">
        <v>18</v>
      </c>
      <c r="F1073" s="29" t="s">
        <v>416</v>
      </c>
      <c r="G1073" s="29" t="s">
        <v>20</v>
      </c>
      <c r="H1073" s="29" t="s">
        <v>432</v>
      </c>
      <c r="I1073" s="42">
        <v>1</v>
      </c>
      <c r="J1073" s="33" t="str">
        <f t="shared" si="17"/>
        <v>муниципальное образование «город Екатеринбург», г. Екатеринбург, ул. Чекистов, д. 1</v>
      </c>
      <c r="K1073" s="42">
        <v>837.3</v>
      </c>
      <c r="L1073" s="42">
        <v>14</v>
      </c>
      <c r="M1073" s="42">
        <v>6</v>
      </c>
      <c r="N1073" s="47" t="s">
        <v>1631</v>
      </c>
      <c r="O1073" s="39">
        <v>42219</v>
      </c>
      <c r="P1073" s="38" t="s">
        <v>1632</v>
      </c>
      <c r="Q1073" s="65">
        <v>2883964.28</v>
      </c>
    </row>
    <row r="1074" spans="1:17" ht="45" x14ac:dyDescent="0.25">
      <c r="A1074" s="1">
        <v>1073</v>
      </c>
      <c r="B1074" s="2" t="s">
        <v>495</v>
      </c>
      <c r="C1074" s="24"/>
      <c r="D1074" s="29" t="s">
        <v>415</v>
      </c>
      <c r="E1074" s="29" t="s">
        <v>18</v>
      </c>
      <c r="F1074" s="29" t="s">
        <v>416</v>
      </c>
      <c r="G1074" s="29" t="s">
        <v>20</v>
      </c>
      <c r="H1074" s="29" t="s">
        <v>458</v>
      </c>
      <c r="I1074" s="42">
        <v>37</v>
      </c>
      <c r="J1074" s="33" t="str">
        <f t="shared" si="17"/>
        <v>муниципальное образование «город Екатеринбург», г. Екатеринбург, ул. Черняховского, д. 37</v>
      </c>
      <c r="K1074" s="42">
        <v>1346.2</v>
      </c>
      <c r="L1074" s="42">
        <v>24</v>
      </c>
      <c r="M1074" s="42">
        <v>8</v>
      </c>
      <c r="N1074" s="47" t="s">
        <v>1939</v>
      </c>
      <c r="O1074" s="39" t="s">
        <v>1940</v>
      </c>
      <c r="P1074" s="38" t="s">
        <v>1941</v>
      </c>
      <c r="Q1074" s="65">
        <v>6527986.54</v>
      </c>
    </row>
    <row r="1075" spans="1:17" ht="23.25" x14ac:dyDescent="0.25">
      <c r="A1075" s="1">
        <v>1074</v>
      </c>
      <c r="B1075" s="2" t="s">
        <v>495</v>
      </c>
      <c r="C1075" s="24"/>
      <c r="D1075" s="29" t="s">
        <v>415</v>
      </c>
      <c r="E1075" s="29" t="s">
        <v>18</v>
      </c>
      <c r="F1075" s="29" t="s">
        <v>416</v>
      </c>
      <c r="G1075" s="29" t="s">
        <v>20</v>
      </c>
      <c r="H1075" s="29" t="s">
        <v>458</v>
      </c>
      <c r="I1075" s="42">
        <v>39</v>
      </c>
      <c r="J1075" s="33" t="str">
        <f t="shared" si="17"/>
        <v>муниципальное образование «город Екатеринбург», г. Екатеринбург, ул. Черняховского, д. 39</v>
      </c>
      <c r="K1075" s="42">
        <v>1476</v>
      </c>
      <c r="L1075" s="42">
        <v>21</v>
      </c>
      <c r="M1075" s="42">
        <v>8</v>
      </c>
      <c r="N1075" s="47" t="s">
        <v>1674</v>
      </c>
      <c r="O1075" s="39">
        <v>42219</v>
      </c>
      <c r="P1075" s="38" t="s">
        <v>1630</v>
      </c>
      <c r="Q1075" s="65">
        <v>7184168.04</v>
      </c>
    </row>
    <row r="1076" spans="1:17" ht="23.25" x14ac:dyDescent="0.25">
      <c r="A1076" s="1">
        <v>1075</v>
      </c>
      <c r="B1076" s="2" t="s">
        <v>495</v>
      </c>
      <c r="C1076" s="49"/>
      <c r="D1076" s="50" t="s">
        <v>415</v>
      </c>
      <c r="E1076" s="50" t="s">
        <v>18</v>
      </c>
      <c r="F1076" s="50" t="s">
        <v>416</v>
      </c>
      <c r="G1076" s="50" t="s">
        <v>20</v>
      </c>
      <c r="H1076" s="50" t="s">
        <v>274</v>
      </c>
      <c r="I1076" s="51">
        <v>127</v>
      </c>
      <c r="J1076" s="52" t="str">
        <f t="shared" si="17"/>
        <v>муниципальное образование «город Екатеринбург», г. Екатеринбург, ул. Чкалова, д. 127</v>
      </c>
      <c r="K1076" s="51">
        <v>8233.2999999999993</v>
      </c>
      <c r="L1076" s="51">
        <v>144</v>
      </c>
      <c r="M1076" s="51">
        <v>2</v>
      </c>
      <c r="N1076" s="53" t="s">
        <v>1481</v>
      </c>
      <c r="O1076" s="54">
        <v>42570</v>
      </c>
      <c r="P1076" s="55" t="s">
        <v>1494</v>
      </c>
      <c r="Q1076" s="65">
        <v>3848423.26</v>
      </c>
    </row>
    <row r="1077" spans="1:17" ht="23.25" x14ac:dyDescent="0.25">
      <c r="A1077" s="1">
        <v>1076</v>
      </c>
      <c r="B1077" s="2" t="s">
        <v>495</v>
      </c>
      <c r="C1077" s="49"/>
      <c r="D1077" s="50" t="s">
        <v>415</v>
      </c>
      <c r="E1077" s="50" t="s">
        <v>18</v>
      </c>
      <c r="F1077" s="50" t="s">
        <v>416</v>
      </c>
      <c r="G1077" s="50" t="s">
        <v>20</v>
      </c>
      <c r="H1077" s="50" t="s">
        <v>274</v>
      </c>
      <c r="I1077" s="51">
        <v>129</v>
      </c>
      <c r="J1077" s="52" t="str">
        <f t="shared" si="17"/>
        <v>муниципальное образование «город Екатеринбург», г. Екатеринбург, ул. Чкалова, д. 129</v>
      </c>
      <c r="K1077" s="51">
        <v>11496.9</v>
      </c>
      <c r="L1077" s="51">
        <v>216</v>
      </c>
      <c r="M1077" s="51">
        <v>6</v>
      </c>
      <c r="N1077" s="53" t="s">
        <v>1481</v>
      </c>
      <c r="O1077" s="54">
        <v>42570</v>
      </c>
      <c r="P1077" s="55" t="s">
        <v>1494</v>
      </c>
      <c r="Q1077" s="65">
        <v>11553058.48</v>
      </c>
    </row>
    <row r="1078" spans="1:17" ht="45" x14ac:dyDescent="0.25">
      <c r="A1078" s="1">
        <v>1077</v>
      </c>
      <c r="B1078" s="2" t="s">
        <v>495</v>
      </c>
      <c r="C1078" s="24"/>
      <c r="D1078" s="29" t="s">
        <v>415</v>
      </c>
      <c r="E1078" s="29" t="s">
        <v>18</v>
      </c>
      <c r="F1078" s="29" t="s">
        <v>416</v>
      </c>
      <c r="G1078" s="29" t="s">
        <v>20</v>
      </c>
      <c r="H1078" s="29" t="s">
        <v>494</v>
      </c>
      <c r="I1078" s="42">
        <v>19</v>
      </c>
      <c r="J1078" s="33" t="str">
        <f t="shared" si="17"/>
        <v>муниципальное образование «город Екатеринбург», г. Екатеринбург, ул. Шейнкмана, д. 19</v>
      </c>
      <c r="K1078" s="42">
        <v>11851.8</v>
      </c>
      <c r="L1078" s="42">
        <v>156</v>
      </c>
      <c r="M1078" s="42">
        <v>8</v>
      </c>
      <c r="N1078" s="47" t="s">
        <v>1950</v>
      </c>
      <c r="O1078" s="39" t="s">
        <v>1951</v>
      </c>
      <c r="P1078" s="38" t="s">
        <v>1952</v>
      </c>
      <c r="Q1078" s="65">
        <v>46671200.699999996</v>
      </c>
    </row>
    <row r="1079" spans="1:17" ht="23.25" x14ac:dyDescent="0.25">
      <c r="A1079" s="1">
        <v>1078</v>
      </c>
      <c r="B1079" s="2" t="s">
        <v>495</v>
      </c>
      <c r="C1079" s="24"/>
      <c r="D1079" s="29" t="s">
        <v>415</v>
      </c>
      <c r="E1079" s="29" t="s">
        <v>18</v>
      </c>
      <c r="F1079" s="29" t="s">
        <v>416</v>
      </c>
      <c r="G1079" s="29" t="s">
        <v>20</v>
      </c>
      <c r="H1079" s="29" t="s">
        <v>433</v>
      </c>
      <c r="I1079" s="42">
        <v>14</v>
      </c>
      <c r="J1079" s="33" t="str">
        <f t="shared" si="17"/>
        <v>муниципальное образование «город Екатеринбург», г. Екатеринбург, ул. Шефская, д. 14</v>
      </c>
      <c r="K1079" s="42">
        <v>702.9</v>
      </c>
      <c r="L1079" s="42">
        <v>16</v>
      </c>
      <c r="M1079" s="42">
        <v>8</v>
      </c>
      <c r="N1079" s="47" t="s">
        <v>1633</v>
      </c>
      <c r="O1079" s="39">
        <v>42202</v>
      </c>
      <c r="P1079" s="38" t="s">
        <v>1847</v>
      </c>
      <c r="Q1079" s="65">
        <v>3526117.28</v>
      </c>
    </row>
    <row r="1080" spans="1:17" ht="23.25" x14ac:dyDescent="0.25">
      <c r="A1080" s="1">
        <v>1079</v>
      </c>
      <c r="B1080" s="2" t="s">
        <v>495</v>
      </c>
      <c r="C1080" s="49"/>
      <c r="D1080" s="50" t="s">
        <v>415</v>
      </c>
      <c r="E1080" s="50" t="s">
        <v>18</v>
      </c>
      <c r="F1080" s="50" t="s">
        <v>416</v>
      </c>
      <c r="G1080" s="50" t="s">
        <v>20</v>
      </c>
      <c r="H1080" s="50" t="s">
        <v>479</v>
      </c>
      <c r="I1080" s="51">
        <v>62</v>
      </c>
      <c r="J1080" s="52" t="str">
        <f t="shared" si="17"/>
        <v>муниципальное образование «город Екатеринбург», г. Екатеринбург, ул. Щорса, д. 62</v>
      </c>
      <c r="K1080" s="51">
        <v>4259.5</v>
      </c>
      <c r="L1080" s="51">
        <v>79</v>
      </c>
      <c r="M1080" s="51">
        <v>1</v>
      </c>
      <c r="N1080" s="53" t="s">
        <v>1481</v>
      </c>
      <c r="O1080" s="54">
        <v>42570</v>
      </c>
      <c r="P1080" s="55" t="s">
        <v>1494</v>
      </c>
      <c r="Q1080" s="65">
        <v>2050457.81</v>
      </c>
    </row>
    <row r="1081" spans="1:17" ht="23.25" x14ac:dyDescent="0.25">
      <c r="A1081" s="1">
        <v>1080</v>
      </c>
      <c r="B1081" s="2" t="s">
        <v>495</v>
      </c>
      <c r="C1081" s="24"/>
      <c r="D1081" s="29" t="s">
        <v>415</v>
      </c>
      <c r="E1081" s="29" t="s">
        <v>18</v>
      </c>
      <c r="F1081" s="29" t="s">
        <v>416</v>
      </c>
      <c r="G1081" s="29" t="s">
        <v>20</v>
      </c>
      <c r="H1081" s="29" t="s">
        <v>479</v>
      </c>
      <c r="I1081" s="42" t="s">
        <v>1450</v>
      </c>
      <c r="J1081" s="33" t="str">
        <f t="shared" si="17"/>
        <v>муниципальное образование «город Екатеринбург», г. Екатеринбург, ул. Щорса, д. 92А КОРПУС 7</v>
      </c>
      <c r="K1081" s="42">
        <v>431.7</v>
      </c>
      <c r="L1081" s="42">
        <v>8</v>
      </c>
      <c r="M1081" s="42">
        <v>8</v>
      </c>
      <c r="N1081" s="47" t="s">
        <v>1702</v>
      </c>
      <c r="O1081" s="39">
        <v>42517</v>
      </c>
      <c r="P1081" s="38" t="s">
        <v>1683</v>
      </c>
      <c r="Q1081" s="65">
        <v>2600373.5499999998</v>
      </c>
    </row>
    <row r="1082" spans="1:17" ht="23.25" x14ac:dyDescent="0.25">
      <c r="A1082" s="1">
        <v>1081</v>
      </c>
      <c r="B1082" s="2" t="s">
        <v>495</v>
      </c>
      <c r="C1082" s="24"/>
      <c r="D1082" s="29" t="s">
        <v>415</v>
      </c>
      <c r="E1082" s="29" t="s">
        <v>18</v>
      </c>
      <c r="F1082" s="29" t="s">
        <v>416</v>
      </c>
      <c r="G1082" s="29" t="s">
        <v>20</v>
      </c>
      <c r="H1082" s="29" t="s">
        <v>446</v>
      </c>
      <c r="I1082" s="42">
        <v>1</v>
      </c>
      <c r="J1082" s="33" t="str">
        <f t="shared" si="17"/>
        <v>муниципальное образование «город Екатеринбург», г. Екатеринбург, ул. Энергостроителей, д. 1</v>
      </c>
      <c r="K1082" s="42">
        <v>472</v>
      </c>
      <c r="L1082" s="42">
        <v>7</v>
      </c>
      <c r="M1082" s="42">
        <v>8</v>
      </c>
      <c r="N1082" s="47" t="s">
        <v>1691</v>
      </c>
      <c r="O1082" s="39">
        <v>42514</v>
      </c>
      <c r="P1082" s="38" t="s">
        <v>1692</v>
      </c>
      <c r="Q1082" s="65">
        <v>2978009.62</v>
      </c>
    </row>
    <row r="1083" spans="1:17" ht="23.25" x14ac:dyDescent="0.25">
      <c r="A1083" s="1">
        <v>1082</v>
      </c>
      <c r="B1083" s="2" t="s">
        <v>495</v>
      </c>
      <c r="C1083" s="24"/>
      <c r="D1083" s="29" t="s">
        <v>415</v>
      </c>
      <c r="E1083" s="29" t="s">
        <v>18</v>
      </c>
      <c r="F1083" s="29" t="s">
        <v>416</v>
      </c>
      <c r="G1083" s="29" t="s">
        <v>20</v>
      </c>
      <c r="H1083" s="29" t="s">
        <v>446</v>
      </c>
      <c r="I1083" s="42">
        <v>13</v>
      </c>
      <c r="J1083" s="33" t="str">
        <f t="shared" si="17"/>
        <v>муниципальное образование «город Екатеринбург», г. Екатеринбург, ул. Энергостроителей, д. 13</v>
      </c>
      <c r="K1083" s="42">
        <v>944.3</v>
      </c>
      <c r="L1083" s="42">
        <v>18</v>
      </c>
      <c r="M1083" s="42">
        <v>8</v>
      </c>
      <c r="N1083" s="47" t="s">
        <v>1691</v>
      </c>
      <c r="O1083" s="39">
        <v>42514</v>
      </c>
      <c r="P1083" s="38" t="s">
        <v>1692</v>
      </c>
      <c r="Q1083" s="65">
        <v>6084123.6600000001</v>
      </c>
    </row>
    <row r="1084" spans="1:17" ht="23.25" x14ac:dyDescent="0.25">
      <c r="A1084" s="1">
        <v>1083</v>
      </c>
      <c r="B1084" s="2" t="s">
        <v>495</v>
      </c>
      <c r="C1084" s="24"/>
      <c r="D1084" s="29" t="s">
        <v>415</v>
      </c>
      <c r="E1084" s="29" t="s">
        <v>18</v>
      </c>
      <c r="F1084" s="29" t="s">
        <v>416</v>
      </c>
      <c r="G1084" s="29" t="s">
        <v>20</v>
      </c>
      <c r="H1084" s="29" t="s">
        <v>446</v>
      </c>
      <c r="I1084" s="42">
        <v>3</v>
      </c>
      <c r="J1084" s="33" t="str">
        <f t="shared" si="17"/>
        <v>муниципальное образование «город Екатеринбург», г. Екатеринбург, ул. Энергостроителей, д. 3</v>
      </c>
      <c r="K1084" s="42">
        <v>544</v>
      </c>
      <c r="L1084" s="42">
        <v>8</v>
      </c>
      <c r="M1084" s="42">
        <v>8</v>
      </c>
      <c r="N1084" s="47" t="s">
        <v>1691</v>
      </c>
      <c r="O1084" s="39">
        <v>42514</v>
      </c>
      <c r="P1084" s="38" t="s">
        <v>1692</v>
      </c>
      <c r="Q1084" s="65">
        <v>3519986.02</v>
      </c>
    </row>
    <row r="1085" spans="1:17" ht="23.25" x14ac:dyDescent="0.25">
      <c r="A1085" s="1">
        <v>1084</v>
      </c>
      <c r="B1085" s="2" t="s">
        <v>495</v>
      </c>
      <c r="C1085" s="24"/>
      <c r="D1085" s="29" t="s">
        <v>415</v>
      </c>
      <c r="E1085" s="29" t="s">
        <v>18</v>
      </c>
      <c r="F1085" s="29" t="s">
        <v>416</v>
      </c>
      <c r="G1085" s="29" t="s">
        <v>20</v>
      </c>
      <c r="H1085" s="29" t="s">
        <v>446</v>
      </c>
      <c r="I1085" s="42">
        <v>7</v>
      </c>
      <c r="J1085" s="33" t="str">
        <f t="shared" si="17"/>
        <v>муниципальное образование «город Екатеринбург», г. Екатеринбург, ул. Энергостроителей, д. 7</v>
      </c>
      <c r="K1085" s="42">
        <v>1117.9000000000001</v>
      </c>
      <c r="L1085" s="42">
        <v>6</v>
      </c>
      <c r="M1085" s="42">
        <v>8</v>
      </c>
      <c r="N1085" s="47" t="s">
        <v>1694</v>
      </c>
      <c r="O1085" s="39">
        <v>42219</v>
      </c>
      <c r="P1085" s="38" t="s">
        <v>1658</v>
      </c>
      <c r="Q1085" s="65">
        <v>3039018.02</v>
      </c>
    </row>
    <row r="1086" spans="1:17" ht="23.25" x14ac:dyDescent="0.25">
      <c r="A1086" s="1">
        <v>1085</v>
      </c>
      <c r="B1086" s="2" t="s">
        <v>495</v>
      </c>
      <c r="C1086" s="24"/>
      <c r="D1086" s="29" t="s">
        <v>415</v>
      </c>
      <c r="E1086" s="29" t="s">
        <v>18</v>
      </c>
      <c r="F1086" s="29" t="s">
        <v>416</v>
      </c>
      <c r="G1086" s="29" t="s">
        <v>20</v>
      </c>
      <c r="H1086" s="29" t="s">
        <v>434</v>
      </c>
      <c r="I1086" s="42">
        <v>38</v>
      </c>
      <c r="J1086" s="33" t="str">
        <f t="shared" si="17"/>
        <v>муниципальное образование «город Екатеринбург», г. Екатеринбург, ул. Энтузиастов, д. 38</v>
      </c>
      <c r="K1086" s="42">
        <v>371.9</v>
      </c>
      <c r="L1086" s="42">
        <v>8</v>
      </c>
      <c r="M1086" s="42">
        <v>8</v>
      </c>
      <c r="N1086" s="47" t="s">
        <v>1633</v>
      </c>
      <c r="O1086" s="39">
        <v>42202</v>
      </c>
      <c r="P1086" s="38" t="s">
        <v>1847</v>
      </c>
      <c r="Q1086" s="65">
        <v>1808512.82</v>
      </c>
    </row>
    <row r="1087" spans="1:17" ht="23.25" x14ac:dyDescent="0.25">
      <c r="A1087" s="1">
        <v>1086</v>
      </c>
      <c r="B1087" s="2" t="s">
        <v>495</v>
      </c>
      <c r="C1087" s="24"/>
      <c r="D1087" s="29" t="s">
        <v>415</v>
      </c>
      <c r="E1087" s="29" t="s">
        <v>18</v>
      </c>
      <c r="F1087" s="29" t="s">
        <v>416</v>
      </c>
      <c r="G1087" s="29" t="s">
        <v>20</v>
      </c>
      <c r="H1087" s="29" t="s">
        <v>434</v>
      </c>
      <c r="I1087" s="42">
        <v>40</v>
      </c>
      <c r="J1087" s="33" t="str">
        <f t="shared" si="17"/>
        <v>муниципальное образование «город Екатеринбург», г. Екатеринбург, ул. Энтузиастов, д. 40</v>
      </c>
      <c r="K1087" s="42">
        <v>367.7</v>
      </c>
      <c r="L1087" s="42">
        <v>8</v>
      </c>
      <c r="M1087" s="42">
        <v>8</v>
      </c>
      <c r="N1087" s="47" t="s">
        <v>1633</v>
      </c>
      <c r="O1087" s="39">
        <v>42202</v>
      </c>
      <c r="P1087" s="38" t="s">
        <v>1847</v>
      </c>
      <c r="Q1087" s="65">
        <v>1548402.23</v>
      </c>
    </row>
    <row r="1088" spans="1:17" ht="23.25" x14ac:dyDescent="0.25">
      <c r="A1088" s="1">
        <v>1087</v>
      </c>
      <c r="B1088" s="2" t="s">
        <v>495</v>
      </c>
      <c r="C1088" s="24"/>
      <c r="D1088" s="29" t="s">
        <v>415</v>
      </c>
      <c r="E1088" s="29" t="s">
        <v>18</v>
      </c>
      <c r="F1088" s="29" t="s">
        <v>416</v>
      </c>
      <c r="G1088" s="29" t="s">
        <v>20</v>
      </c>
      <c r="H1088" s="29" t="s">
        <v>434</v>
      </c>
      <c r="I1088" s="42">
        <v>61</v>
      </c>
      <c r="J1088" s="33" t="str">
        <f t="shared" si="17"/>
        <v>муниципальное образование «город Екатеринбург», г. Екатеринбург, ул. Энтузиастов, д. 61</v>
      </c>
      <c r="K1088" s="42">
        <v>615.79999999999995</v>
      </c>
      <c r="L1088" s="42">
        <v>30</v>
      </c>
      <c r="M1088" s="42">
        <v>8</v>
      </c>
      <c r="N1088" s="47" t="s">
        <v>1663</v>
      </c>
      <c r="O1088" s="39">
        <v>42501</v>
      </c>
      <c r="P1088" s="38" t="s">
        <v>1847</v>
      </c>
      <c r="Q1088" s="65">
        <v>4305360.9800000004</v>
      </c>
    </row>
    <row r="1089" spans="1:17" ht="23.25" x14ac:dyDescent="0.25">
      <c r="A1089" s="1">
        <v>1088</v>
      </c>
      <c r="B1089" s="2" t="s">
        <v>495</v>
      </c>
      <c r="C1089" s="24"/>
      <c r="D1089" s="29" t="s">
        <v>415</v>
      </c>
      <c r="E1089" s="29" t="s">
        <v>1500</v>
      </c>
      <c r="F1089" s="29" t="s">
        <v>1055</v>
      </c>
      <c r="G1089" s="29" t="s">
        <v>20</v>
      </c>
      <c r="H1089" s="29" t="s">
        <v>456</v>
      </c>
      <c r="I1089" s="42">
        <v>15</v>
      </c>
      <c r="J1089" s="33" t="str">
        <f t="shared" si="17"/>
        <v>муниципальное образование «город Екатеринбург», пос. Северка (г Екатеринбург), ул. Стрелочников, д. 15</v>
      </c>
      <c r="K1089" s="42">
        <v>487.8</v>
      </c>
      <c r="L1089" s="42">
        <v>21</v>
      </c>
      <c r="M1089" s="42">
        <v>6</v>
      </c>
      <c r="N1089" s="47" t="s">
        <v>1703</v>
      </c>
      <c r="O1089" s="39">
        <v>42521</v>
      </c>
      <c r="P1089" s="38" t="s">
        <v>1704</v>
      </c>
      <c r="Q1089" s="65">
        <v>2843608.84</v>
      </c>
    </row>
    <row r="1090" spans="1:17" ht="23.25" x14ac:dyDescent="0.25">
      <c r="A1090" s="1">
        <v>1089</v>
      </c>
      <c r="B1090" s="2" t="s">
        <v>495</v>
      </c>
      <c r="C1090" s="24"/>
      <c r="D1090" s="29" t="s">
        <v>415</v>
      </c>
      <c r="E1090" s="29" t="s">
        <v>1500</v>
      </c>
      <c r="F1090" s="29" t="s">
        <v>1055</v>
      </c>
      <c r="G1090" s="29" t="s">
        <v>20</v>
      </c>
      <c r="H1090" s="29" t="s">
        <v>456</v>
      </c>
      <c r="I1090" s="42">
        <v>25</v>
      </c>
      <c r="J1090" s="33" t="str">
        <f t="shared" ref="J1090:J1128" si="18">C1090&amp;""&amp;D1090&amp;", "&amp;E1090&amp;" "&amp;F1090&amp;", "&amp;G1090&amp;" "&amp;H1090&amp;", д. "&amp;I1090</f>
        <v>муниципальное образование «город Екатеринбург», пос. Северка (г Екатеринбург), ул. Стрелочников, д. 25</v>
      </c>
      <c r="K1090" s="42">
        <v>486.8</v>
      </c>
      <c r="L1090" s="42">
        <v>16</v>
      </c>
      <c r="M1090" s="42">
        <v>6</v>
      </c>
      <c r="N1090" s="47" t="s">
        <v>1703</v>
      </c>
      <c r="O1090" s="39">
        <v>42521</v>
      </c>
      <c r="P1090" s="38" t="s">
        <v>1704</v>
      </c>
      <c r="Q1090" s="65">
        <v>2953934.12</v>
      </c>
    </row>
    <row r="1091" spans="1:17" ht="23.25" x14ac:dyDescent="0.25">
      <c r="A1091" s="1">
        <v>1090</v>
      </c>
      <c r="B1091" s="2" t="s">
        <v>495</v>
      </c>
      <c r="C1091" s="24"/>
      <c r="D1091" s="29" t="s">
        <v>415</v>
      </c>
      <c r="E1091" s="29" t="s">
        <v>1500</v>
      </c>
      <c r="F1091" s="29" t="s">
        <v>452</v>
      </c>
      <c r="G1091" s="29" t="s">
        <v>20</v>
      </c>
      <c r="H1091" s="29" t="s">
        <v>36</v>
      </c>
      <c r="I1091" s="42">
        <v>10</v>
      </c>
      <c r="J1091" s="33" t="str">
        <f t="shared" si="18"/>
        <v>муниципальное образование «город Екатеринбург», пос. Шабровский (г Екатеринбург), ул. Ленина, д. 10</v>
      </c>
      <c r="K1091" s="42">
        <v>393.6</v>
      </c>
      <c r="L1091" s="42">
        <v>8</v>
      </c>
      <c r="M1091" s="42">
        <v>6</v>
      </c>
      <c r="N1091" s="47" t="s">
        <v>1705</v>
      </c>
      <c r="O1091" s="39">
        <v>42521</v>
      </c>
      <c r="P1091" s="38" t="s">
        <v>1704</v>
      </c>
      <c r="Q1091" s="65">
        <v>1663454.89</v>
      </c>
    </row>
    <row r="1092" spans="1:17" ht="23.25" x14ac:dyDescent="0.25">
      <c r="A1092" s="1">
        <v>1091</v>
      </c>
      <c r="B1092" s="2" t="s">
        <v>495</v>
      </c>
      <c r="C1092" s="24"/>
      <c r="D1092" s="29" t="s">
        <v>415</v>
      </c>
      <c r="E1092" s="29" t="s">
        <v>1500</v>
      </c>
      <c r="F1092" s="29" t="s">
        <v>452</v>
      </c>
      <c r="G1092" s="29" t="s">
        <v>20</v>
      </c>
      <c r="H1092" s="29" t="s">
        <v>36</v>
      </c>
      <c r="I1092" s="42">
        <v>17</v>
      </c>
      <c r="J1092" s="33" t="str">
        <f t="shared" si="18"/>
        <v>муниципальное образование «город Екатеринбург», пос. Шабровский (г Екатеринбург), ул. Ленина, д. 17</v>
      </c>
      <c r="K1092" s="42">
        <v>356.8</v>
      </c>
      <c r="L1092" s="42">
        <v>8</v>
      </c>
      <c r="M1092" s="42">
        <v>8</v>
      </c>
      <c r="N1092" s="47" t="s">
        <v>1674</v>
      </c>
      <c r="O1092" s="39">
        <v>42219</v>
      </c>
      <c r="P1092" s="38" t="s">
        <v>1630</v>
      </c>
      <c r="Q1092" s="65">
        <v>2037760.88</v>
      </c>
    </row>
    <row r="1093" spans="1:17" ht="23.25" x14ac:dyDescent="0.25">
      <c r="A1093" s="1">
        <v>1092</v>
      </c>
      <c r="B1093" s="2" t="s">
        <v>495</v>
      </c>
      <c r="C1093" s="24"/>
      <c r="D1093" s="29" t="s">
        <v>415</v>
      </c>
      <c r="E1093" s="29" t="s">
        <v>1500</v>
      </c>
      <c r="F1093" s="29" t="s">
        <v>452</v>
      </c>
      <c r="G1093" s="29" t="s">
        <v>20</v>
      </c>
      <c r="H1093" s="29" t="s">
        <v>36</v>
      </c>
      <c r="I1093" s="42">
        <v>18</v>
      </c>
      <c r="J1093" s="33" t="str">
        <f t="shared" si="18"/>
        <v>муниципальное образование «город Екатеринбург», пос. Шабровский (г Екатеринбург), ул. Ленина, д. 18</v>
      </c>
      <c r="K1093" s="42">
        <v>398.4</v>
      </c>
      <c r="L1093" s="42">
        <v>8</v>
      </c>
      <c r="M1093" s="42">
        <v>7</v>
      </c>
      <c r="N1093" s="47" t="s">
        <v>1705</v>
      </c>
      <c r="O1093" s="39">
        <v>42521</v>
      </c>
      <c r="P1093" s="38" t="s">
        <v>1704</v>
      </c>
      <c r="Q1093" s="65">
        <v>1951510.42</v>
      </c>
    </row>
    <row r="1094" spans="1:17" ht="23.25" x14ac:dyDescent="0.25">
      <c r="A1094" s="1">
        <v>1093</v>
      </c>
      <c r="B1094" s="2" t="s">
        <v>495</v>
      </c>
      <c r="C1094" s="24"/>
      <c r="D1094" s="29" t="s">
        <v>415</v>
      </c>
      <c r="E1094" s="29" t="s">
        <v>1500</v>
      </c>
      <c r="F1094" s="29" t="s">
        <v>452</v>
      </c>
      <c r="G1094" s="29" t="s">
        <v>20</v>
      </c>
      <c r="H1094" s="29" t="s">
        <v>36</v>
      </c>
      <c r="I1094" s="42">
        <v>6</v>
      </c>
      <c r="J1094" s="33" t="str">
        <f t="shared" si="18"/>
        <v>муниципальное образование «город Екатеринбург», пос. Шабровский (г Екатеринбург), ул. Ленина, д. 6</v>
      </c>
      <c r="K1094" s="42">
        <v>403</v>
      </c>
      <c r="L1094" s="42">
        <v>8</v>
      </c>
      <c r="M1094" s="42">
        <v>7</v>
      </c>
      <c r="N1094" s="47" t="s">
        <v>1705</v>
      </c>
      <c r="O1094" s="39">
        <v>42521</v>
      </c>
      <c r="P1094" s="38" t="s">
        <v>1704</v>
      </c>
      <c r="Q1094" s="65">
        <v>1659052.85</v>
      </c>
    </row>
    <row r="1095" spans="1:17" ht="23.25" x14ac:dyDescent="0.25">
      <c r="A1095" s="1">
        <v>1094</v>
      </c>
      <c r="B1095" s="2" t="s">
        <v>495</v>
      </c>
      <c r="C1095" s="24"/>
      <c r="D1095" s="29" t="s">
        <v>415</v>
      </c>
      <c r="E1095" s="29" t="s">
        <v>1500</v>
      </c>
      <c r="F1095" s="29" t="s">
        <v>452</v>
      </c>
      <c r="G1095" s="29" t="s">
        <v>20</v>
      </c>
      <c r="H1095" s="29" t="s">
        <v>203</v>
      </c>
      <c r="I1095" s="42">
        <v>3</v>
      </c>
      <c r="J1095" s="33" t="str">
        <f t="shared" si="18"/>
        <v>муниципальное образование «город Екатеринбург», пос. Шабровский (г Екатеринбург), ул. Луначарского, д. 3</v>
      </c>
      <c r="K1095" s="42">
        <v>401.4</v>
      </c>
      <c r="L1095" s="42">
        <v>8</v>
      </c>
      <c r="M1095" s="42">
        <v>1</v>
      </c>
      <c r="N1095" s="47" t="s">
        <v>1705</v>
      </c>
      <c r="O1095" s="39">
        <v>42521</v>
      </c>
      <c r="P1095" s="38" t="s">
        <v>1704</v>
      </c>
      <c r="Q1095" s="65">
        <v>132891.16</v>
      </c>
    </row>
    <row r="1096" spans="1:17" ht="23.25" x14ac:dyDescent="0.25">
      <c r="A1096" s="1">
        <v>1095</v>
      </c>
      <c r="B1096" s="2" t="s">
        <v>8</v>
      </c>
      <c r="C1096" s="24"/>
      <c r="D1096" s="29" t="s">
        <v>9</v>
      </c>
      <c r="E1096" s="29" t="s">
        <v>18</v>
      </c>
      <c r="F1096" s="29" t="s">
        <v>19</v>
      </c>
      <c r="G1096" s="29" t="s">
        <v>20</v>
      </c>
      <c r="H1096" s="29" t="s">
        <v>24</v>
      </c>
      <c r="I1096" s="42">
        <v>24</v>
      </c>
      <c r="J1096" s="33" t="str">
        <f t="shared" si="18"/>
        <v>муниципальное образование город Алапаевск, г. Алапаевск, ул. Береговая, д. 24</v>
      </c>
      <c r="K1096" s="42">
        <v>417.3</v>
      </c>
      <c r="L1096" s="42">
        <v>8</v>
      </c>
      <c r="M1096" s="42">
        <v>6</v>
      </c>
      <c r="N1096" s="47" t="s">
        <v>1655</v>
      </c>
      <c r="O1096" s="39">
        <v>42465</v>
      </c>
      <c r="P1096" s="38" t="s">
        <v>1608</v>
      </c>
      <c r="Q1096" s="65">
        <v>2328832.66</v>
      </c>
    </row>
    <row r="1097" spans="1:17" ht="23.25" x14ac:dyDescent="0.25">
      <c r="A1097" s="1">
        <v>1096</v>
      </c>
      <c r="B1097" s="2" t="s">
        <v>8</v>
      </c>
      <c r="C1097" s="24"/>
      <c r="D1097" s="29" t="s">
        <v>9</v>
      </c>
      <c r="E1097" s="29" t="s">
        <v>18</v>
      </c>
      <c r="F1097" s="29" t="s">
        <v>19</v>
      </c>
      <c r="G1097" s="29" t="s">
        <v>20</v>
      </c>
      <c r="H1097" s="29" t="s">
        <v>24</v>
      </c>
      <c r="I1097" s="42">
        <v>26</v>
      </c>
      <c r="J1097" s="33" t="str">
        <f t="shared" si="18"/>
        <v>муниципальное образование город Алапаевск, г. Алапаевск, ул. Береговая, д. 26</v>
      </c>
      <c r="K1097" s="42">
        <v>636.9</v>
      </c>
      <c r="L1097" s="42">
        <v>12</v>
      </c>
      <c r="M1097" s="42">
        <v>8</v>
      </c>
      <c r="N1097" s="47" t="s">
        <v>1843</v>
      </c>
      <c r="O1097" s="39" t="s">
        <v>1844</v>
      </c>
      <c r="P1097" s="38" t="s">
        <v>1845</v>
      </c>
      <c r="Q1097" s="65">
        <v>4162956.2199999997</v>
      </c>
    </row>
    <row r="1098" spans="1:17" ht="23.25" x14ac:dyDescent="0.25">
      <c r="A1098" s="1">
        <v>1097</v>
      </c>
      <c r="B1098" s="2" t="s">
        <v>8</v>
      </c>
      <c r="C1098" s="24"/>
      <c r="D1098" s="29" t="s">
        <v>9</v>
      </c>
      <c r="E1098" s="29" t="s">
        <v>18</v>
      </c>
      <c r="F1098" s="29" t="s">
        <v>19</v>
      </c>
      <c r="G1098" s="29" t="s">
        <v>20</v>
      </c>
      <c r="H1098" s="29" t="s">
        <v>24</v>
      </c>
      <c r="I1098" s="42">
        <v>28</v>
      </c>
      <c r="J1098" s="33" t="str">
        <f t="shared" si="18"/>
        <v>муниципальное образование город Алапаевск, г. Алапаевск, ул. Береговая, д. 28</v>
      </c>
      <c r="K1098" s="42">
        <v>643.29999999999995</v>
      </c>
      <c r="L1098" s="42">
        <v>12</v>
      </c>
      <c r="M1098" s="42">
        <v>8</v>
      </c>
      <c r="N1098" s="47" t="s">
        <v>1843</v>
      </c>
      <c r="O1098" s="39" t="s">
        <v>1844</v>
      </c>
      <c r="P1098" s="38" t="s">
        <v>1845</v>
      </c>
      <c r="Q1098" s="65">
        <v>4506780.38</v>
      </c>
    </row>
    <row r="1099" spans="1:17" ht="23.25" x14ac:dyDescent="0.25">
      <c r="A1099" s="1">
        <v>1098</v>
      </c>
      <c r="B1099" s="2" t="s">
        <v>8</v>
      </c>
      <c r="C1099" s="24"/>
      <c r="D1099" s="29" t="s">
        <v>9</v>
      </c>
      <c r="E1099" s="29" t="s">
        <v>18</v>
      </c>
      <c r="F1099" s="29" t="s">
        <v>19</v>
      </c>
      <c r="G1099" s="29" t="s">
        <v>20</v>
      </c>
      <c r="H1099" s="29" t="s">
        <v>24</v>
      </c>
      <c r="I1099" s="42">
        <v>30</v>
      </c>
      <c r="J1099" s="33" t="str">
        <f t="shared" si="18"/>
        <v>муниципальное образование город Алапаевск, г. Алапаевск, ул. Береговая, д. 30</v>
      </c>
      <c r="K1099" s="42">
        <v>414.6</v>
      </c>
      <c r="L1099" s="42">
        <v>8</v>
      </c>
      <c r="M1099" s="42">
        <v>8</v>
      </c>
      <c r="N1099" s="47" t="s">
        <v>1843</v>
      </c>
      <c r="O1099" s="39" t="s">
        <v>1844</v>
      </c>
      <c r="P1099" s="38" t="s">
        <v>1845</v>
      </c>
      <c r="Q1099" s="65">
        <v>2836433.26</v>
      </c>
    </row>
    <row r="1100" spans="1:17" ht="23.25" x14ac:dyDescent="0.25">
      <c r="A1100" s="1">
        <v>1099</v>
      </c>
      <c r="B1100" s="2" t="s">
        <v>8</v>
      </c>
      <c r="C1100" s="24"/>
      <c r="D1100" s="29" t="s">
        <v>9</v>
      </c>
      <c r="E1100" s="29" t="s">
        <v>18</v>
      </c>
      <c r="F1100" s="29" t="s">
        <v>19</v>
      </c>
      <c r="G1100" s="29" t="s">
        <v>20</v>
      </c>
      <c r="H1100" s="29" t="s">
        <v>24</v>
      </c>
      <c r="I1100" s="42">
        <v>32</v>
      </c>
      <c r="J1100" s="33" t="str">
        <f t="shared" si="18"/>
        <v>муниципальное образование город Алапаевск, г. Алапаевск, ул. Береговая, д. 32</v>
      </c>
      <c r="K1100" s="42">
        <v>417.5</v>
      </c>
      <c r="L1100" s="42">
        <v>8</v>
      </c>
      <c r="M1100" s="42">
        <v>6</v>
      </c>
      <c r="N1100" s="47" t="s">
        <v>1843</v>
      </c>
      <c r="O1100" s="39" t="s">
        <v>1844</v>
      </c>
      <c r="P1100" s="38" t="s">
        <v>1845</v>
      </c>
      <c r="Q1100" s="65">
        <v>2599683.96</v>
      </c>
    </row>
    <row r="1101" spans="1:17" ht="23.25" x14ac:dyDescent="0.25">
      <c r="A1101" s="1">
        <v>1100</v>
      </c>
      <c r="B1101" s="2" t="s">
        <v>8</v>
      </c>
      <c r="C1101" s="24"/>
      <c r="D1101" s="29" t="s">
        <v>9</v>
      </c>
      <c r="E1101" s="29" t="s">
        <v>18</v>
      </c>
      <c r="F1101" s="29" t="s">
        <v>19</v>
      </c>
      <c r="G1101" s="29" t="s">
        <v>20</v>
      </c>
      <c r="H1101" s="29" t="s">
        <v>21</v>
      </c>
      <c r="I1101" s="42">
        <v>11</v>
      </c>
      <c r="J1101" s="33" t="str">
        <f t="shared" si="18"/>
        <v>муниципальное образование город Алапаевск, г. Алапаевск, ул. Говырина, д. 11</v>
      </c>
      <c r="K1101" s="42">
        <v>546.6</v>
      </c>
      <c r="L1101" s="42">
        <v>8</v>
      </c>
      <c r="M1101" s="42">
        <v>5</v>
      </c>
      <c r="N1101" s="47" t="s">
        <v>1843</v>
      </c>
      <c r="O1101" s="39" t="s">
        <v>1844</v>
      </c>
      <c r="P1101" s="38" t="s">
        <v>1845</v>
      </c>
      <c r="Q1101" s="65">
        <v>2080647.98</v>
      </c>
    </row>
    <row r="1102" spans="1:17" ht="23.25" x14ac:dyDescent="0.25">
      <c r="A1102" s="1">
        <v>1101</v>
      </c>
      <c r="B1102" s="2" t="s">
        <v>8</v>
      </c>
      <c r="C1102" s="24"/>
      <c r="D1102" s="29" t="s">
        <v>9</v>
      </c>
      <c r="E1102" s="29" t="s">
        <v>18</v>
      </c>
      <c r="F1102" s="29" t="s">
        <v>19</v>
      </c>
      <c r="G1102" s="29" t="s">
        <v>20</v>
      </c>
      <c r="H1102" s="29" t="s">
        <v>22</v>
      </c>
      <c r="I1102" s="42">
        <v>10</v>
      </c>
      <c r="J1102" s="33" t="str">
        <f t="shared" si="18"/>
        <v>муниципальное образование город Алапаевск, г. Алапаевск, ул. Горняков, д. 10</v>
      </c>
      <c r="K1102" s="42">
        <v>387.4</v>
      </c>
      <c r="L1102" s="42">
        <v>8</v>
      </c>
      <c r="M1102" s="42">
        <v>6</v>
      </c>
      <c r="N1102" s="47" t="s">
        <v>1655</v>
      </c>
      <c r="O1102" s="39">
        <v>42465</v>
      </c>
      <c r="P1102" s="38" t="s">
        <v>1608</v>
      </c>
      <c r="Q1102" s="65">
        <v>1964984.38</v>
      </c>
    </row>
    <row r="1103" spans="1:17" ht="23.25" x14ac:dyDescent="0.25">
      <c r="A1103" s="1">
        <v>1102</v>
      </c>
      <c r="B1103" s="2" t="s">
        <v>8</v>
      </c>
      <c r="C1103" s="24"/>
      <c r="D1103" s="29" t="s">
        <v>9</v>
      </c>
      <c r="E1103" s="29" t="s">
        <v>18</v>
      </c>
      <c r="F1103" s="29" t="s">
        <v>19</v>
      </c>
      <c r="G1103" s="29" t="s">
        <v>20</v>
      </c>
      <c r="H1103" s="29" t="s">
        <v>22</v>
      </c>
      <c r="I1103" s="42">
        <v>6</v>
      </c>
      <c r="J1103" s="33" t="str">
        <f t="shared" si="18"/>
        <v>муниципальное образование город Алапаевск, г. Алапаевск, ул. Горняков, д. 6</v>
      </c>
      <c r="K1103" s="42">
        <v>530.20000000000005</v>
      </c>
      <c r="L1103" s="42">
        <v>17</v>
      </c>
      <c r="M1103" s="42">
        <v>5</v>
      </c>
      <c r="N1103" s="47" t="s">
        <v>1843</v>
      </c>
      <c r="O1103" s="39" t="s">
        <v>1844</v>
      </c>
      <c r="P1103" s="38" t="s">
        <v>1845</v>
      </c>
      <c r="Q1103" s="65">
        <v>1483737.9000000001</v>
      </c>
    </row>
    <row r="1104" spans="1:17" ht="33.75" x14ac:dyDescent="0.25">
      <c r="A1104" s="1">
        <v>1103</v>
      </c>
      <c r="B1104" s="2" t="s">
        <v>8</v>
      </c>
      <c r="C1104" s="49"/>
      <c r="D1104" s="50" t="s">
        <v>9</v>
      </c>
      <c r="E1104" s="50" t="s">
        <v>18</v>
      </c>
      <c r="F1104" s="50" t="s">
        <v>19</v>
      </c>
      <c r="G1104" s="50" t="s">
        <v>20</v>
      </c>
      <c r="H1104" s="50" t="s">
        <v>28</v>
      </c>
      <c r="I1104" s="51">
        <v>9</v>
      </c>
      <c r="J1104" s="52" t="str">
        <f t="shared" si="18"/>
        <v>муниципальное образование город Алапаевск, г. Алапаевск, ул. Калинина, д. 9</v>
      </c>
      <c r="K1104" s="51">
        <v>4838.6000000000004</v>
      </c>
      <c r="L1104" s="51">
        <v>125</v>
      </c>
      <c r="M1104" s="51">
        <v>2</v>
      </c>
      <c r="N1104" s="53" t="s">
        <v>1295</v>
      </c>
      <c r="O1104" s="54">
        <v>42598</v>
      </c>
      <c r="P1104" s="55" t="s">
        <v>1497</v>
      </c>
      <c r="Q1104" s="65">
        <v>3657535.04</v>
      </c>
    </row>
    <row r="1105" spans="1:17" ht="23.25" x14ac:dyDescent="0.25">
      <c r="A1105" s="1">
        <v>1104</v>
      </c>
      <c r="B1105" s="2" t="s">
        <v>8</v>
      </c>
      <c r="C1105" s="24"/>
      <c r="D1105" s="29" t="s">
        <v>9</v>
      </c>
      <c r="E1105" s="29" t="s">
        <v>18</v>
      </c>
      <c r="F1105" s="29" t="s">
        <v>19</v>
      </c>
      <c r="G1105" s="29" t="s">
        <v>20</v>
      </c>
      <c r="H1105" s="29" t="s">
        <v>27</v>
      </c>
      <c r="I1105" s="42">
        <v>8</v>
      </c>
      <c r="J1105" s="33" t="str">
        <f t="shared" si="18"/>
        <v>муниципальное образование город Алапаевск, г. Алапаевск, ул. Лизы Чайкиной, д. 8</v>
      </c>
      <c r="K1105" s="42">
        <v>574.29999999999995</v>
      </c>
      <c r="L1105" s="42">
        <v>10</v>
      </c>
      <c r="M1105" s="42">
        <v>6</v>
      </c>
      <c r="N1105" s="47" t="s">
        <v>1843</v>
      </c>
      <c r="O1105" s="39" t="s">
        <v>1844</v>
      </c>
      <c r="P1105" s="38" t="s">
        <v>1845</v>
      </c>
      <c r="Q1105" s="65">
        <v>1107503.1599999999</v>
      </c>
    </row>
    <row r="1106" spans="1:17" ht="45" x14ac:dyDescent="0.25">
      <c r="A1106" s="1">
        <v>1105</v>
      </c>
      <c r="B1106" s="2" t="s">
        <v>8</v>
      </c>
      <c r="C1106" s="49"/>
      <c r="D1106" s="50" t="s">
        <v>9</v>
      </c>
      <c r="E1106" s="50" t="s">
        <v>18</v>
      </c>
      <c r="F1106" s="50" t="s">
        <v>19</v>
      </c>
      <c r="G1106" s="50" t="s">
        <v>20</v>
      </c>
      <c r="H1106" s="50" t="s">
        <v>23</v>
      </c>
      <c r="I1106" s="51">
        <v>16</v>
      </c>
      <c r="J1106" s="52" t="str">
        <f t="shared" si="18"/>
        <v>муниципальное образование город Алапаевск, г. Алапаевск, ул. Николая Островского, д. 16</v>
      </c>
      <c r="K1106" s="51">
        <v>4332.6000000000004</v>
      </c>
      <c r="L1106" s="51">
        <v>122</v>
      </c>
      <c r="M1106" s="51">
        <v>2</v>
      </c>
      <c r="N1106" s="53" t="s">
        <v>1484</v>
      </c>
      <c r="O1106" s="54" t="s">
        <v>1485</v>
      </c>
      <c r="P1106" s="55" t="s">
        <v>1498</v>
      </c>
      <c r="Q1106" s="65">
        <v>3803689.74</v>
      </c>
    </row>
    <row r="1107" spans="1:17" ht="23.25" x14ac:dyDescent="0.25">
      <c r="A1107" s="1">
        <v>1106</v>
      </c>
      <c r="B1107" s="2" t="s">
        <v>8</v>
      </c>
      <c r="C1107" s="24"/>
      <c r="D1107" s="29" t="s">
        <v>9</v>
      </c>
      <c r="E1107" s="29" t="s">
        <v>18</v>
      </c>
      <c r="F1107" s="29" t="s">
        <v>19</v>
      </c>
      <c r="G1107" s="29" t="s">
        <v>20</v>
      </c>
      <c r="H1107" s="29" t="s">
        <v>26</v>
      </c>
      <c r="I1107" s="42">
        <v>27</v>
      </c>
      <c r="J1107" s="33" t="str">
        <f t="shared" si="18"/>
        <v>муниципальное образование город Алапаевск, г. Алапаевск, ул. Сафонова, д. 27</v>
      </c>
      <c r="K1107" s="42">
        <v>649.70000000000005</v>
      </c>
      <c r="L1107" s="42">
        <v>11</v>
      </c>
      <c r="M1107" s="42">
        <v>8</v>
      </c>
      <c r="N1107" s="47" t="s">
        <v>1843</v>
      </c>
      <c r="O1107" s="39" t="s">
        <v>1844</v>
      </c>
      <c r="P1107" s="38" t="s">
        <v>1845</v>
      </c>
      <c r="Q1107" s="65">
        <v>3804866.34</v>
      </c>
    </row>
    <row r="1108" spans="1:17" ht="23.25" x14ac:dyDescent="0.25">
      <c r="A1108" s="1">
        <v>1107</v>
      </c>
      <c r="B1108" s="2" t="s">
        <v>8</v>
      </c>
      <c r="C1108" s="24"/>
      <c r="D1108" s="29" t="s">
        <v>9</v>
      </c>
      <c r="E1108" s="29" t="s">
        <v>18</v>
      </c>
      <c r="F1108" s="29" t="s">
        <v>19</v>
      </c>
      <c r="G1108" s="29" t="s">
        <v>20</v>
      </c>
      <c r="H1108" s="29" t="s">
        <v>26</v>
      </c>
      <c r="I1108" s="42">
        <v>29</v>
      </c>
      <c r="J1108" s="33" t="str">
        <f t="shared" si="18"/>
        <v>муниципальное образование город Алапаевск, г. Алапаевск, ул. Сафонова, д. 29</v>
      </c>
      <c r="K1108" s="42">
        <v>584.9</v>
      </c>
      <c r="L1108" s="42">
        <v>9</v>
      </c>
      <c r="M1108" s="42">
        <v>5</v>
      </c>
      <c r="N1108" s="47" t="s">
        <v>1655</v>
      </c>
      <c r="O1108" s="39">
        <v>42465</v>
      </c>
      <c r="P1108" s="38" t="s">
        <v>1608</v>
      </c>
      <c r="Q1108" s="65">
        <v>3965886.78</v>
      </c>
    </row>
    <row r="1109" spans="1:17" ht="23.25" x14ac:dyDescent="0.25">
      <c r="A1109" s="1">
        <v>1108</v>
      </c>
      <c r="B1109" s="2" t="s">
        <v>8</v>
      </c>
      <c r="C1109" s="24"/>
      <c r="D1109" s="29" t="s">
        <v>9</v>
      </c>
      <c r="E1109" s="29" t="s">
        <v>18</v>
      </c>
      <c r="F1109" s="29" t="s">
        <v>19</v>
      </c>
      <c r="G1109" s="29" t="s">
        <v>20</v>
      </c>
      <c r="H1109" s="29" t="s">
        <v>26</v>
      </c>
      <c r="I1109" s="42">
        <v>31</v>
      </c>
      <c r="J1109" s="33" t="str">
        <f t="shared" si="18"/>
        <v>муниципальное образование город Алапаевск, г. Алапаевск, ул. Сафонова, д. 31</v>
      </c>
      <c r="K1109" s="42">
        <v>593.20000000000005</v>
      </c>
      <c r="L1109" s="42">
        <v>11</v>
      </c>
      <c r="M1109" s="42">
        <v>8</v>
      </c>
      <c r="N1109" s="47" t="s">
        <v>1655</v>
      </c>
      <c r="O1109" s="39">
        <v>42465</v>
      </c>
      <c r="P1109" s="38" t="s">
        <v>1608</v>
      </c>
      <c r="Q1109" s="65">
        <v>4070657.8</v>
      </c>
    </row>
    <row r="1110" spans="1:17" ht="23.25" x14ac:dyDescent="0.25">
      <c r="A1110" s="1">
        <v>1109</v>
      </c>
      <c r="B1110" s="2" t="s">
        <v>8</v>
      </c>
      <c r="C1110" s="24"/>
      <c r="D1110" s="29" t="s">
        <v>9</v>
      </c>
      <c r="E1110" s="29" t="s">
        <v>18</v>
      </c>
      <c r="F1110" s="29" t="s">
        <v>19</v>
      </c>
      <c r="G1110" s="29" t="s">
        <v>20</v>
      </c>
      <c r="H1110" s="29" t="s">
        <v>26</v>
      </c>
      <c r="I1110" s="42">
        <v>33</v>
      </c>
      <c r="J1110" s="33" t="str">
        <f t="shared" si="18"/>
        <v>муниципальное образование город Алапаевск, г. Алапаевск, ул. Сафонова, д. 33</v>
      </c>
      <c r="K1110" s="42">
        <v>369</v>
      </c>
      <c r="L1110" s="42">
        <v>7</v>
      </c>
      <c r="M1110" s="42">
        <v>8</v>
      </c>
      <c r="N1110" s="47" t="s">
        <v>1655</v>
      </c>
      <c r="O1110" s="39">
        <v>42465</v>
      </c>
      <c r="P1110" s="38" t="s">
        <v>1608</v>
      </c>
      <c r="Q1110" s="65">
        <v>2976238.52</v>
      </c>
    </row>
    <row r="1111" spans="1:17" ht="33.75" x14ac:dyDescent="0.25">
      <c r="A1111" s="1">
        <v>1110</v>
      </c>
      <c r="B1111" s="2" t="s">
        <v>8</v>
      </c>
      <c r="C1111" s="24"/>
      <c r="D1111" s="29" t="s">
        <v>9</v>
      </c>
      <c r="E1111" s="29" t="s">
        <v>18</v>
      </c>
      <c r="F1111" s="29" t="s">
        <v>19</v>
      </c>
      <c r="G1111" s="29" t="s">
        <v>20</v>
      </c>
      <c r="H1111" s="29" t="s">
        <v>471</v>
      </c>
      <c r="I1111" s="42">
        <v>1</v>
      </c>
      <c r="J1111" s="33" t="str">
        <f t="shared" si="18"/>
        <v>муниципальное образование город Алапаевск, г. Алапаевск, ул. Софьи Перовской, д. 1</v>
      </c>
      <c r="K1111" s="42">
        <v>416.4</v>
      </c>
      <c r="L1111" s="42">
        <v>8</v>
      </c>
      <c r="M1111" s="42">
        <v>8</v>
      </c>
      <c r="N1111" s="47" t="s">
        <v>1953</v>
      </c>
      <c r="O1111" s="39" t="s">
        <v>1954</v>
      </c>
      <c r="P1111" s="38" t="s">
        <v>1845</v>
      </c>
      <c r="Q1111" s="65">
        <v>2477696.7400000002</v>
      </c>
    </row>
    <row r="1112" spans="1:17" ht="23.25" x14ac:dyDescent="0.25">
      <c r="A1112" s="1">
        <v>1111</v>
      </c>
      <c r="B1112" s="2" t="s">
        <v>8</v>
      </c>
      <c r="C1112" s="24"/>
      <c r="D1112" s="29" t="s">
        <v>9</v>
      </c>
      <c r="E1112" s="29" t="s">
        <v>18</v>
      </c>
      <c r="F1112" s="29" t="s">
        <v>19</v>
      </c>
      <c r="G1112" s="29" t="s">
        <v>20</v>
      </c>
      <c r="H1112" s="29" t="s">
        <v>471</v>
      </c>
      <c r="I1112" s="42">
        <v>5</v>
      </c>
      <c r="J1112" s="33" t="str">
        <f t="shared" si="18"/>
        <v>муниципальное образование город Алапаевск, г. Алапаевск, ул. Софьи Перовской, д. 5</v>
      </c>
      <c r="K1112" s="42">
        <v>392.9</v>
      </c>
      <c r="L1112" s="42">
        <v>8</v>
      </c>
      <c r="M1112" s="42">
        <v>8</v>
      </c>
      <c r="N1112" s="47" t="s">
        <v>1843</v>
      </c>
      <c r="O1112" s="39" t="s">
        <v>1844</v>
      </c>
      <c r="P1112" s="38" t="s">
        <v>1845</v>
      </c>
      <c r="Q1112" s="65">
        <v>2152283.8199999998</v>
      </c>
    </row>
    <row r="1113" spans="1:17" ht="23.25" x14ac:dyDescent="0.25">
      <c r="A1113" s="1">
        <v>1112</v>
      </c>
      <c r="B1113" s="2" t="s">
        <v>8</v>
      </c>
      <c r="C1113" s="24"/>
      <c r="D1113" s="29" t="s">
        <v>9</v>
      </c>
      <c r="E1113" s="29" t="s">
        <v>1500</v>
      </c>
      <c r="F1113" s="29" t="s">
        <v>655</v>
      </c>
      <c r="G1113" s="29" t="s">
        <v>20</v>
      </c>
      <c r="H1113" s="29" t="s">
        <v>25</v>
      </c>
      <c r="I1113" s="42">
        <v>24</v>
      </c>
      <c r="J1113" s="33" t="str">
        <f t="shared" si="18"/>
        <v>муниципальное образование город Алапаевск, пос. Асбестовский (г Алапаевск), ул. Школьная, д. 24</v>
      </c>
      <c r="K1113" s="42">
        <v>609</v>
      </c>
      <c r="L1113" s="42">
        <v>8</v>
      </c>
      <c r="M1113" s="42">
        <v>6</v>
      </c>
      <c r="N1113" s="47" t="s">
        <v>1656</v>
      </c>
      <c r="O1113" s="39">
        <v>42321</v>
      </c>
      <c r="P1113" s="38" t="s">
        <v>1608</v>
      </c>
      <c r="Q1113" s="65">
        <v>2209876.86</v>
      </c>
    </row>
    <row r="1114" spans="1:17" ht="33.75" x14ac:dyDescent="0.25">
      <c r="A1114" s="1">
        <v>1113</v>
      </c>
      <c r="B1114" s="2" t="s">
        <v>218</v>
      </c>
      <c r="C1114" s="24" t="s">
        <v>5237</v>
      </c>
      <c r="D1114" s="88" t="s">
        <v>687</v>
      </c>
      <c r="E1114" s="29" t="s">
        <v>637</v>
      </c>
      <c r="F1114" s="31" t="s">
        <v>168</v>
      </c>
      <c r="G1114" s="29" t="s">
        <v>20</v>
      </c>
      <c r="H1114" s="29" t="s">
        <v>505</v>
      </c>
      <c r="I1114" s="42">
        <v>1</v>
      </c>
      <c r="J1114" s="33" t="str">
        <f t="shared" si="18"/>
        <v>Невьянский р-н, городской округ Верх-Нейвинский, п.г.т. Верх-Нейвинский, ул. Рабочей молодежи, д. 1</v>
      </c>
      <c r="K1114" s="42">
        <v>1386.9</v>
      </c>
      <c r="L1114" s="42">
        <v>18</v>
      </c>
      <c r="M1114" s="42">
        <v>8</v>
      </c>
      <c r="N1114" s="47" t="s">
        <v>1808</v>
      </c>
      <c r="O1114" s="39">
        <v>42458</v>
      </c>
      <c r="P1114" s="38" t="s">
        <v>1494</v>
      </c>
      <c r="Q1114" s="65">
        <v>5883900.9900000002</v>
      </c>
    </row>
    <row r="1115" spans="1:17" ht="33.75" x14ac:dyDescent="0.25">
      <c r="A1115" s="1">
        <v>1114</v>
      </c>
      <c r="B1115" s="2" t="s">
        <v>218</v>
      </c>
      <c r="C1115" s="24" t="s">
        <v>5237</v>
      </c>
      <c r="D1115" s="88" t="s">
        <v>687</v>
      </c>
      <c r="E1115" s="29" t="s">
        <v>637</v>
      </c>
      <c r="F1115" s="31" t="s">
        <v>168</v>
      </c>
      <c r="G1115" s="29" t="s">
        <v>20</v>
      </c>
      <c r="H1115" s="29" t="s">
        <v>505</v>
      </c>
      <c r="I1115" s="42">
        <v>11</v>
      </c>
      <c r="J1115" s="33" t="str">
        <f t="shared" si="18"/>
        <v>Невьянский р-н, городской округ Верх-Нейвинский, п.г.т. Верх-Нейвинский, ул. Рабочей молодежи, д. 11</v>
      </c>
      <c r="K1115" s="42">
        <v>1036.9000000000001</v>
      </c>
      <c r="L1115" s="42">
        <v>12</v>
      </c>
      <c r="M1115" s="42">
        <v>8</v>
      </c>
      <c r="N1115" s="47" t="s">
        <v>1808</v>
      </c>
      <c r="O1115" s="39">
        <v>42458</v>
      </c>
      <c r="P1115" s="38" t="s">
        <v>1494</v>
      </c>
      <c r="Q1115" s="65">
        <v>4177550.94</v>
      </c>
    </row>
    <row r="1116" spans="1:17" ht="33.75" x14ac:dyDescent="0.25">
      <c r="A1116" s="1">
        <v>1115</v>
      </c>
      <c r="B1116" s="2" t="s">
        <v>218</v>
      </c>
      <c r="C1116" s="24" t="s">
        <v>5237</v>
      </c>
      <c r="D1116" s="88" t="s">
        <v>687</v>
      </c>
      <c r="E1116" s="29" t="s">
        <v>637</v>
      </c>
      <c r="F1116" s="31" t="s">
        <v>168</v>
      </c>
      <c r="G1116" s="29" t="s">
        <v>20</v>
      </c>
      <c r="H1116" s="29" t="s">
        <v>505</v>
      </c>
      <c r="I1116" s="42">
        <v>13</v>
      </c>
      <c r="J1116" s="33" t="str">
        <f t="shared" si="18"/>
        <v>Невьянский р-н, городской округ Верх-Нейвинский, п.г.т. Верх-Нейвинский, ул. Рабочей молодежи, д. 13</v>
      </c>
      <c r="K1116" s="42">
        <v>676.86</v>
      </c>
      <c r="L1116" s="42">
        <v>12</v>
      </c>
      <c r="M1116" s="42">
        <v>8</v>
      </c>
      <c r="N1116" s="47" t="s">
        <v>1808</v>
      </c>
      <c r="O1116" s="39">
        <v>42458</v>
      </c>
      <c r="P1116" s="38" t="s">
        <v>1494</v>
      </c>
      <c r="Q1116" s="65">
        <v>4533717.6100000003</v>
      </c>
    </row>
    <row r="1117" spans="1:17" ht="23.25" x14ac:dyDescent="0.25">
      <c r="A1117" s="1">
        <v>1116</v>
      </c>
      <c r="B1117" s="2" t="s">
        <v>218</v>
      </c>
      <c r="C1117" s="24"/>
      <c r="D1117" s="29" t="s">
        <v>204</v>
      </c>
      <c r="E1117" s="29" t="s">
        <v>18</v>
      </c>
      <c r="F1117" s="29" t="s">
        <v>205</v>
      </c>
      <c r="G1117" s="29" t="s">
        <v>64</v>
      </c>
      <c r="H1117" s="29" t="s">
        <v>149</v>
      </c>
      <c r="I1117" s="42">
        <v>2</v>
      </c>
      <c r="J1117" s="33" t="str">
        <f t="shared" si="18"/>
        <v>Невьянский городской округ, г. Невьянск, пер. Гастелло, д. 2</v>
      </c>
      <c r="K1117" s="42">
        <v>429</v>
      </c>
      <c r="L1117" s="42">
        <v>8</v>
      </c>
      <c r="M1117" s="42">
        <v>6</v>
      </c>
      <c r="N1117" s="47" t="s">
        <v>1957</v>
      </c>
      <c r="O1117" s="39" t="s">
        <v>1958</v>
      </c>
      <c r="P1117" s="38" t="s">
        <v>1959</v>
      </c>
      <c r="Q1117" s="65">
        <v>1670839.88</v>
      </c>
    </row>
    <row r="1118" spans="1:17" ht="23.25" x14ac:dyDescent="0.25">
      <c r="A1118" s="1">
        <v>1117</v>
      </c>
      <c r="B1118" s="2" t="s">
        <v>218</v>
      </c>
      <c r="C1118" s="24"/>
      <c r="D1118" s="29" t="s">
        <v>204</v>
      </c>
      <c r="E1118" s="29" t="s">
        <v>18</v>
      </c>
      <c r="F1118" s="29" t="s">
        <v>205</v>
      </c>
      <c r="G1118" s="29" t="s">
        <v>143</v>
      </c>
      <c r="H1118" s="29" t="s">
        <v>206</v>
      </c>
      <c r="I1118" s="42">
        <v>17</v>
      </c>
      <c r="J1118" s="33" t="str">
        <f t="shared" si="18"/>
        <v>Невьянский городской округ, г. Невьянск, пр-кт Октябрьский, д. 17</v>
      </c>
      <c r="K1118" s="42">
        <v>304.8</v>
      </c>
      <c r="L1118" s="42">
        <v>7</v>
      </c>
      <c r="M1118" s="42">
        <v>5</v>
      </c>
      <c r="N1118" s="47" t="s">
        <v>1809</v>
      </c>
      <c r="O1118" s="39">
        <v>42465</v>
      </c>
      <c r="P1118" s="38" t="s">
        <v>1859</v>
      </c>
      <c r="Q1118" s="65">
        <v>1567290.53</v>
      </c>
    </row>
    <row r="1119" spans="1:17" ht="23.25" x14ac:dyDescent="0.25">
      <c r="A1119" s="1">
        <v>1118</v>
      </c>
      <c r="B1119" s="2" t="s">
        <v>218</v>
      </c>
      <c r="C1119" s="24" t="s">
        <v>5237</v>
      </c>
      <c r="D1119" s="29" t="s">
        <v>204</v>
      </c>
      <c r="E1119" s="29" t="s">
        <v>18</v>
      </c>
      <c r="F1119" s="29" t="s">
        <v>205</v>
      </c>
      <c r="G1119" s="29" t="s">
        <v>20</v>
      </c>
      <c r="H1119" s="29" t="s">
        <v>75</v>
      </c>
      <c r="I1119" s="42">
        <v>15</v>
      </c>
      <c r="J1119" s="33" t="str">
        <f t="shared" si="18"/>
        <v>Невьянский р-н, Невьянский городской округ, г. Невьянск, ул. Карла Маркса, д. 15</v>
      </c>
      <c r="K1119" s="42">
        <v>817.8</v>
      </c>
      <c r="L1119" s="42">
        <v>12</v>
      </c>
      <c r="M1119" s="42">
        <v>7</v>
      </c>
      <c r="N1119" s="47" t="s">
        <v>1811</v>
      </c>
      <c r="O1119" s="39">
        <v>42198</v>
      </c>
      <c r="P1119" s="38" t="s">
        <v>1647</v>
      </c>
      <c r="Q1119" s="65">
        <v>3469730.13</v>
      </c>
    </row>
    <row r="1120" spans="1:17" ht="23.25" x14ac:dyDescent="0.25">
      <c r="A1120" s="1">
        <v>1119</v>
      </c>
      <c r="B1120" s="2" t="s">
        <v>218</v>
      </c>
      <c r="C1120" s="24" t="s">
        <v>5237</v>
      </c>
      <c r="D1120" s="29" t="s">
        <v>204</v>
      </c>
      <c r="E1120" s="29" t="s">
        <v>18</v>
      </c>
      <c r="F1120" s="29" t="s">
        <v>205</v>
      </c>
      <c r="G1120" s="29" t="s">
        <v>20</v>
      </c>
      <c r="H1120" s="29" t="s">
        <v>207</v>
      </c>
      <c r="I1120" s="42">
        <v>1</v>
      </c>
      <c r="J1120" s="33" t="str">
        <f t="shared" si="18"/>
        <v>Невьянский р-н, Невьянский городской округ, г. Невьянск, ул. Красноармейская, д. 1</v>
      </c>
      <c r="K1120" s="42">
        <v>784.1</v>
      </c>
      <c r="L1120" s="42">
        <v>16</v>
      </c>
      <c r="M1120" s="42">
        <v>7</v>
      </c>
      <c r="N1120" s="47" t="s">
        <v>1810</v>
      </c>
      <c r="O1120" s="39">
        <v>42465</v>
      </c>
      <c r="P1120" s="38" t="s">
        <v>1859</v>
      </c>
      <c r="Q1120" s="65">
        <v>4083525.06</v>
      </c>
    </row>
    <row r="1121" spans="1:17" ht="23.25" x14ac:dyDescent="0.25">
      <c r="A1121" s="1">
        <v>1120</v>
      </c>
      <c r="B1121" s="2" t="s">
        <v>218</v>
      </c>
      <c r="C1121" s="24" t="s">
        <v>5237</v>
      </c>
      <c r="D1121" s="29" t="s">
        <v>204</v>
      </c>
      <c r="E1121" s="29" t="s">
        <v>18</v>
      </c>
      <c r="F1121" s="29" t="s">
        <v>205</v>
      </c>
      <c r="G1121" s="29" t="s">
        <v>20</v>
      </c>
      <c r="H1121" s="29" t="s">
        <v>207</v>
      </c>
      <c r="I1121" s="42" t="s">
        <v>115</v>
      </c>
      <c r="J1121" s="33" t="str">
        <f t="shared" si="18"/>
        <v>Невьянский р-н, Невьянский городской округ, г. Невьянск, ул. Красноармейская, д. 1А</v>
      </c>
      <c r="K1121" s="42">
        <v>792.6</v>
      </c>
      <c r="L1121" s="42">
        <v>16</v>
      </c>
      <c r="M1121" s="42">
        <v>7</v>
      </c>
      <c r="N1121" s="47" t="s">
        <v>1957</v>
      </c>
      <c r="O1121" s="39" t="s">
        <v>1958</v>
      </c>
      <c r="P1121" s="38" t="s">
        <v>1959</v>
      </c>
      <c r="Q1121" s="65">
        <v>3947135.3999999994</v>
      </c>
    </row>
    <row r="1122" spans="1:17" ht="23.25" x14ac:dyDescent="0.25">
      <c r="A1122" s="1">
        <v>1121</v>
      </c>
      <c r="B1122" s="2" t="s">
        <v>218</v>
      </c>
      <c r="C1122" s="24" t="s">
        <v>5237</v>
      </c>
      <c r="D1122" s="29" t="s">
        <v>204</v>
      </c>
      <c r="E1122" s="29" t="s">
        <v>18</v>
      </c>
      <c r="F1122" s="29" t="s">
        <v>205</v>
      </c>
      <c r="G1122" s="29" t="s">
        <v>20</v>
      </c>
      <c r="H1122" s="29" t="s">
        <v>207</v>
      </c>
      <c r="I1122" s="42">
        <v>3</v>
      </c>
      <c r="J1122" s="33" t="str">
        <f t="shared" si="18"/>
        <v>Невьянский р-н, Невьянский городской округ, г. Невьянск, ул. Красноармейская, д. 3</v>
      </c>
      <c r="K1122" s="42">
        <v>817</v>
      </c>
      <c r="L1122" s="42">
        <v>12</v>
      </c>
      <c r="M1122" s="42">
        <v>7</v>
      </c>
      <c r="N1122" s="47" t="s">
        <v>1811</v>
      </c>
      <c r="O1122" s="39">
        <v>42198</v>
      </c>
      <c r="P1122" s="38" t="s">
        <v>1647</v>
      </c>
      <c r="Q1122" s="65">
        <v>3821194.22</v>
      </c>
    </row>
    <row r="1123" spans="1:17" ht="23.25" x14ac:dyDescent="0.25">
      <c r="A1123" s="1">
        <v>1122</v>
      </c>
      <c r="B1123" s="2" t="s">
        <v>218</v>
      </c>
      <c r="C1123" s="24" t="s">
        <v>5237</v>
      </c>
      <c r="D1123" s="29" t="s">
        <v>204</v>
      </c>
      <c r="E1123" s="29" t="s">
        <v>18</v>
      </c>
      <c r="F1123" s="29" t="s">
        <v>205</v>
      </c>
      <c r="G1123" s="29" t="s">
        <v>20</v>
      </c>
      <c r="H1123" s="29" t="s">
        <v>47</v>
      </c>
      <c r="I1123" s="42">
        <v>99</v>
      </c>
      <c r="J1123" s="33" t="str">
        <f t="shared" si="18"/>
        <v>Невьянский р-н, Невьянский городской округ, г. Невьянск, ул. Максима Горького, д. 99</v>
      </c>
      <c r="K1123" s="42">
        <v>590</v>
      </c>
      <c r="L1123" s="42">
        <v>12</v>
      </c>
      <c r="M1123" s="42">
        <v>4</v>
      </c>
      <c r="N1123" s="47" t="s">
        <v>1812</v>
      </c>
      <c r="O1123" s="39">
        <v>42465</v>
      </c>
      <c r="P1123" s="38" t="s">
        <v>1859</v>
      </c>
      <c r="Q1123" s="65">
        <v>2075074.84</v>
      </c>
    </row>
    <row r="1124" spans="1:17" ht="23.25" x14ac:dyDescent="0.25">
      <c r="A1124" s="1">
        <v>1123</v>
      </c>
      <c r="B1124" s="2" t="s">
        <v>218</v>
      </c>
      <c r="C1124" s="24" t="s">
        <v>5237</v>
      </c>
      <c r="D1124" s="29" t="s">
        <v>204</v>
      </c>
      <c r="E1124" s="29" t="s">
        <v>18</v>
      </c>
      <c r="F1124" s="29" t="s">
        <v>205</v>
      </c>
      <c r="G1124" s="29" t="s">
        <v>20</v>
      </c>
      <c r="H1124" s="29" t="s">
        <v>212</v>
      </c>
      <c r="I1124" s="42">
        <v>1</v>
      </c>
      <c r="J1124" s="33" t="str">
        <f t="shared" si="18"/>
        <v>Невьянский р-н, Невьянский городской округ, г. Невьянск, ул. Матвеева, д. 1</v>
      </c>
      <c r="K1124" s="42">
        <v>3174.4</v>
      </c>
      <c r="L1124" s="42">
        <v>44</v>
      </c>
      <c r="M1124" s="42">
        <v>7</v>
      </c>
      <c r="N1124" s="47" t="s">
        <v>1810</v>
      </c>
      <c r="O1124" s="39">
        <v>42465</v>
      </c>
      <c r="P1124" s="38" t="s">
        <v>1859</v>
      </c>
      <c r="Q1124" s="65">
        <v>11292184.380000001</v>
      </c>
    </row>
    <row r="1125" spans="1:17" ht="23.25" x14ac:dyDescent="0.25">
      <c r="A1125" s="1">
        <v>1124</v>
      </c>
      <c r="B1125" s="2" t="s">
        <v>218</v>
      </c>
      <c r="C1125" s="24" t="s">
        <v>5237</v>
      </c>
      <c r="D1125" s="29" t="s">
        <v>204</v>
      </c>
      <c r="E1125" s="29" t="s">
        <v>18</v>
      </c>
      <c r="F1125" s="29" t="s">
        <v>205</v>
      </c>
      <c r="G1125" s="29" t="s">
        <v>20</v>
      </c>
      <c r="H1125" s="29" t="s">
        <v>208</v>
      </c>
      <c r="I1125" s="42">
        <v>9</v>
      </c>
      <c r="J1125" s="33" t="str">
        <f t="shared" si="18"/>
        <v>Невьянский р-н, Невьянский городской округ, г. Невьянск, ул. Осипенко, д. 9</v>
      </c>
      <c r="K1125" s="42">
        <v>478.3</v>
      </c>
      <c r="L1125" s="42">
        <v>8</v>
      </c>
      <c r="M1125" s="42">
        <v>5</v>
      </c>
      <c r="N1125" s="47" t="s">
        <v>1957</v>
      </c>
      <c r="O1125" s="39" t="s">
        <v>1958</v>
      </c>
      <c r="P1125" s="38" t="s">
        <v>1959</v>
      </c>
      <c r="Q1125" s="65">
        <v>2774628.4</v>
      </c>
    </row>
    <row r="1126" spans="1:17" ht="23.25" x14ac:dyDescent="0.25">
      <c r="A1126" s="1">
        <v>1125</v>
      </c>
      <c r="B1126" s="2" t="s">
        <v>218</v>
      </c>
      <c r="C1126" s="24" t="s">
        <v>5237</v>
      </c>
      <c r="D1126" s="29" t="s">
        <v>204</v>
      </c>
      <c r="E1126" s="29" t="s">
        <v>18</v>
      </c>
      <c r="F1126" s="29" t="s">
        <v>205</v>
      </c>
      <c r="G1126" s="29" t="s">
        <v>20</v>
      </c>
      <c r="H1126" s="29" t="s">
        <v>209</v>
      </c>
      <c r="I1126" s="42">
        <v>2</v>
      </c>
      <c r="J1126" s="33" t="str">
        <f t="shared" si="18"/>
        <v>Невьянский р-н, Невьянский городской округ, г. Невьянск, ул. Семашко, д. 2</v>
      </c>
      <c r="K1126" s="42">
        <v>448.9</v>
      </c>
      <c r="L1126" s="42">
        <v>11</v>
      </c>
      <c r="M1126" s="42">
        <v>4</v>
      </c>
      <c r="N1126" s="47" t="s">
        <v>1809</v>
      </c>
      <c r="O1126" s="39">
        <v>42465</v>
      </c>
      <c r="P1126" s="38" t="s">
        <v>1859</v>
      </c>
      <c r="Q1126" s="65">
        <v>1876212.98</v>
      </c>
    </row>
    <row r="1127" spans="1:17" ht="23.25" x14ac:dyDescent="0.25">
      <c r="A1127" s="1">
        <v>1126</v>
      </c>
      <c r="B1127" s="2" t="s">
        <v>218</v>
      </c>
      <c r="C1127" s="24" t="s">
        <v>5237</v>
      </c>
      <c r="D1127" s="29" t="s">
        <v>204</v>
      </c>
      <c r="E1127" s="29" t="s">
        <v>18</v>
      </c>
      <c r="F1127" s="29" t="s">
        <v>205</v>
      </c>
      <c r="G1127" s="29" t="s">
        <v>20</v>
      </c>
      <c r="H1127" s="29" t="s">
        <v>84</v>
      </c>
      <c r="I1127" s="42">
        <v>9</v>
      </c>
      <c r="J1127" s="33" t="str">
        <f t="shared" si="18"/>
        <v>Невьянский р-н, Невьянский городской округ, г. Невьянск, ул. Советская, д. 9</v>
      </c>
      <c r="K1127" s="42">
        <v>178.8</v>
      </c>
      <c r="L1127" s="42">
        <v>6</v>
      </c>
      <c r="M1127" s="42">
        <v>5</v>
      </c>
      <c r="N1127" s="47" t="s">
        <v>1812</v>
      </c>
      <c r="O1127" s="39">
        <v>42465</v>
      </c>
      <c r="P1127" s="38" t="s">
        <v>1859</v>
      </c>
      <c r="Q1127" s="65">
        <v>1121180.54</v>
      </c>
    </row>
    <row r="1128" spans="1:17" ht="23.25" x14ac:dyDescent="0.25">
      <c r="A1128" s="1">
        <v>1127</v>
      </c>
      <c r="B1128" s="2" t="s">
        <v>218</v>
      </c>
      <c r="C1128" s="24" t="s">
        <v>5237</v>
      </c>
      <c r="D1128" s="29" t="s">
        <v>204</v>
      </c>
      <c r="E1128" s="29" t="s">
        <v>18</v>
      </c>
      <c r="F1128" s="29" t="s">
        <v>205</v>
      </c>
      <c r="G1128" s="29" t="s">
        <v>20</v>
      </c>
      <c r="H1128" s="29" t="s">
        <v>67</v>
      </c>
      <c r="I1128" s="42">
        <v>3</v>
      </c>
      <c r="J1128" s="33" t="str">
        <f t="shared" si="18"/>
        <v>Невьянский р-н, Невьянский городской округ, г. Невьянск, ул. Урицкого, д. 3</v>
      </c>
      <c r="K1128" s="42">
        <v>216.5</v>
      </c>
      <c r="L1128" s="42">
        <v>4</v>
      </c>
      <c r="M1128" s="42">
        <v>7</v>
      </c>
      <c r="N1128" s="47" t="s">
        <v>1812</v>
      </c>
      <c r="O1128" s="39">
        <v>42465</v>
      </c>
      <c r="P1128" s="38" t="s">
        <v>1859</v>
      </c>
      <c r="Q1128" s="65">
        <v>1410426.86</v>
      </c>
    </row>
    <row r="1129" spans="1:17" ht="23.25" x14ac:dyDescent="0.25">
      <c r="A1129" s="1">
        <v>1128</v>
      </c>
      <c r="B1129" s="2" t="s">
        <v>218</v>
      </c>
      <c r="C1129" s="24" t="s">
        <v>5237</v>
      </c>
      <c r="D1129" s="29" t="s">
        <v>204</v>
      </c>
      <c r="E1129" s="29" t="s">
        <v>1500</v>
      </c>
      <c r="F1129" s="29" t="s">
        <v>210</v>
      </c>
      <c r="G1129" s="29"/>
      <c r="H1129" s="29"/>
      <c r="I1129" s="42">
        <v>1</v>
      </c>
      <c r="J1129" s="33" t="str">
        <f>C1129&amp;""&amp;D1129&amp;", "&amp;E1129&amp;" "&amp;F1129&amp;", д. "&amp;I1129</f>
        <v>Невьянский р-н, Невьянский городской округ, пос. Вересковый (г Невьянск), д. 1</v>
      </c>
      <c r="K1129" s="42">
        <v>1496.8</v>
      </c>
      <c r="L1129" s="42">
        <v>34</v>
      </c>
      <c r="M1129" s="42">
        <v>1</v>
      </c>
      <c r="N1129" s="47" t="s">
        <v>1813</v>
      </c>
      <c r="O1129" s="39">
        <v>42465</v>
      </c>
      <c r="P1129" s="38" t="s">
        <v>1859</v>
      </c>
      <c r="Q1129" s="65">
        <v>893337.88</v>
      </c>
    </row>
    <row r="1130" spans="1:17" ht="23.25" x14ac:dyDescent="0.25">
      <c r="A1130" s="1">
        <v>1129</v>
      </c>
      <c r="B1130" s="2" t="s">
        <v>218</v>
      </c>
      <c r="C1130" s="24" t="s">
        <v>5237</v>
      </c>
      <c r="D1130" s="29" t="s">
        <v>204</v>
      </c>
      <c r="E1130" s="29" t="s">
        <v>1500</v>
      </c>
      <c r="F1130" s="29" t="s">
        <v>210</v>
      </c>
      <c r="G1130" s="29"/>
      <c r="H1130" s="29"/>
      <c r="I1130" s="42">
        <v>4</v>
      </c>
      <c r="J1130" s="33" t="str">
        <f>C1130&amp;""&amp;D1130&amp;", "&amp;E1130&amp;" "&amp;F1130&amp;", д. "&amp;I1130</f>
        <v>Невьянский р-н, Невьянский городской округ, пос. Вересковый (г Невьянск), д. 4</v>
      </c>
      <c r="K1130" s="42">
        <v>2426.1</v>
      </c>
      <c r="L1130" s="42">
        <v>33</v>
      </c>
      <c r="M1130" s="42">
        <v>1</v>
      </c>
      <c r="N1130" s="47" t="s">
        <v>1813</v>
      </c>
      <c r="O1130" s="39">
        <v>42465</v>
      </c>
      <c r="P1130" s="38" t="s">
        <v>1859</v>
      </c>
      <c r="Q1130" s="65">
        <v>1549488.68</v>
      </c>
    </row>
    <row r="1131" spans="1:17" ht="23.25" x14ac:dyDescent="0.25">
      <c r="A1131" s="1">
        <v>1130</v>
      </c>
      <c r="B1131" s="2" t="s">
        <v>218</v>
      </c>
      <c r="C1131" s="24" t="s">
        <v>5237</v>
      </c>
      <c r="D1131" s="29" t="s">
        <v>204</v>
      </c>
      <c r="E1131" s="29" t="s">
        <v>1500</v>
      </c>
      <c r="F1131" s="29" t="s">
        <v>210</v>
      </c>
      <c r="G1131" s="29"/>
      <c r="H1131" s="29"/>
      <c r="I1131" s="42">
        <v>6</v>
      </c>
      <c r="J1131" s="33" t="str">
        <f>C1131&amp;""&amp;D1131&amp;", "&amp;E1131&amp;" "&amp;F1131&amp;", д. "&amp;I1131</f>
        <v>Невьянский р-н, Невьянский городской округ, пос. Вересковый (г Невьянск), д. 6</v>
      </c>
      <c r="K1131" s="42">
        <v>2421.1999999999998</v>
      </c>
      <c r="L1131" s="42">
        <v>32</v>
      </c>
      <c r="M1131" s="42">
        <v>1</v>
      </c>
      <c r="N1131" s="47" t="s">
        <v>1813</v>
      </c>
      <c r="O1131" s="39">
        <v>42465</v>
      </c>
      <c r="P1131" s="38" t="s">
        <v>1859</v>
      </c>
      <c r="Q1131" s="65">
        <v>1613806.94</v>
      </c>
    </row>
    <row r="1132" spans="1:17" ht="23.25" x14ac:dyDescent="0.25">
      <c r="A1132" s="1">
        <v>1131</v>
      </c>
      <c r="B1132" s="2" t="s">
        <v>218</v>
      </c>
      <c r="C1132" s="24" t="s">
        <v>5237</v>
      </c>
      <c r="D1132" s="29" t="s">
        <v>204</v>
      </c>
      <c r="E1132" s="29" t="s">
        <v>1500</v>
      </c>
      <c r="F1132" s="29" t="s">
        <v>211</v>
      </c>
      <c r="G1132" s="29" t="s">
        <v>20</v>
      </c>
      <c r="H1132" s="29" t="s">
        <v>36</v>
      </c>
      <c r="I1132" s="42">
        <v>1</v>
      </c>
      <c r="J1132" s="33" t="str">
        <f t="shared" ref="J1132:J1195" si="19">C1132&amp;""&amp;D1132&amp;", "&amp;E1132&amp;" "&amp;F1132&amp;", "&amp;G1132&amp;" "&amp;H1132&amp;", д. "&amp;I1132</f>
        <v>Невьянский р-н, Невьянский городской округ, пос. Калиново, ул. Ленина, д. 1</v>
      </c>
      <c r="K1132" s="42">
        <v>936.7</v>
      </c>
      <c r="L1132" s="42">
        <v>24</v>
      </c>
      <c r="M1132" s="42">
        <v>6</v>
      </c>
      <c r="N1132" s="47" t="s">
        <v>1811</v>
      </c>
      <c r="O1132" s="39">
        <v>42198</v>
      </c>
      <c r="P1132" s="38" t="s">
        <v>1647</v>
      </c>
      <c r="Q1132" s="65">
        <v>3834321.5</v>
      </c>
    </row>
    <row r="1133" spans="1:17" ht="23.25" x14ac:dyDescent="0.25">
      <c r="A1133" s="1">
        <v>1132</v>
      </c>
      <c r="B1133" s="2" t="s">
        <v>218</v>
      </c>
      <c r="C1133" s="24" t="s">
        <v>5237</v>
      </c>
      <c r="D1133" s="29" t="s">
        <v>204</v>
      </c>
      <c r="E1133" s="29" t="s">
        <v>1500</v>
      </c>
      <c r="F1133" s="29" t="s">
        <v>211</v>
      </c>
      <c r="G1133" s="29" t="s">
        <v>20</v>
      </c>
      <c r="H1133" s="29" t="s">
        <v>36</v>
      </c>
      <c r="I1133" s="42">
        <v>13</v>
      </c>
      <c r="J1133" s="33" t="str">
        <f t="shared" si="19"/>
        <v>Невьянский р-н, Невьянский городской округ, пос. Калиново, ул. Ленина, д. 13</v>
      </c>
      <c r="K1133" s="42">
        <v>424.2</v>
      </c>
      <c r="L1133" s="42">
        <v>4</v>
      </c>
      <c r="M1133" s="42">
        <v>6</v>
      </c>
      <c r="N1133" s="47" t="s">
        <v>1813</v>
      </c>
      <c r="O1133" s="39">
        <v>42465</v>
      </c>
      <c r="P1133" s="38" t="s">
        <v>1859</v>
      </c>
      <c r="Q1133" s="65">
        <v>1659031.63</v>
      </c>
    </row>
    <row r="1134" spans="1:17" ht="23.25" x14ac:dyDescent="0.25">
      <c r="A1134" s="1">
        <v>1133</v>
      </c>
      <c r="B1134" s="2" t="s">
        <v>218</v>
      </c>
      <c r="C1134" s="24" t="s">
        <v>5237</v>
      </c>
      <c r="D1134" s="29" t="s">
        <v>204</v>
      </c>
      <c r="E1134" s="29" t="s">
        <v>1500</v>
      </c>
      <c r="F1134" s="29" t="s">
        <v>211</v>
      </c>
      <c r="G1134" s="29" t="s">
        <v>20</v>
      </c>
      <c r="H1134" s="29" t="s">
        <v>36</v>
      </c>
      <c r="I1134" s="42">
        <v>17</v>
      </c>
      <c r="J1134" s="33" t="str">
        <f t="shared" si="19"/>
        <v>Невьянский р-н, Невьянский городской округ, пос. Калиново, ул. Ленина, д. 17</v>
      </c>
      <c r="K1134" s="42">
        <v>334.7</v>
      </c>
      <c r="L1134" s="42">
        <v>6</v>
      </c>
      <c r="M1134" s="42">
        <v>8</v>
      </c>
      <c r="N1134" s="47" t="s">
        <v>1811</v>
      </c>
      <c r="O1134" s="39">
        <v>42198</v>
      </c>
      <c r="P1134" s="38" t="s">
        <v>1647</v>
      </c>
      <c r="Q1134" s="65">
        <v>2407446.62</v>
      </c>
    </row>
    <row r="1135" spans="1:17" ht="23.25" x14ac:dyDescent="0.25">
      <c r="A1135" s="1">
        <v>1134</v>
      </c>
      <c r="B1135" s="2" t="s">
        <v>218</v>
      </c>
      <c r="C1135" s="24" t="s">
        <v>5237</v>
      </c>
      <c r="D1135" s="29" t="s">
        <v>204</v>
      </c>
      <c r="E1135" s="29" t="s">
        <v>1500</v>
      </c>
      <c r="F1135" s="29" t="s">
        <v>211</v>
      </c>
      <c r="G1135" s="29" t="s">
        <v>20</v>
      </c>
      <c r="H1135" s="29" t="s">
        <v>36</v>
      </c>
      <c r="I1135" s="42">
        <v>2</v>
      </c>
      <c r="J1135" s="33" t="str">
        <f t="shared" si="19"/>
        <v>Невьянский р-н, Невьянский городской округ, пос. Калиново, ул. Ленина, д. 2</v>
      </c>
      <c r="K1135" s="42">
        <v>429.9</v>
      </c>
      <c r="L1135" s="42">
        <v>8</v>
      </c>
      <c r="M1135" s="42">
        <v>6</v>
      </c>
      <c r="N1135" s="47" t="s">
        <v>1811</v>
      </c>
      <c r="O1135" s="39">
        <v>42198</v>
      </c>
      <c r="P1135" s="38" t="s">
        <v>1647</v>
      </c>
      <c r="Q1135" s="65">
        <v>2462411.02</v>
      </c>
    </row>
    <row r="1136" spans="1:17" ht="23.25" x14ac:dyDescent="0.25">
      <c r="A1136" s="1">
        <v>1135</v>
      </c>
      <c r="B1136" s="2" t="s">
        <v>218</v>
      </c>
      <c r="C1136" s="24" t="s">
        <v>5237</v>
      </c>
      <c r="D1136" s="29" t="s">
        <v>204</v>
      </c>
      <c r="E1136" s="29" t="s">
        <v>1500</v>
      </c>
      <c r="F1136" s="29" t="s">
        <v>211</v>
      </c>
      <c r="G1136" s="29" t="s">
        <v>20</v>
      </c>
      <c r="H1136" s="29" t="s">
        <v>36</v>
      </c>
      <c r="I1136" s="42">
        <v>21</v>
      </c>
      <c r="J1136" s="33" t="str">
        <f t="shared" si="19"/>
        <v>Невьянский р-н, Невьянский городской округ, пос. Калиново, ул. Ленина, д. 21</v>
      </c>
      <c r="K1136" s="42">
        <v>407</v>
      </c>
      <c r="L1136" s="42">
        <v>9</v>
      </c>
      <c r="M1136" s="42">
        <v>6</v>
      </c>
      <c r="N1136" s="47" t="s">
        <v>1811</v>
      </c>
      <c r="O1136" s="39">
        <v>42198</v>
      </c>
      <c r="P1136" s="38" t="s">
        <v>1647</v>
      </c>
      <c r="Q1136" s="65">
        <v>4147029.56</v>
      </c>
    </row>
    <row r="1137" spans="1:17" ht="23.25" x14ac:dyDescent="0.25">
      <c r="A1137" s="1">
        <v>1136</v>
      </c>
      <c r="B1137" s="2" t="s">
        <v>218</v>
      </c>
      <c r="C1137" s="24" t="s">
        <v>5237</v>
      </c>
      <c r="D1137" s="29" t="s">
        <v>204</v>
      </c>
      <c r="E1137" s="29" t="s">
        <v>1500</v>
      </c>
      <c r="F1137" s="29" t="s">
        <v>211</v>
      </c>
      <c r="G1137" s="29" t="s">
        <v>20</v>
      </c>
      <c r="H1137" s="29" t="s">
        <v>36</v>
      </c>
      <c r="I1137" s="42">
        <v>23</v>
      </c>
      <c r="J1137" s="33" t="str">
        <f t="shared" si="19"/>
        <v>Невьянский р-н, Невьянский городской округ, пос. Калиново, ул. Ленина, д. 23</v>
      </c>
      <c r="K1137" s="42">
        <v>482.8</v>
      </c>
      <c r="L1137" s="42">
        <v>11</v>
      </c>
      <c r="M1137" s="42">
        <v>8</v>
      </c>
      <c r="N1137" s="47" t="s">
        <v>1811</v>
      </c>
      <c r="O1137" s="39">
        <v>42198</v>
      </c>
      <c r="P1137" s="38" t="s">
        <v>1647</v>
      </c>
      <c r="Q1137" s="65">
        <v>3411339.21</v>
      </c>
    </row>
    <row r="1138" spans="1:17" ht="23.25" x14ac:dyDescent="0.25">
      <c r="A1138" s="1">
        <v>1137</v>
      </c>
      <c r="B1138" s="2" t="s">
        <v>218</v>
      </c>
      <c r="C1138" s="24" t="s">
        <v>5237</v>
      </c>
      <c r="D1138" s="29" t="s">
        <v>204</v>
      </c>
      <c r="E1138" s="29" t="s">
        <v>1500</v>
      </c>
      <c r="F1138" s="29" t="s">
        <v>211</v>
      </c>
      <c r="G1138" s="29" t="s">
        <v>20</v>
      </c>
      <c r="H1138" s="29" t="s">
        <v>36</v>
      </c>
      <c r="I1138" s="42">
        <v>28</v>
      </c>
      <c r="J1138" s="33" t="str">
        <f t="shared" si="19"/>
        <v>Невьянский р-н, Невьянский городской округ, пос. Калиново, ул. Ленина, д. 28</v>
      </c>
      <c r="K1138" s="42">
        <v>633.70000000000005</v>
      </c>
      <c r="L1138" s="42">
        <v>12</v>
      </c>
      <c r="M1138" s="42">
        <v>5</v>
      </c>
      <c r="N1138" s="47" t="s">
        <v>1811</v>
      </c>
      <c r="O1138" s="39">
        <v>42198</v>
      </c>
      <c r="P1138" s="38" t="s">
        <v>1647</v>
      </c>
      <c r="Q1138" s="65">
        <v>4075829.55</v>
      </c>
    </row>
    <row r="1139" spans="1:17" ht="23.25" x14ac:dyDescent="0.25">
      <c r="A1139" s="1">
        <v>1138</v>
      </c>
      <c r="B1139" s="2" t="s">
        <v>218</v>
      </c>
      <c r="C1139" s="24" t="s">
        <v>5237</v>
      </c>
      <c r="D1139" s="29" t="s">
        <v>204</v>
      </c>
      <c r="E1139" s="29" t="s">
        <v>1500</v>
      </c>
      <c r="F1139" s="29" t="s">
        <v>211</v>
      </c>
      <c r="G1139" s="29" t="s">
        <v>20</v>
      </c>
      <c r="H1139" s="29" t="s">
        <v>36</v>
      </c>
      <c r="I1139" s="42">
        <v>3</v>
      </c>
      <c r="J1139" s="33" t="str">
        <f t="shared" si="19"/>
        <v>Невьянский р-н, Невьянский городской округ, пос. Калиново, ул. Ленина, д. 3</v>
      </c>
      <c r="K1139" s="42">
        <v>347.9</v>
      </c>
      <c r="L1139" s="42">
        <v>14</v>
      </c>
      <c r="M1139" s="42">
        <v>5</v>
      </c>
      <c r="N1139" s="47" t="s">
        <v>1811</v>
      </c>
      <c r="O1139" s="39">
        <v>42198</v>
      </c>
      <c r="P1139" s="38" t="s">
        <v>1647</v>
      </c>
      <c r="Q1139" s="65">
        <v>2004959.24</v>
      </c>
    </row>
    <row r="1140" spans="1:17" ht="23.25" x14ac:dyDescent="0.25">
      <c r="A1140" s="1">
        <v>1139</v>
      </c>
      <c r="B1140" s="2" t="s">
        <v>218</v>
      </c>
      <c r="C1140" s="24" t="s">
        <v>5237</v>
      </c>
      <c r="D1140" s="29" t="s">
        <v>204</v>
      </c>
      <c r="E1140" s="29" t="s">
        <v>1500</v>
      </c>
      <c r="F1140" s="29" t="s">
        <v>211</v>
      </c>
      <c r="G1140" s="29" t="s">
        <v>20</v>
      </c>
      <c r="H1140" s="29" t="s">
        <v>36</v>
      </c>
      <c r="I1140" s="42">
        <v>30</v>
      </c>
      <c r="J1140" s="33" t="str">
        <f t="shared" si="19"/>
        <v>Невьянский р-н, Невьянский городской округ, пос. Калиново, ул. Ленина, д. 30</v>
      </c>
      <c r="K1140" s="42">
        <v>667.4</v>
      </c>
      <c r="L1140" s="42">
        <v>12</v>
      </c>
      <c r="M1140" s="42">
        <v>4</v>
      </c>
      <c r="N1140" s="47" t="s">
        <v>1811</v>
      </c>
      <c r="O1140" s="39">
        <v>42198</v>
      </c>
      <c r="P1140" s="38" t="s">
        <v>1647</v>
      </c>
      <c r="Q1140" s="65">
        <v>3946351.7</v>
      </c>
    </row>
    <row r="1141" spans="1:17" ht="23.25" x14ac:dyDescent="0.25">
      <c r="A1141" s="1">
        <v>1140</v>
      </c>
      <c r="B1141" s="2" t="s">
        <v>218</v>
      </c>
      <c r="C1141" s="24" t="s">
        <v>5237</v>
      </c>
      <c r="D1141" s="29" t="s">
        <v>204</v>
      </c>
      <c r="E1141" s="29" t="s">
        <v>1500</v>
      </c>
      <c r="F1141" s="29" t="s">
        <v>211</v>
      </c>
      <c r="G1141" s="29" t="s">
        <v>20</v>
      </c>
      <c r="H1141" s="29" t="s">
        <v>36</v>
      </c>
      <c r="I1141" s="42">
        <v>9</v>
      </c>
      <c r="J1141" s="33" t="str">
        <f t="shared" si="19"/>
        <v>Невьянский р-н, Невьянский городской округ, пос. Калиново, ул. Ленина, д. 9</v>
      </c>
      <c r="K1141" s="42">
        <v>429.1</v>
      </c>
      <c r="L1141" s="42">
        <v>4</v>
      </c>
      <c r="M1141" s="42">
        <v>4</v>
      </c>
      <c r="N1141" s="47" t="s">
        <v>1813</v>
      </c>
      <c r="O1141" s="39">
        <v>42465</v>
      </c>
      <c r="P1141" s="38" t="s">
        <v>1859</v>
      </c>
      <c r="Q1141" s="65">
        <v>1450191.34</v>
      </c>
    </row>
    <row r="1142" spans="1:17" ht="23.25" x14ac:dyDescent="0.25">
      <c r="A1142" s="1">
        <v>1141</v>
      </c>
      <c r="B1142" s="14" t="s">
        <v>227</v>
      </c>
      <c r="C1142" s="40" t="s">
        <v>702</v>
      </c>
      <c r="D1142" s="29" t="s">
        <v>238</v>
      </c>
      <c r="E1142" s="29" t="s">
        <v>637</v>
      </c>
      <c r="F1142" s="29" t="s">
        <v>239</v>
      </c>
      <c r="G1142" s="29" t="s">
        <v>20</v>
      </c>
      <c r="H1142" s="29" t="s">
        <v>240</v>
      </c>
      <c r="I1142" s="57">
        <v>10</v>
      </c>
      <c r="J1142" s="33" t="str">
        <f t="shared" si="19"/>
        <v>Нижнесергинский р-н, Бисертский городской округ, п.г.т. Бисерть, ул. 40 лет Октября, д. 10</v>
      </c>
      <c r="K1142" s="57">
        <v>288.8</v>
      </c>
      <c r="L1142" s="57">
        <v>8</v>
      </c>
      <c r="M1142" s="57">
        <v>5</v>
      </c>
      <c r="N1142" s="47" t="s">
        <v>1637</v>
      </c>
      <c r="O1142" s="39">
        <v>42496</v>
      </c>
      <c r="P1142" s="38" t="s">
        <v>1605</v>
      </c>
      <c r="Q1142" s="65">
        <v>1452227.6</v>
      </c>
    </row>
    <row r="1143" spans="1:17" ht="23.25" x14ac:dyDescent="0.25">
      <c r="A1143" s="1">
        <v>1142</v>
      </c>
      <c r="B1143" s="14" t="s">
        <v>227</v>
      </c>
      <c r="C1143" s="40" t="s">
        <v>702</v>
      </c>
      <c r="D1143" s="29" t="s">
        <v>238</v>
      </c>
      <c r="E1143" s="29" t="s">
        <v>637</v>
      </c>
      <c r="F1143" s="29" t="s">
        <v>239</v>
      </c>
      <c r="G1143" s="29" t="s">
        <v>20</v>
      </c>
      <c r="H1143" s="29" t="s">
        <v>240</v>
      </c>
      <c r="I1143" s="57">
        <v>11</v>
      </c>
      <c r="J1143" s="33" t="str">
        <f t="shared" si="19"/>
        <v>Нижнесергинский р-н, Бисертский городской округ, п.г.т. Бисерть, ул. 40 лет Октября, д. 11</v>
      </c>
      <c r="K1143" s="57">
        <v>350.3</v>
      </c>
      <c r="L1143" s="57">
        <v>8</v>
      </c>
      <c r="M1143" s="57">
        <v>4</v>
      </c>
      <c r="N1143" s="47" t="s">
        <v>1637</v>
      </c>
      <c r="O1143" s="39">
        <v>42496</v>
      </c>
      <c r="P1143" s="38" t="s">
        <v>1605</v>
      </c>
      <c r="Q1143" s="65">
        <v>1743196.05</v>
      </c>
    </row>
    <row r="1144" spans="1:17" ht="23.25" x14ac:dyDescent="0.25">
      <c r="A1144" s="1">
        <v>1143</v>
      </c>
      <c r="B1144" s="14" t="s">
        <v>227</v>
      </c>
      <c r="C1144" s="40" t="s">
        <v>702</v>
      </c>
      <c r="D1144" s="29" t="s">
        <v>238</v>
      </c>
      <c r="E1144" s="29" t="s">
        <v>637</v>
      </c>
      <c r="F1144" s="29" t="s">
        <v>239</v>
      </c>
      <c r="G1144" s="29" t="s">
        <v>20</v>
      </c>
      <c r="H1144" s="29" t="s">
        <v>240</v>
      </c>
      <c r="I1144" s="42">
        <v>6</v>
      </c>
      <c r="J1144" s="33" t="str">
        <f t="shared" si="19"/>
        <v>Нижнесергинский р-н, Бисертский городской округ, п.г.т. Бисерть, ул. 40 лет Октября, д. 6</v>
      </c>
      <c r="K1144" s="42">
        <v>444</v>
      </c>
      <c r="L1144" s="42">
        <v>8</v>
      </c>
      <c r="M1144" s="42">
        <v>1</v>
      </c>
      <c r="N1144" s="47" t="s">
        <v>1637</v>
      </c>
      <c r="O1144" s="39">
        <v>42496</v>
      </c>
      <c r="P1144" s="38" t="s">
        <v>1605</v>
      </c>
      <c r="Q1144" s="65">
        <v>51675</v>
      </c>
    </row>
    <row r="1145" spans="1:17" ht="23.25" x14ac:dyDescent="0.25">
      <c r="A1145" s="1">
        <v>1144</v>
      </c>
      <c r="B1145" s="14" t="s">
        <v>227</v>
      </c>
      <c r="C1145" s="40" t="s">
        <v>702</v>
      </c>
      <c r="D1145" s="29" t="s">
        <v>238</v>
      </c>
      <c r="E1145" s="29" t="s">
        <v>637</v>
      </c>
      <c r="F1145" s="29" t="s">
        <v>239</v>
      </c>
      <c r="G1145" s="29" t="s">
        <v>20</v>
      </c>
      <c r="H1145" s="29" t="s">
        <v>240</v>
      </c>
      <c r="I1145" s="57">
        <v>8</v>
      </c>
      <c r="J1145" s="33" t="str">
        <f t="shared" si="19"/>
        <v>Нижнесергинский р-н, Бисертский городской округ, п.г.т. Бисерть, ул. 40 лет Октября, д. 8</v>
      </c>
      <c r="K1145" s="57">
        <v>334.1</v>
      </c>
      <c r="L1145" s="57">
        <v>8</v>
      </c>
      <c r="M1145" s="57">
        <v>5</v>
      </c>
      <c r="N1145" s="47" t="s">
        <v>1637</v>
      </c>
      <c r="O1145" s="39">
        <v>42496</v>
      </c>
      <c r="P1145" s="38" t="s">
        <v>1605</v>
      </c>
      <c r="Q1145" s="65">
        <v>1432487.06</v>
      </c>
    </row>
    <row r="1146" spans="1:17" ht="23.25" x14ac:dyDescent="0.25">
      <c r="A1146" s="1">
        <v>1145</v>
      </c>
      <c r="B1146" s="14" t="s">
        <v>227</v>
      </c>
      <c r="C1146" s="40" t="s">
        <v>702</v>
      </c>
      <c r="D1146" s="29" t="s">
        <v>238</v>
      </c>
      <c r="E1146" s="29" t="s">
        <v>637</v>
      </c>
      <c r="F1146" s="29" t="s">
        <v>239</v>
      </c>
      <c r="G1146" s="29" t="s">
        <v>20</v>
      </c>
      <c r="H1146" s="29" t="s">
        <v>240</v>
      </c>
      <c r="I1146" s="57">
        <v>9</v>
      </c>
      <c r="J1146" s="33" t="str">
        <f t="shared" si="19"/>
        <v>Нижнесергинский р-н, Бисертский городской округ, п.г.т. Бисерть, ул. 40 лет Октября, д. 9</v>
      </c>
      <c r="K1146" s="57">
        <v>330.53</v>
      </c>
      <c r="L1146" s="57">
        <v>8</v>
      </c>
      <c r="M1146" s="57">
        <v>4</v>
      </c>
      <c r="N1146" s="47" t="s">
        <v>1637</v>
      </c>
      <c r="O1146" s="39">
        <v>42496</v>
      </c>
      <c r="P1146" s="38" t="s">
        <v>1605</v>
      </c>
      <c r="Q1146" s="65">
        <v>1538266.31</v>
      </c>
    </row>
    <row r="1147" spans="1:17" ht="23.25" x14ac:dyDescent="0.25">
      <c r="A1147" s="1">
        <v>1146</v>
      </c>
      <c r="B1147" s="14" t="s">
        <v>227</v>
      </c>
      <c r="C1147" s="40" t="s">
        <v>702</v>
      </c>
      <c r="D1147" s="29" t="s">
        <v>238</v>
      </c>
      <c r="E1147" s="29" t="s">
        <v>637</v>
      </c>
      <c r="F1147" s="29" t="s">
        <v>239</v>
      </c>
      <c r="G1147" s="29" t="s">
        <v>20</v>
      </c>
      <c r="H1147" s="29" t="s">
        <v>241</v>
      </c>
      <c r="I1147" s="57">
        <v>30</v>
      </c>
      <c r="J1147" s="33" t="str">
        <f t="shared" si="19"/>
        <v>Нижнесергинский р-н, Бисертский городской округ, п.г.т. Бисерть, ул. Луговая, д. 30</v>
      </c>
      <c r="K1147" s="57">
        <v>1376.9</v>
      </c>
      <c r="L1147" s="57">
        <v>20</v>
      </c>
      <c r="M1147" s="57">
        <v>5</v>
      </c>
      <c r="N1147" s="47" t="s">
        <v>1637</v>
      </c>
      <c r="O1147" s="39">
        <v>42496</v>
      </c>
      <c r="P1147" s="38" t="s">
        <v>1605</v>
      </c>
      <c r="Q1147" s="65">
        <v>2385778.4300000002</v>
      </c>
    </row>
    <row r="1148" spans="1:17" ht="34.5" x14ac:dyDescent="0.25">
      <c r="A1148" s="1">
        <v>1147</v>
      </c>
      <c r="B1148" s="14" t="s">
        <v>227</v>
      </c>
      <c r="C1148" s="40" t="s">
        <v>702</v>
      </c>
      <c r="D1148" s="29" t="s">
        <v>2654</v>
      </c>
      <c r="E1148" s="29" t="s">
        <v>637</v>
      </c>
      <c r="F1148" s="29" t="s">
        <v>291</v>
      </c>
      <c r="G1148" s="29" t="s">
        <v>20</v>
      </c>
      <c r="H1148" s="29" t="s">
        <v>292</v>
      </c>
      <c r="I1148" s="42">
        <v>1</v>
      </c>
      <c r="J1148" s="33" t="str">
        <f t="shared" si="19"/>
        <v>Нижнесергинский р-н, Городское поселение Атиг Нижнесергинского муниципального района Свердловской области, п.г.т. Атиг, ул. 50 лет Октября, д. 1</v>
      </c>
      <c r="K1148" s="42">
        <v>407.9</v>
      </c>
      <c r="L1148" s="42">
        <v>8</v>
      </c>
      <c r="M1148" s="42">
        <v>6</v>
      </c>
      <c r="N1148" s="47" t="s">
        <v>1796</v>
      </c>
      <c r="O1148" s="39">
        <v>42244</v>
      </c>
      <c r="P1148" s="38" t="s">
        <v>1797</v>
      </c>
      <c r="Q1148" s="65">
        <v>1794506.24</v>
      </c>
    </row>
    <row r="1149" spans="1:17" ht="34.5" x14ac:dyDescent="0.25">
      <c r="A1149" s="1">
        <v>1148</v>
      </c>
      <c r="B1149" s="14" t="s">
        <v>227</v>
      </c>
      <c r="C1149" s="40" t="s">
        <v>702</v>
      </c>
      <c r="D1149" s="29" t="s">
        <v>2654</v>
      </c>
      <c r="E1149" s="29" t="s">
        <v>637</v>
      </c>
      <c r="F1149" s="29" t="s">
        <v>291</v>
      </c>
      <c r="G1149" s="29" t="s">
        <v>20</v>
      </c>
      <c r="H1149" s="29" t="s">
        <v>112</v>
      </c>
      <c r="I1149" s="42">
        <v>1</v>
      </c>
      <c r="J1149" s="33" t="str">
        <f t="shared" si="19"/>
        <v>Нижнесергинский р-н, Городское поселение Атиг Нижнесергинского муниципального района Свердловской области, п.г.т. Атиг, ул. Заводская, д. 1</v>
      </c>
      <c r="K1149" s="42">
        <v>401.5</v>
      </c>
      <c r="L1149" s="42">
        <v>8</v>
      </c>
      <c r="M1149" s="42">
        <v>6</v>
      </c>
      <c r="N1149" s="47" t="s">
        <v>1965</v>
      </c>
      <c r="O1149" s="39">
        <v>42471</v>
      </c>
      <c r="P1149" s="38" t="s">
        <v>1644</v>
      </c>
      <c r="Q1149" s="65">
        <v>2096359.35</v>
      </c>
    </row>
    <row r="1150" spans="1:17" ht="34.5" x14ac:dyDescent="0.25">
      <c r="A1150" s="1">
        <v>1149</v>
      </c>
      <c r="B1150" s="14" t="s">
        <v>227</v>
      </c>
      <c r="C1150" s="40" t="s">
        <v>702</v>
      </c>
      <c r="D1150" s="29" t="s">
        <v>2654</v>
      </c>
      <c r="E1150" s="29" t="s">
        <v>637</v>
      </c>
      <c r="F1150" s="29" t="s">
        <v>291</v>
      </c>
      <c r="G1150" s="29" t="s">
        <v>20</v>
      </c>
      <c r="H1150" s="29" t="s">
        <v>112</v>
      </c>
      <c r="I1150" s="42">
        <v>5</v>
      </c>
      <c r="J1150" s="33" t="str">
        <f t="shared" si="19"/>
        <v>Нижнесергинский р-н, Городское поселение Атиг Нижнесергинского муниципального района Свердловской области, п.г.т. Атиг, ул. Заводская, д. 5</v>
      </c>
      <c r="K1150" s="42">
        <v>390.8</v>
      </c>
      <c r="L1150" s="42">
        <v>8</v>
      </c>
      <c r="M1150" s="42">
        <v>1</v>
      </c>
      <c r="N1150" s="47" t="s">
        <v>1965</v>
      </c>
      <c r="O1150" s="39">
        <v>42471</v>
      </c>
      <c r="P1150" s="38" t="s">
        <v>1644</v>
      </c>
      <c r="Q1150" s="65">
        <v>619042.16</v>
      </c>
    </row>
    <row r="1151" spans="1:17" ht="45.75" x14ac:dyDescent="0.25">
      <c r="A1151" s="1">
        <v>1150</v>
      </c>
      <c r="B1151" s="14" t="s">
        <v>227</v>
      </c>
      <c r="C1151" s="40" t="s">
        <v>702</v>
      </c>
      <c r="D1151" s="29" t="s">
        <v>2645</v>
      </c>
      <c r="E1151" s="29" t="s">
        <v>637</v>
      </c>
      <c r="F1151" s="29" t="s">
        <v>242</v>
      </c>
      <c r="G1151" s="29" t="s">
        <v>20</v>
      </c>
      <c r="H1151" s="29" t="s">
        <v>199</v>
      </c>
      <c r="I1151" s="42">
        <v>5</v>
      </c>
      <c r="J1151" s="33" t="str">
        <f t="shared" si="19"/>
        <v>Нижнесергинский р-н, Городское поселение Верхние Серги Нижнесергинского муниципального района Свердловской области, п.г.т. Верхние Серги, ул. Победы, д. 5</v>
      </c>
      <c r="K1151" s="42">
        <v>375.2</v>
      </c>
      <c r="L1151" s="42">
        <v>8</v>
      </c>
      <c r="M1151" s="42">
        <v>6</v>
      </c>
      <c r="N1151" s="47" t="s">
        <v>1796</v>
      </c>
      <c r="O1151" s="39">
        <v>42244</v>
      </c>
      <c r="P1151" s="38" t="s">
        <v>1797</v>
      </c>
      <c r="Q1151" s="65">
        <v>2691412.44</v>
      </c>
    </row>
    <row r="1152" spans="1:17" ht="45.75" x14ac:dyDescent="0.25">
      <c r="A1152" s="1">
        <v>1151</v>
      </c>
      <c r="B1152" s="14" t="s">
        <v>227</v>
      </c>
      <c r="C1152" s="40" t="s">
        <v>702</v>
      </c>
      <c r="D1152" s="29" t="s">
        <v>2644</v>
      </c>
      <c r="E1152" s="29" t="s">
        <v>18</v>
      </c>
      <c r="F1152" s="29" t="s">
        <v>287</v>
      </c>
      <c r="G1152" s="29" t="s">
        <v>20</v>
      </c>
      <c r="H1152" s="29" t="s">
        <v>34</v>
      </c>
      <c r="I1152" s="42">
        <v>10</v>
      </c>
      <c r="J1152" s="33" t="str">
        <f t="shared" si="19"/>
        <v>Нижнесергинский р-н, Городское поселение Михайловское муниципальное образование Нижнесергинского муниципального района Свердловской области, г. Михайловск, ул. Кирова, д. 10</v>
      </c>
      <c r="K1152" s="42">
        <v>369</v>
      </c>
      <c r="L1152" s="42">
        <v>8</v>
      </c>
      <c r="M1152" s="42">
        <v>7</v>
      </c>
      <c r="N1152" s="47" t="s">
        <v>1815</v>
      </c>
      <c r="O1152" s="39">
        <v>42482</v>
      </c>
      <c r="P1152" s="38" t="s">
        <v>1635</v>
      </c>
      <c r="Q1152" s="65">
        <v>3136410.5</v>
      </c>
    </row>
    <row r="1153" spans="1:17" ht="45.75" x14ac:dyDescent="0.25">
      <c r="A1153" s="1">
        <v>1152</v>
      </c>
      <c r="B1153" s="14" t="s">
        <v>227</v>
      </c>
      <c r="C1153" s="40" t="s">
        <v>702</v>
      </c>
      <c r="D1153" s="29" t="s">
        <v>2644</v>
      </c>
      <c r="E1153" s="29" t="s">
        <v>18</v>
      </c>
      <c r="F1153" s="29" t="s">
        <v>287</v>
      </c>
      <c r="G1153" s="29" t="s">
        <v>20</v>
      </c>
      <c r="H1153" s="29" t="s">
        <v>34</v>
      </c>
      <c r="I1153" s="42">
        <v>29</v>
      </c>
      <c r="J1153" s="33" t="str">
        <f t="shared" si="19"/>
        <v>Нижнесергинский р-н, Городское поселение Михайловское муниципальное образование Нижнесергинского муниципального района Свердловской области, г. Михайловск, ул. Кирова, д. 29</v>
      </c>
      <c r="K1153" s="42">
        <v>948.5</v>
      </c>
      <c r="L1153" s="42">
        <v>24</v>
      </c>
      <c r="M1153" s="42">
        <v>6</v>
      </c>
      <c r="N1153" s="47" t="s">
        <v>1960</v>
      </c>
      <c r="O1153" s="39" t="s">
        <v>1961</v>
      </c>
      <c r="P1153" s="38" t="s">
        <v>1962</v>
      </c>
      <c r="Q1153" s="65">
        <v>4334855.08</v>
      </c>
    </row>
    <row r="1154" spans="1:17" ht="45.75" x14ac:dyDescent="0.25">
      <c r="A1154" s="1">
        <v>1153</v>
      </c>
      <c r="B1154" s="14" t="s">
        <v>227</v>
      </c>
      <c r="C1154" s="40" t="s">
        <v>702</v>
      </c>
      <c r="D1154" s="29" t="s">
        <v>2644</v>
      </c>
      <c r="E1154" s="29" t="s">
        <v>18</v>
      </c>
      <c r="F1154" s="29" t="s">
        <v>287</v>
      </c>
      <c r="G1154" s="29" t="s">
        <v>20</v>
      </c>
      <c r="H1154" s="29" t="s">
        <v>34</v>
      </c>
      <c r="I1154" s="42">
        <v>41</v>
      </c>
      <c r="J1154" s="33" t="str">
        <f t="shared" si="19"/>
        <v>Нижнесергинский р-н, Городское поселение Михайловское муниципальное образование Нижнесергинского муниципального района Свердловской области, г. Михайловск, ул. Кирова, д. 41</v>
      </c>
      <c r="K1154" s="42">
        <v>1840.4</v>
      </c>
      <c r="L1154" s="42">
        <v>26</v>
      </c>
      <c r="M1154" s="42">
        <v>6</v>
      </c>
      <c r="N1154" s="47" t="s">
        <v>1963</v>
      </c>
      <c r="O1154" s="39">
        <v>42541</v>
      </c>
      <c r="P1154" s="38" t="s">
        <v>1964</v>
      </c>
      <c r="Q1154" s="65">
        <v>8400467.1999999993</v>
      </c>
    </row>
    <row r="1155" spans="1:17" ht="34.5" x14ac:dyDescent="0.25">
      <c r="A1155" s="1">
        <v>1154</v>
      </c>
      <c r="B1155" s="14" t="s">
        <v>227</v>
      </c>
      <c r="C1155" s="40" t="s">
        <v>702</v>
      </c>
      <c r="D1155" s="29" t="s">
        <v>2646</v>
      </c>
      <c r="E1155" s="29" t="s">
        <v>18</v>
      </c>
      <c r="F1155" s="29" t="s">
        <v>286</v>
      </c>
      <c r="G1155" s="29" t="s">
        <v>20</v>
      </c>
      <c r="H1155" s="29" t="s">
        <v>69</v>
      </c>
      <c r="I1155" s="42">
        <v>17</v>
      </c>
      <c r="J1155" s="33" t="str">
        <f t="shared" si="19"/>
        <v>Нижнесергинский р-н, Дружининское городское поселение Нижнесергинского муниципального района Свердловской области, г. Нижние Серги-3, ул. Мира, д. 17</v>
      </c>
      <c r="K1155" s="42">
        <v>1599.4</v>
      </c>
      <c r="L1155" s="42">
        <v>27</v>
      </c>
      <c r="M1155" s="42">
        <v>7</v>
      </c>
      <c r="N1155" s="47" t="s">
        <v>1814</v>
      </c>
      <c r="O1155" s="39">
        <v>42482</v>
      </c>
      <c r="P1155" s="38" t="s">
        <v>1614</v>
      </c>
      <c r="Q1155" s="65">
        <v>4830938.05</v>
      </c>
    </row>
    <row r="1156" spans="1:17" ht="45.75" x14ac:dyDescent="0.25">
      <c r="A1156" s="1">
        <v>1155</v>
      </c>
      <c r="B1156" s="14" t="s">
        <v>227</v>
      </c>
      <c r="C1156" s="40" t="s">
        <v>702</v>
      </c>
      <c r="D1156" s="29" t="s">
        <v>2647</v>
      </c>
      <c r="E1156" s="29" t="s">
        <v>18</v>
      </c>
      <c r="F1156" s="29" t="s">
        <v>293</v>
      </c>
      <c r="G1156" s="29" t="s">
        <v>294</v>
      </c>
      <c r="H1156" s="29" t="s">
        <v>74</v>
      </c>
      <c r="I1156" s="42">
        <v>4</v>
      </c>
      <c r="J1156" s="33" t="str">
        <f t="shared" si="19"/>
        <v>Нижнесергинский р-н, Нижнесергинское городское поселение Нижнесергинского муниципального района Свердловской области, г. Нижние Серги, городок Гагарина, д. 4</v>
      </c>
      <c r="K1156" s="42">
        <v>702</v>
      </c>
      <c r="L1156" s="42">
        <v>12</v>
      </c>
      <c r="M1156" s="42">
        <v>8</v>
      </c>
      <c r="N1156" s="47" t="s">
        <v>1796</v>
      </c>
      <c r="O1156" s="39">
        <v>42244</v>
      </c>
      <c r="P1156" s="38" t="s">
        <v>1797</v>
      </c>
      <c r="Q1156" s="65">
        <v>4857703.6399999997</v>
      </c>
    </row>
    <row r="1157" spans="1:17" ht="45.75" x14ac:dyDescent="0.25">
      <c r="A1157" s="1">
        <v>1156</v>
      </c>
      <c r="B1157" s="14" t="s">
        <v>227</v>
      </c>
      <c r="C1157" s="40" t="s">
        <v>702</v>
      </c>
      <c r="D1157" s="29" t="s">
        <v>2647</v>
      </c>
      <c r="E1157" s="29" t="s">
        <v>18</v>
      </c>
      <c r="F1157" s="29" t="s">
        <v>293</v>
      </c>
      <c r="G1157" s="29" t="s">
        <v>294</v>
      </c>
      <c r="H1157" s="29" t="s">
        <v>74</v>
      </c>
      <c r="I1157" s="42">
        <v>5</v>
      </c>
      <c r="J1157" s="33" t="str">
        <f t="shared" si="19"/>
        <v>Нижнесергинский р-н, Нижнесергинское городское поселение Нижнесергинского муниципального района Свердловской области, г. Нижние Серги, городок Гагарина, д. 5</v>
      </c>
      <c r="K1157" s="42">
        <v>697</v>
      </c>
      <c r="L1157" s="42">
        <v>12</v>
      </c>
      <c r="M1157" s="42">
        <v>8</v>
      </c>
      <c r="N1157" s="47" t="s">
        <v>1796</v>
      </c>
      <c r="O1157" s="39">
        <v>42244</v>
      </c>
      <c r="P1157" s="38" t="s">
        <v>1797</v>
      </c>
      <c r="Q1157" s="65">
        <v>5183135.8600000003</v>
      </c>
    </row>
    <row r="1158" spans="1:17" ht="34.5" x14ac:dyDescent="0.25">
      <c r="A1158" s="1">
        <v>1157</v>
      </c>
      <c r="B1158" s="14" t="s">
        <v>227</v>
      </c>
      <c r="C1158" s="40" t="s">
        <v>702</v>
      </c>
      <c r="D1158" s="29" t="s">
        <v>2647</v>
      </c>
      <c r="E1158" s="31" t="s">
        <v>18</v>
      </c>
      <c r="F1158" s="31" t="s">
        <v>293</v>
      </c>
      <c r="G1158" s="31" t="s">
        <v>20</v>
      </c>
      <c r="H1158" s="31" t="s">
        <v>295</v>
      </c>
      <c r="I1158" s="56">
        <v>64</v>
      </c>
      <c r="J1158" s="33" t="str">
        <f t="shared" si="19"/>
        <v>Нижнесергинский р-н, Нижнесергинское городское поселение Нижнесергинского муниципального района Свердловской области, г. Нижние Серги, ул. Титова, д. 64</v>
      </c>
      <c r="K1158" s="56">
        <v>691.6</v>
      </c>
      <c r="L1158" s="56">
        <v>8</v>
      </c>
      <c r="M1158" s="56">
        <v>5</v>
      </c>
      <c r="N1158" s="47" t="s">
        <v>1816</v>
      </c>
      <c r="O1158" s="39">
        <v>42478</v>
      </c>
      <c r="P1158" s="38" t="s">
        <v>1635</v>
      </c>
      <c r="Q1158" s="65">
        <v>1446530.24</v>
      </c>
    </row>
    <row r="1159" spans="1:17" ht="34.5" x14ac:dyDescent="0.25">
      <c r="A1159" s="1">
        <v>1158</v>
      </c>
      <c r="B1159" s="14" t="s">
        <v>227</v>
      </c>
      <c r="C1159" s="40" t="s">
        <v>702</v>
      </c>
      <c r="D1159" s="29" t="s">
        <v>2647</v>
      </c>
      <c r="E1159" s="31" t="s">
        <v>18</v>
      </c>
      <c r="F1159" s="31" t="s">
        <v>293</v>
      </c>
      <c r="G1159" s="31" t="s">
        <v>20</v>
      </c>
      <c r="H1159" s="31" t="s">
        <v>296</v>
      </c>
      <c r="I1159" s="56">
        <v>1</v>
      </c>
      <c r="J1159" s="33" t="str">
        <f t="shared" si="19"/>
        <v>Нижнесергинский р-н, Нижнесергинское городское поселение Нижнесергинского муниципального района Свердловской области, г. Нижние Серги, ул. Федотова, д. 1</v>
      </c>
      <c r="K1159" s="56">
        <v>779.2</v>
      </c>
      <c r="L1159" s="56">
        <v>16</v>
      </c>
      <c r="M1159" s="56">
        <v>6</v>
      </c>
      <c r="N1159" s="47" t="s">
        <v>1816</v>
      </c>
      <c r="O1159" s="39">
        <v>42478</v>
      </c>
      <c r="P1159" s="38" t="s">
        <v>1635</v>
      </c>
      <c r="Q1159" s="65">
        <v>3158087.56</v>
      </c>
    </row>
    <row r="1160" spans="1:17" ht="22.5" x14ac:dyDescent="0.25">
      <c r="A1160" s="1">
        <v>1159</v>
      </c>
      <c r="B1160" s="2" t="s">
        <v>327</v>
      </c>
      <c r="C1160" s="24"/>
      <c r="D1160" s="29" t="s">
        <v>369</v>
      </c>
      <c r="E1160" s="29" t="s">
        <v>18</v>
      </c>
      <c r="F1160" s="29" t="s">
        <v>370</v>
      </c>
      <c r="G1160" s="29" t="s">
        <v>64</v>
      </c>
      <c r="H1160" s="31" t="s">
        <v>92</v>
      </c>
      <c r="I1160" s="25">
        <v>2</v>
      </c>
      <c r="J1160" s="88" t="str">
        <f t="shared" si="19"/>
        <v>Нижнетуринский городской округ, г. Нижняя Тура, пер. Бажова, д. 2</v>
      </c>
      <c r="K1160" s="25">
        <v>367.9</v>
      </c>
      <c r="L1160" s="25">
        <v>6</v>
      </c>
      <c r="M1160" s="25">
        <v>8</v>
      </c>
      <c r="N1160" s="47" t="s">
        <v>1783</v>
      </c>
      <c r="O1160" s="39">
        <v>42471</v>
      </c>
      <c r="P1160" s="38" t="s">
        <v>1776</v>
      </c>
      <c r="Q1160" s="65">
        <v>2839911.31</v>
      </c>
    </row>
    <row r="1161" spans="1:17" ht="22.5" x14ac:dyDescent="0.25">
      <c r="A1161" s="1">
        <v>1160</v>
      </c>
      <c r="B1161" s="2" t="s">
        <v>327</v>
      </c>
      <c r="C1161" s="24"/>
      <c r="D1161" s="29" t="s">
        <v>369</v>
      </c>
      <c r="E1161" s="29" t="s">
        <v>18</v>
      </c>
      <c r="F1161" s="29" t="s">
        <v>370</v>
      </c>
      <c r="G1161" s="29" t="s">
        <v>64</v>
      </c>
      <c r="H1161" s="31" t="s">
        <v>92</v>
      </c>
      <c r="I1161" s="25">
        <v>4</v>
      </c>
      <c r="J1161" s="88" t="str">
        <f t="shared" si="19"/>
        <v>Нижнетуринский городской округ, г. Нижняя Тура, пер. Бажова, д. 4</v>
      </c>
      <c r="K1161" s="25">
        <v>436.9</v>
      </c>
      <c r="L1161" s="25">
        <v>6</v>
      </c>
      <c r="M1161" s="25">
        <v>8</v>
      </c>
      <c r="N1161" s="47" t="s">
        <v>1783</v>
      </c>
      <c r="O1161" s="39">
        <v>42471</v>
      </c>
      <c r="P1161" s="38" t="s">
        <v>1776</v>
      </c>
      <c r="Q1161" s="65">
        <v>2578913.31</v>
      </c>
    </row>
    <row r="1162" spans="1:17" ht="22.5" x14ac:dyDescent="0.25">
      <c r="A1162" s="1">
        <v>1161</v>
      </c>
      <c r="B1162" s="2" t="s">
        <v>327</v>
      </c>
      <c r="C1162" s="24"/>
      <c r="D1162" s="29" t="s">
        <v>369</v>
      </c>
      <c r="E1162" s="29" t="s">
        <v>18</v>
      </c>
      <c r="F1162" s="29" t="s">
        <v>370</v>
      </c>
      <c r="G1162" s="29" t="s">
        <v>64</v>
      </c>
      <c r="H1162" s="31" t="s">
        <v>371</v>
      </c>
      <c r="I1162" s="25">
        <v>1</v>
      </c>
      <c r="J1162" s="88" t="str">
        <f t="shared" si="19"/>
        <v>Нижнетуринский городской округ, г. Нижняя Тура, пер. Бондина, д. 1</v>
      </c>
      <c r="K1162" s="25">
        <v>580.29999999999995</v>
      </c>
      <c r="L1162" s="25">
        <v>8</v>
      </c>
      <c r="M1162" s="25">
        <v>8</v>
      </c>
      <c r="N1162" s="47" t="s">
        <v>1783</v>
      </c>
      <c r="O1162" s="39">
        <v>42471</v>
      </c>
      <c r="P1162" s="38" t="s">
        <v>1776</v>
      </c>
      <c r="Q1162" s="65">
        <v>4639524.6100000003</v>
      </c>
    </row>
    <row r="1163" spans="1:17" ht="22.5" x14ac:dyDescent="0.25">
      <c r="A1163" s="1">
        <v>1162</v>
      </c>
      <c r="B1163" s="2" t="s">
        <v>327</v>
      </c>
      <c r="C1163" s="24"/>
      <c r="D1163" s="29" t="s">
        <v>369</v>
      </c>
      <c r="E1163" s="29" t="s">
        <v>18</v>
      </c>
      <c r="F1163" s="29" t="s">
        <v>370</v>
      </c>
      <c r="G1163" s="29" t="s">
        <v>64</v>
      </c>
      <c r="H1163" s="31" t="s">
        <v>371</v>
      </c>
      <c r="I1163" s="25">
        <v>3</v>
      </c>
      <c r="J1163" s="88" t="str">
        <f t="shared" si="19"/>
        <v>Нижнетуринский городской округ, г. Нижняя Тура, пер. Бондина, д. 3</v>
      </c>
      <c r="K1163" s="25">
        <v>583.70000000000005</v>
      </c>
      <c r="L1163" s="25">
        <v>8</v>
      </c>
      <c r="M1163" s="25">
        <v>8</v>
      </c>
      <c r="N1163" s="47" t="s">
        <v>1966</v>
      </c>
      <c r="O1163" s="39" t="s">
        <v>1967</v>
      </c>
      <c r="P1163" s="38" t="s">
        <v>1968</v>
      </c>
      <c r="Q1163" s="65">
        <v>3216809.8</v>
      </c>
    </row>
    <row r="1164" spans="1:17" ht="22.5" x14ac:dyDescent="0.25">
      <c r="A1164" s="1">
        <v>1163</v>
      </c>
      <c r="B1164" s="2" t="s">
        <v>327</v>
      </c>
      <c r="C1164" s="24"/>
      <c r="D1164" s="29" t="s">
        <v>369</v>
      </c>
      <c r="E1164" s="29" t="s">
        <v>18</v>
      </c>
      <c r="F1164" s="29" t="s">
        <v>370</v>
      </c>
      <c r="G1164" s="29" t="s">
        <v>64</v>
      </c>
      <c r="H1164" s="31" t="s">
        <v>270</v>
      </c>
      <c r="I1164" s="25">
        <v>1</v>
      </c>
      <c r="J1164" s="88" t="str">
        <f t="shared" si="19"/>
        <v>Нижнетуринский городской округ, г. Нижняя Тура, пер. Ватутина, д. 1</v>
      </c>
      <c r="K1164" s="25">
        <v>367.6</v>
      </c>
      <c r="L1164" s="25">
        <v>6</v>
      </c>
      <c r="M1164" s="25">
        <v>8</v>
      </c>
      <c r="N1164" s="47" t="s">
        <v>1783</v>
      </c>
      <c r="O1164" s="39">
        <v>42471</v>
      </c>
      <c r="P1164" s="38" t="s">
        <v>1776</v>
      </c>
      <c r="Q1164" s="65">
        <v>2678890</v>
      </c>
    </row>
    <row r="1165" spans="1:17" ht="22.5" x14ac:dyDescent="0.25">
      <c r="A1165" s="1">
        <v>1164</v>
      </c>
      <c r="B1165" s="2" t="s">
        <v>327</v>
      </c>
      <c r="C1165" s="24"/>
      <c r="D1165" s="29" t="s">
        <v>369</v>
      </c>
      <c r="E1165" s="29" t="s">
        <v>18</v>
      </c>
      <c r="F1165" s="29" t="s">
        <v>370</v>
      </c>
      <c r="G1165" s="29" t="s">
        <v>64</v>
      </c>
      <c r="H1165" s="31" t="s">
        <v>270</v>
      </c>
      <c r="I1165" s="25">
        <v>3</v>
      </c>
      <c r="J1165" s="88" t="str">
        <f t="shared" si="19"/>
        <v>Нижнетуринский городской округ, г. Нижняя Тура, пер. Ватутина, д. 3</v>
      </c>
      <c r="K1165" s="25">
        <v>366.7</v>
      </c>
      <c r="L1165" s="25">
        <v>6</v>
      </c>
      <c r="M1165" s="25">
        <v>8</v>
      </c>
      <c r="N1165" s="47" t="s">
        <v>1783</v>
      </c>
      <c r="O1165" s="39">
        <v>42471</v>
      </c>
      <c r="P1165" s="38" t="s">
        <v>1776</v>
      </c>
      <c r="Q1165" s="65">
        <v>2824882.34</v>
      </c>
    </row>
    <row r="1166" spans="1:17" ht="22.5" x14ac:dyDescent="0.25">
      <c r="A1166" s="1">
        <v>1165</v>
      </c>
      <c r="B1166" s="2" t="s">
        <v>327</v>
      </c>
      <c r="C1166" s="24"/>
      <c r="D1166" s="29" t="s">
        <v>369</v>
      </c>
      <c r="E1166" s="29" t="s">
        <v>18</v>
      </c>
      <c r="F1166" s="29" t="s">
        <v>370</v>
      </c>
      <c r="G1166" s="29" t="s">
        <v>20</v>
      </c>
      <c r="H1166" s="31" t="s">
        <v>240</v>
      </c>
      <c r="I1166" s="25" t="s">
        <v>404</v>
      </c>
      <c r="J1166" s="88" t="str">
        <f t="shared" si="19"/>
        <v>Нижнетуринский городской округ, г. Нижняя Тура, ул. 40 лет Октября, д. 29А</v>
      </c>
      <c r="K1166" s="25">
        <v>378</v>
      </c>
      <c r="L1166" s="25">
        <v>6</v>
      </c>
      <c r="M1166" s="25">
        <v>8</v>
      </c>
      <c r="N1166" s="47" t="s">
        <v>1783</v>
      </c>
      <c r="O1166" s="39">
        <v>42471</v>
      </c>
      <c r="P1166" s="38" t="s">
        <v>1776</v>
      </c>
      <c r="Q1166" s="65">
        <v>2214947.67</v>
      </c>
    </row>
    <row r="1167" spans="1:17" ht="22.5" x14ac:dyDescent="0.25">
      <c r="A1167" s="1">
        <v>1166</v>
      </c>
      <c r="B1167" s="2" t="s">
        <v>327</v>
      </c>
      <c r="C1167" s="24"/>
      <c r="D1167" s="29" t="s">
        <v>369</v>
      </c>
      <c r="E1167" s="29" t="s">
        <v>18</v>
      </c>
      <c r="F1167" s="29" t="s">
        <v>370</v>
      </c>
      <c r="G1167" s="29" t="s">
        <v>20</v>
      </c>
      <c r="H1167" s="31" t="s">
        <v>240</v>
      </c>
      <c r="I1167" s="25" t="s">
        <v>405</v>
      </c>
      <c r="J1167" s="88" t="str">
        <f t="shared" si="19"/>
        <v>Нижнетуринский городской округ, г. Нижняя Тура, ул. 40 лет Октября, д. 29Б</v>
      </c>
      <c r="K1167" s="25">
        <v>360</v>
      </c>
      <c r="L1167" s="25">
        <v>8</v>
      </c>
      <c r="M1167" s="25">
        <v>8</v>
      </c>
      <c r="N1167" s="47" t="s">
        <v>1783</v>
      </c>
      <c r="O1167" s="39">
        <v>42471</v>
      </c>
      <c r="P1167" s="38" t="s">
        <v>1776</v>
      </c>
      <c r="Q1167" s="65">
        <v>2003555.11</v>
      </c>
    </row>
    <row r="1168" spans="1:17" ht="22.5" x14ac:dyDescent="0.25">
      <c r="A1168" s="1">
        <v>1167</v>
      </c>
      <c r="B1168" s="2" t="s">
        <v>327</v>
      </c>
      <c r="C1168" s="24"/>
      <c r="D1168" s="29" t="s">
        <v>369</v>
      </c>
      <c r="E1168" s="29" t="s">
        <v>18</v>
      </c>
      <c r="F1168" s="29" t="s">
        <v>370</v>
      </c>
      <c r="G1168" s="29" t="s">
        <v>20</v>
      </c>
      <c r="H1168" s="31" t="s">
        <v>185</v>
      </c>
      <c r="I1168" s="25">
        <v>8</v>
      </c>
      <c r="J1168" s="88" t="str">
        <f t="shared" si="19"/>
        <v>Нижнетуринский городской округ, г. Нижняя Тура, ул. Декабристов, д. 8</v>
      </c>
      <c r="K1168" s="25">
        <v>567</v>
      </c>
      <c r="L1168" s="25">
        <v>8</v>
      </c>
      <c r="M1168" s="25">
        <v>3</v>
      </c>
      <c r="N1168" s="47" t="s">
        <v>1966</v>
      </c>
      <c r="O1168" s="39" t="s">
        <v>1967</v>
      </c>
      <c r="P1168" s="38" t="s">
        <v>1968</v>
      </c>
      <c r="Q1168" s="65">
        <v>1856764.22</v>
      </c>
    </row>
    <row r="1169" spans="1:17" ht="22.5" x14ac:dyDescent="0.25">
      <c r="A1169" s="1">
        <v>1168</v>
      </c>
      <c r="B1169" s="2" t="s">
        <v>327</v>
      </c>
      <c r="C1169" s="49"/>
      <c r="D1169" s="50" t="s">
        <v>369</v>
      </c>
      <c r="E1169" s="50" t="s">
        <v>18</v>
      </c>
      <c r="F1169" s="50" t="s">
        <v>370</v>
      </c>
      <c r="G1169" s="50" t="s">
        <v>20</v>
      </c>
      <c r="H1169" s="50" t="s">
        <v>152</v>
      </c>
      <c r="I1169" s="51" t="s">
        <v>406</v>
      </c>
      <c r="J1169" s="62" t="str">
        <f t="shared" si="19"/>
        <v>Нижнетуринский городской округ, г. Нижняя Тура, ул. Ильича, д. 22А</v>
      </c>
      <c r="K1169" s="51">
        <v>6047.4</v>
      </c>
      <c r="L1169" s="51">
        <v>137</v>
      </c>
      <c r="M1169" s="51">
        <v>1</v>
      </c>
      <c r="N1169" s="53" t="s">
        <v>1479</v>
      </c>
      <c r="O1169" s="54">
        <v>42570</v>
      </c>
      <c r="P1169" s="55" t="s">
        <v>1494</v>
      </c>
      <c r="Q1169" s="65">
        <v>2081331.36</v>
      </c>
    </row>
    <row r="1170" spans="1:17" ht="22.5" x14ac:dyDescent="0.25">
      <c r="A1170" s="1">
        <v>1169</v>
      </c>
      <c r="B1170" s="2" t="s">
        <v>327</v>
      </c>
      <c r="C1170" s="24"/>
      <c r="D1170" s="29" t="s">
        <v>369</v>
      </c>
      <c r="E1170" s="29" t="s">
        <v>18</v>
      </c>
      <c r="F1170" s="29" t="s">
        <v>370</v>
      </c>
      <c r="G1170" s="29" t="s">
        <v>20</v>
      </c>
      <c r="H1170" s="31" t="s">
        <v>87</v>
      </c>
      <c r="I1170" s="25">
        <v>1</v>
      </c>
      <c r="J1170" s="88" t="str">
        <f t="shared" si="19"/>
        <v>Нижнетуринский городской округ, г. Нижняя Тура, ул. Строителей, д. 1</v>
      </c>
      <c r="K1170" s="25">
        <v>482.8</v>
      </c>
      <c r="L1170" s="25">
        <v>8</v>
      </c>
      <c r="M1170" s="25">
        <v>6</v>
      </c>
      <c r="N1170" s="47" t="s">
        <v>1783</v>
      </c>
      <c r="O1170" s="39">
        <v>42471</v>
      </c>
      <c r="P1170" s="38" t="s">
        <v>1776</v>
      </c>
      <c r="Q1170" s="65">
        <v>3933964.71</v>
      </c>
    </row>
    <row r="1171" spans="1:17" ht="22.5" x14ac:dyDescent="0.25">
      <c r="A1171" s="1">
        <v>1170</v>
      </c>
      <c r="B1171" s="2" t="s">
        <v>327</v>
      </c>
      <c r="C1171" s="24"/>
      <c r="D1171" s="29" t="s">
        <v>369</v>
      </c>
      <c r="E1171" s="29" t="s">
        <v>18</v>
      </c>
      <c r="F1171" s="29" t="s">
        <v>370</v>
      </c>
      <c r="G1171" s="29" t="s">
        <v>20</v>
      </c>
      <c r="H1171" s="31" t="s">
        <v>87</v>
      </c>
      <c r="I1171" s="25">
        <v>2</v>
      </c>
      <c r="J1171" s="88" t="str">
        <f t="shared" si="19"/>
        <v>Нижнетуринский городской округ, г. Нижняя Тура, ул. Строителей, д. 2</v>
      </c>
      <c r="K1171" s="25">
        <v>483.5</v>
      </c>
      <c r="L1171" s="25">
        <v>8</v>
      </c>
      <c r="M1171" s="25">
        <v>6</v>
      </c>
      <c r="N1171" s="47" t="s">
        <v>1783</v>
      </c>
      <c r="O1171" s="39">
        <v>42471</v>
      </c>
      <c r="P1171" s="38" t="s">
        <v>1776</v>
      </c>
      <c r="Q1171" s="65">
        <v>3926936.22</v>
      </c>
    </row>
    <row r="1172" spans="1:17" ht="22.5" x14ac:dyDescent="0.25">
      <c r="A1172" s="1">
        <v>1171</v>
      </c>
      <c r="B1172" s="2" t="s">
        <v>327</v>
      </c>
      <c r="C1172" s="24"/>
      <c r="D1172" s="29" t="s">
        <v>369</v>
      </c>
      <c r="E1172" s="29" t="s">
        <v>18</v>
      </c>
      <c r="F1172" s="29" t="s">
        <v>370</v>
      </c>
      <c r="G1172" s="29" t="s">
        <v>20</v>
      </c>
      <c r="H1172" s="31" t="s">
        <v>372</v>
      </c>
      <c r="I1172" s="25">
        <v>2</v>
      </c>
      <c r="J1172" s="88" t="str">
        <f t="shared" si="19"/>
        <v>Нижнетуринский городской округ, г. Нижняя Тура, ул. Яблочкова, д. 2</v>
      </c>
      <c r="K1172" s="25">
        <v>576.6</v>
      </c>
      <c r="L1172" s="25">
        <v>8</v>
      </c>
      <c r="M1172" s="25">
        <v>8</v>
      </c>
      <c r="N1172" s="47" t="s">
        <v>1966</v>
      </c>
      <c r="O1172" s="39" t="s">
        <v>1967</v>
      </c>
      <c r="P1172" s="38" t="s">
        <v>1968</v>
      </c>
      <c r="Q1172" s="65">
        <v>2989711.7199999997</v>
      </c>
    </row>
    <row r="1173" spans="1:17" ht="22.5" x14ac:dyDescent="0.25">
      <c r="A1173" s="1">
        <v>1172</v>
      </c>
      <c r="B1173" s="2" t="s">
        <v>327</v>
      </c>
      <c r="C1173" s="24"/>
      <c r="D1173" s="29" t="s">
        <v>369</v>
      </c>
      <c r="E1173" s="29" t="s">
        <v>18</v>
      </c>
      <c r="F1173" s="29" t="s">
        <v>370</v>
      </c>
      <c r="G1173" s="29" t="s">
        <v>20</v>
      </c>
      <c r="H1173" s="31" t="s">
        <v>372</v>
      </c>
      <c r="I1173" s="25">
        <v>4</v>
      </c>
      <c r="J1173" s="88" t="str">
        <f t="shared" si="19"/>
        <v>Нижнетуринский городской округ, г. Нижняя Тура, ул. Яблочкова, д. 4</v>
      </c>
      <c r="K1173" s="25">
        <v>565.20000000000005</v>
      </c>
      <c r="L1173" s="25">
        <v>8</v>
      </c>
      <c r="M1173" s="25">
        <v>8</v>
      </c>
      <c r="N1173" s="47" t="s">
        <v>1966</v>
      </c>
      <c r="O1173" s="39" t="s">
        <v>1967</v>
      </c>
      <c r="P1173" s="38" t="s">
        <v>1968</v>
      </c>
      <c r="Q1173" s="65">
        <v>3140975.92</v>
      </c>
    </row>
    <row r="1174" spans="1:17" ht="23.25" x14ac:dyDescent="0.25">
      <c r="A1174" s="1">
        <v>1173</v>
      </c>
      <c r="B1174" s="2" t="s">
        <v>327</v>
      </c>
      <c r="C1174" s="24" t="s">
        <v>743</v>
      </c>
      <c r="D1174" s="29" t="s">
        <v>373</v>
      </c>
      <c r="E1174" s="29" t="s">
        <v>18</v>
      </c>
      <c r="F1174" s="29" t="s">
        <v>374</v>
      </c>
      <c r="G1174" s="29" t="s">
        <v>20</v>
      </c>
      <c r="H1174" s="29" t="s">
        <v>112</v>
      </c>
      <c r="I1174" s="42">
        <v>28</v>
      </c>
      <c r="J1174" s="33" t="str">
        <f t="shared" si="19"/>
        <v>Новолялинский р-н, Новолялинский городской округ, г. Новая Ляля, ул. Заводская, д. 28</v>
      </c>
      <c r="K1174" s="42">
        <v>538.20000000000005</v>
      </c>
      <c r="L1174" s="42">
        <v>8</v>
      </c>
      <c r="M1174" s="42">
        <v>3</v>
      </c>
      <c r="N1174" s="47" t="s">
        <v>1817</v>
      </c>
      <c r="O1174" s="39">
        <v>42482</v>
      </c>
      <c r="P1174" s="38" t="s">
        <v>1610</v>
      </c>
      <c r="Q1174" s="65">
        <v>3555144.12</v>
      </c>
    </row>
    <row r="1175" spans="1:17" ht="23.25" x14ac:dyDescent="0.25">
      <c r="A1175" s="1">
        <v>1174</v>
      </c>
      <c r="B1175" s="2" t="s">
        <v>327</v>
      </c>
      <c r="C1175" s="24" t="s">
        <v>743</v>
      </c>
      <c r="D1175" s="29" t="s">
        <v>373</v>
      </c>
      <c r="E1175" s="29" t="s">
        <v>18</v>
      </c>
      <c r="F1175" s="29" t="s">
        <v>374</v>
      </c>
      <c r="G1175" s="29" t="s">
        <v>20</v>
      </c>
      <c r="H1175" s="29" t="s">
        <v>200</v>
      </c>
      <c r="I1175" s="42">
        <v>15</v>
      </c>
      <c r="J1175" s="33" t="str">
        <f t="shared" si="19"/>
        <v>Новолялинский р-н, Новолялинский городской округ, г. Новая Ляля, ул. Республики, д. 15</v>
      </c>
      <c r="K1175" s="42">
        <v>427.5</v>
      </c>
      <c r="L1175" s="42">
        <v>8</v>
      </c>
      <c r="M1175" s="42">
        <v>5</v>
      </c>
      <c r="N1175" s="47" t="s">
        <v>1817</v>
      </c>
      <c r="O1175" s="39">
        <v>42482</v>
      </c>
      <c r="P1175" s="38" t="s">
        <v>1610</v>
      </c>
      <c r="Q1175" s="65">
        <v>2494550.6800000002</v>
      </c>
    </row>
    <row r="1176" spans="1:17" ht="23.25" x14ac:dyDescent="0.25">
      <c r="A1176" s="1">
        <v>1175</v>
      </c>
      <c r="B1176" s="2" t="s">
        <v>327</v>
      </c>
      <c r="C1176" s="24" t="s">
        <v>743</v>
      </c>
      <c r="D1176" s="29" t="s">
        <v>373</v>
      </c>
      <c r="E1176" s="29" t="s">
        <v>18</v>
      </c>
      <c r="F1176" s="29" t="s">
        <v>374</v>
      </c>
      <c r="G1176" s="29" t="s">
        <v>20</v>
      </c>
      <c r="H1176" s="29" t="s">
        <v>200</v>
      </c>
      <c r="I1176" s="42" t="s">
        <v>120</v>
      </c>
      <c r="J1176" s="33" t="str">
        <f t="shared" si="19"/>
        <v>Новолялинский р-н, Новолялинский городской округ, г. Новая Ляля, ул. Республики, д. 7А</v>
      </c>
      <c r="K1176" s="42">
        <v>351.4</v>
      </c>
      <c r="L1176" s="42">
        <v>8</v>
      </c>
      <c r="M1176" s="42">
        <v>4</v>
      </c>
      <c r="N1176" s="47" t="s">
        <v>1817</v>
      </c>
      <c r="O1176" s="39">
        <v>42482</v>
      </c>
      <c r="P1176" s="38" t="s">
        <v>1610</v>
      </c>
      <c r="Q1176" s="65">
        <v>2234608.48</v>
      </c>
    </row>
    <row r="1177" spans="1:17" ht="23.25" x14ac:dyDescent="0.25">
      <c r="A1177" s="1">
        <v>1176</v>
      </c>
      <c r="B1177" s="2" t="s">
        <v>327</v>
      </c>
      <c r="C1177" s="24" t="s">
        <v>743</v>
      </c>
      <c r="D1177" s="29" t="s">
        <v>373</v>
      </c>
      <c r="E1177" s="29" t="s">
        <v>18</v>
      </c>
      <c r="F1177" s="29" t="s">
        <v>374</v>
      </c>
      <c r="G1177" s="29" t="s">
        <v>20</v>
      </c>
      <c r="H1177" s="29" t="s">
        <v>200</v>
      </c>
      <c r="I1177" s="42" t="s">
        <v>224</v>
      </c>
      <c r="J1177" s="33" t="str">
        <f t="shared" si="19"/>
        <v>Новолялинский р-н, Новолялинский городской округ, г. Новая Ляля, ул. Республики, д. 9А</v>
      </c>
      <c r="K1177" s="42">
        <v>437.3</v>
      </c>
      <c r="L1177" s="42">
        <v>8</v>
      </c>
      <c r="M1177" s="42">
        <v>4</v>
      </c>
      <c r="N1177" s="47" t="s">
        <v>1817</v>
      </c>
      <c r="O1177" s="39">
        <v>42482</v>
      </c>
      <c r="P1177" s="38" t="s">
        <v>1610</v>
      </c>
      <c r="Q1177" s="65">
        <v>939178.52</v>
      </c>
    </row>
    <row r="1178" spans="1:17" ht="23.25" x14ac:dyDescent="0.25">
      <c r="A1178" s="1">
        <v>1177</v>
      </c>
      <c r="B1178" s="2" t="s">
        <v>327</v>
      </c>
      <c r="C1178" s="24" t="s">
        <v>743</v>
      </c>
      <c r="D1178" s="29" t="s">
        <v>373</v>
      </c>
      <c r="E1178" s="29" t="s">
        <v>1500</v>
      </c>
      <c r="F1178" s="29" t="s">
        <v>375</v>
      </c>
      <c r="G1178" s="29" t="s">
        <v>20</v>
      </c>
      <c r="H1178" s="29" t="s">
        <v>36</v>
      </c>
      <c r="I1178" s="42">
        <v>51</v>
      </c>
      <c r="J1178" s="33" t="str">
        <f t="shared" si="19"/>
        <v>Новолялинский р-н, Новолялинский городской округ, пос. Лобва, ул. Ленина, д. 51</v>
      </c>
      <c r="K1178" s="42">
        <v>417.3</v>
      </c>
      <c r="L1178" s="42">
        <v>8</v>
      </c>
      <c r="M1178" s="42">
        <v>4</v>
      </c>
      <c r="N1178" s="47" t="s">
        <v>1817</v>
      </c>
      <c r="O1178" s="39">
        <v>42482</v>
      </c>
      <c r="P1178" s="38" t="s">
        <v>1610</v>
      </c>
      <c r="Q1178" s="65">
        <v>1803349.16</v>
      </c>
    </row>
    <row r="1179" spans="1:17" ht="23.25" x14ac:dyDescent="0.25">
      <c r="A1179" s="1">
        <v>1178</v>
      </c>
      <c r="B1179" s="2" t="s">
        <v>327</v>
      </c>
      <c r="C1179" s="24" t="s">
        <v>743</v>
      </c>
      <c r="D1179" s="29" t="s">
        <v>373</v>
      </c>
      <c r="E1179" s="29" t="s">
        <v>1500</v>
      </c>
      <c r="F1179" s="29" t="s">
        <v>375</v>
      </c>
      <c r="G1179" s="29" t="s">
        <v>20</v>
      </c>
      <c r="H1179" s="29" t="s">
        <v>36</v>
      </c>
      <c r="I1179" s="42">
        <v>53</v>
      </c>
      <c r="J1179" s="33" t="str">
        <f t="shared" si="19"/>
        <v>Новолялинский р-н, Новолялинский городской округ, пос. Лобва, ул. Ленина, д. 53</v>
      </c>
      <c r="K1179" s="42">
        <v>420</v>
      </c>
      <c r="L1179" s="42">
        <v>8</v>
      </c>
      <c r="M1179" s="42">
        <v>3</v>
      </c>
      <c r="N1179" s="47" t="s">
        <v>1817</v>
      </c>
      <c r="O1179" s="39">
        <v>42482</v>
      </c>
      <c r="P1179" s="38" t="s">
        <v>1610</v>
      </c>
      <c r="Q1179" s="65">
        <v>1683208.64</v>
      </c>
    </row>
    <row r="1180" spans="1:17" ht="33.75" x14ac:dyDescent="0.25">
      <c r="A1180" s="1">
        <v>1179</v>
      </c>
      <c r="B1180" s="2" t="s">
        <v>327</v>
      </c>
      <c r="C1180" s="24" t="s">
        <v>743</v>
      </c>
      <c r="D1180" s="29" t="s">
        <v>373</v>
      </c>
      <c r="E1180" s="29" t="s">
        <v>1500</v>
      </c>
      <c r="F1180" s="29" t="s">
        <v>375</v>
      </c>
      <c r="G1180" s="29" t="s">
        <v>20</v>
      </c>
      <c r="H1180" s="29" t="s">
        <v>25</v>
      </c>
      <c r="I1180" s="42">
        <v>1</v>
      </c>
      <c r="J1180" s="33" t="str">
        <f t="shared" si="19"/>
        <v>Новолялинский р-н, Новолялинский городской округ, пос. Лобва, ул. Школьная, д. 1</v>
      </c>
      <c r="K1180" s="42">
        <v>432.1</v>
      </c>
      <c r="L1180" s="42">
        <v>8</v>
      </c>
      <c r="M1180" s="42">
        <v>7</v>
      </c>
      <c r="N1180" s="47" t="s">
        <v>1969</v>
      </c>
      <c r="O1180" s="39" t="s">
        <v>1970</v>
      </c>
      <c r="P1180" s="38" t="s">
        <v>1971</v>
      </c>
      <c r="Q1180" s="65">
        <v>1508175.5</v>
      </c>
    </row>
    <row r="1181" spans="1:17" ht="45" x14ac:dyDescent="0.25">
      <c r="A1181" s="1">
        <v>1180</v>
      </c>
      <c r="B1181" s="2" t="s">
        <v>327</v>
      </c>
      <c r="C1181" s="24" t="s">
        <v>743</v>
      </c>
      <c r="D1181" s="29" t="s">
        <v>373</v>
      </c>
      <c r="E1181" s="29" t="s">
        <v>1500</v>
      </c>
      <c r="F1181" s="29" t="s">
        <v>375</v>
      </c>
      <c r="G1181" s="29" t="s">
        <v>20</v>
      </c>
      <c r="H1181" s="29" t="s">
        <v>25</v>
      </c>
      <c r="I1181" s="42">
        <v>3</v>
      </c>
      <c r="J1181" s="33" t="str">
        <f t="shared" si="19"/>
        <v>Новолялинский р-н, Новолялинский городской округ, пос. Лобва, ул. Школьная, д. 3</v>
      </c>
      <c r="K1181" s="42">
        <v>428.9</v>
      </c>
      <c r="L1181" s="42">
        <v>8</v>
      </c>
      <c r="M1181" s="42">
        <v>7</v>
      </c>
      <c r="N1181" s="47" t="s">
        <v>1972</v>
      </c>
      <c r="O1181" s="39" t="s">
        <v>1973</v>
      </c>
      <c r="P1181" s="38" t="s">
        <v>4527</v>
      </c>
      <c r="Q1181" s="65">
        <v>1740341.99</v>
      </c>
    </row>
    <row r="1182" spans="1:17" ht="45" x14ac:dyDescent="0.25">
      <c r="A1182" s="1">
        <v>1181</v>
      </c>
      <c r="B1182" s="2" t="s">
        <v>327</v>
      </c>
      <c r="C1182" s="24" t="s">
        <v>743</v>
      </c>
      <c r="D1182" s="29" t="s">
        <v>373</v>
      </c>
      <c r="E1182" s="29" t="s">
        <v>1500</v>
      </c>
      <c r="F1182" s="29" t="s">
        <v>375</v>
      </c>
      <c r="G1182" s="29" t="s">
        <v>20</v>
      </c>
      <c r="H1182" s="29" t="s">
        <v>25</v>
      </c>
      <c r="I1182" s="42">
        <v>5</v>
      </c>
      <c r="J1182" s="33" t="str">
        <f t="shared" si="19"/>
        <v>Новолялинский р-н, Новолялинский городской округ, пос. Лобва, ул. Школьная, д. 5</v>
      </c>
      <c r="K1182" s="42">
        <v>400.7</v>
      </c>
      <c r="L1182" s="42">
        <v>8</v>
      </c>
      <c r="M1182" s="42">
        <v>7</v>
      </c>
      <c r="N1182" s="47" t="s">
        <v>1972</v>
      </c>
      <c r="O1182" s="39" t="s">
        <v>1973</v>
      </c>
      <c r="P1182" s="38" t="s">
        <v>1971</v>
      </c>
      <c r="Q1182" s="65">
        <v>1884545.57</v>
      </c>
    </row>
    <row r="1183" spans="1:17" ht="23.25" x14ac:dyDescent="0.25">
      <c r="A1183" s="1">
        <v>1182</v>
      </c>
      <c r="B1183" s="2" t="s">
        <v>218</v>
      </c>
      <c r="C1183" s="24"/>
      <c r="D1183" s="29" t="s">
        <v>2511</v>
      </c>
      <c r="E1183" s="29" t="s">
        <v>18</v>
      </c>
      <c r="F1183" s="29" t="s">
        <v>213</v>
      </c>
      <c r="G1183" s="29" t="s">
        <v>20</v>
      </c>
      <c r="H1183" s="29" t="s">
        <v>214</v>
      </c>
      <c r="I1183" s="42">
        <v>1</v>
      </c>
      <c r="J1183" s="33" t="str">
        <f t="shared" si="19"/>
        <v>Новоуральский городской округ Свердловской области, г. Новоуральск, ул. Гоголя, д. 1</v>
      </c>
      <c r="K1183" s="42">
        <v>1182.3</v>
      </c>
      <c r="L1183" s="42">
        <v>14</v>
      </c>
      <c r="M1183" s="42">
        <v>8</v>
      </c>
      <c r="N1183" s="47" t="s">
        <v>982</v>
      </c>
      <c r="O1183" s="39">
        <v>42416</v>
      </c>
      <c r="P1183" s="38" t="s">
        <v>1849</v>
      </c>
      <c r="Q1183" s="65">
        <v>8811324.9700000007</v>
      </c>
    </row>
    <row r="1184" spans="1:17" ht="23.25" x14ac:dyDescent="0.25">
      <c r="A1184" s="1">
        <v>1183</v>
      </c>
      <c r="B1184" s="2" t="s">
        <v>218</v>
      </c>
      <c r="C1184" s="24"/>
      <c r="D1184" s="29" t="s">
        <v>2511</v>
      </c>
      <c r="E1184" s="29" t="s">
        <v>18</v>
      </c>
      <c r="F1184" s="29" t="s">
        <v>213</v>
      </c>
      <c r="G1184" s="29" t="s">
        <v>20</v>
      </c>
      <c r="H1184" s="29" t="s">
        <v>216</v>
      </c>
      <c r="I1184" s="42">
        <v>1</v>
      </c>
      <c r="J1184" s="33" t="str">
        <f t="shared" si="19"/>
        <v>Новоуральский городской округ Свердловской области, г. Новоуральск, ул. Заречная, д. 1</v>
      </c>
      <c r="K1184" s="42">
        <v>2054.1999999999998</v>
      </c>
      <c r="L1184" s="42">
        <v>11</v>
      </c>
      <c r="M1184" s="42">
        <v>7</v>
      </c>
      <c r="N1184" s="47" t="s">
        <v>986</v>
      </c>
      <c r="O1184" s="39">
        <v>42416</v>
      </c>
      <c r="P1184" s="38" t="s">
        <v>1784</v>
      </c>
      <c r="Q1184" s="65">
        <v>5829912.2000000002</v>
      </c>
    </row>
    <row r="1185" spans="1:17" ht="23.25" x14ac:dyDescent="0.25">
      <c r="A1185" s="1">
        <v>1184</v>
      </c>
      <c r="B1185" s="2" t="s">
        <v>218</v>
      </c>
      <c r="C1185" s="24"/>
      <c r="D1185" s="29" t="s">
        <v>2511</v>
      </c>
      <c r="E1185" s="29" t="s">
        <v>18</v>
      </c>
      <c r="F1185" s="29" t="s">
        <v>213</v>
      </c>
      <c r="G1185" s="29" t="s">
        <v>20</v>
      </c>
      <c r="H1185" s="29" t="s">
        <v>216</v>
      </c>
      <c r="I1185" s="42">
        <v>2</v>
      </c>
      <c r="J1185" s="33" t="str">
        <f t="shared" si="19"/>
        <v>Новоуральский городской округ Свердловской области, г. Новоуральск, ул. Заречная, д. 2</v>
      </c>
      <c r="K1185" s="42">
        <v>1507.1</v>
      </c>
      <c r="L1185" s="42">
        <v>12</v>
      </c>
      <c r="M1185" s="42">
        <v>7</v>
      </c>
      <c r="N1185" s="47" t="s">
        <v>986</v>
      </c>
      <c r="O1185" s="39">
        <v>42416</v>
      </c>
      <c r="P1185" s="38" t="s">
        <v>1784</v>
      </c>
      <c r="Q1185" s="65">
        <v>7053049.2999999998</v>
      </c>
    </row>
    <row r="1186" spans="1:17" ht="23.25" x14ac:dyDescent="0.25">
      <c r="A1186" s="1">
        <v>1185</v>
      </c>
      <c r="B1186" s="2" t="s">
        <v>218</v>
      </c>
      <c r="C1186" s="24"/>
      <c r="D1186" s="29" t="s">
        <v>2511</v>
      </c>
      <c r="E1186" s="29" t="s">
        <v>18</v>
      </c>
      <c r="F1186" s="29" t="s">
        <v>213</v>
      </c>
      <c r="G1186" s="29" t="s">
        <v>20</v>
      </c>
      <c r="H1186" s="29" t="s">
        <v>216</v>
      </c>
      <c r="I1186" s="42">
        <v>3</v>
      </c>
      <c r="J1186" s="33" t="str">
        <f t="shared" si="19"/>
        <v>Новоуральский городской округ Свердловской области, г. Новоуральск, ул. Заречная, д. 3</v>
      </c>
      <c r="K1186" s="42">
        <v>2857.8</v>
      </c>
      <c r="L1186" s="42">
        <v>23</v>
      </c>
      <c r="M1186" s="42">
        <v>8</v>
      </c>
      <c r="N1186" s="47" t="s">
        <v>986</v>
      </c>
      <c r="O1186" s="39">
        <v>42416</v>
      </c>
      <c r="P1186" s="38" t="s">
        <v>1784</v>
      </c>
      <c r="Q1186" s="65">
        <v>11378115.199999999</v>
      </c>
    </row>
    <row r="1187" spans="1:17" ht="23.25" x14ac:dyDescent="0.25">
      <c r="A1187" s="1">
        <v>1186</v>
      </c>
      <c r="B1187" s="2" t="s">
        <v>218</v>
      </c>
      <c r="C1187" s="24"/>
      <c r="D1187" s="29" t="s">
        <v>2511</v>
      </c>
      <c r="E1187" s="29" t="s">
        <v>18</v>
      </c>
      <c r="F1187" s="29" t="s">
        <v>213</v>
      </c>
      <c r="G1187" s="29" t="s">
        <v>20</v>
      </c>
      <c r="H1187" s="29" t="s">
        <v>216</v>
      </c>
      <c r="I1187" s="42">
        <v>4</v>
      </c>
      <c r="J1187" s="33" t="str">
        <f t="shared" si="19"/>
        <v>Новоуральский городской округ Свердловской области, г. Новоуральск, ул. Заречная, д. 4</v>
      </c>
      <c r="K1187" s="42">
        <v>2809</v>
      </c>
      <c r="L1187" s="42">
        <v>24</v>
      </c>
      <c r="M1187" s="42">
        <v>6</v>
      </c>
      <c r="N1187" s="47" t="s">
        <v>986</v>
      </c>
      <c r="O1187" s="39">
        <v>42416</v>
      </c>
      <c r="P1187" s="38" t="s">
        <v>1784</v>
      </c>
      <c r="Q1187" s="65">
        <v>6441285.0099999998</v>
      </c>
    </row>
    <row r="1188" spans="1:17" ht="23.25" x14ac:dyDescent="0.25">
      <c r="A1188" s="1">
        <v>1187</v>
      </c>
      <c r="B1188" s="2" t="s">
        <v>218</v>
      </c>
      <c r="C1188" s="24"/>
      <c r="D1188" s="29" t="s">
        <v>2511</v>
      </c>
      <c r="E1188" s="29" t="s">
        <v>18</v>
      </c>
      <c r="F1188" s="29" t="s">
        <v>213</v>
      </c>
      <c r="G1188" s="29" t="s">
        <v>20</v>
      </c>
      <c r="H1188" s="29" t="s">
        <v>216</v>
      </c>
      <c r="I1188" s="42">
        <v>5</v>
      </c>
      <c r="J1188" s="33" t="str">
        <f t="shared" si="19"/>
        <v>Новоуральский городской округ Свердловской области, г. Новоуральск, ул. Заречная, д. 5</v>
      </c>
      <c r="K1188" s="42">
        <v>1530.6</v>
      </c>
      <c r="L1188" s="42">
        <v>12</v>
      </c>
      <c r="M1188" s="42">
        <v>8</v>
      </c>
      <c r="N1188" s="47" t="s">
        <v>1214</v>
      </c>
      <c r="O1188" s="39">
        <v>42416</v>
      </c>
      <c r="P1188" s="38" t="s">
        <v>1850</v>
      </c>
      <c r="Q1188" s="65">
        <v>8338859.4000000004</v>
      </c>
    </row>
    <row r="1189" spans="1:17" ht="23.25" x14ac:dyDescent="0.25">
      <c r="A1189" s="1">
        <v>1188</v>
      </c>
      <c r="B1189" s="2" t="s">
        <v>218</v>
      </c>
      <c r="C1189" s="24"/>
      <c r="D1189" s="29" t="s">
        <v>2511</v>
      </c>
      <c r="E1189" s="29" t="s">
        <v>18</v>
      </c>
      <c r="F1189" s="29" t="s">
        <v>213</v>
      </c>
      <c r="G1189" s="29" t="s">
        <v>20</v>
      </c>
      <c r="H1189" s="29" t="s">
        <v>216</v>
      </c>
      <c r="I1189" s="42">
        <v>6</v>
      </c>
      <c r="J1189" s="33" t="str">
        <f t="shared" si="19"/>
        <v>Новоуральский городской округ Свердловской области, г. Новоуральск, ул. Заречная, д. 6</v>
      </c>
      <c r="K1189" s="42">
        <v>2075.8000000000002</v>
      </c>
      <c r="L1189" s="42">
        <v>11</v>
      </c>
      <c r="M1189" s="42">
        <v>7</v>
      </c>
      <c r="N1189" s="47" t="s">
        <v>1214</v>
      </c>
      <c r="O1189" s="39">
        <v>42416</v>
      </c>
      <c r="P1189" s="38" t="s">
        <v>1850</v>
      </c>
      <c r="Q1189" s="65">
        <v>9698495.5199999996</v>
      </c>
    </row>
    <row r="1190" spans="1:17" ht="23.25" x14ac:dyDescent="0.25">
      <c r="A1190" s="1">
        <v>1189</v>
      </c>
      <c r="B1190" s="2" t="s">
        <v>218</v>
      </c>
      <c r="C1190" s="24"/>
      <c r="D1190" s="29" t="s">
        <v>2511</v>
      </c>
      <c r="E1190" s="29" t="s">
        <v>18</v>
      </c>
      <c r="F1190" s="29" t="s">
        <v>213</v>
      </c>
      <c r="G1190" s="29" t="s">
        <v>20</v>
      </c>
      <c r="H1190" s="29" t="s">
        <v>36</v>
      </c>
      <c r="I1190" s="42">
        <v>10</v>
      </c>
      <c r="J1190" s="33" t="str">
        <f t="shared" si="19"/>
        <v>Новоуральский городской округ Свердловской области, г. Новоуральск, ул. Ленина, д. 10</v>
      </c>
      <c r="K1190" s="42">
        <v>1271.5999999999999</v>
      </c>
      <c r="L1190" s="42">
        <v>12</v>
      </c>
      <c r="M1190" s="42">
        <v>7</v>
      </c>
      <c r="N1190" s="47" t="s">
        <v>949</v>
      </c>
      <c r="O1190" s="39">
        <v>42416</v>
      </c>
      <c r="P1190" s="38" t="s">
        <v>1851</v>
      </c>
      <c r="Q1190" s="65">
        <v>5995353.7199999997</v>
      </c>
    </row>
    <row r="1191" spans="1:17" ht="23.25" x14ac:dyDescent="0.25">
      <c r="A1191" s="1">
        <v>1190</v>
      </c>
      <c r="B1191" s="2" t="s">
        <v>218</v>
      </c>
      <c r="C1191" s="24"/>
      <c r="D1191" s="29" t="s">
        <v>2511</v>
      </c>
      <c r="E1191" s="29" t="s">
        <v>18</v>
      </c>
      <c r="F1191" s="29" t="s">
        <v>213</v>
      </c>
      <c r="G1191" s="29" t="s">
        <v>20</v>
      </c>
      <c r="H1191" s="29" t="s">
        <v>36</v>
      </c>
      <c r="I1191" s="42">
        <v>11</v>
      </c>
      <c r="J1191" s="33" t="str">
        <f t="shared" si="19"/>
        <v>Новоуральский городской округ Свердловской области, г. Новоуральск, ул. Ленина, д. 11</v>
      </c>
      <c r="K1191" s="42">
        <v>1026.3</v>
      </c>
      <c r="L1191" s="42">
        <v>43</v>
      </c>
      <c r="M1191" s="42">
        <v>8</v>
      </c>
      <c r="N1191" s="47" t="s">
        <v>1233</v>
      </c>
      <c r="O1191" s="39">
        <v>42416</v>
      </c>
      <c r="P1191" s="38" t="s">
        <v>1849</v>
      </c>
      <c r="Q1191" s="65">
        <v>5648023.7000000002</v>
      </c>
    </row>
    <row r="1192" spans="1:17" ht="23.25" x14ac:dyDescent="0.25">
      <c r="A1192" s="1">
        <v>1191</v>
      </c>
      <c r="B1192" s="2" t="s">
        <v>218</v>
      </c>
      <c r="C1192" s="24"/>
      <c r="D1192" s="29" t="s">
        <v>2511</v>
      </c>
      <c r="E1192" s="29" t="s">
        <v>18</v>
      </c>
      <c r="F1192" s="29" t="s">
        <v>213</v>
      </c>
      <c r="G1192" s="29" t="s">
        <v>20</v>
      </c>
      <c r="H1192" s="29" t="s">
        <v>36</v>
      </c>
      <c r="I1192" s="42">
        <v>2</v>
      </c>
      <c r="J1192" s="33" t="str">
        <f t="shared" si="19"/>
        <v>Новоуральский городской округ Свердловской области, г. Новоуральск, ул. Ленина, д. 2</v>
      </c>
      <c r="K1192" s="42">
        <v>1176.5</v>
      </c>
      <c r="L1192" s="42">
        <v>11</v>
      </c>
      <c r="M1192" s="42">
        <v>7</v>
      </c>
      <c r="N1192" s="47" t="s">
        <v>982</v>
      </c>
      <c r="O1192" s="39">
        <v>42416</v>
      </c>
      <c r="P1192" s="38" t="s">
        <v>1849</v>
      </c>
      <c r="Q1192" s="65">
        <v>4708314.47</v>
      </c>
    </row>
    <row r="1193" spans="1:17" ht="33.75" x14ac:dyDescent="0.25">
      <c r="A1193" s="1">
        <v>1192</v>
      </c>
      <c r="B1193" s="2" t="s">
        <v>218</v>
      </c>
      <c r="C1193" s="24"/>
      <c r="D1193" s="29" t="s">
        <v>2511</v>
      </c>
      <c r="E1193" s="29" t="s">
        <v>18</v>
      </c>
      <c r="F1193" s="29" t="s">
        <v>213</v>
      </c>
      <c r="G1193" s="29" t="s">
        <v>20</v>
      </c>
      <c r="H1193" s="29" t="s">
        <v>36</v>
      </c>
      <c r="I1193" s="42">
        <v>25</v>
      </c>
      <c r="J1193" s="33" t="str">
        <f t="shared" si="19"/>
        <v>Новоуральский городской округ Свердловской области, г. Новоуральск, ул. Ленина, д. 25</v>
      </c>
      <c r="K1193" s="42">
        <v>528.79999999999995</v>
      </c>
      <c r="L1193" s="42">
        <v>7</v>
      </c>
      <c r="M1193" s="42">
        <v>8</v>
      </c>
      <c r="N1193" s="47" t="s">
        <v>950</v>
      </c>
      <c r="O1193" s="39">
        <v>42416</v>
      </c>
      <c r="P1193" s="38" t="s">
        <v>1785</v>
      </c>
      <c r="Q1193" s="65">
        <v>3868310.75</v>
      </c>
    </row>
    <row r="1194" spans="1:17" ht="23.25" x14ac:dyDescent="0.25">
      <c r="A1194" s="1">
        <v>1193</v>
      </c>
      <c r="B1194" s="2" t="s">
        <v>218</v>
      </c>
      <c r="C1194" s="24"/>
      <c r="D1194" s="29" t="s">
        <v>2511</v>
      </c>
      <c r="E1194" s="29" t="s">
        <v>18</v>
      </c>
      <c r="F1194" s="29" t="s">
        <v>213</v>
      </c>
      <c r="G1194" s="29" t="s">
        <v>20</v>
      </c>
      <c r="H1194" s="29" t="s">
        <v>36</v>
      </c>
      <c r="I1194" s="42">
        <v>3</v>
      </c>
      <c r="J1194" s="33" t="str">
        <f t="shared" si="19"/>
        <v>Новоуральский городской округ Свердловской области, г. Новоуральск, ул. Ленина, д. 3</v>
      </c>
      <c r="K1194" s="42">
        <v>764.93</v>
      </c>
      <c r="L1194" s="42">
        <v>12</v>
      </c>
      <c r="M1194" s="42">
        <v>8</v>
      </c>
      <c r="N1194" s="47" t="s">
        <v>982</v>
      </c>
      <c r="O1194" s="39">
        <v>42416</v>
      </c>
      <c r="P1194" s="38" t="s">
        <v>1849</v>
      </c>
      <c r="Q1194" s="65">
        <v>5219354.46</v>
      </c>
    </row>
    <row r="1195" spans="1:17" ht="33.75" x14ac:dyDescent="0.25">
      <c r="A1195" s="1">
        <v>1194</v>
      </c>
      <c r="B1195" s="2" t="s">
        <v>218</v>
      </c>
      <c r="C1195" s="24"/>
      <c r="D1195" s="29" t="s">
        <v>2511</v>
      </c>
      <c r="E1195" s="29" t="s">
        <v>18</v>
      </c>
      <c r="F1195" s="29" t="s">
        <v>213</v>
      </c>
      <c r="G1195" s="29" t="s">
        <v>20</v>
      </c>
      <c r="H1195" s="29" t="s">
        <v>36</v>
      </c>
      <c r="I1195" s="42">
        <v>30</v>
      </c>
      <c r="J1195" s="33" t="str">
        <f t="shared" si="19"/>
        <v>Новоуральский городской округ Свердловской области, г. Новоуральск, ул. Ленина, д. 30</v>
      </c>
      <c r="K1195" s="42">
        <v>898.6</v>
      </c>
      <c r="L1195" s="42">
        <v>8</v>
      </c>
      <c r="M1195" s="42">
        <v>7</v>
      </c>
      <c r="N1195" s="47" t="s">
        <v>950</v>
      </c>
      <c r="O1195" s="39">
        <v>42416</v>
      </c>
      <c r="P1195" s="38" t="s">
        <v>1785</v>
      </c>
      <c r="Q1195" s="65">
        <v>3567639.03</v>
      </c>
    </row>
    <row r="1196" spans="1:17" ht="23.25" x14ac:dyDescent="0.25">
      <c r="A1196" s="1">
        <v>1195</v>
      </c>
      <c r="B1196" s="4" t="s">
        <v>218</v>
      </c>
      <c r="C1196" s="44"/>
      <c r="D1196" s="29" t="s">
        <v>2511</v>
      </c>
      <c r="E1196" s="164" t="s">
        <v>18</v>
      </c>
      <c r="F1196" s="164" t="s">
        <v>213</v>
      </c>
      <c r="G1196" s="164" t="s">
        <v>20</v>
      </c>
      <c r="H1196" s="164" t="s">
        <v>36</v>
      </c>
      <c r="I1196" s="57">
        <v>45</v>
      </c>
      <c r="J1196" s="41" t="str">
        <f t="shared" ref="J1196:J1259" si="20">C1196&amp;""&amp;D1196&amp;", "&amp;E1196&amp;" "&amp;F1196&amp;", "&amp;G1196&amp;" "&amp;H1196&amp;", д. "&amp;I1196</f>
        <v>Новоуральский городской округ Свердловской области, г. Новоуральск, ул. Ленина, д. 45</v>
      </c>
      <c r="K1196" s="57">
        <v>1811.9</v>
      </c>
      <c r="L1196" s="57">
        <v>14</v>
      </c>
      <c r="M1196" s="57">
        <v>7</v>
      </c>
      <c r="N1196" s="47" t="s">
        <v>731</v>
      </c>
      <c r="O1196" s="39">
        <v>42416</v>
      </c>
      <c r="P1196" s="38" t="s">
        <v>1786</v>
      </c>
      <c r="Q1196" s="65">
        <v>7786317.75</v>
      </c>
    </row>
    <row r="1197" spans="1:17" ht="23.25" x14ac:dyDescent="0.25">
      <c r="A1197" s="1">
        <v>1196</v>
      </c>
      <c r="B1197" s="2" t="s">
        <v>218</v>
      </c>
      <c r="C1197" s="24"/>
      <c r="D1197" s="29" t="s">
        <v>2511</v>
      </c>
      <c r="E1197" s="29" t="s">
        <v>18</v>
      </c>
      <c r="F1197" s="29" t="s">
        <v>213</v>
      </c>
      <c r="G1197" s="29" t="s">
        <v>20</v>
      </c>
      <c r="H1197" s="29" t="s">
        <v>36</v>
      </c>
      <c r="I1197" s="42">
        <v>47</v>
      </c>
      <c r="J1197" s="33" t="str">
        <f t="shared" si="20"/>
        <v>Новоуральский городской округ Свердловской области, г. Новоуральск, ул. Ленина, д. 47</v>
      </c>
      <c r="K1197" s="42">
        <v>548</v>
      </c>
      <c r="L1197" s="42">
        <v>8</v>
      </c>
      <c r="M1197" s="42">
        <v>8</v>
      </c>
      <c r="N1197" s="47" t="s">
        <v>731</v>
      </c>
      <c r="O1197" s="39">
        <v>42416</v>
      </c>
      <c r="P1197" s="38" t="s">
        <v>1786</v>
      </c>
      <c r="Q1197" s="65">
        <v>4002548.05</v>
      </c>
    </row>
    <row r="1198" spans="1:17" ht="23.25" x14ac:dyDescent="0.25">
      <c r="A1198" s="1">
        <v>1197</v>
      </c>
      <c r="B1198" s="4" t="s">
        <v>218</v>
      </c>
      <c r="C1198" s="44"/>
      <c r="D1198" s="29" t="s">
        <v>2511</v>
      </c>
      <c r="E1198" s="164" t="s">
        <v>18</v>
      </c>
      <c r="F1198" s="164" t="s">
        <v>213</v>
      </c>
      <c r="G1198" s="164" t="s">
        <v>20</v>
      </c>
      <c r="H1198" s="164" t="s">
        <v>36</v>
      </c>
      <c r="I1198" s="57">
        <v>48</v>
      </c>
      <c r="J1198" s="41" t="str">
        <f t="shared" si="20"/>
        <v>Новоуральский городской округ Свердловской области, г. Новоуральск, ул. Ленина, д. 48</v>
      </c>
      <c r="K1198" s="57">
        <v>1266</v>
      </c>
      <c r="L1198" s="57">
        <v>12</v>
      </c>
      <c r="M1198" s="57">
        <v>6</v>
      </c>
      <c r="N1198" s="47" t="s">
        <v>731</v>
      </c>
      <c r="O1198" s="39">
        <v>42416</v>
      </c>
      <c r="P1198" s="38" t="s">
        <v>1786</v>
      </c>
      <c r="Q1198" s="65">
        <v>5877374.9000000004</v>
      </c>
    </row>
    <row r="1199" spans="1:17" ht="33.75" x14ac:dyDescent="0.25">
      <c r="A1199" s="1">
        <v>1198</v>
      </c>
      <c r="B1199" s="2" t="s">
        <v>218</v>
      </c>
      <c r="C1199" s="24"/>
      <c r="D1199" s="29" t="s">
        <v>2511</v>
      </c>
      <c r="E1199" s="29" t="s">
        <v>18</v>
      </c>
      <c r="F1199" s="29" t="s">
        <v>213</v>
      </c>
      <c r="G1199" s="29" t="s">
        <v>20</v>
      </c>
      <c r="H1199" s="29" t="s">
        <v>36</v>
      </c>
      <c r="I1199" s="42">
        <v>49</v>
      </c>
      <c r="J1199" s="33" t="str">
        <f t="shared" si="20"/>
        <v>Новоуральский городской округ Свердловской области, г. Новоуральск, ул. Ленина, д. 49</v>
      </c>
      <c r="K1199" s="42">
        <v>1458.6</v>
      </c>
      <c r="L1199" s="42">
        <v>10</v>
      </c>
      <c r="M1199" s="42">
        <v>5</v>
      </c>
      <c r="N1199" s="47" t="s">
        <v>946</v>
      </c>
      <c r="O1199" s="39">
        <v>42416</v>
      </c>
      <c r="P1199" s="38" t="s">
        <v>1787</v>
      </c>
      <c r="Q1199" s="65">
        <v>4154143.01</v>
      </c>
    </row>
    <row r="1200" spans="1:17" ht="33.75" x14ac:dyDescent="0.25">
      <c r="A1200" s="1">
        <v>1199</v>
      </c>
      <c r="B1200" s="2" t="s">
        <v>218</v>
      </c>
      <c r="C1200" s="24"/>
      <c r="D1200" s="29" t="s">
        <v>2511</v>
      </c>
      <c r="E1200" s="29" t="s">
        <v>18</v>
      </c>
      <c r="F1200" s="29" t="s">
        <v>213</v>
      </c>
      <c r="G1200" s="29" t="s">
        <v>20</v>
      </c>
      <c r="H1200" s="29" t="s">
        <v>36</v>
      </c>
      <c r="I1200" s="42">
        <v>50</v>
      </c>
      <c r="J1200" s="33" t="str">
        <f t="shared" si="20"/>
        <v>Новоуральский городской округ Свердловской области, г. Новоуральск, ул. Ленина, д. 50</v>
      </c>
      <c r="K1200" s="42">
        <v>1259.2</v>
      </c>
      <c r="L1200" s="42">
        <v>8</v>
      </c>
      <c r="M1200" s="42">
        <v>7</v>
      </c>
      <c r="N1200" s="47" t="s">
        <v>950</v>
      </c>
      <c r="O1200" s="39">
        <v>42416</v>
      </c>
      <c r="P1200" s="38" t="s">
        <v>1785</v>
      </c>
      <c r="Q1200" s="65">
        <v>5407911.8399999999</v>
      </c>
    </row>
    <row r="1201" spans="1:17" ht="23.25" x14ac:dyDescent="0.25">
      <c r="A1201" s="1">
        <v>1200</v>
      </c>
      <c r="B1201" s="2" t="s">
        <v>218</v>
      </c>
      <c r="C1201" s="24"/>
      <c r="D1201" s="29" t="s">
        <v>2511</v>
      </c>
      <c r="E1201" s="29" t="s">
        <v>18</v>
      </c>
      <c r="F1201" s="29" t="s">
        <v>213</v>
      </c>
      <c r="G1201" s="29" t="s">
        <v>20</v>
      </c>
      <c r="H1201" s="29" t="s">
        <v>36</v>
      </c>
      <c r="I1201" s="42">
        <v>56</v>
      </c>
      <c r="J1201" s="33" t="str">
        <f t="shared" si="20"/>
        <v>Новоуральский городской округ Свердловской области, г. Новоуральск, ул. Ленина, д. 56</v>
      </c>
      <c r="K1201" s="42">
        <v>2802.3</v>
      </c>
      <c r="L1201" s="42">
        <v>18</v>
      </c>
      <c r="M1201" s="42">
        <v>5</v>
      </c>
      <c r="N1201" s="47" t="s">
        <v>990</v>
      </c>
      <c r="O1201" s="39">
        <v>42416</v>
      </c>
      <c r="P1201" s="38" t="s">
        <v>1851</v>
      </c>
      <c r="Q1201" s="65">
        <v>1424430.14</v>
      </c>
    </row>
    <row r="1202" spans="1:17" ht="23.25" x14ac:dyDescent="0.25">
      <c r="A1202" s="1">
        <v>1201</v>
      </c>
      <c r="B1202" s="2" t="s">
        <v>218</v>
      </c>
      <c r="C1202" s="24"/>
      <c r="D1202" s="29" t="s">
        <v>2511</v>
      </c>
      <c r="E1202" s="29" t="s">
        <v>18</v>
      </c>
      <c r="F1202" s="29" t="s">
        <v>213</v>
      </c>
      <c r="G1202" s="29" t="s">
        <v>20</v>
      </c>
      <c r="H1202" s="29" t="s">
        <v>36</v>
      </c>
      <c r="I1202" s="42">
        <v>65</v>
      </c>
      <c r="J1202" s="33" t="str">
        <f t="shared" si="20"/>
        <v>Новоуральский городской округ Свердловской области, г. Новоуральск, ул. Ленина, д. 65</v>
      </c>
      <c r="K1202" s="42">
        <v>2943.7</v>
      </c>
      <c r="L1202" s="42">
        <v>12</v>
      </c>
      <c r="M1202" s="42">
        <v>4</v>
      </c>
      <c r="N1202" s="47" t="s">
        <v>986</v>
      </c>
      <c r="O1202" s="39">
        <v>42416</v>
      </c>
      <c r="P1202" s="38" t="s">
        <v>1784</v>
      </c>
      <c r="Q1202" s="65">
        <v>1538717.43</v>
      </c>
    </row>
    <row r="1203" spans="1:17" ht="23.25" x14ac:dyDescent="0.25">
      <c r="A1203" s="1">
        <v>1202</v>
      </c>
      <c r="B1203" s="2" t="s">
        <v>218</v>
      </c>
      <c r="C1203" s="24"/>
      <c r="D1203" s="29" t="s">
        <v>2511</v>
      </c>
      <c r="E1203" s="29" t="s">
        <v>18</v>
      </c>
      <c r="F1203" s="29" t="s">
        <v>213</v>
      </c>
      <c r="G1203" s="29" t="s">
        <v>20</v>
      </c>
      <c r="H1203" s="29" t="s">
        <v>36</v>
      </c>
      <c r="I1203" s="42">
        <v>7</v>
      </c>
      <c r="J1203" s="33" t="str">
        <f t="shared" si="20"/>
        <v>Новоуральский городской округ Свердловской области, г. Новоуральск, ул. Ленина, д. 7</v>
      </c>
      <c r="K1203" s="42">
        <v>1246.9000000000001</v>
      </c>
      <c r="L1203" s="42">
        <v>12</v>
      </c>
      <c r="M1203" s="42">
        <v>7</v>
      </c>
      <c r="N1203" s="47" t="s">
        <v>1233</v>
      </c>
      <c r="O1203" s="39">
        <v>42416</v>
      </c>
      <c r="P1203" s="38" t="s">
        <v>1849</v>
      </c>
      <c r="Q1203" s="65">
        <v>5800916.3700000001</v>
      </c>
    </row>
    <row r="1204" spans="1:17" ht="23.25" x14ac:dyDescent="0.25">
      <c r="A1204" s="1">
        <v>1203</v>
      </c>
      <c r="B1204" s="2" t="s">
        <v>218</v>
      </c>
      <c r="C1204" s="24"/>
      <c r="D1204" s="29" t="s">
        <v>2511</v>
      </c>
      <c r="E1204" s="29" t="s">
        <v>18</v>
      </c>
      <c r="F1204" s="29" t="s">
        <v>213</v>
      </c>
      <c r="G1204" s="29" t="s">
        <v>20</v>
      </c>
      <c r="H1204" s="29" t="s">
        <v>36</v>
      </c>
      <c r="I1204" s="42">
        <v>9</v>
      </c>
      <c r="J1204" s="33" t="str">
        <f t="shared" si="20"/>
        <v>Новоуральский городской округ Свердловской области, г. Новоуральск, ул. Ленина, д. 9</v>
      </c>
      <c r="K1204" s="42">
        <v>1263.7</v>
      </c>
      <c r="L1204" s="42">
        <v>12</v>
      </c>
      <c r="M1204" s="42">
        <v>7</v>
      </c>
      <c r="N1204" s="47" t="s">
        <v>1233</v>
      </c>
      <c r="O1204" s="39">
        <v>42416</v>
      </c>
      <c r="P1204" s="38" t="s">
        <v>1849</v>
      </c>
      <c r="Q1204" s="65">
        <v>6022747.7999999998</v>
      </c>
    </row>
    <row r="1205" spans="1:17" ht="23.25" x14ac:dyDescent="0.25">
      <c r="A1205" s="1">
        <v>1204</v>
      </c>
      <c r="B1205" s="2" t="s">
        <v>218</v>
      </c>
      <c r="C1205" s="24"/>
      <c r="D1205" s="29" t="s">
        <v>2511</v>
      </c>
      <c r="E1205" s="29" t="s">
        <v>18</v>
      </c>
      <c r="F1205" s="29" t="s">
        <v>213</v>
      </c>
      <c r="G1205" s="29" t="s">
        <v>20</v>
      </c>
      <c r="H1205" s="29" t="s">
        <v>172</v>
      </c>
      <c r="I1205" s="42">
        <v>14</v>
      </c>
      <c r="J1205" s="33" t="str">
        <f t="shared" si="20"/>
        <v>Новоуральский городской округ Свердловской области, г. Новоуральск, ул. Маяковского, д. 14</v>
      </c>
      <c r="K1205" s="42">
        <v>1245</v>
      </c>
      <c r="L1205" s="42">
        <v>12</v>
      </c>
      <c r="M1205" s="42">
        <v>7</v>
      </c>
      <c r="N1205" s="47" t="s">
        <v>731</v>
      </c>
      <c r="O1205" s="39">
        <v>42416</v>
      </c>
      <c r="P1205" s="38" t="s">
        <v>1786</v>
      </c>
      <c r="Q1205" s="65">
        <v>5904063.3300000001</v>
      </c>
    </row>
    <row r="1206" spans="1:17" ht="23.25" x14ac:dyDescent="0.25">
      <c r="A1206" s="1">
        <v>1205</v>
      </c>
      <c r="B1206" s="2" t="s">
        <v>218</v>
      </c>
      <c r="C1206" s="24"/>
      <c r="D1206" s="29" t="s">
        <v>2511</v>
      </c>
      <c r="E1206" s="29" t="s">
        <v>18</v>
      </c>
      <c r="F1206" s="29" t="s">
        <v>213</v>
      </c>
      <c r="G1206" s="29" t="s">
        <v>20</v>
      </c>
      <c r="H1206" s="29" t="s">
        <v>172</v>
      </c>
      <c r="I1206" s="42">
        <v>16</v>
      </c>
      <c r="J1206" s="33" t="str">
        <f t="shared" si="20"/>
        <v>Новоуральский городской округ Свердловской области, г. Новоуральск, ул. Маяковского, д. 16</v>
      </c>
      <c r="K1206" s="42">
        <v>1255.8</v>
      </c>
      <c r="L1206" s="42">
        <v>18</v>
      </c>
      <c r="M1206" s="42">
        <v>7</v>
      </c>
      <c r="N1206" s="47" t="s">
        <v>731</v>
      </c>
      <c r="O1206" s="39">
        <v>42416</v>
      </c>
      <c r="P1206" s="38" t="s">
        <v>1786</v>
      </c>
      <c r="Q1206" s="65">
        <v>5972530.3300000001</v>
      </c>
    </row>
    <row r="1207" spans="1:17" ht="33.75" x14ac:dyDescent="0.25">
      <c r="A1207" s="1">
        <v>1206</v>
      </c>
      <c r="B1207" s="2" t="s">
        <v>218</v>
      </c>
      <c r="C1207" s="24"/>
      <c r="D1207" s="29" t="s">
        <v>2511</v>
      </c>
      <c r="E1207" s="29" t="s">
        <v>18</v>
      </c>
      <c r="F1207" s="29" t="s">
        <v>213</v>
      </c>
      <c r="G1207" s="29" t="s">
        <v>20</v>
      </c>
      <c r="H1207" s="29" t="s">
        <v>172</v>
      </c>
      <c r="I1207" s="42">
        <v>17</v>
      </c>
      <c r="J1207" s="33" t="str">
        <f t="shared" si="20"/>
        <v>Новоуральский городской округ Свердловской области, г. Новоуральск, ул. Маяковского, д. 17</v>
      </c>
      <c r="K1207" s="42">
        <v>969.4</v>
      </c>
      <c r="L1207" s="42">
        <v>15</v>
      </c>
      <c r="M1207" s="42">
        <v>8</v>
      </c>
      <c r="N1207" s="47" t="s">
        <v>950</v>
      </c>
      <c r="O1207" s="39">
        <v>42416</v>
      </c>
      <c r="P1207" s="38" t="s">
        <v>1785</v>
      </c>
      <c r="Q1207" s="65">
        <v>7500185.7400000002</v>
      </c>
    </row>
    <row r="1208" spans="1:17" ht="33.75" x14ac:dyDescent="0.25">
      <c r="A1208" s="1">
        <v>1207</v>
      </c>
      <c r="B1208" s="2" t="s">
        <v>218</v>
      </c>
      <c r="C1208" s="24"/>
      <c r="D1208" s="29" t="s">
        <v>2511</v>
      </c>
      <c r="E1208" s="29" t="s">
        <v>18</v>
      </c>
      <c r="F1208" s="29" t="s">
        <v>213</v>
      </c>
      <c r="G1208" s="29" t="s">
        <v>20</v>
      </c>
      <c r="H1208" s="29" t="s">
        <v>172</v>
      </c>
      <c r="I1208" s="42">
        <v>18</v>
      </c>
      <c r="J1208" s="33" t="str">
        <f t="shared" si="20"/>
        <v>Новоуральский городской округ Свердловской области, г. Новоуральск, ул. Маяковского, д. 18</v>
      </c>
      <c r="K1208" s="42">
        <v>1639.2</v>
      </c>
      <c r="L1208" s="42">
        <v>15</v>
      </c>
      <c r="M1208" s="42">
        <v>7</v>
      </c>
      <c r="N1208" s="47" t="s">
        <v>950</v>
      </c>
      <c r="O1208" s="39">
        <v>42416</v>
      </c>
      <c r="P1208" s="38" t="s">
        <v>1785</v>
      </c>
      <c r="Q1208" s="65">
        <v>7544796.1100000003</v>
      </c>
    </row>
    <row r="1209" spans="1:17" ht="33.75" x14ac:dyDescent="0.25">
      <c r="A1209" s="1">
        <v>1208</v>
      </c>
      <c r="B1209" s="2" t="s">
        <v>218</v>
      </c>
      <c r="C1209" s="24"/>
      <c r="D1209" s="29" t="s">
        <v>2511</v>
      </c>
      <c r="E1209" s="29" t="s">
        <v>18</v>
      </c>
      <c r="F1209" s="29" t="s">
        <v>213</v>
      </c>
      <c r="G1209" s="29" t="s">
        <v>20</v>
      </c>
      <c r="H1209" s="29" t="s">
        <v>172</v>
      </c>
      <c r="I1209" s="42">
        <v>19</v>
      </c>
      <c r="J1209" s="33" t="str">
        <f t="shared" si="20"/>
        <v>Новоуральский городской округ Свердловской области, г. Новоуральск, ул. Маяковского, д. 19</v>
      </c>
      <c r="K1209" s="42">
        <v>1590.8</v>
      </c>
      <c r="L1209" s="42">
        <v>15</v>
      </c>
      <c r="M1209" s="42">
        <v>7</v>
      </c>
      <c r="N1209" s="47" t="s">
        <v>950</v>
      </c>
      <c r="O1209" s="39">
        <v>42416</v>
      </c>
      <c r="P1209" s="38" t="s">
        <v>1785</v>
      </c>
      <c r="Q1209" s="65">
        <v>7326783.9400000004</v>
      </c>
    </row>
    <row r="1210" spans="1:17" ht="33.75" x14ac:dyDescent="0.25">
      <c r="A1210" s="1">
        <v>1209</v>
      </c>
      <c r="B1210" s="2" t="s">
        <v>218</v>
      </c>
      <c r="C1210" s="24"/>
      <c r="D1210" s="29" t="s">
        <v>2511</v>
      </c>
      <c r="E1210" s="29" t="s">
        <v>18</v>
      </c>
      <c r="F1210" s="29" t="s">
        <v>213</v>
      </c>
      <c r="G1210" s="29" t="s">
        <v>20</v>
      </c>
      <c r="H1210" s="29" t="s">
        <v>172</v>
      </c>
      <c r="I1210" s="42">
        <v>20</v>
      </c>
      <c r="J1210" s="33" t="str">
        <f t="shared" si="20"/>
        <v>Новоуральский городской округ Свердловской области, г. Новоуральск, ул. Маяковского, д. 20</v>
      </c>
      <c r="K1210" s="42">
        <v>1638.5</v>
      </c>
      <c r="L1210" s="42">
        <v>24</v>
      </c>
      <c r="M1210" s="42">
        <v>7</v>
      </c>
      <c r="N1210" s="47" t="s">
        <v>946</v>
      </c>
      <c r="O1210" s="39">
        <v>42416</v>
      </c>
      <c r="P1210" s="38" t="s">
        <v>1787</v>
      </c>
      <c r="Q1210" s="65">
        <v>7512338.1900000004</v>
      </c>
    </row>
    <row r="1211" spans="1:17" ht="33.75" x14ac:dyDescent="0.25">
      <c r="A1211" s="1">
        <v>1210</v>
      </c>
      <c r="B1211" s="2" t="s">
        <v>218</v>
      </c>
      <c r="C1211" s="24"/>
      <c r="D1211" s="29" t="s">
        <v>2511</v>
      </c>
      <c r="E1211" s="29" t="s">
        <v>18</v>
      </c>
      <c r="F1211" s="29" t="s">
        <v>213</v>
      </c>
      <c r="G1211" s="29" t="s">
        <v>20</v>
      </c>
      <c r="H1211" s="29" t="s">
        <v>172</v>
      </c>
      <c r="I1211" s="42">
        <v>24</v>
      </c>
      <c r="J1211" s="33" t="str">
        <f t="shared" si="20"/>
        <v>Новоуральский городской округ Свердловской области, г. Новоуральск, ул. Маяковского, д. 24</v>
      </c>
      <c r="K1211" s="42">
        <v>1729.1</v>
      </c>
      <c r="L1211" s="42">
        <v>12</v>
      </c>
      <c r="M1211" s="42">
        <v>7</v>
      </c>
      <c r="N1211" s="47" t="s">
        <v>946</v>
      </c>
      <c r="O1211" s="39">
        <v>42416</v>
      </c>
      <c r="P1211" s="38" t="s">
        <v>1787</v>
      </c>
      <c r="Q1211" s="65">
        <v>7321196</v>
      </c>
    </row>
    <row r="1212" spans="1:17" ht="33.75" x14ac:dyDescent="0.25">
      <c r="A1212" s="1">
        <v>1211</v>
      </c>
      <c r="B1212" s="2" t="s">
        <v>218</v>
      </c>
      <c r="C1212" s="24"/>
      <c r="D1212" s="29" t="s">
        <v>2511</v>
      </c>
      <c r="E1212" s="29" t="s">
        <v>18</v>
      </c>
      <c r="F1212" s="29" t="s">
        <v>213</v>
      </c>
      <c r="G1212" s="29" t="s">
        <v>20</v>
      </c>
      <c r="H1212" s="29" t="s">
        <v>217</v>
      </c>
      <c r="I1212" s="42">
        <v>40</v>
      </c>
      <c r="J1212" s="33" t="str">
        <f t="shared" si="20"/>
        <v>Новоуральский городской округ Свердловской области, г. Новоуральск, ул. Мичурина, д. 40</v>
      </c>
      <c r="K1212" s="42">
        <v>1051.3</v>
      </c>
      <c r="L1212" s="42">
        <v>12</v>
      </c>
      <c r="M1212" s="42">
        <v>5</v>
      </c>
      <c r="N1212" s="47" t="s">
        <v>946</v>
      </c>
      <c r="O1212" s="39">
        <v>42416</v>
      </c>
      <c r="P1212" s="38" t="s">
        <v>1787</v>
      </c>
      <c r="Q1212" s="65">
        <v>3570727.44</v>
      </c>
    </row>
    <row r="1213" spans="1:17" ht="23.25" x14ac:dyDescent="0.25">
      <c r="A1213" s="1">
        <v>1212</v>
      </c>
      <c r="B1213" s="2" t="s">
        <v>218</v>
      </c>
      <c r="C1213" s="24"/>
      <c r="D1213" s="29" t="s">
        <v>2511</v>
      </c>
      <c r="E1213" s="29" t="s">
        <v>18</v>
      </c>
      <c r="F1213" s="29" t="s">
        <v>213</v>
      </c>
      <c r="G1213" s="29" t="s">
        <v>20</v>
      </c>
      <c r="H1213" s="29" t="s">
        <v>56</v>
      </c>
      <c r="I1213" s="42">
        <v>101</v>
      </c>
      <c r="J1213" s="33" t="str">
        <f t="shared" si="20"/>
        <v>Новоуральский городской округ Свердловской области, г. Новоуральск, ул. Первомайская, д. 101</v>
      </c>
      <c r="K1213" s="42">
        <v>1240.4000000000001</v>
      </c>
      <c r="L1213" s="42">
        <v>12</v>
      </c>
      <c r="M1213" s="42">
        <v>7</v>
      </c>
      <c r="N1213" s="47" t="s">
        <v>990</v>
      </c>
      <c r="O1213" s="39">
        <v>42416</v>
      </c>
      <c r="P1213" s="38" t="s">
        <v>1851</v>
      </c>
      <c r="Q1213" s="65">
        <v>6747551.6699999999</v>
      </c>
    </row>
    <row r="1214" spans="1:17" ht="23.25" x14ac:dyDescent="0.25">
      <c r="A1214" s="1">
        <v>1213</v>
      </c>
      <c r="B1214" s="2" t="s">
        <v>218</v>
      </c>
      <c r="C1214" s="24"/>
      <c r="D1214" s="29" t="s">
        <v>2511</v>
      </c>
      <c r="E1214" s="29" t="s">
        <v>18</v>
      </c>
      <c r="F1214" s="29" t="s">
        <v>213</v>
      </c>
      <c r="G1214" s="29" t="s">
        <v>20</v>
      </c>
      <c r="H1214" s="29" t="s">
        <v>56</v>
      </c>
      <c r="I1214" s="42">
        <v>13</v>
      </c>
      <c r="J1214" s="33" t="str">
        <f t="shared" si="20"/>
        <v>Новоуральский городской округ Свердловской области, г. Новоуральск, ул. Первомайская, д. 13</v>
      </c>
      <c r="K1214" s="42">
        <v>1242.5</v>
      </c>
      <c r="L1214" s="42">
        <v>24</v>
      </c>
      <c r="M1214" s="42">
        <v>6</v>
      </c>
      <c r="N1214" s="47" t="s">
        <v>949</v>
      </c>
      <c r="O1214" s="39">
        <v>42416</v>
      </c>
      <c r="P1214" s="38" t="s">
        <v>1851</v>
      </c>
      <c r="Q1214" s="65">
        <v>5942908.6299999999</v>
      </c>
    </row>
    <row r="1215" spans="1:17" ht="23.25" x14ac:dyDescent="0.25">
      <c r="A1215" s="1">
        <v>1214</v>
      </c>
      <c r="B1215" s="2" t="s">
        <v>218</v>
      </c>
      <c r="C1215" s="24"/>
      <c r="D1215" s="29" t="s">
        <v>2511</v>
      </c>
      <c r="E1215" s="29" t="s">
        <v>18</v>
      </c>
      <c r="F1215" s="29" t="s">
        <v>213</v>
      </c>
      <c r="G1215" s="29" t="s">
        <v>20</v>
      </c>
      <c r="H1215" s="29" t="s">
        <v>56</v>
      </c>
      <c r="I1215" s="42" t="s">
        <v>117</v>
      </c>
      <c r="J1215" s="33" t="str">
        <f t="shared" si="20"/>
        <v>Новоуральский городской округ Свердловской области, г. Новоуральск, ул. Первомайская, д. 13А</v>
      </c>
      <c r="K1215" s="42">
        <v>1626.8</v>
      </c>
      <c r="L1215" s="42">
        <v>12</v>
      </c>
      <c r="M1215" s="42">
        <v>5</v>
      </c>
      <c r="N1215" s="47" t="s">
        <v>990</v>
      </c>
      <c r="O1215" s="39">
        <v>42416</v>
      </c>
      <c r="P1215" s="38" t="s">
        <v>1851</v>
      </c>
      <c r="Q1215" s="65">
        <v>7524312.8600000003</v>
      </c>
    </row>
    <row r="1216" spans="1:17" ht="23.25" x14ac:dyDescent="0.25">
      <c r="A1216" s="1">
        <v>1215</v>
      </c>
      <c r="B1216" s="2" t="s">
        <v>218</v>
      </c>
      <c r="C1216" s="24"/>
      <c r="D1216" s="29" t="s">
        <v>2511</v>
      </c>
      <c r="E1216" s="29" t="s">
        <v>18</v>
      </c>
      <c r="F1216" s="29" t="s">
        <v>213</v>
      </c>
      <c r="G1216" s="29" t="s">
        <v>20</v>
      </c>
      <c r="H1216" s="29" t="s">
        <v>56</v>
      </c>
      <c r="I1216" s="42">
        <v>15</v>
      </c>
      <c r="J1216" s="33" t="str">
        <f t="shared" si="20"/>
        <v>Новоуральский городской округ Свердловской области, г. Новоуральск, ул. Первомайская, д. 15</v>
      </c>
      <c r="K1216" s="42">
        <v>1285.2</v>
      </c>
      <c r="L1216" s="42">
        <v>12</v>
      </c>
      <c r="M1216" s="42">
        <v>6</v>
      </c>
      <c r="N1216" s="47" t="s">
        <v>949</v>
      </c>
      <c r="O1216" s="39">
        <v>42416</v>
      </c>
      <c r="P1216" s="38" t="s">
        <v>1851</v>
      </c>
      <c r="Q1216" s="65">
        <v>6143209.4699999997</v>
      </c>
    </row>
    <row r="1217" spans="1:17" ht="23.25" x14ac:dyDescent="0.25">
      <c r="A1217" s="1">
        <v>1216</v>
      </c>
      <c r="B1217" s="2" t="s">
        <v>218</v>
      </c>
      <c r="C1217" s="24"/>
      <c r="D1217" s="29" t="s">
        <v>2511</v>
      </c>
      <c r="E1217" s="29" t="s">
        <v>18</v>
      </c>
      <c r="F1217" s="29" t="s">
        <v>213</v>
      </c>
      <c r="G1217" s="29" t="s">
        <v>20</v>
      </c>
      <c r="H1217" s="29" t="s">
        <v>56</v>
      </c>
      <c r="I1217" s="42" t="s">
        <v>225</v>
      </c>
      <c r="J1217" s="33" t="str">
        <f t="shared" si="20"/>
        <v>Новоуральский городской округ Свердловской области, г. Новоуральск, ул. Первомайская, д. 15А</v>
      </c>
      <c r="K1217" s="42">
        <v>1671.1</v>
      </c>
      <c r="L1217" s="42">
        <v>8</v>
      </c>
      <c r="M1217" s="42">
        <v>7</v>
      </c>
      <c r="N1217" s="47" t="s">
        <v>990</v>
      </c>
      <c r="O1217" s="39">
        <v>42416</v>
      </c>
      <c r="P1217" s="38" t="s">
        <v>1851</v>
      </c>
      <c r="Q1217" s="65">
        <v>6240701.8300000001</v>
      </c>
    </row>
    <row r="1218" spans="1:17" ht="23.25" x14ac:dyDescent="0.25">
      <c r="A1218" s="1">
        <v>1217</v>
      </c>
      <c r="B1218" s="2" t="s">
        <v>218</v>
      </c>
      <c r="C1218" s="24"/>
      <c r="D1218" s="29" t="s">
        <v>2511</v>
      </c>
      <c r="E1218" s="29" t="s">
        <v>18</v>
      </c>
      <c r="F1218" s="29" t="s">
        <v>213</v>
      </c>
      <c r="G1218" s="29" t="s">
        <v>20</v>
      </c>
      <c r="H1218" s="29" t="s">
        <v>56</v>
      </c>
      <c r="I1218" s="42">
        <v>7</v>
      </c>
      <c r="J1218" s="33" t="str">
        <f t="shared" si="20"/>
        <v>Новоуральский городской округ Свердловской области, г. Новоуральск, ул. Первомайская, д. 7</v>
      </c>
      <c r="K1218" s="42">
        <v>1262.5</v>
      </c>
      <c r="L1218" s="42">
        <v>23</v>
      </c>
      <c r="M1218" s="42">
        <v>7</v>
      </c>
      <c r="N1218" s="47" t="s">
        <v>949</v>
      </c>
      <c r="O1218" s="39">
        <v>42416</v>
      </c>
      <c r="P1218" s="38" t="s">
        <v>1851</v>
      </c>
      <c r="Q1218" s="65">
        <v>5856070.7300000004</v>
      </c>
    </row>
    <row r="1219" spans="1:17" ht="23.25" x14ac:dyDescent="0.25">
      <c r="A1219" s="1">
        <v>1218</v>
      </c>
      <c r="B1219" s="2" t="s">
        <v>218</v>
      </c>
      <c r="C1219" s="49"/>
      <c r="D1219" s="50" t="s">
        <v>2511</v>
      </c>
      <c r="E1219" s="50" t="s">
        <v>18</v>
      </c>
      <c r="F1219" s="50" t="s">
        <v>213</v>
      </c>
      <c r="G1219" s="50" t="s">
        <v>20</v>
      </c>
      <c r="H1219" s="50" t="s">
        <v>199</v>
      </c>
      <c r="I1219" s="51">
        <v>28</v>
      </c>
      <c r="J1219" s="52" t="str">
        <f t="shared" si="20"/>
        <v>Новоуральский городской округ Свердловской области, г. Новоуральск, ул. Победы, д. 28</v>
      </c>
      <c r="K1219" s="51">
        <v>9011.2999999999993</v>
      </c>
      <c r="L1219" s="51">
        <v>144</v>
      </c>
      <c r="M1219" s="51">
        <v>4</v>
      </c>
      <c r="N1219" s="53" t="s">
        <v>1486</v>
      </c>
      <c r="O1219" s="54">
        <v>42570</v>
      </c>
      <c r="P1219" s="55" t="s">
        <v>1494</v>
      </c>
      <c r="Q1219" s="65">
        <v>7595950.3200000003</v>
      </c>
    </row>
    <row r="1220" spans="1:17" ht="23.25" x14ac:dyDescent="0.25">
      <c r="A1220" s="1">
        <v>1219</v>
      </c>
      <c r="B1220" s="2" t="s">
        <v>218</v>
      </c>
      <c r="C1220" s="49"/>
      <c r="D1220" s="50" t="s">
        <v>2511</v>
      </c>
      <c r="E1220" s="50" t="s">
        <v>18</v>
      </c>
      <c r="F1220" s="50" t="s">
        <v>213</v>
      </c>
      <c r="G1220" s="50" t="s">
        <v>20</v>
      </c>
      <c r="H1220" s="50" t="s">
        <v>199</v>
      </c>
      <c r="I1220" s="51" t="s">
        <v>226</v>
      </c>
      <c r="J1220" s="52" t="str">
        <f t="shared" si="20"/>
        <v>Новоуральский городской округ Свердловской области, г. Новоуральск, ул. Победы, д. 30Б</v>
      </c>
      <c r="K1220" s="51">
        <v>9047.5</v>
      </c>
      <c r="L1220" s="51">
        <v>144</v>
      </c>
      <c r="M1220" s="51">
        <v>2</v>
      </c>
      <c r="N1220" s="53" t="s">
        <v>1486</v>
      </c>
      <c r="O1220" s="54">
        <v>42570</v>
      </c>
      <c r="P1220" s="55" t="s">
        <v>1494</v>
      </c>
      <c r="Q1220" s="65">
        <v>3797975.16</v>
      </c>
    </row>
    <row r="1221" spans="1:17" ht="23.25" x14ac:dyDescent="0.25">
      <c r="A1221" s="1">
        <v>1220</v>
      </c>
      <c r="B1221" s="2" t="s">
        <v>218</v>
      </c>
      <c r="C1221" s="24"/>
      <c r="D1221" s="29" t="s">
        <v>2511</v>
      </c>
      <c r="E1221" s="29" t="s">
        <v>18</v>
      </c>
      <c r="F1221" s="29" t="s">
        <v>213</v>
      </c>
      <c r="G1221" s="29" t="s">
        <v>20</v>
      </c>
      <c r="H1221" s="29" t="s">
        <v>41</v>
      </c>
      <c r="I1221" s="42">
        <v>10</v>
      </c>
      <c r="J1221" s="33" t="str">
        <f t="shared" si="20"/>
        <v>Новоуральский городской округ Свердловской области, г. Новоуральск, ул. Садовая, д. 10</v>
      </c>
      <c r="K1221" s="42">
        <v>1275.4000000000001</v>
      </c>
      <c r="L1221" s="42">
        <v>8</v>
      </c>
      <c r="M1221" s="42">
        <v>5</v>
      </c>
      <c r="N1221" s="47" t="s">
        <v>1002</v>
      </c>
      <c r="O1221" s="39">
        <v>42416</v>
      </c>
      <c r="P1221" s="38" t="s">
        <v>1786</v>
      </c>
      <c r="Q1221" s="65">
        <v>3051924.2</v>
      </c>
    </row>
    <row r="1222" spans="1:17" ht="23.25" x14ac:dyDescent="0.25">
      <c r="A1222" s="1">
        <v>1221</v>
      </c>
      <c r="B1222" s="2" t="s">
        <v>218</v>
      </c>
      <c r="C1222" s="24"/>
      <c r="D1222" s="29" t="s">
        <v>2511</v>
      </c>
      <c r="E1222" s="29" t="s">
        <v>18</v>
      </c>
      <c r="F1222" s="29" t="s">
        <v>213</v>
      </c>
      <c r="G1222" s="29" t="s">
        <v>20</v>
      </c>
      <c r="H1222" s="29" t="s">
        <v>41</v>
      </c>
      <c r="I1222" s="42">
        <v>12</v>
      </c>
      <c r="J1222" s="33" t="str">
        <f t="shared" si="20"/>
        <v>Новоуральский городской округ Свердловской области, г. Новоуральск, ул. Садовая, д. 12</v>
      </c>
      <c r="K1222" s="42">
        <v>775.3</v>
      </c>
      <c r="L1222" s="42">
        <v>12</v>
      </c>
      <c r="M1222" s="42">
        <v>7</v>
      </c>
      <c r="N1222" s="47" t="s">
        <v>731</v>
      </c>
      <c r="O1222" s="39">
        <v>42416</v>
      </c>
      <c r="P1222" s="38" t="s">
        <v>1786</v>
      </c>
      <c r="Q1222" s="65">
        <v>6110244.29</v>
      </c>
    </row>
    <row r="1223" spans="1:17" ht="23.25" x14ac:dyDescent="0.25">
      <c r="A1223" s="1">
        <v>1222</v>
      </c>
      <c r="B1223" s="2" t="s">
        <v>218</v>
      </c>
      <c r="C1223" s="24"/>
      <c r="D1223" s="29" t="s">
        <v>2511</v>
      </c>
      <c r="E1223" s="29" t="s">
        <v>18</v>
      </c>
      <c r="F1223" s="29" t="s">
        <v>213</v>
      </c>
      <c r="G1223" s="29" t="s">
        <v>20</v>
      </c>
      <c r="H1223" s="29" t="s">
        <v>41</v>
      </c>
      <c r="I1223" s="42">
        <v>14</v>
      </c>
      <c r="J1223" s="33" t="str">
        <f t="shared" si="20"/>
        <v>Новоуральский городской округ Свердловской области, г. Новоуральск, ул. Садовая, д. 14</v>
      </c>
      <c r="K1223" s="42">
        <v>1278.3</v>
      </c>
      <c r="L1223" s="42">
        <v>12</v>
      </c>
      <c r="M1223" s="42">
        <v>4</v>
      </c>
      <c r="N1223" s="47" t="s">
        <v>1002</v>
      </c>
      <c r="O1223" s="39">
        <v>42416</v>
      </c>
      <c r="P1223" s="38" t="s">
        <v>1786</v>
      </c>
      <c r="Q1223" s="65">
        <v>3080375.48</v>
      </c>
    </row>
    <row r="1224" spans="1:17" ht="23.25" x14ac:dyDescent="0.25">
      <c r="A1224" s="1">
        <v>1223</v>
      </c>
      <c r="B1224" s="2" t="s">
        <v>218</v>
      </c>
      <c r="C1224" s="24"/>
      <c r="D1224" s="29" t="s">
        <v>2511</v>
      </c>
      <c r="E1224" s="29" t="s">
        <v>18</v>
      </c>
      <c r="F1224" s="29" t="s">
        <v>213</v>
      </c>
      <c r="G1224" s="29" t="s">
        <v>20</v>
      </c>
      <c r="H1224" s="29" t="s">
        <v>41</v>
      </c>
      <c r="I1224" s="42">
        <v>16</v>
      </c>
      <c r="J1224" s="33" t="str">
        <f t="shared" si="20"/>
        <v>Новоуральский городской округ Свердловской области, г. Новоуральск, ул. Садовая, д. 16</v>
      </c>
      <c r="K1224" s="42">
        <v>1289.3</v>
      </c>
      <c r="L1224" s="42">
        <v>12</v>
      </c>
      <c r="M1224" s="42">
        <v>5</v>
      </c>
      <c r="N1224" s="47" t="s">
        <v>1002</v>
      </c>
      <c r="O1224" s="39">
        <v>42416</v>
      </c>
      <c r="P1224" s="38" t="s">
        <v>1786</v>
      </c>
      <c r="Q1224" s="65">
        <v>1728850.19</v>
      </c>
    </row>
    <row r="1225" spans="1:17" ht="23.25" x14ac:dyDescent="0.25">
      <c r="A1225" s="1">
        <v>1224</v>
      </c>
      <c r="B1225" s="2" t="s">
        <v>218</v>
      </c>
      <c r="C1225" s="24"/>
      <c r="D1225" s="29" t="s">
        <v>2511</v>
      </c>
      <c r="E1225" s="29" t="s">
        <v>18</v>
      </c>
      <c r="F1225" s="29" t="s">
        <v>213</v>
      </c>
      <c r="G1225" s="29" t="s">
        <v>20</v>
      </c>
      <c r="H1225" s="29" t="s">
        <v>41</v>
      </c>
      <c r="I1225" s="42">
        <v>6</v>
      </c>
      <c r="J1225" s="33" t="str">
        <f t="shared" si="20"/>
        <v>Новоуральский городской округ Свердловской области, г. Новоуральск, ул. Садовая, д. 6</v>
      </c>
      <c r="K1225" s="42">
        <v>1268.5999999999999</v>
      </c>
      <c r="L1225" s="42">
        <v>12</v>
      </c>
      <c r="M1225" s="42">
        <v>5</v>
      </c>
      <c r="N1225" s="47" t="s">
        <v>1002</v>
      </c>
      <c r="O1225" s="39">
        <v>42416</v>
      </c>
      <c r="P1225" s="38" t="s">
        <v>1786</v>
      </c>
      <c r="Q1225" s="65">
        <v>2929020.81</v>
      </c>
    </row>
    <row r="1226" spans="1:17" ht="23.25" x14ac:dyDescent="0.25">
      <c r="A1226" s="1">
        <v>1225</v>
      </c>
      <c r="B1226" s="2" t="s">
        <v>218</v>
      </c>
      <c r="C1226" s="24"/>
      <c r="D1226" s="29" t="s">
        <v>2511</v>
      </c>
      <c r="E1226" s="29" t="s">
        <v>18</v>
      </c>
      <c r="F1226" s="29" t="s">
        <v>213</v>
      </c>
      <c r="G1226" s="29" t="s">
        <v>20</v>
      </c>
      <c r="H1226" s="29" t="s">
        <v>87</v>
      </c>
      <c r="I1226" s="42">
        <v>16</v>
      </c>
      <c r="J1226" s="33" t="str">
        <f t="shared" si="20"/>
        <v>Новоуральский городской округ Свердловской области, г. Новоуральск, ул. Строителей, д. 16</v>
      </c>
      <c r="K1226" s="42">
        <v>1249.2</v>
      </c>
      <c r="L1226" s="42">
        <v>12</v>
      </c>
      <c r="M1226" s="42">
        <v>5</v>
      </c>
      <c r="N1226" s="47" t="s">
        <v>731</v>
      </c>
      <c r="O1226" s="39">
        <v>42416</v>
      </c>
      <c r="P1226" s="38" t="s">
        <v>1786</v>
      </c>
      <c r="Q1226" s="65">
        <v>2844882.96</v>
      </c>
    </row>
    <row r="1227" spans="1:17" ht="23.25" x14ac:dyDescent="0.25">
      <c r="A1227" s="1">
        <v>1226</v>
      </c>
      <c r="B1227" s="2" t="s">
        <v>218</v>
      </c>
      <c r="C1227" s="24"/>
      <c r="D1227" s="29" t="s">
        <v>2511</v>
      </c>
      <c r="E1227" s="29" t="s">
        <v>18</v>
      </c>
      <c r="F1227" s="29" t="s">
        <v>213</v>
      </c>
      <c r="G1227" s="29" t="s">
        <v>20</v>
      </c>
      <c r="H1227" s="29" t="s">
        <v>87</v>
      </c>
      <c r="I1227" s="42">
        <v>18</v>
      </c>
      <c r="J1227" s="33" t="str">
        <f t="shared" si="20"/>
        <v>Новоуральский городской округ Свердловской области, г. Новоуральск, ул. Строителей, д. 18</v>
      </c>
      <c r="K1227" s="42">
        <v>1230.0999999999999</v>
      </c>
      <c r="L1227" s="42">
        <v>12</v>
      </c>
      <c r="M1227" s="42">
        <v>7</v>
      </c>
      <c r="N1227" s="47" t="s">
        <v>731</v>
      </c>
      <c r="O1227" s="39">
        <v>42416</v>
      </c>
      <c r="P1227" s="38" t="s">
        <v>1786</v>
      </c>
      <c r="Q1227" s="65">
        <v>5921877.3899999997</v>
      </c>
    </row>
    <row r="1228" spans="1:17" ht="23.25" x14ac:dyDescent="0.25">
      <c r="A1228" s="1">
        <v>1227</v>
      </c>
      <c r="B1228" s="2" t="s">
        <v>218</v>
      </c>
      <c r="C1228" s="24"/>
      <c r="D1228" s="29" t="s">
        <v>2511</v>
      </c>
      <c r="E1228" s="29" t="s">
        <v>18</v>
      </c>
      <c r="F1228" s="29" t="s">
        <v>213</v>
      </c>
      <c r="G1228" s="29" t="s">
        <v>20</v>
      </c>
      <c r="H1228" s="29" t="s">
        <v>87</v>
      </c>
      <c r="I1228" s="42">
        <v>23</v>
      </c>
      <c r="J1228" s="33" t="str">
        <f t="shared" si="20"/>
        <v>Новоуральский городской округ Свердловской области, г. Новоуральск, ул. Строителей, д. 23</v>
      </c>
      <c r="K1228" s="42">
        <v>1642</v>
      </c>
      <c r="L1228" s="42">
        <v>15</v>
      </c>
      <c r="M1228" s="42">
        <v>8</v>
      </c>
      <c r="N1228" s="47" t="s">
        <v>1214</v>
      </c>
      <c r="O1228" s="39">
        <v>42416</v>
      </c>
      <c r="P1228" s="38" t="s">
        <v>1850</v>
      </c>
      <c r="Q1228" s="65">
        <v>7896911.6399999997</v>
      </c>
    </row>
    <row r="1229" spans="1:17" ht="23.25" x14ac:dyDescent="0.25">
      <c r="A1229" s="1">
        <v>1228</v>
      </c>
      <c r="B1229" s="2" t="s">
        <v>218</v>
      </c>
      <c r="C1229" s="24"/>
      <c r="D1229" s="29" t="s">
        <v>2511</v>
      </c>
      <c r="E1229" s="29" t="s">
        <v>18</v>
      </c>
      <c r="F1229" s="29" t="s">
        <v>213</v>
      </c>
      <c r="G1229" s="29" t="s">
        <v>20</v>
      </c>
      <c r="H1229" s="29" t="s">
        <v>87</v>
      </c>
      <c r="I1229" s="42">
        <v>24</v>
      </c>
      <c r="J1229" s="33" t="str">
        <f t="shared" si="20"/>
        <v>Новоуральский городской округ Свердловской области, г. Новоуральск, ул. Строителей, д. 24</v>
      </c>
      <c r="K1229" s="42">
        <v>1638.7</v>
      </c>
      <c r="L1229" s="42">
        <v>12</v>
      </c>
      <c r="M1229" s="42">
        <v>6</v>
      </c>
      <c r="N1229" s="47" t="s">
        <v>1214</v>
      </c>
      <c r="O1229" s="39">
        <v>42416</v>
      </c>
      <c r="P1229" s="38" t="s">
        <v>1850</v>
      </c>
      <c r="Q1229" s="65">
        <v>1158695.1000000001</v>
      </c>
    </row>
    <row r="1230" spans="1:17" ht="33.75" x14ac:dyDescent="0.25">
      <c r="A1230" s="1">
        <v>1229</v>
      </c>
      <c r="B1230" s="2" t="s">
        <v>218</v>
      </c>
      <c r="C1230" s="24"/>
      <c r="D1230" s="29" t="s">
        <v>2511</v>
      </c>
      <c r="E1230" s="29" t="s">
        <v>18</v>
      </c>
      <c r="F1230" s="29" t="s">
        <v>213</v>
      </c>
      <c r="G1230" s="29" t="s">
        <v>20</v>
      </c>
      <c r="H1230" s="29" t="s">
        <v>215</v>
      </c>
      <c r="I1230" s="42">
        <v>5</v>
      </c>
      <c r="J1230" s="33" t="str">
        <f t="shared" si="20"/>
        <v>Новоуральский городской округ Свердловской области, г. Новоуральск, ул. Уральская, д. 5</v>
      </c>
      <c r="K1230" s="42">
        <v>1639.5</v>
      </c>
      <c r="L1230" s="42">
        <v>18</v>
      </c>
      <c r="M1230" s="42">
        <v>6</v>
      </c>
      <c r="N1230" s="47" t="s">
        <v>991</v>
      </c>
      <c r="O1230" s="39">
        <v>42416</v>
      </c>
      <c r="P1230" s="38" t="s">
        <v>1785</v>
      </c>
      <c r="Q1230" s="65">
        <v>7039403.6299999999</v>
      </c>
    </row>
    <row r="1231" spans="1:17" ht="33.75" x14ac:dyDescent="0.25">
      <c r="A1231" s="1">
        <v>1230</v>
      </c>
      <c r="B1231" s="2" t="s">
        <v>218</v>
      </c>
      <c r="C1231" s="24"/>
      <c r="D1231" s="29" t="s">
        <v>2511</v>
      </c>
      <c r="E1231" s="29" t="s">
        <v>18</v>
      </c>
      <c r="F1231" s="29" t="s">
        <v>213</v>
      </c>
      <c r="G1231" s="29" t="s">
        <v>20</v>
      </c>
      <c r="H1231" s="29" t="s">
        <v>215</v>
      </c>
      <c r="I1231" s="42">
        <v>7</v>
      </c>
      <c r="J1231" s="33" t="str">
        <f t="shared" si="20"/>
        <v>Новоуральский городской округ Свердловской области, г. Новоуральск, ул. Уральская, д. 7</v>
      </c>
      <c r="K1231" s="42">
        <v>1726.2</v>
      </c>
      <c r="L1231" s="42">
        <v>18</v>
      </c>
      <c r="M1231" s="42">
        <v>6</v>
      </c>
      <c r="N1231" s="47" t="s">
        <v>991</v>
      </c>
      <c r="O1231" s="39">
        <v>42416</v>
      </c>
      <c r="P1231" s="38" t="s">
        <v>1785</v>
      </c>
      <c r="Q1231" s="65">
        <v>4103867.07</v>
      </c>
    </row>
    <row r="1232" spans="1:17" ht="33.75" x14ac:dyDescent="0.25">
      <c r="A1232" s="1">
        <v>1231</v>
      </c>
      <c r="B1232" s="2" t="s">
        <v>218</v>
      </c>
      <c r="C1232" s="24"/>
      <c r="D1232" s="29" t="s">
        <v>2511</v>
      </c>
      <c r="E1232" s="29" t="s">
        <v>18</v>
      </c>
      <c r="F1232" s="29" t="s">
        <v>213</v>
      </c>
      <c r="G1232" s="29" t="s">
        <v>20</v>
      </c>
      <c r="H1232" s="29" t="s">
        <v>215</v>
      </c>
      <c r="I1232" s="42">
        <v>9</v>
      </c>
      <c r="J1232" s="33" t="str">
        <f t="shared" si="20"/>
        <v>Новоуральский городской округ Свердловской области, г. Новоуральск, ул. Уральская, д. 9</v>
      </c>
      <c r="K1232" s="42">
        <v>1698.5</v>
      </c>
      <c r="L1232" s="42">
        <v>18</v>
      </c>
      <c r="M1232" s="42">
        <v>5</v>
      </c>
      <c r="N1232" s="47" t="s">
        <v>991</v>
      </c>
      <c r="O1232" s="39">
        <v>42416</v>
      </c>
      <c r="P1232" s="38" t="s">
        <v>1785</v>
      </c>
      <c r="Q1232" s="65">
        <v>7646851.6299999999</v>
      </c>
    </row>
    <row r="1233" spans="1:20" ht="23.25" x14ac:dyDescent="0.25">
      <c r="A1233" s="1">
        <v>1232</v>
      </c>
      <c r="B1233" s="2" t="s">
        <v>218</v>
      </c>
      <c r="C1233" s="24"/>
      <c r="D1233" s="29" t="s">
        <v>2511</v>
      </c>
      <c r="E1233" s="29" t="s">
        <v>18</v>
      </c>
      <c r="F1233" s="29" t="s">
        <v>213</v>
      </c>
      <c r="G1233" s="29" t="s">
        <v>20</v>
      </c>
      <c r="H1233" s="29" t="s">
        <v>162</v>
      </c>
      <c r="I1233" s="42" t="s">
        <v>401</v>
      </c>
      <c r="J1233" s="33" t="str">
        <f t="shared" si="20"/>
        <v>Новоуральский городской округ Свердловской области, г. Новоуральск, ул. Фрунзе, д. 4А</v>
      </c>
      <c r="K1233" s="42">
        <v>637.79999999999995</v>
      </c>
      <c r="L1233" s="42">
        <v>8</v>
      </c>
      <c r="M1233" s="42">
        <v>7</v>
      </c>
      <c r="N1233" s="47" t="s">
        <v>982</v>
      </c>
      <c r="O1233" s="39">
        <v>42416</v>
      </c>
      <c r="P1233" s="38" t="s">
        <v>1849</v>
      </c>
      <c r="Q1233" s="65">
        <v>2761224.51</v>
      </c>
    </row>
    <row r="1234" spans="1:20" ht="23.25" x14ac:dyDescent="0.25">
      <c r="A1234" s="1">
        <v>1233</v>
      </c>
      <c r="B1234" s="14" t="s">
        <v>227</v>
      </c>
      <c r="C1234" s="40"/>
      <c r="D1234" s="29" t="s">
        <v>297</v>
      </c>
      <c r="E1234" s="29" t="s">
        <v>18</v>
      </c>
      <c r="F1234" s="29" t="s">
        <v>298</v>
      </c>
      <c r="G1234" s="29" t="s">
        <v>64</v>
      </c>
      <c r="H1234" s="29" t="s">
        <v>302</v>
      </c>
      <c r="I1234" s="42">
        <v>1</v>
      </c>
      <c r="J1234" s="33" t="str">
        <f t="shared" si="20"/>
        <v>Полевской городской округ, г. Полевской, пер. Сталеваров, д. 1</v>
      </c>
      <c r="K1234" s="42">
        <v>722.6</v>
      </c>
      <c r="L1234" s="42">
        <v>12</v>
      </c>
      <c r="M1234" s="42">
        <v>8</v>
      </c>
      <c r="N1234" s="47" t="s">
        <v>1753</v>
      </c>
      <c r="O1234" s="39">
        <v>42471</v>
      </c>
      <c r="P1234" s="38" t="s">
        <v>1610</v>
      </c>
      <c r="Q1234" s="65">
        <v>5206731.12</v>
      </c>
    </row>
    <row r="1235" spans="1:20" ht="23.25" x14ac:dyDescent="0.25">
      <c r="A1235" s="1">
        <v>1234</v>
      </c>
      <c r="B1235" s="14" t="s">
        <v>227</v>
      </c>
      <c r="C1235" s="40"/>
      <c r="D1235" s="29" t="s">
        <v>297</v>
      </c>
      <c r="E1235" s="29" t="s">
        <v>18</v>
      </c>
      <c r="F1235" s="29" t="s">
        <v>298</v>
      </c>
      <c r="G1235" s="29" t="s">
        <v>64</v>
      </c>
      <c r="H1235" s="29" t="s">
        <v>302</v>
      </c>
      <c r="I1235" s="42">
        <v>4</v>
      </c>
      <c r="J1235" s="33" t="str">
        <f t="shared" si="20"/>
        <v>Полевской городской округ, г. Полевской, пер. Сталеваров, д. 4</v>
      </c>
      <c r="K1235" s="42">
        <v>613.29999999999995</v>
      </c>
      <c r="L1235" s="42">
        <v>12</v>
      </c>
      <c r="M1235" s="42">
        <v>8</v>
      </c>
      <c r="N1235" s="47" t="s">
        <v>1753</v>
      </c>
      <c r="O1235" s="39">
        <v>42471</v>
      </c>
      <c r="P1235" s="38" t="s">
        <v>1610</v>
      </c>
      <c r="Q1235" s="65">
        <v>4532105.0599999996</v>
      </c>
    </row>
    <row r="1236" spans="1:20" s="20" customFormat="1" ht="23.25" x14ac:dyDescent="0.25">
      <c r="A1236" s="3">
        <v>1235</v>
      </c>
      <c r="B1236" s="14" t="s">
        <v>227</v>
      </c>
      <c r="C1236" s="40"/>
      <c r="D1236" s="29" t="s">
        <v>297</v>
      </c>
      <c r="E1236" s="29" t="s">
        <v>18</v>
      </c>
      <c r="F1236" s="29" t="s">
        <v>298</v>
      </c>
      <c r="G1236" s="29" t="s">
        <v>20</v>
      </c>
      <c r="H1236" s="29" t="s">
        <v>92</v>
      </c>
      <c r="I1236" s="42">
        <v>19</v>
      </c>
      <c r="J1236" s="33" t="str">
        <f t="shared" si="20"/>
        <v>Полевской городской округ, г. Полевской, ул. Бажова, д. 19</v>
      </c>
      <c r="K1236" s="42">
        <v>576.20000000000005</v>
      </c>
      <c r="L1236" s="42">
        <v>8</v>
      </c>
      <c r="M1236" s="42">
        <v>7</v>
      </c>
      <c r="N1236" s="47" t="s">
        <v>1638</v>
      </c>
      <c r="O1236" s="39">
        <v>42191</v>
      </c>
      <c r="P1236" s="38" t="s">
        <v>1610</v>
      </c>
      <c r="Q1236" s="65">
        <v>1462598.53</v>
      </c>
      <c r="R1236" s="45"/>
      <c r="S1236"/>
      <c r="T1236"/>
    </row>
    <row r="1237" spans="1:20" ht="23.25" x14ac:dyDescent="0.25">
      <c r="A1237" s="1">
        <v>1236</v>
      </c>
      <c r="B1237" s="14" t="s">
        <v>227</v>
      </c>
      <c r="C1237" s="40"/>
      <c r="D1237" s="29" t="s">
        <v>297</v>
      </c>
      <c r="E1237" s="29" t="s">
        <v>18</v>
      </c>
      <c r="F1237" s="29" t="s">
        <v>298</v>
      </c>
      <c r="G1237" s="29" t="s">
        <v>20</v>
      </c>
      <c r="H1237" s="29" t="s">
        <v>92</v>
      </c>
      <c r="I1237" s="42">
        <v>21</v>
      </c>
      <c r="J1237" s="33" t="str">
        <f t="shared" si="20"/>
        <v>Полевской городской округ, г. Полевской, ул. Бажова, д. 21</v>
      </c>
      <c r="K1237" s="42">
        <v>671.4</v>
      </c>
      <c r="L1237" s="42">
        <v>21</v>
      </c>
      <c r="M1237" s="42">
        <v>8</v>
      </c>
      <c r="N1237" s="47" t="s">
        <v>1638</v>
      </c>
      <c r="O1237" s="39">
        <v>42191</v>
      </c>
      <c r="P1237" s="38" t="s">
        <v>1610</v>
      </c>
      <c r="Q1237" s="65">
        <v>4295377.67</v>
      </c>
    </row>
    <row r="1238" spans="1:20" s="8" customFormat="1" x14ac:dyDescent="0.25">
      <c r="A1238" s="3">
        <v>1237</v>
      </c>
      <c r="B1238" s="14" t="s">
        <v>227</v>
      </c>
      <c r="C1238" s="61"/>
      <c r="D1238" s="50" t="s">
        <v>297</v>
      </c>
      <c r="E1238" s="50" t="s">
        <v>18</v>
      </c>
      <c r="F1238" s="50" t="s">
        <v>298</v>
      </c>
      <c r="G1238" s="50" t="s">
        <v>20</v>
      </c>
      <c r="H1238" s="50" t="s">
        <v>92</v>
      </c>
      <c r="I1238" s="51">
        <v>5</v>
      </c>
      <c r="J1238" s="52" t="str">
        <f t="shared" si="20"/>
        <v>Полевской городской округ, г. Полевской, ул. Бажова, д. 5</v>
      </c>
      <c r="K1238" s="51">
        <v>3728.5</v>
      </c>
      <c r="L1238" s="51">
        <v>62</v>
      </c>
      <c r="M1238" s="51">
        <v>1</v>
      </c>
      <c r="N1238" s="53" t="s">
        <v>1478</v>
      </c>
      <c r="O1238" s="54">
        <v>42570</v>
      </c>
      <c r="P1238" s="55" t="s">
        <v>1494</v>
      </c>
      <c r="Q1238" s="65">
        <v>1884120.96</v>
      </c>
      <c r="R1238" s="45"/>
      <c r="S1238"/>
      <c r="T1238"/>
    </row>
    <row r="1239" spans="1:20" ht="23.25" x14ac:dyDescent="0.25">
      <c r="A1239" s="1">
        <v>1238</v>
      </c>
      <c r="B1239" s="14" t="s">
        <v>227</v>
      </c>
      <c r="C1239" s="40"/>
      <c r="D1239" s="29" t="s">
        <v>297</v>
      </c>
      <c r="E1239" s="29" t="s">
        <v>18</v>
      </c>
      <c r="F1239" s="29" t="s">
        <v>298</v>
      </c>
      <c r="G1239" s="29" t="s">
        <v>20</v>
      </c>
      <c r="H1239" s="29" t="s">
        <v>303</v>
      </c>
      <c r="I1239" s="42">
        <v>13</v>
      </c>
      <c r="J1239" s="33" t="str">
        <f t="shared" si="20"/>
        <v>Полевской городской округ, г. Полевской, ул. Вершинина, д. 13</v>
      </c>
      <c r="K1239" s="42">
        <v>849.8</v>
      </c>
      <c r="L1239" s="42">
        <v>12</v>
      </c>
      <c r="M1239" s="42">
        <v>8</v>
      </c>
      <c r="N1239" s="47" t="s">
        <v>1754</v>
      </c>
      <c r="O1239" s="39">
        <v>42471</v>
      </c>
      <c r="P1239" s="38" t="s">
        <v>1610</v>
      </c>
      <c r="Q1239" s="65">
        <v>5983431.9000000004</v>
      </c>
    </row>
    <row r="1240" spans="1:20" ht="23.25" x14ac:dyDescent="0.25">
      <c r="A1240" s="1">
        <v>1239</v>
      </c>
      <c r="B1240" s="14" t="s">
        <v>227</v>
      </c>
      <c r="C1240" s="40"/>
      <c r="D1240" s="29" t="s">
        <v>297</v>
      </c>
      <c r="E1240" s="29" t="s">
        <v>18</v>
      </c>
      <c r="F1240" s="29" t="s">
        <v>298</v>
      </c>
      <c r="G1240" s="29" t="s">
        <v>20</v>
      </c>
      <c r="H1240" s="29" t="s">
        <v>303</v>
      </c>
      <c r="I1240" s="42">
        <v>17</v>
      </c>
      <c r="J1240" s="33" t="str">
        <f t="shared" si="20"/>
        <v>Полевской городской округ, г. Полевской, ул. Вершинина, д. 17</v>
      </c>
      <c r="K1240" s="42">
        <v>858.6</v>
      </c>
      <c r="L1240" s="42">
        <v>12</v>
      </c>
      <c r="M1240" s="42">
        <v>8</v>
      </c>
      <c r="N1240" s="47" t="s">
        <v>1754</v>
      </c>
      <c r="O1240" s="39">
        <v>42471</v>
      </c>
      <c r="P1240" s="38" t="s">
        <v>1610</v>
      </c>
      <c r="Q1240" s="65">
        <v>6139399.5800000001</v>
      </c>
    </row>
    <row r="1241" spans="1:20" ht="23.25" x14ac:dyDescent="0.25">
      <c r="A1241" s="1">
        <v>1240</v>
      </c>
      <c r="B1241" s="14" t="s">
        <v>227</v>
      </c>
      <c r="C1241" s="40"/>
      <c r="D1241" s="29" t="s">
        <v>297</v>
      </c>
      <c r="E1241" s="29" t="s">
        <v>18</v>
      </c>
      <c r="F1241" s="29" t="s">
        <v>298</v>
      </c>
      <c r="G1241" s="29" t="s">
        <v>20</v>
      </c>
      <c r="H1241" s="29" t="s">
        <v>303</v>
      </c>
      <c r="I1241" s="42">
        <v>21</v>
      </c>
      <c r="J1241" s="33" t="str">
        <f t="shared" si="20"/>
        <v>Полевской городской округ, г. Полевской, ул. Вершинина, д. 21</v>
      </c>
      <c r="K1241" s="42">
        <v>853.6</v>
      </c>
      <c r="L1241" s="42">
        <v>12</v>
      </c>
      <c r="M1241" s="42">
        <v>8</v>
      </c>
      <c r="N1241" s="47" t="s">
        <v>1754</v>
      </c>
      <c r="O1241" s="39">
        <v>42471</v>
      </c>
      <c r="P1241" s="38" t="s">
        <v>1610</v>
      </c>
      <c r="Q1241" s="65">
        <v>6273811.3300000001</v>
      </c>
    </row>
    <row r="1242" spans="1:20" ht="23.25" x14ac:dyDescent="0.25">
      <c r="A1242" s="1">
        <v>1241</v>
      </c>
      <c r="B1242" s="14" t="s">
        <v>227</v>
      </c>
      <c r="C1242" s="40"/>
      <c r="D1242" s="29" t="s">
        <v>297</v>
      </c>
      <c r="E1242" s="29" t="s">
        <v>18</v>
      </c>
      <c r="F1242" s="29" t="s">
        <v>298</v>
      </c>
      <c r="G1242" s="29" t="s">
        <v>20</v>
      </c>
      <c r="H1242" s="29" t="s">
        <v>303</v>
      </c>
      <c r="I1242" s="42">
        <v>23</v>
      </c>
      <c r="J1242" s="33" t="str">
        <f t="shared" si="20"/>
        <v>Полевской городской округ, г. Полевской, ул. Вершинина, д. 23</v>
      </c>
      <c r="K1242" s="42">
        <v>857.6</v>
      </c>
      <c r="L1242" s="42">
        <v>12</v>
      </c>
      <c r="M1242" s="42">
        <v>8</v>
      </c>
      <c r="N1242" s="47" t="s">
        <v>1754</v>
      </c>
      <c r="O1242" s="39">
        <v>42471</v>
      </c>
      <c r="P1242" s="38" t="s">
        <v>1610</v>
      </c>
      <c r="Q1242" s="65">
        <v>5954666.4900000002</v>
      </c>
    </row>
    <row r="1243" spans="1:20" ht="23.25" x14ac:dyDescent="0.25">
      <c r="A1243" s="1">
        <v>1242</v>
      </c>
      <c r="B1243" s="14" t="s">
        <v>227</v>
      </c>
      <c r="C1243" s="40"/>
      <c r="D1243" s="29" t="s">
        <v>297</v>
      </c>
      <c r="E1243" s="29" t="s">
        <v>18</v>
      </c>
      <c r="F1243" s="29" t="s">
        <v>298</v>
      </c>
      <c r="G1243" s="29" t="s">
        <v>20</v>
      </c>
      <c r="H1243" s="29" t="s">
        <v>303</v>
      </c>
      <c r="I1243" s="42">
        <v>25</v>
      </c>
      <c r="J1243" s="33" t="str">
        <f t="shared" si="20"/>
        <v>Полевской городской округ, г. Полевской, ул. Вершинина, д. 25</v>
      </c>
      <c r="K1243" s="42">
        <v>729.9</v>
      </c>
      <c r="L1243" s="42">
        <v>12</v>
      </c>
      <c r="M1243" s="42">
        <v>8</v>
      </c>
      <c r="N1243" s="47" t="s">
        <v>1754</v>
      </c>
      <c r="O1243" s="39">
        <v>42471</v>
      </c>
      <c r="P1243" s="38" t="s">
        <v>1610</v>
      </c>
      <c r="Q1243" s="65">
        <v>5581412.21</v>
      </c>
    </row>
    <row r="1244" spans="1:20" ht="23.25" x14ac:dyDescent="0.25">
      <c r="A1244" s="1">
        <v>1243</v>
      </c>
      <c r="B1244" s="14" t="s">
        <v>227</v>
      </c>
      <c r="C1244" s="40"/>
      <c r="D1244" s="29" t="s">
        <v>297</v>
      </c>
      <c r="E1244" s="29" t="s">
        <v>18</v>
      </c>
      <c r="F1244" s="29" t="s">
        <v>298</v>
      </c>
      <c r="G1244" s="29" t="s">
        <v>20</v>
      </c>
      <c r="H1244" s="29" t="s">
        <v>303</v>
      </c>
      <c r="I1244" s="42">
        <v>27</v>
      </c>
      <c r="J1244" s="33" t="str">
        <f t="shared" si="20"/>
        <v>Полевской городской округ, г. Полевской, ул. Вершинина, д. 27</v>
      </c>
      <c r="K1244" s="42">
        <v>1005</v>
      </c>
      <c r="L1244" s="42">
        <v>9</v>
      </c>
      <c r="M1244" s="42">
        <v>8</v>
      </c>
      <c r="N1244" s="47" t="s">
        <v>1754</v>
      </c>
      <c r="O1244" s="39">
        <v>42471</v>
      </c>
      <c r="P1244" s="38" t="s">
        <v>1610</v>
      </c>
      <c r="Q1244" s="65">
        <v>5409967.9000000004</v>
      </c>
    </row>
    <row r="1245" spans="1:20" ht="23.25" x14ac:dyDescent="0.25">
      <c r="A1245" s="1">
        <v>1244</v>
      </c>
      <c r="B1245" s="14" t="s">
        <v>227</v>
      </c>
      <c r="C1245" s="61"/>
      <c r="D1245" s="50" t="s">
        <v>297</v>
      </c>
      <c r="E1245" s="50" t="s">
        <v>18</v>
      </c>
      <c r="F1245" s="50" t="s">
        <v>298</v>
      </c>
      <c r="G1245" s="50" t="s">
        <v>20</v>
      </c>
      <c r="H1245" s="50" t="s">
        <v>185</v>
      </c>
      <c r="I1245" s="51">
        <v>22</v>
      </c>
      <c r="J1245" s="52" t="str">
        <f t="shared" si="20"/>
        <v>Полевской городской округ, г. Полевской, ул. Декабристов, д. 22</v>
      </c>
      <c r="K1245" s="51">
        <v>8652.4</v>
      </c>
      <c r="L1245" s="51">
        <v>162</v>
      </c>
      <c r="M1245" s="51">
        <v>2</v>
      </c>
      <c r="N1245" s="53" t="s">
        <v>1478</v>
      </c>
      <c r="O1245" s="54">
        <v>42570</v>
      </c>
      <c r="P1245" s="55" t="s">
        <v>1494</v>
      </c>
      <c r="Q1245" s="65">
        <v>3759810.5600000001</v>
      </c>
    </row>
    <row r="1246" spans="1:20" ht="23.25" x14ac:dyDescent="0.25">
      <c r="A1246" s="1">
        <v>1245</v>
      </c>
      <c r="B1246" s="14" t="s">
        <v>227</v>
      </c>
      <c r="C1246" s="40"/>
      <c r="D1246" s="29" t="s">
        <v>297</v>
      </c>
      <c r="E1246" s="29" t="s">
        <v>18</v>
      </c>
      <c r="F1246" s="29" t="s">
        <v>298</v>
      </c>
      <c r="G1246" s="29" t="s">
        <v>20</v>
      </c>
      <c r="H1246" s="29" t="s">
        <v>299</v>
      </c>
      <c r="I1246" s="42" t="s">
        <v>325</v>
      </c>
      <c r="J1246" s="33" t="str">
        <f t="shared" si="20"/>
        <v>Полевской городской округ, г. Полевской, ул. К.Маркса, д. 21А</v>
      </c>
      <c r="K1246" s="42">
        <v>3844.8</v>
      </c>
      <c r="L1246" s="42">
        <v>68</v>
      </c>
      <c r="M1246" s="42">
        <v>1</v>
      </c>
      <c r="N1246" s="47" t="s">
        <v>1755</v>
      </c>
      <c r="O1246" s="39">
        <v>42565</v>
      </c>
      <c r="P1246" s="38" t="s">
        <v>1696</v>
      </c>
      <c r="Q1246" s="65">
        <v>2542820.9700000002</v>
      </c>
    </row>
    <row r="1247" spans="1:20" ht="23.25" x14ac:dyDescent="0.25">
      <c r="A1247" s="1">
        <v>1246</v>
      </c>
      <c r="B1247" s="14" t="s">
        <v>227</v>
      </c>
      <c r="C1247" s="40"/>
      <c r="D1247" s="29" t="s">
        <v>297</v>
      </c>
      <c r="E1247" s="29" t="s">
        <v>18</v>
      </c>
      <c r="F1247" s="29" t="s">
        <v>298</v>
      </c>
      <c r="G1247" s="29" t="s">
        <v>20</v>
      </c>
      <c r="H1247" s="29" t="s">
        <v>207</v>
      </c>
      <c r="I1247" s="42" t="s">
        <v>326</v>
      </c>
      <c r="J1247" s="33" t="str">
        <f t="shared" si="20"/>
        <v>Полевской городской округ, г. Полевской, ул. Красноармейская, д. 85А</v>
      </c>
      <c r="K1247" s="42">
        <v>258.8</v>
      </c>
      <c r="L1247" s="42">
        <v>6</v>
      </c>
      <c r="M1247" s="42">
        <v>6</v>
      </c>
      <c r="N1247" s="47" t="s">
        <v>1722</v>
      </c>
      <c r="O1247" s="39">
        <v>42220</v>
      </c>
      <c r="P1247" s="38" t="s">
        <v>1723</v>
      </c>
      <c r="Q1247" s="65">
        <v>1107864.24</v>
      </c>
    </row>
    <row r="1248" spans="1:20" ht="23.25" x14ac:dyDescent="0.25">
      <c r="A1248" s="1">
        <v>1247</v>
      </c>
      <c r="B1248" s="14" t="s">
        <v>227</v>
      </c>
      <c r="C1248" s="40"/>
      <c r="D1248" s="29" t="s">
        <v>297</v>
      </c>
      <c r="E1248" s="29" t="s">
        <v>18</v>
      </c>
      <c r="F1248" s="29" t="s">
        <v>298</v>
      </c>
      <c r="G1248" s="29" t="s">
        <v>20</v>
      </c>
      <c r="H1248" s="29" t="s">
        <v>36</v>
      </c>
      <c r="I1248" s="42">
        <v>36</v>
      </c>
      <c r="J1248" s="33" t="str">
        <f t="shared" si="20"/>
        <v>Полевской городской округ, г. Полевской, ул. Ленина, д. 36</v>
      </c>
      <c r="K1248" s="42">
        <v>646.9</v>
      </c>
      <c r="L1248" s="42">
        <v>12</v>
      </c>
      <c r="M1248" s="42">
        <v>8</v>
      </c>
      <c r="N1248" s="47" t="s">
        <v>1753</v>
      </c>
      <c r="O1248" s="39">
        <v>42471</v>
      </c>
      <c r="P1248" s="38" t="s">
        <v>1610</v>
      </c>
      <c r="Q1248" s="65">
        <v>5047306.04</v>
      </c>
    </row>
    <row r="1249" spans="1:17" ht="23.25" x14ac:dyDescent="0.25">
      <c r="A1249" s="1">
        <v>1248</v>
      </c>
      <c r="B1249" s="14" t="s">
        <v>227</v>
      </c>
      <c r="C1249" s="40"/>
      <c r="D1249" s="29" t="s">
        <v>297</v>
      </c>
      <c r="E1249" s="29" t="s">
        <v>18</v>
      </c>
      <c r="F1249" s="29" t="s">
        <v>298</v>
      </c>
      <c r="G1249" s="29" t="s">
        <v>20</v>
      </c>
      <c r="H1249" s="29" t="s">
        <v>36</v>
      </c>
      <c r="I1249" s="42">
        <v>42</v>
      </c>
      <c r="J1249" s="33" t="str">
        <f t="shared" si="20"/>
        <v>Полевской городской округ, г. Полевской, ул. Ленина, д. 42</v>
      </c>
      <c r="K1249" s="42">
        <v>949.7</v>
      </c>
      <c r="L1249" s="42">
        <v>16</v>
      </c>
      <c r="M1249" s="42">
        <v>8</v>
      </c>
      <c r="N1249" s="47" t="s">
        <v>1753</v>
      </c>
      <c r="O1249" s="39">
        <v>42471</v>
      </c>
      <c r="P1249" s="38" t="s">
        <v>1610</v>
      </c>
      <c r="Q1249" s="65">
        <v>7498876.9199999999</v>
      </c>
    </row>
    <row r="1250" spans="1:17" ht="23.25" x14ac:dyDescent="0.25">
      <c r="A1250" s="1">
        <v>1249</v>
      </c>
      <c r="B1250" s="14" t="s">
        <v>227</v>
      </c>
      <c r="C1250" s="40"/>
      <c r="D1250" s="29" t="s">
        <v>297</v>
      </c>
      <c r="E1250" s="29" t="s">
        <v>18</v>
      </c>
      <c r="F1250" s="29" t="s">
        <v>298</v>
      </c>
      <c r="G1250" s="29" t="s">
        <v>20</v>
      </c>
      <c r="H1250" s="29" t="s">
        <v>703</v>
      </c>
      <c r="I1250" s="42">
        <v>10</v>
      </c>
      <c r="J1250" s="33" t="str">
        <f t="shared" si="20"/>
        <v>Полевской городской округ, г. Полевской, ул. М.Горького, д. 10</v>
      </c>
      <c r="K1250" s="42">
        <v>497</v>
      </c>
      <c r="L1250" s="42">
        <v>8</v>
      </c>
      <c r="M1250" s="42">
        <v>8</v>
      </c>
      <c r="N1250" s="47" t="s">
        <v>1753</v>
      </c>
      <c r="O1250" s="39">
        <v>42471</v>
      </c>
      <c r="P1250" s="38" t="s">
        <v>1610</v>
      </c>
      <c r="Q1250" s="65">
        <v>4049813.1</v>
      </c>
    </row>
    <row r="1251" spans="1:17" ht="23.25" x14ac:dyDescent="0.25">
      <c r="A1251" s="1">
        <v>1250</v>
      </c>
      <c r="B1251" s="14" t="s">
        <v>227</v>
      </c>
      <c r="C1251" s="40"/>
      <c r="D1251" s="29" t="s">
        <v>297</v>
      </c>
      <c r="E1251" s="29" t="s">
        <v>18</v>
      </c>
      <c r="F1251" s="31" t="s">
        <v>298</v>
      </c>
      <c r="G1251" s="31" t="s">
        <v>20</v>
      </c>
      <c r="H1251" s="31" t="s">
        <v>199</v>
      </c>
      <c r="I1251" s="56">
        <v>10</v>
      </c>
      <c r="J1251" s="33" t="str">
        <f t="shared" si="20"/>
        <v>Полевской городской округ, г. Полевской, ул. Победы, д. 10</v>
      </c>
      <c r="K1251" s="56">
        <v>1566.6</v>
      </c>
      <c r="L1251" s="56">
        <v>16</v>
      </c>
      <c r="M1251" s="56">
        <v>8</v>
      </c>
      <c r="N1251" s="47" t="s">
        <v>1722</v>
      </c>
      <c r="O1251" s="39">
        <v>42220</v>
      </c>
      <c r="P1251" s="38" t="s">
        <v>1723</v>
      </c>
      <c r="Q1251" s="65">
        <v>6967076.3600000003</v>
      </c>
    </row>
    <row r="1252" spans="1:17" ht="23.25" x14ac:dyDescent="0.25">
      <c r="A1252" s="1">
        <v>1251</v>
      </c>
      <c r="B1252" s="14" t="s">
        <v>227</v>
      </c>
      <c r="C1252" s="40"/>
      <c r="D1252" s="29" t="s">
        <v>297</v>
      </c>
      <c r="E1252" s="29" t="s">
        <v>18</v>
      </c>
      <c r="F1252" s="29" t="s">
        <v>298</v>
      </c>
      <c r="G1252" s="29" t="s">
        <v>20</v>
      </c>
      <c r="H1252" s="29" t="s">
        <v>199</v>
      </c>
      <c r="I1252" s="42">
        <v>27</v>
      </c>
      <c r="J1252" s="33" t="str">
        <f t="shared" si="20"/>
        <v>Полевской городской округ, г. Полевской, ул. Победы, д. 27</v>
      </c>
      <c r="K1252" s="42">
        <v>654.4</v>
      </c>
      <c r="L1252" s="42">
        <v>8</v>
      </c>
      <c r="M1252" s="42">
        <v>7</v>
      </c>
      <c r="N1252" s="47" t="s">
        <v>1722</v>
      </c>
      <c r="O1252" s="39">
        <v>42220</v>
      </c>
      <c r="P1252" s="38" t="s">
        <v>1723</v>
      </c>
      <c r="Q1252" s="65">
        <v>2859482.15</v>
      </c>
    </row>
    <row r="1253" spans="1:17" ht="23.25" x14ac:dyDescent="0.25">
      <c r="A1253" s="1">
        <v>1252</v>
      </c>
      <c r="B1253" s="14" t="s">
        <v>227</v>
      </c>
      <c r="C1253" s="40"/>
      <c r="D1253" s="29" t="s">
        <v>297</v>
      </c>
      <c r="E1253" s="29" t="s">
        <v>18</v>
      </c>
      <c r="F1253" s="29" t="s">
        <v>298</v>
      </c>
      <c r="G1253" s="29" t="s">
        <v>20</v>
      </c>
      <c r="H1253" s="29" t="s">
        <v>199</v>
      </c>
      <c r="I1253" s="42">
        <v>29</v>
      </c>
      <c r="J1253" s="33" t="str">
        <f t="shared" si="20"/>
        <v>Полевской городской округ, г. Полевской, ул. Победы, д. 29</v>
      </c>
      <c r="K1253" s="42">
        <v>392.7</v>
      </c>
      <c r="L1253" s="42">
        <v>6</v>
      </c>
      <c r="M1253" s="42">
        <v>8</v>
      </c>
      <c r="N1253" s="47" t="s">
        <v>1722</v>
      </c>
      <c r="O1253" s="39">
        <v>42220</v>
      </c>
      <c r="P1253" s="38" t="s">
        <v>1723</v>
      </c>
      <c r="Q1253" s="65">
        <v>2820335.7</v>
      </c>
    </row>
    <row r="1254" spans="1:17" ht="23.25" x14ac:dyDescent="0.25">
      <c r="A1254" s="1">
        <v>1253</v>
      </c>
      <c r="B1254" s="14" t="s">
        <v>227</v>
      </c>
      <c r="C1254" s="40"/>
      <c r="D1254" s="29" t="s">
        <v>297</v>
      </c>
      <c r="E1254" s="29" t="s">
        <v>18</v>
      </c>
      <c r="F1254" s="29" t="s">
        <v>298</v>
      </c>
      <c r="G1254" s="29" t="s">
        <v>20</v>
      </c>
      <c r="H1254" s="29" t="s">
        <v>199</v>
      </c>
      <c r="I1254" s="42">
        <v>31</v>
      </c>
      <c r="J1254" s="33" t="str">
        <f t="shared" si="20"/>
        <v>Полевской городской округ, г. Полевской, ул. Победы, д. 31</v>
      </c>
      <c r="K1254" s="42">
        <v>721.6</v>
      </c>
      <c r="L1254" s="42">
        <v>12</v>
      </c>
      <c r="M1254" s="42">
        <v>7</v>
      </c>
      <c r="N1254" s="47" t="s">
        <v>1722</v>
      </c>
      <c r="O1254" s="39">
        <v>42220</v>
      </c>
      <c r="P1254" s="38" t="s">
        <v>1723</v>
      </c>
      <c r="Q1254" s="65">
        <v>2875245.15</v>
      </c>
    </row>
    <row r="1255" spans="1:17" ht="23.25" x14ac:dyDescent="0.25">
      <c r="A1255" s="1">
        <v>1254</v>
      </c>
      <c r="B1255" s="14" t="s">
        <v>227</v>
      </c>
      <c r="C1255" s="40"/>
      <c r="D1255" s="29" t="s">
        <v>297</v>
      </c>
      <c r="E1255" s="29" t="s">
        <v>18</v>
      </c>
      <c r="F1255" s="29" t="s">
        <v>298</v>
      </c>
      <c r="G1255" s="29" t="s">
        <v>20</v>
      </c>
      <c r="H1255" s="29" t="s">
        <v>199</v>
      </c>
      <c r="I1255" s="42">
        <v>33</v>
      </c>
      <c r="J1255" s="33" t="str">
        <f t="shared" si="20"/>
        <v>Полевской городской округ, г. Полевской, ул. Победы, д. 33</v>
      </c>
      <c r="K1255" s="42">
        <v>751.1</v>
      </c>
      <c r="L1255" s="42">
        <v>12</v>
      </c>
      <c r="M1255" s="42">
        <v>7</v>
      </c>
      <c r="N1255" s="47" t="s">
        <v>1722</v>
      </c>
      <c r="O1255" s="39">
        <v>42220</v>
      </c>
      <c r="P1255" s="38" t="s">
        <v>1723</v>
      </c>
      <c r="Q1255" s="65">
        <v>3079140.82</v>
      </c>
    </row>
    <row r="1256" spans="1:17" ht="23.25" x14ac:dyDescent="0.25">
      <c r="A1256" s="1">
        <v>1255</v>
      </c>
      <c r="B1256" s="14" t="s">
        <v>227</v>
      </c>
      <c r="C1256" s="40"/>
      <c r="D1256" s="29" t="s">
        <v>297</v>
      </c>
      <c r="E1256" s="29" t="s">
        <v>18</v>
      </c>
      <c r="F1256" s="29" t="s">
        <v>298</v>
      </c>
      <c r="G1256" s="29" t="s">
        <v>20</v>
      </c>
      <c r="H1256" s="29" t="s">
        <v>199</v>
      </c>
      <c r="I1256" s="42">
        <v>4</v>
      </c>
      <c r="J1256" s="33" t="str">
        <f t="shared" si="20"/>
        <v>Полевской городской округ, г. Полевской, ул. Победы, д. 4</v>
      </c>
      <c r="K1256" s="42">
        <v>988.5</v>
      </c>
      <c r="L1256" s="42">
        <v>12</v>
      </c>
      <c r="M1256" s="42">
        <v>8</v>
      </c>
      <c r="N1256" s="47" t="s">
        <v>1722</v>
      </c>
      <c r="O1256" s="39">
        <v>42220</v>
      </c>
      <c r="P1256" s="38" t="s">
        <v>1723</v>
      </c>
      <c r="Q1256" s="65">
        <v>4910642.09</v>
      </c>
    </row>
    <row r="1257" spans="1:17" ht="23.25" x14ac:dyDescent="0.25">
      <c r="A1257" s="1">
        <v>1256</v>
      </c>
      <c r="B1257" s="14" t="s">
        <v>227</v>
      </c>
      <c r="C1257" s="40"/>
      <c r="D1257" s="29" t="s">
        <v>297</v>
      </c>
      <c r="E1257" s="29" t="s">
        <v>18</v>
      </c>
      <c r="F1257" s="29" t="s">
        <v>298</v>
      </c>
      <c r="G1257" s="29" t="s">
        <v>20</v>
      </c>
      <c r="H1257" s="29" t="s">
        <v>199</v>
      </c>
      <c r="I1257" s="42">
        <v>6</v>
      </c>
      <c r="J1257" s="33" t="str">
        <f t="shared" si="20"/>
        <v>Полевской городской округ, г. Полевской, ул. Победы, д. 6</v>
      </c>
      <c r="K1257" s="42">
        <v>997.6</v>
      </c>
      <c r="L1257" s="42">
        <v>12</v>
      </c>
      <c r="M1257" s="42">
        <v>8</v>
      </c>
      <c r="N1257" s="47" t="s">
        <v>1722</v>
      </c>
      <c r="O1257" s="39">
        <v>42220</v>
      </c>
      <c r="P1257" s="38" t="s">
        <v>1723</v>
      </c>
      <c r="Q1257" s="65">
        <v>4672240.5</v>
      </c>
    </row>
    <row r="1258" spans="1:17" ht="23.25" x14ac:dyDescent="0.25">
      <c r="A1258" s="1">
        <v>1257</v>
      </c>
      <c r="B1258" s="14" t="s">
        <v>227</v>
      </c>
      <c r="C1258" s="40"/>
      <c r="D1258" s="29" t="s">
        <v>297</v>
      </c>
      <c r="E1258" s="29" t="s">
        <v>18</v>
      </c>
      <c r="F1258" s="31" t="s">
        <v>298</v>
      </c>
      <c r="G1258" s="31" t="s">
        <v>20</v>
      </c>
      <c r="H1258" s="31" t="s">
        <v>199</v>
      </c>
      <c r="I1258" s="56">
        <v>8</v>
      </c>
      <c r="J1258" s="33" t="str">
        <f t="shared" si="20"/>
        <v>Полевской городской округ, г. Полевской, ул. Победы, д. 8</v>
      </c>
      <c r="K1258" s="56">
        <v>1825.9</v>
      </c>
      <c r="L1258" s="56">
        <v>16</v>
      </c>
      <c r="M1258" s="56">
        <v>8</v>
      </c>
      <c r="N1258" s="47" t="s">
        <v>1722</v>
      </c>
      <c r="O1258" s="39">
        <v>42220</v>
      </c>
      <c r="P1258" s="38" t="s">
        <v>1723</v>
      </c>
      <c r="Q1258" s="65">
        <v>6856575.2599999998</v>
      </c>
    </row>
    <row r="1259" spans="1:17" ht="23.25" x14ac:dyDescent="0.25">
      <c r="A1259" s="1">
        <v>1258</v>
      </c>
      <c r="B1259" s="14" t="s">
        <v>227</v>
      </c>
      <c r="C1259" s="40"/>
      <c r="D1259" s="29" t="s">
        <v>297</v>
      </c>
      <c r="E1259" s="29" t="s">
        <v>18</v>
      </c>
      <c r="F1259" s="29" t="s">
        <v>298</v>
      </c>
      <c r="G1259" s="29" t="s">
        <v>20</v>
      </c>
      <c r="H1259" s="29" t="s">
        <v>77</v>
      </c>
      <c r="I1259" s="42">
        <v>31</v>
      </c>
      <c r="J1259" s="33" t="str">
        <f t="shared" si="20"/>
        <v>Полевской городской округ, г. Полевской, ул. Свердлова, д. 31</v>
      </c>
      <c r="K1259" s="42">
        <v>618.5</v>
      </c>
      <c r="L1259" s="42">
        <v>12</v>
      </c>
      <c r="M1259" s="42">
        <v>8</v>
      </c>
      <c r="N1259" s="47" t="s">
        <v>1756</v>
      </c>
      <c r="O1259" s="39">
        <v>42471</v>
      </c>
      <c r="P1259" s="38" t="s">
        <v>1610</v>
      </c>
      <c r="Q1259" s="65">
        <v>4542878.29</v>
      </c>
    </row>
    <row r="1260" spans="1:17" x14ac:dyDescent="0.25">
      <c r="A1260" s="1">
        <v>1259</v>
      </c>
      <c r="B1260" s="14" t="s">
        <v>227</v>
      </c>
      <c r="C1260" s="40"/>
      <c r="D1260" s="29" t="s">
        <v>297</v>
      </c>
      <c r="E1260" s="29" t="s">
        <v>18</v>
      </c>
      <c r="F1260" s="29" t="s">
        <v>298</v>
      </c>
      <c r="G1260" s="29" t="s">
        <v>20</v>
      </c>
      <c r="H1260" s="29" t="s">
        <v>300</v>
      </c>
      <c r="I1260" s="42">
        <v>1</v>
      </c>
      <c r="J1260" s="33" t="str">
        <f t="shared" ref="J1260:J1323" si="21">C1260&amp;""&amp;D1260&amp;", "&amp;E1260&amp;" "&amp;F1260&amp;", "&amp;G1260&amp;" "&amp;H1260&amp;", д. "&amp;I1260</f>
        <v>Полевской городской округ, г. Полевской, ул. Трояна, д. 1</v>
      </c>
      <c r="K1260" s="42">
        <v>585.5</v>
      </c>
      <c r="L1260" s="42">
        <v>8</v>
      </c>
      <c r="M1260" s="42">
        <v>8</v>
      </c>
      <c r="N1260" s="47" t="s">
        <v>1638</v>
      </c>
      <c r="O1260" s="39">
        <v>42191</v>
      </c>
      <c r="P1260" s="38" t="s">
        <v>1610</v>
      </c>
      <c r="Q1260" s="65">
        <v>2745059.61</v>
      </c>
    </row>
    <row r="1261" spans="1:17" ht="23.25" x14ac:dyDescent="0.25">
      <c r="A1261" s="1">
        <v>1260</v>
      </c>
      <c r="B1261" s="14" t="s">
        <v>227</v>
      </c>
      <c r="C1261" s="40"/>
      <c r="D1261" s="29" t="s">
        <v>297</v>
      </c>
      <c r="E1261" s="29" t="s">
        <v>18</v>
      </c>
      <c r="F1261" s="29" t="s">
        <v>298</v>
      </c>
      <c r="G1261" s="29" t="s">
        <v>20</v>
      </c>
      <c r="H1261" s="29" t="s">
        <v>301</v>
      </c>
      <c r="I1261" s="42">
        <v>31</v>
      </c>
      <c r="J1261" s="33" t="str">
        <f t="shared" si="21"/>
        <v>Полевской городской округ, г. Полевской, ул. Хохрякова, д. 31</v>
      </c>
      <c r="K1261" s="42">
        <v>479.4</v>
      </c>
      <c r="L1261" s="42">
        <v>8</v>
      </c>
      <c r="M1261" s="42">
        <v>7</v>
      </c>
      <c r="N1261" s="47" t="s">
        <v>1638</v>
      </c>
      <c r="O1261" s="39">
        <v>42191</v>
      </c>
      <c r="P1261" s="38" t="s">
        <v>1610</v>
      </c>
      <c r="Q1261" s="65">
        <v>1695800.57</v>
      </c>
    </row>
    <row r="1262" spans="1:17" ht="23.25" x14ac:dyDescent="0.25">
      <c r="A1262" s="1">
        <v>1261</v>
      </c>
      <c r="B1262" s="14" t="s">
        <v>227</v>
      </c>
      <c r="C1262" s="40"/>
      <c r="D1262" s="29" t="s">
        <v>297</v>
      </c>
      <c r="E1262" s="29" t="s">
        <v>18</v>
      </c>
      <c r="F1262" s="29" t="s">
        <v>298</v>
      </c>
      <c r="G1262" s="29" t="s">
        <v>20</v>
      </c>
      <c r="H1262" s="29" t="s">
        <v>301</v>
      </c>
      <c r="I1262" s="42">
        <v>33</v>
      </c>
      <c r="J1262" s="33" t="str">
        <f t="shared" si="21"/>
        <v>Полевской городской округ, г. Полевской, ул. Хохрякова, д. 33</v>
      </c>
      <c r="K1262" s="42">
        <v>475.6</v>
      </c>
      <c r="L1262" s="42">
        <v>8</v>
      </c>
      <c r="M1262" s="42">
        <v>7</v>
      </c>
      <c r="N1262" s="47" t="s">
        <v>1638</v>
      </c>
      <c r="O1262" s="39">
        <v>42191</v>
      </c>
      <c r="P1262" s="38" t="s">
        <v>1610</v>
      </c>
      <c r="Q1262" s="65">
        <v>1534677.8</v>
      </c>
    </row>
    <row r="1263" spans="1:17" ht="23.25" x14ac:dyDescent="0.25">
      <c r="A1263" s="1">
        <v>1262</v>
      </c>
      <c r="B1263" s="14" t="s">
        <v>227</v>
      </c>
      <c r="C1263" s="40"/>
      <c r="D1263" s="29" t="s">
        <v>297</v>
      </c>
      <c r="E1263" s="29" t="s">
        <v>18</v>
      </c>
      <c r="F1263" s="29" t="s">
        <v>298</v>
      </c>
      <c r="G1263" s="29" t="s">
        <v>20</v>
      </c>
      <c r="H1263" s="29" t="s">
        <v>301</v>
      </c>
      <c r="I1263" s="42">
        <v>37</v>
      </c>
      <c r="J1263" s="33" t="str">
        <f t="shared" si="21"/>
        <v>Полевской городской округ, г. Полевской, ул. Хохрякова, д. 37</v>
      </c>
      <c r="K1263" s="42">
        <v>472.9</v>
      </c>
      <c r="L1263" s="42">
        <v>8</v>
      </c>
      <c r="M1263" s="42">
        <v>7</v>
      </c>
      <c r="N1263" s="47" t="s">
        <v>1638</v>
      </c>
      <c r="O1263" s="39">
        <v>42191</v>
      </c>
      <c r="P1263" s="38" t="s">
        <v>1610</v>
      </c>
      <c r="Q1263" s="65">
        <v>1571462.04</v>
      </c>
    </row>
    <row r="1264" spans="1:17" ht="23.25" x14ac:dyDescent="0.25">
      <c r="A1264" s="1">
        <v>1263</v>
      </c>
      <c r="B1264" s="14" t="s">
        <v>227</v>
      </c>
      <c r="C1264" s="40"/>
      <c r="D1264" s="29" t="s">
        <v>297</v>
      </c>
      <c r="E1264" s="29" t="s">
        <v>18</v>
      </c>
      <c r="F1264" s="29" t="s">
        <v>298</v>
      </c>
      <c r="G1264" s="29" t="s">
        <v>20</v>
      </c>
      <c r="H1264" s="29" t="s">
        <v>301</v>
      </c>
      <c r="I1264" s="42">
        <v>42</v>
      </c>
      <c r="J1264" s="33" t="str">
        <f t="shared" si="21"/>
        <v>Полевской городской округ, г. Полевской, ул. Хохрякова, д. 42</v>
      </c>
      <c r="K1264" s="42">
        <v>427.8</v>
      </c>
      <c r="L1264" s="42">
        <v>8</v>
      </c>
      <c r="M1264" s="42">
        <v>7</v>
      </c>
      <c r="N1264" s="47" t="s">
        <v>1638</v>
      </c>
      <c r="O1264" s="39">
        <v>42191</v>
      </c>
      <c r="P1264" s="38" t="s">
        <v>1610</v>
      </c>
      <c r="Q1264" s="65">
        <v>2720358.76</v>
      </c>
    </row>
    <row r="1265" spans="1:17" ht="23.25" x14ac:dyDescent="0.25">
      <c r="A1265" s="1">
        <v>1264</v>
      </c>
      <c r="B1265" s="2" t="s">
        <v>218</v>
      </c>
      <c r="C1265" s="24" t="s">
        <v>680</v>
      </c>
      <c r="D1265" s="29" t="s">
        <v>133</v>
      </c>
      <c r="E1265" s="29" t="s">
        <v>1500</v>
      </c>
      <c r="F1265" s="29" t="s">
        <v>134</v>
      </c>
      <c r="G1265" s="29" t="s">
        <v>20</v>
      </c>
      <c r="H1265" s="29" t="s">
        <v>39</v>
      </c>
      <c r="I1265" s="42">
        <v>19</v>
      </c>
      <c r="J1265" s="33" t="str">
        <f t="shared" si="21"/>
        <v>Пригородный р-н, Горноуральский городской округ, пос. Зональный, ул. Центральная, д. 19</v>
      </c>
      <c r="K1265" s="42">
        <v>688.3</v>
      </c>
      <c r="L1265" s="42">
        <v>16</v>
      </c>
      <c r="M1265" s="42">
        <v>7</v>
      </c>
      <c r="N1265" s="47" t="s">
        <v>1818</v>
      </c>
      <c r="O1265" s="39">
        <v>42458</v>
      </c>
      <c r="P1265" s="38" t="s">
        <v>1619</v>
      </c>
      <c r="Q1265" s="65">
        <v>5456754.2400000002</v>
      </c>
    </row>
    <row r="1266" spans="1:17" ht="23.25" x14ac:dyDescent="0.25">
      <c r="A1266" s="1">
        <v>1265</v>
      </c>
      <c r="B1266" s="2" t="s">
        <v>218</v>
      </c>
      <c r="C1266" s="24" t="s">
        <v>680</v>
      </c>
      <c r="D1266" s="29" t="s">
        <v>133</v>
      </c>
      <c r="E1266" s="29" t="s">
        <v>1500</v>
      </c>
      <c r="F1266" s="29" t="s">
        <v>134</v>
      </c>
      <c r="G1266" s="29" t="s">
        <v>20</v>
      </c>
      <c r="H1266" s="29" t="s">
        <v>39</v>
      </c>
      <c r="I1266" s="42">
        <v>23</v>
      </c>
      <c r="J1266" s="33" t="str">
        <f t="shared" si="21"/>
        <v>Пригородный р-н, Горноуральский городской округ, пос. Зональный, ул. Центральная, д. 23</v>
      </c>
      <c r="K1266" s="42">
        <v>662.3</v>
      </c>
      <c r="L1266" s="42">
        <v>16</v>
      </c>
      <c r="M1266" s="42">
        <v>7</v>
      </c>
      <c r="N1266" s="47" t="s">
        <v>1818</v>
      </c>
      <c r="O1266" s="39">
        <v>42458</v>
      </c>
      <c r="P1266" s="38" t="s">
        <v>1619</v>
      </c>
      <c r="Q1266" s="65">
        <v>4644786.8</v>
      </c>
    </row>
    <row r="1267" spans="1:17" ht="23.25" x14ac:dyDescent="0.25">
      <c r="A1267" s="1">
        <v>1266</v>
      </c>
      <c r="B1267" s="2" t="s">
        <v>218</v>
      </c>
      <c r="C1267" s="24" t="s">
        <v>680</v>
      </c>
      <c r="D1267" s="29" t="s">
        <v>133</v>
      </c>
      <c r="E1267" s="29" t="s">
        <v>1500</v>
      </c>
      <c r="F1267" s="29" t="s">
        <v>134</v>
      </c>
      <c r="G1267" s="29" t="s">
        <v>20</v>
      </c>
      <c r="H1267" s="29" t="s">
        <v>39</v>
      </c>
      <c r="I1267" s="42">
        <v>25</v>
      </c>
      <c r="J1267" s="33" t="str">
        <f t="shared" si="21"/>
        <v>Пригородный р-н, Горноуральский городской округ, пос. Зональный, ул. Центральная, д. 25</v>
      </c>
      <c r="K1267" s="42">
        <v>662.4</v>
      </c>
      <c r="L1267" s="42">
        <v>16</v>
      </c>
      <c r="M1267" s="42">
        <v>7</v>
      </c>
      <c r="N1267" s="47" t="s">
        <v>1818</v>
      </c>
      <c r="O1267" s="39">
        <v>42458</v>
      </c>
      <c r="P1267" s="38" t="s">
        <v>1619</v>
      </c>
      <c r="Q1267" s="65">
        <v>5021395.5999999996</v>
      </c>
    </row>
    <row r="1268" spans="1:17" ht="23.25" x14ac:dyDescent="0.25">
      <c r="A1268" s="1">
        <v>1267</v>
      </c>
      <c r="B1268" s="2" t="s">
        <v>218</v>
      </c>
      <c r="C1268" s="24" t="s">
        <v>680</v>
      </c>
      <c r="D1268" s="29" t="s">
        <v>133</v>
      </c>
      <c r="E1268" s="29" t="s">
        <v>1500</v>
      </c>
      <c r="F1268" s="29" t="s">
        <v>135</v>
      </c>
      <c r="G1268" s="29" t="s">
        <v>20</v>
      </c>
      <c r="H1268" s="29" t="s">
        <v>41</v>
      </c>
      <c r="I1268" s="42">
        <v>7</v>
      </c>
      <c r="J1268" s="33" t="str">
        <f t="shared" si="21"/>
        <v>Пригородный р-н, Горноуральский городской округ, пос. Синегорский, ул. Садовая, д. 7</v>
      </c>
      <c r="K1268" s="42">
        <v>324</v>
      </c>
      <c r="L1268" s="42">
        <v>8</v>
      </c>
      <c r="M1268" s="42">
        <v>2</v>
      </c>
      <c r="N1268" s="47" t="s">
        <v>1818</v>
      </c>
      <c r="O1268" s="39">
        <v>42458</v>
      </c>
      <c r="P1268" s="38" t="s">
        <v>1619</v>
      </c>
      <c r="Q1268" s="65">
        <v>452212.58</v>
      </c>
    </row>
    <row r="1269" spans="1:17" ht="23.25" x14ac:dyDescent="0.25">
      <c r="A1269" s="1">
        <v>1268</v>
      </c>
      <c r="B1269" s="2" t="s">
        <v>218</v>
      </c>
      <c r="C1269" s="24" t="s">
        <v>680</v>
      </c>
      <c r="D1269" s="29" t="s">
        <v>133</v>
      </c>
      <c r="E1269" s="29" t="s">
        <v>1500</v>
      </c>
      <c r="F1269" s="29" t="s">
        <v>136</v>
      </c>
      <c r="G1269" s="29" t="s">
        <v>20</v>
      </c>
      <c r="H1269" s="29" t="s">
        <v>34</v>
      </c>
      <c r="I1269" s="42">
        <v>15</v>
      </c>
      <c r="J1269" s="33" t="str">
        <f t="shared" si="21"/>
        <v>Пригородный р-н, Горноуральский городской округ, пос. Черноисточинск, ул. Кирова, д. 15</v>
      </c>
      <c r="K1269" s="42">
        <v>322.10000000000002</v>
      </c>
      <c r="L1269" s="42">
        <v>8</v>
      </c>
      <c r="M1269" s="42">
        <v>4</v>
      </c>
      <c r="N1269" s="47" t="s">
        <v>1818</v>
      </c>
      <c r="O1269" s="39">
        <v>42458</v>
      </c>
      <c r="P1269" s="38" t="s">
        <v>1619</v>
      </c>
      <c r="Q1269" s="65">
        <v>2054499.18</v>
      </c>
    </row>
    <row r="1270" spans="1:17" ht="23.25" x14ac:dyDescent="0.25">
      <c r="A1270" s="1">
        <v>1269</v>
      </c>
      <c r="B1270" s="2" t="s">
        <v>218</v>
      </c>
      <c r="C1270" s="24" t="s">
        <v>680</v>
      </c>
      <c r="D1270" s="29" t="s">
        <v>133</v>
      </c>
      <c r="E1270" s="29" t="s">
        <v>1500</v>
      </c>
      <c r="F1270" s="29" t="s">
        <v>136</v>
      </c>
      <c r="G1270" s="29" t="s">
        <v>20</v>
      </c>
      <c r="H1270" s="29" t="s">
        <v>86</v>
      </c>
      <c r="I1270" s="42">
        <v>30</v>
      </c>
      <c r="J1270" s="33" t="str">
        <f t="shared" si="21"/>
        <v>Пригородный р-н, Горноуральский городской округ, пос. Черноисточинск, ул. Куйбышева, д. 30</v>
      </c>
      <c r="K1270" s="42">
        <v>278</v>
      </c>
      <c r="L1270" s="42">
        <v>7</v>
      </c>
      <c r="M1270" s="42">
        <v>4</v>
      </c>
      <c r="N1270" s="47" t="s">
        <v>1818</v>
      </c>
      <c r="O1270" s="39">
        <v>42458</v>
      </c>
      <c r="P1270" s="38" t="s">
        <v>1619</v>
      </c>
      <c r="Q1270" s="65">
        <v>1474248.34</v>
      </c>
    </row>
    <row r="1271" spans="1:17" ht="23.25" x14ac:dyDescent="0.25">
      <c r="A1271" s="1">
        <v>1270</v>
      </c>
      <c r="B1271" s="2" t="s">
        <v>218</v>
      </c>
      <c r="C1271" s="24" t="s">
        <v>680</v>
      </c>
      <c r="D1271" s="29" t="s">
        <v>133</v>
      </c>
      <c r="E1271" s="29" t="s">
        <v>1500</v>
      </c>
      <c r="F1271" s="29" t="s">
        <v>136</v>
      </c>
      <c r="G1271" s="29" t="s">
        <v>20</v>
      </c>
      <c r="H1271" s="29" t="s">
        <v>137</v>
      </c>
      <c r="I1271" s="42" t="s">
        <v>220</v>
      </c>
      <c r="J1271" s="33" t="str">
        <f t="shared" si="21"/>
        <v>Пригородный р-н, Горноуральский городской округ, пос. Черноисточинск, ул. Ломоносова, д. 39А</v>
      </c>
      <c r="K1271" s="42">
        <v>388.4</v>
      </c>
      <c r="L1271" s="42">
        <v>8</v>
      </c>
      <c r="M1271" s="42">
        <v>4</v>
      </c>
      <c r="N1271" s="47" t="s">
        <v>1618</v>
      </c>
      <c r="O1271" s="39">
        <v>42205</v>
      </c>
      <c r="P1271" s="38" t="s">
        <v>1619</v>
      </c>
      <c r="Q1271" s="65">
        <v>1546718.39</v>
      </c>
    </row>
    <row r="1272" spans="1:17" ht="23.25" x14ac:dyDescent="0.25">
      <c r="A1272" s="1">
        <v>1271</v>
      </c>
      <c r="B1272" s="2" t="s">
        <v>218</v>
      </c>
      <c r="C1272" s="24" t="s">
        <v>680</v>
      </c>
      <c r="D1272" s="29" t="s">
        <v>133</v>
      </c>
      <c r="E1272" s="29" t="s">
        <v>29</v>
      </c>
      <c r="F1272" s="29" t="s">
        <v>138</v>
      </c>
      <c r="G1272" s="29" t="s">
        <v>20</v>
      </c>
      <c r="H1272" s="29" t="s">
        <v>139</v>
      </c>
      <c r="I1272" s="42">
        <v>10</v>
      </c>
      <c r="J1272" s="33" t="str">
        <f t="shared" si="21"/>
        <v>Пригородный р-н, Горноуральский городской округ, с. Николо-Павловское, ул. Поповича, д. 10</v>
      </c>
      <c r="K1272" s="42">
        <v>697.4</v>
      </c>
      <c r="L1272" s="42">
        <v>16</v>
      </c>
      <c r="M1272" s="42">
        <v>7</v>
      </c>
      <c r="N1272" s="47" t="s">
        <v>1818</v>
      </c>
      <c r="O1272" s="39">
        <v>42458</v>
      </c>
      <c r="P1272" s="38" t="s">
        <v>1619</v>
      </c>
      <c r="Q1272" s="65">
        <v>5505361.9800000004</v>
      </c>
    </row>
    <row r="1273" spans="1:17" ht="23.25" x14ac:dyDescent="0.25">
      <c r="A1273" s="1">
        <v>1272</v>
      </c>
      <c r="B1273" s="2" t="s">
        <v>218</v>
      </c>
      <c r="C1273" s="24" t="s">
        <v>680</v>
      </c>
      <c r="D1273" s="29" t="s">
        <v>133</v>
      </c>
      <c r="E1273" s="29" t="s">
        <v>29</v>
      </c>
      <c r="F1273" s="29" t="s">
        <v>138</v>
      </c>
      <c r="G1273" s="29" t="s">
        <v>20</v>
      </c>
      <c r="H1273" s="29" t="s">
        <v>139</v>
      </c>
      <c r="I1273" s="42">
        <v>9</v>
      </c>
      <c r="J1273" s="33" t="str">
        <f t="shared" si="21"/>
        <v>Пригородный р-н, Горноуральский городской округ, с. Николо-Павловское, ул. Поповича, д. 9</v>
      </c>
      <c r="K1273" s="42">
        <v>690.1</v>
      </c>
      <c r="L1273" s="42">
        <v>16</v>
      </c>
      <c r="M1273" s="42">
        <v>7</v>
      </c>
      <c r="N1273" s="47" t="s">
        <v>1818</v>
      </c>
      <c r="O1273" s="39">
        <v>42458</v>
      </c>
      <c r="P1273" s="38" t="s">
        <v>1619</v>
      </c>
      <c r="Q1273" s="65">
        <v>5226822.9800000004</v>
      </c>
    </row>
    <row r="1274" spans="1:17" ht="23.25" x14ac:dyDescent="0.25">
      <c r="A1274" s="1">
        <v>1273</v>
      </c>
      <c r="B1274" s="2" t="s">
        <v>8</v>
      </c>
      <c r="C1274" s="24" t="s">
        <v>632</v>
      </c>
      <c r="D1274" s="29" t="s">
        <v>12</v>
      </c>
      <c r="E1274" s="29" t="s">
        <v>1535</v>
      </c>
      <c r="F1274" s="29" t="s">
        <v>89</v>
      </c>
      <c r="G1274" s="29" t="s">
        <v>20</v>
      </c>
      <c r="H1274" s="29" t="s">
        <v>90</v>
      </c>
      <c r="I1274" s="42">
        <v>7</v>
      </c>
      <c r="J1274" s="33" t="str">
        <f t="shared" si="21"/>
        <v>Пышминский р-н, Пышминский городской округ, дер. Родина, ул. Ворошилова, д. 7</v>
      </c>
      <c r="K1274" s="42">
        <v>566.9</v>
      </c>
      <c r="L1274" s="42">
        <v>12</v>
      </c>
      <c r="M1274" s="42">
        <v>5</v>
      </c>
      <c r="N1274" s="47" t="s">
        <v>1819</v>
      </c>
      <c r="O1274" s="39">
        <v>42501</v>
      </c>
      <c r="P1274" s="38" t="s">
        <v>1800</v>
      </c>
      <c r="Q1274" s="65">
        <v>1312309.8600000001</v>
      </c>
    </row>
    <row r="1275" spans="1:17" ht="23.25" x14ac:dyDescent="0.25">
      <c r="A1275" s="1">
        <v>1274</v>
      </c>
      <c r="B1275" s="2" t="s">
        <v>8</v>
      </c>
      <c r="C1275" s="24" t="s">
        <v>632</v>
      </c>
      <c r="D1275" s="29" t="s">
        <v>12</v>
      </c>
      <c r="E1275" s="29" t="s">
        <v>1535</v>
      </c>
      <c r="F1275" s="29" t="s">
        <v>89</v>
      </c>
      <c r="G1275" s="29" t="s">
        <v>20</v>
      </c>
      <c r="H1275" s="29" t="s">
        <v>90</v>
      </c>
      <c r="I1275" s="42" t="s">
        <v>120</v>
      </c>
      <c r="J1275" s="33" t="str">
        <f t="shared" si="21"/>
        <v>Пышминский р-н, Пышминский городской округ, дер. Родина, ул. Ворошилова, д. 7А</v>
      </c>
      <c r="K1275" s="42">
        <v>550.1</v>
      </c>
      <c r="L1275" s="42">
        <v>13</v>
      </c>
      <c r="M1275" s="42">
        <v>6</v>
      </c>
      <c r="N1275" s="47" t="s">
        <v>1819</v>
      </c>
      <c r="O1275" s="39">
        <v>42501</v>
      </c>
      <c r="P1275" s="38" t="s">
        <v>1800</v>
      </c>
      <c r="Q1275" s="65">
        <v>2092147.08</v>
      </c>
    </row>
    <row r="1276" spans="1:17" ht="23.25" x14ac:dyDescent="0.25">
      <c r="A1276" s="1">
        <v>1275</v>
      </c>
      <c r="B1276" s="2" t="s">
        <v>8</v>
      </c>
      <c r="C1276" s="24" t="s">
        <v>632</v>
      </c>
      <c r="D1276" s="29" t="s">
        <v>12</v>
      </c>
      <c r="E1276" s="29" t="s">
        <v>637</v>
      </c>
      <c r="F1276" s="29" t="s">
        <v>85</v>
      </c>
      <c r="G1276" s="29" t="s">
        <v>64</v>
      </c>
      <c r="H1276" s="29" t="s">
        <v>79</v>
      </c>
      <c r="I1276" s="42">
        <v>3</v>
      </c>
      <c r="J1276" s="33" t="str">
        <f t="shared" si="21"/>
        <v>Пышминский р-н, Пышминский городской округ, п.г.т. Пышма, пер. Комарова, д. 3</v>
      </c>
      <c r="K1276" s="42">
        <v>681.6</v>
      </c>
      <c r="L1276" s="42">
        <v>16</v>
      </c>
      <c r="M1276" s="42">
        <v>7</v>
      </c>
      <c r="N1276" s="47" t="s">
        <v>1819</v>
      </c>
      <c r="O1276" s="39">
        <v>42501</v>
      </c>
      <c r="P1276" s="38" t="s">
        <v>1800</v>
      </c>
      <c r="Q1276" s="65">
        <v>2494550.27</v>
      </c>
    </row>
    <row r="1277" spans="1:17" ht="23.25" x14ac:dyDescent="0.25">
      <c r="A1277" s="1">
        <v>1276</v>
      </c>
      <c r="B1277" s="2" t="s">
        <v>8</v>
      </c>
      <c r="C1277" s="24" t="s">
        <v>632</v>
      </c>
      <c r="D1277" s="29" t="s">
        <v>12</v>
      </c>
      <c r="E1277" s="29" t="s">
        <v>637</v>
      </c>
      <c r="F1277" s="29" t="s">
        <v>85</v>
      </c>
      <c r="G1277" s="29" t="s">
        <v>20</v>
      </c>
      <c r="H1277" s="29" t="s">
        <v>34</v>
      </c>
      <c r="I1277" s="42" t="s">
        <v>119</v>
      </c>
      <c r="J1277" s="33" t="str">
        <f t="shared" si="21"/>
        <v>Пышминский р-н, Пышминский городской округ, п.г.т. Пышма, ул. Кирова, д. 62А</v>
      </c>
      <c r="K1277" s="42">
        <v>510.4</v>
      </c>
      <c r="L1277" s="42">
        <v>14</v>
      </c>
      <c r="M1277" s="42">
        <v>6</v>
      </c>
      <c r="N1277" s="47" t="s">
        <v>1819</v>
      </c>
      <c r="O1277" s="39">
        <v>42501</v>
      </c>
      <c r="P1277" s="38" t="s">
        <v>1800</v>
      </c>
      <c r="Q1277" s="65">
        <v>1895771.48</v>
      </c>
    </row>
    <row r="1278" spans="1:17" ht="23.25" x14ac:dyDescent="0.25">
      <c r="A1278" s="1">
        <v>1277</v>
      </c>
      <c r="B1278" s="2" t="s">
        <v>8</v>
      </c>
      <c r="C1278" s="24" t="s">
        <v>632</v>
      </c>
      <c r="D1278" s="29" t="s">
        <v>12</v>
      </c>
      <c r="E1278" s="29" t="s">
        <v>637</v>
      </c>
      <c r="F1278" s="29" t="s">
        <v>85</v>
      </c>
      <c r="G1278" s="29" t="s">
        <v>20</v>
      </c>
      <c r="H1278" s="29" t="s">
        <v>86</v>
      </c>
      <c r="I1278" s="42">
        <v>57</v>
      </c>
      <c r="J1278" s="33" t="str">
        <f t="shared" si="21"/>
        <v>Пышминский р-н, Пышминский городской округ, п.г.т. Пышма, ул. Куйбышева, д. 57</v>
      </c>
      <c r="K1278" s="42">
        <v>979.3</v>
      </c>
      <c r="L1278" s="42">
        <v>22</v>
      </c>
      <c r="M1278" s="42">
        <v>6</v>
      </c>
      <c r="N1278" s="47" t="s">
        <v>1629</v>
      </c>
      <c r="O1278" s="39">
        <v>42220</v>
      </c>
      <c r="P1278" s="38" t="s">
        <v>1630</v>
      </c>
      <c r="Q1278" s="65">
        <v>2413341.9</v>
      </c>
    </row>
    <row r="1279" spans="1:17" ht="23.25" x14ac:dyDescent="0.25">
      <c r="A1279" s="1">
        <v>1278</v>
      </c>
      <c r="B1279" s="2" t="s">
        <v>8</v>
      </c>
      <c r="C1279" s="24" t="s">
        <v>632</v>
      </c>
      <c r="D1279" s="29" t="s">
        <v>12</v>
      </c>
      <c r="E1279" s="29" t="s">
        <v>637</v>
      </c>
      <c r="F1279" s="29" t="s">
        <v>85</v>
      </c>
      <c r="G1279" s="29" t="s">
        <v>20</v>
      </c>
      <c r="H1279" s="29" t="s">
        <v>87</v>
      </c>
      <c r="I1279" s="42">
        <v>16</v>
      </c>
      <c r="J1279" s="33" t="str">
        <f t="shared" si="21"/>
        <v>Пышминский р-н, Пышминский городской округ, п.г.т. Пышма, ул. Строителей, д. 16</v>
      </c>
      <c r="K1279" s="42">
        <v>395.9</v>
      </c>
      <c r="L1279" s="42">
        <v>8</v>
      </c>
      <c r="M1279" s="42">
        <v>4</v>
      </c>
      <c r="N1279" s="47" t="s">
        <v>1629</v>
      </c>
      <c r="O1279" s="39">
        <v>42220</v>
      </c>
      <c r="P1279" s="38" t="s">
        <v>1630</v>
      </c>
      <c r="Q1279" s="65">
        <v>1788627.44</v>
      </c>
    </row>
    <row r="1280" spans="1:17" ht="23.25" x14ac:dyDescent="0.25">
      <c r="A1280" s="1">
        <v>1279</v>
      </c>
      <c r="B1280" s="2" t="s">
        <v>8</v>
      </c>
      <c r="C1280" s="24" t="s">
        <v>632</v>
      </c>
      <c r="D1280" s="29" t="s">
        <v>12</v>
      </c>
      <c r="E1280" s="29" t="s">
        <v>637</v>
      </c>
      <c r="F1280" s="29" t="s">
        <v>85</v>
      </c>
      <c r="G1280" s="29" t="s">
        <v>20</v>
      </c>
      <c r="H1280" s="29" t="s">
        <v>87</v>
      </c>
      <c r="I1280" s="42">
        <v>2</v>
      </c>
      <c r="J1280" s="33" t="str">
        <f t="shared" si="21"/>
        <v>Пышминский р-н, Пышминский городской округ, п.г.т. Пышма, ул. Строителей, д. 2</v>
      </c>
      <c r="K1280" s="42">
        <v>776.3</v>
      </c>
      <c r="L1280" s="42">
        <v>16</v>
      </c>
      <c r="M1280" s="42">
        <v>6</v>
      </c>
      <c r="N1280" s="47" t="s">
        <v>1629</v>
      </c>
      <c r="O1280" s="39">
        <v>42220</v>
      </c>
      <c r="P1280" s="38" t="s">
        <v>1630</v>
      </c>
      <c r="Q1280" s="65">
        <v>3699853.42</v>
      </c>
    </row>
    <row r="1281" spans="1:17" ht="23.25" x14ac:dyDescent="0.25">
      <c r="A1281" s="1">
        <v>1280</v>
      </c>
      <c r="B1281" s="2" t="s">
        <v>8</v>
      </c>
      <c r="C1281" s="24" t="s">
        <v>632</v>
      </c>
      <c r="D1281" s="29" t="s">
        <v>12</v>
      </c>
      <c r="E1281" s="29" t="s">
        <v>29</v>
      </c>
      <c r="F1281" s="29" t="s">
        <v>88</v>
      </c>
      <c r="G1281" s="29" t="s">
        <v>20</v>
      </c>
      <c r="H1281" s="29" t="s">
        <v>36</v>
      </c>
      <c r="I1281" s="42">
        <v>95</v>
      </c>
      <c r="J1281" s="33" t="str">
        <f t="shared" si="21"/>
        <v>Пышминский р-н, Пышминский городской округ, с. Трифоново, ул. Ленина, д. 95</v>
      </c>
      <c r="K1281" s="42">
        <v>148.4</v>
      </c>
      <c r="L1281" s="42">
        <v>4</v>
      </c>
      <c r="M1281" s="42">
        <v>6</v>
      </c>
      <c r="N1281" s="47" t="s">
        <v>1629</v>
      </c>
      <c r="O1281" s="39">
        <v>42220</v>
      </c>
      <c r="P1281" s="38" t="s">
        <v>1630</v>
      </c>
      <c r="Q1281" s="65">
        <v>891333.06</v>
      </c>
    </row>
    <row r="1282" spans="1:17" ht="33.75" x14ac:dyDescent="0.25">
      <c r="A1282" s="1">
        <v>1281</v>
      </c>
      <c r="B1282" s="2" t="s">
        <v>8</v>
      </c>
      <c r="C1282" s="24" t="s">
        <v>631</v>
      </c>
      <c r="D1282" s="29" t="s">
        <v>13</v>
      </c>
      <c r="E1282" s="29" t="s">
        <v>18</v>
      </c>
      <c r="F1282" s="29" t="s">
        <v>91</v>
      </c>
      <c r="G1282" s="29" t="s">
        <v>20</v>
      </c>
      <c r="H1282" s="29" t="s">
        <v>92</v>
      </c>
      <c r="I1282" s="42">
        <v>14</v>
      </c>
      <c r="J1282" s="33" t="str">
        <f t="shared" si="21"/>
        <v>Режевской р-н, Режевской городской округ, г. Реж, ул. Бажова, д. 14</v>
      </c>
      <c r="K1282" s="42">
        <v>832.1</v>
      </c>
      <c r="L1282" s="42">
        <v>29</v>
      </c>
      <c r="M1282" s="42">
        <v>8</v>
      </c>
      <c r="N1282" s="47" t="s">
        <v>1820</v>
      </c>
      <c r="O1282" s="39">
        <v>42496</v>
      </c>
      <c r="P1282" s="38" t="s">
        <v>1821</v>
      </c>
      <c r="Q1282" s="65">
        <v>4658206.58</v>
      </c>
    </row>
    <row r="1283" spans="1:17" ht="23.25" x14ac:dyDescent="0.25">
      <c r="A1283" s="1">
        <v>1282</v>
      </c>
      <c r="B1283" s="2" t="s">
        <v>8</v>
      </c>
      <c r="C1283" s="24" t="s">
        <v>631</v>
      </c>
      <c r="D1283" s="29" t="s">
        <v>13</v>
      </c>
      <c r="E1283" s="29" t="s">
        <v>18</v>
      </c>
      <c r="F1283" s="29" t="s">
        <v>91</v>
      </c>
      <c r="G1283" s="29" t="s">
        <v>20</v>
      </c>
      <c r="H1283" s="29" t="s">
        <v>93</v>
      </c>
      <c r="I1283" s="42">
        <v>1</v>
      </c>
      <c r="J1283" s="33" t="str">
        <f t="shared" si="21"/>
        <v>Режевской р-н, Режевской городской округ, г. Реж, ул. Говорова, д. 1</v>
      </c>
      <c r="K1283" s="42">
        <v>385.1</v>
      </c>
      <c r="L1283" s="42">
        <v>8</v>
      </c>
      <c r="M1283" s="42">
        <v>7</v>
      </c>
      <c r="N1283" s="47" t="s">
        <v>1974</v>
      </c>
      <c r="O1283" s="39" t="s">
        <v>1975</v>
      </c>
      <c r="P1283" s="38" t="s">
        <v>1614</v>
      </c>
      <c r="Q1283" s="65">
        <v>2086004</v>
      </c>
    </row>
    <row r="1284" spans="1:17" ht="23.25" x14ac:dyDescent="0.25">
      <c r="A1284" s="1">
        <v>1283</v>
      </c>
      <c r="B1284" s="2" t="s">
        <v>8</v>
      </c>
      <c r="C1284" s="24" t="s">
        <v>631</v>
      </c>
      <c r="D1284" s="29" t="s">
        <v>13</v>
      </c>
      <c r="E1284" s="29" t="s">
        <v>18</v>
      </c>
      <c r="F1284" s="29" t="s">
        <v>91</v>
      </c>
      <c r="G1284" s="29" t="s">
        <v>20</v>
      </c>
      <c r="H1284" s="29" t="s">
        <v>93</v>
      </c>
      <c r="I1284" s="42">
        <v>2</v>
      </c>
      <c r="J1284" s="33" t="str">
        <f t="shared" si="21"/>
        <v>Режевской р-н, Режевской городской округ, г. Реж, ул. Говорова, д. 2</v>
      </c>
      <c r="K1284" s="42">
        <v>385.2</v>
      </c>
      <c r="L1284" s="42">
        <v>8</v>
      </c>
      <c r="M1284" s="42">
        <v>7</v>
      </c>
      <c r="N1284" s="47" t="s">
        <v>1822</v>
      </c>
      <c r="O1284" s="39">
        <v>42191</v>
      </c>
      <c r="P1284" s="38" t="s">
        <v>1614</v>
      </c>
      <c r="Q1284" s="65">
        <v>2125399.48</v>
      </c>
    </row>
    <row r="1285" spans="1:17" ht="23.25" x14ac:dyDescent="0.25">
      <c r="A1285" s="1">
        <v>1284</v>
      </c>
      <c r="B1285" s="2" t="s">
        <v>8</v>
      </c>
      <c r="C1285" s="24" t="s">
        <v>631</v>
      </c>
      <c r="D1285" s="29" t="s">
        <v>13</v>
      </c>
      <c r="E1285" s="29" t="s">
        <v>18</v>
      </c>
      <c r="F1285" s="29" t="s">
        <v>91</v>
      </c>
      <c r="G1285" s="29" t="s">
        <v>20</v>
      </c>
      <c r="H1285" s="29" t="s">
        <v>93</v>
      </c>
      <c r="I1285" s="42">
        <v>3</v>
      </c>
      <c r="J1285" s="33" t="str">
        <f t="shared" si="21"/>
        <v>Режевской р-н, Режевской городской округ, г. Реж, ул. Говорова, д. 3</v>
      </c>
      <c r="K1285" s="42">
        <v>389.5</v>
      </c>
      <c r="L1285" s="42">
        <v>8</v>
      </c>
      <c r="M1285" s="42">
        <v>6</v>
      </c>
      <c r="N1285" s="47" t="s">
        <v>1976</v>
      </c>
      <c r="O1285" s="39" t="s">
        <v>1977</v>
      </c>
      <c r="P1285" s="38" t="s">
        <v>1614</v>
      </c>
      <c r="Q1285" s="65">
        <v>1373792.58</v>
      </c>
    </row>
    <row r="1286" spans="1:17" ht="23.25" x14ac:dyDescent="0.25">
      <c r="A1286" s="1">
        <v>1285</v>
      </c>
      <c r="B1286" s="2" t="s">
        <v>8</v>
      </c>
      <c r="C1286" s="24" t="s">
        <v>631</v>
      </c>
      <c r="D1286" s="29" t="s">
        <v>13</v>
      </c>
      <c r="E1286" s="29" t="s">
        <v>18</v>
      </c>
      <c r="F1286" s="29" t="s">
        <v>91</v>
      </c>
      <c r="G1286" s="29" t="s">
        <v>20</v>
      </c>
      <c r="H1286" s="29" t="s">
        <v>93</v>
      </c>
      <c r="I1286" s="42">
        <v>4</v>
      </c>
      <c r="J1286" s="33" t="str">
        <f t="shared" si="21"/>
        <v>Режевской р-н, Режевской городской округ, г. Реж, ул. Говорова, д. 4</v>
      </c>
      <c r="K1286" s="42">
        <v>419.2</v>
      </c>
      <c r="L1286" s="42">
        <v>8</v>
      </c>
      <c r="M1286" s="42">
        <v>7</v>
      </c>
      <c r="N1286" s="47" t="s">
        <v>1823</v>
      </c>
      <c r="O1286" s="39">
        <v>42324</v>
      </c>
      <c r="P1286" s="38" t="s">
        <v>1614</v>
      </c>
      <c r="Q1286" s="65">
        <v>2024924.84</v>
      </c>
    </row>
    <row r="1287" spans="1:17" ht="23.25" x14ac:dyDescent="0.25">
      <c r="A1287" s="1">
        <v>1286</v>
      </c>
      <c r="B1287" s="2" t="s">
        <v>8</v>
      </c>
      <c r="C1287" s="24" t="s">
        <v>631</v>
      </c>
      <c r="D1287" s="29" t="s">
        <v>13</v>
      </c>
      <c r="E1287" s="29" t="s">
        <v>18</v>
      </c>
      <c r="F1287" s="29" t="s">
        <v>91</v>
      </c>
      <c r="G1287" s="29" t="s">
        <v>20</v>
      </c>
      <c r="H1287" s="29" t="s">
        <v>93</v>
      </c>
      <c r="I1287" s="42">
        <v>5</v>
      </c>
      <c r="J1287" s="33" t="str">
        <f t="shared" si="21"/>
        <v>Режевской р-н, Режевской городской округ, г. Реж, ул. Говорова, д. 5</v>
      </c>
      <c r="K1287" s="42">
        <v>399.3</v>
      </c>
      <c r="L1287" s="42">
        <v>8</v>
      </c>
      <c r="M1287" s="42">
        <v>7</v>
      </c>
      <c r="N1287" s="47" t="s">
        <v>1822</v>
      </c>
      <c r="O1287" s="39">
        <v>42191</v>
      </c>
      <c r="P1287" s="38" t="s">
        <v>1614</v>
      </c>
      <c r="Q1287" s="65">
        <v>2138753.54</v>
      </c>
    </row>
    <row r="1288" spans="1:17" ht="23.25" x14ac:dyDescent="0.25">
      <c r="A1288" s="1">
        <v>1287</v>
      </c>
      <c r="B1288" s="2" t="s">
        <v>8</v>
      </c>
      <c r="C1288" s="24" t="s">
        <v>631</v>
      </c>
      <c r="D1288" s="29" t="s">
        <v>13</v>
      </c>
      <c r="E1288" s="29" t="s">
        <v>18</v>
      </c>
      <c r="F1288" s="29" t="s">
        <v>91</v>
      </c>
      <c r="G1288" s="29" t="s">
        <v>20</v>
      </c>
      <c r="H1288" s="29" t="s">
        <v>93</v>
      </c>
      <c r="I1288" s="42">
        <v>6</v>
      </c>
      <c r="J1288" s="33" t="str">
        <f t="shared" si="21"/>
        <v>Режевской р-н, Режевской городской округ, г. Реж, ул. Говорова, д. 6</v>
      </c>
      <c r="K1288" s="42">
        <v>383.4</v>
      </c>
      <c r="L1288" s="42">
        <v>8</v>
      </c>
      <c r="M1288" s="42">
        <v>7</v>
      </c>
      <c r="N1288" s="47" t="s">
        <v>1822</v>
      </c>
      <c r="O1288" s="39">
        <v>42191</v>
      </c>
      <c r="P1288" s="38" t="s">
        <v>1614</v>
      </c>
      <c r="Q1288" s="65">
        <v>1989464.66</v>
      </c>
    </row>
    <row r="1289" spans="1:17" ht="23.25" x14ac:dyDescent="0.25">
      <c r="A1289" s="1">
        <v>1288</v>
      </c>
      <c r="B1289" s="2" t="s">
        <v>8</v>
      </c>
      <c r="C1289" s="24" t="s">
        <v>631</v>
      </c>
      <c r="D1289" s="29" t="s">
        <v>13</v>
      </c>
      <c r="E1289" s="29" t="s">
        <v>18</v>
      </c>
      <c r="F1289" s="29" t="s">
        <v>91</v>
      </c>
      <c r="G1289" s="29" t="s">
        <v>20</v>
      </c>
      <c r="H1289" s="29" t="s">
        <v>94</v>
      </c>
      <c r="I1289" s="42">
        <v>11</v>
      </c>
      <c r="J1289" s="33" t="str">
        <f t="shared" si="21"/>
        <v>Режевской р-н, Режевской городской округ, г. Реж, ул. Дегтярева, д. 11</v>
      </c>
      <c r="K1289" s="42">
        <v>386</v>
      </c>
      <c r="L1289" s="42">
        <v>8</v>
      </c>
      <c r="M1289" s="42">
        <v>7</v>
      </c>
      <c r="N1289" s="47" t="s">
        <v>1822</v>
      </c>
      <c r="O1289" s="39">
        <v>42191</v>
      </c>
      <c r="P1289" s="38" t="s">
        <v>1614</v>
      </c>
      <c r="Q1289" s="65">
        <v>2007390.04</v>
      </c>
    </row>
    <row r="1290" spans="1:17" ht="23.25" x14ac:dyDescent="0.25">
      <c r="A1290" s="1">
        <v>1289</v>
      </c>
      <c r="B1290" s="2" t="s">
        <v>8</v>
      </c>
      <c r="C1290" s="24" t="s">
        <v>631</v>
      </c>
      <c r="D1290" s="29" t="s">
        <v>13</v>
      </c>
      <c r="E1290" s="29" t="s">
        <v>18</v>
      </c>
      <c r="F1290" s="31" t="s">
        <v>91</v>
      </c>
      <c r="G1290" s="29" t="s">
        <v>20</v>
      </c>
      <c r="H1290" s="31" t="s">
        <v>28</v>
      </c>
      <c r="I1290" s="42">
        <v>26</v>
      </c>
      <c r="J1290" s="33" t="str">
        <f t="shared" si="21"/>
        <v>Режевской р-н, Режевской городской округ, г. Реж, ул. Калинина, д. 26</v>
      </c>
      <c r="K1290" s="42">
        <v>633.1</v>
      </c>
      <c r="L1290" s="42">
        <v>12</v>
      </c>
      <c r="M1290" s="42">
        <v>7</v>
      </c>
      <c r="N1290" s="47" t="s">
        <v>1824</v>
      </c>
      <c r="O1290" s="39">
        <v>42496</v>
      </c>
      <c r="P1290" s="38" t="s">
        <v>1614</v>
      </c>
      <c r="Q1290" s="65">
        <v>3924819.24</v>
      </c>
    </row>
    <row r="1291" spans="1:17" ht="23.25" x14ac:dyDescent="0.25">
      <c r="A1291" s="1">
        <v>1290</v>
      </c>
      <c r="B1291" s="2" t="s">
        <v>8</v>
      </c>
      <c r="C1291" s="24" t="s">
        <v>631</v>
      </c>
      <c r="D1291" s="29" t="s">
        <v>13</v>
      </c>
      <c r="E1291" s="29" t="s">
        <v>18</v>
      </c>
      <c r="F1291" s="31" t="s">
        <v>91</v>
      </c>
      <c r="G1291" s="29" t="s">
        <v>20</v>
      </c>
      <c r="H1291" s="31" t="s">
        <v>28</v>
      </c>
      <c r="I1291" s="42">
        <v>28</v>
      </c>
      <c r="J1291" s="33" t="str">
        <f t="shared" si="21"/>
        <v>Режевской р-н, Режевской городской округ, г. Реж, ул. Калинина, д. 28</v>
      </c>
      <c r="K1291" s="42">
        <v>632.9</v>
      </c>
      <c r="L1291" s="42">
        <v>12</v>
      </c>
      <c r="M1291" s="42">
        <v>7</v>
      </c>
      <c r="N1291" s="47" t="s">
        <v>1824</v>
      </c>
      <c r="O1291" s="39">
        <v>42496</v>
      </c>
      <c r="P1291" s="38" t="s">
        <v>1614</v>
      </c>
      <c r="Q1291" s="65">
        <v>3897734.7</v>
      </c>
    </row>
    <row r="1292" spans="1:17" ht="23.25" x14ac:dyDescent="0.25">
      <c r="A1292" s="1">
        <v>1291</v>
      </c>
      <c r="B1292" s="2" t="s">
        <v>8</v>
      </c>
      <c r="C1292" s="24" t="s">
        <v>631</v>
      </c>
      <c r="D1292" s="29" t="s">
        <v>13</v>
      </c>
      <c r="E1292" s="29" t="s">
        <v>18</v>
      </c>
      <c r="F1292" s="31" t="s">
        <v>91</v>
      </c>
      <c r="G1292" s="29" t="s">
        <v>20</v>
      </c>
      <c r="H1292" s="31" t="s">
        <v>28</v>
      </c>
      <c r="I1292" s="42">
        <v>30</v>
      </c>
      <c r="J1292" s="33" t="str">
        <f t="shared" si="21"/>
        <v>Режевской р-н, Режевской городской округ, г. Реж, ул. Калинина, д. 30</v>
      </c>
      <c r="K1292" s="42">
        <v>1605.8</v>
      </c>
      <c r="L1292" s="42">
        <v>33</v>
      </c>
      <c r="M1292" s="42">
        <v>8</v>
      </c>
      <c r="N1292" s="47" t="s">
        <v>1824</v>
      </c>
      <c r="O1292" s="39">
        <v>42496</v>
      </c>
      <c r="P1292" s="38" t="s">
        <v>1614</v>
      </c>
      <c r="Q1292" s="65">
        <v>7250932.4400000004</v>
      </c>
    </row>
    <row r="1293" spans="1:17" ht="23.25" x14ac:dyDescent="0.25">
      <c r="A1293" s="1">
        <v>1292</v>
      </c>
      <c r="B1293" s="2" t="s">
        <v>8</v>
      </c>
      <c r="C1293" s="24" t="s">
        <v>631</v>
      </c>
      <c r="D1293" s="29" t="s">
        <v>13</v>
      </c>
      <c r="E1293" s="29" t="s">
        <v>18</v>
      </c>
      <c r="F1293" s="31" t="s">
        <v>91</v>
      </c>
      <c r="G1293" s="29" t="s">
        <v>20</v>
      </c>
      <c r="H1293" s="31" t="s">
        <v>28</v>
      </c>
      <c r="I1293" s="42">
        <v>33</v>
      </c>
      <c r="J1293" s="33" t="str">
        <f t="shared" si="21"/>
        <v>Режевской р-н, Режевской городской округ, г. Реж, ул. Калинина, д. 33</v>
      </c>
      <c r="K1293" s="42">
        <v>683</v>
      </c>
      <c r="L1293" s="42">
        <v>12</v>
      </c>
      <c r="M1293" s="42">
        <v>6</v>
      </c>
      <c r="N1293" s="47" t="s">
        <v>1824</v>
      </c>
      <c r="O1293" s="39">
        <v>42496</v>
      </c>
      <c r="P1293" s="38" t="s">
        <v>1614</v>
      </c>
      <c r="Q1293" s="65">
        <v>3333463.42</v>
      </c>
    </row>
    <row r="1294" spans="1:17" ht="23.25" x14ac:dyDescent="0.25">
      <c r="A1294" s="1">
        <v>1293</v>
      </c>
      <c r="B1294" s="2" t="s">
        <v>8</v>
      </c>
      <c r="C1294" s="24" t="s">
        <v>631</v>
      </c>
      <c r="D1294" s="29" t="s">
        <v>13</v>
      </c>
      <c r="E1294" s="29" t="s">
        <v>18</v>
      </c>
      <c r="F1294" s="31" t="s">
        <v>91</v>
      </c>
      <c r="G1294" s="29" t="s">
        <v>20</v>
      </c>
      <c r="H1294" s="31" t="s">
        <v>28</v>
      </c>
      <c r="I1294" s="42">
        <v>34</v>
      </c>
      <c r="J1294" s="33" t="str">
        <f t="shared" si="21"/>
        <v>Режевской р-н, Режевской городской округ, г. Реж, ул. Калинина, д. 34</v>
      </c>
      <c r="K1294" s="42">
        <v>1284.5999999999999</v>
      </c>
      <c r="L1294" s="42">
        <v>31</v>
      </c>
      <c r="M1294" s="42">
        <v>8</v>
      </c>
      <c r="N1294" s="47" t="s">
        <v>1824</v>
      </c>
      <c r="O1294" s="39">
        <v>42496</v>
      </c>
      <c r="P1294" s="38" t="s">
        <v>1614</v>
      </c>
      <c r="Q1294" s="65">
        <v>7377677.4199999999</v>
      </c>
    </row>
    <row r="1295" spans="1:17" ht="23.25" x14ac:dyDescent="0.25">
      <c r="A1295" s="1">
        <v>1294</v>
      </c>
      <c r="B1295" s="2" t="s">
        <v>8</v>
      </c>
      <c r="C1295" s="24" t="s">
        <v>631</v>
      </c>
      <c r="D1295" s="29" t="s">
        <v>13</v>
      </c>
      <c r="E1295" s="29" t="s">
        <v>18</v>
      </c>
      <c r="F1295" s="31" t="s">
        <v>91</v>
      </c>
      <c r="G1295" s="29" t="s">
        <v>20</v>
      </c>
      <c r="H1295" s="31" t="s">
        <v>28</v>
      </c>
      <c r="I1295" s="42">
        <v>35</v>
      </c>
      <c r="J1295" s="33" t="str">
        <f t="shared" si="21"/>
        <v>Режевской р-н, Режевской городской округ, г. Реж, ул. Калинина, д. 35</v>
      </c>
      <c r="K1295" s="42">
        <v>688.2</v>
      </c>
      <c r="L1295" s="42">
        <v>12</v>
      </c>
      <c r="M1295" s="42">
        <v>6</v>
      </c>
      <c r="N1295" s="47" t="s">
        <v>1824</v>
      </c>
      <c r="O1295" s="39">
        <v>42496</v>
      </c>
      <c r="P1295" s="38" t="s">
        <v>1614</v>
      </c>
      <c r="Q1295" s="65">
        <v>3092266.7</v>
      </c>
    </row>
    <row r="1296" spans="1:17" ht="23.25" x14ac:dyDescent="0.25">
      <c r="A1296" s="1">
        <v>1295</v>
      </c>
      <c r="B1296" s="2" t="s">
        <v>8</v>
      </c>
      <c r="C1296" s="24" t="s">
        <v>631</v>
      </c>
      <c r="D1296" s="29" t="s">
        <v>13</v>
      </c>
      <c r="E1296" s="29" t="s">
        <v>18</v>
      </c>
      <c r="F1296" s="29" t="s">
        <v>91</v>
      </c>
      <c r="G1296" s="29" t="s">
        <v>20</v>
      </c>
      <c r="H1296" s="29" t="s">
        <v>95</v>
      </c>
      <c r="I1296" s="42" t="s">
        <v>121</v>
      </c>
      <c r="J1296" s="33" t="str">
        <f t="shared" si="21"/>
        <v>Режевской р-н, Режевской городской округ, г. Реж, ул. Костоусова, д. 55А</v>
      </c>
      <c r="K1296" s="42">
        <v>483.2</v>
      </c>
      <c r="L1296" s="42">
        <v>8</v>
      </c>
      <c r="M1296" s="42">
        <v>6</v>
      </c>
      <c r="N1296" s="47" t="s">
        <v>1822</v>
      </c>
      <c r="O1296" s="39">
        <v>42191</v>
      </c>
      <c r="P1296" s="38" t="s">
        <v>1614</v>
      </c>
      <c r="Q1296" s="65">
        <v>1790117.82</v>
      </c>
    </row>
    <row r="1297" spans="1:17" ht="23.25" x14ac:dyDescent="0.25">
      <c r="A1297" s="1">
        <v>1296</v>
      </c>
      <c r="B1297" s="2" t="s">
        <v>8</v>
      </c>
      <c r="C1297" s="24" t="s">
        <v>631</v>
      </c>
      <c r="D1297" s="29" t="s">
        <v>13</v>
      </c>
      <c r="E1297" s="29" t="s">
        <v>18</v>
      </c>
      <c r="F1297" s="29" t="s">
        <v>91</v>
      </c>
      <c r="G1297" s="29" t="s">
        <v>20</v>
      </c>
      <c r="H1297" s="29" t="s">
        <v>95</v>
      </c>
      <c r="I1297" s="42" t="s">
        <v>122</v>
      </c>
      <c r="J1297" s="33" t="str">
        <f t="shared" si="21"/>
        <v>Режевской р-н, Режевской городской округ, г. Реж, ул. Костоусова, д. 57А</v>
      </c>
      <c r="K1297" s="42">
        <v>492.9</v>
      </c>
      <c r="L1297" s="42">
        <v>12</v>
      </c>
      <c r="M1297" s="42">
        <v>6</v>
      </c>
      <c r="N1297" s="47" t="s">
        <v>1822</v>
      </c>
      <c r="O1297" s="39">
        <v>42191</v>
      </c>
      <c r="P1297" s="38" t="s">
        <v>1614</v>
      </c>
      <c r="Q1297" s="65">
        <v>2370404.06</v>
      </c>
    </row>
    <row r="1298" spans="1:17" ht="23.25" x14ac:dyDescent="0.25">
      <c r="A1298" s="1">
        <v>1297</v>
      </c>
      <c r="B1298" s="2" t="s">
        <v>8</v>
      </c>
      <c r="C1298" s="24" t="s">
        <v>631</v>
      </c>
      <c r="D1298" s="29" t="s">
        <v>13</v>
      </c>
      <c r="E1298" s="29" t="s">
        <v>18</v>
      </c>
      <c r="F1298" s="29" t="s">
        <v>91</v>
      </c>
      <c r="G1298" s="29" t="s">
        <v>20</v>
      </c>
      <c r="H1298" s="29" t="s">
        <v>95</v>
      </c>
      <c r="I1298" s="42" t="s">
        <v>123</v>
      </c>
      <c r="J1298" s="33" t="str">
        <f t="shared" si="21"/>
        <v>Режевской р-н, Режевской городской округ, г. Реж, ул. Костоусова, д. 57Б</v>
      </c>
      <c r="K1298" s="42">
        <v>496.6</v>
      </c>
      <c r="L1298" s="42">
        <v>12</v>
      </c>
      <c r="M1298" s="42">
        <v>6</v>
      </c>
      <c r="N1298" s="47" t="s">
        <v>1822</v>
      </c>
      <c r="O1298" s="39">
        <v>42191</v>
      </c>
      <c r="P1298" s="38" t="s">
        <v>1614</v>
      </c>
      <c r="Q1298" s="65">
        <v>2307831.02</v>
      </c>
    </row>
    <row r="1299" spans="1:17" ht="33.75" x14ac:dyDescent="0.25">
      <c r="A1299" s="1">
        <v>1298</v>
      </c>
      <c r="B1299" s="2" t="s">
        <v>8</v>
      </c>
      <c r="C1299" s="24" t="s">
        <v>631</v>
      </c>
      <c r="D1299" s="29" t="s">
        <v>13</v>
      </c>
      <c r="E1299" s="29" t="s">
        <v>18</v>
      </c>
      <c r="F1299" s="29" t="s">
        <v>91</v>
      </c>
      <c r="G1299" s="29" t="s">
        <v>20</v>
      </c>
      <c r="H1299" s="29" t="s">
        <v>96</v>
      </c>
      <c r="I1299" s="42">
        <v>4</v>
      </c>
      <c r="J1299" s="33" t="str">
        <f t="shared" si="21"/>
        <v>Режевской р-н, Режевской городской округ, г. Реж, ул. Металлургов, д. 4</v>
      </c>
      <c r="K1299" s="42">
        <v>501</v>
      </c>
      <c r="L1299" s="42">
        <v>12</v>
      </c>
      <c r="M1299" s="42">
        <v>5</v>
      </c>
      <c r="N1299" s="47" t="s">
        <v>1825</v>
      </c>
      <c r="O1299" s="39">
        <v>42496</v>
      </c>
      <c r="P1299" s="38" t="s">
        <v>1821</v>
      </c>
      <c r="Q1299" s="65">
        <v>2352423.91</v>
      </c>
    </row>
    <row r="1300" spans="1:17" ht="23.25" x14ac:dyDescent="0.25">
      <c r="A1300" s="1">
        <v>1299</v>
      </c>
      <c r="B1300" s="2" t="s">
        <v>8</v>
      </c>
      <c r="C1300" s="24" t="s">
        <v>631</v>
      </c>
      <c r="D1300" s="29" t="s">
        <v>13</v>
      </c>
      <c r="E1300" s="29" t="s">
        <v>18</v>
      </c>
      <c r="F1300" s="29" t="s">
        <v>91</v>
      </c>
      <c r="G1300" s="29" t="s">
        <v>20</v>
      </c>
      <c r="H1300" s="29" t="s">
        <v>97</v>
      </c>
      <c r="I1300" s="42">
        <v>5</v>
      </c>
      <c r="J1300" s="33" t="str">
        <f t="shared" si="21"/>
        <v>Режевской р-н, Режевской городской округ, г. Реж, ул. О.Кошевого, д. 5</v>
      </c>
      <c r="K1300" s="42">
        <v>441.3</v>
      </c>
      <c r="L1300" s="42">
        <v>8</v>
      </c>
      <c r="M1300" s="42">
        <v>7</v>
      </c>
      <c r="N1300" s="47" t="s">
        <v>1822</v>
      </c>
      <c r="O1300" s="39">
        <v>42191</v>
      </c>
      <c r="P1300" s="38" t="s">
        <v>1614</v>
      </c>
      <c r="Q1300" s="65">
        <v>2053602.38</v>
      </c>
    </row>
    <row r="1301" spans="1:17" ht="33.75" x14ac:dyDescent="0.25">
      <c r="A1301" s="1">
        <v>1300</v>
      </c>
      <c r="B1301" s="2" t="s">
        <v>8</v>
      </c>
      <c r="C1301" s="24" t="s">
        <v>631</v>
      </c>
      <c r="D1301" s="29" t="s">
        <v>13</v>
      </c>
      <c r="E1301" s="29" t="s">
        <v>18</v>
      </c>
      <c r="F1301" s="29" t="s">
        <v>91</v>
      </c>
      <c r="G1301" s="29" t="s">
        <v>20</v>
      </c>
      <c r="H1301" s="29" t="s">
        <v>98</v>
      </c>
      <c r="I1301" s="42">
        <v>10</v>
      </c>
      <c r="J1301" s="33" t="str">
        <f t="shared" si="21"/>
        <v>Режевской р-н, Режевской городской округ, г. Реж, ул. П.Морозова, д. 10</v>
      </c>
      <c r="K1301" s="42">
        <v>486</v>
      </c>
      <c r="L1301" s="42">
        <v>8</v>
      </c>
      <c r="M1301" s="42">
        <v>6</v>
      </c>
      <c r="N1301" s="47" t="s">
        <v>1825</v>
      </c>
      <c r="O1301" s="39">
        <v>42496</v>
      </c>
      <c r="P1301" s="38" t="s">
        <v>1821</v>
      </c>
      <c r="Q1301" s="65">
        <v>2213866.75</v>
      </c>
    </row>
    <row r="1302" spans="1:17" ht="33.75" x14ac:dyDescent="0.25">
      <c r="A1302" s="1">
        <v>1301</v>
      </c>
      <c r="B1302" s="2" t="s">
        <v>8</v>
      </c>
      <c r="C1302" s="24" t="s">
        <v>631</v>
      </c>
      <c r="D1302" s="29" t="s">
        <v>13</v>
      </c>
      <c r="E1302" s="29" t="s">
        <v>18</v>
      </c>
      <c r="F1302" s="29" t="s">
        <v>91</v>
      </c>
      <c r="G1302" s="29" t="s">
        <v>20</v>
      </c>
      <c r="H1302" s="29" t="s">
        <v>98</v>
      </c>
      <c r="I1302" s="42">
        <v>12</v>
      </c>
      <c r="J1302" s="33" t="str">
        <f t="shared" si="21"/>
        <v>Режевской р-н, Режевской городской округ, г. Реж, ул. П.Морозова, д. 12</v>
      </c>
      <c r="K1302" s="42">
        <v>333.3</v>
      </c>
      <c r="L1302" s="42">
        <v>8</v>
      </c>
      <c r="M1302" s="42">
        <v>6</v>
      </c>
      <c r="N1302" s="47" t="s">
        <v>1825</v>
      </c>
      <c r="O1302" s="39">
        <v>42496</v>
      </c>
      <c r="P1302" s="38" t="s">
        <v>1821</v>
      </c>
      <c r="Q1302" s="65">
        <v>1743138.27</v>
      </c>
    </row>
    <row r="1303" spans="1:17" ht="23.25" x14ac:dyDescent="0.25">
      <c r="A1303" s="1">
        <v>1302</v>
      </c>
      <c r="B1303" s="2" t="s">
        <v>8</v>
      </c>
      <c r="C1303" s="24" t="s">
        <v>631</v>
      </c>
      <c r="D1303" s="29" t="s">
        <v>13</v>
      </c>
      <c r="E1303" s="29" t="s">
        <v>18</v>
      </c>
      <c r="F1303" s="29" t="s">
        <v>91</v>
      </c>
      <c r="G1303" s="29" t="s">
        <v>20</v>
      </c>
      <c r="H1303" s="29" t="s">
        <v>98</v>
      </c>
      <c r="I1303" s="42">
        <v>2</v>
      </c>
      <c r="J1303" s="33" t="str">
        <f t="shared" si="21"/>
        <v>Режевской р-н, Режевской городской округ, г. Реж, ул. П.Морозова, д. 2</v>
      </c>
      <c r="K1303" s="42">
        <v>485.7</v>
      </c>
      <c r="L1303" s="42">
        <v>8</v>
      </c>
      <c r="M1303" s="42">
        <v>6</v>
      </c>
      <c r="N1303" s="47" t="s">
        <v>1822</v>
      </c>
      <c r="O1303" s="39">
        <v>42191</v>
      </c>
      <c r="P1303" s="38" t="s">
        <v>1614</v>
      </c>
      <c r="Q1303" s="65">
        <v>2200947.7999999998</v>
      </c>
    </row>
    <row r="1304" spans="1:17" ht="23.25" x14ac:dyDescent="0.25">
      <c r="A1304" s="1">
        <v>1303</v>
      </c>
      <c r="B1304" s="2" t="s">
        <v>8</v>
      </c>
      <c r="C1304" s="24" t="s">
        <v>631</v>
      </c>
      <c r="D1304" s="29" t="s">
        <v>13</v>
      </c>
      <c r="E1304" s="29" t="s">
        <v>18</v>
      </c>
      <c r="F1304" s="29" t="s">
        <v>91</v>
      </c>
      <c r="G1304" s="29" t="s">
        <v>20</v>
      </c>
      <c r="H1304" s="29" t="s">
        <v>98</v>
      </c>
      <c r="I1304" s="42">
        <v>4</v>
      </c>
      <c r="J1304" s="33" t="str">
        <f t="shared" si="21"/>
        <v>Режевской р-н, Режевской городской округ, г. Реж, ул. П.Морозова, д. 4</v>
      </c>
      <c r="K1304" s="42">
        <v>495.9</v>
      </c>
      <c r="L1304" s="42">
        <v>8</v>
      </c>
      <c r="M1304" s="42">
        <v>6</v>
      </c>
      <c r="N1304" s="47" t="s">
        <v>1822</v>
      </c>
      <c r="O1304" s="39">
        <v>42191</v>
      </c>
      <c r="P1304" s="38" t="s">
        <v>1614</v>
      </c>
      <c r="Q1304" s="65">
        <v>2322520.84</v>
      </c>
    </row>
    <row r="1305" spans="1:17" ht="23.25" x14ac:dyDescent="0.25">
      <c r="A1305" s="1">
        <v>1304</v>
      </c>
      <c r="B1305" s="2" t="s">
        <v>8</v>
      </c>
      <c r="C1305" s="24" t="s">
        <v>631</v>
      </c>
      <c r="D1305" s="29" t="s">
        <v>13</v>
      </c>
      <c r="E1305" s="29" t="s">
        <v>18</v>
      </c>
      <c r="F1305" s="29" t="s">
        <v>91</v>
      </c>
      <c r="G1305" s="29" t="s">
        <v>20</v>
      </c>
      <c r="H1305" s="29" t="s">
        <v>98</v>
      </c>
      <c r="I1305" s="42">
        <v>6</v>
      </c>
      <c r="J1305" s="33" t="str">
        <f t="shared" si="21"/>
        <v>Режевской р-н, Режевской городской округ, г. Реж, ул. П.Морозова, д. 6</v>
      </c>
      <c r="K1305" s="42">
        <v>438.8</v>
      </c>
      <c r="L1305" s="42">
        <v>8</v>
      </c>
      <c r="M1305" s="42">
        <v>6</v>
      </c>
      <c r="N1305" s="47" t="s">
        <v>1822</v>
      </c>
      <c r="O1305" s="39">
        <v>42191</v>
      </c>
      <c r="P1305" s="38" t="s">
        <v>1614</v>
      </c>
      <c r="Q1305" s="65">
        <v>2047408.56</v>
      </c>
    </row>
    <row r="1306" spans="1:17" ht="23.25" x14ac:dyDescent="0.25">
      <c r="A1306" s="1">
        <v>1305</v>
      </c>
      <c r="B1306" s="2" t="s">
        <v>8</v>
      </c>
      <c r="C1306" s="24" t="s">
        <v>631</v>
      </c>
      <c r="D1306" s="29" t="s">
        <v>13</v>
      </c>
      <c r="E1306" s="29" t="s">
        <v>18</v>
      </c>
      <c r="F1306" s="29" t="s">
        <v>91</v>
      </c>
      <c r="G1306" s="29" t="s">
        <v>20</v>
      </c>
      <c r="H1306" s="29" t="s">
        <v>98</v>
      </c>
      <c r="I1306" s="42">
        <v>8</v>
      </c>
      <c r="J1306" s="33" t="str">
        <f t="shared" si="21"/>
        <v>Режевской р-н, Режевской городской округ, г. Реж, ул. П.Морозова, д. 8</v>
      </c>
      <c r="K1306" s="42">
        <v>435.9</v>
      </c>
      <c r="L1306" s="42">
        <v>8</v>
      </c>
      <c r="M1306" s="42">
        <v>6</v>
      </c>
      <c r="N1306" s="47" t="s">
        <v>1822</v>
      </c>
      <c r="O1306" s="39">
        <v>42191</v>
      </c>
      <c r="P1306" s="38" t="s">
        <v>1614</v>
      </c>
      <c r="Q1306" s="65">
        <v>1938081.56</v>
      </c>
    </row>
    <row r="1307" spans="1:17" ht="33.75" x14ac:dyDescent="0.25">
      <c r="A1307" s="1">
        <v>1306</v>
      </c>
      <c r="B1307" s="2" t="s">
        <v>8</v>
      </c>
      <c r="C1307" s="24" t="s">
        <v>631</v>
      </c>
      <c r="D1307" s="29" t="s">
        <v>13</v>
      </c>
      <c r="E1307" s="29" t="s">
        <v>18</v>
      </c>
      <c r="F1307" s="31" t="s">
        <v>91</v>
      </c>
      <c r="G1307" s="29" t="s">
        <v>20</v>
      </c>
      <c r="H1307" s="31" t="s">
        <v>99</v>
      </c>
      <c r="I1307" s="42">
        <v>31</v>
      </c>
      <c r="J1307" s="33" t="str">
        <f t="shared" si="21"/>
        <v>Режевской р-н, Режевской городской округ, г. Реж, ул. Чапаева, д. 31</v>
      </c>
      <c r="K1307" s="42">
        <v>810.9</v>
      </c>
      <c r="L1307" s="42">
        <v>45</v>
      </c>
      <c r="M1307" s="42">
        <v>8</v>
      </c>
      <c r="N1307" s="47" t="s">
        <v>1825</v>
      </c>
      <c r="O1307" s="39">
        <v>42496</v>
      </c>
      <c r="P1307" s="38" t="s">
        <v>1821</v>
      </c>
      <c r="Q1307" s="65">
        <v>3215044.06</v>
      </c>
    </row>
    <row r="1308" spans="1:17" ht="45" x14ac:dyDescent="0.25">
      <c r="A1308" s="1">
        <v>1307</v>
      </c>
      <c r="B1308" s="2" t="s">
        <v>327</v>
      </c>
      <c r="C1308" s="24"/>
      <c r="D1308" s="29" t="s">
        <v>376</v>
      </c>
      <c r="E1308" s="29" t="s">
        <v>18</v>
      </c>
      <c r="F1308" s="29" t="s">
        <v>377</v>
      </c>
      <c r="G1308" s="29" t="s">
        <v>20</v>
      </c>
      <c r="H1308" s="29" t="s">
        <v>378</v>
      </c>
      <c r="I1308" s="42">
        <v>21</v>
      </c>
      <c r="J1308" s="33" t="str">
        <f t="shared" si="21"/>
        <v>Североуральский городской округ, г. Североуральск, ул. Белинского, д. 21</v>
      </c>
      <c r="K1308" s="42">
        <v>962.2</v>
      </c>
      <c r="L1308" s="42">
        <v>12</v>
      </c>
      <c r="M1308" s="42">
        <v>8</v>
      </c>
      <c r="N1308" s="47" t="s">
        <v>1733</v>
      </c>
      <c r="O1308" s="39">
        <v>42234</v>
      </c>
      <c r="P1308" s="38" t="s">
        <v>1729</v>
      </c>
      <c r="Q1308" s="65">
        <v>3421260.69</v>
      </c>
    </row>
    <row r="1309" spans="1:17" ht="45" x14ac:dyDescent="0.25">
      <c r="A1309" s="1">
        <v>1308</v>
      </c>
      <c r="B1309" s="2" t="s">
        <v>327</v>
      </c>
      <c r="C1309" s="24"/>
      <c r="D1309" s="29" t="s">
        <v>376</v>
      </c>
      <c r="E1309" s="29" t="s">
        <v>18</v>
      </c>
      <c r="F1309" s="29" t="s">
        <v>377</v>
      </c>
      <c r="G1309" s="29" t="s">
        <v>20</v>
      </c>
      <c r="H1309" s="29" t="s">
        <v>378</v>
      </c>
      <c r="I1309" s="42">
        <v>23</v>
      </c>
      <c r="J1309" s="33" t="str">
        <f t="shared" si="21"/>
        <v>Североуральский городской округ, г. Североуральск, ул. Белинского, д. 23</v>
      </c>
      <c r="K1309" s="42">
        <v>981.3</v>
      </c>
      <c r="L1309" s="42">
        <v>12</v>
      </c>
      <c r="M1309" s="42">
        <v>8</v>
      </c>
      <c r="N1309" s="47" t="s">
        <v>1733</v>
      </c>
      <c r="O1309" s="39">
        <v>42234</v>
      </c>
      <c r="P1309" s="38" t="s">
        <v>1729</v>
      </c>
      <c r="Q1309" s="65">
        <v>2939802.51</v>
      </c>
    </row>
    <row r="1310" spans="1:17" ht="23.25" x14ac:dyDescent="0.25">
      <c r="A1310" s="1">
        <v>1309</v>
      </c>
      <c r="B1310" s="2" t="s">
        <v>327</v>
      </c>
      <c r="C1310" s="24"/>
      <c r="D1310" s="29" t="s">
        <v>376</v>
      </c>
      <c r="E1310" s="29" t="s">
        <v>18</v>
      </c>
      <c r="F1310" s="29" t="s">
        <v>377</v>
      </c>
      <c r="G1310" s="29" t="s">
        <v>20</v>
      </c>
      <c r="H1310" s="29" t="s">
        <v>378</v>
      </c>
      <c r="I1310" s="42">
        <v>27</v>
      </c>
      <c r="J1310" s="33" t="str">
        <f t="shared" si="21"/>
        <v>Североуральский городской округ, г. Североуральск, ул. Белинского, д. 27</v>
      </c>
      <c r="K1310" s="42">
        <v>859</v>
      </c>
      <c r="L1310" s="42">
        <v>8</v>
      </c>
      <c r="M1310" s="42">
        <v>4</v>
      </c>
      <c r="N1310" s="47" t="s">
        <v>1788</v>
      </c>
      <c r="O1310" s="39">
        <v>42522</v>
      </c>
      <c r="P1310" s="38" t="s">
        <v>1735</v>
      </c>
      <c r="Q1310" s="65">
        <v>1172501.1000000001</v>
      </c>
    </row>
    <row r="1311" spans="1:17" ht="45" x14ac:dyDescent="0.25">
      <c r="A1311" s="1">
        <v>1310</v>
      </c>
      <c r="B1311" s="2" t="s">
        <v>327</v>
      </c>
      <c r="C1311" s="24"/>
      <c r="D1311" s="29" t="s">
        <v>376</v>
      </c>
      <c r="E1311" s="29" t="s">
        <v>18</v>
      </c>
      <c r="F1311" s="29" t="s">
        <v>377</v>
      </c>
      <c r="G1311" s="29" t="s">
        <v>20</v>
      </c>
      <c r="H1311" s="29" t="s">
        <v>270</v>
      </c>
      <c r="I1311" s="42">
        <v>3</v>
      </c>
      <c r="J1311" s="33" t="str">
        <f t="shared" si="21"/>
        <v>Североуральский городской округ, г. Североуральск, ул. Ватутина, д. 3</v>
      </c>
      <c r="K1311" s="42">
        <v>1394.9</v>
      </c>
      <c r="L1311" s="42">
        <v>12</v>
      </c>
      <c r="M1311" s="42">
        <v>8</v>
      </c>
      <c r="N1311" s="47" t="s">
        <v>1733</v>
      </c>
      <c r="O1311" s="39">
        <v>42234</v>
      </c>
      <c r="P1311" s="38" t="s">
        <v>1729</v>
      </c>
      <c r="Q1311" s="65">
        <v>4331979.5599999996</v>
      </c>
    </row>
    <row r="1312" spans="1:17" ht="45" x14ac:dyDescent="0.25">
      <c r="A1312" s="1">
        <v>1311</v>
      </c>
      <c r="B1312" s="2" t="s">
        <v>327</v>
      </c>
      <c r="C1312" s="24"/>
      <c r="D1312" s="29" t="s">
        <v>376</v>
      </c>
      <c r="E1312" s="29" t="s">
        <v>18</v>
      </c>
      <c r="F1312" s="29" t="s">
        <v>377</v>
      </c>
      <c r="G1312" s="29" t="s">
        <v>20</v>
      </c>
      <c r="H1312" s="29" t="s">
        <v>379</v>
      </c>
      <c r="I1312" s="42">
        <v>21</v>
      </c>
      <c r="J1312" s="33" t="str">
        <f t="shared" si="21"/>
        <v>Североуральский городской округ, г. Североуральск, ул. Каржавина, д. 21</v>
      </c>
      <c r="K1312" s="42">
        <v>1175.3</v>
      </c>
      <c r="L1312" s="42">
        <v>12</v>
      </c>
      <c r="M1312" s="42">
        <v>7</v>
      </c>
      <c r="N1312" s="47" t="s">
        <v>1733</v>
      </c>
      <c r="O1312" s="39">
        <v>42234</v>
      </c>
      <c r="P1312" s="38" t="s">
        <v>1729</v>
      </c>
      <c r="Q1312" s="65">
        <v>1840929.8</v>
      </c>
    </row>
    <row r="1313" spans="1:17" ht="23.25" x14ac:dyDescent="0.25">
      <c r="A1313" s="1">
        <v>1312</v>
      </c>
      <c r="B1313" s="2" t="s">
        <v>327</v>
      </c>
      <c r="C1313" s="24"/>
      <c r="D1313" s="29" t="s">
        <v>376</v>
      </c>
      <c r="E1313" s="29" t="s">
        <v>18</v>
      </c>
      <c r="F1313" s="29" t="s">
        <v>377</v>
      </c>
      <c r="G1313" s="29" t="s">
        <v>20</v>
      </c>
      <c r="H1313" s="29" t="s">
        <v>379</v>
      </c>
      <c r="I1313" s="42">
        <v>23</v>
      </c>
      <c r="J1313" s="33" t="str">
        <f t="shared" si="21"/>
        <v>Североуральский городской округ, г. Североуральск, ул. Каржавина, д. 23</v>
      </c>
      <c r="K1313" s="42">
        <v>874.9</v>
      </c>
      <c r="L1313" s="42">
        <v>8</v>
      </c>
      <c r="M1313" s="42">
        <v>7</v>
      </c>
      <c r="N1313" s="47" t="s">
        <v>1788</v>
      </c>
      <c r="O1313" s="39">
        <v>42522</v>
      </c>
      <c r="P1313" s="38" t="s">
        <v>1735</v>
      </c>
      <c r="Q1313" s="65">
        <v>929471.84</v>
      </c>
    </row>
    <row r="1314" spans="1:17" ht="23.25" x14ac:dyDescent="0.25">
      <c r="A1314" s="1">
        <v>1313</v>
      </c>
      <c r="B1314" s="2" t="s">
        <v>327</v>
      </c>
      <c r="C1314" s="24"/>
      <c r="D1314" s="29" t="s">
        <v>376</v>
      </c>
      <c r="E1314" s="29" t="s">
        <v>18</v>
      </c>
      <c r="F1314" s="29" t="s">
        <v>377</v>
      </c>
      <c r="G1314" s="29" t="s">
        <v>20</v>
      </c>
      <c r="H1314" s="29" t="s">
        <v>379</v>
      </c>
      <c r="I1314" s="42">
        <v>31</v>
      </c>
      <c r="J1314" s="33" t="str">
        <f t="shared" si="21"/>
        <v>Североуральский городской округ, г. Североуральск, ул. Каржавина, д. 31</v>
      </c>
      <c r="K1314" s="42">
        <v>571.1</v>
      </c>
      <c r="L1314" s="42">
        <v>12</v>
      </c>
      <c r="M1314" s="42">
        <v>7</v>
      </c>
      <c r="N1314" s="47" t="s">
        <v>1788</v>
      </c>
      <c r="O1314" s="39">
        <v>42522</v>
      </c>
      <c r="P1314" s="38" t="s">
        <v>1735</v>
      </c>
      <c r="Q1314" s="65">
        <v>1944532.62</v>
      </c>
    </row>
    <row r="1315" spans="1:17" ht="45" x14ac:dyDescent="0.25">
      <c r="A1315" s="1">
        <v>1314</v>
      </c>
      <c r="B1315" s="2" t="s">
        <v>327</v>
      </c>
      <c r="C1315" s="24"/>
      <c r="D1315" s="29" t="s">
        <v>376</v>
      </c>
      <c r="E1315" s="29" t="s">
        <v>18</v>
      </c>
      <c r="F1315" s="29" t="s">
        <v>377</v>
      </c>
      <c r="G1315" s="29" t="s">
        <v>20</v>
      </c>
      <c r="H1315" s="29" t="s">
        <v>379</v>
      </c>
      <c r="I1315" s="42">
        <v>44</v>
      </c>
      <c r="J1315" s="33" t="str">
        <f t="shared" si="21"/>
        <v>Североуральский городской округ, г. Североуральск, ул. Каржавина, д. 44</v>
      </c>
      <c r="K1315" s="42">
        <v>873.6</v>
      </c>
      <c r="L1315" s="42">
        <v>8</v>
      </c>
      <c r="M1315" s="42">
        <v>5</v>
      </c>
      <c r="N1315" s="47" t="s">
        <v>1733</v>
      </c>
      <c r="O1315" s="39">
        <v>42234</v>
      </c>
      <c r="P1315" s="38" t="s">
        <v>1729</v>
      </c>
      <c r="Q1315" s="65">
        <v>1692112.92</v>
      </c>
    </row>
    <row r="1316" spans="1:17" ht="23.25" x14ac:dyDescent="0.25">
      <c r="A1316" s="1">
        <v>1315</v>
      </c>
      <c r="B1316" s="2" t="s">
        <v>327</v>
      </c>
      <c r="C1316" s="49"/>
      <c r="D1316" s="50" t="s">
        <v>376</v>
      </c>
      <c r="E1316" s="50" t="s">
        <v>18</v>
      </c>
      <c r="F1316" s="50" t="s">
        <v>377</v>
      </c>
      <c r="G1316" s="50" t="s">
        <v>20</v>
      </c>
      <c r="H1316" s="50" t="s">
        <v>36</v>
      </c>
      <c r="I1316" s="67" t="s">
        <v>1292</v>
      </c>
      <c r="J1316" s="52" t="str">
        <f t="shared" si="21"/>
        <v>Североуральский городской округ, г. Североуральск, ул. Ленина, д. 19/1</v>
      </c>
      <c r="K1316" s="51">
        <v>7484.5</v>
      </c>
      <c r="L1316" s="51">
        <v>108</v>
      </c>
      <c r="M1316" s="67">
        <v>2</v>
      </c>
      <c r="N1316" s="53" t="s">
        <v>1479</v>
      </c>
      <c r="O1316" s="54">
        <v>42570</v>
      </c>
      <c r="P1316" s="55" t="s">
        <v>1494</v>
      </c>
      <c r="Q1316" s="65">
        <v>4098386.06</v>
      </c>
    </row>
    <row r="1317" spans="1:17" ht="23.25" x14ac:dyDescent="0.25">
      <c r="A1317" s="1">
        <v>1316</v>
      </c>
      <c r="B1317" s="2" t="s">
        <v>327</v>
      </c>
      <c r="C1317" s="24"/>
      <c r="D1317" s="29" t="s">
        <v>376</v>
      </c>
      <c r="E1317" s="29" t="s">
        <v>18</v>
      </c>
      <c r="F1317" s="29" t="s">
        <v>377</v>
      </c>
      <c r="G1317" s="29" t="s">
        <v>20</v>
      </c>
      <c r="H1317" s="29" t="s">
        <v>36</v>
      </c>
      <c r="I1317" s="42">
        <v>28</v>
      </c>
      <c r="J1317" s="33" t="str">
        <f t="shared" si="21"/>
        <v>Североуральский городской округ, г. Североуральск, ул. Ленина, д. 28</v>
      </c>
      <c r="K1317" s="42">
        <v>1424.5</v>
      </c>
      <c r="L1317" s="42">
        <v>4</v>
      </c>
      <c r="M1317" s="42">
        <v>8</v>
      </c>
      <c r="N1317" s="47" t="s">
        <v>1788</v>
      </c>
      <c r="O1317" s="39">
        <v>42522</v>
      </c>
      <c r="P1317" s="38" t="s">
        <v>1735</v>
      </c>
      <c r="Q1317" s="65">
        <v>4454052.78</v>
      </c>
    </row>
    <row r="1318" spans="1:17" ht="23.25" x14ac:dyDescent="0.25">
      <c r="A1318" s="1">
        <v>1317</v>
      </c>
      <c r="B1318" s="2" t="s">
        <v>327</v>
      </c>
      <c r="C1318" s="24"/>
      <c r="D1318" s="29" t="s">
        <v>376</v>
      </c>
      <c r="E1318" s="29" t="s">
        <v>18</v>
      </c>
      <c r="F1318" s="29" t="s">
        <v>377</v>
      </c>
      <c r="G1318" s="29" t="s">
        <v>20</v>
      </c>
      <c r="H1318" s="29" t="s">
        <v>36</v>
      </c>
      <c r="I1318" s="42">
        <v>30</v>
      </c>
      <c r="J1318" s="33" t="str">
        <f t="shared" si="21"/>
        <v>Североуральский городской округ, г. Североуральск, ул. Ленина, д. 30</v>
      </c>
      <c r="K1318" s="42">
        <v>1545.1</v>
      </c>
      <c r="L1318" s="42">
        <v>7</v>
      </c>
      <c r="M1318" s="42">
        <v>4</v>
      </c>
      <c r="N1318" s="47" t="s">
        <v>1788</v>
      </c>
      <c r="O1318" s="39">
        <v>42522</v>
      </c>
      <c r="P1318" s="38" t="s">
        <v>1735</v>
      </c>
      <c r="Q1318" s="65">
        <v>414528.1</v>
      </c>
    </row>
    <row r="1319" spans="1:17" ht="23.25" x14ac:dyDescent="0.25">
      <c r="A1319" s="1">
        <v>1318</v>
      </c>
      <c r="B1319" s="2" t="s">
        <v>327</v>
      </c>
      <c r="C1319" s="24"/>
      <c r="D1319" s="29" t="s">
        <v>376</v>
      </c>
      <c r="E1319" s="29" t="s">
        <v>18</v>
      </c>
      <c r="F1319" s="29" t="s">
        <v>377</v>
      </c>
      <c r="G1319" s="29" t="s">
        <v>20</v>
      </c>
      <c r="H1319" s="29" t="s">
        <v>36</v>
      </c>
      <c r="I1319" s="42" t="s">
        <v>407</v>
      </c>
      <c r="J1319" s="33" t="str">
        <f t="shared" si="21"/>
        <v>Североуральский городской округ, г. Североуральск, ул. Ленина, д. 30А</v>
      </c>
      <c r="K1319" s="42">
        <v>865.9</v>
      </c>
      <c r="L1319" s="42">
        <v>8</v>
      </c>
      <c r="M1319" s="42">
        <v>3</v>
      </c>
      <c r="N1319" s="47" t="s">
        <v>1788</v>
      </c>
      <c r="O1319" s="39">
        <v>42522</v>
      </c>
      <c r="P1319" s="38" t="s">
        <v>1735</v>
      </c>
      <c r="Q1319" s="65">
        <v>471340.38</v>
      </c>
    </row>
    <row r="1320" spans="1:17" ht="23.25" x14ac:dyDescent="0.25">
      <c r="A1320" s="1">
        <v>1319</v>
      </c>
      <c r="B1320" s="2" t="s">
        <v>327</v>
      </c>
      <c r="C1320" s="24"/>
      <c r="D1320" s="29" t="s">
        <v>376</v>
      </c>
      <c r="E1320" s="29" t="s">
        <v>18</v>
      </c>
      <c r="F1320" s="29" t="s">
        <v>377</v>
      </c>
      <c r="G1320" s="29" t="s">
        <v>20</v>
      </c>
      <c r="H1320" s="29" t="s">
        <v>36</v>
      </c>
      <c r="I1320" s="42">
        <v>32</v>
      </c>
      <c r="J1320" s="33" t="str">
        <f t="shared" si="21"/>
        <v>Североуральский городской округ, г. Североуральск, ул. Ленина, д. 32</v>
      </c>
      <c r="K1320" s="42">
        <v>1420.4</v>
      </c>
      <c r="L1320" s="42">
        <v>6</v>
      </c>
      <c r="M1320" s="42">
        <v>7</v>
      </c>
      <c r="N1320" s="47" t="s">
        <v>1788</v>
      </c>
      <c r="O1320" s="39">
        <v>42522</v>
      </c>
      <c r="P1320" s="38" t="s">
        <v>1735</v>
      </c>
      <c r="Q1320" s="65">
        <v>1929271.68</v>
      </c>
    </row>
    <row r="1321" spans="1:17" ht="23.25" x14ac:dyDescent="0.25">
      <c r="A1321" s="1">
        <v>1320</v>
      </c>
      <c r="B1321" s="2" t="s">
        <v>327</v>
      </c>
      <c r="C1321" s="24"/>
      <c r="D1321" s="29" t="s">
        <v>376</v>
      </c>
      <c r="E1321" s="29" t="s">
        <v>18</v>
      </c>
      <c r="F1321" s="29" t="s">
        <v>377</v>
      </c>
      <c r="G1321" s="29" t="s">
        <v>20</v>
      </c>
      <c r="H1321" s="29" t="s">
        <v>36</v>
      </c>
      <c r="I1321" s="42">
        <v>34</v>
      </c>
      <c r="J1321" s="33" t="str">
        <f t="shared" si="21"/>
        <v>Североуральский городской округ, г. Североуральск, ул. Ленина, д. 34</v>
      </c>
      <c r="K1321" s="42">
        <v>1419.9</v>
      </c>
      <c r="L1321" s="42">
        <v>6</v>
      </c>
      <c r="M1321" s="42">
        <v>3</v>
      </c>
      <c r="N1321" s="47" t="s">
        <v>1788</v>
      </c>
      <c r="O1321" s="39">
        <v>42522</v>
      </c>
      <c r="P1321" s="38" t="s">
        <v>1735</v>
      </c>
      <c r="Q1321" s="65">
        <v>781713.42</v>
      </c>
    </row>
    <row r="1322" spans="1:17" ht="45" x14ac:dyDescent="0.25">
      <c r="A1322" s="1">
        <v>1321</v>
      </c>
      <c r="B1322" s="2" t="s">
        <v>327</v>
      </c>
      <c r="C1322" s="24"/>
      <c r="D1322" s="29" t="s">
        <v>376</v>
      </c>
      <c r="E1322" s="29" t="s">
        <v>18</v>
      </c>
      <c r="F1322" s="29" t="s">
        <v>377</v>
      </c>
      <c r="G1322" s="29" t="s">
        <v>20</v>
      </c>
      <c r="H1322" s="29" t="s">
        <v>69</v>
      </c>
      <c r="I1322" s="42">
        <v>2</v>
      </c>
      <c r="J1322" s="33" t="str">
        <f t="shared" si="21"/>
        <v>Североуральский городской округ, г. Североуральск, ул. Мира, д. 2</v>
      </c>
      <c r="K1322" s="42">
        <v>3748.3</v>
      </c>
      <c r="L1322" s="42">
        <v>24</v>
      </c>
      <c r="M1322" s="42">
        <v>7</v>
      </c>
      <c r="N1322" s="47" t="s">
        <v>1733</v>
      </c>
      <c r="O1322" s="39">
        <v>42234</v>
      </c>
      <c r="P1322" s="38" t="s">
        <v>1729</v>
      </c>
      <c r="Q1322" s="65">
        <v>6440554.6799999997</v>
      </c>
    </row>
    <row r="1323" spans="1:17" ht="23.25" x14ac:dyDescent="0.25">
      <c r="A1323" s="1">
        <v>1322</v>
      </c>
      <c r="B1323" s="2" t="s">
        <v>327</v>
      </c>
      <c r="C1323" s="24"/>
      <c r="D1323" s="29" t="s">
        <v>376</v>
      </c>
      <c r="E1323" s="29" t="s">
        <v>18</v>
      </c>
      <c r="F1323" s="29" t="s">
        <v>377</v>
      </c>
      <c r="G1323" s="29" t="s">
        <v>20</v>
      </c>
      <c r="H1323" s="29" t="s">
        <v>380</v>
      </c>
      <c r="I1323" s="42" t="s">
        <v>117</v>
      </c>
      <c r="J1323" s="33" t="str">
        <f t="shared" si="21"/>
        <v>Североуральский городской округ, г. Североуральск, ул. Молодежная, д. 13А</v>
      </c>
      <c r="K1323" s="42">
        <v>852.6</v>
      </c>
      <c r="L1323" s="42">
        <v>8</v>
      </c>
      <c r="M1323" s="42">
        <v>5</v>
      </c>
      <c r="N1323" s="47" t="s">
        <v>1788</v>
      </c>
      <c r="O1323" s="39">
        <v>42522</v>
      </c>
      <c r="P1323" s="38" t="s">
        <v>1735</v>
      </c>
      <c r="Q1323" s="65">
        <v>868286.4</v>
      </c>
    </row>
    <row r="1324" spans="1:17" ht="23.25" x14ac:dyDescent="0.25">
      <c r="A1324" s="1">
        <v>1323</v>
      </c>
      <c r="B1324" s="2" t="s">
        <v>327</v>
      </c>
      <c r="C1324" s="24"/>
      <c r="D1324" s="29" t="s">
        <v>376</v>
      </c>
      <c r="E1324" s="29" t="s">
        <v>18</v>
      </c>
      <c r="F1324" s="29" t="s">
        <v>377</v>
      </c>
      <c r="G1324" s="29" t="s">
        <v>20</v>
      </c>
      <c r="H1324" s="29" t="s">
        <v>380</v>
      </c>
      <c r="I1324" s="42">
        <v>14</v>
      </c>
      <c r="J1324" s="33" t="str">
        <f t="shared" ref="J1324:J1387" si="22">C1324&amp;""&amp;D1324&amp;", "&amp;E1324&amp;" "&amp;F1324&amp;", "&amp;G1324&amp;" "&amp;H1324&amp;", д. "&amp;I1324</f>
        <v>Североуральский городской округ, г. Североуральск, ул. Молодежная, д. 14</v>
      </c>
      <c r="K1324" s="42">
        <v>565.79999999999995</v>
      </c>
      <c r="L1324" s="42">
        <v>12</v>
      </c>
      <c r="M1324" s="42">
        <v>8</v>
      </c>
      <c r="N1324" s="47" t="s">
        <v>1788</v>
      </c>
      <c r="O1324" s="39">
        <v>42522</v>
      </c>
      <c r="P1324" s="38" t="s">
        <v>1735</v>
      </c>
      <c r="Q1324" s="65">
        <v>4280590.5</v>
      </c>
    </row>
    <row r="1325" spans="1:17" ht="45" x14ac:dyDescent="0.25">
      <c r="A1325" s="1">
        <v>1324</v>
      </c>
      <c r="B1325" s="2" t="s">
        <v>327</v>
      </c>
      <c r="C1325" s="24"/>
      <c r="D1325" s="29" t="s">
        <v>376</v>
      </c>
      <c r="E1325" s="29" t="s">
        <v>18</v>
      </c>
      <c r="F1325" s="29" t="s">
        <v>377</v>
      </c>
      <c r="G1325" s="29" t="s">
        <v>20</v>
      </c>
      <c r="H1325" s="29" t="s">
        <v>380</v>
      </c>
      <c r="I1325" s="42" t="s">
        <v>118</v>
      </c>
      <c r="J1325" s="33" t="str">
        <f t="shared" si="22"/>
        <v>Североуральский городской округ, г. Североуральск, ул. Молодежная, д. 14А</v>
      </c>
      <c r="K1325" s="42">
        <v>863.7</v>
      </c>
      <c r="L1325" s="42">
        <v>8</v>
      </c>
      <c r="M1325" s="42">
        <v>8</v>
      </c>
      <c r="N1325" s="47" t="s">
        <v>1733</v>
      </c>
      <c r="O1325" s="39">
        <v>42234</v>
      </c>
      <c r="P1325" s="38" t="s">
        <v>1729</v>
      </c>
      <c r="Q1325" s="65">
        <v>2813941.28</v>
      </c>
    </row>
    <row r="1326" spans="1:17" ht="23.25" x14ac:dyDescent="0.25">
      <c r="A1326" s="1">
        <v>1325</v>
      </c>
      <c r="B1326" s="2" t="s">
        <v>327</v>
      </c>
      <c r="C1326" s="24"/>
      <c r="D1326" s="29" t="s">
        <v>376</v>
      </c>
      <c r="E1326" s="29" t="s">
        <v>18</v>
      </c>
      <c r="F1326" s="29" t="s">
        <v>377</v>
      </c>
      <c r="G1326" s="29" t="s">
        <v>20</v>
      </c>
      <c r="H1326" s="29" t="s">
        <v>380</v>
      </c>
      <c r="I1326" s="42">
        <v>18</v>
      </c>
      <c r="J1326" s="33" t="str">
        <f t="shared" si="22"/>
        <v>Североуральский городской округ, г. Североуральск, ул. Молодежная, д. 18</v>
      </c>
      <c r="K1326" s="42">
        <v>946</v>
      </c>
      <c r="L1326" s="42">
        <v>12</v>
      </c>
      <c r="M1326" s="42">
        <v>7</v>
      </c>
      <c r="N1326" s="47" t="s">
        <v>1788</v>
      </c>
      <c r="O1326" s="39">
        <v>42522</v>
      </c>
      <c r="P1326" s="38" t="s">
        <v>1735</v>
      </c>
      <c r="Q1326" s="65">
        <v>1784217.82</v>
      </c>
    </row>
    <row r="1327" spans="1:17" ht="23.25" x14ac:dyDescent="0.25">
      <c r="A1327" s="1">
        <v>1326</v>
      </c>
      <c r="B1327" s="2" t="s">
        <v>327</v>
      </c>
      <c r="C1327" s="24"/>
      <c r="D1327" s="29" t="s">
        <v>376</v>
      </c>
      <c r="E1327" s="29" t="s">
        <v>18</v>
      </c>
      <c r="F1327" s="29" t="s">
        <v>377</v>
      </c>
      <c r="G1327" s="29" t="s">
        <v>20</v>
      </c>
      <c r="H1327" s="29" t="s">
        <v>380</v>
      </c>
      <c r="I1327" s="42" t="s">
        <v>319</v>
      </c>
      <c r="J1327" s="33" t="str">
        <f t="shared" si="22"/>
        <v>Североуральский городской округ, г. Североуральск, ул. Молодежная, д. 18А</v>
      </c>
      <c r="K1327" s="42">
        <v>858.1</v>
      </c>
      <c r="L1327" s="42">
        <v>8</v>
      </c>
      <c r="M1327" s="42">
        <v>7</v>
      </c>
      <c r="N1327" s="47" t="s">
        <v>1788</v>
      </c>
      <c r="O1327" s="39">
        <v>42522</v>
      </c>
      <c r="P1327" s="38" t="s">
        <v>1735</v>
      </c>
      <c r="Q1327" s="65">
        <v>1262649.56</v>
      </c>
    </row>
    <row r="1328" spans="1:17" ht="23.25" x14ac:dyDescent="0.25">
      <c r="A1328" s="1">
        <v>1327</v>
      </c>
      <c r="B1328" s="2" t="s">
        <v>327</v>
      </c>
      <c r="C1328" s="24"/>
      <c r="D1328" s="29" t="s">
        <v>376</v>
      </c>
      <c r="E1328" s="29" t="s">
        <v>18</v>
      </c>
      <c r="F1328" s="29" t="s">
        <v>377</v>
      </c>
      <c r="G1328" s="29" t="s">
        <v>20</v>
      </c>
      <c r="H1328" s="29" t="s">
        <v>380</v>
      </c>
      <c r="I1328" s="42">
        <v>19</v>
      </c>
      <c r="J1328" s="33" t="str">
        <f t="shared" si="22"/>
        <v>Североуральский городской округ, г. Североуральск, ул. Молодежная, д. 19</v>
      </c>
      <c r="K1328" s="42">
        <v>959.3</v>
      </c>
      <c r="L1328" s="42">
        <v>12</v>
      </c>
      <c r="M1328" s="42">
        <v>7</v>
      </c>
      <c r="N1328" s="47" t="s">
        <v>1788</v>
      </c>
      <c r="O1328" s="39">
        <v>42522</v>
      </c>
      <c r="P1328" s="38" t="s">
        <v>1735</v>
      </c>
      <c r="Q1328" s="65">
        <v>1781834.22</v>
      </c>
    </row>
    <row r="1329" spans="1:17" ht="45" x14ac:dyDescent="0.25">
      <c r="A1329" s="1">
        <v>1328</v>
      </c>
      <c r="B1329" s="2" t="s">
        <v>327</v>
      </c>
      <c r="C1329" s="24"/>
      <c r="D1329" s="29" t="s">
        <v>376</v>
      </c>
      <c r="E1329" s="29" t="s">
        <v>18</v>
      </c>
      <c r="F1329" s="29" t="s">
        <v>377</v>
      </c>
      <c r="G1329" s="29" t="s">
        <v>20</v>
      </c>
      <c r="H1329" s="29" t="s">
        <v>380</v>
      </c>
      <c r="I1329" s="42">
        <v>20</v>
      </c>
      <c r="J1329" s="33" t="str">
        <f t="shared" si="22"/>
        <v>Североуральский городской округ, г. Североуральск, ул. Молодежная, д. 20</v>
      </c>
      <c r="K1329" s="42">
        <v>966.6</v>
      </c>
      <c r="L1329" s="42">
        <v>12</v>
      </c>
      <c r="M1329" s="42">
        <v>8</v>
      </c>
      <c r="N1329" s="47" t="s">
        <v>1733</v>
      </c>
      <c r="O1329" s="39">
        <v>42234</v>
      </c>
      <c r="P1329" s="38" t="s">
        <v>1729</v>
      </c>
      <c r="Q1329" s="65">
        <v>3347285.79</v>
      </c>
    </row>
    <row r="1330" spans="1:17" ht="23.25" x14ac:dyDescent="0.25">
      <c r="A1330" s="1">
        <v>1329</v>
      </c>
      <c r="B1330" s="2" t="s">
        <v>327</v>
      </c>
      <c r="C1330" s="24"/>
      <c r="D1330" s="29" t="s">
        <v>376</v>
      </c>
      <c r="E1330" s="29" t="s">
        <v>18</v>
      </c>
      <c r="F1330" s="29" t="s">
        <v>377</v>
      </c>
      <c r="G1330" s="29" t="s">
        <v>20</v>
      </c>
      <c r="H1330" s="29" t="s">
        <v>208</v>
      </c>
      <c r="I1330" s="42">
        <v>28</v>
      </c>
      <c r="J1330" s="33" t="str">
        <f t="shared" si="22"/>
        <v>Североуральский городской округ, г. Североуральск, ул. Осипенко, д. 28</v>
      </c>
      <c r="K1330" s="42">
        <v>1331.7</v>
      </c>
      <c r="L1330" s="42">
        <v>12</v>
      </c>
      <c r="M1330" s="42">
        <v>7</v>
      </c>
      <c r="N1330" s="47" t="s">
        <v>1788</v>
      </c>
      <c r="O1330" s="39">
        <v>42522</v>
      </c>
      <c r="P1330" s="38" t="s">
        <v>1735</v>
      </c>
      <c r="Q1330" s="65">
        <v>2212217.98</v>
      </c>
    </row>
    <row r="1331" spans="1:17" ht="23.25" x14ac:dyDescent="0.25">
      <c r="A1331" s="1">
        <v>1330</v>
      </c>
      <c r="B1331" s="2" t="s">
        <v>327</v>
      </c>
      <c r="C1331" s="24"/>
      <c r="D1331" s="29" t="s">
        <v>376</v>
      </c>
      <c r="E1331" s="29" t="s">
        <v>18</v>
      </c>
      <c r="F1331" s="29" t="s">
        <v>377</v>
      </c>
      <c r="G1331" s="29" t="s">
        <v>20</v>
      </c>
      <c r="H1331" s="29" t="s">
        <v>208</v>
      </c>
      <c r="I1331" s="42">
        <v>32</v>
      </c>
      <c r="J1331" s="33" t="str">
        <f t="shared" si="22"/>
        <v>Североуральский городской округ, г. Североуральск, ул. Осипенко, д. 32</v>
      </c>
      <c r="K1331" s="42">
        <v>1338.7</v>
      </c>
      <c r="L1331" s="42">
        <v>12</v>
      </c>
      <c r="M1331" s="42">
        <v>8</v>
      </c>
      <c r="N1331" s="47" t="s">
        <v>1788</v>
      </c>
      <c r="O1331" s="39">
        <v>42522</v>
      </c>
      <c r="P1331" s="38" t="s">
        <v>1735</v>
      </c>
      <c r="Q1331" s="65">
        <v>4594711.1399999997</v>
      </c>
    </row>
    <row r="1332" spans="1:17" ht="23.25" x14ac:dyDescent="0.25">
      <c r="A1332" s="1">
        <v>1331</v>
      </c>
      <c r="B1332" s="2" t="s">
        <v>327</v>
      </c>
      <c r="C1332" s="24"/>
      <c r="D1332" s="29" t="s">
        <v>376</v>
      </c>
      <c r="E1332" s="29" t="s">
        <v>18</v>
      </c>
      <c r="F1332" s="29" t="s">
        <v>377</v>
      </c>
      <c r="G1332" s="29" t="s">
        <v>20</v>
      </c>
      <c r="H1332" s="29" t="s">
        <v>247</v>
      </c>
      <c r="I1332" s="42">
        <v>10</v>
      </c>
      <c r="J1332" s="33" t="str">
        <f t="shared" si="22"/>
        <v>Североуральский городской округ, г. Североуральск, ул. Чайковского, д. 10</v>
      </c>
      <c r="K1332" s="42">
        <v>1447.9</v>
      </c>
      <c r="L1332" s="42">
        <v>12</v>
      </c>
      <c r="M1332" s="42">
        <v>8</v>
      </c>
      <c r="N1332" s="47" t="s">
        <v>1788</v>
      </c>
      <c r="O1332" s="39">
        <v>42522</v>
      </c>
      <c r="P1332" s="38" t="s">
        <v>1735</v>
      </c>
      <c r="Q1332" s="65">
        <v>5694582.1600000001</v>
      </c>
    </row>
    <row r="1333" spans="1:17" ht="23.25" x14ac:dyDescent="0.25">
      <c r="A1333" s="1">
        <v>1332</v>
      </c>
      <c r="B1333" s="2" t="s">
        <v>327</v>
      </c>
      <c r="C1333" s="24"/>
      <c r="D1333" s="29" t="s">
        <v>376</v>
      </c>
      <c r="E1333" s="29" t="s">
        <v>1500</v>
      </c>
      <c r="F1333" s="29" t="s">
        <v>746</v>
      </c>
      <c r="G1333" s="29" t="s">
        <v>20</v>
      </c>
      <c r="H1333" s="29" t="s">
        <v>79</v>
      </c>
      <c r="I1333" s="42">
        <v>6</v>
      </c>
      <c r="J1333" s="33" t="str">
        <f t="shared" si="22"/>
        <v>Североуральский городской округ, пос. Калья (г Североуральск), ул. Комарова, д. 6</v>
      </c>
      <c r="K1333" s="42">
        <v>1170.2</v>
      </c>
      <c r="L1333" s="42">
        <v>12</v>
      </c>
      <c r="M1333" s="42">
        <v>8</v>
      </c>
      <c r="N1333" s="47" t="s">
        <v>1789</v>
      </c>
      <c r="O1333" s="39">
        <v>42522</v>
      </c>
      <c r="P1333" s="38" t="s">
        <v>1735</v>
      </c>
      <c r="Q1333" s="65">
        <v>3525818.76</v>
      </c>
    </row>
    <row r="1334" spans="1:17" ht="45" x14ac:dyDescent="0.25">
      <c r="A1334" s="1">
        <v>1333</v>
      </c>
      <c r="B1334" s="2" t="s">
        <v>327</v>
      </c>
      <c r="C1334" s="24"/>
      <c r="D1334" s="29" t="s">
        <v>376</v>
      </c>
      <c r="E1334" s="29" t="s">
        <v>1500</v>
      </c>
      <c r="F1334" s="29" t="s">
        <v>381</v>
      </c>
      <c r="G1334" s="29" t="s">
        <v>20</v>
      </c>
      <c r="H1334" s="29" t="s">
        <v>99</v>
      </c>
      <c r="I1334" s="42">
        <v>1</v>
      </c>
      <c r="J1334" s="33" t="str">
        <f t="shared" si="22"/>
        <v>Североуральский городской округ, пос. Покровск-Уральский (г Североуральск), ул. Чапаева, д. 1</v>
      </c>
      <c r="K1334" s="42">
        <v>350</v>
      </c>
      <c r="L1334" s="42">
        <v>8</v>
      </c>
      <c r="M1334" s="42">
        <v>5</v>
      </c>
      <c r="N1334" s="47" t="s">
        <v>1733</v>
      </c>
      <c r="O1334" s="39">
        <v>42234</v>
      </c>
      <c r="P1334" s="38" t="s">
        <v>1729</v>
      </c>
      <c r="Q1334" s="65">
        <v>2383739.2400000002</v>
      </c>
    </row>
    <row r="1335" spans="1:17" ht="23.25" x14ac:dyDescent="0.25">
      <c r="A1335" s="1">
        <v>1334</v>
      </c>
      <c r="B1335" s="2" t="s">
        <v>327</v>
      </c>
      <c r="C1335" s="24"/>
      <c r="D1335" s="29" t="s">
        <v>382</v>
      </c>
      <c r="E1335" s="29" t="s">
        <v>18</v>
      </c>
      <c r="F1335" s="29" t="s">
        <v>383</v>
      </c>
      <c r="G1335" s="29" t="s">
        <v>20</v>
      </c>
      <c r="H1335" s="29" t="s">
        <v>393</v>
      </c>
      <c r="I1335" s="42">
        <v>17</v>
      </c>
      <c r="J1335" s="33" t="str">
        <f t="shared" si="22"/>
        <v>Серовский городской округ, г. Серов, ул. Автодорожная, д. 17</v>
      </c>
      <c r="K1335" s="42">
        <v>2992.9</v>
      </c>
      <c r="L1335" s="42">
        <v>60</v>
      </c>
      <c r="M1335" s="42">
        <v>1</v>
      </c>
      <c r="N1335" s="47" t="s">
        <v>1760</v>
      </c>
      <c r="O1335" s="39">
        <v>42597</v>
      </c>
      <c r="P1335" s="38" t="s">
        <v>1741</v>
      </c>
      <c r="Q1335" s="65">
        <v>2811851.5</v>
      </c>
    </row>
    <row r="1336" spans="1:17" ht="23.25" x14ac:dyDescent="0.25">
      <c r="A1336" s="1">
        <v>1335</v>
      </c>
      <c r="B1336" s="2" t="s">
        <v>327</v>
      </c>
      <c r="C1336" s="24"/>
      <c r="D1336" s="29" t="s">
        <v>382</v>
      </c>
      <c r="E1336" s="29" t="s">
        <v>18</v>
      </c>
      <c r="F1336" s="29" t="s">
        <v>383</v>
      </c>
      <c r="G1336" s="29" t="s">
        <v>20</v>
      </c>
      <c r="H1336" s="29" t="s">
        <v>384</v>
      </c>
      <c r="I1336" s="42">
        <v>3</v>
      </c>
      <c r="J1336" s="33" t="str">
        <f t="shared" si="22"/>
        <v>Серовский городской округ, г. Серов, ул. Агломератчиков, д. 3</v>
      </c>
      <c r="K1336" s="42">
        <v>968</v>
      </c>
      <c r="L1336" s="42">
        <v>12</v>
      </c>
      <c r="M1336" s="42">
        <v>2</v>
      </c>
      <c r="N1336" s="47" t="s">
        <v>1761</v>
      </c>
      <c r="O1336" s="39">
        <v>42528</v>
      </c>
      <c r="P1336" s="38" t="s">
        <v>1762</v>
      </c>
      <c r="Q1336" s="65">
        <v>2247731.2599999998</v>
      </c>
    </row>
    <row r="1337" spans="1:17" ht="23.25" x14ac:dyDescent="0.25">
      <c r="A1337" s="1">
        <v>1336</v>
      </c>
      <c r="B1337" s="2" t="s">
        <v>327</v>
      </c>
      <c r="C1337" s="24"/>
      <c r="D1337" s="29" t="s">
        <v>382</v>
      </c>
      <c r="E1337" s="29" t="s">
        <v>18</v>
      </c>
      <c r="F1337" s="29" t="s">
        <v>383</v>
      </c>
      <c r="G1337" s="29" t="s">
        <v>20</v>
      </c>
      <c r="H1337" s="29" t="s">
        <v>384</v>
      </c>
      <c r="I1337" s="42">
        <v>5</v>
      </c>
      <c r="J1337" s="33" t="str">
        <f t="shared" si="22"/>
        <v>Серовский городской округ, г. Серов, ул. Агломератчиков, д. 5</v>
      </c>
      <c r="K1337" s="42">
        <v>970.9</v>
      </c>
      <c r="L1337" s="42">
        <v>12</v>
      </c>
      <c r="M1337" s="42">
        <v>2</v>
      </c>
      <c r="N1337" s="47" t="s">
        <v>1763</v>
      </c>
      <c r="O1337" s="39">
        <v>42528</v>
      </c>
      <c r="P1337" s="38" t="s">
        <v>1762</v>
      </c>
      <c r="Q1337" s="65">
        <v>2370358.04</v>
      </c>
    </row>
    <row r="1338" spans="1:17" ht="23.25" x14ac:dyDescent="0.25">
      <c r="A1338" s="1">
        <v>1337</v>
      </c>
      <c r="B1338" s="2" t="s">
        <v>327</v>
      </c>
      <c r="C1338" s="24"/>
      <c r="D1338" s="29" t="s">
        <v>382</v>
      </c>
      <c r="E1338" s="29" t="s">
        <v>18</v>
      </c>
      <c r="F1338" s="29" t="s">
        <v>383</v>
      </c>
      <c r="G1338" s="29" t="s">
        <v>20</v>
      </c>
      <c r="H1338" s="29" t="s">
        <v>391</v>
      </c>
      <c r="I1338" s="42">
        <v>1</v>
      </c>
      <c r="J1338" s="33" t="str">
        <f t="shared" si="22"/>
        <v>Серовский городской округ, г. Серов, ул. Больничный Городок, д. 1</v>
      </c>
      <c r="K1338" s="42">
        <v>431.4</v>
      </c>
      <c r="L1338" s="42">
        <v>8</v>
      </c>
      <c r="M1338" s="42">
        <v>5</v>
      </c>
      <c r="N1338" s="47" t="s">
        <v>1764</v>
      </c>
      <c r="O1338" s="39">
        <v>42522</v>
      </c>
      <c r="P1338" s="38" t="s">
        <v>1762</v>
      </c>
      <c r="Q1338" s="65">
        <v>849657.82</v>
      </c>
    </row>
    <row r="1339" spans="1:17" ht="23.25" x14ac:dyDescent="0.25">
      <c r="A1339" s="1">
        <v>1338</v>
      </c>
      <c r="B1339" s="2" t="s">
        <v>327</v>
      </c>
      <c r="C1339" s="24"/>
      <c r="D1339" s="29" t="s">
        <v>382</v>
      </c>
      <c r="E1339" s="29" t="s">
        <v>18</v>
      </c>
      <c r="F1339" s="29" t="s">
        <v>383</v>
      </c>
      <c r="G1339" s="29" t="s">
        <v>20</v>
      </c>
      <c r="H1339" s="29" t="s">
        <v>391</v>
      </c>
      <c r="I1339" s="42">
        <v>2</v>
      </c>
      <c r="J1339" s="33" t="str">
        <f t="shared" si="22"/>
        <v>Серовский городской округ, г. Серов, ул. Больничный Городок, д. 2</v>
      </c>
      <c r="K1339" s="42">
        <v>438.4</v>
      </c>
      <c r="L1339" s="42">
        <v>8</v>
      </c>
      <c r="M1339" s="42">
        <v>5</v>
      </c>
      <c r="N1339" s="47" t="s">
        <v>1764</v>
      </c>
      <c r="O1339" s="39">
        <v>42522</v>
      </c>
      <c r="P1339" s="38" t="s">
        <v>1762</v>
      </c>
      <c r="Q1339" s="65">
        <v>955502.64</v>
      </c>
    </row>
    <row r="1340" spans="1:17" ht="23.25" x14ac:dyDescent="0.25">
      <c r="A1340" s="1">
        <v>1339</v>
      </c>
      <c r="B1340" s="2" t="s">
        <v>327</v>
      </c>
      <c r="C1340" s="24"/>
      <c r="D1340" s="29" t="s">
        <v>382</v>
      </c>
      <c r="E1340" s="29" t="s">
        <v>18</v>
      </c>
      <c r="F1340" s="29" t="s">
        <v>383</v>
      </c>
      <c r="G1340" s="29" t="s">
        <v>20</v>
      </c>
      <c r="H1340" s="29" t="s">
        <v>391</v>
      </c>
      <c r="I1340" s="42">
        <v>3</v>
      </c>
      <c r="J1340" s="33" t="str">
        <f t="shared" si="22"/>
        <v>Серовский городской округ, г. Серов, ул. Больничный Городок, д. 3</v>
      </c>
      <c r="K1340" s="42">
        <v>286</v>
      </c>
      <c r="L1340" s="42">
        <v>4</v>
      </c>
      <c r="M1340" s="42">
        <v>3</v>
      </c>
      <c r="N1340" s="47" t="s">
        <v>1764</v>
      </c>
      <c r="O1340" s="39">
        <v>42522</v>
      </c>
      <c r="P1340" s="38" t="s">
        <v>1762</v>
      </c>
      <c r="Q1340" s="65">
        <v>460608.28</v>
      </c>
    </row>
    <row r="1341" spans="1:17" ht="23.25" x14ac:dyDescent="0.25">
      <c r="A1341" s="1">
        <v>1340</v>
      </c>
      <c r="B1341" s="2" t="s">
        <v>327</v>
      </c>
      <c r="C1341" s="24"/>
      <c r="D1341" s="29" t="s">
        <v>382</v>
      </c>
      <c r="E1341" s="29" t="s">
        <v>18</v>
      </c>
      <c r="F1341" s="29" t="s">
        <v>383</v>
      </c>
      <c r="G1341" s="29" t="s">
        <v>20</v>
      </c>
      <c r="H1341" s="29" t="s">
        <v>391</v>
      </c>
      <c r="I1341" s="42">
        <v>4</v>
      </c>
      <c r="J1341" s="33" t="str">
        <f t="shared" si="22"/>
        <v>Серовский городской округ, г. Серов, ул. Больничный Городок, д. 4</v>
      </c>
      <c r="K1341" s="42">
        <v>268.39999999999998</v>
      </c>
      <c r="L1341" s="42">
        <v>4</v>
      </c>
      <c r="M1341" s="42">
        <v>3</v>
      </c>
      <c r="N1341" s="47" t="s">
        <v>1764</v>
      </c>
      <c r="O1341" s="39">
        <v>42522</v>
      </c>
      <c r="P1341" s="38" t="s">
        <v>1762</v>
      </c>
      <c r="Q1341" s="65">
        <v>484800.64</v>
      </c>
    </row>
    <row r="1342" spans="1:17" ht="23.25" x14ac:dyDescent="0.25">
      <c r="A1342" s="1">
        <v>1341</v>
      </c>
      <c r="B1342" s="2" t="s">
        <v>327</v>
      </c>
      <c r="C1342" s="24"/>
      <c r="D1342" s="29" t="s">
        <v>382</v>
      </c>
      <c r="E1342" s="29" t="s">
        <v>18</v>
      </c>
      <c r="F1342" s="29" t="s">
        <v>383</v>
      </c>
      <c r="G1342" s="29" t="s">
        <v>20</v>
      </c>
      <c r="H1342" s="29" t="s">
        <v>391</v>
      </c>
      <c r="I1342" s="42">
        <v>5</v>
      </c>
      <c r="J1342" s="33" t="str">
        <f t="shared" si="22"/>
        <v>Серовский городской округ, г. Серов, ул. Больничный Городок, д. 5</v>
      </c>
      <c r="K1342" s="42">
        <v>419.6</v>
      </c>
      <c r="L1342" s="42">
        <v>20</v>
      </c>
      <c r="M1342" s="42">
        <v>3</v>
      </c>
      <c r="N1342" s="47" t="s">
        <v>1764</v>
      </c>
      <c r="O1342" s="39">
        <v>42522</v>
      </c>
      <c r="P1342" s="38" t="s">
        <v>1762</v>
      </c>
      <c r="Q1342" s="65">
        <v>827373.52</v>
      </c>
    </row>
    <row r="1343" spans="1:17" ht="22.5" x14ac:dyDescent="0.25">
      <c r="A1343" s="1">
        <v>1342</v>
      </c>
      <c r="B1343" s="2" t="s">
        <v>327</v>
      </c>
      <c r="C1343" s="24"/>
      <c r="D1343" s="29" t="s">
        <v>382</v>
      </c>
      <c r="E1343" s="29" t="s">
        <v>18</v>
      </c>
      <c r="F1343" s="29" t="s">
        <v>383</v>
      </c>
      <c r="G1343" s="29" t="s">
        <v>20</v>
      </c>
      <c r="H1343" s="29" t="s">
        <v>385</v>
      </c>
      <c r="I1343" s="42">
        <v>8</v>
      </c>
      <c r="J1343" s="33" t="str">
        <f t="shared" si="22"/>
        <v>Серовский городской округ, г. Серов, ул. Братская, д. 8</v>
      </c>
      <c r="K1343" s="42">
        <v>597.1</v>
      </c>
      <c r="L1343" s="42">
        <v>15</v>
      </c>
      <c r="M1343" s="42">
        <v>5</v>
      </c>
      <c r="N1343" s="47" t="s">
        <v>1763</v>
      </c>
      <c r="O1343" s="39">
        <v>42528</v>
      </c>
      <c r="P1343" s="38" t="s">
        <v>1762</v>
      </c>
      <c r="Q1343" s="65">
        <v>779109.16</v>
      </c>
    </row>
    <row r="1344" spans="1:17" x14ac:dyDescent="0.25">
      <c r="A1344" s="1">
        <v>1343</v>
      </c>
      <c r="B1344" s="2" t="s">
        <v>327</v>
      </c>
      <c r="C1344" s="24"/>
      <c r="D1344" s="29" t="s">
        <v>382</v>
      </c>
      <c r="E1344" s="29" t="s">
        <v>18</v>
      </c>
      <c r="F1344" s="29" t="s">
        <v>383</v>
      </c>
      <c r="G1344" s="29" t="s">
        <v>20</v>
      </c>
      <c r="H1344" s="29" t="s">
        <v>394</v>
      </c>
      <c r="I1344" s="42" t="s">
        <v>117</v>
      </c>
      <c r="J1344" s="33" t="str">
        <f t="shared" si="22"/>
        <v>Серовский городской округ, г. Серов, ул. Жданова, д. 13А</v>
      </c>
      <c r="K1344" s="42">
        <v>2139.3000000000002</v>
      </c>
      <c r="L1344" s="42">
        <v>63</v>
      </c>
      <c r="M1344" s="42">
        <v>1</v>
      </c>
      <c r="N1344" s="47" t="s">
        <v>1760</v>
      </c>
      <c r="O1344" s="39">
        <v>42597</v>
      </c>
      <c r="P1344" s="38" t="s">
        <v>1741</v>
      </c>
      <c r="Q1344" s="65">
        <v>2292553.56</v>
      </c>
    </row>
    <row r="1345" spans="1:17" ht="33.75" x14ac:dyDescent="0.25">
      <c r="A1345" s="1">
        <v>1344</v>
      </c>
      <c r="B1345" s="2" t="s">
        <v>327</v>
      </c>
      <c r="C1345" s="49"/>
      <c r="D1345" s="50" t="s">
        <v>382</v>
      </c>
      <c r="E1345" s="50" t="s">
        <v>18</v>
      </c>
      <c r="F1345" s="50" t="s">
        <v>383</v>
      </c>
      <c r="G1345" s="50" t="s">
        <v>20</v>
      </c>
      <c r="H1345" s="50" t="s">
        <v>396</v>
      </c>
      <c r="I1345" s="67" t="s">
        <v>1115</v>
      </c>
      <c r="J1345" s="52" t="str">
        <f t="shared" si="22"/>
        <v>Серовский городской округ, г. Серов, ул. Заславского, д. 15/6</v>
      </c>
      <c r="K1345" s="67">
        <v>15993.4</v>
      </c>
      <c r="L1345" s="67">
        <v>192</v>
      </c>
      <c r="M1345" s="67">
        <v>6</v>
      </c>
      <c r="N1345" s="53" t="s">
        <v>1296</v>
      </c>
      <c r="O1345" s="54">
        <v>42598</v>
      </c>
      <c r="P1345" s="55" t="s">
        <v>1497</v>
      </c>
      <c r="Q1345" s="65">
        <v>11557149.02</v>
      </c>
    </row>
    <row r="1346" spans="1:17" ht="33.75" x14ac:dyDescent="0.25">
      <c r="A1346" s="1">
        <v>1345</v>
      </c>
      <c r="B1346" s="2" t="s">
        <v>327</v>
      </c>
      <c r="C1346" s="49"/>
      <c r="D1346" s="50" t="s">
        <v>382</v>
      </c>
      <c r="E1346" s="50" t="s">
        <v>18</v>
      </c>
      <c r="F1346" s="50" t="s">
        <v>383</v>
      </c>
      <c r="G1346" s="50" t="s">
        <v>20</v>
      </c>
      <c r="H1346" s="50" t="s">
        <v>396</v>
      </c>
      <c r="I1346" s="51">
        <v>21</v>
      </c>
      <c r="J1346" s="52" t="str">
        <f t="shared" si="22"/>
        <v>Серовский городской округ, г. Серов, ул. Заславского, д. 21</v>
      </c>
      <c r="K1346" s="51">
        <v>4260</v>
      </c>
      <c r="L1346" s="51">
        <v>49</v>
      </c>
      <c r="M1346" s="51">
        <v>1</v>
      </c>
      <c r="N1346" s="53" t="s">
        <v>1296</v>
      </c>
      <c r="O1346" s="54">
        <v>42598</v>
      </c>
      <c r="P1346" s="55" t="s">
        <v>1497</v>
      </c>
      <c r="Q1346" s="65">
        <v>1919357.73</v>
      </c>
    </row>
    <row r="1347" spans="1:17" ht="23.25" x14ac:dyDescent="0.25">
      <c r="A1347" s="1">
        <v>1346</v>
      </c>
      <c r="B1347" s="2" t="s">
        <v>327</v>
      </c>
      <c r="C1347" s="24"/>
      <c r="D1347" s="29" t="s">
        <v>382</v>
      </c>
      <c r="E1347" s="29" t="s">
        <v>18</v>
      </c>
      <c r="F1347" s="29" t="s">
        <v>383</v>
      </c>
      <c r="G1347" s="29" t="s">
        <v>20</v>
      </c>
      <c r="H1347" s="29" t="s">
        <v>331</v>
      </c>
      <c r="I1347" s="42">
        <v>13</v>
      </c>
      <c r="J1347" s="33" t="str">
        <f t="shared" si="22"/>
        <v>Серовский городской округ, г. Серов, ул. Карпинского, д. 13</v>
      </c>
      <c r="K1347" s="42">
        <v>329.4</v>
      </c>
      <c r="L1347" s="42">
        <v>8</v>
      </c>
      <c r="M1347" s="42">
        <v>6</v>
      </c>
      <c r="N1347" s="47" t="s">
        <v>1765</v>
      </c>
      <c r="O1347" s="39">
        <v>42314</v>
      </c>
      <c r="P1347" s="38" t="s">
        <v>1716</v>
      </c>
      <c r="Q1347" s="65">
        <v>829626.09</v>
      </c>
    </row>
    <row r="1348" spans="1:17" ht="23.25" x14ac:dyDescent="0.25">
      <c r="A1348" s="1">
        <v>1347</v>
      </c>
      <c r="B1348" s="2" t="s">
        <v>327</v>
      </c>
      <c r="C1348" s="24"/>
      <c r="D1348" s="29" t="s">
        <v>382</v>
      </c>
      <c r="E1348" s="29" t="s">
        <v>18</v>
      </c>
      <c r="F1348" s="29" t="s">
        <v>383</v>
      </c>
      <c r="G1348" s="29" t="s">
        <v>20</v>
      </c>
      <c r="H1348" s="29" t="s">
        <v>331</v>
      </c>
      <c r="I1348" s="42">
        <v>14</v>
      </c>
      <c r="J1348" s="33" t="str">
        <f t="shared" si="22"/>
        <v>Серовский городской округ, г. Серов, ул. Карпинского, д. 14</v>
      </c>
      <c r="K1348" s="42">
        <v>245.5</v>
      </c>
      <c r="L1348" s="42">
        <v>8</v>
      </c>
      <c r="M1348" s="42">
        <v>5</v>
      </c>
      <c r="N1348" s="47" t="s">
        <v>1765</v>
      </c>
      <c r="O1348" s="39">
        <v>42314</v>
      </c>
      <c r="P1348" s="38" t="s">
        <v>1716</v>
      </c>
      <c r="Q1348" s="65">
        <v>793201.9</v>
      </c>
    </row>
    <row r="1349" spans="1:17" ht="23.25" x14ac:dyDescent="0.25">
      <c r="A1349" s="1">
        <v>1348</v>
      </c>
      <c r="B1349" s="2" t="s">
        <v>327</v>
      </c>
      <c r="C1349" s="24"/>
      <c r="D1349" s="29" t="s">
        <v>382</v>
      </c>
      <c r="E1349" s="29" t="s">
        <v>18</v>
      </c>
      <c r="F1349" s="29" t="s">
        <v>383</v>
      </c>
      <c r="G1349" s="29" t="s">
        <v>20</v>
      </c>
      <c r="H1349" s="29" t="s">
        <v>331</v>
      </c>
      <c r="I1349" s="42">
        <v>15</v>
      </c>
      <c r="J1349" s="33" t="str">
        <f t="shared" si="22"/>
        <v>Серовский городской округ, г. Серов, ул. Карпинского, д. 15</v>
      </c>
      <c r="K1349" s="42">
        <v>339.4</v>
      </c>
      <c r="L1349" s="42">
        <v>8</v>
      </c>
      <c r="M1349" s="42">
        <v>6</v>
      </c>
      <c r="N1349" s="47" t="s">
        <v>1765</v>
      </c>
      <c r="O1349" s="39">
        <v>42314</v>
      </c>
      <c r="P1349" s="38" t="s">
        <v>1716</v>
      </c>
      <c r="Q1349" s="65">
        <v>882475.18</v>
      </c>
    </row>
    <row r="1350" spans="1:17" ht="23.25" x14ac:dyDescent="0.25">
      <c r="A1350" s="1">
        <v>1349</v>
      </c>
      <c r="B1350" s="2" t="s">
        <v>327</v>
      </c>
      <c r="C1350" s="24"/>
      <c r="D1350" s="29" t="s">
        <v>382</v>
      </c>
      <c r="E1350" s="29" t="s">
        <v>18</v>
      </c>
      <c r="F1350" s="29" t="s">
        <v>383</v>
      </c>
      <c r="G1350" s="29" t="s">
        <v>20</v>
      </c>
      <c r="H1350" s="29" t="s">
        <v>331</v>
      </c>
      <c r="I1350" s="42">
        <v>16</v>
      </c>
      <c r="J1350" s="33" t="str">
        <f t="shared" si="22"/>
        <v>Серовский городской округ, г. Серов, ул. Карпинского, д. 16</v>
      </c>
      <c r="K1350" s="42">
        <v>295.7</v>
      </c>
      <c r="L1350" s="42">
        <v>8</v>
      </c>
      <c r="M1350" s="42">
        <v>2</v>
      </c>
      <c r="N1350" s="47" t="s">
        <v>1766</v>
      </c>
      <c r="O1350" s="39">
        <v>42485</v>
      </c>
      <c r="P1350" s="38" t="s">
        <v>1711</v>
      </c>
      <c r="Q1350" s="65">
        <v>476170.18</v>
      </c>
    </row>
    <row r="1351" spans="1:17" ht="23.25" x14ac:dyDescent="0.25">
      <c r="A1351" s="1">
        <v>1350</v>
      </c>
      <c r="B1351" s="2" t="s">
        <v>327</v>
      </c>
      <c r="C1351" s="24"/>
      <c r="D1351" s="29" t="s">
        <v>382</v>
      </c>
      <c r="E1351" s="29" t="s">
        <v>18</v>
      </c>
      <c r="F1351" s="29" t="s">
        <v>383</v>
      </c>
      <c r="G1351" s="29" t="s">
        <v>20</v>
      </c>
      <c r="H1351" s="29" t="s">
        <v>331</v>
      </c>
      <c r="I1351" s="42">
        <v>17</v>
      </c>
      <c r="J1351" s="33" t="str">
        <f t="shared" si="22"/>
        <v>Серовский городской округ, г. Серов, ул. Карпинского, д. 17</v>
      </c>
      <c r="K1351" s="42">
        <v>333.5</v>
      </c>
      <c r="L1351" s="42">
        <v>8</v>
      </c>
      <c r="M1351" s="42">
        <v>3</v>
      </c>
      <c r="N1351" s="47" t="s">
        <v>1765</v>
      </c>
      <c r="O1351" s="39">
        <v>42314</v>
      </c>
      <c r="P1351" s="38" t="s">
        <v>1716</v>
      </c>
      <c r="Q1351" s="65">
        <v>722195.4</v>
      </c>
    </row>
    <row r="1352" spans="1:17" ht="23.25" x14ac:dyDescent="0.25">
      <c r="A1352" s="1">
        <v>1351</v>
      </c>
      <c r="B1352" s="2" t="s">
        <v>327</v>
      </c>
      <c r="C1352" s="24"/>
      <c r="D1352" s="29" t="s">
        <v>382</v>
      </c>
      <c r="E1352" s="29" t="s">
        <v>18</v>
      </c>
      <c r="F1352" s="29" t="s">
        <v>383</v>
      </c>
      <c r="G1352" s="29" t="s">
        <v>20</v>
      </c>
      <c r="H1352" s="29" t="s">
        <v>331</v>
      </c>
      <c r="I1352" s="42">
        <v>18</v>
      </c>
      <c r="J1352" s="33" t="str">
        <f t="shared" si="22"/>
        <v>Серовский городской округ, г. Серов, ул. Карпинского, д. 18</v>
      </c>
      <c r="K1352" s="42">
        <v>259.39999999999998</v>
      </c>
      <c r="L1352" s="42">
        <v>8</v>
      </c>
      <c r="M1352" s="42">
        <v>2</v>
      </c>
      <c r="N1352" s="47" t="s">
        <v>1766</v>
      </c>
      <c r="O1352" s="39">
        <v>42485</v>
      </c>
      <c r="P1352" s="38" t="s">
        <v>1711</v>
      </c>
      <c r="Q1352" s="65">
        <v>457802.71</v>
      </c>
    </row>
    <row r="1353" spans="1:17" ht="23.25" x14ac:dyDescent="0.25">
      <c r="A1353" s="1">
        <v>1352</v>
      </c>
      <c r="B1353" s="2" t="s">
        <v>327</v>
      </c>
      <c r="C1353" s="24"/>
      <c r="D1353" s="29" t="s">
        <v>382</v>
      </c>
      <c r="E1353" s="29" t="s">
        <v>18</v>
      </c>
      <c r="F1353" s="29" t="s">
        <v>383</v>
      </c>
      <c r="G1353" s="29" t="s">
        <v>20</v>
      </c>
      <c r="H1353" s="29" t="s">
        <v>331</v>
      </c>
      <c r="I1353" s="42" t="s">
        <v>115</v>
      </c>
      <c r="J1353" s="33" t="str">
        <f t="shared" si="22"/>
        <v>Серовский городской округ, г. Серов, ул. Карпинского, д. 1А</v>
      </c>
      <c r="K1353" s="42">
        <v>377.9</v>
      </c>
      <c r="L1353" s="42">
        <v>8</v>
      </c>
      <c r="M1353" s="42">
        <v>6</v>
      </c>
      <c r="N1353" s="47" t="s">
        <v>1765</v>
      </c>
      <c r="O1353" s="39">
        <v>42314</v>
      </c>
      <c r="P1353" s="38" t="s">
        <v>1716</v>
      </c>
      <c r="Q1353" s="65">
        <v>942077.78</v>
      </c>
    </row>
    <row r="1354" spans="1:17" ht="23.25" x14ac:dyDescent="0.25">
      <c r="A1354" s="1">
        <v>1353</v>
      </c>
      <c r="B1354" s="2" t="s">
        <v>327</v>
      </c>
      <c r="C1354" s="24"/>
      <c r="D1354" s="29" t="s">
        <v>382</v>
      </c>
      <c r="E1354" s="29" t="s">
        <v>18</v>
      </c>
      <c r="F1354" s="29" t="s">
        <v>383</v>
      </c>
      <c r="G1354" s="29" t="s">
        <v>20</v>
      </c>
      <c r="H1354" s="29" t="s">
        <v>331</v>
      </c>
      <c r="I1354" s="42">
        <v>20</v>
      </c>
      <c r="J1354" s="33" t="str">
        <f t="shared" si="22"/>
        <v>Серовский городской округ, г. Серов, ул. Карпинского, д. 20</v>
      </c>
      <c r="K1354" s="42">
        <v>242</v>
      </c>
      <c r="L1354" s="42">
        <v>8</v>
      </c>
      <c r="M1354" s="42">
        <v>3</v>
      </c>
      <c r="N1354" s="47" t="s">
        <v>1767</v>
      </c>
      <c r="O1354" s="39">
        <v>42314</v>
      </c>
      <c r="P1354" s="38" t="s">
        <v>1716</v>
      </c>
      <c r="Q1354" s="65">
        <v>652187.18000000005</v>
      </c>
    </row>
    <row r="1355" spans="1:17" ht="23.25" x14ac:dyDescent="0.25">
      <c r="A1355" s="1">
        <v>1354</v>
      </c>
      <c r="B1355" s="2" t="s">
        <v>327</v>
      </c>
      <c r="C1355" s="24"/>
      <c r="D1355" s="29" t="s">
        <v>382</v>
      </c>
      <c r="E1355" s="29" t="s">
        <v>18</v>
      </c>
      <c r="F1355" s="29" t="s">
        <v>383</v>
      </c>
      <c r="G1355" s="29" t="s">
        <v>20</v>
      </c>
      <c r="H1355" s="29" t="s">
        <v>331</v>
      </c>
      <c r="I1355" s="42">
        <v>21</v>
      </c>
      <c r="J1355" s="33" t="str">
        <f t="shared" si="22"/>
        <v>Серовский городской округ, г. Серов, ул. Карпинского, д. 21</v>
      </c>
      <c r="K1355" s="42">
        <v>331.1</v>
      </c>
      <c r="L1355" s="42">
        <v>8</v>
      </c>
      <c r="M1355" s="42">
        <v>3</v>
      </c>
      <c r="N1355" s="47" t="s">
        <v>1765</v>
      </c>
      <c r="O1355" s="39">
        <v>42314</v>
      </c>
      <c r="P1355" s="38" t="s">
        <v>1716</v>
      </c>
      <c r="Q1355" s="65">
        <v>776224.06</v>
      </c>
    </row>
    <row r="1356" spans="1:17" ht="23.25" x14ac:dyDescent="0.25">
      <c r="A1356" s="1">
        <v>1355</v>
      </c>
      <c r="B1356" s="2" t="s">
        <v>327</v>
      </c>
      <c r="C1356" s="24"/>
      <c r="D1356" s="29" t="s">
        <v>382</v>
      </c>
      <c r="E1356" s="29" t="s">
        <v>18</v>
      </c>
      <c r="F1356" s="29" t="s">
        <v>383</v>
      </c>
      <c r="G1356" s="29" t="s">
        <v>20</v>
      </c>
      <c r="H1356" s="29" t="s">
        <v>331</v>
      </c>
      <c r="I1356" s="42">
        <v>22</v>
      </c>
      <c r="J1356" s="33" t="str">
        <f t="shared" si="22"/>
        <v>Серовский городской округ, г. Серов, ул. Карпинского, д. 22</v>
      </c>
      <c r="K1356" s="42">
        <v>247.2</v>
      </c>
      <c r="L1356" s="42">
        <v>8</v>
      </c>
      <c r="M1356" s="42">
        <v>3</v>
      </c>
      <c r="N1356" s="47" t="s">
        <v>1765</v>
      </c>
      <c r="O1356" s="39">
        <v>42314</v>
      </c>
      <c r="P1356" s="38" t="s">
        <v>1716</v>
      </c>
      <c r="Q1356" s="65">
        <v>567640.18000000005</v>
      </c>
    </row>
    <row r="1357" spans="1:17" ht="23.25" x14ac:dyDescent="0.25">
      <c r="A1357" s="1">
        <v>1356</v>
      </c>
      <c r="B1357" s="2" t="s">
        <v>327</v>
      </c>
      <c r="C1357" s="24"/>
      <c r="D1357" s="29" t="s">
        <v>382</v>
      </c>
      <c r="E1357" s="29" t="s">
        <v>18</v>
      </c>
      <c r="F1357" s="29" t="s">
        <v>383</v>
      </c>
      <c r="G1357" s="29" t="s">
        <v>20</v>
      </c>
      <c r="H1357" s="29" t="s">
        <v>331</v>
      </c>
      <c r="I1357" s="42">
        <v>23</v>
      </c>
      <c r="J1357" s="33" t="str">
        <f t="shared" si="22"/>
        <v>Серовский городской округ, г. Серов, ул. Карпинского, д. 23</v>
      </c>
      <c r="K1357" s="42">
        <v>337.9</v>
      </c>
      <c r="L1357" s="42">
        <v>8</v>
      </c>
      <c r="M1357" s="42">
        <v>5</v>
      </c>
      <c r="N1357" s="47" t="s">
        <v>1765</v>
      </c>
      <c r="O1357" s="39">
        <v>42314</v>
      </c>
      <c r="P1357" s="38" t="s">
        <v>1716</v>
      </c>
      <c r="Q1357" s="65">
        <v>952346.14</v>
      </c>
    </row>
    <row r="1358" spans="1:17" ht="23.25" x14ac:dyDescent="0.25">
      <c r="A1358" s="1">
        <v>1357</v>
      </c>
      <c r="B1358" s="2" t="s">
        <v>327</v>
      </c>
      <c r="C1358" s="24"/>
      <c r="D1358" s="29" t="s">
        <v>382</v>
      </c>
      <c r="E1358" s="29" t="s">
        <v>18</v>
      </c>
      <c r="F1358" s="29" t="s">
        <v>383</v>
      </c>
      <c r="G1358" s="29" t="s">
        <v>20</v>
      </c>
      <c r="H1358" s="29" t="s">
        <v>331</v>
      </c>
      <c r="I1358" s="42">
        <v>24</v>
      </c>
      <c r="J1358" s="33" t="str">
        <f t="shared" si="22"/>
        <v>Серовский городской округ, г. Серов, ул. Карпинского, д. 24</v>
      </c>
      <c r="K1358" s="42">
        <v>242.9</v>
      </c>
      <c r="L1358" s="42">
        <v>8</v>
      </c>
      <c r="M1358" s="42">
        <v>3</v>
      </c>
      <c r="N1358" s="47" t="s">
        <v>1765</v>
      </c>
      <c r="O1358" s="39">
        <v>42314</v>
      </c>
      <c r="P1358" s="38" t="s">
        <v>1716</v>
      </c>
      <c r="Q1358" s="65">
        <v>518235.94</v>
      </c>
    </row>
    <row r="1359" spans="1:17" ht="23.25" x14ac:dyDescent="0.25">
      <c r="A1359" s="1">
        <v>1358</v>
      </c>
      <c r="B1359" s="2" t="s">
        <v>327</v>
      </c>
      <c r="C1359" s="24"/>
      <c r="D1359" s="29" t="s">
        <v>382</v>
      </c>
      <c r="E1359" s="29" t="s">
        <v>18</v>
      </c>
      <c r="F1359" s="29" t="s">
        <v>383</v>
      </c>
      <c r="G1359" s="29" t="s">
        <v>20</v>
      </c>
      <c r="H1359" s="29" t="s">
        <v>331</v>
      </c>
      <c r="I1359" s="42">
        <v>25</v>
      </c>
      <c r="J1359" s="33" t="str">
        <f t="shared" si="22"/>
        <v>Серовский городской округ, г. Серов, ул. Карпинского, д. 25</v>
      </c>
      <c r="K1359" s="42">
        <v>333.3</v>
      </c>
      <c r="L1359" s="42">
        <v>8</v>
      </c>
      <c r="M1359" s="42">
        <v>1</v>
      </c>
      <c r="N1359" s="47" t="s">
        <v>1768</v>
      </c>
      <c r="O1359" s="39">
        <v>42485</v>
      </c>
      <c r="P1359" s="38" t="s">
        <v>1711</v>
      </c>
      <c r="Q1359" s="65">
        <v>329652.17</v>
      </c>
    </row>
    <row r="1360" spans="1:17" ht="23.25" x14ac:dyDescent="0.25">
      <c r="A1360" s="1">
        <v>1359</v>
      </c>
      <c r="B1360" s="2" t="s">
        <v>327</v>
      </c>
      <c r="C1360" s="24"/>
      <c r="D1360" s="29" t="s">
        <v>382</v>
      </c>
      <c r="E1360" s="29" t="s">
        <v>18</v>
      </c>
      <c r="F1360" s="29" t="s">
        <v>383</v>
      </c>
      <c r="G1360" s="29" t="s">
        <v>20</v>
      </c>
      <c r="H1360" s="29" t="s">
        <v>331</v>
      </c>
      <c r="I1360" s="42">
        <v>26</v>
      </c>
      <c r="J1360" s="33" t="str">
        <f t="shared" si="22"/>
        <v>Серовский городской округ, г. Серов, ул. Карпинского, д. 26</v>
      </c>
      <c r="K1360" s="42">
        <v>332.3</v>
      </c>
      <c r="L1360" s="42">
        <v>8</v>
      </c>
      <c r="M1360" s="42">
        <v>2</v>
      </c>
      <c r="N1360" s="47" t="s">
        <v>1766</v>
      </c>
      <c r="O1360" s="39">
        <v>42485</v>
      </c>
      <c r="P1360" s="38" t="s">
        <v>1711</v>
      </c>
      <c r="Q1360" s="65">
        <v>477781.18</v>
      </c>
    </row>
    <row r="1361" spans="1:17" ht="23.25" x14ac:dyDescent="0.25">
      <c r="A1361" s="1">
        <v>1360</v>
      </c>
      <c r="B1361" s="2" t="s">
        <v>327</v>
      </c>
      <c r="C1361" s="24"/>
      <c r="D1361" s="29" t="s">
        <v>382</v>
      </c>
      <c r="E1361" s="29" t="s">
        <v>18</v>
      </c>
      <c r="F1361" s="29" t="s">
        <v>383</v>
      </c>
      <c r="G1361" s="29" t="s">
        <v>20</v>
      </c>
      <c r="H1361" s="29" t="s">
        <v>331</v>
      </c>
      <c r="I1361" s="42">
        <v>28</v>
      </c>
      <c r="J1361" s="33" t="str">
        <f t="shared" si="22"/>
        <v>Серовский городской округ, г. Серов, ул. Карпинского, д. 28</v>
      </c>
      <c r="K1361" s="42">
        <v>333.4</v>
      </c>
      <c r="L1361" s="42">
        <v>8</v>
      </c>
      <c r="M1361" s="42">
        <v>1</v>
      </c>
      <c r="N1361" s="47" t="s">
        <v>1766</v>
      </c>
      <c r="O1361" s="39">
        <v>42485</v>
      </c>
      <c r="P1361" s="38" t="s">
        <v>1711</v>
      </c>
      <c r="Q1361" s="65">
        <v>144090.73000000001</v>
      </c>
    </row>
    <row r="1362" spans="1:17" ht="23.25" x14ac:dyDescent="0.25">
      <c r="A1362" s="1">
        <v>1361</v>
      </c>
      <c r="B1362" s="2" t="s">
        <v>327</v>
      </c>
      <c r="C1362" s="24"/>
      <c r="D1362" s="29" t="s">
        <v>382</v>
      </c>
      <c r="E1362" s="29" t="s">
        <v>18</v>
      </c>
      <c r="F1362" s="29" t="s">
        <v>383</v>
      </c>
      <c r="G1362" s="29" t="s">
        <v>20</v>
      </c>
      <c r="H1362" s="29" t="s">
        <v>331</v>
      </c>
      <c r="I1362" s="42" t="s">
        <v>124</v>
      </c>
      <c r="J1362" s="33" t="str">
        <f t="shared" si="22"/>
        <v>Серовский городской округ, г. Серов, ул. Карпинского, д. 2А</v>
      </c>
      <c r="K1362" s="42">
        <v>376.1</v>
      </c>
      <c r="L1362" s="42">
        <v>8</v>
      </c>
      <c r="M1362" s="42">
        <v>6</v>
      </c>
      <c r="N1362" s="47" t="s">
        <v>1978</v>
      </c>
      <c r="O1362" s="39" t="s">
        <v>1979</v>
      </c>
      <c r="P1362" s="38" t="s">
        <v>1716</v>
      </c>
      <c r="Q1362" s="65">
        <v>868727.79999999993</v>
      </c>
    </row>
    <row r="1363" spans="1:17" ht="23.25" x14ac:dyDescent="0.25">
      <c r="A1363" s="1">
        <v>1362</v>
      </c>
      <c r="B1363" s="2" t="s">
        <v>327</v>
      </c>
      <c r="C1363" s="24"/>
      <c r="D1363" s="29" t="s">
        <v>382</v>
      </c>
      <c r="E1363" s="29" t="s">
        <v>18</v>
      </c>
      <c r="F1363" s="29" t="s">
        <v>383</v>
      </c>
      <c r="G1363" s="29" t="s">
        <v>20</v>
      </c>
      <c r="H1363" s="29" t="s">
        <v>331</v>
      </c>
      <c r="I1363" s="42" t="s">
        <v>408</v>
      </c>
      <c r="J1363" s="33" t="str">
        <f t="shared" si="22"/>
        <v>Серовский городской округ, г. Серов, ул. Карпинского, д. 3А</v>
      </c>
      <c r="K1363" s="42">
        <v>380.2</v>
      </c>
      <c r="L1363" s="42">
        <v>8</v>
      </c>
      <c r="M1363" s="42">
        <v>7</v>
      </c>
      <c r="N1363" s="47" t="s">
        <v>1765</v>
      </c>
      <c r="O1363" s="39">
        <v>42314</v>
      </c>
      <c r="P1363" s="38" t="s">
        <v>1716</v>
      </c>
      <c r="Q1363" s="65">
        <v>1016728.7</v>
      </c>
    </row>
    <row r="1364" spans="1:17" ht="23.25" x14ac:dyDescent="0.25">
      <c r="A1364" s="1">
        <v>1363</v>
      </c>
      <c r="B1364" s="2" t="s">
        <v>327</v>
      </c>
      <c r="C1364" s="24"/>
      <c r="D1364" s="29" t="s">
        <v>382</v>
      </c>
      <c r="E1364" s="29" t="s">
        <v>18</v>
      </c>
      <c r="F1364" s="29" t="s">
        <v>383</v>
      </c>
      <c r="G1364" s="29" t="s">
        <v>20</v>
      </c>
      <c r="H1364" s="29" t="s">
        <v>331</v>
      </c>
      <c r="I1364" s="42" t="s">
        <v>401</v>
      </c>
      <c r="J1364" s="33" t="str">
        <f t="shared" si="22"/>
        <v>Серовский городской округ, г. Серов, ул. Карпинского, д. 4А</v>
      </c>
      <c r="K1364" s="42">
        <v>369.9</v>
      </c>
      <c r="L1364" s="42">
        <v>8</v>
      </c>
      <c r="M1364" s="42">
        <v>6</v>
      </c>
      <c r="N1364" s="47" t="s">
        <v>1978</v>
      </c>
      <c r="O1364" s="39" t="s">
        <v>1979</v>
      </c>
      <c r="P1364" s="38" t="s">
        <v>1716</v>
      </c>
      <c r="Q1364" s="66">
        <v>613375.80000000005</v>
      </c>
    </row>
    <row r="1365" spans="1:17" ht="23.25" x14ac:dyDescent="0.25">
      <c r="A1365" s="1">
        <v>1364</v>
      </c>
      <c r="B1365" s="2" t="s">
        <v>327</v>
      </c>
      <c r="C1365" s="24"/>
      <c r="D1365" s="29" t="s">
        <v>382</v>
      </c>
      <c r="E1365" s="29" t="s">
        <v>18</v>
      </c>
      <c r="F1365" s="29" t="s">
        <v>383</v>
      </c>
      <c r="G1365" s="29" t="s">
        <v>20</v>
      </c>
      <c r="H1365" s="29" t="s">
        <v>331</v>
      </c>
      <c r="I1365" s="42" t="s">
        <v>414</v>
      </c>
      <c r="J1365" s="33" t="str">
        <f t="shared" si="22"/>
        <v>Серовский городской округ, г. Серов, ул. Карпинского, д. 5А</v>
      </c>
      <c r="K1365" s="42">
        <v>379.5</v>
      </c>
      <c r="L1365" s="42">
        <v>8</v>
      </c>
      <c r="M1365" s="42">
        <v>3</v>
      </c>
      <c r="N1365" s="47" t="s">
        <v>1763</v>
      </c>
      <c r="O1365" s="39">
        <v>42528</v>
      </c>
      <c r="P1365" s="38" t="s">
        <v>1762</v>
      </c>
      <c r="Q1365" s="65">
        <v>532067.9</v>
      </c>
    </row>
    <row r="1366" spans="1:17" ht="23.25" x14ac:dyDescent="0.25">
      <c r="A1366" s="1">
        <v>1365</v>
      </c>
      <c r="B1366" s="2" t="s">
        <v>327</v>
      </c>
      <c r="C1366" s="24"/>
      <c r="D1366" s="29" t="s">
        <v>382</v>
      </c>
      <c r="E1366" s="29" t="s">
        <v>18</v>
      </c>
      <c r="F1366" s="29" t="s">
        <v>383</v>
      </c>
      <c r="G1366" s="29" t="s">
        <v>20</v>
      </c>
      <c r="H1366" s="29" t="s">
        <v>331</v>
      </c>
      <c r="I1366" s="42" t="s">
        <v>317</v>
      </c>
      <c r="J1366" s="33" t="str">
        <f t="shared" si="22"/>
        <v>Серовский городской округ, г. Серов, ул. Карпинского, д. 6А</v>
      </c>
      <c r="K1366" s="42">
        <v>376.5</v>
      </c>
      <c r="L1366" s="42">
        <v>8</v>
      </c>
      <c r="M1366" s="42">
        <v>3</v>
      </c>
      <c r="N1366" s="47" t="s">
        <v>1765</v>
      </c>
      <c r="O1366" s="39">
        <v>42314</v>
      </c>
      <c r="P1366" s="38" t="s">
        <v>1716</v>
      </c>
      <c r="Q1366" s="65">
        <v>772338.32</v>
      </c>
    </row>
    <row r="1367" spans="1:17" ht="22.5" x14ac:dyDescent="0.25">
      <c r="A1367" s="1">
        <v>1366</v>
      </c>
      <c r="B1367" s="2" t="s">
        <v>327</v>
      </c>
      <c r="C1367" s="24"/>
      <c r="D1367" s="29" t="s">
        <v>382</v>
      </c>
      <c r="E1367" s="29" t="s">
        <v>18</v>
      </c>
      <c r="F1367" s="29" t="s">
        <v>383</v>
      </c>
      <c r="G1367" s="29" t="s">
        <v>20</v>
      </c>
      <c r="H1367" s="29" t="s">
        <v>34</v>
      </c>
      <c r="I1367" s="42">
        <v>17</v>
      </c>
      <c r="J1367" s="33" t="str">
        <f t="shared" si="22"/>
        <v>Серовский городской округ, г. Серов, ул. Кирова, д. 17</v>
      </c>
      <c r="K1367" s="42">
        <v>380</v>
      </c>
      <c r="L1367" s="42">
        <v>8</v>
      </c>
      <c r="M1367" s="42">
        <v>7</v>
      </c>
      <c r="N1367" s="47" t="s">
        <v>1765</v>
      </c>
      <c r="O1367" s="39">
        <v>42314</v>
      </c>
      <c r="P1367" s="38" t="s">
        <v>1716</v>
      </c>
      <c r="Q1367" s="65">
        <v>1268776.49</v>
      </c>
    </row>
    <row r="1368" spans="1:17" ht="22.5" x14ac:dyDescent="0.25">
      <c r="A1368" s="1">
        <v>1367</v>
      </c>
      <c r="B1368" s="2" t="s">
        <v>327</v>
      </c>
      <c r="C1368" s="24"/>
      <c r="D1368" s="29" t="s">
        <v>382</v>
      </c>
      <c r="E1368" s="29" t="s">
        <v>18</v>
      </c>
      <c r="F1368" s="29" t="s">
        <v>383</v>
      </c>
      <c r="G1368" s="29" t="s">
        <v>20</v>
      </c>
      <c r="H1368" s="32" t="s">
        <v>34</v>
      </c>
      <c r="I1368" s="42">
        <v>19</v>
      </c>
      <c r="J1368" s="33" t="str">
        <f t="shared" si="22"/>
        <v>Серовский городской округ, г. Серов, ул. Кирова, д. 19</v>
      </c>
      <c r="K1368" s="42">
        <v>379.1</v>
      </c>
      <c r="L1368" s="42">
        <v>8</v>
      </c>
      <c r="M1368" s="42">
        <v>4</v>
      </c>
      <c r="N1368" s="47" t="s">
        <v>1765</v>
      </c>
      <c r="O1368" s="39">
        <v>42314</v>
      </c>
      <c r="P1368" s="38" t="s">
        <v>1716</v>
      </c>
      <c r="Q1368" s="65">
        <v>435712.64</v>
      </c>
    </row>
    <row r="1369" spans="1:17" ht="22.5" x14ac:dyDescent="0.25">
      <c r="A1369" s="1">
        <v>1368</v>
      </c>
      <c r="B1369" s="2" t="s">
        <v>327</v>
      </c>
      <c r="C1369" s="24"/>
      <c r="D1369" s="29" t="s">
        <v>382</v>
      </c>
      <c r="E1369" s="29" t="s">
        <v>18</v>
      </c>
      <c r="F1369" s="29" t="s">
        <v>383</v>
      </c>
      <c r="G1369" s="29" t="s">
        <v>20</v>
      </c>
      <c r="H1369" s="29" t="s">
        <v>34</v>
      </c>
      <c r="I1369" s="42">
        <v>33</v>
      </c>
      <c r="J1369" s="33" t="str">
        <f t="shared" si="22"/>
        <v>Серовский городской округ, г. Серов, ул. Кирова, д. 33</v>
      </c>
      <c r="K1369" s="42">
        <v>243.6</v>
      </c>
      <c r="L1369" s="42">
        <v>8</v>
      </c>
      <c r="M1369" s="42">
        <v>4</v>
      </c>
      <c r="N1369" s="47" t="s">
        <v>1765</v>
      </c>
      <c r="O1369" s="39">
        <v>42314</v>
      </c>
      <c r="P1369" s="38" t="s">
        <v>1716</v>
      </c>
      <c r="Q1369" s="65">
        <v>840462.08</v>
      </c>
    </row>
    <row r="1370" spans="1:17" ht="22.5" x14ac:dyDescent="0.25">
      <c r="A1370" s="1">
        <v>1369</v>
      </c>
      <c r="B1370" s="2" t="s">
        <v>327</v>
      </c>
      <c r="C1370" s="24"/>
      <c r="D1370" s="29" t="s">
        <v>382</v>
      </c>
      <c r="E1370" s="29" t="s">
        <v>18</v>
      </c>
      <c r="F1370" s="29" t="s">
        <v>383</v>
      </c>
      <c r="G1370" s="29" t="s">
        <v>20</v>
      </c>
      <c r="H1370" s="29" t="s">
        <v>34</v>
      </c>
      <c r="I1370" s="42">
        <v>39</v>
      </c>
      <c r="J1370" s="33" t="str">
        <f t="shared" si="22"/>
        <v>Серовский городской округ, г. Серов, ул. Кирова, д. 39</v>
      </c>
      <c r="K1370" s="42">
        <v>243.3</v>
      </c>
      <c r="L1370" s="42">
        <v>8</v>
      </c>
      <c r="M1370" s="42">
        <v>3</v>
      </c>
      <c r="N1370" s="47" t="s">
        <v>1765</v>
      </c>
      <c r="O1370" s="39">
        <v>42314</v>
      </c>
      <c r="P1370" s="38" t="s">
        <v>1716</v>
      </c>
      <c r="Q1370" s="65">
        <v>703426.32</v>
      </c>
    </row>
    <row r="1371" spans="1:17" ht="33.75" x14ac:dyDescent="0.25">
      <c r="A1371" s="1">
        <v>1370</v>
      </c>
      <c r="B1371" s="2" t="s">
        <v>327</v>
      </c>
      <c r="C1371" s="68"/>
      <c r="D1371" s="64" t="s">
        <v>382</v>
      </c>
      <c r="E1371" s="64" t="s">
        <v>18</v>
      </c>
      <c r="F1371" s="64" t="s">
        <v>383</v>
      </c>
      <c r="G1371" s="64" t="s">
        <v>20</v>
      </c>
      <c r="H1371" s="69" t="s">
        <v>34</v>
      </c>
      <c r="I1371" s="70">
        <v>4</v>
      </c>
      <c r="J1371" s="71" t="str">
        <f t="shared" si="22"/>
        <v>Серовский городской округ, г. Серов, ул. Кирова, д. 4</v>
      </c>
      <c r="K1371" s="70">
        <v>19379.400000000001</v>
      </c>
      <c r="L1371" s="70">
        <v>324</v>
      </c>
      <c r="M1371" s="70">
        <v>9</v>
      </c>
      <c r="N1371" s="53" t="s">
        <v>1296</v>
      </c>
      <c r="O1371" s="54">
        <v>42598</v>
      </c>
      <c r="P1371" s="55" t="s">
        <v>1497</v>
      </c>
      <c r="Q1371" s="65">
        <v>17331757.550000001</v>
      </c>
    </row>
    <row r="1372" spans="1:17" ht="22.5" x14ac:dyDescent="0.25">
      <c r="A1372" s="1">
        <v>1371</v>
      </c>
      <c r="B1372" s="2" t="s">
        <v>327</v>
      </c>
      <c r="C1372" s="24"/>
      <c r="D1372" s="29" t="s">
        <v>382</v>
      </c>
      <c r="E1372" s="29" t="s">
        <v>18</v>
      </c>
      <c r="F1372" s="29" t="s">
        <v>383</v>
      </c>
      <c r="G1372" s="29" t="s">
        <v>20</v>
      </c>
      <c r="H1372" s="29" t="s">
        <v>34</v>
      </c>
      <c r="I1372" s="42">
        <v>41</v>
      </c>
      <c r="J1372" s="33" t="str">
        <f t="shared" si="22"/>
        <v>Серовский городской округ, г. Серов, ул. Кирова, д. 41</v>
      </c>
      <c r="K1372" s="42">
        <v>246.2</v>
      </c>
      <c r="L1372" s="42">
        <v>8</v>
      </c>
      <c r="M1372" s="42">
        <v>3</v>
      </c>
      <c r="N1372" s="47" t="s">
        <v>1765</v>
      </c>
      <c r="O1372" s="39">
        <v>42314</v>
      </c>
      <c r="P1372" s="38" t="s">
        <v>1716</v>
      </c>
      <c r="Q1372" s="65">
        <v>614986.5</v>
      </c>
    </row>
    <row r="1373" spans="1:17" ht="22.5" x14ac:dyDescent="0.25">
      <c r="A1373" s="1">
        <v>1372</v>
      </c>
      <c r="B1373" s="2" t="s">
        <v>327</v>
      </c>
      <c r="C1373" s="24"/>
      <c r="D1373" s="29" t="s">
        <v>382</v>
      </c>
      <c r="E1373" s="29" t="s">
        <v>18</v>
      </c>
      <c r="F1373" s="29" t="s">
        <v>383</v>
      </c>
      <c r="G1373" s="29" t="s">
        <v>20</v>
      </c>
      <c r="H1373" s="31" t="s">
        <v>34</v>
      </c>
      <c r="I1373" s="42">
        <v>43</v>
      </c>
      <c r="J1373" s="33" t="str">
        <f t="shared" si="22"/>
        <v>Серовский городской округ, г. Серов, ул. Кирова, д. 43</v>
      </c>
      <c r="K1373" s="42">
        <v>246.7</v>
      </c>
      <c r="L1373" s="42">
        <v>8</v>
      </c>
      <c r="M1373" s="42">
        <v>3</v>
      </c>
      <c r="N1373" s="47" t="s">
        <v>1765</v>
      </c>
      <c r="O1373" s="39">
        <v>42314</v>
      </c>
      <c r="P1373" s="38" t="s">
        <v>1716</v>
      </c>
      <c r="Q1373" s="65">
        <v>531690.30000000005</v>
      </c>
    </row>
    <row r="1374" spans="1:17" ht="22.5" x14ac:dyDescent="0.25">
      <c r="A1374" s="1">
        <v>1373</v>
      </c>
      <c r="B1374" s="2" t="s">
        <v>327</v>
      </c>
      <c r="C1374" s="24"/>
      <c r="D1374" s="29" t="s">
        <v>382</v>
      </c>
      <c r="E1374" s="29" t="s">
        <v>18</v>
      </c>
      <c r="F1374" s="29" t="s">
        <v>383</v>
      </c>
      <c r="G1374" s="29" t="s">
        <v>20</v>
      </c>
      <c r="H1374" s="32" t="s">
        <v>34</v>
      </c>
      <c r="I1374" s="42">
        <v>45</v>
      </c>
      <c r="J1374" s="33" t="str">
        <f t="shared" si="22"/>
        <v>Серовский городской округ, г. Серов, ул. Кирова, д. 45</v>
      </c>
      <c r="K1374" s="42">
        <v>341.6</v>
      </c>
      <c r="L1374" s="42">
        <v>8</v>
      </c>
      <c r="M1374" s="42">
        <v>3</v>
      </c>
      <c r="N1374" s="47" t="s">
        <v>1765</v>
      </c>
      <c r="O1374" s="39">
        <v>42314</v>
      </c>
      <c r="P1374" s="38" t="s">
        <v>1716</v>
      </c>
      <c r="Q1374" s="65">
        <v>753265.98</v>
      </c>
    </row>
    <row r="1375" spans="1:17" x14ac:dyDescent="0.25">
      <c r="A1375" s="1">
        <v>1374</v>
      </c>
      <c r="B1375" s="2" t="s">
        <v>327</v>
      </c>
      <c r="C1375" s="24"/>
      <c r="D1375" s="29" t="s">
        <v>382</v>
      </c>
      <c r="E1375" s="29" t="s">
        <v>18</v>
      </c>
      <c r="F1375" s="29" t="s">
        <v>383</v>
      </c>
      <c r="G1375" s="29" t="s">
        <v>20</v>
      </c>
      <c r="H1375" s="29" t="s">
        <v>34</v>
      </c>
      <c r="I1375" s="42">
        <v>46</v>
      </c>
      <c r="J1375" s="33" t="str">
        <f t="shared" si="22"/>
        <v>Серовский городской округ, г. Серов, ул. Кирова, д. 46</v>
      </c>
      <c r="K1375" s="42">
        <v>495</v>
      </c>
      <c r="L1375" s="42">
        <v>16</v>
      </c>
      <c r="M1375" s="42">
        <v>3</v>
      </c>
      <c r="N1375" s="47" t="s">
        <v>1768</v>
      </c>
      <c r="O1375" s="39">
        <v>42485</v>
      </c>
      <c r="P1375" s="38" t="s">
        <v>1711</v>
      </c>
      <c r="Q1375" s="65">
        <v>652218.05000000005</v>
      </c>
    </row>
    <row r="1376" spans="1:17" ht="23.25" x14ac:dyDescent="0.25">
      <c r="A1376" s="1">
        <v>1375</v>
      </c>
      <c r="B1376" s="2" t="s">
        <v>327</v>
      </c>
      <c r="C1376" s="24"/>
      <c r="D1376" s="29" t="s">
        <v>382</v>
      </c>
      <c r="E1376" s="29" t="s">
        <v>18</v>
      </c>
      <c r="F1376" s="29" t="s">
        <v>383</v>
      </c>
      <c r="G1376" s="29" t="s">
        <v>20</v>
      </c>
      <c r="H1376" s="29" t="s">
        <v>49</v>
      </c>
      <c r="I1376" s="42">
        <v>13</v>
      </c>
      <c r="J1376" s="33" t="str">
        <f t="shared" si="22"/>
        <v>Серовский городской округ, г. Серов, ул. Коммунальная, д. 13</v>
      </c>
      <c r="K1376" s="42">
        <v>539</v>
      </c>
      <c r="L1376" s="42">
        <v>18</v>
      </c>
      <c r="M1376" s="42">
        <v>3</v>
      </c>
      <c r="N1376" s="47" t="s">
        <v>1767</v>
      </c>
      <c r="O1376" s="39">
        <v>42314</v>
      </c>
      <c r="P1376" s="38" t="s">
        <v>1716</v>
      </c>
      <c r="Q1376" s="65">
        <v>491897.16</v>
      </c>
    </row>
    <row r="1377" spans="1:17" ht="23.25" x14ac:dyDescent="0.25">
      <c r="A1377" s="1">
        <v>1376</v>
      </c>
      <c r="B1377" s="2" t="s">
        <v>327</v>
      </c>
      <c r="C1377" s="24"/>
      <c r="D1377" s="29" t="s">
        <v>382</v>
      </c>
      <c r="E1377" s="29" t="s">
        <v>18</v>
      </c>
      <c r="F1377" s="29" t="s">
        <v>383</v>
      </c>
      <c r="G1377" s="29" t="s">
        <v>20</v>
      </c>
      <c r="H1377" s="29" t="s">
        <v>49</v>
      </c>
      <c r="I1377" s="42">
        <v>15</v>
      </c>
      <c r="J1377" s="33" t="str">
        <f t="shared" si="22"/>
        <v>Серовский городской округ, г. Серов, ул. Коммунальная, д. 15</v>
      </c>
      <c r="K1377" s="42">
        <v>537.29999999999995</v>
      </c>
      <c r="L1377" s="42">
        <v>17</v>
      </c>
      <c r="M1377" s="42">
        <v>2</v>
      </c>
      <c r="N1377" s="47" t="s">
        <v>1768</v>
      </c>
      <c r="O1377" s="39">
        <v>42485</v>
      </c>
      <c r="P1377" s="38" t="s">
        <v>1711</v>
      </c>
      <c r="Q1377" s="65">
        <v>432964</v>
      </c>
    </row>
    <row r="1378" spans="1:17" ht="23.25" x14ac:dyDescent="0.25">
      <c r="A1378" s="1">
        <v>1377</v>
      </c>
      <c r="B1378" s="2" t="s">
        <v>327</v>
      </c>
      <c r="C1378" s="24"/>
      <c r="D1378" s="29" t="s">
        <v>382</v>
      </c>
      <c r="E1378" s="29" t="s">
        <v>18</v>
      </c>
      <c r="F1378" s="29" t="s">
        <v>383</v>
      </c>
      <c r="G1378" s="29" t="s">
        <v>20</v>
      </c>
      <c r="H1378" s="29" t="s">
        <v>53</v>
      </c>
      <c r="I1378" s="42">
        <v>10</v>
      </c>
      <c r="J1378" s="33" t="str">
        <f t="shared" si="22"/>
        <v>Серовский городской округ, г. Серов, ул. Комсомольская, д. 10</v>
      </c>
      <c r="K1378" s="42">
        <v>543.29999999999995</v>
      </c>
      <c r="L1378" s="42">
        <v>16</v>
      </c>
      <c r="M1378" s="42">
        <v>3</v>
      </c>
      <c r="N1378" s="47" t="s">
        <v>1767</v>
      </c>
      <c r="O1378" s="39">
        <v>42314</v>
      </c>
      <c r="P1378" s="38" t="s">
        <v>1716</v>
      </c>
      <c r="Q1378" s="65">
        <v>1319127.8999999999</v>
      </c>
    </row>
    <row r="1379" spans="1:17" ht="23.25" x14ac:dyDescent="0.25">
      <c r="A1379" s="1">
        <v>1378</v>
      </c>
      <c r="B1379" s="2" t="s">
        <v>327</v>
      </c>
      <c r="C1379" s="24"/>
      <c r="D1379" s="29" t="s">
        <v>382</v>
      </c>
      <c r="E1379" s="29" t="s">
        <v>18</v>
      </c>
      <c r="F1379" s="29" t="s">
        <v>383</v>
      </c>
      <c r="G1379" s="29" t="s">
        <v>20</v>
      </c>
      <c r="H1379" s="29" t="s">
        <v>53</v>
      </c>
      <c r="I1379" s="42">
        <v>11</v>
      </c>
      <c r="J1379" s="33" t="str">
        <f t="shared" si="22"/>
        <v>Серовский городской округ, г. Серов, ул. Комсомольская, д. 11</v>
      </c>
      <c r="K1379" s="42">
        <v>511.4</v>
      </c>
      <c r="L1379" s="42">
        <v>14</v>
      </c>
      <c r="M1379" s="42">
        <v>2</v>
      </c>
      <c r="N1379" s="47" t="s">
        <v>1768</v>
      </c>
      <c r="O1379" s="39">
        <v>42485</v>
      </c>
      <c r="P1379" s="38" t="s">
        <v>1711</v>
      </c>
      <c r="Q1379" s="65">
        <v>719571.62</v>
      </c>
    </row>
    <row r="1380" spans="1:17" ht="23.25" x14ac:dyDescent="0.25">
      <c r="A1380" s="1">
        <v>1379</v>
      </c>
      <c r="B1380" s="2" t="s">
        <v>327</v>
      </c>
      <c r="C1380" s="24"/>
      <c r="D1380" s="29" t="s">
        <v>382</v>
      </c>
      <c r="E1380" s="29" t="s">
        <v>18</v>
      </c>
      <c r="F1380" s="29" t="s">
        <v>383</v>
      </c>
      <c r="G1380" s="29" t="s">
        <v>20</v>
      </c>
      <c r="H1380" s="29" t="s">
        <v>53</v>
      </c>
      <c r="I1380" s="42">
        <v>12</v>
      </c>
      <c r="J1380" s="33" t="str">
        <f t="shared" si="22"/>
        <v>Серовский городской округ, г. Серов, ул. Комсомольская, д. 12</v>
      </c>
      <c r="K1380" s="42">
        <v>545.29999999999995</v>
      </c>
      <c r="L1380" s="42">
        <v>19</v>
      </c>
      <c r="M1380" s="42">
        <v>2</v>
      </c>
      <c r="N1380" s="47" t="s">
        <v>1767</v>
      </c>
      <c r="O1380" s="39">
        <v>42314</v>
      </c>
      <c r="P1380" s="38" t="s">
        <v>1716</v>
      </c>
      <c r="Q1380" s="65">
        <v>1215392.92</v>
      </c>
    </row>
    <row r="1381" spans="1:17" ht="23.25" x14ac:dyDescent="0.25">
      <c r="A1381" s="1">
        <v>1380</v>
      </c>
      <c r="B1381" s="2" t="s">
        <v>327</v>
      </c>
      <c r="C1381" s="24"/>
      <c r="D1381" s="29" t="s">
        <v>382</v>
      </c>
      <c r="E1381" s="29" t="s">
        <v>18</v>
      </c>
      <c r="F1381" s="29" t="s">
        <v>383</v>
      </c>
      <c r="G1381" s="29" t="s">
        <v>20</v>
      </c>
      <c r="H1381" s="29" t="s">
        <v>53</v>
      </c>
      <c r="I1381" s="42">
        <v>14</v>
      </c>
      <c r="J1381" s="33" t="str">
        <f t="shared" si="22"/>
        <v>Серовский городской округ, г. Серов, ул. Комсомольская, д. 14</v>
      </c>
      <c r="K1381" s="42">
        <v>534.9</v>
      </c>
      <c r="L1381" s="42">
        <v>20</v>
      </c>
      <c r="M1381" s="42">
        <v>3</v>
      </c>
      <c r="N1381" s="47" t="s">
        <v>1767</v>
      </c>
      <c r="O1381" s="39">
        <v>42314</v>
      </c>
      <c r="P1381" s="38" t="s">
        <v>1716</v>
      </c>
      <c r="Q1381" s="65">
        <v>493306.08</v>
      </c>
    </row>
    <row r="1382" spans="1:17" ht="23.25" x14ac:dyDescent="0.25">
      <c r="A1382" s="1">
        <v>1381</v>
      </c>
      <c r="B1382" s="2" t="s">
        <v>327</v>
      </c>
      <c r="C1382" s="24"/>
      <c r="D1382" s="29" t="s">
        <v>382</v>
      </c>
      <c r="E1382" s="29" t="s">
        <v>18</v>
      </c>
      <c r="F1382" s="29" t="s">
        <v>383</v>
      </c>
      <c r="G1382" s="29" t="s">
        <v>20</v>
      </c>
      <c r="H1382" s="29" t="s">
        <v>53</v>
      </c>
      <c r="I1382" s="42">
        <v>3</v>
      </c>
      <c r="J1382" s="33" t="str">
        <f t="shared" si="22"/>
        <v>Серовский городской округ, г. Серов, ул. Комсомольская, д. 3</v>
      </c>
      <c r="K1382" s="42">
        <v>602.1</v>
      </c>
      <c r="L1382" s="42">
        <v>15</v>
      </c>
      <c r="M1382" s="42">
        <v>2</v>
      </c>
      <c r="N1382" s="47" t="s">
        <v>1768</v>
      </c>
      <c r="O1382" s="39">
        <v>42485</v>
      </c>
      <c r="P1382" s="38" t="s">
        <v>1711</v>
      </c>
      <c r="Q1382" s="65">
        <v>442966.97</v>
      </c>
    </row>
    <row r="1383" spans="1:17" ht="23.25" x14ac:dyDescent="0.25">
      <c r="A1383" s="1">
        <v>1382</v>
      </c>
      <c r="B1383" s="2" t="s">
        <v>327</v>
      </c>
      <c r="C1383" s="24"/>
      <c r="D1383" s="29" t="s">
        <v>382</v>
      </c>
      <c r="E1383" s="29" t="s">
        <v>18</v>
      </c>
      <c r="F1383" s="29" t="s">
        <v>383</v>
      </c>
      <c r="G1383" s="29" t="s">
        <v>20</v>
      </c>
      <c r="H1383" s="29" t="s">
        <v>53</v>
      </c>
      <c r="I1383" s="42">
        <v>9</v>
      </c>
      <c r="J1383" s="33" t="str">
        <f t="shared" si="22"/>
        <v>Серовский городской округ, г. Серов, ул. Комсомольская, д. 9</v>
      </c>
      <c r="K1383" s="42">
        <v>432.3</v>
      </c>
      <c r="L1383" s="42">
        <v>13</v>
      </c>
      <c r="M1383" s="42">
        <v>4</v>
      </c>
      <c r="N1383" s="47" t="s">
        <v>1767</v>
      </c>
      <c r="O1383" s="39">
        <v>42314</v>
      </c>
      <c r="P1383" s="38" t="s">
        <v>1716</v>
      </c>
      <c r="Q1383" s="65">
        <v>1204853.1599999999</v>
      </c>
    </row>
    <row r="1384" spans="1:17" x14ac:dyDescent="0.25">
      <c r="A1384" s="1">
        <v>1383</v>
      </c>
      <c r="B1384" s="2" t="s">
        <v>327</v>
      </c>
      <c r="C1384" s="24"/>
      <c r="D1384" s="29" t="s">
        <v>382</v>
      </c>
      <c r="E1384" s="29" t="s">
        <v>18</v>
      </c>
      <c r="F1384" s="29" t="s">
        <v>383</v>
      </c>
      <c r="G1384" s="29" t="s">
        <v>20</v>
      </c>
      <c r="H1384" s="29" t="s">
        <v>386</v>
      </c>
      <c r="I1384" s="42">
        <v>44</v>
      </c>
      <c r="J1384" s="33" t="str">
        <f t="shared" si="22"/>
        <v>Серовский городской округ, г. Серов, ул. Кузьмина, д. 44</v>
      </c>
      <c r="K1384" s="42">
        <v>535.5</v>
      </c>
      <c r="L1384" s="42">
        <v>8</v>
      </c>
      <c r="M1384" s="42">
        <v>3</v>
      </c>
      <c r="N1384" s="47" t="s">
        <v>1768</v>
      </c>
      <c r="O1384" s="39">
        <v>42485</v>
      </c>
      <c r="P1384" s="38" t="s">
        <v>1711</v>
      </c>
      <c r="Q1384" s="65">
        <v>490295.08</v>
      </c>
    </row>
    <row r="1385" spans="1:17" ht="23.25" x14ac:dyDescent="0.25">
      <c r="A1385" s="1">
        <v>1384</v>
      </c>
      <c r="B1385" s="2" t="s">
        <v>327</v>
      </c>
      <c r="C1385" s="24"/>
      <c r="D1385" s="29" t="s">
        <v>382</v>
      </c>
      <c r="E1385" s="29" t="s">
        <v>18</v>
      </c>
      <c r="F1385" s="29" t="s">
        <v>383</v>
      </c>
      <c r="G1385" s="29" t="s">
        <v>20</v>
      </c>
      <c r="H1385" s="29" t="s">
        <v>386</v>
      </c>
      <c r="I1385" s="42" t="s">
        <v>409</v>
      </c>
      <c r="J1385" s="33" t="str">
        <f t="shared" si="22"/>
        <v>Серовский городской округ, г. Серов, ул. Кузьмина, д. 44А</v>
      </c>
      <c r="K1385" s="42">
        <v>215.3</v>
      </c>
      <c r="L1385" s="42">
        <v>4</v>
      </c>
      <c r="M1385" s="42">
        <v>2</v>
      </c>
      <c r="N1385" s="47" t="s">
        <v>1761</v>
      </c>
      <c r="O1385" s="39">
        <v>42528</v>
      </c>
      <c r="P1385" s="38" t="s">
        <v>1762</v>
      </c>
      <c r="Q1385" s="65">
        <v>394225.02</v>
      </c>
    </row>
    <row r="1386" spans="1:17" ht="22.5" x14ac:dyDescent="0.25">
      <c r="A1386" s="1">
        <v>1385</v>
      </c>
      <c r="B1386" s="2" t="s">
        <v>327</v>
      </c>
      <c r="C1386" s="24"/>
      <c r="D1386" s="29" t="s">
        <v>382</v>
      </c>
      <c r="E1386" s="29" t="s">
        <v>18</v>
      </c>
      <c r="F1386" s="29" t="s">
        <v>383</v>
      </c>
      <c r="G1386" s="29" t="s">
        <v>20</v>
      </c>
      <c r="H1386" s="29" t="s">
        <v>386</v>
      </c>
      <c r="I1386" s="42">
        <v>46</v>
      </c>
      <c r="J1386" s="33" t="str">
        <f t="shared" si="22"/>
        <v>Серовский городской округ, г. Серов, ул. Кузьмина, д. 46</v>
      </c>
      <c r="K1386" s="42">
        <v>489.9</v>
      </c>
      <c r="L1386" s="42">
        <v>8</v>
      </c>
      <c r="M1386" s="42">
        <v>4</v>
      </c>
      <c r="N1386" s="47" t="s">
        <v>1761</v>
      </c>
      <c r="O1386" s="39">
        <v>42528</v>
      </c>
      <c r="P1386" s="38" t="s">
        <v>1762</v>
      </c>
      <c r="Q1386" s="65">
        <v>697770.58</v>
      </c>
    </row>
    <row r="1387" spans="1:17" ht="33.75" x14ac:dyDescent="0.25">
      <c r="A1387" s="1">
        <v>1386</v>
      </c>
      <c r="B1387" s="2" t="s">
        <v>327</v>
      </c>
      <c r="C1387" s="49"/>
      <c r="D1387" s="50" t="s">
        <v>382</v>
      </c>
      <c r="E1387" s="50" t="s">
        <v>18</v>
      </c>
      <c r="F1387" s="50" t="s">
        <v>383</v>
      </c>
      <c r="G1387" s="50" t="s">
        <v>20</v>
      </c>
      <c r="H1387" s="50" t="s">
        <v>36</v>
      </c>
      <c r="I1387" s="51">
        <v>191</v>
      </c>
      <c r="J1387" s="52" t="str">
        <f t="shared" si="22"/>
        <v>Серовский городской округ, г. Серов, ул. Ленина, д. 191</v>
      </c>
      <c r="K1387" s="51">
        <v>2609.9</v>
      </c>
      <c r="L1387" s="51">
        <v>54</v>
      </c>
      <c r="M1387" s="51">
        <v>1</v>
      </c>
      <c r="N1387" s="53" t="s">
        <v>1296</v>
      </c>
      <c r="O1387" s="54">
        <v>42598</v>
      </c>
      <c r="P1387" s="55" t="s">
        <v>1497</v>
      </c>
      <c r="Q1387" s="65">
        <v>1915411.81</v>
      </c>
    </row>
    <row r="1388" spans="1:17" ht="33.75" x14ac:dyDescent="0.25">
      <c r="A1388" s="1">
        <v>1387</v>
      </c>
      <c r="B1388" s="2" t="s">
        <v>327</v>
      </c>
      <c r="C1388" s="49"/>
      <c r="D1388" s="50" t="s">
        <v>382</v>
      </c>
      <c r="E1388" s="50" t="s">
        <v>18</v>
      </c>
      <c r="F1388" s="50" t="s">
        <v>383</v>
      </c>
      <c r="G1388" s="50" t="s">
        <v>20</v>
      </c>
      <c r="H1388" s="50" t="s">
        <v>36</v>
      </c>
      <c r="I1388" s="51">
        <v>234</v>
      </c>
      <c r="J1388" s="52" t="str">
        <f t="shared" ref="J1388:J1451" si="23">C1388&amp;""&amp;D1388&amp;", "&amp;E1388&amp;" "&amp;F1388&amp;", "&amp;G1388&amp;" "&amp;H1388&amp;", д. "&amp;I1388</f>
        <v>Серовский городской округ, г. Серов, ул. Ленина, д. 234</v>
      </c>
      <c r="K1388" s="51">
        <v>7524.3</v>
      </c>
      <c r="L1388" s="51">
        <v>96</v>
      </c>
      <c r="M1388" s="51">
        <v>3</v>
      </c>
      <c r="N1388" s="53" t="s">
        <v>1488</v>
      </c>
      <c r="O1388" s="54" t="s">
        <v>1485</v>
      </c>
      <c r="P1388" s="55" t="s">
        <v>1497</v>
      </c>
      <c r="Q1388" s="65">
        <v>5913163.8499999996</v>
      </c>
    </row>
    <row r="1389" spans="1:17" ht="23.25" x14ac:dyDescent="0.25">
      <c r="A1389" s="1">
        <v>1388</v>
      </c>
      <c r="B1389" s="2" t="s">
        <v>327</v>
      </c>
      <c r="C1389" s="24"/>
      <c r="D1389" s="29" t="s">
        <v>382</v>
      </c>
      <c r="E1389" s="29" t="s">
        <v>18</v>
      </c>
      <c r="F1389" s="29" t="s">
        <v>383</v>
      </c>
      <c r="G1389" s="29" t="s">
        <v>20</v>
      </c>
      <c r="H1389" s="29" t="s">
        <v>27</v>
      </c>
      <c r="I1389" s="42">
        <v>12</v>
      </c>
      <c r="J1389" s="33" t="str">
        <f t="shared" si="23"/>
        <v>Серовский городской округ, г. Серов, ул. Лизы Чайкиной, д. 12</v>
      </c>
      <c r="K1389" s="42">
        <v>890.5</v>
      </c>
      <c r="L1389" s="42">
        <v>21</v>
      </c>
      <c r="M1389" s="42">
        <v>3</v>
      </c>
      <c r="N1389" s="47" t="s">
        <v>1769</v>
      </c>
      <c r="O1389" s="39">
        <v>42486</v>
      </c>
      <c r="P1389" s="38" t="s">
        <v>1711</v>
      </c>
      <c r="Q1389" s="65">
        <v>1467595.89</v>
      </c>
    </row>
    <row r="1390" spans="1:17" ht="23.25" x14ac:dyDescent="0.25">
      <c r="A1390" s="1">
        <v>1389</v>
      </c>
      <c r="B1390" s="2" t="s">
        <v>327</v>
      </c>
      <c r="C1390" s="24"/>
      <c r="D1390" s="29" t="s">
        <v>382</v>
      </c>
      <c r="E1390" s="29" t="s">
        <v>18</v>
      </c>
      <c r="F1390" s="29" t="s">
        <v>383</v>
      </c>
      <c r="G1390" s="29" t="s">
        <v>20</v>
      </c>
      <c r="H1390" s="29" t="s">
        <v>388</v>
      </c>
      <c r="I1390" s="42">
        <v>10</v>
      </c>
      <c r="J1390" s="33" t="str">
        <f t="shared" si="23"/>
        <v>Серовский городской округ, г. Серов, ул. Льва Толстого, д. 10</v>
      </c>
      <c r="K1390" s="42">
        <v>519</v>
      </c>
      <c r="L1390" s="42">
        <v>10</v>
      </c>
      <c r="M1390" s="42">
        <v>5</v>
      </c>
      <c r="N1390" s="47" t="s">
        <v>1767</v>
      </c>
      <c r="O1390" s="39">
        <v>42314</v>
      </c>
      <c r="P1390" s="38" t="s">
        <v>1716</v>
      </c>
      <c r="Q1390" s="65">
        <v>1276651.44</v>
      </c>
    </row>
    <row r="1391" spans="1:17" ht="23.25" x14ac:dyDescent="0.25">
      <c r="A1391" s="1">
        <v>1390</v>
      </c>
      <c r="B1391" s="2" t="s">
        <v>327</v>
      </c>
      <c r="C1391" s="24"/>
      <c r="D1391" s="29" t="s">
        <v>382</v>
      </c>
      <c r="E1391" s="29" t="s">
        <v>18</v>
      </c>
      <c r="F1391" s="29" t="s">
        <v>383</v>
      </c>
      <c r="G1391" s="29" t="s">
        <v>20</v>
      </c>
      <c r="H1391" s="29" t="s">
        <v>388</v>
      </c>
      <c r="I1391" s="42" t="s">
        <v>410</v>
      </c>
      <c r="J1391" s="33" t="str">
        <f t="shared" si="23"/>
        <v>Серовский городской округ, г. Серов, ул. Льва Толстого, д. 10А</v>
      </c>
      <c r="K1391" s="42">
        <v>512.9</v>
      </c>
      <c r="L1391" s="42">
        <v>8</v>
      </c>
      <c r="M1391" s="42">
        <v>4</v>
      </c>
      <c r="N1391" s="47" t="s">
        <v>1767</v>
      </c>
      <c r="O1391" s="39">
        <v>42314</v>
      </c>
      <c r="P1391" s="38" t="s">
        <v>1716</v>
      </c>
      <c r="Q1391" s="65">
        <v>1046586.84</v>
      </c>
    </row>
    <row r="1392" spans="1:17" ht="23.25" x14ac:dyDescent="0.25">
      <c r="A1392" s="1">
        <v>1391</v>
      </c>
      <c r="B1392" s="2" t="s">
        <v>327</v>
      </c>
      <c r="C1392" s="24"/>
      <c r="D1392" s="29" t="s">
        <v>382</v>
      </c>
      <c r="E1392" s="29" t="s">
        <v>18</v>
      </c>
      <c r="F1392" s="29" t="s">
        <v>383</v>
      </c>
      <c r="G1392" s="29" t="s">
        <v>20</v>
      </c>
      <c r="H1392" s="29" t="s">
        <v>388</v>
      </c>
      <c r="I1392" s="42">
        <v>11</v>
      </c>
      <c r="J1392" s="33" t="str">
        <f t="shared" si="23"/>
        <v>Серовский городской округ, г. Серов, ул. Льва Толстого, д. 11</v>
      </c>
      <c r="K1392" s="42">
        <v>502</v>
      </c>
      <c r="L1392" s="42">
        <v>6</v>
      </c>
      <c r="M1392" s="42">
        <v>1</v>
      </c>
      <c r="N1392" s="47" t="s">
        <v>1980</v>
      </c>
      <c r="O1392" s="39">
        <v>42485</v>
      </c>
      <c r="P1392" s="38" t="s">
        <v>1711</v>
      </c>
      <c r="Q1392" s="65">
        <v>185399</v>
      </c>
    </row>
    <row r="1393" spans="1:17" ht="23.25" x14ac:dyDescent="0.25">
      <c r="A1393" s="1">
        <v>1392</v>
      </c>
      <c r="B1393" s="2" t="s">
        <v>327</v>
      </c>
      <c r="C1393" s="24"/>
      <c r="D1393" s="29" t="s">
        <v>382</v>
      </c>
      <c r="E1393" s="29" t="s">
        <v>18</v>
      </c>
      <c r="F1393" s="29" t="s">
        <v>383</v>
      </c>
      <c r="G1393" s="29" t="s">
        <v>20</v>
      </c>
      <c r="H1393" s="29" t="s">
        <v>388</v>
      </c>
      <c r="I1393" s="42" t="s">
        <v>411</v>
      </c>
      <c r="J1393" s="33" t="str">
        <f t="shared" si="23"/>
        <v>Серовский городской округ, г. Серов, ул. Льва Толстого, д. 8А</v>
      </c>
      <c r="K1393" s="42">
        <v>366.9</v>
      </c>
      <c r="L1393" s="42">
        <v>8</v>
      </c>
      <c r="M1393" s="42">
        <v>3</v>
      </c>
      <c r="N1393" s="47" t="s">
        <v>1767</v>
      </c>
      <c r="O1393" s="39">
        <v>42314</v>
      </c>
      <c r="P1393" s="38" t="s">
        <v>1716</v>
      </c>
      <c r="Q1393" s="65">
        <v>933060.22</v>
      </c>
    </row>
    <row r="1394" spans="1:17" ht="23.25" x14ac:dyDescent="0.25">
      <c r="A1394" s="1">
        <v>1393</v>
      </c>
      <c r="B1394" s="2" t="s">
        <v>327</v>
      </c>
      <c r="C1394" s="24"/>
      <c r="D1394" s="29" t="s">
        <v>382</v>
      </c>
      <c r="E1394" s="29" t="s">
        <v>18</v>
      </c>
      <c r="F1394" s="29" t="s">
        <v>383</v>
      </c>
      <c r="G1394" s="29" t="s">
        <v>20</v>
      </c>
      <c r="H1394" s="29" t="s">
        <v>388</v>
      </c>
      <c r="I1394" s="42">
        <v>9</v>
      </c>
      <c r="J1394" s="33" t="str">
        <f t="shared" si="23"/>
        <v>Серовский городской округ, г. Серов, ул. Льва Толстого, д. 9</v>
      </c>
      <c r="K1394" s="42">
        <v>392.1</v>
      </c>
      <c r="L1394" s="42">
        <v>8</v>
      </c>
      <c r="M1394" s="42">
        <v>1</v>
      </c>
      <c r="N1394" s="47" t="s">
        <v>1767</v>
      </c>
      <c r="O1394" s="39">
        <v>42314</v>
      </c>
      <c r="P1394" s="38" t="s">
        <v>1716</v>
      </c>
      <c r="Q1394" s="65">
        <v>63244.46</v>
      </c>
    </row>
    <row r="1395" spans="1:17" ht="22.5" x14ac:dyDescent="0.25">
      <c r="A1395" s="1">
        <v>1394</v>
      </c>
      <c r="B1395" s="2" t="s">
        <v>327</v>
      </c>
      <c r="C1395" s="24"/>
      <c r="D1395" s="29" t="s">
        <v>382</v>
      </c>
      <c r="E1395" s="29" t="s">
        <v>18</v>
      </c>
      <c r="F1395" s="29" t="s">
        <v>383</v>
      </c>
      <c r="G1395" s="29" t="s">
        <v>20</v>
      </c>
      <c r="H1395" s="29" t="s">
        <v>387</v>
      </c>
      <c r="I1395" s="42">
        <v>40</v>
      </c>
      <c r="J1395" s="33" t="str">
        <f t="shared" si="23"/>
        <v>Серовский городской округ, г. Серов, ул. Народная, д. 40</v>
      </c>
      <c r="K1395" s="42">
        <v>546.9</v>
      </c>
      <c r="L1395" s="42">
        <v>16</v>
      </c>
      <c r="M1395" s="42">
        <v>4</v>
      </c>
      <c r="N1395" s="47" t="s">
        <v>1765</v>
      </c>
      <c r="O1395" s="39">
        <v>42314</v>
      </c>
      <c r="P1395" s="38" t="s">
        <v>1716</v>
      </c>
      <c r="Q1395" s="65">
        <v>1463957.56</v>
      </c>
    </row>
    <row r="1396" spans="1:17" ht="22.5" x14ac:dyDescent="0.25">
      <c r="A1396" s="1">
        <v>1395</v>
      </c>
      <c r="B1396" s="2" t="s">
        <v>327</v>
      </c>
      <c r="C1396" s="24"/>
      <c r="D1396" s="29" t="s">
        <v>382</v>
      </c>
      <c r="E1396" s="29" t="s">
        <v>18</v>
      </c>
      <c r="F1396" s="29" t="s">
        <v>383</v>
      </c>
      <c r="G1396" s="29" t="s">
        <v>20</v>
      </c>
      <c r="H1396" s="29" t="s">
        <v>387</v>
      </c>
      <c r="I1396" s="42">
        <v>43</v>
      </c>
      <c r="J1396" s="33" t="str">
        <f t="shared" si="23"/>
        <v>Серовский городской округ, г. Серов, ул. Народная, д. 43</v>
      </c>
      <c r="K1396" s="42">
        <v>518</v>
      </c>
      <c r="L1396" s="42">
        <v>8</v>
      </c>
      <c r="M1396" s="42">
        <v>4</v>
      </c>
      <c r="N1396" s="47" t="s">
        <v>1761</v>
      </c>
      <c r="O1396" s="39">
        <v>42528</v>
      </c>
      <c r="P1396" s="38" t="s">
        <v>1762</v>
      </c>
      <c r="Q1396" s="65">
        <v>1071658.3</v>
      </c>
    </row>
    <row r="1397" spans="1:17" ht="22.5" x14ac:dyDescent="0.25">
      <c r="A1397" s="1">
        <v>1396</v>
      </c>
      <c r="B1397" s="2" t="s">
        <v>327</v>
      </c>
      <c r="C1397" s="24"/>
      <c r="D1397" s="29" t="s">
        <v>382</v>
      </c>
      <c r="E1397" s="29" t="s">
        <v>18</v>
      </c>
      <c r="F1397" s="29" t="s">
        <v>383</v>
      </c>
      <c r="G1397" s="29" t="s">
        <v>20</v>
      </c>
      <c r="H1397" s="29" t="s">
        <v>387</v>
      </c>
      <c r="I1397" s="42">
        <v>45</v>
      </c>
      <c r="J1397" s="33" t="str">
        <f t="shared" si="23"/>
        <v>Серовский городской округ, г. Серов, ул. Народная, д. 45</v>
      </c>
      <c r="K1397" s="42">
        <v>539</v>
      </c>
      <c r="L1397" s="42">
        <v>8</v>
      </c>
      <c r="M1397" s="42">
        <v>4</v>
      </c>
      <c r="N1397" s="47" t="s">
        <v>1761</v>
      </c>
      <c r="O1397" s="39">
        <v>42528</v>
      </c>
      <c r="P1397" s="38" t="s">
        <v>1762</v>
      </c>
      <c r="Q1397" s="65">
        <v>1060493.1399999999</v>
      </c>
    </row>
    <row r="1398" spans="1:17" x14ac:dyDescent="0.25">
      <c r="A1398" s="1">
        <v>1397</v>
      </c>
      <c r="B1398" s="2" t="s">
        <v>327</v>
      </c>
      <c r="C1398" s="24"/>
      <c r="D1398" s="29" t="s">
        <v>382</v>
      </c>
      <c r="E1398" s="29" t="s">
        <v>18</v>
      </c>
      <c r="F1398" s="29" t="s">
        <v>383</v>
      </c>
      <c r="G1398" s="29" t="s">
        <v>20</v>
      </c>
      <c r="H1398" s="29" t="s">
        <v>387</v>
      </c>
      <c r="I1398" s="42">
        <v>72</v>
      </c>
      <c r="J1398" s="33" t="str">
        <f t="shared" si="23"/>
        <v>Серовский городской округ, г. Серов, ул. Народная, д. 72</v>
      </c>
      <c r="K1398" s="42">
        <v>513</v>
      </c>
      <c r="L1398" s="42">
        <v>9</v>
      </c>
      <c r="M1398" s="42">
        <v>4</v>
      </c>
      <c r="N1398" s="47" t="s">
        <v>1768</v>
      </c>
      <c r="O1398" s="39">
        <v>42485</v>
      </c>
      <c r="P1398" s="38" t="s">
        <v>1711</v>
      </c>
      <c r="Q1398" s="65">
        <v>697830.94</v>
      </c>
    </row>
    <row r="1399" spans="1:17" ht="22.5" x14ac:dyDescent="0.25">
      <c r="A1399" s="1">
        <v>1398</v>
      </c>
      <c r="B1399" s="2" t="s">
        <v>327</v>
      </c>
      <c r="C1399" s="24"/>
      <c r="D1399" s="29" t="s">
        <v>382</v>
      </c>
      <c r="E1399" s="29" t="s">
        <v>18</v>
      </c>
      <c r="F1399" s="29" t="s">
        <v>383</v>
      </c>
      <c r="G1399" s="29" t="s">
        <v>20</v>
      </c>
      <c r="H1399" s="29" t="s">
        <v>392</v>
      </c>
      <c r="I1399" s="42">
        <v>1</v>
      </c>
      <c r="J1399" s="33" t="str">
        <f t="shared" si="23"/>
        <v>Серовский городской округ, г. Серов, ул. Нефтебаза, д. 1</v>
      </c>
      <c r="K1399" s="42">
        <v>511.6</v>
      </c>
      <c r="L1399" s="42">
        <v>8</v>
      </c>
      <c r="M1399" s="42">
        <v>1</v>
      </c>
      <c r="N1399" s="47" t="s">
        <v>1763</v>
      </c>
      <c r="O1399" s="39">
        <v>42528</v>
      </c>
      <c r="P1399" s="38" t="s">
        <v>1762</v>
      </c>
      <c r="Q1399" s="65">
        <v>155263.22</v>
      </c>
    </row>
    <row r="1400" spans="1:17" ht="23.25" x14ac:dyDescent="0.25">
      <c r="A1400" s="1">
        <v>1399</v>
      </c>
      <c r="B1400" s="2" t="s">
        <v>327</v>
      </c>
      <c r="C1400" s="24"/>
      <c r="D1400" s="29" t="s">
        <v>382</v>
      </c>
      <c r="E1400" s="29" t="s">
        <v>18</v>
      </c>
      <c r="F1400" s="29" t="s">
        <v>383</v>
      </c>
      <c r="G1400" s="29" t="s">
        <v>20</v>
      </c>
      <c r="H1400" s="29" t="s">
        <v>154</v>
      </c>
      <c r="I1400" s="42">
        <v>2</v>
      </c>
      <c r="J1400" s="33" t="str">
        <f t="shared" si="23"/>
        <v>Серовский городской округ, г. Серов, ул. Октябрьской Революции, д. 2</v>
      </c>
      <c r="K1400" s="42">
        <v>1168.0999999999999</v>
      </c>
      <c r="L1400" s="42">
        <v>12</v>
      </c>
      <c r="M1400" s="42">
        <v>4</v>
      </c>
      <c r="N1400" s="47" t="s">
        <v>1761</v>
      </c>
      <c r="O1400" s="39">
        <v>42528</v>
      </c>
      <c r="P1400" s="38" t="s">
        <v>1762</v>
      </c>
      <c r="Q1400" s="65">
        <v>2270159.52</v>
      </c>
    </row>
    <row r="1401" spans="1:17" ht="23.25" x14ac:dyDescent="0.25">
      <c r="A1401" s="1">
        <v>1400</v>
      </c>
      <c r="B1401" s="2" t="s">
        <v>327</v>
      </c>
      <c r="C1401" s="24"/>
      <c r="D1401" s="29" t="s">
        <v>382</v>
      </c>
      <c r="E1401" s="29" t="s">
        <v>18</v>
      </c>
      <c r="F1401" s="29" t="s">
        <v>383</v>
      </c>
      <c r="G1401" s="29" t="s">
        <v>20</v>
      </c>
      <c r="H1401" s="29" t="s">
        <v>154</v>
      </c>
      <c r="I1401" s="42">
        <v>26</v>
      </c>
      <c r="J1401" s="33" t="str">
        <f t="shared" si="23"/>
        <v>Серовский городской округ, г. Серов, ул. Октябрьской Революции, д. 26</v>
      </c>
      <c r="K1401" s="42">
        <v>728.2</v>
      </c>
      <c r="L1401" s="42">
        <v>12</v>
      </c>
      <c r="M1401" s="42">
        <v>3</v>
      </c>
      <c r="N1401" s="47" t="s">
        <v>1981</v>
      </c>
      <c r="O1401" s="39" t="s">
        <v>1982</v>
      </c>
      <c r="P1401" s="38" t="s">
        <v>1762</v>
      </c>
      <c r="Q1401" s="65">
        <v>1651060.72</v>
      </c>
    </row>
    <row r="1402" spans="1:17" ht="23.25" x14ac:dyDescent="0.25">
      <c r="A1402" s="1">
        <v>1401</v>
      </c>
      <c r="B1402" s="2" t="s">
        <v>327</v>
      </c>
      <c r="C1402" s="24"/>
      <c r="D1402" s="29" t="s">
        <v>382</v>
      </c>
      <c r="E1402" s="29" t="s">
        <v>18</v>
      </c>
      <c r="F1402" s="29" t="s">
        <v>383</v>
      </c>
      <c r="G1402" s="29" t="s">
        <v>20</v>
      </c>
      <c r="H1402" s="29" t="s">
        <v>154</v>
      </c>
      <c r="I1402" s="42">
        <v>29</v>
      </c>
      <c r="J1402" s="33" t="str">
        <f t="shared" si="23"/>
        <v>Серовский городской округ, г. Серов, ул. Октябрьской Революции, д. 29</v>
      </c>
      <c r="K1402" s="42">
        <v>739.9</v>
      </c>
      <c r="L1402" s="42">
        <v>12</v>
      </c>
      <c r="M1402" s="42">
        <v>3</v>
      </c>
      <c r="N1402" s="47" t="s">
        <v>1981</v>
      </c>
      <c r="O1402" s="39" t="s">
        <v>1982</v>
      </c>
      <c r="P1402" s="38" t="s">
        <v>1762</v>
      </c>
      <c r="Q1402" s="65">
        <v>1621353.04</v>
      </c>
    </row>
    <row r="1403" spans="1:17" ht="23.25" x14ac:dyDescent="0.25">
      <c r="A1403" s="1">
        <v>1402</v>
      </c>
      <c r="B1403" s="2" t="s">
        <v>327</v>
      </c>
      <c r="C1403" s="24"/>
      <c r="D1403" s="29" t="s">
        <v>382</v>
      </c>
      <c r="E1403" s="29" t="s">
        <v>18</v>
      </c>
      <c r="F1403" s="29" t="s">
        <v>383</v>
      </c>
      <c r="G1403" s="29" t="s">
        <v>20</v>
      </c>
      <c r="H1403" s="29" t="s">
        <v>82</v>
      </c>
      <c r="I1403" s="42">
        <v>1</v>
      </c>
      <c r="J1403" s="33" t="str">
        <f t="shared" si="23"/>
        <v>Серовский городской округ, г. Серов, ул. Орджоникидзе, д. 1</v>
      </c>
      <c r="K1403" s="42">
        <v>375.4</v>
      </c>
      <c r="L1403" s="42">
        <v>8</v>
      </c>
      <c r="M1403" s="42">
        <v>3</v>
      </c>
      <c r="N1403" s="47" t="s">
        <v>1767</v>
      </c>
      <c r="O1403" s="39">
        <v>42314</v>
      </c>
      <c r="P1403" s="38" t="s">
        <v>1716</v>
      </c>
      <c r="Q1403" s="65">
        <v>273483.88</v>
      </c>
    </row>
    <row r="1404" spans="1:17" ht="23.25" x14ac:dyDescent="0.25">
      <c r="A1404" s="1">
        <v>1403</v>
      </c>
      <c r="B1404" s="2" t="s">
        <v>327</v>
      </c>
      <c r="C1404" s="24"/>
      <c r="D1404" s="29" t="s">
        <v>382</v>
      </c>
      <c r="E1404" s="29" t="s">
        <v>18</v>
      </c>
      <c r="F1404" s="29" t="s">
        <v>383</v>
      </c>
      <c r="G1404" s="29" t="s">
        <v>20</v>
      </c>
      <c r="H1404" s="29" t="s">
        <v>82</v>
      </c>
      <c r="I1404" s="42">
        <v>11</v>
      </c>
      <c r="J1404" s="33" t="str">
        <f t="shared" si="23"/>
        <v>Серовский городской округ, г. Серов, ул. Орджоникидзе, д. 11</v>
      </c>
      <c r="K1404" s="42">
        <v>366.6</v>
      </c>
      <c r="L1404" s="42">
        <v>8</v>
      </c>
      <c r="M1404" s="42">
        <v>4</v>
      </c>
      <c r="N1404" s="47" t="s">
        <v>1767</v>
      </c>
      <c r="O1404" s="39">
        <v>42314</v>
      </c>
      <c r="P1404" s="38" t="s">
        <v>1716</v>
      </c>
      <c r="Q1404" s="65">
        <v>814667.28</v>
      </c>
    </row>
    <row r="1405" spans="1:17" ht="23.25" x14ac:dyDescent="0.25">
      <c r="A1405" s="1">
        <v>1404</v>
      </c>
      <c r="B1405" s="2" t="s">
        <v>327</v>
      </c>
      <c r="C1405" s="24"/>
      <c r="D1405" s="29" t="s">
        <v>382</v>
      </c>
      <c r="E1405" s="29" t="s">
        <v>18</v>
      </c>
      <c r="F1405" s="29" t="s">
        <v>383</v>
      </c>
      <c r="G1405" s="29" t="s">
        <v>20</v>
      </c>
      <c r="H1405" s="29" t="s">
        <v>82</v>
      </c>
      <c r="I1405" s="42">
        <v>13</v>
      </c>
      <c r="J1405" s="33" t="str">
        <f t="shared" si="23"/>
        <v>Серовский городской округ, г. Серов, ул. Орджоникидзе, д. 13</v>
      </c>
      <c r="K1405" s="42">
        <v>364.9</v>
      </c>
      <c r="L1405" s="42">
        <v>8</v>
      </c>
      <c r="M1405" s="42">
        <v>3</v>
      </c>
      <c r="N1405" s="47" t="s">
        <v>1767</v>
      </c>
      <c r="O1405" s="39">
        <v>42314</v>
      </c>
      <c r="P1405" s="38" t="s">
        <v>1716</v>
      </c>
      <c r="Q1405" s="65">
        <v>230208.56</v>
      </c>
    </row>
    <row r="1406" spans="1:17" ht="23.25" x14ac:dyDescent="0.25">
      <c r="A1406" s="1">
        <v>1405</v>
      </c>
      <c r="B1406" s="2" t="s">
        <v>327</v>
      </c>
      <c r="C1406" s="24"/>
      <c r="D1406" s="29" t="s">
        <v>382</v>
      </c>
      <c r="E1406" s="29" t="s">
        <v>18</v>
      </c>
      <c r="F1406" s="29" t="s">
        <v>383</v>
      </c>
      <c r="G1406" s="29" t="s">
        <v>20</v>
      </c>
      <c r="H1406" s="29" t="s">
        <v>82</v>
      </c>
      <c r="I1406" s="42">
        <v>14</v>
      </c>
      <c r="J1406" s="33" t="str">
        <f t="shared" si="23"/>
        <v>Серовский городской округ, г. Серов, ул. Орджоникидзе, д. 14</v>
      </c>
      <c r="K1406" s="42">
        <v>364.6</v>
      </c>
      <c r="L1406" s="42">
        <v>8</v>
      </c>
      <c r="M1406" s="42">
        <v>2</v>
      </c>
      <c r="N1406" s="47" t="s">
        <v>1767</v>
      </c>
      <c r="O1406" s="39">
        <v>42314</v>
      </c>
      <c r="P1406" s="38" t="s">
        <v>1716</v>
      </c>
      <c r="Q1406" s="65">
        <v>232933.18</v>
      </c>
    </row>
    <row r="1407" spans="1:17" ht="23.25" x14ac:dyDescent="0.25">
      <c r="A1407" s="1">
        <v>1406</v>
      </c>
      <c r="B1407" s="2" t="s">
        <v>327</v>
      </c>
      <c r="C1407" s="24"/>
      <c r="D1407" s="29" t="s">
        <v>382</v>
      </c>
      <c r="E1407" s="29" t="s">
        <v>18</v>
      </c>
      <c r="F1407" s="29" t="s">
        <v>383</v>
      </c>
      <c r="G1407" s="29" t="s">
        <v>20</v>
      </c>
      <c r="H1407" s="29" t="s">
        <v>82</v>
      </c>
      <c r="I1407" s="42">
        <v>15</v>
      </c>
      <c r="J1407" s="33" t="str">
        <f t="shared" si="23"/>
        <v>Серовский городской округ, г. Серов, ул. Орджоникидзе, д. 15</v>
      </c>
      <c r="K1407" s="42">
        <v>358</v>
      </c>
      <c r="L1407" s="42">
        <v>8</v>
      </c>
      <c r="M1407" s="42">
        <v>4</v>
      </c>
      <c r="N1407" s="47" t="s">
        <v>1767</v>
      </c>
      <c r="O1407" s="39">
        <v>42314</v>
      </c>
      <c r="P1407" s="38" t="s">
        <v>1716</v>
      </c>
      <c r="Q1407" s="65">
        <v>838836.04</v>
      </c>
    </row>
    <row r="1408" spans="1:17" ht="23.25" x14ac:dyDescent="0.25">
      <c r="A1408" s="1">
        <v>1407</v>
      </c>
      <c r="B1408" s="2" t="s">
        <v>327</v>
      </c>
      <c r="C1408" s="24"/>
      <c r="D1408" s="29" t="s">
        <v>382</v>
      </c>
      <c r="E1408" s="29" t="s">
        <v>18</v>
      </c>
      <c r="F1408" s="29" t="s">
        <v>383</v>
      </c>
      <c r="G1408" s="29" t="s">
        <v>20</v>
      </c>
      <c r="H1408" s="29" t="s">
        <v>82</v>
      </c>
      <c r="I1408" s="42">
        <v>16</v>
      </c>
      <c r="J1408" s="33" t="str">
        <f t="shared" si="23"/>
        <v>Серовский городской округ, г. Серов, ул. Орджоникидзе, д. 16</v>
      </c>
      <c r="K1408" s="42">
        <v>345.3</v>
      </c>
      <c r="L1408" s="42">
        <v>8</v>
      </c>
      <c r="M1408" s="42">
        <v>4</v>
      </c>
      <c r="N1408" s="47" t="s">
        <v>1767</v>
      </c>
      <c r="O1408" s="39">
        <v>42314</v>
      </c>
      <c r="P1408" s="38" t="s">
        <v>1716</v>
      </c>
      <c r="Q1408" s="65">
        <v>718250.66</v>
      </c>
    </row>
    <row r="1409" spans="1:17" ht="23.25" x14ac:dyDescent="0.25">
      <c r="A1409" s="1">
        <v>1408</v>
      </c>
      <c r="B1409" s="2" t="s">
        <v>327</v>
      </c>
      <c r="C1409" s="24"/>
      <c r="D1409" s="29" t="s">
        <v>382</v>
      </c>
      <c r="E1409" s="29" t="s">
        <v>18</v>
      </c>
      <c r="F1409" s="29" t="s">
        <v>383</v>
      </c>
      <c r="G1409" s="29" t="s">
        <v>20</v>
      </c>
      <c r="H1409" s="29" t="s">
        <v>82</v>
      </c>
      <c r="I1409" s="42">
        <v>17</v>
      </c>
      <c r="J1409" s="33" t="str">
        <f t="shared" si="23"/>
        <v>Серовский городской округ, г. Серов, ул. Орджоникидзе, д. 17</v>
      </c>
      <c r="K1409" s="42">
        <v>373.9</v>
      </c>
      <c r="L1409" s="42">
        <v>8</v>
      </c>
      <c r="M1409" s="42">
        <v>1</v>
      </c>
      <c r="N1409" s="47" t="s">
        <v>1760</v>
      </c>
      <c r="O1409" s="39">
        <v>42597</v>
      </c>
      <c r="P1409" s="38" t="s">
        <v>1741</v>
      </c>
      <c r="Q1409" s="65">
        <v>656092.98</v>
      </c>
    </row>
    <row r="1410" spans="1:17" ht="23.25" x14ac:dyDescent="0.25">
      <c r="A1410" s="1">
        <v>1409</v>
      </c>
      <c r="B1410" s="2" t="s">
        <v>327</v>
      </c>
      <c r="C1410" s="24"/>
      <c r="D1410" s="29" t="s">
        <v>382</v>
      </c>
      <c r="E1410" s="29" t="s">
        <v>18</v>
      </c>
      <c r="F1410" s="29" t="s">
        <v>383</v>
      </c>
      <c r="G1410" s="29" t="s">
        <v>20</v>
      </c>
      <c r="H1410" s="29" t="s">
        <v>82</v>
      </c>
      <c r="I1410" s="42">
        <v>18</v>
      </c>
      <c r="J1410" s="33" t="str">
        <f t="shared" si="23"/>
        <v>Серовский городской округ, г. Серов, ул. Орджоникидзе, д. 18</v>
      </c>
      <c r="K1410" s="42">
        <v>368.5</v>
      </c>
      <c r="L1410" s="42">
        <v>8</v>
      </c>
      <c r="M1410" s="42">
        <v>3</v>
      </c>
      <c r="N1410" s="47" t="s">
        <v>1767</v>
      </c>
      <c r="O1410" s="39">
        <v>42314</v>
      </c>
      <c r="P1410" s="38" t="s">
        <v>1716</v>
      </c>
      <c r="Q1410" s="65">
        <v>690669.34</v>
      </c>
    </row>
    <row r="1411" spans="1:17" ht="23.25" x14ac:dyDescent="0.25">
      <c r="A1411" s="1">
        <v>1410</v>
      </c>
      <c r="B1411" s="2" t="s">
        <v>327</v>
      </c>
      <c r="C1411" s="24"/>
      <c r="D1411" s="29" t="s">
        <v>382</v>
      </c>
      <c r="E1411" s="29" t="s">
        <v>18</v>
      </c>
      <c r="F1411" s="29" t="s">
        <v>383</v>
      </c>
      <c r="G1411" s="29" t="s">
        <v>20</v>
      </c>
      <c r="H1411" s="29" t="s">
        <v>82</v>
      </c>
      <c r="I1411" s="42">
        <v>19</v>
      </c>
      <c r="J1411" s="33" t="str">
        <f t="shared" si="23"/>
        <v>Серовский городской округ, г. Серов, ул. Орджоникидзе, д. 19</v>
      </c>
      <c r="K1411" s="42">
        <v>366</v>
      </c>
      <c r="L1411" s="42">
        <v>8</v>
      </c>
      <c r="M1411" s="42">
        <v>4</v>
      </c>
      <c r="N1411" s="47" t="s">
        <v>1767</v>
      </c>
      <c r="O1411" s="39">
        <v>42314</v>
      </c>
      <c r="P1411" s="38" t="s">
        <v>1716</v>
      </c>
      <c r="Q1411" s="65">
        <v>897296.78</v>
      </c>
    </row>
    <row r="1412" spans="1:17" ht="23.25" x14ac:dyDescent="0.25">
      <c r="A1412" s="1">
        <v>1411</v>
      </c>
      <c r="B1412" s="2" t="s">
        <v>327</v>
      </c>
      <c r="C1412" s="24"/>
      <c r="D1412" s="29" t="s">
        <v>382</v>
      </c>
      <c r="E1412" s="29" t="s">
        <v>18</v>
      </c>
      <c r="F1412" s="29" t="s">
        <v>383</v>
      </c>
      <c r="G1412" s="29" t="s">
        <v>20</v>
      </c>
      <c r="H1412" s="29" t="s">
        <v>82</v>
      </c>
      <c r="I1412" s="42">
        <v>20</v>
      </c>
      <c r="J1412" s="33" t="str">
        <f t="shared" si="23"/>
        <v>Серовский городской округ, г. Серов, ул. Орджоникидзе, д. 20</v>
      </c>
      <c r="K1412" s="42">
        <v>372.7</v>
      </c>
      <c r="L1412" s="42">
        <v>8</v>
      </c>
      <c r="M1412" s="42">
        <v>2</v>
      </c>
      <c r="N1412" s="47" t="s">
        <v>1767</v>
      </c>
      <c r="O1412" s="39">
        <v>42314</v>
      </c>
      <c r="P1412" s="38" t="s">
        <v>1716</v>
      </c>
      <c r="Q1412" s="65">
        <v>169353.60000000001</v>
      </c>
    </row>
    <row r="1413" spans="1:17" ht="23.25" x14ac:dyDescent="0.25">
      <c r="A1413" s="1">
        <v>1412</v>
      </c>
      <c r="B1413" s="2" t="s">
        <v>327</v>
      </c>
      <c r="C1413" s="24"/>
      <c r="D1413" s="29" t="s">
        <v>382</v>
      </c>
      <c r="E1413" s="29" t="s">
        <v>18</v>
      </c>
      <c r="F1413" s="29" t="s">
        <v>383</v>
      </c>
      <c r="G1413" s="29" t="s">
        <v>20</v>
      </c>
      <c r="H1413" s="29" t="s">
        <v>82</v>
      </c>
      <c r="I1413" s="42">
        <v>21</v>
      </c>
      <c r="J1413" s="33" t="str">
        <f t="shared" si="23"/>
        <v>Серовский городской округ, г. Серов, ул. Орджоникидзе, д. 21</v>
      </c>
      <c r="K1413" s="42">
        <v>360</v>
      </c>
      <c r="L1413" s="42">
        <v>8</v>
      </c>
      <c r="M1413" s="42">
        <v>4</v>
      </c>
      <c r="N1413" s="47" t="s">
        <v>1767</v>
      </c>
      <c r="O1413" s="39">
        <v>42314</v>
      </c>
      <c r="P1413" s="38" t="s">
        <v>1716</v>
      </c>
      <c r="Q1413" s="65">
        <v>870113.12</v>
      </c>
    </row>
    <row r="1414" spans="1:17" ht="23.25" x14ac:dyDescent="0.25">
      <c r="A1414" s="1">
        <v>1413</v>
      </c>
      <c r="B1414" s="2" t="s">
        <v>327</v>
      </c>
      <c r="C1414" s="24"/>
      <c r="D1414" s="29" t="s">
        <v>382</v>
      </c>
      <c r="E1414" s="29" t="s">
        <v>18</v>
      </c>
      <c r="F1414" s="29" t="s">
        <v>383</v>
      </c>
      <c r="G1414" s="29" t="s">
        <v>20</v>
      </c>
      <c r="H1414" s="29" t="s">
        <v>82</v>
      </c>
      <c r="I1414" s="42">
        <v>22</v>
      </c>
      <c r="J1414" s="33" t="str">
        <f t="shared" si="23"/>
        <v>Серовский городской округ, г. Серов, ул. Орджоникидзе, д. 22</v>
      </c>
      <c r="K1414" s="42">
        <v>321.10000000000002</v>
      </c>
      <c r="L1414" s="42">
        <v>8</v>
      </c>
      <c r="M1414" s="42">
        <v>4</v>
      </c>
      <c r="N1414" s="47" t="s">
        <v>1767</v>
      </c>
      <c r="O1414" s="39">
        <v>42314</v>
      </c>
      <c r="P1414" s="38" t="s">
        <v>1716</v>
      </c>
      <c r="Q1414" s="65">
        <v>810724.9</v>
      </c>
    </row>
    <row r="1415" spans="1:17" ht="23.25" x14ac:dyDescent="0.25">
      <c r="A1415" s="1">
        <v>1414</v>
      </c>
      <c r="B1415" s="2" t="s">
        <v>327</v>
      </c>
      <c r="C1415" s="24"/>
      <c r="D1415" s="29" t="s">
        <v>382</v>
      </c>
      <c r="E1415" s="29" t="s">
        <v>18</v>
      </c>
      <c r="F1415" s="29" t="s">
        <v>383</v>
      </c>
      <c r="G1415" s="29" t="s">
        <v>20</v>
      </c>
      <c r="H1415" s="29" t="s">
        <v>82</v>
      </c>
      <c r="I1415" s="42">
        <v>23</v>
      </c>
      <c r="J1415" s="33" t="str">
        <f t="shared" si="23"/>
        <v>Серовский городской округ, г. Серов, ул. Орджоникидзе, д. 23</v>
      </c>
      <c r="K1415" s="42">
        <v>375.4</v>
      </c>
      <c r="L1415" s="42">
        <v>8</v>
      </c>
      <c r="M1415" s="42">
        <v>4</v>
      </c>
      <c r="N1415" s="47" t="s">
        <v>1767</v>
      </c>
      <c r="O1415" s="39">
        <v>42314</v>
      </c>
      <c r="P1415" s="38" t="s">
        <v>1716</v>
      </c>
      <c r="Q1415" s="65">
        <v>721754.08</v>
      </c>
    </row>
    <row r="1416" spans="1:17" ht="23.25" x14ac:dyDescent="0.25">
      <c r="A1416" s="1">
        <v>1415</v>
      </c>
      <c r="B1416" s="2" t="s">
        <v>327</v>
      </c>
      <c r="C1416" s="24"/>
      <c r="D1416" s="29" t="s">
        <v>382</v>
      </c>
      <c r="E1416" s="29" t="s">
        <v>18</v>
      </c>
      <c r="F1416" s="29" t="s">
        <v>383</v>
      </c>
      <c r="G1416" s="29" t="s">
        <v>20</v>
      </c>
      <c r="H1416" s="29" t="s">
        <v>82</v>
      </c>
      <c r="I1416" s="42">
        <v>24</v>
      </c>
      <c r="J1416" s="33" t="str">
        <f t="shared" si="23"/>
        <v>Серовский городской округ, г. Серов, ул. Орджоникидзе, д. 24</v>
      </c>
      <c r="K1416" s="42">
        <v>369</v>
      </c>
      <c r="L1416" s="42">
        <v>8</v>
      </c>
      <c r="M1416" s="42">
        <v>4</v>
      </c>
      <c r="N1416" s="47" t="s">
        <v>1767</v>
      </c>
      <c r="O1416" s="39">
        <v>42314</v>
      </c>
      <c r="P1416" s="38" t="s">
        <v>1716</v>
      </c>
      <c r="Q1416" s="65">
        <v>788035.86</v>
      </c>
    </row>
    <row r="1417" spans="1:17" ht="23.25" x14ac:dyDescent="0.25">
      <c r="A1417" s="1">
        <v>1416</v>
      </c>
      <c r="B1417" s="2" t="s">
        <v>327</v>
      </c>
      <c r="C1417" s="24"/>
      <c r="D1417" s="29" t="s">
        <v>382</v>
      </c>
      <c r="E1417" s="29" t="s">
        <v>18</v>
      </c>
      <c r="F1417" s="29" t="s">
        <v>383</v>
      </c>
      <c r="G1417" s="29" t="s">
        <v>20</v>
      </c>
      <c r="H1417" s="29" t="s">
        <v>82</v>
      </c>
      <c r="I1417" s="42">
        <v>26</v>
      </c>
      <c r="J1417" s="33" t="str">
        <f t="shared" si="23"/>
        <v>Серовский городской округ, г. Серов, ул. Орджоникидзе, д. 26</v>
      </c>
      <c r="K1417" s="42">
        <v>368.7</v>
      </c>
      <c r="L1417" s="42">
        <v>8</v>
      </c>
      <c r="M1417" s="42">
        <v>4</v>
      </c>
      <c r="N1417" s="47" t="s">
        <v>1767</v>
      </c>
      <c r="O1417" s="39">
        <v>42314</v>
      </c>
      <c r="P1417" s="38" t="s">
        <v>1716</v>
      </c>
      <c r="Q1417" s="65">
        <v>938110.62</v>
      </c>
    </row>
    <row r="1418" spans="1:17" ht="23.25" x14ac:dyDescent="0.25">
      <c r="A1418" s="1">
        <v>1417</v>
      </c>
      <c r="B1418" s="2" t="s">
        <v>327</v>
      </c>
      <c r="C1418" s="24"/>
      <c r="D1418" s="29" t="s">
        <v>382</v>
      </c>
      <c r="E1418" s="29" t="s">
        <v>18</v>
      </c>
      <c r="F1418" s="29" t="s">
        <v>383</v>
      </c>
      <c r="G1418" s="29" t="s">
        <v>20</v>
      </c>
      <c r="H1418" s="29" t="s">
        <v>82</v>
      </c>
      <c r="I1418" s="42">
        <v>28</v>
      </c>
      <c r="J1418" s="33" t="str">
        <f t="shared" si="23"/>
        <v>Серовский городской округ, г. Серов, ул. Орджоникидзе, д. 28</v>
      </c>
      <c r="K1418" s="42">
        <v>368.1</v>
      </c>
      <c r="L1418" s="42">
        <v>8</v>
      </c>
      <c r="M1418" s="42">
        <v>3</v>
      </c>
      <c r="N1418" s="47" t="s">
        <v>1767</v>
      </c>
      <c r="O1418" s="39">
        <v>42314</v>
      </c>
      <c r="P1418" s="38" t="s">
        <v>1716</v>
      </c>
      <c r="Q1418" s="65">
        <v>693996.94</v>
      </c>
    </row>
    <row r="1419" spans="1:17" ht="23.25" x14ac:dyDescent="0.25">
      <c r="A1419" s="1">
        <v>1418</v>
      </c>
      <c r="B1419" s="2" t="s">
        <v>327</v>
      </c>
      <c r="C1419" s="24"/>
      <c r="D1419" s="29" t="s">
        <v>382</v>
      </c>
      <c r="E1419" s="29" t="s">
        <v>18</v>
      </c>
      <c r="F1419" s="29" t="s">
        <v>383</v>
      </c>
      <c r="G1419" s="29" t="s">
        <v>20</v>
      </c>
      <c r="H1419" s="29" t="s">
        <v>82</v>
      </c>
      <c r="I1419" s="42">
        <v>30</v>
      </c>
      <c r="J1419" s="33" t="str">
        <f t="shared" si="23"/>
        <v>Серовский городской округ, г. Серов, ул. Орджоникидзе, д. 30</v>
      </c>
      <c r="K1419" s="42">
        <v>322.39999999999998</v>
      </c>
      <c r="L1419" s="42">
        <v>8</v>
      </c>
      <c r="M1419" s="42">
        <v>3</v>
      </c>
      <c r="N1419" s="47" t="s">
        <v>1767</v>
      </c>
      <c r="O1419" s="39">
        <v>42314</v>
      </c>
      <c r="P1419" s="38" t="s">
        <v>1716</v>
      </c>
      <c r="Q1419" s="65">
        <v>653401.4</v>
      </c>
    </row>
    <row r="1420" spans="1:17" ht="23.25" x14ac:dyDescent="0.25">
      <c r="A1420" s="1">
        <v>1419</v>
      </c>
      <c r="B1420" s="2" t="s">
        <v>327</v>
      </c>
      <c r="C1420" s="24"/>
      <c r="D1420" s="29" t="s">
        <v>382</v>
      </c>
      <c r="E1420" s="29" t="s">
        <v>18</v>
      </c>
      <c r="F1420" s="29" t="s">
        <v>383</v>
      </c>
      <c r="G1420" s="29" t="s">
        <v>20</v>
      </c>
      <c r="H1420" s="29" t="s">
        <v>82</v>
      </c>
      <c r="I1420" s="42">
        <v>32</v>
      </c>
      <c r="J1420" s="33" t="str">
        <f t="shared" si="23"/>
        <v>Серовский городской округ, г. Серов, ул. Орджоникидзе, д. 32</v>
      </c>
      <c r="K1420" s="42">
        <v>334.8</v>
      </c>
      <c r="L1420" s="42">
        <v>8</v>
      </c>
      <c r="M1420" s="42">
        <v>3</v>
      </c>
      <c r="N1420" s="47" t="s">
        <v>1767</v>
      </c>
      <c r="O1420" s="39">
        <v>42314</v>
      </c>
      <c r="P1420" s="38" t="s">
        <v>1716</v>
      </c>
      <c r="Q1420" s="65">
        <v>782325.84</v>
      </c>
    </row>
    <row r="1421" spans="1:17" ht="23.25" x14ac:dyDescent="0.25">
      <c r="A1421" s="1">
        <v>1420</v>
      </c>
      <c r="B1421" s="2" t="s">
        <v>327</v>
      </c>
      <c r="C1421" s="24"/>
      <c r="D1421" s="29" t="s">
        <v>382</v>
      </c>
      <c r="E1421" s="29" t="s">
        <v>18</v>
      </c>
      <c r="F1421" s="29" t="s">
        <v>383</v>
      </c>
      <c r="G1421" s="29" t="s">
        <v>20</v>
      </c>
      <c r="H1421" s="29" t="s">
        <v>82</v>
      </c>
      <c r="I1421" s="42">
        <v>34</v>
      </c>
      <c r="J1421" s="33" t="str">
        <f t="shared" si="23"/>
        <v>Серовский городской округ, г. Серов, ул. Орджоникидзе, д. 34</v>
      </c>
      <c r="K1421" s="42">
        <v>371.1</v>
      </c>
      <c r="L1421" s="42">
        <v>8</v>
      </c>
      <c r="M1421" s="42">
        <v>4</v>
      </c>
      <c r="N1421" s="47" t="s">
        <v>1767</v>
      </c>
      <c r="O1421" s="39">
        <v>42314</v>
      </c>
      <c r="P1421" s="38" t="s">
        <v>1716</v>
      </c>
      <c r="Q1421" s="65">
        <v>707104.38</v>
      </c>
    </row>
    <row r="1422" spans="1:17" ht="23.25" x14ac:dyDescent="0.25">
      <c r="A1422" s="1">
        <v>1421</v>
      </c>
      <c r="B1422" s="2" t="s">
        <v>327</v>
      </c>
      <c r="C1422" s="24"/>
      <c r="D1422" s="29" t="s">
        <v>382</v>
      </c>
      <c r="E1422" s="29" t="s">
        <v>18</v>
      </c>
      <c r="F1422" s="29" t="s">
        <v>383</v>
      </c>
      <c r="G1422" s="29" t="s">
        <v>20</v>
      </c>
      <c r="H1422" s="29" t="s">
        <v>82</v>
      </c>
      <c r="I1422" s="42">
        <v>36</v>
      </c>
      <c r="J1422" s="33" t="str">
        <f t="shared" si="23"/>
        <v>Серовский городской округ, г. Серов, ул. Орджоникидзе, д. 36</v>
      </c>
      <c r="K1422" s="42">
        <v>339.8</v>
      </c>
      <c r="L1422" s="42">
        <v>8</v>
      </c>
      <c r="M1422" s="42">
        <v>4</v>
      </c>
      <c r="N1422" s="47" t="s">
        <v>1767</v>
      </c>
      <c r="O1422" s="39">
        <v>42314</v>
      </c>
      <c r="P1422" s="38" t="s">
        <v>1716</v>
      </c>
      <c r="Q1422" s="65">
        <v>728863.58</v>
      </c>
    </row>
    <row r="1423" spans="1:17" ht="23.25" x14ac:dyDescent="0.25">
      <c r="A1423" s="1">
        <v>1422</v>
      </c>
      <c r="B1423" s="2" t="s">
        <v>327</v>
      </c>
      <c r="C1423" s="24"/>
      <c r="D1423" s="29" t="s">
        <v>382</v>
      </c>
      <c r="E1423" s="29" t="s">
        <v>18</v>
      </c>
      <c r="F1423" s="29" t="s">
        <v>383</v>
      </c>
      <c r="G1423" s="29" t="s">
        <v>20</v>
      </c>
      <c r="H1423" s="29" t="s">
        <v>82</v>
      </c>
      <c r="I1423" s="42">
        <v>48</v>
      </c>
      <c r="J1423" s="33" t="str">
        <f t="shared" si="23"/>
        <v>Серовский городской округ, г. Серов, ул. Орджоникидзе, д. 48</v>
      </c>
      <c r="K1423" s="42">
        <v>245.2</v>
      </c>
      <c r="L1423" s="42">
        <v>7</v>
      </c>
      <c r="M1423" s="42">
        <v>2</v>
      </c>
      <c r="N1423" s="47" t="s">
        <v>1766</v>
      </c>
      <c r="O1423" s="39">
        <v>42485</v>
      </c>
      <c r="P1423" s="38" t="s">
        <v>1711</v>
      </c>
      <c r="Q1423" s="65">
        <v>500012.61</v>
      </c>
    </row>
    <row r="1424" spans="1:17" ht="23.25" x14ac:dyDescent="0.25">
      <c r="A1424" s="1">
        <v>1423</v>
      </c>
      <c r="B1424" s="2" t="s">
        <v>327</v>
      </c>
      <c r="C1424" s="24"/>
      <c r="D1424" s="29" t="s">
        <v>382</v>
      </c>
      <c r="E1424" s="29" t="s">
        <v>18</v>
      </c>
      <c r="F1424" s="29" t="s">
        <v>383</v>
      </c>
      <c r="G1424" s="29" t="s">
        <v>20</v>
      </c>
      <c r="H1424" s="29" t="s">
        <v>82</v>
      </c>
      <c r="I1424" s="42">
        <v>5</v>
      </c>
      <c r="J1424" s="33" t="str">
        <f t="shared" si="23"/>
        <v>Серовский городской округ, г. Серов, ул. Орджоникидзе, д. 5</v>
      </c>
      <c r="K1424" s="42">
        <v>370.6</v>
      </c>
      <c r="L1424" s="42">
        <v>8</v>
      </c>
      <c r="M1424" s="42">
        <v>3</v>
      </c>
      <c r="N1424" s="47" t="s">
        <v>1767</v>
      </c>
      <c r="O1424" s="39">
        <v>42314</v>
      </c>
      <c r="P1424" s="38" t="s">
        <v>1716</v>
      </c>
      <c r="Q1424" s="65">
        <v>767153.4</v>
      </c>
    </row>
    <row r="1425" spans="1:17" ht="23.25" x14ac:dyDescent="0.25">
      <c r="A1425" s="1">
        <v>1424</v>
      </c>
      <c r="B1425" s="2" t="s">
        <v>327</v>
      </c>
      <c r="C1425" s="24"/>
      <c r="D1425" s="29" t="s">
        <v>382</v>
      </c>
      <c r="E1425" s="29" t="s">
        <v>18</v>
      </c>
      <c r="F1425" s="29" t="s">
        <v>383</v>
      </c>
      <c r="G1425" s="29" t="s">
        <v>20</v>
      </c>
      <c r="H1425" s="29" t="s">
        <v>82</v>
      </c>
      <c r="I1425" s="42">
        <v>6</v>
      </c>
      <c r="J1425" s="33" t="str">
        <f t="shared" si="23"/>
        <v>Серовский городской округ, г. Серов, ул. Орджоникидзе, д. 6</v>
      </c>
      <c r="K1425" s="42">
        <v>369.5</v>
      </c>
      <c r="L1425" s="42">
        <v>8</v>
      </c>
      <c r="M1425" s="42">
        <v>3</v>
      </c>
      <c r="N1425" s="47" t="s">
        <v>1767</v>
      </c>
      <c r="O1425" s="39">
        <v>42314</v>
      </c>
      <c r="P1425" s="38" t="s">
        <v>1716</v>
      </c>
      <c r="Q1425" s="65">
        <v>289463.44</v>
      </c>
    </row>
    <row r="1426" spans="1:17" ht="23.25" x14ac:dyDescent="0.25">
      <c r="A1426" s="1">
        <v>1425</v>
      </c>
      <c r="B1426" s="2" t="s">
        <v>327</v>
      </c>
      <c r="C1426" s="24"/>
      <c r="D1426" s="29" t="s">
        <v>382</v>
      </c>
      <c r="E1426" s="29" t="s">
        <v>18</v>
      </c>
      <c r="F1426" s="29" t="s">
        <v>383</v>
      </c>
      <c r="G1426" s="29" t="s">
        <v>20</v>
      </c>
      <c r="H1426" s="29" t="s">
        <v>82</v>
      </c>
      <c r="I1426" s="42">
        <v>7</v>
      </c>
      <c r="J1426" s="33" t="str">
        <f t="shared" si="23"/>
        <v>Серовский городской округ, г. Серов, ул. Орджоникидзе, д. 7</v>
      </c>
      <c r="K1426" s="42">
        <v>373.7</v>
      </c>
      <c r="L1426" s="42">
        <v>8</v>
      </c>
      <c r="M1426" s="42">
        <v>2</v>
      </c>
      <c r="N1426" s="47" t="s">
        <v>1766</v>
      </c>
      <c r="O1426" s="39">
        <v>42485</v>
      </c>
      <c r="P1426" s="38" t="s">
        <v>1711</v>
      </c>
      <c r="Q1426" s="65">
        <v>436627.74</v>
      </c>
    </row>
    <row r="1427" spans="1:17" ht="23.25" x14ac:dyDescent="0.25">
      <c r="A1427" s="1">
        <v>1426</v>
      </c>
      <c r="B1427" s="2" t="s">
        <v>327</v>
      </c>
      <c r="C1427" s="24"/>
      <c r="D1427" s="29" t="s">
        <v>382</v>
      </c>
      <c r="E1427" s="29" t="s">
        <v>18</v>
      </c>
      <c r="F1427" s="29" t="s">
        <v>383</v>
      </c>
      <c r="G1427" s="29" t="s">
        <v>20</v>
      </c>
      <c r="H1427" s="29" t="s">
        <v>82</v>
      </c>
      <c r="I1427" s="42">
        <v>9</v>
      </c>
      <c r="J1427" s="33" t="str">
        <f t="shared" si="23"/>
        <v>Серовский городской округ, г. Серов, ул. Орджоникидзе, д. 9</v>
      </c>
      <c r="K1427" s="42">
        <v>366.3</v>
      </c>
      <c r="L1427" s="42">
        <v>8</v>
      </c>
      <c r="M1427" s="42">
        <v>4</v>
      </c>
      <c r="N1427" s="47" t="s">
        <v>1767</v>
      </c>
      <c r="O1427" s="39">
        <v>42314</v>
      </c>
      <c r="P1427" s="38" t="s">
        <v>1716</v>
      </c>
      <c r="Q1427" s="65">
        <v>784504.12</v>
      </c>
    </row>
    <row r="1428" spans="1:17" ht="22.5" x14ac:dyDescent="0.25">
      <c r="A1428" s="1">
        <v>1427</v>
      </c>
      <c r="B1428" s="2" t="s">
        <v>327</v>
      </c>
      <c r="C1428" s="24"/>
      <c r="D1428" s="29" t="s">
        <v>382</v>
      </c>
      <c r="E1428" s="29" t="s">
        <v>18</v>
      </c>
      <c r="F1428" s="29" t="s">
        <v>383</v>
      </c>
      <c r="G1428" s="29" t="s">
        <v>20</v>
      </c>
      <c r="H1428" s="29" t="s">
        <v>187</v>
      </c>
      <c r="I1428" s="42">
        <v>1</v>
      </c>
      <c r="J1428" s="33" t="str">
        <f t="shared" si="23"/>
        <v>Серовский городской округ, г. Серов, ул. Парковая, д. 1</v>
      </c>
      <c r="K1428" s="42">
        <v>560.70000000000005</v>
      </c>
      <c r="L1428" s="42">
        <v>13</v>
      </c>
      <c r="M1428" s="42">
        <v>6</v>
      </c>
      <c r="N1428" s="47" t="s">
        <v>1983</v>
      </c>
      <c r="O1428" s="39" t="s">
        <v>1979</v>
      </c>
      <c r="P1428" s="38" t="s">
        <v>1716</v>
      </c>
      <c r="Q1428" s="65">
        <v>1631980.1199999999</v>
      </c>
    </row>
    <row r="1429" spans="1:17" x14ac:dyDescent="0.25">
      <c r="A1429" s="1">
        <v>1428</v>
      </c>
      <c r="B1429" s="2" t="s">
        <v>327</v>
      </c>
      <c r="C1429" s="24"/>
      <c r="D1429" s="29" t="s">
        <v>382</v>
      </c>
      <c r="E1429" s="29" t="s">
        <v>18</v>
      </c>
      <c r="F1429" s="29" t="s">
        <v>383</v>
      </c>
      <c r="G1429" s="29" t="s">
        <v>20</v>
      </c>
      <c r="H1429" s="29" t="s">
        <v>187</v>
      </c>
      <c r="I1429" s="42">
        <v>10</v>
      </c>
      <c r="J1429" s="33" t="str">
        <f t="shared" si="23"/>
        <v>Серовский городской округ, г. Серов, ул. Парковая, д. 10</v>
      </c>
      <c r="K1429" s="42">
        <v>1194.5</v>
      </c>
      <c r="L1429" s="42">
        <v>12</v>
      </c>
      <c r="M1429" s="42">
        <v>2</v>
      </c>
      <c r="N1429" s="47" t="s">
        <v>1768</v>
      </c>
      <c r="O1429" s="39">
        <v>42485</v>
      </c>
      <c r="P1429" s="38" t="s">
        <v>1711</v>
      </c>
      <c r="Q1429" s="65">
        <v>2198999.81</v>
      </c>
    </row>
    <row r="1430" spans="1:17" ht="23.25" x14ac:dyDescent="0.25">
      <c r="A1430" s="1">
        <v>1429</v>
      </c>
      <c r="B1430" s="2" t="s">
        <v>327</v>
      </c>
      <c r="C1430" s="24"/>
      <c r="D1430" s="29" t="s">
        <v>382</v>
      </c>
      <c r="E1430" s="29" t="s">
        <v>18</v>
      </c>
      <c r="F1430" s="29" t="s">
        <v>383</v>
      </c>
      <c r="G1430" s="29" t="s">
        <v>20</v>
      </c>
      <c r="H1430" s="29" t="s">
        <v>187</v>
      </c>
      <c r="I1430" s="42" t="s">
        <v>410</v>
      </c>
      <c r="J1430" s="33" t="str">
        <f t="shared" si="23"/>
        <v>Серовский городской округ, г. Серов, ул. Парковая, д. 10А</v>
      </c>
      <c r="K1430" s="42">
        <v>1194.5</v>
      </c>
      <c r="L1430" s="42">
        <v>12</v>
      </c>
      <c r="M1430" s="42">
        <v>2</v>
      </c>
      <c r="N1430" s="47" t="s">
        <v>1768</v>
      </c>
      <c r="O1430" s="39">
        <v>42485</v>
      </c>
      <c r="P1430" s="38" t="s">
        <v>1711</v>
      </c>
      <c r="Q1430" s="65">
        <v>882727.24</v>
      </c>
    </row>
    <row r="1431" spans="1:17" x14ac:dyDescent="0.25">
      <c r="A1431" s="1">
        <v>1430</v>
      </c>
      <c r="B1431" s="2" t="s">
        <v>327</v>
      </c>
      <c r="C1431" s="24"/>
      <c r="D1431" s="29" t="s">
        <v>382</v>
      </c>
      <c r="E1431" s="29" t="s">
        <v>18</v>
      </c>
      <c r="F1431" s="29" t="s">
        <v>383</v>
      </c>
      <c r="G1431" s="29" t="s">
        <v>20</v>
      </c>
      <c r="H1431" s="29" t="s">
        <v>187</v>
      </c>
      <c r="I1431" s="42">
        <v>17</v>
      </c>
      <c r="J1431" s="33" t="str">
        <f t="shared" si="23"/>
        <v>Серовский городской округ, г. Серов, ул. Парковая, д. 17</v>
      </c>
      <c r="K1431" s="42">
        <v>480</v>
      </c>
      <c r="L1431" s="42">
        <v>20</v>
      </c>
      <c r="M1431" s="42">
        <v>3</v>
      </c>
      <c r="N1431" s="47" t="s">
        <v>1768</v>
      </c>
      <c r="O1431" s="39">
        <v>42485</v>
      </c>
      <c r="P1431" s="38" t="s">
        <v>1711</v>
      </c>
      <c r="Q1431" s="65">
        <v>883136.33</v>
      </c>
    </row>
    <row r="1432" spans="1:17" ht="23.25" x14ac:dyDescent="0.25">
      <c r="A1432" s="1">
        <v>1431</v>
      </c>
      <c r="B1432" s="2" t="s">
        <v>327</v>
      </c>
      <c r="C1432" s="24"/>
      <c r="D1432" s="29" t="s">
        <v>382</v>
      </c>
      <c r="E1432" s="29" t="s">
        <v>18</v>
      </c>
      <c r="F1432" s="29" t="s">
        <v>383</v>
      </c>
      <c r="G1432" s="29" t="s">
        <v>20</v>
      </c>
      <c r="H1432" s="29" t="s">
        <v>187</v>
      </c>
      <c r="I1432" s="42" t="s">
        <v>412</v>
      </c>
      <c r="J1432" s="33" t="str">
        <f t="shared" si="23"/>
        <v>Серовский городской округ, г. Серов, ул. Парковая, д. 17А</v>
      </c>
      <c r="K1432" s="42">
        <v>402</v>
      </c>
      <c r="L1432" s="42">
        <v>19</v>
      </c>
      <c r="M1432" s="42">
        <v>3</v>
      </c>
      <c r="N1432" s="47" t="s">
        <v>1765</v>
      </c>
      <c r="O1432" s="39">
        <v>42314</v>
      </c>
      <c r="P1432" s="38" t="s">
        <v>1716</v>
      </c>
      <c r="Q1432" s="65">
        <v>581584.24</v>
      </c>
    </row>
    <row r="1433" spans="1:17" ht="22.5" x14ac:dyDescent="0.25">
      <c r="A1433" s="1">
        <v>1432</v>
      </c>
      <c r="B1433" s="2" t="s">
        <v>327</v>
      </c>
      <c r="C1433" s="24"/>
      <c r="D1433" s="29" t="s">
        <v>382</v>
      </c>
      <c r="E1433" s="29" t="s">
        <v>18</v>
      </c>
      <c r="F1433" s="29" t="s">
        <v>383</v>
      </c>
      <c r="G1433" s="29" t="s">
        <v>20</v>
      </c>
      <c r="H1433" s="29" t="s">
        <v>187</v>
      </c>
      <c r="I1433" s="42">
        <v>18</v>
      </c>
      <c r="J1433" s="33" t="str">
        <f t="shared" si="23"/>
        <v>Серовский городской округ, г. Серов, ул. Парковая, д. 18</v>
      </c>
      <c r="K1433" s="42">
        <v>463.2</v>
      </c>
      <c r="L1433" s="42">
        <v>8</v>
      </c>
      <c r="M1433" s="42">
        <v>5</v>
      </c>
      <c r="N1433" s="47" t="s">
        <v>1983</v>
      </c>
      <c r="O1433" s="39" t="s">
        <v>1979</v>
      </c>
      <c r="P1433" s="38" t="s">
        <v>1716</v>
      </c>
      <c r="Q1433" s="65">
        <v>1221818.02</v>
      </c>
    </row>
    <row r="1434" spans="1:17" x14ac:dyDescent="0.25">
      <c r="A1434" s="1">
        <v>1433</v>
      </c>
      <c r="B1434" s="2" t="s">
        <v>327</v>
      </c>
      <c r="C1434" s="24"/>
      <c r="D1434" s="29" t="s">
        <v>382</v>
      </c>
      <c r="E1434" s="29" t="s">
        <v>18</v>
      </c>
      <c r="F1434" s="29" t="s">
        <v>383</v>
      </c>
      <c r="G1434" s="29" t="s">
        <v>20</v>
      </c>
      <c r="H1434" s="29" t="s">
        <v>187</v>
      </c>
      <c r="I1434" s="42">
        <v>19</v>
      </c>
      <c r="J1434" s="33" t="str">
        <f t="shared" si="23"/>
        <v>Серовский городской округ, г. Серов, ул. Парковая, д. 19</v>
      </c>
      <c r="K1434" s="42">
        <v>457</v>
      </c>
      <c r="L1434" s="42">
        <v>18</v>
      </c>
      <c r="M1434" s="42">
        <v>3</v>
      </c>
      <c r="N1434" s="47" t="s">
        <v>1768</v>
      </c>
      <c r="O1434" s="39">
        <v>42485</v>
      </c>
      <c r="P1434" s="38" t="s">
        <v>1711</v>
      </c>
      <c r="Q1434" s="65">
        <v>769454.58</v>
      </c>
    </row>
    <row r="1435" spans="1:17" ht="23.25" x14ac:dyDescent="0.25">
      <c r="A1435" s="1">
        <v>1434</v>
      </c>
      <c r="B1435" s="2" t="s">
        <v>327</v>
      </c>
      <c r="C1435" s="24"/>
      <c r="D1435" s="29" t="s">
        <v>382</v>
      </c>
      <c r="E1435" s="29" t="s">
        <v>18</v>
      </c>
      <c r="F1435" s="29" t="s">
        <v>383</v>
      </c>
      <c r="G1435" s="29" t="s">
        <v>20</v>
      </c>
      <c r="H1435" s="29" t="s">
        <v>187</v>
      </c>
      <c r="I1435" s="42" t="s">
        <v>221</v>
      </c>
      <c r="J1435" s="33" t="str">
        <f t="shared" si="23"/>
        <v>Серовский городской округ, г. Серов, ул. Парковая, д. 19А</v>
      </c>
      <c r="K1435" s="42">
        <v>467</v>
      </c>
      <c r="L1435" s="42">
        <v>18</v>
      </c>
      <c r="M1435" s="42">
        <v>3</v>
      </c>
      <c r="N1435" s="47" t="s">
        <v>1768</v>
      </c>
      <c r="O1435" s="39">
        <v>42485</v>
      </c>
      <c r="P1435" s="38" t="s">
        <v>1711</v>
      </c>
      <c r="Q1435" s="65">
        <v>712805.34</v>
      </c>
    </row>
    <row r="1436" spans="1:17" x14ac:dyDescent="0.25">
      <c r="A1436" s="1">
        <v>1435</v>
      </c>
      <c r="B1436" s="2" t="s">
        <v>327</v>
      </c>
      <c r="C1436" s="24"/>
      <c r="D1436" s="29" t="s">
        <v>382</v>
      </c>
      <c r="E1436" s="29" t="s">
        <v>18</v>
      </c>
      <c r="F1436" s="29" t="s">
        <v>383</v>
      </c>
      <c r="G1436" s="29" t="s">
        <v>20</v>
      </c>
      <c r="H1436" s="29" t="s">
        <v>187</v>
      </c>
      <c r="I1436" s="42">
        <v>21</v>
      </c>
      <c r="J1436" s="33" t="str">
        <f t="shared" si="23"/>
        <v>Серовский городской округ, г. Серов, ул. Парковая, д. 21</v>
      </c>
      <c r="K1436" s="42">
        <v>475</v>
      </c>
      <c r="L1436" s="42">
        <v>20</v>
      </c>
      <c r="M1436" s="42">
        <v>2</v>
      </c>
      <c r="N1436" s="47" t="s">
        <v>1768</v>
      </c>
      <c r="O1436" s="39">
        <v>42485</v>
      </c>
      <c r="P1436" s="38" t="s">
        <v>1711</v>
      </c>
      <c r="Q1436" s="65">
        <v>304720.03000000003</v>
      </c>
    </row>
    <row r="1437" spans="1:17" ht="22.5" x14ac:dyDescent="0.25">
      <c r="A1437" s="1">
        <v>1436</v>
      </c>
      <c r="B1437" s="2" t="s">
        <v>327</v>
      </c>
      <c r="C1437" s="24"/>
      <c r="D1437" s="29" t="s">
        <v>382</v>
      </c>
      <c r="E1437" s="29" t="s">
        <v>18</v>
      </c>
      <c r="F1437" s="29" t="s">
        <v>383</v>
      </c>
      <c r="G1437" s="29" t="s">
        <v>20</v>
      </c>
      <c r="H1437" s="31" t="s">
        <v>187</v>
      </c>
      <c r="I1437" s="25">
        <v>22</v>
      </c>
      <c r="J1437" s="33" t="str">
        <f t="shared" si="23"/>
        <v>Серовский городской округ, г. Серов, ул. Парковая, д. 22</v>
      </c>
      <c r="K1437" s="25">
        <v>377.8</v>
      </c>
      <c r="L1437" s="25">
        <v>8</v>
      </c>
      <c r="M1437" s="25">
        <v>7</v>
      </c>
      <c r="N1437" s="47" t="s">
        <v>1983</v>
      </c>
      <c r="O1437" s="39" t="s">
        <v>1979</v>
      </c>
      <c r="P1437" s="38" t="s">
        <v>1716</v>
      </c>
      <c r="Q1437" s="65">
        <v>1253788.94</v>
      </c>
    </row>
    <row r="1438" spans="1:17" ht="22.5" x14ac:dyDescent="0.25">
      <c r="A1438" s="1">
        <v>1437</v>
      </c>
      <c r="B1438" s="2" t="s">
        <v>327</v>
      </c>
      <c r="C1438" s="24"/>
      <c r="D1438" s="29" t="s">
        <v>382</v>
      </c>
      <c r="E1438" s="29" t="s">
        <v>18</v>
      </c>
      <c r="F1438" s="29" t="s">
        <v>383</v>
      </c>
      <c r="G1438" s="29" t="s">
        <v>20</v>
      </c>
      <c r="H1438" s="29" t="s">
        <v>187</v>
      </c>
      <c r="I1438" s="42">
        <v>36</v>
      </c>
      <c r="J1438" s="33" t="str">
        <f t="shared" si="23"/>
        <v>Серовский городской округ, г. Серов, ул. Парковая, д. 36</v>
      </c>
      <c r="K1438" s="42">
        <v>342.9</v>
      </c>
      <c r="L1438" s="42">
        <v>8</v>
      </c>
      <c r="M1438" s="42">
        <v>3</v>
      </c>
      <c r="N1438" s="47" t="s">
        <v>1984</v>
      </c>
      <c r="O1438" s="39" t="s">
        <v>1985</v>
      </c>
      <c r="P1438" s="38" t="s">
        <v>1716</v>
      </c>
      <c r="Q1438" s="65">
        <v>544906.30000000005</v>
      </c>
    </row>
    <row r="1439" spans="1:17" ht="22.5" x14ac:dyDescent="0.25">
      <c r="A1439" s="1">
        <v>1438</v>
      </c>
      <c r="B1439" s="2" t="s">
        <v>327</v>
      </c>
      <c r="C1439" s="24"/>
      <c r="D1439" s="29" t="s">
        <v>382</v>
      </c>
      <c r="E1439" s="29" t="s">
        <v>18</v>
      </c>
      <c r="F1439" s="29" t="s">
        <v>383</v>
      </c>
      <c r="G1439" s="29" t="s">
        <v>20</v>
      </c>
      <c r="H1439" s="29" t="s">
        <v>187</v>
      </c>
      <c r="I1439" s="42">
        <v>38</v>
      </c>
      <c r="J1439" s="33" t="str">
        <f t="shared" si="23"/>
        <v>Серовский городской округ, г. Серов, ул. Парковая, д. 38</v>
      </c>
      <c r="K1439" s="42">
        <v>353</v>
      </c>
      <c r="L1439" s="42">
        <v>8</v>
      </c>
      <c r="M1439" s="42">
        <v>3</v>
      </c>
      <c r="N1439" s="47" t="s">
        <v>1770</v>
      </c>
      <c r="O1439" s="39">
        <v>42632</v>
      </c>
      <c r="P1439" s="38" t="s">
        <v>1716</v>
      </c>
      <c r="Q1439" s="65">
        <v>795369.56</v>
      </c>
    </row>
    <row r="1440" spans="1:17" ht="22.5" x14ac:dyDescent="0.25">
      <c r="A1440" s="1">
        <v>1439</v>
      </c>
      <c r="B1440" s="2" t="s">
        <v>327</v>
      </c>
      <c r="C1440" s="24"/>
      <c r="D1440" s="29" t="s">
        <v>382</v>
      </c>
      <c r="E1440" s="29" t="s">
        <v>18</v>
      </c>
      <c r="F1440" s="29" t="s">
        <v>383</v>
      </c>
      <c r="G1440" s="29" t="s">
        <v>20</v>
      </c>
      <c r="H1440" s="29" t="s">
        <v>187</v>
      </c>
      <c r="I1440" s="42">
        <v>40</v>
      </c>
      <c r="J1440" s="33" t="str">
        <f t="shared" si="23"/>
        <v>Серовский городской округ, г. Серов, ул. Парковая, д. 40</v>
      </c>
      <c r="K1440" s="42">
        <v>329</v>
      </c>
      <c r="L1440" s="42">
        <v>8</v>
      </c>
      <c r="M1440" s="42">
        <v>1</v>
      </c>
      <c r="N1440" s="47" t="s">
        <v>1765</v>
      </c>
      <c r="O1440" s="39">
        <v>42314</v>
      </c>
      <c r="P1440" s="38" t="s">
        <v>1716</v>
      </c>
      <c r="Q1440" s="65">
        <v>204719.38</v>
      </c>
    </row>
    <row r="1441" spans="1:17" x14ac:dyDescent="0.25">
      <c r="A1441" s="1">
        <v>1440</v>
      </c>
      <c r="B1441" s="2" t="s">
        <v>327</v>
      </c>
      <c r="C1441" s="24"/>
      <c r="D1441" s="29" t="s">
        <v>382</v>
      </c>
      <c r="E1441" s="29" t="s">
        <v>18</v>
      </c>
      <c r="F1441" s="29" t="s">
        <v>383</v>
      </c>
      <c r="G1441" s="29" t="s">
        <v>20</v>
      </c>
      <c r="H1441" s="29" t="s">
        <v>187</v>
      </c>
      <c r="I1441" s="42">
        <v>42</v>
      </c>
      <c r="J1441" s="33" t="str">
        <f t="shared" si="23"/>
        <v>Серовский городской округ, г. Серов, ул. Парковая, д. 42</v>
      </c>
      <c r="K1441" s="42">
        <v>368</v>
      </c>
      <c r="L1441" s="42">
        <v>8</v>
      </c>
      <c r="M1441" s="42">
        <v>2</v>
      </c>
      <c r="N1441" s="47" t="s">
        <v>1766</v>
      </c>
      <c r="O1441" s="39">
        <v>42485</v>
      </c>
      <c r="P1441" s="38" t="s">
        <v>1711</v>
      </c>
      <c r="Q1441" s="65">
        <v>296472.03000000003</v>
      </c>
    </row>
    <row r="1442" spans="1:17" ht="22.5" x14ac:dyDescent="0.25">
      <c r="A1442" s="1">
        <v>1441</v>
      </c>
      <c r="B1442" s="2" t="s">
        <v>327</v>
      </c>
      <c r="C1442" s="24"/>
      <c r="D1442" s="29" t="s">
        <v>382</v>
      </c>
      <c r="E1442" s="29" t="s">
        <v>18</v>
      </c>
      <c r="F1442" s="29" t="s">
        <v>383</v>
      </c>
      <c r="G1442" s="29" t="s">
        <v>20</v>
      </c>
      <c r="H1442" s="29" t="s">
        <v>187</v>
      </c>
      <c r="I1442" s="42">
        <v>44</v>
      </c>
      <c r="J1442" s="33" t="str">
        <f t="shared" si="23"/>
        <v>Серовский городской округ, г. Серов, ул. Парковая, д. 44</v>
      </c>
      <c r="K1442" s="42">
        <v>331.2</v>
      </c>
      <c r="L1442" s="42">
        <v>8</v>
      </c>
      <c r="M1442" s="42">
        <v>3</v>
      </c>
      <c r="N1442" s="47" t="s">
        <v>1765</v>
      </c>
      <c r="O1442" s="39">
        <v>42314</v>
      </c>
      <c r="P1442" s="38" t="s">
        <v>1716</v>
      </c>
      <c r="Q1442" s="65">
        <v>928289.48</v>
      </c>
    </row>
    <row r="1443" spans="1:17" ht="22.5" x14ac:dyDescent="0.25">
      <c r="A1443" s="1">
        <v>1442</v>
      </c>
      <c r="B1443" s="2" t="s">
        <v>327</v>
      </c>
      <c r="C1443" s="24"/>
      <c r="D1443" s="29" t="s">
        <v>382</v>
      </c>
      <c r="E1443" s="29" t="s">
        <v>18</v>
      </c>
      <c r="F1443" s="29" t="s">
        <v>383</v>
      </c>
      <c r="G1443" s="29" t="s">
        <v>20</v>
      </c>
      <c r="H1443" s="29" t="s">
        <v>187</v>
      </c>
      <c r="I1443" s="42">
        <v>46</v>
      </c>
      <c r="J1443" s="33" t="str">
        <f t="shared" si="23"/>
        <v>Серовский городской округ, г. Серов, ул. Парковая, д. 46</v>
      </c>
      <c r="K1443" s="42">
        <v>334.4</v>
      </c>
      <c r="L1443" s="42">
        <v>8</v>
      </c>
      <c r="M1443" s="42">
        <v>3</v>
      </c>
      <c r="N1443" s="47" t="s">
        <v>1765</v>
      </c>
      <c r="O1443" s="39">
        <v>42314</v>
      </c>
      <c r="P1443" s="38" t="s">
        <v>1716</v>
      </c>
      <c r="Q1443" s="65">
        <v>817398.98</v>
      </c>
    </row>
    <row r="1444" spans="1:17" ht="23.25" x14ac:dyDescent="0.25">
      <c r="A1444" s="1">
        <v>1443</v>
      </c>
      <c r="B1444" s="2" t="s">
        <v>327</v>
      </c>
      <c r="C1444" s="24"/>
      <c r="D1444" s="29" t="s">
        <v>382</v>
      </c>
      <c r="E1444" s="29" t="s">
        <v>18</v>
      </c>
      <c r="F1444" s="29" t="s">
        <v>383</v>
      </c>
      <c r="G1444" s="29" t="s">
        <v>20</v>
      </c>
      <c r="H1444" s="29" t="s">
        <v>741</v>
      </c>
      <c r="I1444" s="42">
        <v>24</v>
      </c>
      <c r="J1444" s="33" t="str">
        <f t="shared" si="23"/>
        <v>Серовский городской округ, г. Серов, ул. Паровозников, д. 24</v>
      </c>
      <c r="K1444" s="42">
        <v>461</v>
      </c>
      <c r="L1444" s="42">
        <v>8</v>
      </c>
      <c r="M1444" s="42">
        <v>3</v>
      </c>
      <c r="N1444" s="47" t="s">
        <v>1768</v>
      </c>
      <c r="O1444" s="39">
        <v>42485</v>
      </c>
      <c r="P1444" s="38" t="s">
        <v>1711</v>
      </c>
      <c r="Q1444" s="65">
        <v>778864.48</v>
      </c>
    </row>
    <row r="1445" spans="1:17" ht="33.75" x14ac:dyDescent="0.25">
      <c r="A1445" s="1">
        <v>1444</v>
      </c>
      <c r="B1445" s="2" t="s">
        <v>327</v>
      </c>
      <c r="C1445" s="49"/>
      <c r="D1445" s="50" t="s">
        <v>382</v>
      </c>
      <c r="E1445" s="50" t="s">
        <v>18</v>
      </c>
      <c r="F1445" s="50" t="s">
        <v>383</v>
      </c>
      <c r="G1445" s="50" t="s">
        <v>20</v>
      </c>
      <c r="H1445" s="50" t="s">
        <v>199</v>
      </c>
      <c r="I1445" s="51">
        <v>39</v>
      </c>
      <c r="J1445" s="52" t="str">
        <f t="shared" si="23"/>
        <v>Серовский городской округ, г. Серов, ул. Победы, д. 39</v>
      </c>
      <c r="K1445" s="51">
        <v>4669.3</v>
      </c>
      <c r="L1445" s="51">
        <v>135</v>
      </c>
      <c r="M1445" s="51">
        <v>1</v>
      </c>
      <c r="N1445" s="53" t="s">
        <v>1296</v>
      </c>
      <c r="O1445" s="54">
        <v>42598</v>
      </c>
      <c r="P1445" s="55" t="s">
        <v>1497</v>
      </c>
      <c r="Q1445" s="65">
        <v>1927962.29</v>
      </c>
    </row>
    <row r="1446" spans="1:17" ht="23.25" x14ac:dyDescent="0.25">
      <c r="A1446" s="1">
        <v>1445</v>
      </c>
      <c r="B1446" s="2" t="s">
        <v>327</v>
      </c>
      <c r="C1446" s="24"/>
      <c r="D1446" s="29" t="s">
        <v>382</v>
      </c>
      <c r="E1446" s="29" t="s">
        <v>18</v>
      </c>
      <c r="F1446" s="29" t="s">
        <v>383</v>
      </c>
      <c r="G1446" s="29" t="s">
        <v>20</v>
      </c>
      <c r="H1446" s="32" t="s">
        <v>306</v>
      </c>
      <c r="I1446" s="59" t="s">
        <v>413</v>
      </c>
      <c r="J1446" s="33" t="str">
        <f t="shared" si="23"/>
        <v>Серовский городской округ, г. Серов, ул. Розы Люксембург, д. 75А</v>
      </c>
      <c r="K1446" s="59">
        <v>355.9</v>
      </c>
      <c r="L1446" s="59">
        <v>8</v>
      </c>
      <c r="M1446" s="59">
        <v>3</v>
      </c>
      <c r="N1446" s="47" t="s">
        <v>1767</v>
      </c>
      <c r="O1446" s="39">
        <v>42314</v>
      </c>
      <c r="P1446" s="38" t="s">
        <v>1716</v>
      </c>
      <c r="Q1446" s="65">
        <v>285597.76</v>
      </c>
    </row>
    <row r="1447" spans="1:17" ht="23.25" x14ac:dyDescent="0.25">
      <c r="A1447" s="1">
        <v>1446</v>
      </c>
      <c r="B1447" s="2" t="s">
        <v>327</v>
      </c>
      <c r="C1447" s="24"/>
      <c r="D1447" s="29" t="s">
        <v>382</v>
      </c>
      <c r="E1447" s="29" t="s">
        <v>18</v>
      </c>
      <c r="F1447" s="29" t="s">
        <v>383</v>
      </c>
      <c r="G1447" s="29" t="s">
        <v>20</v>
      </c>
      <c r="H1447" s="29" t="s">
        <v>395</v>
      </c>
      <c r="I1447" s="42">
        <v>10</v>
      </c>
      <c r="J1447" s="33" t="str">
        <f t="shared" si="23"/>
        <v>Серовский городской округ, г. Серов, ул. Североколинская, д. 10</v>
      </c>
      <c r="K1447" s="42">
        <v>422</v>
      </c>
      <c r="L1447" s="42">
        <v>8</v>
      </c>
      <c r="M1447" s="42">
        <v>3</v>
      </c>
      <c r="N1447" s="47" t="s">
        <v>1769</v>
      </c>
      <c r="O1447" s="39">
        <v>42486</v>
      </c>
      <c r="P1447" s="38" t="s">
        <v>1711</v>
      </c>
      <c r="Q1447" s="65">
        <v>695875.21</v>
      </c>
    </row>
    <row r="1448" spans="1:17" ht="23.25" x14ac:dyDescent="0.25">
      <c r="A1448" s="1">
        <v>1447</v>
      </c>
      <c r="B1448" s="2" t="s">
        <v>327</v>
      </c>
      <c r="C1448" s="24"/>
      <c r="D1448" s="29" t="s">
        <v>382</v>
      </c>
      <c r="E1448" s="29" t="s">
        <v>18</v>
      </c>
      <c r="F1448" s="29" t="s">
        <v>383</v>
      </c>
      <c r="G1448" s="29" t="s">
        <v>20</v>
      </c>
      <c r="H1448" s="29" t="s">
        <v>389</v>
      </c>
      <c r="I1448" s="42">
        <v>17</v>
      </c>
      <c r="J1448" s="33" t="str">
        <f t="shared" si="23"/>
        <v>Серовский городской округ, г. Серов, ул. Сосьвинская, д. 17</v>
      </c>
      <c r="K1448" s="42">
        <v>163.4</v>
      </c>
      <c r="L1448" s="42">
        <v>7</v>
      </c>
      <c r="M1448" s="42">
        <v>1</v>
      </c>
      <c r="N1448" s="47" t="s">
        <v>1769</v>
      </c>
      <c r="O1448" s="39">
        <v>42486</v>
      </c>
      <c r="P1448" s="38" t="s">
        <v>1711</v>
      </c>
      <c r="Q1448" s="65">
        <v>800365.47</v>
      </c>
    </row>
    <row r="1449" spans="1:17" ht="23.25" x14ac:dyDescent="0.25">
      <c r="A1449" s="1">
        <v>1448</v>
      </c>
      <c r="B1449" s="2" t="s">
        <v>327</v>
      </c>
      <c r="C1449" s="24"/>
      <c r="D1449" s="29" t="s">
        <v>382</v>
      </c>
      <c r="E1449" s="29" t="s">
        <v>18</v>
      </c>
      <c r="F1449" s="29" t="s">
        <v>383</v>
      </c>
      <c r="G1449" s="29" t="s">
        <v>20</v>
      </c>
      <c r="H1449" s="29" t="s">
        <v>389</v>
      </c>
      <c r="I1449" s="42">
        <v>32</v>
      </c>
      <c r="J1449" s="33" t="str">
        <f t="shared" si="23"/>
        <v>Серовский городской округ, г. Серов, ул. Сосьвинская, д. 32</v>
      </c>
      <c r="K1449" s="42">
        <v>298.3</v>
      </c>
      <c r="L1449" s="42">
        <v>4</v>
      </c>
      <c r="M1449" s="42">
        <v>2</v>
      </c>
      <c r="N1449" s="47" t="s">
        <v>1769</v>
      </c>
      <c r="O1449" s="39">
        <v>42486</v>
      </c>
      <c r="P1449" s="38" t="s">
        <v>1711</v>
      </c>
      <c r="Q1449" s="65">
        <v>305384.56</v>
      </c>
    </row>
    <row r="1450" spans="1:17" ht="22.5" x14ac:dyDescent="0.25">
      <c r="A1450" s="1">
        <v>1449</v>
      </c>
      <c r="B1450" s="2" t="s">
        <v>327</v>
      </c>
      <c r="C1450" s="24"/>
      <c r="D1450" s="29" t="s">
        <v>382</v>
      </c>
      <c r="E1450" s="29" t="s">
        <v>18</v>
      </c>
      <c r="F1450" s="29" t="s">
        <v>383</v>
      </c>
      <c r="G1450" s="29" t="s">
        <v>20</v>
      </c>
      <c r="H1450" s="29" t="s">
        <v>390</v>
      </c>
      <c r="I1450" s="42">
        <v>17</v>
      </c>
      <c r="J1450" s="33" t="str">
        <f t="shared" si="23"/>
        <v>Серовский городской округ, г. Серов, ул. Угольная, д. 17</v>
      </c>
      <c r="K1450" s="42">
        <v>231.2</v>
      </c>
      <c r="L1450" s="42">
        <v>6</v>
      </c>
      <c r="M1450" s="42">
        <v>3</v>
      </c>
      <c r="N1450" s="47" t="s">
        <v>1767</v>
      </c>
      <c r="O1450" s="39">
        <v>42314</v>
      </c>
      <c r="P1450" s="38" t="s">
        <v>1716</v>
      </c>
      <c r="Q1450" s="65">
        <v>229314.12</v>
      </c>
    </row>
    <row r="1451" spans="1:17" ht="23.25" x14ac:dyDescent="0.25">
      <c r="A1451" s="1">
        <v>1450</v>
      </c>
      <c r="B1451" s="2" t="s">
        <v>327</v>
      </c>
      <c r="C1451" s="24"/>
      <c r="D1451" s="29" t="s">
        <v>382</v>
      </c>
      <c r="E1451" s="29" t="s">
        <v>18</v>
      </c>
      <c r="F1451" s="29" t="s">
        <v>383</v>
      </c>
      <c r="G1451" s="29" t="s">
        <v>20</v>
      </c>
      <c r="H1451" s="29" t="s">
        <v>749</v>
      </c>
      <c r="I1451" s="42">
        <v>29</v>
      </c>
      <c r="J1451" s="33" t="str">
        <f t="shared" si="23"/>
        <v>Серовский городской округ, г. Серов, ул. Февральской революции, д. 29</v>
      </c>
      <c r="K1451" s="42">
        <v>77.8</v>
      </c>
      <c r="L1451" s="42">
        <v>3</v>
      </c>
      <c r="M1451" s="42">
        <v>2</v>
      </c>
      <c r="N1451" s="47" t="s">
        <v>1763</v>
      </c>
      <c r="O1451" s="39">
        <v>42528</v>
      </c>
      <c r="P1451" s="38" t="s">
        <v>1762</v>
      </c>
      <c r="Q1451" s="65">
        <v>110103.44</v>
      </c>
    </row>
    <row r="1452" spans="1:17" ht="23.25" x14ac:dyDescent="0.25">
      <c r="A1452" s="1">
        <v>1451</v>
      </c>
      <c r="B1452" s="2" t="s">
        <v>327</v>
      </c>
      <c r="C1452" s="24"/>
      <c r="D1452" s="29" t="s">
        <v>382</v>
      </c>
      <c r="E1452" s="29" t="s">
        <v>18</v>
      </c>
      <c r="F1452" s="29" t="s">
        <v>383</v>
      </c>
      <c r="G1452" s="29" t="s">
        <v>20</v>
      </c>
      <c r="H1452" s="29" t="s">
        <v>749</v>
      </c>
      <c r="I1452" s="42">
        <v>4</v>
      </c>
      <c r="J1452" s="33" t="str">
        <f t="shared" ref="J1452:J1488" si="24">C1452&amp;""&amp;D1452&amp;", "&amp;E1452&amp;" "&amp;F1452&amp;", "&amp;G1452&amp;" "&amp;H1452&amp;", д. "&amp;I1452</f>
        <v>Серовский городской округ, г. Серов, ул. Февральской революции, д. 4</v>
      </c>
      <c r="K1452" s="42">
        <v>2392.8000000000002</v>
      </c>
      <c r="L1452" s="42">
        <v>30</v>
      </c>
      <c r="M1452" s="42">
        <v>3</v>
      </c>
      <c r="N1452" s="47" t="s">
        <v>1980</v>
      </c>
      <c r="O1452" s="39">
        <v>42485</v>
      </c>
      <c r="P1452" s="38" t="s">
        <v>1711</v>
      </c>
      <c r="Q1452" s="65">
        <v>3099547.03</v>
      </c>
    </row>
    <row r="1453" spans="1:17" ht="23.25" x14ac:dyDescent="0.25">
      <c r="A1453" s="1">
        <v>1452</v>
      </c>
      <c r="B1453" s="2" t="s">
        <v>327</v>
      </c>
      <c r="C1453" s="24" t="s">
        <v>752</v>
      </c>
      <c r="D1453" s="29" t="s">
        <v>397</v>
      </c>
      <c r="E1453" s="29" t="s">
        <v>637</v>
      </c>
      <c r="F1453" s="29" t="s">
        <v>398</v>
      </c>
      <c r="G1453" s="29" t="s">
        <v>20</v>
      </c>
      <c r="H1453" s="29" t="s">
        <v>36</v>
      </c>
      <c r="I1453" s="42">
        <v>5</v>
      </c>
      <c r="J1453" s="33" t="str">
        <f t="shared" si="24"/>
        <v>Серовский р-н, Сосьвинский городской округ, п.г.т. Сосьва, ул. Ленина, д. 5</v>
      </c>
      <c r="K1453" s="42">
        <v>511.2</v>
      </c>
      <c r="L1453" s="42">
        <v>8</v>
      </c>
      <c r="M1453" s="42">
        <v>5</v>
      </c>
      <c r="N1453" s="47" t="s">
        <v>1826</v>
      </c>
      <c r="O1453" s="39">
        <v>42479</v>
      </c>
      <c r="P1453" s="38" t="s">
        <v>1711</v>
      </c>
      <c r="Q1453" s="65">
        <v>2664700.09</v>
      </c>
    </row>
    <row r="1454" spans="1:17" ht="23.25" x14ac:dyDescent="0.25">
      <c r="A1454" s="1">
        <v>1453</v>
      </c>
      <c r="B1454" s="2" t="s">
        <v>327</v>
      </c>
      <c r="C1454" s="24" t="s">
        <v>752</v>
      </c>
      <c r="D1454" s="29" t="s">
        <v>397</v>
      </c>
      <c r="E1454" s="29" t="s">
        <v>637</v>
      </c>
      <c r="F1454" s="29" t="s">
        <v>398</v>
      </c>
      <c r="G1454" s="29" t="s">
        <v>20</v>
      </c>
      <c r="H1454" s="29" t="s">
        <v>36</v>
      </c>
      <c r="I1454" s="42">
        <v>9</v>
      </c>
      <c r="J1454" s="33" t="str">
        <f t="shared" si="24"/>
        <v>Серовский р-н, Сосьвинский городской округ, п.г.т. Сосьва, ул. Ленина, д. 9</v>
      </c>
      <c r="K1454" s="42">
        <v>545.20000000000005</v>
      </c>
      <c r="L1454" s="42">
        <v>8</v>
      </c>
      <c r="M1454" s="42">
        <v>4</v>
      </c>
      <c r="N1454" s="47" t="s">
        <v>1826</v>
      </c>
      <c r="O1454" s="39">
        <v>42479</v>
      </c>
      <c r="P1454" s="38" t="s">
        <v>1711</v>
      </c>
      <c r="Q1454" s="65">
        <v>2709406.72</v>
      </c>
    </row>
    <row r="1455" spans="1:17" ht="23.25" x14ac:dyDescent="0.25">
      <c r="A1455" s="1">
        <v>1454</v>
      </c>
      <c r="B1455" s="2" t="s">
        <v>327</v>
      </c>
      <c r="C1455" s="24" t="s">
        <v>752</v>
      </c>
      <c r="D1455" s="29" t="s">
        <v>397</v>
      </c>
      <c r="E1455" s="29" t="s">
        <v>637</v>
      </c>
      <c r="F1455" s="29" t="s">
        <v>398</v>
      </c>
      <c r="G1455" s="29" t="s">
        <v>20</v>
      </c>
      <c r="H1455" s="29" t="s">
        <v>137</v>
      </c>
      <c r="I1455" s="42">
        <v>3</v>
      </c>
      <c r="J1455" s="33" t="str">
        <f t="shared" si="24"/>
        <v>Серовский р-н, Сосьвинский городской округ, п.г.т. Сосьва, ул. Ломоносова, д. 3</v>
      </c>
      <c r="K1455" s="42">
        <v>416</v>
      </c>
      <c r="L1455" s="42">
        <v>8</v>
      </c>
      <c r="M1455" s="42">
        <v>4</v>
      </c>
      <c r="N1455" s="47" t="s">
        <v>1827</v>
      </c>
      <c r="O1455" s="39">
        <v>42535</v>
      </c>
      <c r="P1455" s="38" t="s">
        <v>1711</v>
      </c>
      <c r="Q1455" s="65">
        <v>1845674.25</v>
      </c>
    </row>
    <row r="1456" spans="1:17" ht="45.75" x14ac:dyDescent="0.25">
      <c r="A1456" s="1">
        <v>1455</v>
      </c>
      <c r="B1456" s="2" t="s">
        <v>8</v>
      </c>
      <c r="C1456" s="24" t="s">
        <v>633</v>
      </c>
      <c r="D1456" s="29" t="s">
        <v>2619</v>
      </c>
      <c r="E1456" s="29" t="s">
        <v>29</v>
      </c>
      <c r="F1456" s="29" t="s">
        <v>100</v>
      </c>
      <c r="G1456" s="29" t="s">
        <v>20</v>
      </c>
      <c r="H1456" s="29" t="s">
        <v>101</v>
      </c>
      <c r="I1456" s="42">
        <v>10</v>
      </c>
      <c r="J1456" s="33" t="str">
        <f t="shared" si="24"/>
        <v>Слободо-Туринский р-н, Слободо-Туринское сельское поселение Слободо-Туринского муниципального района Свердловской области, с. Туринская Слобода, ул. Колхозная, д. 10</v>
      </c>
      <c r="K1456" s="42">
        <v>354.2</v>
      </c>
      <c r="L1456" s="42">
        <v>8</v>
      </c>
      <c r="M1456" s="42">
        <v>7</v>
      </c>
      <c r="N1456" s="47" t="s">
        <v>1828</v>
      </c>
      <c r="O1456" s="39">
        <v>42241</v>
      </c>
      <c r="P1456" s="38" t="s">
        <v>1852</v>
      </c>
      <c r="Q1456" s="65">
        <v>1290495.3999999999</v>
      </c>
    </row>
    <row r="1457" spans="1:17" ht="45.75" x14ac:dyDescent="0.25">
      <c r="A1457" s="1">
        <v>1456</v>
      </c>
      <c r="B1457" s="2" t="s">
        <v>8</v>
      </c>
      <c r="C1457" s="24" t="s">
        <v>633</v>
      </c>
      <c r="D1457" s="29" t="s">
        <v>2619</v>
      </c>
      <c r="E1457" s="29" t="s">
        <v>29</v>
      </c>
      <c r="F1457" s="29" t="s">
        <v>100</v>
      </c>
      <c r="G1457" s="29" t="s">
        <v>20</v>
      </c>
      <c r="H1457" s="29" t="s">
        <v>101</v>
      </c>
      <c r="I1457" s="42">
        <v>11</v>
      </c>
      <c r="J1457" s="33" t="str">
        <f t="shared" si="24"/>
        <v>Слободо-Туринский р-н, Слободо-Туринское сельское поселение Слободо-Туринского муниципального района Свердловской области, с. Туринская Слобода, ул. Колхозная, д. 11</v>
      </c>
      <c r="K1457" s="42">
        <v>388</v>
      </c>
      <c r="L1457" s="42">
        <v>8</v>
      </c>
      <c r="M1457" s="42">
        <v>7</v>
      </c>
      <c r="N1457" s="47" t="s">
        <v>1828</v>
      </c>
      <c r="O1457" s="39">
        <v>42241</v>
      </c>
      <c r="P1457" s="38" t="s">
        <v>1852</v>
      </c>
      <c r="Q1457" s="65">
        <v>1181877.1299999999</v>
      </c>
    </row>
    <row r="1458" spans="1:17" ht="45.75" x14ac:dyDescent="0.25">
      <c r="A1458" s="1">
        <v>1457</v>
      </c>
      <c r="B1458" s="2" t="s">
        <v>8</v>
      </c>
      <c r="C1458" s="24" t="s">
        <v>633</v>
      </c>
      <c r="D1458" s="29" t="s">
        <v>2619</v>
      </c>
      <c r="E1458" s="29" t="s">
        <v>29</v>
      </c>
      <c r="F1458" s="29" t="s">
        <v>100</v>
      </c>
      <c r="G1458" s="29" t="s">
        <v>20</v>
      </c>
      <c r="H1458" s="29" t="s">
        <v>84</v>
      </c>
      <c r="I1458" s="42">
        <v>87</v>
      </c>
      <c r="J1458" s="33" t="str">
        <f t="shared" si="24"/>
        <v>Слободо-Туринский р-н, Слободо-Туринское сельское поселение Слободо-Туринского муниципального района Свердловской области, с. Туринская Слобода, ул. Советская, д. 87</v>
      </c>
      <c r="K1458" s="42">
        <v>774.8</v>
      </c>
      <c r="L1458" s="42">
        <v>16</v>
      </c>
      <c r="M1458" s="42">
        <v>4</v>
      </c>
      <c r="N1458" s="47" t="s">
        <v>1986</v>
      </c>
      <c r="O1458" s="39">
        <v>42479</v>
      </c>
      <c r="P1458" s="38" t="s">
        <v>1630</v>
      </c>
      <c r="Q1458" s="65">
        <v>2868469.08</v>
      </c>
    </row>
    <row r="1459" spans="1:17" ht="23.25" x14ac:dyDescent="0.25">
      <c r="A1459" s="1">
        <v>1458</v>
      </c>
      <c r="B1459" s="15" t="s">
        <v>499</v>
      </c>
      <c r="C1459" s="29" t="s">
        <v>787</v>
      </c>
      <c r="D1459" s="29" t="s">
        <v>552</v>
      </c>
      <c r="E1459" s="29" t="s">
        <v>18</v>
      </c>
      <c r="F1459" s="29" t="s">
        <v>553</v>
      </c>
      <c r="G1459" s="29" t="s">
        <v>64</v>
      </c>
      <c r="H1459" s="24" t="s">
        <v>556</v>
      </c>
      <c r="I1459" s="42">
        <v>11</v>
      </c>
      <c r="J1459" s="33" t="str">
        <f t="shared" si="24"/>
        <v>Сухоложский р-н, городской округ Сухой Лог, г. Сухой Лог, пер. Буденного, д. 11</v>
      </c>
      <c r="K1459" s="42">
        <v>670.3</v>
      </c>
      <c r="L1459" s="42">
        <v>12</v>
      </c>
      <c r="M1459" s="42">
        <v>7</v>
      </c>
      <c r="N1459" s="47" t="s">
        <v>1829</v>
      </c>
      <c r="O1459" s="39">
        <v>42458</v>
      </c>
      <c r="P1459" s="38" t="s">
        <v>1608</v>
      </c>
      <c r="Q1459" s="65">
        <v>4067008.35</v>
      </c>
    </row>
    <row r="1460" spans="1:17" ht="23.25" x14ac:dyDescent="0.25">
      <c r="A1460" s="1">
        <v>1459</v>
      </c>
      <c r="B1460" s="15" t="s">
        <v>499</v>
      </c>
      <c r="C1460" s="29" t="s">
        <v>787</v>
      </c>
      <c r="D1460" s="29" t="s">
        <v>552</v>
      </c>
      <c r="E1460" s="29" t="s">
        <v>18</v>
      </c>
      <c r="F1460" s="29" t="s">
        <v>553</v>
      </c>
      <c r="G1460" s="29" t="s">
        <v>64</v>
      </c>
      <c r="H1460" s="24" t="s">
        <v>556</v>
      </c>
      <c r="I1460" s="42" t="s">
        <v>316</v>
      </c>
      <c r="J1460" s="33" t="str">
        <f t="shared" si="24"/>
        <v>Сухоложский р-н, городской округ Сухой Лог, г. Сухой Лог, пер. Буденного, д. 11А</v>
      </c>
      <c r="K1460" s="42">
        <v>670.8</v>
      </c>
      <c r="L1460" s="42">
        <v>12</v>
      </c>
      <c r="M1460" s="42">
        <v>6</v>
      </c>
      <c r="N1460" s="47" t="s">
        <v>1829</v>
      </c>
      <c r="O1460" s="39">
        <v>42458</v>
      </c>
      <c r="P1460" s="38" t="s">
        <v>1608</v>
      </c>
      <c r="Q1460" s="65">
        <v>4037473.84</v>
      </c>
    </row>
    <row r="1461" spans="1:17" ht="23.25" x14ac:dyDescent="0.25">
      <c r="A1461" s="1">
        <v>1460</v>
      </c>
      <c r="B1461" s="15" t="s">
        <v>499</v>
      </c>
      <c r="C1461" s="29" t="s">
        <v>787</v>
      </c>
      <c r="D1461" s="29" t="s">
        <v>552</v>
      </c>
      <c r="E1461" s="29" t="s">
        <v>18</v>
      </c>
      <c r="F1461" s="29" t="s">
        <v>553</v>
      </c>
      <c r="G1461" s="29" t="s">
        <v>64</v>
      </c>
      <c r="H1461" s="29" t="s">
        <v>554</v>
      </c>
      <c r="I1461" s="42">
        <v>2</v>
      </c>
      <c r="J1461" s="33" t="str">
        <f t="shared" si="24"/>
        <v>Сухоложский р-н, городской округ Сухой Лог, г. Сухой Лог, пер. Садовый, д. 2</v>
      </c>
      <c r="K1461" s="42">
        <v>411.4</v>
      </c>
      <c r="L1461" s="42">
        <v>8</v>
      </c>
      <c r="M1461" s="42">
        <v>7</v>
      </c>
      <c r="N1461" s="47" t="s">
        <v>1829</v>
      </c>
      <c r="O1461" s="39">
        <v>42458</v>
      </c>
      <c r="P1461" s="38" t="s">
        <v>1608</v>
      </c>
      <c r="Q1461" s="65">
        <v>3078925.02</v>
      </c>
    </row>
    <row r="1462" spans="1:17" ht="23.25" x14ac:dyDescent="0.25">
      <c r="A1462" s="1">
        <v>1461</v>
      </c>
      <c r="B1462" s="15" t="s">
        <v>499</v>
      </c>
      <c r="C1462" s="29" t="s">
        <v>787</v>
      </c>
      <c r="D1462" s="29" t="s">
        <v>552</v>
      </c>
      <c r="E1462" s="29" t="s">
        <v>18</v>
      </c>
      <c r="F1462" s="29" t="s">
        <v>553</v>
      </c>
      <c r="G1462" s="29" t="s">
        <v>64</v>
      </c>
      <c r="H1462" s="24" t="s">
        <v>162</v>
      </c>
      <c r="I1462" s="42">
        <v>2</v>
      </c>
      <c r="J1462" s="33" t="str">
        <f t="shared" si="24"/>
        <v>Сухоложский р-н, городской округ Сухой Лог, г. Сухой Лог, пер. Фрунзе, д. 2</v>
      </c>
      <c r="K1462" s="42">
        <v>833.6</v>
      </c>
      <c r="L1462" s="42">
        <v>12</v>
      </c>
      <c r="M1462" s="42">
        <v>5</v>
      </c>
      <c r="N1462" s="47" t="s">
        <v>1829</v>
      </c>
      <c r="O1462" s="39">
        <v>42458</v>
      </c>
      <c r="P1462" s="38" t="s">
        <v>1608</v>
      </c>
      <c r="Q1462" s="65">
        <v>1795017.92</v>
      </c>
    </row>
    <row r="1463" spans="1:17" ht="23.25" x14ac:dyDescent="0.25">
      <c r="A1463" s="1">
        <v>1462</v>
      </c>
      <c r="B1463" s="15" t="s">
        <v>499</v>
      </c>
      <c r="C1463" s="29" t="s">
        <v>787</v>
      </c>
      <c r="D1463" s="29" t="s">
        <v>552</v>
      </c>
      <c r="E1463" s="29" t="s">
        <v>18</v>
      </c>
      <c r="F1463" s="29" t="s">
        <v>553</v>
      </c>
      <c r="G1463" s="29" t="s">
        <v>64</v>
      </c>
      <c r="H1463" s="24" t="s">
        <v>162</v>
      </c>
      <c r="I1463" s="42">
        <v>8</v>
      </c>
      <c r="J1463" s="33" t="str">
        <f t="shared" si="24"/>
        <v>Сухоложский р-н, городской округ Сухой Лог, г. Сухой Лог, пер. Фрунзе, д. 8</v>
      </c>
      <c r="K1463" s="42">
        <v>407.6</v>
      </c>
      <c r="L1463" s="42">
        <v>8</v>
      </c>
      <c r="M1463" s="42">
        <v>5</v>
      </c>
      <c r="N1463" s="47" t="s">
        <v>1829</v>
      </c>
      <c r="O1463" s="39">
        <v>42458</v>
      </c>
      <c r="P1463" s="38" t="s">
        <v>1608</v>
      </c>
      <c r="Q1463" s="65">
        <v>1469565.93</v>
      </c>
    </row>
    <row r="1464" spans="1:17" ht="23.25" x14ac:dyDescent="0.25">
      <c r="A1464" s="1">
        <v>1463</v>
      </c>
      <c r="B1464" s="15" t="s">
        <v>499</v>
      </c>
      <c r="C1464" s="50" t="s">
        <v>787</v>
      </c>
      <c r="D1464" s="50" t="s">
        <v>552</v>
      </c>
      <c r="E1464" s="50" t="s">
        <v>18</v>
      </c>
      <c r="F1464" s="50" t="s">
        <v>553</v>
      </c>
      <c r="G1464" s="50" t="s">
        <v>20</v>
      </c>
      <c r="H1464" s="49" t="s">
        <v>378</v>
      </c>
      <c r="I1464" s="51" t="s">
        <v>1451</v>
      </c>
      <c r="J1464" s="52" t="str">
        <f t="shared" si="24"/>
        <v>Сухоложский р-н, городской округ Сухой Лог, г. Сухой Лог, ул. Белинского, д. 36КОРПУС 1</v>
      </c>
      <c r="K1464" s="51">
        <v>3272.2</v>
      </c>
      <c r="L1464" s="51">
        <v>55</v>
      </c>
      <c r="M1464" s="51">
        <v>2</v>
      </c>
      <c r="N1464" s="53" t="s">
        <v>1480</v>
      </c>
      <c r="O1464" s="54">
        <v>42570</v>
      </c>
      <c r="P1464" s="55" t="s">
        <v>1496</v>
      </c>
      <c r="Q1464" s="65">
        <v>3665368.02</v>
      </c>
    </row>
    <row r="1465" spans="1:17" ht="23.25" x14ac:dyDescent="0.25">
      <c r="A1465" s="1">
        <v>1464</v>
      </c>
      <c r="B1465" s="15" t="s">
        <v>499</v>
      </c>
      <c r="C1465" s="50" t="s">
        <v>787</v>
      </c>
      <c r="D1465" s="50" t="s">
        <v>552</v>
      </c>
      <c r="E1465" s="50" t="s">
        <v>18</v>
      </c>
      <c r="F1465" s="50" t="s">
        <v>553</v>
      </c>
      <c r="G1465" s="50" t="s">
        <v>20</v>
      </c>
      <c r="H1465" s="49" t="s">
        <v>378</v>
      </c>
      <c r="I1465" s="51" t="s">
        <v>1452</v>
      </c>
      <c r="J1465" s="52" t="str">
        <f t="shared" si="24"/>
        <v>Сухоложский р-н, городской округ Сухой Лог, г. Сухой Лог, ул. Белинского, д. 36КОРПУС 2</v>
      </c>
      <c r="K1465" s="51">
        <v>4325.7</v>
      </c>
      <c r="L1465" s="51">
        <v>72</v>
      </c>
      <c r="M1465" s="51">
        <v>2</v>
      </c>
      <c r="N1465" s="53" t="s">
        <v>1480</v>
      </c>
      <c r="O1465" s="54">
        <v>42570</v>
      </c>
      <c r="P1465" s="55" t="s">
        <v>1496</v>
      </c>
      <c r="Q1465" s="65">
        <v>3944554.66</v>
      </c>
    </row>
    <row r="1466" spans="1:17" ht="23.25" x14ac:dyDescent="0.25">
      <c r="A1466" s="1">
        <v>1465</v>
      </c>
      <c r="B1466" s="15" t="s">
        <v>499</v>
      </c>
      <c r="C1466" s="50" t="s">
        <v>787</v>
      </c>
      <c r="D1466" s="50" t="s">
        <v>552</v>
      </c>
      <c r="E1466" s="50" t="s">
        <v>18</v>
      </c>
      <c r="F1466" s="50" t="s">
        <v>553</v>
      </c>
      <c r="G1466" s="50" t="s">
        <v>20</v>
      </c>
      <c r="H1466" s="49" t="s">
        <v>378</v>
      </c>
      <c r="I1466" s="51" t="s">
        <v>1453</v>
      </c>
      <c r="J1466" s="52" t="str">
        <f t="shared" si="24"/>
        <v>Сухоложский р-н, городской округ Сухой Лог, г. Сухой Лог, ул. Белинского, д. 36КОРПУС 3</v>
      </c>
      <c r="K1466" s="51">
        <v>3339</v>
      </c>
      <c r="L1466" s="51">
        <v>56</v>
      </c>
      <c r="M1466" s="51">
        <v>2</v>
      </c>
      <c r="N1466" s="53" t="s">
        <v>1480</v>
      </c>
      <c r="O1466" s="54">
        <v>42570</v>
      </c>
      <c r="P1466" s="55" t="s">
        <v>1496</v>
      </c>
      <c r="Q1466" s="65">
        <v>3665368.02</v>
      </c>
    </row>
    <row r="1467" spans="1:17" ht="23.25" x14ac:dyDescent="0.25">
      <c r="A1467" s="1">
        <v>1466</v>
      </c>
      <c r="B1467" s="15" t="s">
        <v>499</v>
      </c>
      <c r="C1467" s="29" t="s">
        <v>787</v>
      </c>
      <c r="D1467" s="29" t="s">
        <v>552</v>
      </c>
      <c r="E1467" s="29" t="s">
        <v>18</v>
      </c>
      <c r="F1467" s="29" t="s">
        <v>553</v>
      </c>
      <c r="G1467" s="29" t="s">
        <v>20</v>
      </c>
      <c r="H1467" s="29" t="s">
        <v>34</v>
      </c>
      <c r="I1467" s="42">
        <v>14</v>
      </c>
      <c r="J1467" s="33" t="str">
        <f t="shared" si="24"/>
        <v>Сухоложский р-н, городской округ Сухой Лог, г. Сухой Лог, ул. Кирова, д. 14</v>
      </c>
      <c r="K1467" s="42">
        <v>643.70000000000005</v>
      </c>
      <c r="L1467" s="42">
        <v>22</v>
      </c>
      <c r="M1467" s="42">
        <v>1</v>
      </c>
      <c r="N1467" s="47" t="s">
        <v>1829</v>
      </c>
      <c r="O1467" s="39">
        <v>42458</v>
      </c>
      <c r="P1467" s="38" t="s">
        <v>1608</v>
      </c>
      <c r="Q1467" s="65">
        <v>134302.88</v>
      </c>
    </row>
    <row r="1468" spans="1:17" ht="23.25" x14ac:dyDescent="0.25">
      <c r="A1468" s="1">
        <v>1467</v>
      </c>
      <c r="B1468" s="15" t="s">
        <v>499</v>
      </c>
      <c r="C1468" s="29" t="s">
        <v>787</v>
      </c>
      <c r="D1468" s="29" t="s">
        <v>552</v>
      </c>
      <c r="E1468" s="29" t="s">
        <v>18</v>
      </c>
      <c r="F1468" s="29" t="s">
        <v>553</v>
      </c>
      <c r="G1468" s="29" t="s">
        <v>20</v>
      </c>
      <c r="H1468" s="29" t="s">
        <v>34</v>
      </c>
      <c r="I1468" s="42">
        <v>18</v>
      </c>
      <c r="J1468" s="33" t="str">
        <f t="shared" si="24"/>
        <v>Сухоложский р-н, городской округ Сухой Лог, г. Сухой Лог, ул. Кирова, д. 18</v>
      </c>
      <c r="K1468" s="42">
        <v>696.6</v>
      </c>
      <c r="L1468" s="42">
        <v>8</v>
      </c>
      <c r="M1468" s="42">
        <v>7</v>
      </c>
      <c r="N1468" s="47" t="s">
        <v>1829</v>
      </c>
      <c r="O1468" s="39">
        <v>42458</v>
      </c>
      <c r="P1468" s="38" t="s">
        <v>1608</v>
      </c>
      <c r="Q1468" s="65">
        <v>3352693.88</v>
      </c>
    </row>
    <row r="1469" spans="1:17" ht="23.25" x14ac:dyDescent="0.25">
      <c r="A1469" s="1">
        <v>1468</v>
      </c>
      <c r="B1469" s="15" t="s">
        <v>499</v>
      </c>
      <c r="C1469" s="29" t="s">
        <v>787</v>
      </c>
      <c r="D1469" s="29" t="s">
        <v>552</v>
      </c>
      <c r="E1469" s="29" t="s">
        <v>18</v>
      </c>
      <c r="F1469" s="29" t="s">
        <v>553</v>
      </c>
      <c r="G1469" s="29" t="s">
        <v>20</v>
      </c>
      <c r="H1469" s="24" t="s">
        <v>34</v>
      </c>
      <c r="I1469" s="42">
        <v>3</v>
      </c>
      <c r="J1469" s="33" t="str">
        <f t="shared" si="24"/>
        <v>Сухоложский р-н, городской округ Сухой Лог, г. Сухой Лог, ул. Кирова, д. 3</v>
      </c>
      <c r="K1469" s="42">
        <v>1540.4</v>
      </c>
      <c r="L1469" s="42">
        <v>27</v>
      </c>
      <c r="M1469" s="42">
        <v>7</v>
      </c>
      <c r="N1469" s="47" t="s">
        <v>1829</v>
      </c>
      <c r="O1469" s="39">
        <v>42458</v>
      </c>
      <c r="P1469" s="38" t="s">
        <v>1608</v>
      </c>
      <c r="Q1469" s="65">
        <v>7308569.9299999997</v>
      </c>
    </row>
    <row r="1470" spans="1:17" ht="23.25" x14ac:dyDescent="0.25">
      <c r="A1470" s="1">
        <v>1469</v>
      </c>
      <c r="B1470" s="15" t="s">
        <v>499</v>
      </c>
      <c r="C1470" s="29" t="s">
        <v>787</v>
      </c>
      <c r="D1470" s="29" t="s">
        <v>552</v>
      </c>
      <c r="E1470" s="29" t="s">
        <v>18</v>
      </c>
      <c r="F1470" s="29" t="s">
        <v>553</v>
      </c>
      <c r="G1470" s="29" t="s">
        <v>20</v>
      </c>
      <c r="H1470" s="24" t="s">
        <v>61</v>
      </c>
      <c r="I1470" s="42" t="s">
        <v>319</v>
      </c>
      <c r="J1470" s="33" t="str">
        <f t="shared" si="24"/>
        <v>Сухоложский р-н, городской округ Сухой Лог, г. Сухой Лог, ул. Октябрьская, д. 18А</v>
      </c>
      <c r="K1470" s="42">
        <v>1511.2</v>
      </c>
      <c r="L1470" s="42">
        <v>24</v>
      </c>
      <c r="M1470" s="42">
        <v>8</v>
      </c>
      <c r="N1470" s="47" t="s">
        <v>1987</v>
      </c>
      <c r="O1470" s="39" t="s">
        <v>1988</v>
      </c>
      <c r="P1470" s="38" t="s">
        <v>1608</v>
      </c>
      <c r="Q1470" s="65">
        <v>8641704.2599999998</v>
      </c>
    </row>
    <row r="1471" spans="1:17" ht="23.25" x14ac:dyDescent="0.25">
      <c r="A1471" s="1">
        <v>1470</v>
      </c>
      <c r="B1471" s="15" t="s">
        <v>499</v>
      </c>
      <c r="C1471" s="29" t="s">
        <v>787</v>
      </c>
      <c r="D1471" s="29" t="s">
        <v>552</v>
      </c>
      <c r="E1471" s="29" t="s">
        <v>18</v>
      </c>
      <c r="F1471" s="29" t="s">
        <v>553</v>
      </c>
      <c r="G1471" s="29" t="s">
        <v>20</v>
      </c>
      <c r="H1471" s="29" t="s">
        <v>199</v>
      </c>
      <c r="I1471" s="42">
        <v>1</v>
      </c>
      <c r="J1471" s="33" t="str">
        <f t="shared" si="24"/>
        <v>Сухоложский р-н, городской округ Сухой Лог, г. Сухой Лог, ул. Победы, д. 1</v>
      </c>
      <c r="K1471" s="42">
        <v>753.8</v>
      </c>
      <c r="L1471" s="42">
        <v>4</v>
      </c>
      <c r="M1471" s="42">
        <v>7</v>
      </c>
      <c r="N1471" s="47" t="s">
        <v>1830</v>
      </c>
      <c r="O1471" s="39">
        <v>42458</v>
      </c>
      <c r="P1471" s="38" t="s">
        <v>1608</v>
      </c>
      <c r="Q1471" s="65">
        <v>2778416.45</v>
      </c>
    </row>
    <row r="1472" spans="1:17" ht="23.25" x14ac:dyDescent="0.25">
      <c r="A1472" s="1">
        <v>1471</v>
      </c>
      <c r="B1472" s="15" t="s">
        <v>499</v>
      </c>
      <c r="C1472" s="29" t="s">
        <v>787</v>
      </c>
      <c r="D1472" s="29" t="s">
        <v>552</v>
      </c>
      <c r="E1472" s="29" t="s">
        <v>18</v>
      </c>
      <c r="F1472" s="29" t="s">
        <v>553</v>
      </c>
      <c r="G1472" s="29" t="s">
        <v>20</v>
      </c>
      <c r="H1472" s="29" t="s">
        <v>199</v>
      </c>
      <c r="I1472" s="42">
        <v>12</v>
      </c>
      <c r="J1472" s="33" t="str">
        <f t="shared" si="24"/>
        <v>Сухоложский р-н, городской округ Сухой Лог, г. Сухой Лог, ул. Победы, д. 12</v>
      </c>
      <c r="K1472" s="42">
        <v>974.5</v>
      </c>
      <c r="L1472" s="42">
        <v>16</v>
      </c>
      <c r="M1472" s="42">
        <v>5</v>
      </c>
      <c r="N1472" s="47" t="s">
        <v>1830</v>
      </c>
      <c r="O1472" s="39">
        <v>42458</v>
      </c>
      <c r="P1472" s="38" t="s">
        <v>1608</v>
      </c>
      <c r="Q1472" s="65">
        <v>3293341.99</v>
      </c>
    </row>
    <row r="1473" spans="1:17" ht="23.25" x14ac:dyDescent="0.25">
      <c r="A1473" s="1">
        <v>1472</v>
      </c>
      <c r="B1473" s="15" t="s">
        <v>499</v>
      </c>
      <c r="C1473" s="29" t="s">
        <v>787</v>
      </c>
      <c r="D1473" s="29" t="s">
        <v>552</v>
      </c>
      <c r="E1473" s="29" t="s">
        <v>18</v>
      </c>
      <c r="F1473" s="29" t="s">
        <v>553</v>
      </c>
      <c r="G1473" s="29" t="s">
        <v>20</v>
      </c>
      <c r="H1473" s="29" t="s">
        <v>199</v>
      </c>
      <c r="I1473" s="42">
        <v>15</v>
      </c>
      <c r="J1473" s="33" t="str">
        <f t="shared" si="24"/>
        <v>Сухоложский р-н, городской округ Сухой Лог, г. Сухой Лог, ул. Победы, д. 15</v>
      </c>
      <c r="K1473" s="42">
        <v>623</v>
      </c>
      <c r="L1473" s="42">
        <v>12</v>
      </c>
      <c r="M1473" s="42">
        <v>5</v>
      </c>
      <c r="N1473" s="47" t="s">
        <v>1830</v>
      </c>
      <c r="O1473" s="39">
        <v>42458</v>
      </c>
      <c r="P1473" s="38" t="s">
        <v>1608</v>
      </c>
      <c r="Q1473" s="65">
        <v>1455002.14</v>
      </c>
    </row>
    <row r="1474" spans="1:17" ht="23.25" x14ac:dyDescent="0.25">
      <c r="A1474" s="1">
        <v>1473</v>
      </c>
      <c r="B1474" s="15" t="s">
        <v>499</v>
      </c>
      <c r="C1474" s="29" t="s">
        <v>787</v>
      </c>
      <c r="D1474" s="29" t="s">
        <v>552</v>
      </c>
      <c r="E1474" s="29" t="s">
        <v>18</v>
      </c>
      <c r="F1474" s="29" t="s">
        <v>553</v>
      </c>
      <c r="G1474" s="29" t="s">
        <v>20</v>
      </c>
      <c r="H1474" s="29" t="s">
        <v>199</v>
      </c>
      <c r="I1474" s="42">
        <v>16</v>
      </c>
      <c r="J1474" s="33" t="str">
        <f t="shared" si="24"/>
        <v>Сухоложский р-н, городской округ Сухой Лог, г. Сухой Лог, ул. Победы, д. 16</v>
      </c>
      <c r="K1474" s="42">
        <v>815.6</v>
      </c>
      <c r="L1474" s="42">
        <v>12</v>
      </c>
      <c r="M1474" s="42">
        <v>5</v>
      </c>
      <c r="N1474" s="47" t="s">
        <v>1830</v>
      </c>
      <c r="O1474" s="39">
        <v>42458</v>
      </c>
      <c r="P1474" s="38" t="s">
        <v>1608</v>
      </c>
      <c r="Q1474" s="65">
        <v>2453369.5299999998</v>
      </c>
    </row>
    <row r="1475" spans="1:17" ht="23.25" x14ac:dyDescent="0.25">
      <c r="A1475" s="1">
        <v>1474</v>
      </c>
      <c r="B1475" s="15" t="s">
        <v>499</v>
      </c>
      <c r="C1475" s="29" t="s">
        <v>787</v>
      </c>
      <c r="D1475" s="29" t="s">
        <v>552</v>
      </c>
      <c r="E1475" s="29" t="s">
        <v>18</v>
      </c>
      <c r="F1475" s="29" t="s">
        <v>553</v>
      </c>
      <c r="G1475" s="29" t="s">
        <v>20</v>
      </c>
      <c r="H1475" s="29" t="s">
        <v>199</v>
      </c>
      <c r="I1475" s="42">
        <v>17</v>
      </c>
      <c r="J1475" s="33" t="str">
        <f t="shared" si="24"/>
        <v>Сухоложский р-н, городской округ Сухой Лог, г. Сухой Лог, ул. Победы, д. 17</v>
      </c>
      <c r="K1475" s="42">
        <v>611.20000000000005</v>
      </c>
      <c r="L1475" s="42">
        <v>12</v>
      </c>
      <c r="M1475" s="42">
        <v>4</v>
      </c>
      <c r="N1475" s="47" t="s">
        <v>1830</v>
      </c>
      <c r="O1475" s="39">
        <v>42458</v>
      </c>
      <c r="P1475" s="38" t="s">
        <v>1608</v>
      </c>
      <c r="Q1475" s="65">
        <v>1684917.75</v>
      </c>
    </row>
    <row r="1476" spans="1:17" ht="23.25" x14ac:dyDescent="0.25">
      <c r="A1476" s="1">
        <v>1475</v>
      </c>
      <c r="B1476" s="15" t="s">
        <v>499</v>
      </c>
      <c r="C1476" s="29" t="s">
        <v>787</v>
      </c>
      <c r="D1476" s="29" t="s">
        <v>552</v>
      </c>
      <c r="E1476" s="29" t="s">
        <v>18</v>
      </c>
      <c r="F1476" s="29" t="s">
        <v>553</v>
      </c>
      <c r="G1476" s="29" t="s">
        <v>20</v>
      </c>
      <c r="H1476" s="29" t="s">
        <v>199</v>
      </c>
      <c r="I1476" s="42">
        <v>19</v>
      </c>
      <c r="J1476" s="33" t="str">
        <f t="shared" si="24"/>
        <v>Сухоложский р-н, городской округ Сухой Лог, г. Сухой Лог, ул. Победы, д. 19</v>
      </c>
      <c r="K1476" s="42">
        <v>617.20000000000005</v>
      </c>
      <c r="L1476" s="42">
        <v>12</v>
      </c>
      <c r="M1476" s="42">
        <v>5</v>
      </c>
      <c r="N1476" s="47" t="s">
        <v>1830</v>
      </c>
      <c r="O1476" s="39">
        <v>42458</v>
      </c>
      <c r="P1476" s="38" t="s">
        <v>1608</v>
      </c>
      <c r="Q1476" s="65">
        <v>1778964.91</v>
      </c>
    </row>
    <row r="1477" spans="1:17" ht="23.25" x14ac:dyDescent="0.25">
      <c r="A1477" s="1">
        <v>1476</v>
      </c>
      <c r="B1477" s="15" t="s">
        <v>499</v>
      </c>
      <c r="C1477" s="29" t="s">
        <v>787</v>
      </c>
      <c r="D1477" s="29" t="s">
        <v>552</v>
      </c>
      <c r="E1477" s="29" t="s">
        <v>18</v>
      </c>
      <c r="F1477" s="29" t="s">
        <v>553</v>
      </c>
      <c r="G1477" s="29" t="s">
        <v>20</v>
      </c>
      <c r="H1477" s="29" t="s">
        <v>199</v>
      </c>
      <c r="I1477" s="42">
        <v>21</v>
      </c>
      <c r="J1477" s="33" t="str">
        <f t="shared" si="24"/>
        <v>Сухоложский р-н, городской округ Сухой Лог, г. Сухой Лог, ул. Победы, д. 21</v>
      </c>
      <c r="K1477" s="42">
        <v>579.9</v>
      </c>
      <c r="L1477" s="42">
        <v>12</v>
      </c>
      <c r="M1477" s="42">
        <v>4</v>
      </c>
      <c r="N1477" s="47" t="s">
        <v>1830</v>
      </c>
      <c r="O1477" s="39">
        <v>42458</v>
      </c>
      <c r="P1477" s="38" t="s">
        <v>1608</v>
      </c>
      <c r="Q1477" s="65">
        <v>1660620.75</v>
      </c>
    </row>
    <row r="1478" spans="1:17" ht="23.25" x14ac:dyDescent="0.25">
      <c r="A1478" s="1">
        <v>1477</v>
      </c>
      <c r="B1478" s="15" t="s">
        <v>499</v>
      </c>
      <c r="C1478" s="29" t="s">
        <v>787</v>
      </c>
      <c r="D1478" s="29" t="s">
        <v>552</v>
      </c>
      <c r="E1478" s="29" t="s">
        <v>18</v>
      </c>
      <c r="F1478" s="29" t="s">
        <v>553</v>
      </c>
      <c r="G1478" s="29" t="s">
        <v>20</v>
      </c>
      <c r="H1478" s="29" t="s">
        <v>199</v>
      </c>
      <c r="I1478" s="42">
        <v>22</v>
      </c>
      <c r="J1478" s="33" t="str">
        <f t="shared" si="24"/>
        <v>Сухоложский р-н, городской округ Сухой Лог, г. Сухой Лог, ул. Победы, д. 22</v>
      </c>
      <c r="K1478" s="42">
        <v>619</v>
      </c>
      <c r="L1478" s="42">
        <v>12</v>
      </c>
      <c r="M1478" s="42">
        <v>4</v>
      </c>
      <c r="N1478" s="47" t="s">
        <v>1830</v>
      </c>
      <c r="O1478" s="39">
        <v>42458</v>
      </c>
      <c r="P1478" s="38" t="s">
        <v>1608</v>
      </c>
      <c r="Q1478" s="65">
        <v>1643067.7</v>
      </c>
    </row>
    <row r="1479" spans="1:17" ht="23.25" x14ac:dyDescent="0.25">
      <c r="A1479" s="1">
        <v>1478</v>
      </c>
      <c r="B1479" s="15" t="s">
        <v>499</v>
      </c>
      <c r="C1479" s="29" t="s">
        <v>787</v>
      </c>
      <c r="D1479" s="29" t="s">
        <v>552</v>
      </c>
      <c r="E1479" s="29" t="s">
        <v>18</v>
      </c>
      <c r="F1479" s="29" t="s">
        <v>553</v>
      </c>
      <c r="G1479" s="29" t="s">
        <v>20</v>
      </c>
      <c r="H1479" s="29" t="s">
        <v>199</v>
      </c>
      <c r="I1479" s="42">
        <v>6</v>
      </c>
      <c r="J1479" s="33" t="str">
        <f t="shared" si="24"/>
        <v>Сухоложский р-н, городской округ Сухой Лог, г. Сухой Лог, ул. Победы, д. 6</v>
      </c>
      <c r="K1479" s="42">
        <v>411.6</v>
      </c>
      <c r="L1479" s="42">
        <v>8</v>
      </c>
      <c r="M1479" s="42">
        <v>1</v>
      </c>
      <c r="N1479" s="47" t="s">
        <v>1830</v>
      </c>
      <c r="O1479" s="39">
        <v>42458</v>
      </c>
      <c r="P1479" s="38" t="s">
        <v>1608</v>
      </c>
      <c r="Q1479" s="65">
        <v>128505.54</v>
      </c>
    </row>
    <row r="1480" spans="1:17" ht="23.25" x14ac:dyDescent="0.25">
      <c r="A1480" s="1">
        <v>1479</v>
      </c>
      <c r="B1480" s="15" t="s">
        <v>499</v>
      </c>
      <c r="C1480" s="29" t="s">
        <v>787</v>
      </c>
      <c r="D1480" s="29" t="s">
        <v>552</v>
      </c>
      <c r="E1480" s="29" t="s">
        <v>18</v>
      </c>
      <c r="F1480" s="29" t="s">
        <v>553</v>
      </c>
      <c r="G1480" s="29" t="s">
        <v>20</v>
      </c>
      <c r="H1480" s="24" t="s">
        <v>282</v>
      </c>
      <c r="I1480" s="42">
        <v>1</v>
      </c>
      <c r="J1480" s="33" t="str">
        <f t="shared" si="24"/>
        <v>Сухоложский р-н, городской округ Сухой Лог, г. Сухой Лог, ул. Спортивная, д. 1</v>
      </c>
      <c r="K1480" s="42">
        <v>859.4</v>
      </c>
      <c r="L1480" s="42">
        <v>12</v>
      </c>
      <c r="M1480" s="42">
        <v>7</v>
      </c>
      <c r="N1480" s="47" t="s">
        <v>1829</v>
      </c>
      <c r="O1480" s="39">
        <v>42458</v>
      </c>
      <c r="P1480" s="38" t="s">
        <v>1608</v>
      </c>
      <c r="Q1480" s="65">
        <v>5214259.72</v>
      </c>
    </row>
    <row r="1481" spans="1:17" ht="23.25" x14ac:dyDescent="0.25">
      <c r="A1481" s="1">
        <v>1480</v>
      </c>
      <c r="B1481" s="15" t="s">
        <v>499</v>
      </c>
      <c r="C1481" s="29" t="s">
        <v>787</v>
      </c>
      <c r="D1481" s="29" t="s">
        <v>552</v>
      </c>
      <c r="E1481" s="29" t="s">
        <v>18</v>
      </c>
      <c r="F1481" s="29" t="s">
        <v>553</v>
      </c>
      <c r="G1481" s="29" t="s">
        <v>20</v>
      </c>
      <c r="H1481" s="29" t="s">
        <v>555</v>
      </c>
      <c r="I1481" s="42">
        <v>3</v>
      </c>
      <c r="J1481" s="33" t="str">
        <f t="shared" si="24"/>
        <v>Сухоложский р-н, городской округ Сухой Лог, г. Сухой Лог, ул. Фучика, д. 3</v>
      </c>
      <c r="K1481" s="42">
        <v>595.6</v>
      </c>
      <c r="L1481" s="42">
        <v>12</v>
      </c>
      <c r="M1481" s="42">
        <v>4</v>
      </c>
      <c r="N1481" s="47" t="s">
        <v>1830</v>
      </c>
      <c r="O1481" s="39">
        <v>42458</v>
      </c>
      <c r="P1481" s="38" t="s">
        <v>1608</v>
      </c>
      <c r="Q1481" s="65">
        <v>1371351.54</v>
      </c>
    </row>
    <row r="1482" spans="1:17" ht="23.25" x14ac:dyDescent="0.25">
      <c r="A1482" s="1">
        <v>1481</v>
      </c>
      <c r="B1482" s="15" t="s">
        <v>499</v>
      </c>
      <c r="C1482" s="29" t="s">
        <v>787</v>
      </c>
      <c r="D1482" s="29" t="s">
        <v>552</v>
      </c>
      <c r="E1482" s="29" t="s">
        <v>18</v>
      </c>
      <c r="F1482" s="29" t="s">
        <v>553</v>
      </c>
      <c r="G1482" s="29" t="s">
        <v>20</v>
      </c>
      <c r="H1482" s="29" t="s">
        <v>555</v>
      </c>
      <c r="I1482" s="42">
        <v>5</v>
      </c>
      <c r="J1482" s="33" t="str">
        <f t="shared" si="24"/>
        <v>Сухоложский р-н, городской округ Сухой Лог, г. Сухой Лог, ул. Фучика, д. 5</v>
      </c>
      <c r="K1482" s="42">
        <v>425.4</v>
      </c>
      <c r="L1482" s="42">
        <v>8</v>
      </c>
      <c r="M1482" s="42">
        <v>5</v>
      </c>
      <c r="N1482" s="47" t="s">
        <v>1830</v>
      </c>
      <c r="O1482" s="39">
        <v>42458</v>
      </c>
      <c r="P1482" s="38" t="s">
        <v>1608</v>
      </c>
      <c r="Q1482" s="65">
        <v>1525383.89</v>
      </c>
    </row>
    <row r="1483" spans="1:17" ht="23.25" x14ac:dyDescent="0.25">
      <c r="A1483" s="1">
        <v>1482</v>
      </c>
      <c r="B1483" s="15" t="s">
        <v>499</v>
      </c>
      <c r="C1483" s="29" t="s">
        <v>787</v>
      </c>
      <c r="D1483" s="29" t="s">
        <v>552</v>
      </c>
      <c r="E1483" s="29" t="s">
        <v>18</v>
      </c>
      <c r="F1483" s="29" t="s">
        <v>553</v>
      </c>
      <c r="G1483" s="29" t="s">
        <v>20</v>
      </c>
      <c r="H1483" s="29" t="s">
        <v>555</v>
      </c>
      <c r="I1483" s="42">
        <v>7</v>
      </c>
      <c r="J1483" s="33" t="str">
        <f t="shared" si="24"/>
        <v>Сухоложский р-н, городской округ Сухой Лог, г. Сухой Лог, ул. Фучика, д. 7</v>
      </c>
      <c r="K1483" s="42">
        <v>426</v>
      </c>
      <c r="L1483" s="42">
        <v>8</v>
      </c>
      <c r="M1483" s="42">
        <v>5</v>
      </c>
      <c r="N1483" s="47" t="s">
        <v>1830</v>
      </c>
      <c r="O1483" s="39">
        <v>42458</v>
      </c>
      <c r="P1483" s="38" t="s">
        <v>1608</v>
      </c>
      <c r="Q1483" s="65">
        <v>1476166.29</v>
      </c>
    </row>
    <row r="1484" spans="1:17" ht="23.25" x14ac:dyDescent="0.25">
      <c r="A1484" s="1">
        <v>1483</v>
      </c>
      <c r="B1484" s="15" t="s">
        <v>499</v>
      </c>
      <c r="C1484" s="29" t="s">
        <v>772</v>
      </c>
      <c r="D1484" s="29" t="s">
        <v>3017</v>
      </c>
      <c r="E1484" s="29" t="s">
        <v>1500</v>
      </c>
      <c r="F1484" s="29" t="s">
        <v>500</v>
      </c>
      <c r="G1484" s="29" t="s">
        <v>20</v>
      </c>
      <c r="H1484" s="29" t="s">
        <v>137</v>
      </c>
      <c r="I1484" s="42">
        <v>3</v>
      </c>
      <c r="J1484" s="33" t="str">
        <f t="shared" si="24"/>
        <v>Сысертский р-н, Арамильский городской округ Свердловской области, пос. Арамиль, ул. Ломоносова, д. 3</v>
      </c>
      <c r="K1484" s="42">
        <v>399.9</v>
      </c>
      <c r="L1484" s="42">
        <v>8</v>
      </c>
      <c r="M1484" s="42">
        <v>4</v>
      </c>
      <c r="N1484" s="47" t="s">
        <v>1645</v>
      </c>
      <c r="O1484" s="39">
        <v>42458</v>
      </c>
      <c r="P1484" s="38" t="s">
        <v>1626</v>
      </c>
      <c r="Q1484" s="65">
        <v>1530186.24</v>
      </c>
    </row>
    <row r="1485" spans="1:17" ht="23.25" x14ac:dyDescent="0.25">
      <c r="A1485" s="1">
        <v>1484</v>
      </c>
      <c r="B1485" s="15" t="s">
        <v>499</v>
      </c>
      <c r="C1485" s="29" t="s">
        <v>772</v>
      </c>
      <c r="D1485" s="29" t="s">
        <v>3017</v>
      </c>
      <c r="E1485" s="29" t="s">
        <v>1500</v>
      </c>
      <c r="F1485" s="29" t="s">
        <v>500</v>
      </c>
      <c r="G1485" s="29" t="s">
        <v>20</v>
      </c>
      <c r="H1485" s="29" t="s">
        <v>137</v>
      </c>
      <c r="I1485" s="42">
        <v>5</v>
      </c>
      <c r="J1485" s="33" t="str">
        <f t="shared" si="24"/>
        <v>Сысертский р-н, Арамильский городской округ Свердловской области, пос. Арамиль, ул. Ломоносова, д. 5</v>
      </c>
      <c r="K1485" s="42">
        <v>501.2</v>
      </c>
      <c r="L1485" s="42">
        <v>12</v>
      </c>
      <c r="M1485" s="42">
        <v>5</v>
      </c>
      <c r="N1485" s="47" t="s">
        <v>1645</v>
      </c>
      <c r="O1485" s="39">
        <v>42458</v>
      </c>
      <c r="P1485" s="38" t="s">
        <v>1626</v>
      </c>
      <c r="Q1485" s="65">
        <v>2261474.7200000002</v>
      </c>
    </row>
    <row r="1486" spans="1:17" ht="23.25" x14ac:dyDescent="0.25">
      <c r="A1486" s="1">
        <v>1485</v>
      </c>
      <c r="B1486" s="15" t="s">
        <v>499</v>
      </c>
      <c r="C1486" s="29" t="s">
        <v>772</v>
      </c>
      <c r="D1486" s="29" t="s">
        <v>3017</v>
      </c>
      <c r="E1486" s="29" t="s">
        <v>1500</v>
      </c>
      <c r="F1486" s="29" t="s">
        <v>500</v>
      </c>
      <c r="G1486" s="29" t="s">
        <v>20</v>
      </c>
      <c r="H1486" s="29" t="s">
        <v>137</v>
      </c>
      <c r="I1486" s="42">
        <v>7</v>
      </c>
      <c r="J1486" s="33" t="str">
        <f t="shared" si="24"/>
        <v>Сысертский р-н, Арамильский городской округ Свердловской области, пос. Арамиль, ул. Ломоносова, д. 7</v>
      </c>
      <c r="K1486" s="42">
        <v>497.2</v>
      </c>
      <c r="L1486" s="42">
        <v>12</v>
      </c>
      <c r="M1486" s="42">
        <v>5</v>
      </c>
      <c r="N1486" s="47" t="s">
        <v>1645</v>
      </c>
      <c r="O1486" s="39">
        <v>42458</v>
      </c>
      <c r="P1486" s="38" t="s">
        <v>1626</v>
      </c>
      <c r="Q1486" s="65">
        <v>2076458.98</v>
      </c>
    </row>
    <row r="1487" spans="1:17" ht="34.5" x14ac:dyDescent="0.25">
      <c r="A1487" s="1">
        <v>1486</v>
      </c>
      <c r="B1487" s="15" t="s">
        <v>499</v>
      </c>
      <c r="C1487" s="29" t="s">
        <v>772</v>
      </c>
      <c r="D1487" s="29" t="s">
        <v>3017</v>
      </c>
      <c r="E1487" s="29" t="s">
        <v>1500</v>
      </c>
      <c r="F1487" s="29" t="s">
        <v>500</v>
      </c>
      <c r="G1487" s="29" t="s">
        <v>20</v>
      </c>
      <c r="H1487" s="29" t="s">
        <v>265</v>
      </c>
      <c r="I1487" s="42">
        <v>6</v>
      </c>
      <c r="J1487" s="33" t="str">
        <f t="shared" si="24"/>
        <v>Сысертский р-н, Арамильский городской округ Свердловской области, пос. Арамиль, ул. Станционная, д. 6</v>
      </c>
      <c r="K1487" s="42">
        <v>533.70000000000005</v>
      </c>
      <c r="L1487" s="42">
        <v>12</v>
      </c>
      <c r="M1487" s="42">
        <v>7</v>
      </c>
      <c r="N1487" s="47" t="s">
        <v>1831</v>
      </c>
      <c r="O1487" s="39">
        <v>42198</v>
      </c>
      <c r="P1487" s="38" t="s">
        <v>1626</v>
      </c>
      <c r="Q1487" s="65">
        <v>1871209.78</v>
      </c>
    </row>
    <row r="1488" spans="1:17" ht="34.5" x14ac:dyDescent="0.25">
      <c r="A1488" s="1">
        <v>1487</v>
      </c>
      <c r="B1488" s="15" t="s">
        <v>499</v>
      </c>
      <c r="C1488" s="29" t="s">
        <v>772</v>
      </c>
      <c r="D1488" s="29" t="s">
        <v>3017</v>
      </c>
      <c r="E1488" s="29" t="s">
        <v>1500</v>
      </c>
      <c r="F1488" s="29" t="s">
        <v>500</v>
      </c>
      <c r="G1488" s="29" t="s">
        <v>20</v>
      </c>
      <c r="H1488" s="29" t="s">
        <v>265</v>
      </c>
      <c r="I1488" s="42">
        <v>7</v>
      </c>
      <c r="J1488" s="33" t="str">
        <f t="shared" si="24"/>
        <v>Сысертский р-н, Арамильский городской округ Свердловской области, пос. Арамиль, ул. Станционная, д. 7</v>
      </c>
      <c r="K1488" s="42">
        <v>544.6</v>
      </c>
      <c r="L1488" s="42">
        <v>12</v>
      </c>
      <c r="M1488" s="42">
        <v>8</v>
      </c>
      <c r="N1488" s="47" t="s">
        <v>1831</v>
      </c>
      <c r="O1488" s="39">
        <v>42198</v>
      </c>
      <c r="P1488" s="38" t="s">
        <v>1626</v>
      </c>
      <c r="Q1488" s="65">
        <v>3352449.62</v>
      </c>
    </row>
    <row r="1489" spans="1:17" ht="23.25" x14ac:dyDescent="0.25">
      <c r="A1489" s="1">
        <v>1488</v>
      </c>
      <c r="B1489" s="15" t="s">
        <v>499</v>
      </c>
      <c r="C1489" s="29" t="s">
        <v>772</v>
      </c>
      <c r="D1489" s="29" t="s">
        <v>3017</v>
      </c>
      <c r="E1489" s="29" t="s">
        <v>1500</v>
      </c>
      <c r="F1489" s="29" t="s">
        <v>501</v>
      </c>
      <c r="G1489" s="29"/>
      <c r="H1489" s="29"/>
      <c r="I1489" s="42">
        <v>6</v>
      </c>
      <c r="J1489" s="33" t="str">
        <f>C1489&amp;""&amp;D1489&amp;", "&amp;E1489&amp;" "&amp;F1489&amp;", д. "&amp;I1489</f>
        <v>Сысертский р-н, Арамильский городской округ Свердловской области, пос. Светлый, д. 6</v>
      </c>
      <c r="K1489" s="42">
        <v>802</v>
      </c>
      <c r="L1489" s="42">
        <v>16</v>
      </c>
      <c r="M1489" s="42">
        <v>3</v>
      </c>
      <c r="N1489" s="47" t="s">
        <v>1645</v>
      </c>
      <c r="O1489" s="39">
        <v>42458</v>
      </c>
      <c r="P1489" s="38" t="s">
        <v>1626</v>
      </c>
      <c r="Q1489" s="65">
        <v>2743818.6</v>
      </c>
    </row>
    <row r="1490" spans="1:17" ht="23.25" x14ac:dyDescent="0.25">
      <c r="A1490" s="1">
        <v>1489</v>
      </c>
      <c r="B1490" s="14" t="s">
        <v>227</v>
      </c>
      <c r="C1490" s="40" t="s">
        <v>772</v>
      </c>
      <c r="D1490" s="29" t="s">
        <v>304</v>
      </c>
      <c r="E1490" s="29" t="s">
        <v>18</v>
      </c>
      <c r="F1490" s="29" t="s">
        <v>305</v>
      </c>
      <c r="G1490" s="29" t="s">
        <v>20</v>
      </c>
      <c r="H1490" s="31" t="s">
        <v>131</v>
      </c>
      <c r="I1490" s="56">
        <v>38</v>
      </c>
      <c r="J1490" s="33" t="str">
        <f t="shared" ref="J1490:J1521" si="25">C1490&amp;""&amp;D1490&amp;", "&amp;E1490&amp;" "&amp;F1490&amp;", "&amp;G1490&amp;" "&amp;H1490&amp;", д. "&amp;I1490</f>
        <v>Сысертский р-н, Сысертский городской округ, г. Сысерть, ул. Карла Либкнехта, д. 38</v>
      </c>
      <c r="K1490" s="56">
        <v>957.7</v>
      </c>
      <c r="L1490" s="56">
        <v>16</v>
      </c>
      <c r="M1490" s="56">
        <v>7</v>
      </c>
      <c r="N1490" s="47" t="s">
        <v>1832</v>
      </c>
      <c r="O1490" s="39">
        <v>42458</v>
      </c>
      <c r="P1490" s="38" t="s">
        <v>1626</v>
      </c>
      <c r="Q1490" s="65">
        <v>5972520.4400000004</v>
      </c>
    </row>
    <row r="1491" spans="1:17" ht="23.25" x14ac:dyDescent="0.25">
      <c r="A1491" s="1">
        <v>1490</v>
      </c>
      <c r="B1491" s="14" t="s">
        <v>227</v>
      </c>
      <c r="C1491" s="40" t="s">
        <v>772</v>
      </c>
      <c r="D1491" s="29" t="s">
        <v>304</v>
      </c>
      <c r="E1491" s="29" t="s">
        <v>18</v>
      </c>
      <c r="F1491" s="29" t="s">
        <v>305</v>
      </c>
      <c r="G1491" s="29" t="s">
        <v>20</v>
      </c>
      <c r="H1491" s="29" t="s">
        <v>82</v>
      </c>
      <c r="I1491" s="42">
        <v>10</v>
      </c>
      <c r="J1491" s="33" t="str">
        <f t="shared" si="25"/>
        <v>Сысертский р-н, Сысертский городской округ, г. Сысерть, ул. Орджоникидзе, д. 10</v>
      </c>
      <c r="K1491" s="42">
        <v>1221.9000000000001</v>
      </c>
      <c r="L1491" s="42">
        <v>18</v>
      </c>
      <c r="M1491" s="42">
        <v>7</v>
      </c>
      <c r="N1491" s="47" t="s">
        <v>1831</v>
      </c>
      <c r="O1491" s="39">
        <v>42198</v>
      </c>
      <c r="P1491" s="38" t="s">
        <v>1626</v>
      </c>
      <c r="Q1491" s="65">
        <v>4330044.26</v>
      </c>
    </row>
    <row r="1492" spans="1:17" ht="23.25" x14ac:dyDescent="0.25">
      <c r="A1492" s="1">
        <v>1491</v>
      </c>
      <c r="B1492" s="14" t="s">
        <v>227</v>
      </c>
      <c r="C1492" s="40" t="s">
        <v>772</v>
      </c>
      <c r="D1492" s="29" t="s">
        <v>304</v>
      </c>
      <c r="E1492" s="29" t="s">
        <v>18</v>
      </c>
      <c r="F1492" s="29" t="s">
        <v>305</v>
      </c>
      <c r="G1492" s="29" t="s">
        <v>20</v>
      </c>
      <c r="H1492" s="31" t="s">
        <v>82</v>
      </c>
      <c r="I1492" s="56">
        <v>11</v>
      </c>
      <c r="J1492" s="33" t="str">
        <f t="shared" si="25"/>
        <v>Сысертский р-н, Сысертский городской округ, г. Сысерть, ул. Орджоникидзе, д. 11</v>
      </c>
      <c r="K1492" s="56">
        <v>394.1</v>
      </c>
      <c r="L1492" s="56">
        <v>8</v>
      </c>
      <c r="M1492" s="56">
        <v>7</v>
      </c>
      <c r="N1492" s="47" t="s">
        <v>1832</v>
      </c>
      <c r="O1492" s="39">
        <v>42458</v>
      </c>
      <c r="P1492" s="38" t="s">
        <v>1626</v>
      </c>
      <c r="Q1492" s="65">
        <v>2714873.2</v>
      </c>
    </row>
    <row r="1493" spans="1:17" ht="23.25" x14ac:dyDescent="0.25">
      <c r="A1493" s="1">
        <v>1492</v>
      </c>
      <c r="B1493" s="14" t="s">
        <v>227</v>
      </c>
      <c r="C1493" s="40" t="s">
        <v>772</v>
      </c>
      <c r="D1493" s="29" t="s">
        <v>304</v>
      </c>
      <c r="E1493" s="29" t="s">
        <v>18</v>
      </c>
      <c r="F1493" s="29" t="s">
        <v>305</v>
      </c>
      <c r="G1493" s="29" t="s">
        <v>20</v>
      </c>
      <c r="H1493" s="31" t="s">
        <v>82</v>
      </c>
      <c r="I1493" s="56">
        <v>15</v>
      </c>
      <c r="J1493" s="33" t="str">
        <f t="shared" si="25"/>
        <v>Сысертский р-н, Сысертский городской округ, г. Сысерть, ул. Орджоникидзе, д. 15</v>
      </c>
      <c r="K1493" s="56">
        <v>934.2</v>
      </c>
      <c r="L1493" s="56">
        <v>16</v>
      </c>
      <c r="M1493" s="56">
        <v>7</v>
      </c>
      <c r="N1493" s="47" t="s">
        <v>1832</v>
      </c>
      <c r="O1493" s="39">
        <v>42458</v>
      </c>
      <c r="P1493" s="38" t="s">
        <v>1626</v>
      </c>
      <c r="Q1493" s="65">
        <v>5833481.04</v>
      </c>
    </row>
    <row r="1494" spans="1:17" ht="23.25" x14ac:dyDescent="0.25">
      <c r="A1494" s="1">
        <v>1493</v>
      </c>
      <c r="B1494" s="14" t="s">
        <v>227</v>
      </c>
      <c r="C1494" s="40" t="s">
        <v>772</v>
      </c>
      <c r="D1494" s="29" t="s">
        <v>304</v>
      </c>
      <c r="E1494" s="31" t="s">
        <v>18</v>
      </c>
      <c r="F1494" s="31" t="s">
        <v>305</v>
      </c>
      <c r="G1494" s="31" t="s">
        <v>20</v>
      </c>
      <c r="H1494" s="31" t="s">
        <v>82</v>
      </c>
      <c r="I1494" s="56">
        <v>16</v>
      </c>
      <c r="J1494" s="33" t="str">
        <f t="shared" si="25"/>
        <v>Сысертский р-н, Сысертский городской округ, г. Сысерть, ул. Орджоникидзе, д. 16</v>
      </c>
      <c r="K1494" s="56">
        <v>852.6</v>
      </c>
      <c r="L1494" s="56">
        <v>16</v>
      </c>
      <c r="M1494" s="56">
        <v>7</v>
      </c>
      <c r="N1494" s="47" t="s">
        <v>1832</v>
      </c>
      <c r="O1494" s="39">
        <v>42458</v>
      </c>
      <c r="P1494" s="38" t="s">
        <v>1626</v>
      </c>
      <c r="Q1494" s="65">
        <v>5682083.5199999996</v>
      </c>
    </row>
    <row r="1495" spans="1:17" ht="23.25" x14ac:dyDescent="0.25">
      <c r="A1495" s="1">
        <v>1494</v>
      </c>
      <c r="B1495" s="14" t="s">
        <v>227</v>
      </c>
      <c r="C1495" s="40" t="s">
        <v>772</v>
      </c>
      <c r="D1495" s="29" t="s">
        <v>304</v>
      </c>
      <c r="E1495" s="29" t="s">
        <v>18</v>
      </c>
      <c r="F1495" s="29" t="s">
        <v>305</v>
      </c>
      <c r="G1495" s="29" t="s">
        <v>20</v>
      </c>
      <c r="H1495" s="31" t="s">
        <v>82</v>
      </c>
      <c r="I1495" s="56">
        <v>18</v>
      </c>
      <c r="J1495" s="33" t="str">
        <f t="shared" si="25"/>
        <v>Сысертский р-н, Сысертский городской округ, г. Сысерть, ул. Орджоникидзе, д. 18</v>
      </c>
      <c r="K1495" s="56">
        <v>548</v>
      </c>
      <c r="L1495" s="56">
        <v>8</v>
      </c>
      <c r="M1495" s="56">
        <v>7</v>
      </c>
      <c r="N1495" s="47" t="s">
        <v>1832</v>
      </c>
      <c r="O1495" s="39">
        <v>42458</v>
      </c>
      <c r="P1495" s="38" t="s">
        <v>1626</v>
      </c>
      <c r="Q1495" s="65">
        <v>3296150.64</v>
      </c>
    </row>
    <row r="1496" spans="1:17" ht="23.25" x14ac:dyDescent="0.25">
      <c r="A1496" s="1">
        <v>1495</v>
      </c>
      <c r="B1496" s="14" t="s">
        <v>227</v>
      </c>
      <c r="C1496" s="61" t="s">
        <v>772</v>
      </c>
      <c r="D1496" s="50" t="s">
        <v>304</v>
      </c>
      <c r="E1496" s="50" t="s">
        <v>18</v>
      </c>
      <c r="F1496" s="50" t="s">
        <v>305</v>
      </c>
      <c r="G1496" s="50" t="s">
        <v>20</v>
      </c>
      <c r="H1496" s="50" t="s">
        <v>82</v>
      </c>
      <c r="I1496" s="51">
        <v>39</v>
      </c>
      <c r="J1496" s="52" t="str">
        <f t="shared" si="25"/>
        <v>Сысертский р-н, Сысертский городской округ, г. Сысерть, ул. Орджоникидзе, д. 39</v>
      </c>
      <c r="K1496" s="51">
        <v>2127</v>
      </c>
      <c r="L1496" s="51">
        <v>61</v>
      </c>
      <c r="M1496" s="51">
        <v>1</v>
      </c>
      <c r="N1496" s="53" t="s">
        <v>1474</v>
      </c>
      <c r="O1496" s="54">
        <v>42570</v>
      </c>
      <c r="P1496" s="55" t="s">
        <v>1496</v>
      </c>
      <c r="Q1496" s="65">
        <v>1905266.3</v>
      </c>
    </row>
    <row r="1497" spans="1:17" ht="23.25" x14ac:dyDescent="0.25">
      <c r="A1497" s="1">
        <v>1496</v>
      </c>
      <c r="B1497" s="14" t="s">
        <v>227</v>
      </c>
      <c r="C1497" s="40" t="s">
        <v>772</v>
      </c>
      <c r="D1497" s="29" t="s">
        <v>304</v>
      </c>
      <c r="E1497" s="29" t="s">
        <v>18</v>
      </c>
      <c r="F1497" s="29" t="s">
        <v>305</v>
      </c>
      <c r="G1497" s="29" t="s">
        <v>20</v>
      </c>
      <c r="H1497" s="31" t="s">
        <v>82</v>
      </c>
      <c r="I1497" s="56">
        <v>6</v>
      </c>
      <c r="J1497" s="33" t="str">
        <f t="shared" si="25"/>
        <v>Сысертский р-н, Сысертский городской округ, г. Сысерть, ул. Орджоникидзе, д. 6</v>
      </c>
      <c r="K1497" s="56">
        <v>696.7</v>
      </c>
      <c r="L1497" s="56">
        <v>12</v>
      </c>
      <c r="M1497" s="56">
        <v>6</v>
      </c>
      <c r="N1497" s="47" t="s">
        <v>1832</v>
      </c>
      <c r="O1497" s="39">
        <v>42458</v>
      </c>
      <c r="P1497" s="38" t="s">
        <v>1626</v>
      </c>
      <c r="Q1497" s="65">
        <v>4260079.84</v>
      </c>
    </row>
    <row r="1498" spans="1:17" ht="23.25" x14ac:dyDescent="0.25">
      <c r="A1498" s="1">
        <v>1497</v>
      </c>
      <c r="B1498" s="14" t="s">
        <v>227</v>
      </c>
      <c r="C1498" s="40" t="s">
        <v>772</v>
      </c>
      <c r="D1498" s="29" t="s">
        <v>304</v>
      </c>
      <c r="E1498" s="29" t="s">
        <v>18</v>
      </c>
      <c r="F1498" s="29" t="s">
        <v>305</v>
      </c>
      <c r="G1498" s="29" t="s">
        <v>20</v>
      </c>
      <c r="H1498" s="29" t="s">
        <v>306</v>
      </c>
      <c r="I1498" s="42">
        <v>21</v>
      </c>
      <c r="J1498" s="33" t="str">
        <f t="shared" si="25"/>
        <v>Сысертский р-н, Сысертский городской округ, г. Сысерть, ул. Розы Люксембург, д. 21</v>
      </c>
      <c r="K1498" s="42">
        <v>3417.7</v>
      </c>
      <c r="L1498" s="42">
        <v>69</v>
      </c>
      <c r="M1498" s="42">
        <v>1</v>
      </c>
      <c r="N1498" s="47" t="s">
        <v>1833</v>
      </c>
      <c r="O1498" s="39">
        <v>42535</v>
      </c>
      <c r="P1498" s="38" t="s">
        <v>1683</v>
      </c>
      <c r="Q1498" s="65">
        <v>2787547.04</v>
      </c>
    </row>
    <row r="1499" spans="1:17" ht="23.25" x14ac:dyDescent="0.25">
      <c r="A1499" s="1">
        <v>1498</v>
      </c>
      <c r="B1499" s="14" t="s">
        <v>227</v>
      </c>
      <c r="C1499" s="40" t="s">
        <v>772</v>
      </c>
      <c r="D1499" s="29" t="s">
        <v>304</v>
      </c>
      <c r="E1499" s="31" t="s">
        <v>18</v>
      </c>
      <c r="F1499" s="31" t="s">
        <v>305</v>
      </c>
      <c r="G1499" s="31" t="s">
        <v>20</v>
      </c>
      <c r="H1499" s="29" t="s">
        <v>306</v>
      </c>
      <c r="I1499" s="56">
        <v>3</v>
      </c>
      <c r="J1499" s="33" t="str">
        <f t="shared" si="25"/>
        <v>Сысертский р-н, Сысертский городской округ, г. Сысерть, ул. Розы Люксембург, д. 3</v>
      </c>
      <c r="K1499" s="56">
        <v>401.2</v>
      </c>
      <c r="L1499" s="56">
        <v>8</v>
      </c>
      <c r="M1499" s="56">
        <v>7</v>
      </c>
      <c r="N1499" s="47" t="s">
        <v>1832</v>
      </c>
      <c r="O1499" s="39">
        <v>42458</v>
      </c>
      <c r="P1499" s="38" t="s">
        <v>1626</v>
      </c>
      <c r="Q1499" s="65">
        <v>2986532.8</v>
      </c>
    </row>
    <row r="1500" spans="1:17" ht="23.25" x14ac:dyDescent="0.25">
      <c r="A1500" s="1">
        <v>1499</v>
      </c>
      <c r="B1500" s="14" t="s">
        <v>227</v>
      </c>
      <c r="C1500" s="40" t="s">
        <v>772</v>
      </c>
      <c r="D1500" s="29" t="s">
        <v>304</v>
      </c>
      <c r="E1500" s="29" t="s">
        <v>18</v>
      </c>
      <c r="F1500" s="29" t="s">
        <v>305</v>
      </c>
      <c r="G1500" s="29" t="s">
        <v>20</v>
      </c>
      <c r="H1500" s="29" t="s">
        <v>306</v>
      </c>
      <c r="I1500" s="42">
        <v>5</v>
      </c>
      <c r="J1500" s="33" t="str">
        <f t="shared" si="25"/>
        <v>Сысертский р-н, Сысертский городской округ, г. Сысерть, ул. Розы Люксембург, д. 5</v>
      </c>
      <c r="K1500" s="42">
        <v>975</v>
      </c>
      <c r="L1500" s="42">
        <v>12</v>
      </c>
      <c r="M1500" s="42">
        <v>7</v>
      </c>
      <c r="N1500" s="47" t="s">
        <v>1831</v>
      </c>
      <c r="O1500" s="39">
        <v>42198</v>
      </c>
      <c r="P1500" s="38" t="s">
        <v>1626</v>
      </c>
      <c r="Q1500" s="65">
        <v>3417777.86</v>
      </c>
    </row>
    <row r="1501" spans="1:17" ht="23.25" x14ac:dyDescent="0.25">
      <c r="A1501" s="1">
        <v>1500</v>
      </c>
      <c r="B1501" s="14" t="s">
        <v>227</v>
      </c>
      <c r="C1501" s="40" t="s">
        <v>772</v>
      </c>
      <c r="D1501" s="29" t="s">
        <v>304</v>
      </c>
      <c r="E1501" s="29" t="s">
        <v>18</v>
      </c>
      <c r="F1501" s="29" t="s">
        <v>305</v>
      </c>
      <c r="G1501" s="29" t="s">
        <v>20</v>
      </c>
      <c r="H1501" s="29" t="s">
        <v>306</v>
      </c>
      <c r="I1501" s="42">
        <v>7</v>
      </c>
      <c r="J1501" s="33" t="str">
        <f t="shared" si="25"/>
        <v>Сысертский р-н, Сысертский городской округ, г. Сысерть, ул. Розы Люксембург, д. 7</v>
      </c>
      <c r="K1501" s="42">
        <v>848.5</v>
      </c>
      <c r="L1501" s="42">
        <v>12</v>
      </c>
      <c r="M1501" s="42">
        <v>7</v>
      </c>
      <c r="N1501" s="47" t="s">
        <v>1831</v>
      </c>
      <c r="O1501" s="39">
        <v>42198</v>
      </c>
      <c r="P1501" s="38" t="s">
        <v>1626</v>
      </c>
      <c r="Q1501" s="65">
        <v>2941422.58</v>
      </c>
    </row>
    <row r="1502" spans="1:17" ht="23.25" x14ac:dyDescent="0.25">
      <c r="A1502" s="1">
        <v>1501</v>
      </c>
      <c r="B1502" s="14" t="s">
        <v>227</v>
      </c>
      <c r="C1502" s="40" t="s">
        <v>772</v>
      </c>
      <c r="D1502" s="29" t="s">
        <v>304</v>
      </c>
      <c r="E1502" s="29" t="s">
        <v>18</v>
      </c>
      <c r="F1502" s="29" t="s">
        <v>305</v>
      </c>
      <c r="G1502" s="29" t="s">
        <v>20</v>
      </c>
      <c r="H1502" s="29" t="s">
        <v>307</v>
      </c>
      <c r="I1502" s="42">
        <v>7</v>
      </c>
      <c r="J1502" s="33" t="str">
        <f t="shared" si="25"/>
        <v>Сысертский р-н, Сысертский городской округ, г. Сысерть, ул. Трактовая, д. 7</v>
      </c>
      <c r="K1502" s="42">
        <v>693.8</v>
      </c>
      <c r="L1502" s="42">
        <v>12</v>
      </c>
      <c r="M1502" s="42">
        <v>7</v>
      </c>
      <c r="N1502" s="47" t="s">
        <v>1831</v>
      </c>
      <c r="O1502" s="39">
        <v>42198</v>
      </c>
      <c r="P1502" s="38" t="s">
        <v>1626</v>
      </c>
      <c r="Q1502" s="65">
        <v>2756167.3</v>
      </c>
    </row>
    <row r="1503" spans="1:17" ht="23.25" x14ac:dyDescent="0.25">
      <c r="A1503" s="1">
        <v>1502</v>
      </c>
      <c r="B1503" s="14" t="s">
        <v>227</v>
      </c>
      <c r="C1503" s="40" t="s">
        <v>772</v>
      </c>
      <c r="D1503" s="29" t="s">
        <v>304</v>
      </c>
      <c r="E1503" s="29" t="s">
        <v>18</v>
      </c>
      <c r="F1503" s="29" t="s">
        <v>305</v>
      </c>
      <c r="G1503" s="29" t="s">
        <v>20</v>
      </c>
      <c r="H1503" s="29" t="s">
        <v>307</v>
      </c>
      <c r="I1503" s="42">
        <v>9</v>
      </c>
      <c r="J1503" s="33" t="str">
        <f t="shared" si="25"/>
        <v>Сысертский р-н, Сысертский городской округ, г. Сысерть, ул. Трактовая, д. 9</v>
      </c>
      <c r="K1503" s="42">
        <v>694.1</v>
      </c>
      <c r="L1503" s="42">
        <v>12</v>
      </c>
      <c r="M1503" s="42">
        <v>6</v>
      </c>
      <c r="N1503" s="47" t="s">
        <v>1831</v>
      </c>
      <c r="O1503" s="39">
        <v>42198</v>
      </c>
      <c r="P1503" s="38" t="s">
        <v>1626</v>
      </c>
      <c r="Q1503" s="65">
        <v>2765637.48</v>
      </c>
    </row>
    <row r="1504" spans="1:17" ht="23.25" x14ac:dyDescent="0.25">
      <c r="A1504" s="1">
        <v>1503</v>
      </c>
      <c r="B1504" s="14" t="s">
        <v>227</v>
      </c>
      <c r="C1504" s="40" t="s">
        <v>772</v>
      </c>
      <c r="D1504" s="29" t="s">
        <v>304</v>
      </c>
      <c r="E1504" s="29" t="s">
        <v>1500</v>
      </c>
      <c r="F1504" s="29" t="s">
        <v>310</v>
      </c>
      <c r="G1504" s="29" t="s">
        <v>20</v>
      </c>
      <c r="H1504" s="29" t="s">
        <v>36</v>
      </c>
      <c r="I1504" s="42">
        <v>137</v>
      </c>
      <c r="J1504" s="33" t="str">
        <f t="shared" si="25"/>
        <v>Сысертский р-н, Сысертский городской округ, пос. Большой Исток, ул. Ленина, д. 137</v>
      </c>
      <c r="K1504" s="42">
        <v>286.8</v>
      </c>
      <c r="L1504" s="42">
        <v>8</v>
      </c>
      <c r="M1504" s="42">
        <v>6</v>
      </c>
      <c r="N1504" s="47" t="s">
        <v>1832</v>
      </c>
      <c r="O1504" s="39">
        <v>42458</v>
      </c>
      <c r="P1504" s="38" t="s">
        <v>1626</v>
      </c>
      <c r="Q1504" s="65">
        <v>2685384.95</v>
      </c>
    </row>
    <row r="1505" spans="1:17" ht="23.25" x14ac:dyDescent="0.25">
      <c r="A1505" s="1">
        <v>1504</v>
      </c>
      <c r="B1505" s="14" t="s">
        <v>227</v>
      </c>
      <c r="C1505" s="40" t="s">
        <v>772</v>
      </c>
      <c r="D1505" s="29" t="s">
        <v>304</v>
      </c>
      <c r="E1505" s="29" t="s">
        <v>1500</v>
      </c>
      <c r="F1505" s="29" t="s">
        <v>310</v>
      </c>
      <c r="G1505" s="29" t="s">
        <v>20</v>
      </c>
      <c r="H1505" s="29" t="s">
        <v>36</v>
      </c>
      <c r="I1505" s="42">
        <v>139</v>
      </c>
      <c r="J1505" s="33" t="str">
        <f t="shared" si="25"/>
        <v>Сысертский р-н, Сысертский городской округ, пос. Большой Исток, ул. Ленина, д. 139</v>
      </c>
      <c r="K1505" s="42">
        <v>267.10000000000002</v>
      </c>
      <c r="L1505" s="42">
        <v>8</v>
      </c>
      <c r="M1505" s="42">
        <v>7</v>
      </c>
      <c r="N1505" s="47" t="s">
        <v>1832</v>
      </c>
      <c r="O1505" s="39">
        <v>42458</v>
      </c>
      <c r="P1505" s="38" t="s">
        <v>1626</v>
      </c>
      <c r="Q1505" s="65">
        <v>2884889.91</v>
      </c>
    </row>
    <row r="1506" spans="1:17" ht="23.25" x14ac:dyDescent="0.25">
      <c r="A1506" s="1">
        <v>1505</v>
      </c>
      <c r="B1506" s="14" t="s">
        <v>227</v>
      </c>
      <c r="C1506" s="40" t="s">
        <v>772</v>
      </c>
      <c r="D1506" s="29" t="s">
        <v>304</v>
      </c>
      <c r="E1506" s="29" t="s">
        <v>1500</v>
      </c>
      <c r="F1506" s="29" t="s">
        <v>310</v>
      </c>
      <c r="G1506" s="29" t="s">
        <v>20</v>
      </c>
      <c r="H1506" s="29" t="s">
        <v>36</v>
      </c>
      <c r="I1506" s="42">
        <v>149</v>
      </c>
      <c r="J1506" s="33" t="str">
        <f t="shared" si="25"/>
        <v>Сысертский р-н, Сысертский городской округ, пос. Большой Исток, ул. Ленина, д. 149</v>
      </c>
      <c r="K1506" s="42">
        <v>284.5</v>
      </c>
      <c r="L1506" s="42">
        <v>8</v>
      </c>
      <c r="M1506" s="42">
        <v>7</v>
      </c>
      <c r="N1506" s="47" t="s">
        <v>1832</v>
      </c>
      <c r="O1506" s="39">
        <v>42458</v>
      </c>
      <c r="P1506" s="38" t="s">
        <v>1626</v>
      </c>
      <c r="Q1506" s="65">
        <v>2824543.53</v>
      </c>
    </row>
    <row r="1507" spans="1:17" ht="23.25" x14ac:dyDescent="0.25">
      <c r="A1507" s="1">
        <v>1506</v>
      </c>
      <c r="B1507" s="14" t="s">
        <v>227</v>
      </c>
      <c r="C1507" s="40" t="s">
        <v>772</v>
      </c>
      <c r="D1507" s="29" t="s">
        <v>304</v>
      </c>
      <c r="E1507" s="29" t="s">
        <v>1500</v>
      </c>
      <c r="F1507" s="31" t="s">
        <v>308</v>
      </c>
      <c r="G1507" s="31" t="s">
        <v>20</v>
      </c>
      <c r="H1507" s="31" t="s">
        <v>112</v>
      </c>
      <c r="I1507" s="56">
        <v>1</v>
      </c>
      <c r="J1507" s="33" t="str">
        <f t="shared" si="25"/>
        <v>Сысертский р-н, Сысертский городской округ, пос. Двуреченск, ул. Заводская, д. 1</v>
      </c>
      <c r="K1507" s="56">
        <v>693.5</v>
      </c>
      <c r="L1507" s="56">
        <v>12</v>
      </c>
      <c r="M1507" s="56">
        <v>8</v>
      </c>
      <c r="N1507" s="47" t="s">
        <v>1832</v>
      </c>
      <c r="O1507" s="39">
        <v>42458</v>
      </c>
      <c r="P1507" s="38" t="s">
        <v>1626</v>
      </c>
      <c r="Q1507" s="65">
        <v>3679018.16</v>
      </c>
    </row>
    <row r="1508" spans="1:17" ht="23.25" x14ac:dyDescent="0.25">
      <c r="A1508" s="1">
        <v>1507</v>
      </c>
      <c r="B1508" s="14" t="s">
        <v>227</v>
      </c>
      <c r="C1508" s="40" t="s">
        <v>772</v>
      </c>
      <c r="D1508" s="29" t="s">
        <v>304</v>
      </c>
      <c r="E1508" s="29" t="s">
        <v>1500</v>
      </c>
      <c r="F1508" s="29" t="s">
        <v>308</v>
      </c>
      <c r="G1508" s="29" t="s">
        <v>20</v>
      </c>
      <c r="H1508" s="29" t="s">
        <v>309</v>
      </c>
      <c r="I1508" s="42">
        <v>1</v>
      </c>
      <c r="J1508" s="33" t="str">
        <f t="shared" si="25"/>
        <v>Сысертский р-н, Сысертский городской округ, пос. Двуреченск, ул. Клубная, д. 1</v>
      </c>
      <c r="K1508" s="42">
        <v>1591.3</v>
      </c>
      <c r="L1508" s="42">
        <v>21</v>
      </c>
      <c r="M1508" s="42">
        <v>4</v>
      </c>
      <c r="N1508" s="47" t="s">
        <v>1831</v>
      </c>
      <c r="O1508" s="39">
        <v>42198</v>
      </c>
      <c r="P1508" s="38" t="s">
        <v>1626</v>
      </c>
      <c r="Q1508" s="65">
        <v>984413.82</v>
      </c>
    </row>
    <row r="1509" spans="1:17" ht="23.25" x14ac:dyDescent="0.25">
      <c r="A1509" s="1">
        <v>1508</v>
      </c>
      <c r="B1509" s="14" t="s">
        <v>227</v>
      </c>
      <c r="C1509" s="40" t="s">
        <v>772</v>
      </c>
      <c r="D1509" s="29" t="s">
        <v>304</v>
      </c>
      <c r="E1509" s="29" t="s">
        <v>1500</v>
      </c>
      <c r="F1509" s="29" t="s">
        <v>308</v>
      </c>
      <c r="G1509" s="29" t="s">
        <v>20</v>
      </c>
      <c r="H1509" s="29" t="s">
        <v>309</v>
      </c>
      <c r="I1509" s="42">
        <v>10</v>
      </c>
      <c r="J1509" s="33" t="str">
        <f t="shared" si="25"/>
        <v>Сысертский р-н, Сысертский городской округ, пос. Двуреченск, ул. Клубная, д. 10</v>
      </c>
      <c r="K1509" s="42">
        <v>1055.9000000000001</v>
      </c>
      <c r="L1509" s="42">
        <v>16</v>
      </c>
      <c r="M1509" s="42">
        <v>8</v>
      </c>
      <c r="N1509" s="47" t="s">
        <v>1831</v>
      </c>
      <c r="O1509" s="39">
        <v>42198</v>
      </c>
      <c r="P1509" s="38" t="s">
        <v>1626</v>
      </c>
      <c r="Q1509" s="65">
        <v>3453602.76</v>
      </c>
    </row>
    <row r="1510" spans="1:17" ht="23.25" x14ac:dyDescent="0.25">
      <c r="A1510" s="1">
        <v>1509</v>
      </c>
      <c r="B1510" s="14" t="s">
        <v>227</v>
      </c>
      <c r="C1510" s="40" t="s">
        <v>772</v>
      </c>
      <c r="D1510" s="29" t="s">
        <v>304</v>
      </c>
      <c r="E1510" s="29" t="s">
        <v>1500</v>
      </c>
      <c r="F1510" s="31" t="s">
        <v>308</v>
      </c>
      <c r="G1510" s="31" t="s">
        <v>20</v>
      </c>
      <c r="H1510" s="31" t="s">
        <v>311</v>
      </c>
      <c r="I1510" s="56">
        <v>2</v>
      </c>
      <c r="J1510" s="33" t="str">
        <f t="shared" si="25"/>
        <v>Сысертский р-н, Сысертский городской округ, пос. Двуреченск, ул. Кольцевая, д. 2</v>
      </c>
      <c r="K1510" s="56">
        <v>653.20000000000005</v>
      </c>
      <c r="L1510" s="56">
        <v>8</v>
      </c>
      <c r="M1510" s="56">
        <v>8</v>
      </c>
      <c r="N1510" s="47" t="s">
        <v>1832</v>
      </c>
      <c r="O1510" s="39">
        <v>42458</v>
      </c>
      <c r="P1510" s="38" t="s">
        <v>1626</v>
      </c>
      <c r="Q1510" s="65">
        <v>2554973.7599999998</v>
      </c>
    </row>
    <row r="1511" spans="1:17" ht="23.25" x14ac:dyDescent="0.25">
      <c r="A1511" s="1">
        <v>1510</v>
      </c>
      <c r="B1511" s="14" t="s">
        <v>227</v>
      </c>
      <c r="C1511" s="40" t="s">
        <v>772</v>
      </c>
      <c r="D1511" s="29" t="s">
        <v>304</v>
      </c>
      <c r="E1511" s="29" t="s">
        <v>1500</v>
      </c>
      <c r="F1511" s="31" t="s">
        <v>308</v>
      </c>
      <c r="G1511" s="31" t="s">
        <v>20</v>
      </c>
      <c r="H1511" s="31" t="s">
        <v>311</v>
      </c>
      <c r="I1511" s="56">
        <v>9</v>
      </c>
      <c r="J1511" s="33" t="str">
        <f t="shared" si="25"/>
        <v>Сысертский р-н, Сысертский городской округ, пос. Двуреченск, ул. Кольцевая, д. 9</v>
      </c>
      <c r="K1511" s="56">
        <v>702</v>
      </c>
      <c r="L1511" s="56">
        <v>12</v>
      </c>
      <c r="M1511" s="56">
        <v>6</v>
      </c>
      <c r="N1511" s="47" t="s">
        <v>1832</v>
      </c>
      <c r="O1511" s="39">
        <v>42458</v>
      </c>
      <c r="P1511" s="38" t="s">
        <v>1626</v>
      </c>
      <c r="Q1511" s="65">
        <v>3052373.26</v>
      </c>
    </row>
    <row r="1512" spans="1:17" x14ac:dyDescent="0.25">
      <c r="A1512" s="1">
        <v>1511</v>
      </c>
      <c r="B1512" s="2" t="s">
        <v>8</v>
      </c>
      <c r="C1512" s="24"/>
      <c r="D1512" s="29" t="s">
        <v>14</v>
      </c>
      <c r="E1512" s="29" t="s">
        <v>18</v>
      </c>
      <c r="F1512" s="29" t="s">
        <v>102</v>
      </c>
      <c r="G1512" s="29" t="s">
        <v>20</v>
      </c>
      <c r="H1512" s="29" t="s">
        <v>103</v>
      </c>
      <c r="I1512" s="42">
        <v>8</v>
      </c>
      <c r="J1512" s="33" t="str">
        <f t="shared" si="25"/>
        <v>Тавдинский городской округ, г. Тавда, ул. 3-я Линия, д. 8</v>
      </c>
      <c r="K1512" s="42">
        <v>534.6</v>
      </c>
      <c r="L1512" s="42">
        <v>8</v>
      </c>
      <c r="M1512" s="42">
        <v>5</v>
      </c>
      <c r="N1512" s="47" t="s">
        <v>1634</v>
      </c>
      <c r="O1512" s="39">
        <v>42164</v>
      </c>
      <c r="P1512" s="38" t="s">
        <v>1635</v>
      </c>
      <c r="Q1512" s="65">
        <v>1767840.6</v>
      </c>
    </row>
    <row r="1513" spans="1:17" x14ac:dyDescent="0.25">
      <c r="A1513" s="1">
        <v>1512</v>
      </c>
      <c r="B1513" s="2" t="s">
        <v>8</v>
      </c>
      <c r="C1513" s="24"/>
      <c r="D1513" s="29" t="s">
        <v>14</v>
      </c>
      <c r="E1513" s="29" t="s">
        <v>18</v>
      </c>
      <c r="F1513" s="29" t="s">
        <v>102</v>
      </c>
      <c r="G1513" s="29" t="s">
        <v>20</v>
      </c>
      <c r="H1513" s="29" t="s">
        <v>36</v>
      </c>
      <c r="I1513" s="42">
        <v>126</v>
      </c>
      <c r="J1513" s="33" t="str">
        <f t="shared" si="25"/>
        <v>Тавдинский городской округ, г. Тавда, ул. Ленина, д. 126</v>
      </c>
      <c r="K1513" s="42">
        <v>547.20000000000005</v>
      </c>
      <c r="L1513" s="42">
        <v>16</v>
      </c>
      <c r="M1513" s="42">
        <v>5</v>
      </c>
      <c r="N1513" s="47" t="s">
        <v>1634</v>
      </c>
      <c r="O1513" s="39">
        <v>42164</v>
      </c>
      <c r="P1513" s="38" t="s">
        <v>1635</v>
      </c>
      <c r="Q1513" s="65">
        <v>3354665.66</v>
      </c>
    </row>
    <row r="1514" spans="1:17" ht="23.25" x14ac:dyDescent="0.25">
      <c r="A1514" s="1">
        <v>1513</v>
      </c>
      <c r="B1514" s="2" t="s">
        <v>8</v>
      </c>
      <c r="C1514" s="24" t="s">
        <v>635</v>
      </c>
      <c r="D1514" s="29" t="s">
        <v>15</v>
      </c>
      <c r="E1514" s="29" t="s">
        <v>18</v>
      </c>
      <c r="F1514" s="29" t="s">
        <v>104</v>
      </c>
      <c r="G1514" s="29" t="s">
        <v>20</v>
      </c>
      <c r="H1514" s="31" t="s">
        <v>105</v>
      </c>
      <c r="I1514" s="42">
        <v>40</v>
      </c>
      <c r="J1514" s="33" t="str">
        <f t="shared" si="25"/>
        <v>Талицкий р-н, Талицкий городской округ, г. Талица, ул. 70 лет Октября, д. 40</v>
      </c>
      <c r="K1514" s="42">
        <v>392</v>
      </c>
      <c r="L1514" s="42">
        <v>8</v>
      </c>
      <c r="M1514" s="42">
        <v>3</v>
      </c>
      <c r="N1514" s="47" t="s">
        <v>1828</v>
      </c>
      <c r="O1514" s="39">
        <v>42241</v>
      </c>
      <c r="P1514" s="38" t="s">
        <v>1989</v>
      </c>
      <c r="Q1514" s="65">
        <v>558756.88</v>
      </c>
    </row>
    <row r="1515" spans="1:17" ht="23.25" x14ac:dyDescent="0.25">
      <c r="A1515" s="1">
        <v>1514</v>
      </c>
      <c r="B1515" s="2" t="s">
        <v>8</v>
      </c>
      <c r="C1515" s="24" t="s">
        <v>635</v>
      </c>
      <c r="D1515" s="29" t="s">
        <v>15</v>
      </c>
      <c r="E1515" s="29" t="s">
        <v>18</v>
      </c>
      <c r="F1515" s="29" t="s">
        <v>104</v>
      </c>
      <c r="G1515" s="29" t="s">
        <v>20</v>
      </c>
      <c r="H1515" s="31" t="s">
        <v>105</v>
      </c>
      <c r="I1515" s="42">
        <v>57</v>
      </c>
      <c r="J1515" s="33" t="str">
        <f t="shared" si="25"/>
        <v>Талицкий р-н, Талицкий городской округ, г. Талица, ул. 70 лет Октября, д. 57</v>
      </c>
      <c r="K1515" s="42">
        <v>391.7</v>
      </c>
      <c r="L1515" s="42">
        <v>9</v>
      </c>
      <c r="M1515" s="42">
        <v>3</v>
      </c>
      <c r="N1515" s="47" t="s">
        <v>1828</v>
      </c>
      <c r="O1515" s="39">
        <v>42241</v>
      </c>
      <c r="P1515" s="38" t="s">
        <v>1989</v>
      </c>
      <c r="Q1515" s="65">
        <v>588131.21</v>
      </c>
    </row>
    <row r="1516" spans="1:17" ht="23.25" x14ac:dyDescent="0.25">
      <c r="A1516" s="1">
        <v>1515</v>
      </c>
      <c r="B1516" s="2" t="s">
        <v>8</v>
      </c>
      <c r="C1516" s="24" t="s">
        <v>635</v>
      </c>
      <c r="D1516" s="29" t="s">
        <v>15</v>
      </c>
      <c r="E1516" s="29" t="s">
        <v>18</v>
      </c>
      <c r="F1516" s="29" t="s">
        <v>104</v>
      </c>
      <c r="G1516" s="29" t="s">
        <v>20</v>
      </c>
      <c r="H1516" s="29" t="s">
        <v>105</v>
      </c>
      <c r="I1516" s="42">
        <v>59</v>
      </c>
      <c r="J1516" s="33" t="str">
        <f t="shared" si="25"/>
        <v>Талицкий р-н, Талицкий городской округ, г. Талица, ул. 70 лет Октября, д. 59</v>
      </c>
      <c r="K1516" s="42">
        <v>331.5</v>
      </c>
      <c r="L1516" s="42">
        <v>10</v>
      </c>
      <c r="M1516" s="42">
        <v>2</v>
      </c>
      <c r="N1516" s="47" t="s">
        <v>1828</v>
      </c>
      <c r="O1516" s="39">
        <v>42241</v>
      </c>
      <c r="P1516" s="38" t="s">
        <v>1989</v>
      </c>
      <c r="Q1516" s="65">
        <v>138473</v>
      </c>
    </row>
    <row r="1517" spans="1:17" ht="23.25" x14ac:dyDescent="0.25">
      <c r="A1517" s="1">
        <v>1516</v>
      </c>
      <c r="B1517" s="2" t="s">
        <v>8</v>
      </c>
      <c r="C1517" s="24" t="s">
        <v>635</v>
      </c>
      <c r="D1517" s="29" t="s">
        <v>15</v>
      </c>
      <c r="E1517" s="29" t="s">
        <v>18</v>
      </c>
      <c r="F1517" s="29" t="s">
        <v>104</v>
      </c>
      <c r="G1517" s="29" t="s">
        <v>20</v>
      </c>
      <c r="H1517" s="31" t="s">
        <v>36</v>
      </c>
      <c r="I1517" s="42">
        <v>26</v>
      </c>
      <c r="J1517" s="33" t="str">
        <f t="shared" si="25"/>
        <v>Талицкий р-н, Талицкий городской округ, г. Талица, ул. Ленина, д. 26</v>
      </c>
      <c r="K1517" s="42">
        <v>428.8</v>
      </c>
      <c r="L1517" s="42">
        <v>8</v>
      </c>
      <c r="M1517" s="42">
        <v>3</v>
      </c>
      <c r="N1517" s="47" t="s">
        <v>1828</v>
      </c>
      <c r="O1517" s="39">
        <v>42241</v>
      </c>
      <c r="P1517" s="38" t="s">
        <v>1989</v>
      </c>
      <c r="Q1517" s="65">
        <v>538209.96</v>
      </c>
    </row>
    <row r="1518" spans="1:17" ht="23.25" x14ac:dyDescent="0.25">
      <c r="A1518" s="1">
        <v>1517</v>
      </c>
      <c r="B1518" s="2" t="s">
        <v>8</v>
      </c>
      <c r="C1518" s="24" t="s">
        <v>635</v>
      </c>
      <c r="D1518" s="29" t="s">
        <v>15</v>
      </c>
      <c r="E1518" s="29" t="s">
        <v>18</v>
      </c>
      <c r="F1518" s="29" t="s">
        <v>104</v>
      </c>
      <c r="G1518" s="29" t="s">
        <v>20</v>
      </c>
      <c r="H1518" s="29" t="s">
        <v>106</v>
      </c>
      <c r="I1518" s="42">
        <v>19</v>
      </c>
      <c r="J1518" s="33" t="str">
        <f t="shared" si="25"/>
        <v>Талицкий р-н, Талицкий городской округ, г. Талица, ул. Матросова, д. 19</v>
      </c>
      <c r="K1518" s="42">
        <v>400.2</v>
      </c>
      <c r="L1518" s="42">
        <v>10</v>
      </c>
      <c r="M1518" s="42">
        <v>3</v>
      </c>
      <c r="N1518" s="47" t="s">
        <v>1828</v>
      </c>
      <c r="O1518" s="39">
        <v>42241</v>
      </c>
      <c r="P1518" s="38" t="s">
        <v>1989</v>
      </c>
      <c r="Q1518" s="65">
        <v>642208.99</v>
      </c>
    </row>
    <row r="1519" spans="1:17" ht="23.25" x14ac:dyDescent="0.25">
      <c r="A1519" s="1">
        <v>1518</v>
      </c>
      <c r="B1519" s="2" t="s">
        <v>8</v>
      </c>
      <c r="C1519" s="24" t="s">
        <v>635</v>
      </c>
      <c r="D1519" s="29" t="s">
        <v>15</v>
      </c>
      <c r="E1519" s="29" t="s">
        <v>18</v>
      </c>
      <c r="F1519" s="29" t="s">
        <v>104</v>
      </c>
      <c r="G1519" s="29" t="s">
        <v>20</v>
      </c>
      <c r="H1519" s="29" t="s">
        <v>106</v>
      </c>
      <c r="I1519" s="42" t="s">
        <v>115</v>
      </c>
      <c r="J1519" s="33" t="str">
        <f t="shared" si="25"/>
        <v>Талицкий р-н, Талицкий городской округ, г. Талица, ул. Матросова, д. 1А</v>
      </c>
      <c r="K1519" s="42">
        <v>315.5</v>
      </c>
      <c r="L1519" s="42">
        <v>8</v>
      </c>
      <c r="M1519" s="42">
        <v>3</v>
      </c>
      <c r="N1519" s="47" t="s">
        <v>1828</v>
      </c>
      <c r="O1519" s="39">
        <v>42241</v>
      </c>
      <c r="P1519" s="38" t="s">
        <v>1989</v>
      </c>
      <c r="Q1519" s="65">
        <v>567199.27</v>
      </c>
    </row>
    <row r="1520" spans="1:17" ht="23.25" x14ac:dyDescent="0.25">
      <c r="A1520" s="1">
        <v>1519</v>
      </c>
      <c r="B1520" s="2" t="s">
        <v>8</v>
      </c>
      <c r="C1520" s="24" t="s">
        <v>635</v>
      </c>
      <c r="D1520" s="29" t="s">
        <v>15</v>
      </c>
      <c r="E1520" s="29" t="s">
        <v>18</v>
      </c>
      <c r="F1520" s="29" t="s">
        <v>104</v>
      </c>
      <c r="G1520" s="29" t="s">
        <v>20</v>
      </c>
      <c r="H1520" s="31" t="s">
        <v>108</v>
      </c>
      <c r="I1520" s="42" t="s">
        <v>124</v>
      </c>
      <c r="J1520" s="33" t="str">
        <f t="shared" si="25"/>
        <v>Талицкий р-н, Талицкий городской округ, г. Талица, ул. Пушкина, д. 2А</v>
      </c>
      <c r="K1520" s="42">
        <v>662.6</v>
      </c>
      <c r="L1520" s="42">
        <v>16</v>
      </c>
      <c r="M1520" s="42">
        <v>5</v>
      </c>
      <c r="N1520" s="47" t="s">
        <v>1828</v>
      </c>
      <c r="O1520" s="39">
        <v>42241</v>
      </c>
      <c r="P1520" s="38" t="s">
        <v>1989</v>
      </c>
      <c r="Q1520" s="65">
        <v>1790674.19</v>
      </c>
    </row>
    <row r="1521" spans="1:17" ht="23.25" x14ac:dyDescent="0.25">
      <c r="A1521" s="1">
        <v>1520</v>
      </c>
      <c r="B1521" s="2" t="s">
        <v>8</v>
      </c>
      <c r="C1521" s="24" t="s">
        <v>635</v>
      </c>
      <c r="D1521" s="29" t="s">
        <v>15</v>
      </c>
      <c r="E1521" s="29" t="s">
        <v>18</v>
      </c>
      <c r="F1521" s="29" t="s">
        <v>104</v>
      </c>
      <c r="G1521" s="29" t="s">
        <v>20</v>
      </c>
      <c r="H1521" s="29" t="s">
        <v>109</v>
      </c>
      <c r="I1521" s="42">
        <v>13</v>
      </c>
      <c r="J1521" s="33" t="str">
        <f t="shared" si="25"/>
        <v>Талицкий р-н, Талицкий городской округ, г. Талица, ул. Циховского, д. 13</v>
      </c>
      <c r="K1521" s="42">
        <v>530</v>
      </c>
      <c r="L1521" s="42">
        <v>12</v>
      </c>
      <c r="M1521" s="42">
        <v>3</v>
      </c>
      <c r="N1521" s="47" t="s">
        <v>1828</v>
      </c>
      <c r="O1521" s="39">
        <v>42241</v>
      </c>
      <c r="P1521" s="38" t="s">
        <v>1989</v>
      </c>
      <c r="Q1521" s="65">
        <v>538648.82999999996</v>
      </c>
    </row>
    <row r="1522" spans="1:17" ht="23.25" x14ac:dyDescent="0.25">
      <c r="A1522" s="1">
        <v>1521</v>
      </c>
      <c r="B1522" s="2" t="s">
        <v>8</v>
      </c>
      <c r="C1522" s="24" t="s">
        <v>635</v>
      </c>
      <c r="D1522" s="29" t="s">
        <v>15</v>
      </c>
      <c r="E1522" s="29" t="s">
        <v>18</v>
      </c>
      <c r="F1522" s="29" t="s">
        <v>104</v>
      </c>
      <c r="G1522" s="29" t="s">
        <v>20</v>
      </c>
      <c r="H1522" s="29" t="s">
        <v>109</v>
      </c>
      <c r="I1522" s="42">
        <v>15</v>
      </c>
      <c r="J1522" s="33" t="str">
        <f t="shared" ref="J1522:J1549" si="26">C1522&amp;""&amp;D1522&amp;", "&amp;E1522&amp;" "&amp;F1522&amp;", "&amp;G1522&amp;" "&amp;H1522&amp;", д. "&amp;I1522</f>
        <v>Талицкий р-н, Талицкий городской округ, г. Талица, ул. Циховского, д. 15</v>
      </c>
      <c r="K1522" s="42">
        <v>547.20000000000005</v>
      </c>
      <c r="L1522" s="42">
        <v>12</v>
      </c>
      <c r="M1522" s="42">
        <v>2</v>
      </c>
      <c r="N1522" s="47" t="s">
        <v>1828</v>
      </c>
      <c r="O1522" s="39">
        <v>42241</v>
      </c>
      <c r="P1522" s="38" t="s">
        <v>1989</v>
      </c>
      <c r="Q1522" s="65">
        <v>333358.83</v>
      </c>
    </row>
    <row r="1523" spans="1:17" ht="23.25" x14ac:dyDescent="0.25">
      <c r="A1523" s="1">
        <v>1522</v>
      </c>
      <c r="B1523" s="2" t="s">
        <v>8</v>
      </c>
      <c r="C1523" s="24" t="s">
        <v>635</v>
      </c>
      <c r="D1523" s="29" t="s">
        <v>15</v>
      </c>
      <c r="E1523" s="29" t="s">
        <v>18</v>
      </c>
      <c r="F1523" s="29" t="s">
        <v>104</v>
      </c>
      <c r="G1523" s="29" t="s">
        <v>20</v>
      </c>
      <c r="H1523" s="29" t="s">
        <v>109</v>
      </c>
      <c r="I1523" s="42">
        <v>21</v>
      </c>
      <c r="J1523" s="33" t="str">
        <f t="shared" si="26"/>
        <v>Талицкий р-н, Талицкий городской округ, г. Талица, ул. Циховского, д. 21</v>
      </c>
      <c r="K1523" s="42">
        <v>770.1</v>
      </c>
      <c r="L1523" s="42">
        <v>16</v>
      </c>
      <c r="M1523" s="42">
        <v>5</v>
      </c>
      <c r="N1523" s="47" t="s">
        <v>1828</v>
      </c>
      <c r="O1523" s="39">
        <v>42241</v>
      </c>
      <c r="P1523" s="38" t="s">
        <v>1989</v>
      </c>
      <c r="Q1523" s="65">
        <v>824902.19</v>
      </c>
    </row>
    <row r="1524" spans="1:17" ht="23.25" x14ac:dyDescent="0.25">
      <c r="A1524" s="1">
        <v>1523</v>
      </c>
      <c r="B1524" s="2" t="s">
        <v>8</v>
      </c>
      <c r="C1524" s="24" t="s">
        <v>635</v>
      </c>
      <c r="D1524" s="29" t="s">
        <v>15</v>
      </c>
      <c r="E1524" s="29" t="s">
        <v>18</v>
      </c>
      <c r="F1524" s="29" t="s">
        <v>104</v>
      </c>
      <c r="G1524" s="29" t="s">
        <v>20</v>
      </c>
      <c r="H1524" s="29" t="s">
        <v>109</v>
      </c>
      <c r="I1524" s="42">
        <v>23</v>
      </c>
      <c r="J1524" s="33" t="str">
        <f t="shared" si="26"/>
        <v>Талицкий р-н, Талицкий городской округ, г. Талица, ул. Циховского, д. 23</v>
      </c>
      <c r="K1524" s="42">
        <v>494.1</v>
      </c>
      <c r="L1524" s="42">
        <v>12</v>
      </c>
      <c r="M1524" s="42">
        <v>3</v>
      </c>
      <c r="N1524" s="47" t="s">
        <v>1828</v>
      </c>
      <c r="O1524" s="39">
        <v>42241</v>
      </c>
      <c r="P1524" s="38" t="s">
        <v>1989</v>
      </c>
      <c r="Q1524" s="65">
        <v>967986.65</v>
      </c>
    </row>
    <row r="1525" spans="1:17" ht="23.25" x14ac:dyDescent="0.25">
      <c r="A1525" s="1">
        <v>1524</v>
      </c>
      <c r="B1525" s="2" t="s">
        <v>8</v>
      </c>
      <c r="C1525" s="24" t="s">
        <v>635</v>
      </c>
      <c r="D1525" s="29" t="s">
        <v>15</v>
      </c>
      <c r="E1525" s="29" t="s">
        <v>18</v>
      </c>
      <c r="F1525" s="29" t="s">
        <v>104</v>
      </c>
      <c r="G1525" s="29" t="s">
        <v>20</v>
      </c>
      <c r="H1525" s="29" t="s">
        <v>107</v>
      </c>
      <c r="I1525" s="42">
        <v>6</v>
      </c>
      <c r="J1525" s="33" t="str">
        <f t="shared" si="26"/>
        <v>Талицкий р-н, Талицкий городской округ, г. Талица, ул. Щукина, д. 6</v>
      </c>
      <c r="K1525" s="42">
        <v>321</v>
      </c>
      <c r="L1525" s="42">
        <v>10</v>
      </c>
      <c r="M1525" s="42">
        <v>2</v>
      </c>
      <c r="N1525" s="47" t="s">
        <v>1828</v>
      </c>
      <c r="O1525" s="39">
        <v>42241</v>
      </c>
      <c r="P1525" s="38" t="s">
        <v>1989</v>
      </c>
      <c r="Q1525" s="65">
        <v>129351.32</v>
      </c>
    </row>
    <row r="1526" spans="1:17" ht="23.25" x14ac:dyDescent="0.25">
      <c r="A1526" s="1">
        <v>1525</v>
      </c>
      <c r="B1526" s="2" t="s">
        <v>8</v>
      </c>
      <c r="C1526" s="24" t="s">
        <v>635</v>
      </c>
      <c r="D1526" s="29" t="s">
        <v>15</v>
      </c>
      <c r="E1526" s="29" t="s">
        <v>1500</v>
      </c>
      <c r="F1526" s="29" t="s">
        <v>110</v>
      </c>
      <c r="G1526" s="29" t="s">
        <v>20</v>
      </c>
      <c r="H1526" s="29" t="s">
        <v>75</v>
      </c>
      <c r="I1526" s="42">
        <v>24</v>
      </c>
      <c r="J1526" s="33" t="str">
        <f t="shared" si="26"/>
        <v>Талицкий р-н, Талицкий городской округ, пос. Троицкий, ул. Карла Маркса, д. 24</v>
      </c>
      <c r="K1526" s="42">
        <v>506.4</v>
      </c>
      <c r="L1526" s="42">
        <v>12</v>
      </c>
      <c r="M1526" s="42">
        <v>7</v>
      </c>
      <c r="N1526" s="47" t="s">
        <v>1834</v>
      </c>
      <c r="O1526" s="39">
        <v>42458</v>
      </c>
      <c r="P1526" s="38" t="s">
        <v>1608</v>
      </c>
      <c r="Q1526" s="65">
        <v>3892859.69</v>
      </c>
    </row>
    <row r="1527" spans="1:17" ht="23.25" x14ac:dyDescent="0.25">
      <c r="A1527" s="1">
        <v>1526</v>
      </c>
      <c r="B1527" s="2" t="s">
        <v>8</v>
      </c>
      <c r="C1527" s="24" t="s">
        <v>635</v>
      </c>
      <c r="D1527" s="29" t="s">
        <v>15</v>
      </c>
      <c r="E1527" s="29" t="s">
        <v>1500</v>
      </c>
      <c r="F1527" s="29" t="s">
        <v>110</v>
      </c>
      <c r="G1527" s="29" t="s">
        <v>20</v>
      </c>
      <c r="H1527" s="29" t="s">
        <v>75</v>
      </c>
      <c r="I1527" s="42">
        <v>26</v>
      </c>
      <c r="J1527" s="33" t="str">
        <f t="shared" si="26"/>
        <v>Талицкий р-н, Талицкий городской округ, пос. Троицкий, ул. Карла Маркса, д. 26</v>
      </c>
      <c r="K1527" s="42">
        <v>420.5</v>
      </c>
      <c r="L1527" s="42">
        <v>10</v>
      </c>
      <c r="M1527" s="42">
        <v>5</v>
      </c>
      <c r="N1527" s="47" t="s">
        <v>1834</v>
      </c>
      <c r="O1527" s="39">
        <v>42458</v>
      </c>
      <c r="P1527" s="38" t="s">
        <v>1608</v>
      </c>
      <c r="Q1527" s="65">
        <v>1351817.33</v>
      </c>
    </row>
    <row r="1528" spans="1:17" ht="23.25" x14ac:dyDescent="0.25">
      <c r="A1528" s="1">
        <v>1527</v>
      </c>
      <c r="B1528" s="2" t="s">
        <v>8</v>
      </c>
      <c r="C1528" s="24" t="s">
        <v>635</v>
      </c>
      <c r="D1528" s="29" t="s">
        <v>15</v>
      </c>
      <c r="E1528" s="29" t="s">
        <v>1500</v>
      </c>
      <c r="F1528" s="29" t="s">
        <v>110</v>
      </c>
      <c r="G1528" s="29" t="s">
        <v>20</v>
      </c>
      <c r="H1528" s="29" t="s">
        <v>75</v>
      </c>
      <c r="I1528" s="42">
        <v>28</v>
      </c>
      <c r="J1528" s="33" t="str">
        <f t="shared" si="26"/>
        <v>Талицкий р-н, Талицкий городской округ, пос. Троицкий, ул. Карла Маркса, д. 28</v>
      </c>
      <c r="K1528" s="42">
        <v>523.1</v>
      </c>
      <c r="L1528" s="42">
        <v>12</v>
      </c>
      <c r="M1528" s="42">
        <v>7</v>
      </c>
      <c r="N1528" s="47" t="s">
        <v>1834</v>
      </c>
      <c r="O1528" s="39">
        <v>42458</v>
      </c>
      <c r="P1528" s="38" t="s">
        <v>1608</v>
      </c>
      <c r="Q1528" s="65">
        <v>3912458.95</v>
      </c>
    </row>
    <row r="1529" spans="1:17" ht="23.25" x14ac:dyDescent="0.25">
      <c r="A1529" s="1">
        <v>1528</v>
      </c>
      <c r="B1529" s="2" t="s">
        <v>8</v>
      </c>
      <c r="C1529" s="24" t="s">
        <v>635</v>
      </c>
      <c r="D1529" s="29" t="s">
        <v>15</v>
      </c>
      <c r="E1529" s="29" t="s">
        <v>1500</v>
      </c>
      <c r="F1529" s="29" t="s">
        <v>110</v>
      </c>
      <c r="G1529" s="29" t="s">
        <v>20</v>
      </c>
      <c r="H1529" s="29" t="s">
        <v>75</v>
      </c>
      <c r="I1529" s="42">
        <v>30</v>
      </c>
      <c r="J1529" s="33" t="str">
        <f t="shared" si="26"/>
        <v>Талицкий р-н, Талицкий городской округ, пос. Троицкий, ул. Карла Маркса, д. 30</v>
      </c>
      <c r="K1529" s="42">
        <v>340.8</v>
      </c>
      <c r="L1529" s="42">
        <v>10</v>
      </c>
      <c r="M1529" s="42">
        <v>5</v>
      </c>
      <c r="N1529" s="47" t="s">
        <v>1834</v>
      </c>
      <c r="O1529" s="39">
        <v>42458</v>
      </c>
      <c r="P1529" s="38" t="s">
        <v>1608</v>
      </c>
      <c r="Q1529" s="65">
        <v>1478023.05</v>
      </c>
    </row>
    <row r="1530" spans="1:17" ht="23.25" x14ac:dyDescent="0.25">
      <c r="A1530" s="1">
        <v>1529</v>
      </c>
      <c r="B1530" s="2" t="s">
        <v>8</v>
      </c>
      <c r="C1530" s="24" t="s">
        <v>635</v>
      </c>
      <c r="D1530" s="29" t="s">
        <v>15</v>
      </c>
      <c r="E1530" s="29" t="s">
        <v>1500</v>
      </c>
      <c r="F1530" s="29" t="s">
        <v>110</v>
      </c>
      <c r="G1530" s="29" t="s">
        <v>20</v>
      </c>
      <c r="H1530" s="29" t="s">
        <v>69</v>
      </c>
      <c r="I1530" s="42">
        <v>13</v>
      </c>
      <c r="J1530" s="33" t="str">
        <f t="shared" si="26"/>
        <v>Талицкий р-н, Талицкий городской округ, пос. Троицкий, ул. Мира, д. 13</v>
      </c>
      <c r="K1530" s="42">
        <v>739.7</v>
      </c>
      <c r="L1530" s="42">
        <v>11</v>
      </c>
      <c r="M1530" s="42">
        <v>7</v>
      </c>
      <c r="N1530" s="47" t="s">
        <v>1834</v>
      </c>
      <c r="O1530" s="39">
        <v>42458</v>
      </c>
      <c r="P1530" s="38" t="s">
        <v>1608</v>
      </c>
      <c r="Q1530" s="65">
        <v>5500279.1299999999</v>
      </c>
    </row>
    <row r="1531" spans="1:17" ht="23.25" x14ac:dyDescent="0.25">
      <c r="A1531" s="1">
        <v>1530</v>
      </c>
      <c r="B1531" s="2" t="s">
        <v>8</v>
      </c>
      <c r="C1531" s="24" t="s">
        <v>635</v>
      </c>
      <c r="D1531" s="29" t="s">
        <v>15</v>
      </c>
      <c r="E1531" s="29" t="s">
        <v>1500</v>
      </c>
      <c r="F1531" s="29" t="s">
        <v>110</v>
      </c>
      <c r="G1531" s="29" t="s">
        <v>20</v>
      </c>
      <c r="H1531" s="29" t="s">
        <v>69</v>
      </c>
      <c r="I1531" s="42">
        <v>15</v>
      </c>
      <c r="J1531" s="33" t="str">
        <f t="shared" si="26"/>
        <v>Талицкий р-н, Талицкий городской округ, пос. Троицкий, ул. Мира, д. 15</v>
      </c>
      <c r="K1531" s="42">
        <v>436.3</v>
      </c>
      <c r="L1531" s="42">
        <v>8</v>
      </c>
      <c r="M1531" s="42">
        <v>7</v>
      </c>
      <c r="N1531" s="47" t="s">
        <v>1834</v>
      </c>
      <c r="O1531" s="39">
        <v>42458</v>
      </c>
      <c r="P1531" s="38" t="s">
        <v>1608</v>
      </c>
      <c r="Q1531" s="65">
        <v>2850383.87</v>
      </c>
    </row>
    <row r="1532" spans="1:17" ht="23.25" x14ac:dyDescent="0.25">
      <c r="A1532" s="1">
        <v>1531</v>
      </c>
      <c r="B1532" s="2" t="s">
        <v>8</v>
      </c>
      <c r="C1532" s="24" t="s">
        <v>635</v>
      </c>
      <c r="D1532" s="29" t="s">
        <v>15</v>
      </c>
      <c r="E1532" s="29" t="s">
        <v>1500</v>
      </c>
      <c r="F1532" s="29" t="s">
        <v>110</v>
      </c>
      <c r="G1532" s="29" t="s">
        <v>20</v>
      </c>
      <c r="H1532" s="29" t="s">
        <v>69</v>
      </c>
      <c r="I1532" s="42">
        <v>9</v>
      </c>
      <c r="J1532" s="33" t="str">
        <f t="shared" si="26"/>
        <v>Талицкий р-н, Талицкий городской округ, пос. Троицкий, ул. Мира, д. 9</v>
      </c>
      <c r="K1532" s="42">
        <v>720.8</v>
      </c>
      <c r="L1532" s="42">
        <v>12</v>
      </c>
      <c r="M1532" s="42">
        <v>7</v>
      </c>
      <c r="N1532" s="47" t="s">
        <v>1834</v>
      </c>
      <c r="O1532" s="39">
        <v>42458</v>
      </c>
      <c r="P1532" s="38" t="s">
        <v>1608</v>
      </c>
      <c r="Q1532" s="65">
        <v>5628375.6299999999</v>
      </c>
    </row>
    <row r="1533" spans="1:17" ht="23.25" x14ac:dyDescent="0.25">
      <c r="A1533" s="1">
        <v>1532</v>
      </c>
      <c r="B1533" s="2" t="s">
        <v>8</v>
      </c>
      <c r="C1533" s="24" t="s">
        <v>630</v>
      </c>
      <c r="D1533" s="29" t="s">
        <v>16</v>
      </c>
      <c r="E1533" s="29" t="s">
        <v>1500</v>
      </c>
      <c r="F1533" s="29" t="s">
        <v>111</v>
      </c>
      <c r="G1533" s="29" t="s">
        <v>20</v>
      </c>
      <c r="H1533" s="29" t="s">
        <v>92</v>
      </c>
      <c r="I1533" s="42">
        <v>3</v>
      </c>
      <c r="J1533" s="33" t="str">
        <f t="shared" si="26"/>
        <v>Тугулымский р-н, Тугулымский городской округ, пос. Юшала, ул. Бажова, д. 3</v>
      </c>
      <c r="K1533" s="42">
        <v>424</v>
      </c>
      <c r="L1533" s="42">
        <v>8</v>
      </c>
      <c r="M1533" s="42">
        <v>6</v>
      </c>
      <c r="N1533" s="47" t="s">
        <v>1990</v>
      </c>
      <c r="O1533" s="39" t="s">
        <v>1991</v>
      </c>
      <c r="P1533" s="38" t="s">
        <v>1992</v>
      </c>
      <c r="Q1533" s="65">
        <v>1082791.71</v>
      </c>
    </row>
    <row r="1534" spans="1:17" ht="23.25" x14ac:dyDescent="0.25">
      <c r="A1534" s="1">
        <v>1533</v>
      </c>
      <c r="B1534" s="2" t="s">
        <v>8</v>
      </c>
      <c r="C1534" s="24" t="s">
        <v>630</v>
      </c>
      <c r="D1534" s="29" t="s">
        <v>16</v>
      </c>
      <c r="E1534" s="29" t="s">
        <v>1500</v>
      </c>
      <c r="F1534" s="29" t="s">
        <v>111</v>
      </c>
      <c r="G1534" s="29" t="s">
        <v>20</v>
      </c>
      <c r="H1534" s="29" t="s">
        <v>112</v>
      </c>
      <c r="I1534" s="42">
        <v>1</v>
      </c>
      <c r="J1534" s="33" t="str">
        <f t="shared" si="26"/>
        <v>Тугулымский р-н, Тугулымский городской округ, пос. Юшала, ул. Заводская, д. 1</v>
      </c>
      <c r="K1534" s="42">
        <v>424.38</v>
      </c>
      <c r="L1534" s="42">
        <v>8</v>
      </c>
      <c r="M1534" s="42">
        <v>7</v>
      </c>
      <c r="N1534" s="47" t="s">
        <v>1993</v>
      </c>
      <c r="O1534" s="39" t="s">
        <v>1994</v>
      </c>
      <c r="P1534" s="38" t="s">
        <v>1630</v>
      </c>
      <c r="Q1534" s="65">
        <v>1379353.9200000002</v>
      </c>
    </row>
    <row r="1535" spans="1:17" ht="23.25" x14ac:dyDescent="0.25">
      <c r="A1535" s="1">
        <v>1534</v>
      </c>
      <c r="B1535" s="2" t="s">
        <v>8</v>
      </c>
      <c r="C1535" s="24" t="s">
        <v>630</v>
      </c>
      <c r="D1535" s="29" t="s">
        <v>16</v>
      </c>
      <c r="E1535" s="29" t="s">
        <v>1500</v>
      </c>
      <c r="F1535" s="29" t="s">
        <v>111</v>
      </c>
      <c r="G1535" s="29" t="s">
        <v>20</v>
      </c>
      <c r="H1535" s="29" t="s">
        <v>112</v>
      </c>
      <c r="I1535" s="42">
        <v>3</v>
      </c>
      <c r="J1535" s="33" t="str">
        <f t="shared" si="26"/>
        <v>Тугулымский р-н, Тугулымский городской округ, пос. Юшала, ул. Заводская, д. 3</v>
      </c>
      <c r="K1535" s="42">
        <v>435.3</v>
      </c>
      <c r="L1535" s="42">
        <v>8</v>
      </c>
      <c r="M1535" s="42">
        <v>4</v>
      </c>
      <c r="N1535" s="47" t="s">
        <v>1835</v>
      </c>
      <c r="O1535" s="39">
        <v>42465</v>
      </c>
      <c r="P1535" s="38" t="s">
        <v>1630</v>
      </c>
      <c r="Q1535" s="65">
        <v>778218.26</v>
      </c>
    </row>
    <row r="1536" spans="1:17" ht="23.25" x14ac:dyDescent="0.25">
      <c r="A1536" s="1">
        <v>1535</v>
      </c>
      <c r="B1536" s="2" t="s">
        <v>8</v>
      </c>
      <c r="C1536" s="24" t="s">
        <v>630</v>
      </c>
      <c r="D1536" s="29" t="s">
        <v>16</v>
      </c>
      <c r="E1536" s="29" t="s">
        <v>1500</v>
      </c>
      <c r="F1536" s="29" t="s">
        <v>111</v>
      </c>
      <c r="G1536" s="29" t="s">
        <v>20</v>
      </c>
      <c r="H1536" s="29" t="s">
        <v>77</v>
      </c>
      <c r="I1536" s="42">
        <v>2</v>
      </c>
      <c r="J1536" s="33" t="str">
        <f t="shared" si="26"/>
        <v>Тугулымский р-н, Тугулымский городской округ, пос. Юшала, ул. Свердлова, д. 2</v>
      </c>
      <c r="K1536" s="42">
        <v>422.2</v>
      </c>
      <c r="L1536" s="42">
        <v>8</v>
      </c>
      <c r="M1536" s="42">
        <v>6</v>
      </c>
      <c r="N1536" s="47" t="s">
        <v>1990</v>
      </c>
      <c r="O1536" s="39" t="s">
        <v>1991</v>
      </c>
      <c r="P1536" s="38" t="s">
        <v>1992</v>
      </c>
      <c r="Q1536" s="65">
        <v>1059071.3399999999</v>
      </c>
    </row>
    <row r="1537" spans="1:17" ht="23.25" x14ac:dyDescent="0.25">
      <c r="A1537" s="1">
        <v>1536</v>
      </c>
      <c r="B1537" s="2" t="s">
        <v>8</v>
      </c>
      <c r="C1537" s="24" t="s">
        <v>630</v>
      </c>
      <c r="D1537" s="29" t="s">
        <v>16</v>
      </c>
      <c r="E1537" s="29" t="s">
        <v>1500</v>
      </c>
      <c r="F1537" s="29" t="s">
        <v>111</v>
      </c>
      <c r="G1537" s="29" t="s">
        <v>20</v>
      </c>
      <c r="H1537" s="29" t="s">
        <v>25</v>
      </c>
      <c r="I1537" s="42">
        <v>1</v>
      </c>
      <c r="J1537" s="33" t="str">
        <f t="shared" si="26"/>
        <v>Тугулымский р-н, Тугулымский городской округ, пос. Юшала, ул. Школьная, д. 1</v>
      </c>
      <c r="K1537" s="42">
        <v>436.7</v>
      </c>
      <c r="L1537" s="42">
        <v>8</v>
      </c>
      <c r="M1537" s="42">
        <v>6</v>
      </c>
      <c r="N1537" s="47" t="s">
        <v>1990</v>
      </c>
      <c r="O1537" s="39" t="s">
        <v>1991</v>
      </c>
      <c r="P1537" s="38" t="s">
        <v>1992</v>
      </c>
      <c r="Q1537" s="65">
        <v>1007087.95</v>
      </c>
    </row>
    <row r="1538" spans="1:17" ht="23.25" x14ac:dyDescent="0.25">
      <c r="A1538" s="1">
        <v>1537</v>
      </c>
      <c r="B1538" s="2" t="s">
        <v>8</v>
      </c>
      <c r="C1538" s="24" t="s">
        <v>630</v>
      </c>
      <c r="D1538" s="29" t="s">
        <v>16</v>
      </c>
      <c r="E1538" s="29" t="s">
        <v>1500</v>
      </c>
      <c r="F1538" s="29" t="s">
        <v>111</v>
      </c>
      <c r="G1538" s="29" t="s">
        <v>20</v>
      </c>
      <c r="H1538" s="29" t="s">
        <v>25</v>
      </c>
      <c r="I1538" s="42">
        <v>4</v>
      </c>
      <c r="J1538" s="33" t="str">
        <f t="shared" si="26"/>
        <v>Тугулымский р-н, Тугулымский городской округ, пос. Юшала, ул. Школьная, д. 4</v>
      </c>
      <c r="K1538" s="42">
        <v>427</v>
      </c>
      <c r="L1538" s="42">
        <v>8</v>
      </c>
      <c r="M1538" s="42">
        <v>7</v>
      </c>
      <c r="N1538" s="47" t="s">
        <v>1993</v>
      </c>
      <c r="O1538" s="39" t="s">
        <v>1994</v>
      </c>
      <c r="P1538" s="38" t="s">
        <v>1630</v>
      </c>
      <c r="Q1538" s="65">
        <v>1874145.6199999999</v>
      </c>
    </row>
    <row r="1539" spans="1:17" ht="23.25" x14ac:dyDescent="0.25">
      <c r="A1539" s="1">
        <v>1538</v>
      </c>
      <c r="B1539" s="2" t="s">
        <v>8</v>
      </c>
      <c r="C1539" s="24" t="s">
        <v>630</v>
      </c>
      <c r="D1539" s="29" t="s">
        <v>16</v>
      </c>
      <c r="E1539" s="29" t="s">
        <v>1500</v>
      </c>
      <c r="F1539" s="29" t="s">
        <v>111</v>
      </c>
      <c r="G1539" s="29" t="s">
        <v>20</v>
      </c>
      <c r="H1539" s="29" t="s">
        <v>25</v>
      </c>
      <c r="I1539" s="42">
        <v>6</v>
      </c>
      <c r="J1539" s="33" t="str">
        <f t="shared" si="26"/>
        <v>Тугулымский р-н, Тугулымский городской округ, пос. Юшала, ул. Школьная, д. 6</v>
      </c>
      <c r="K1539" s="42">
        <v>440.5</v>
      </c>
      <c r="L1539" s="42">
        <v>8</v>
      </c>
      <c r="M1539" s="42">
        <v>7</v>
      </c>
      <c r="N1539" s="47" t="s">
        <v>1993</v>
      </c>
      <c r="O1539" s="39" t="s">
        <v>1994</v>
      </c>
      <c r="P1539" s="38" t="s">
        <v>1630</v>
      </c>
      <c r="Q1539" s="65">
        <v>1640657.84</v>
      </c>
    </row>
    <row r="1540" spans="1:17" ht="23.25" x14ac:dyDescent="0.25">
      <c r="A1540" s="1">
        <v>1539</v>
      </c>
      <c r="B1540" s="2" t="s">
        <v>8</v>
      </c>
      <c r="C1540" s="24" t="s">
        <v>626</v>
      </c>
      <c r="D1540" s="29" t="s">
        <v>17</v>
      </c>
      <c r="E1540" s="29" t="s">
        <v>18</v>
      </c>
      <c r="F1540" s="29" t="s">
        <v>113</v>
      </c>
      <c r="G1540" s="29" t="s">
        <v>20</v>
      </c>
      <c r="H1540" s="29" t="s">
        <v>114</v>
      </c>
      <c r="I1540" s="42">
        <v>11</v>
      </c>
      <c r="J1540" s="33" t="str">
        <f t="shared" si="26"/>
        <v>Туринский р-н, Туринский городской округ, г. Туринск, ул. Крылова, д. 11</v>
      </c>
      <c r="K1540" s="42">
        <v>818.7</v>
      </c>
      <c r="L1540" s="42">
        <v>16</v>
      </c>
      <c r="M1540" s="42">
        <v>6</v>
      </c>
      <c r="N1540" s="47" t="s">
        <v>1836</v>
      </c>
      <c r="O1540" s="39">
        <v>42478</v>
      </c>
      <c r="P1540" s="38" t="s">
        <v>1630</v>
      </c>
      <c r="Q1540" s="65">
        <v>2599900.23</v>
      </c>
    </row>
    <row r="1541" spans="1:17" ht="23.25" x14ac:dyDescent="0.25">
      <c r="A1541" s="1">
        <v>1540</v>
      </c>
      <c r="B1541" s="2" t="s">
        <v>8</v>
      </c>
      <c r="C1541" s="24" t="s">
        <v>626</v>
      </c>
      <c r="D1541" s="29" t="s">
        <v>17</v>
      </c>
      <c r="E1541" s="29" t="s">
        <v>18</v>
      </c>
      <c r="F1541" s="29" t="s">
        <v>113</v>
      </c>
      <c r="G1541" s="29" t="s">
        <v>20</v>
      </c>
      <c r="H1541" s="29" t="s">
        <v>36</v>
      </c>
      <c r="I1541" s="42" t="s">
        <v>125</v>
      </c>
      <c r="J1541" s="33" t="str">
        <f t="shared" si="26"/>
        <v>Туринский р-н, Туринский городской округ, г. Туринск, ул. Ленина, д. 38А</v>
      </c>
      <c r="K1541" s="42">
        <v>2081.21</v>
      </c>
      <c r="L1541" s="42">
        <v>48</v>
      </c>
      <c r="M1541" s="42">
        <v>8</v>
      </c>
      <c r="N1541" s="47" t="s">
        <v>1634</v>
      </c>
      <c r="O1541" s="39">
        <v>42164</v>
      </c>
      <c r="P1541" s="38" t="s">
        <v>1635</v>
      </c>
      <c r="Q1541" s="65">
        <v>5931076.2000000002</v>
      </c>
    </row>
    <row r="1542" spans="1:17" ht="23.25" x14ac:dyDescent="0.25">
      <c r="A1542" s="1">
        <v>1541</v>
      </c>
      <c r="B1542" s="2" t="s">
        <v>8</v>
      </c>
      <c r="C1542" s="24" t="s">
        <v>626</v>
      </c>
      <c r="D1542" s="29" t="s">
        <v>17</v>
      </c>
      <c r="E1542" s="29" t="s">
        <v>18</v>
      </c>
      <c r="F1542" s="29" t="s">
        <v>113</v>
      </c>
      <c r="G1542" s="29" t="s">
        <v>20</v>
      </c>
      <c r="H1542" s="29" t="s">
        <v>36</v>
      </c>
      <c r="I1542" s="42">
        <v>51</v>
      </c>
      <c r="J1542" s="33" t="str">
        <f t="shared" si="26"/>
        <v>Туринский р-н, Туринский городской округ, г. Туринск, ул. Ленина, д. 51</v>
      </c>
      <c r="K1542" s="42">
        <v>1395.6</v>
      </c>
      <c r="L1542" s="42">
        <v>32</v>
      </c>
      <c r="M1542" s="42">
        <v>8</v>
      </c>
      <c r="N1542" s="47" t="s">
        <v>1634</v>
      </c>
      <c r="O1542" s="39">
        <v>42164</v>
      </c>
      <c r="P1542" s="38" t="s">
        <v>1635</v>
      </c>
      <c r="Q1542" s="65">
        <v>3767280.98</v>
      </c>
    </row>
    <row r="1543" spans="1:17" ht="23.25" x14ac:dyDescent="0.25">
      <c r="A1543" s="1">
        <v>1542</v>
      </c>
      <c r="B1543" s="2" t="s">
        <v>8</v>
      </c>
      <c r="C1543" s="24" t="s">
        <v>626</v>
      </c>
      <c r="D1543" s="29" t="s">
        <v>17</v>
      </c>
      <c r="E1543" s="29" t="s">
        <v>18</v>
      </c>
      <c r="F1543" s="29" t="s">
        <v>113</v>
      </c>
      <c r="G1543" s="29" t="s">
        <v>20</v>
      </c>
      <c r="H1543" s="29" t="s">
        <v>36</v>
      </c>
      <c r="I1543" s="42">
        <v>55</v>
      </c>
      <c r="J1543" s="33" t="str">
        <f t="shared" si="26"/>
        <v>Туринский р-н, Туринский городской округ, г. Туринск, ул. Ленина, д. 55</v>
      </c>
      <c r="K1543" s="42">
        <v>1443.7</v>
      </c>
      <c r="L1543" s="42">
        <v>32</v>
      </c>
      <c r="M1543" s="42">
        <v>8</v>
      </c>
      <c r="N1543" s="47" t="s">
        <v>1995</v>
      </c>
      <c r="O1543" s="39" t="s">
        <v>1996</v>
      </c>
      <c r="P1543" s="38" t="s">
        <v>1630</v>
      </c>
      <c r="Q1543" s="65">
        <v>5045558.46</v>
      </c>
    </row>
    <row r="1544" spans="1:17" ht="23.25" x14ac:dyDescent="0.25">
      <c r="A1544" s="1">
        <v>1543</v>
      </c>
      <c r="B1544" s="2" t="s">
        <v>8</v>
      </c>
      <c r="C1544" s="24" t="s">
        <v>626</v>
      </c>
      <c r="D1544" s="29" t="s">
        <v>17</v>
      </c>
      <c r="E1544" s="29" t="s">
        <v>18</v>
      </c>
      <c r="F1544" s="29" t="s">
        <v>113</v>
      </c>
      <c r="G1544" s="29" t="s">
        <v>20</v>
      </c>
      <c r="H1544" s="29" t="s">
        <v>36</v>
      </c>
      <c r="I1544" s="42">
        <v>57</v>
      </c>
      <c r="J1544" s="33" t="str">
        <f t="shared" si="26"/>
        <v>Туринский р-н, Туринский городской округ, г. Туринск, ул. Ленина, д. 57</v>
      </c>
      <c r="K1544" s="42">
        <v>1321.87</v>
      </c>
      <c r="L1544" s="42">
        <v>32</v>
      </c>
      <c r="M1544" s="42">
        <v>8</v>
      </c>
      <c r="N1544" s="47" t="s">
        <v>1634</v>
      </c>
      <c r="O1544" s="39">
        <v>42164</v>
      </c>
      <c r="P1544" s="38" t="s">
        <v>1635</v>
      </c>
      <c r="Q1544" s="65">
        <v>4120421.94</v>
      </c>
    </row>
    <row r="1545" spans="1:17" ht="23.25" x14ac:dyDescent="0.25">
      <c r="A1545" s="1">
        <v>1544</v>
      </c>
      <c r="B1545" s="2" t="s">
        <v>8</v>
      </c>
      <c r="C1545" s="24" t="s">
        <v>626</v>
      </c>
      <c r="D1545" s="29" t="s">
        <v>17</v>
      </c>
      <c r="E1545" s="29" t="s">
        <v>18</v>
      </c>
      <c r="F1545" s="29" t="s">
        <v>113</v>
      </c>
      <c r="G1545" s="29" t="s">
        <v>20</v>
      </c>
      <c r="H1545" s="29" t="s">
        <v>99</v>
      </c>
      <c r="I1545" s="42">
        <v>10</v>
      </c>
      <c r="J1545" s="33" t="str">
        <f t="shared" si="26"/>
        <v>Туринский р-н, Туринский городской округ, г. Туринск, ул. Чапаева, д. 10</v>
      </c>
      <c r="K1545" s="42">
        <v>472.7</v>
      </c>
      <c r="L1545" s="42">
        <v>12</v>
      </c>
      <c r="M1545" s="42">
        <v>5</v>
      </c>
      <c r="N1545" s="47" t="s">
        <v>1836</v>
      </c>
      <c r="O1545" s="39">
        <v>42478</v>
      </c>
      <c r="P1545" s="38" t="s">
        <v>1630</v>
      </c>
      <c r="Q1545" s="65">
        <v>1742598.32</v>
      </c>
    </row>
    <row r="1546" spans="1:17" ht="23.25" x14ac:dyDescent="0.25">
      <c r="A1546" s="1">
        <v>1545</v>
      </c>
      <c r="B1546" s="2" t="s">
        <v>8</v>
      </c>
      <c r="C1546" s="24" t="s">
        <v>626</v>
      </c>
      <c r="D1546" s="29" t="s">
        <v>17</v>
      </c>
      <c r="E1546" s="29" t="s">
        <v>18</v>
      </c>
      <c r="F1546" s="29" t="s">
        <v>113</v>
      </c>
      <c r="G1546" s="29" t="s">
        <v>20</v>
      </c>
      <c r="H1546" s="29" t="s">
        <v>99</v>
      </c>
      <c r="I1546" s="42">
        <v>8</v>
      </c>
      <c r="J1546" s="33" t="str">
        <f t="shared" si="26"/>
        <v>Туринский р-н, Туринский городской округ, г. Туринск, ул. Чапаева, д. 8</v>
      </c>
      <c r="K1546" s="42">
        <v>529.1</v>
      </c>
      <c r="L1546" s="42">
        <v>12</v>
      </c>
      <c r="M1546" s="42">
        <v>5</v>
      </c>
      <c r="N1546" s="47" t="s">
        <v>1836</v>
      </c>
      <c r="O1546" s="39">
        <v>42478</v>
      </c>
      <c r="P1546" s="38" t="s">
        <v>1630</v>
      </c>
      <c r="Q1546" s="65">
        <v>2212700.6</v>
      </c>
    </row>
    <row r="1547" spans="1:17" ht="23.25" x14ac:dyDescent="0.25">
      <c r="A1547" s="1">
        <v>1546</v>
      </c>
      <c r="B1547" s="14" t="s">
        <v>227</v>
      </c>
      <c r="C1547" s="40" t="s">
        <v>700</v>
      </c>
      <c r="D1547" s="29" t="s">
        <v>312</v>
      </c>
      <c r="E1547" s="29" t="s">
        <v>637</v>
      </c>
      <c r="F1547" s="31" t="s">
        <v>313</v>
      </c>
      <c r="G1547" s="31" t="s">
        <v>20</v>
      </c>
      <c r="H1547" s="31" t="s">
        <v>82</v>
      </c>
      <c r="I1547" s="56">
        <v>1</v>
      </c>
      <c r="J1547" s="33" t="str">
        <f t="shared" si="26"/>
        <v>Шалинский р-н, Шалинский городской округ, п.г.т. Шаля, ул. Орджоникидзе, д. 1</v>
      </c>
      <c r="K1547" s="56">
        <v>474</v>
      </c>
      <c r="L1547" s="56">
        <v>8</v>
      </c>
      <c r="M1547" s="56">
        <v>5</v>
      </c>
      <c r="N1547" s="47" t="s">
        <v>1837</v>
      </c>
      <c r="O1547" s="39">
        <v>42458</v>
      </c>
      <c r="P1547" s="38" t="s">
        <v>1612</v>
      </c>
      <c r="Q1547" s="65">
        <v>1598546</v>
      </c>
    </row>
    <row r="1548" spans="1:17" ht="23.25" x14ac:dyDescent="0.25">
      <c r="A1548" s="1">
        <v>1547</v>
      </c>
      <c r="B1548" s="14" t="s">
        <v>227</v>
      </c>
      <c r="C1548" s="40" t="s">
        <v>700</v>
      </c>
      <c r="D1548" s="29" t="s">
        <v>312</v>
      </c>
      <c r="E1548" s="29" t="s">
        <v>637</v>
      </c>
      <c r="F1548" s="29" t="s">
        <v>313</v>
      </c>
      <c r="G1548" s="29" t="s">
        <v>20</v>
      </c>
      <c r="H1548" s="29" t="s">
        <v>77</v>
      </c>
      <c r="I1548" s="42">
        <v>30</v>
      </c>
      <c r="J1548" s="33" t="str">
        <f t="shared" si="26"/>
        <v>Шалинский р-н, Шалинский городской округ, п.г.т. Шаля, ул. Свердлова, д. 30</v>
      </c>
      <c r="K1548" s="42">
        <v>477.5</v>
      </c>
      <c r="L1548" s="42">
        <v>8</v>
      </c>
      <c r="M1548" s="42">
        <v>7</v>
      </c>
      <c r="N1548" s="47" t="s">
        <v>1796</v>
      </c>
      <c r="O1548" s="39">
        <v>42244</v>
      </c>
      <c r="P1548" s="38" t="s">
        <v>1797</v>
      </c>
      <c r="Q1548" s="65">
        <v>2332657.42</v>
      </c>
    </row>
    <row r="1549" spans="1:17" ht="23.25" x14ac:dyDescent="0.25">
      <c r="A1549" s="1">
        <v>1548</v>
      </c>
      <c r="B1549" s="14" t="s">
        <v>227</v>
      </c>
      <c r="C1549" s="40" t="s">
        <v>700</v>
      </c>
      <c r="D1549" s="29" t="s">
        <v>312</v>
      </c>
      <c r="E1549" s="29" t="s">
        <v>637</v>
      </c>
      <c r="F1549" s="31" t="s">
        <v>313</v>
      </c>
      <c r="G1549" s="31" t="s">
        <v>20</v>
      </c>
      <c r="H1549" s="29" t="s">
        <v>77</v>
      </c>
      <c r="I1549" s="42">
        <v>32</v>
      </c>
      <c r="J1549" s="33" t="str">
        <f t="shared" si="26"/>
        <v>Шалинский р-н, Шалинский городской округ, п.г.т. Шаля, ул. Свердлова, д. 32</v>
      </c>
      <c r="K1549" s="42">
        <v>480.9</v>
      </c>
      <c r="L1549" s="42">
        <v>8</v>
      </c>
      <c r="M1549" s="42">
        <v>5</v>
      </c>
      <c r="N1549" s="47" t="s">
        <v>1837</v>
      </c>
      <c r="O1549" s="39">
        <v>42458</v>
      </c>
      <c r="P1549" s="38" t="s">
        <v>1612</v>
      </c>
      <c r="Q1549" s="65">
        <v>3153952.38</v>
      </c>
    </row>
    <row r="1550" spans="1:17" x14ac:dyDescent="0.25">
      <c r="L1550" s="11">
        <f>SUM(L1030:L1549)</f>
        <v>9962</v>
      </c>
    </row>
    <row r="1551" spans="1:17" x14ac:dyDescent="0.25">
      <c r="K1551" s="11">
        <f>SUM(K2:K1550)</f>
        <v>1842498.9799999979</v>
      </c>
      <c r="M1551" s="11">
        <f>SUM(M2:M1550)</f>
        <v>8745</v>
      </c>
      <c r="Q1551" s="248">
        <f>SUM(Q2:Q1550)</f>
        <v>5202239584.1199999</v>
      </c>
    </row>
    <row r="1566" spans="9:13" x14ac:dyDescent="0.25">
      <c r="I1566" s="13"/>
      <c r="M1566" s="13"/>
    </row>
    <row r="1796" spans="11:11" x14ac:dyDescent="0.25">
      <c r="K1796" s="11">
        <f>SUBTOTAL(9,K2:K1795)</f>
        <v>3684997.9599999958</v>
      </c>
    </row>
  </sheetData>
  <autoFilter ref="A1:T1551"/>
  <conditionalFormatting sqref="J1:J1048576 S1 S31:S1048576">
    <cfRule type="duplicateValues" dxfId="15" priority="10"/>
  </conditionalFormatting>
  <conditionalFormatting sqref="S30">
    <cfRule type="duplicateValues" dxfId="14" priority="7"/>
    <cfRule type="duplicateValues" dxfId="13" priority="8"/>
    <cfRule type="duplicateValues" dxfId="12" priority="9"/>
  </conditionalFormatting>
  <conditionalFormatting sqref="S30">
    <cfRule type="duplicateValues" dxfId="11" priority="4"/>
    <cfRule type="duplicateValues" dxfId="10" priority="5"/>
    <cfRule type="duplicateValues" dxfId="9" priority="6"/>
  </conditionalFormatting>
  <conditionalFormatting sqref="J1:J1048576 S1 S30:S1048576">
    <cfRule type="duplicateValues" dxfId="8" priority="3"/>
  </conditionalFormatting>
  <conditionalFormatting sqref="J1:J1048576 S1:S1048576">
    <cfRule type="duplicateValues" dxfId="7" priority="1"/>
  </conditionalFormatting>
  <pageMargins left="0.7" right="0.7" top="0.75" bottom="0.75" header="0.3" footer="0.3"/>
  <pageSetup paperSize="9" scale="6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765 (2024)</vt:lpstr>
      <vt:lpstr>677 (2023)</vt:lpstr>
      <vt:lpstr>666 (2022)</vt:lpstr>
      <vt:lpstr>1055 (2021)</vt:lpstr>
      <vt:lpstr>907 (2020)</vt:lpstr>
      <vt:lpstr>1037 (2019)</vt:lpstr>
      <vt:lpstr>1443 (2018)</vt:lpstr>
      <vt:lpstr>1938 (2017)</vt:lpstr>
      <vt:lpstr>1548 (2016)</vt:lpstr>
      <vt:lpstr>134 (2015)</vt:lpstr>
      <vt:lpstr>Все лифты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2025-03-19T10:28:00Z</dcterms:modified>
</cp:coreProperties>
</file>